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55" yWindow="-15" windowWidth="10800" windowHeight="10095" tabRatio="886" activeTab="10"/>
  </bookViews>
  <sheets>
    <sheet name="RevReqInput" sheetId="31" r:id="rId1"/>
    <sheet name="SREC Inv." sheetId="33" r:id="rId2"/>
    <sheet name="CapO-M Sum" sheetId="9" r:id="rId3"/>
    <sheet name="Loans" sheetId="7" r:id="rId4"/>
    <sheet name="LoansC" sheetId="11" r:id="rId5"/>
    <sheet name="LoansR" sheetId="10" r:id="rId6"/>
    <sheet name="RunoutofClosedLoans&gt;&gt;" sheetId="35" r:id="rId7"/>
    <sheet name="C-Existing" sheetId="19" r:id="rId8"/>
    <sheet name="R-Existing" sheetId="27" r:id="rId9"/>
    <sheet name="SRECPrice" sheetId="32" r:id="rId10"/>
    <sheet name="PS INPUT" sheetId="3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kwh" localSheetId="3">'[1]Commercial System Inputs'!$A$33:$C$45</definedName>
    <definedName name="kwh" localSheetId="4">'[1]Commercial System Inputs'!$A$33:$C$45</definedName>
    <definedName name="kwh" localSheetId="5">'[1]Commercial System Inputs'!$A$33:$C$45</definedName>
    <definedName name="kwh" localSheetId="6">'[2]Residential System Inputs'!$A$33:$C$45</definedName>
    <definedName name="kwh" localSheetId="9">'[3]Residential System Inputs'!$A$33:$C$45</definedName>
    <definedName name="kwh">'[4]Residential System Inputs'!$A$33:$C$45</definedName>
    <definedName name="_xlnm.Print_Area" localSheetId="3">'[1]EXHIBIT F'!$A$6:$G$187</definedName>
    <definedName name="_xlnm.Print_Area" localSheetId="4">'[1]EXHIBIT F'!$A$6:$G$187</definedName>
    <definedName name="_xlnm.Print_Area" localSheetId="5">'[1]EXHIBIT F'!$A$6:$G$187</definedName>
    <definedName name="_xlnm.Print_Area" localSheetId="1">'SREC Inv.'!$C$2:$AE$269</definedName>
    <definedName name="_xlnm.Print_Titles" localSheetId="3">Loans!$1:$10</definedName>
    <definedName name="_xlnm.Print_Titles" localSheetId="4">LoansC!$1:$10</definedName>
    <definedName name="_xlnm.Print_Titles" localSheetId="5">LoansR!$1:$10</definedName>
    <definedName name="RawData" localSheetId="6">#REF!</definedName>
    <definedName name="RawData">#REF!</definedName>
    <definedName name="solver_adj" localSheetId="3" hidden="1">Loans!$D$1</definedName>
    <definedName name="solver_adj" localSheetId="4" hidden="1">LoansC!$D$1</definedName>
    <definedName name="solver_adj" localSheetId="5" hidden="1">LoansR!$D$1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drv" localSheetId="3" hidden="1">1</definedName>
    <definedName name="solver_drv" localSheetId="4" hidden="1">1</definedName>
    <definedName name="solver_drv" localSheetId="5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itr" localSheetId="3" hidden="1">100</definedName>
    <definedName name="solver_itr" localSheetId="4" hidden="1">100</definedName>
    <definedName name="solver_itr" localSheetId="5" hidden="1">100</definedName>
    <definedName name="solver_lhs1" localSheetId="3" hidden="1">Loans!$D$1</definedName>
    <definedName name="solver_lhs1" localSheetId="4" hidden="1">LoansC!$D$1</definedName>
    <definedName name="solver_lhs1" localSheetId="5" hidden="1">LoansR!$D$1</definedName>
    <definedName name="solver_lin" localSheetId="3" hidden="1">2</definedName>
    <definedName name="solver_lin" localSheetId="4" hidden="1">2</definedName>
    <definedName name="solver_lin" localSheetId="5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um" localSheetId="3" hidden="1">1</definedName>
    <definedName name="solver_num" localSheetId="4" hidden="1">1</definedName>
    <definedName name="solver_num" localSheetId="5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opt" localSheetId="3" hidden="1">Loans!$S$2</definedName>
    <definedName name="solver_opt" localSheetId="4" hidden="1">LoansC!$S$2</definedName>
    <definedName name="solver_opt" localSheetId="5" hidden="1">LoansR!$S$2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rel1" localSheetId="3" hidden="1">3</definedName>
    <definedName name="solver_rel1" localSheetId="4" hidden="1">3</definedName>
    <definedName name="solver_rel1" localSheetId="5" hidden="1">3</definedName>
    <definedName name="solver_rhs1" localSheetId="3" hidden="1">0</definedName>
    <definedName name="solver_rhs1" localSheetId="4" hidden="1">0</definedName>
    <definedName name="solver_rhs1" localSheetId="5" hidden="1">0</definedName>
    <definedName name="solver_scl" localSheetId="3" hidden="1">2</definedName>
    <definedName name="solver_scl" localSheetId="4" hidden="1">2</definedName>
    <definedName name="solver_scl" localSheetId="5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tim" localSheetId="3" hidden="1">100</definedName>
    <definedName name="solver_tim" localSheetId="4" hidden="1">100</definedName>
    <definedName name="solver_tim" localSheetId="5" hidden="1">100</definedName>
    <definedName name="solver_tol" localSheetId="3" hidden="1">0.05</definedName>
    <definedName name="solver_tol" localSheetId="4" hidden="1">0.05</definedName>
    <definedName name="solver_tol" localSheetId="5" hidden="1">0.05</definedName>
    <definedName name="solver_typ" localSheetId="3" hidden="1">3</definedName>
    <definedName name="solver_typ" localSheetId="4" hidden="1">3</definedName>
    <definedName name="solver_typ" localSheetId="5" hidden="1">3</definedName>
    <definedName name="solver_val" localSheetId="3" hidden="1">0</definedName>
    <definedName name="solver_val" localSheetId="4" hidden="1">0</definedName>
    <definedName name="solver_val" localSheetId="5" hidden="1">0</definedName>
    <definedName name="Z_61DA9037_C7B7_4085_9DF0_150A9B61128F_.wvu.PrintArea" localSheetId="3" hidden="1">'[1]EXHIBIT F'!$A$6:$G$187</definedName>
    <definedName name="Z_61DA9037_C7B7_4085_9DF0_150A9B61128F_.wvu.PrintArea" localSheetId="4" hidden="1">'[1]EXHIBIT F'!$A$6:$G$187</definedName>
    <definedName name="Z_61DA9037_C7B7_4085_9DF0_150A9B61128F_.wvu.PrintArea" localSheetId="5" hidden="1">'[1]EXHIBIT F'!$A$6:$G$187</definedName>
    <definedName name="Z_61DA9037_C7B7_4085_9DF0_150A9B61128F_.wvu.PrintTitles" localSheetId="3" hidden="1">Loans!$1:$10</definedName>
    <definedName name="Z_61DA9037_C7B7_4085_9DF0_150A9B61128F_.wvu.PrintTitles" localSheetId="4" hidden="1">LoansC!$1:$10</definedName>
    <definedName name="Z_61DA9037_C7B7_4085_9DF0_150A9B61128F_.wvu.PrintTitles" localSheetId="5" hidden="1">LoansR!$1:$10</definedName>
  </definedNames>
  <calcPr calcId="145621"/>
</workbook>
</file>

<file path=xl/calcChain.xml><?xml version="1.0" encoding="utf-8"?>
<calcChain xmlns="http://schemas.openxmlformats.org/spreadsheetml/2006/main">
  <c r="C316" i="34" l="1"/>
  <c r="F130" i="34"/>
  <c r="F131" i="34"/>
  <c r="F132" i="34"/>
  <c r="F133" i="34"/>
  <c r="F134" i="34"/>
  <c r="F135" i="34"/>
  <c r="F136" i="34"/>
  <c r="F137" i="34"/>
  <c r="F138" i="34"/>
  <c r="F139" i="34"/>
  <c r="F140" i="34"/>
  <c r="F141" i="34"/>
  <c r="F142" i="34"/>
  <c r="F143" i="34"/>
  <c r="F144" i="34"/>
  <c r="F145" i="34"/>
  <c r="F146" i="34"/>
  <c r="F129" i="34"/>
  <c r="F123" i="34" l="1"/>
  <c r="F124" i="34"/>
  <c r="F125" i="34"/>
  <c r="F126" i="34"/>
  <c r="F127" i="34"/>
  <c r="F128" i="34"/>
  <c r="AE120" i="33" l="1"/>
  <c r="AE121" i="33"/>
  <c r="AE122" i="33"/>
  <c r="AE123" i="33"/>
  <c r="AF122" i="33"/>
  <c r="AE119" i="33"/>
  <c r="AF119" i="33"/>
  <c r="C22" i="34"/>
  <c r="AE3" i="33" l="1"/>
  <c r="F279" i="34" l="1"/>
  <c r="F280" i="34"/>
  <c r="F281" i="34"/>
  <c r="F117" i="34"/>
  <c r="F118" i="34"/>
  <c r="F119" i="34"/>
  <c r="F120" i="34"/>
  <c r="F121" i="34"/>
  <c r="F122" i="34"/>
  <c r="F105" i="34" l="1"/>
  <c r="F106" i="34"/>
  <c r="F107" i="34"/>
  <c r="F108" i="34"/>
  <c r="F109" i="34"/>
  <c r="F110" i="34"/>
  <c r="F111" i="34"/>
  <c r="F112" i="34"/>
  <c r="F113" i="34"/>
  <c r="F114" i="34"/>
  <c r="F115" i="34"/>
  <c r="F116" i="34"/>
  <c r="F29" i="34" l="1"/>
  <c r="F30" i="34"/>
  <c r="F31" i="34"/>
  <c r="F32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6" i="34"/>
  <c r="F47" i="34"/>
  <c r="F48" i="34"/>
  <c r="F49" i="34"/>
  <c r="F50" i="34"/>
  <c r="F51" i="34"/>
  <c r="F52" i="34"/>
  <c r="F53" i="34"/>
  <c r="F54" i="34"/>
  <c r="F55" i="34"/>
  <c r="F56" i="34"/>
  <c r="F57" i="34"/>
  <c r="F58" i="34"/>
  <c r="F59" i="34"/>
  <c r="F60" i="34"/>
  <c r="F61" i="34"/>
  <c r="F62" i="34"/>
  <c r="F63" i="34"/>
  <c r="F64" i="34"/>
  <c r="F65" i="34"/>
  <c r="F66" i="34"/>
  <c r="F67" i="34"/>
  <c r="F68" i="34"/>
  <c r="F69" i="34"/>
  <c r="F70" i="34"/>
  <c r="F71" i="34"/>
  <c r="F72" i="34"/>
  <c r="F73" i="34"/>
  <c r="F74" i="34"/>
  <c r="F75" i="34"/>
  <c r="F76" i="34"/>
  <c r="F77" i="34"/>
  <c r="F78" i="34"/>
  <c r="F79" i="34"/>
  <c r="F80" i="34"/>
  <c r="F81" i="34"/>
  <c r="F82" i="34"/>
  <c r="F83" i="34"/>
  <c r="F84" i="34"/>
  <c r="F85" i="34"/>
  <c r="F86" i="34"/>
  <c r="F87" i="34"/>
  <c r="F88" i="34"/>
  <c r="F89" i="34"/>
  <c r="F90" i="34"/>
  <c r="F91" i="34"/>
  <c r="F92" i="34"/>
  <c r="F93" i="34"/>
  <c r="F94" i="34"/>
  <c r="F95" i="34"/>
  <c r="F96" i="34"/>
  <c r="F97" i="34"/>
  <c r="F98" i="34"/>
  <c r="F99" i="34"/>
  <c r="F100" i="34"/>
  <c r="F101" i="34"/>
  <c r="F102" i="34"/>
  <c r="F103" i="34"/>
  <c r="F104" i="34"/>
  <c r="F28" i="34"/>
  <c r="B244" i="9" l="1"/>
  <c r="B245" i="9"/>
  <c r="B246" i="9"/>
  <c r="B247" i="9"/>
  <c r="B248" i="9"/>
  <c r="B249" i="9"/>
  <c r="B250" i="9"/>
  <c r="B251" i="9"/>
  <c r="B252" i="9"/>
  <c r="B253" i="9"/>
  <c r="B254" i="9"/>
  <c r="B255" i="9"/>
  <c r="B256" i="9"/>
  <c r="B209" i="9" l="1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C256" i="9"/>
  <c r="C255" i="9"/>
  <c r="C254" i="9"/>
  <c r="C276" i="34"/>
  <c r="C277" i="34"/>
  <c r="C278" i="34"/>
  <c r="C279" i="34"/>
  <c r="C280" i="34"/>
  <c r="C281" i="34"/>
  <c r="C270" i="34"/>
  <c r="C271" i="34"/>
  <c r="C272" i="34"/>
  <c r="C273" i="34"/>
  <c r="C274" i="34"/>
  <c r="C275" i="34"/>
  <c r="G267" i="34"/>
  <c r="F267" i="34" s="1"/>
  <c r="G255" i="34"/>
  <c r="F255" i="34" s="1"/>
  <c r="G231" i="34"/>
  <c r="F231" i="34" s="1"/>
  <c r="G243" i="34"/>
  <c r="F243" i="34" s="1"/>
  <c r="G244" i="34" l="1"/>
  <c r="F244" i="34" s="1"/>
  <c r="C218" i="9"/>
  <c r="G256" i="34"/>
  <c r="F256" i="34" s="1"/>
  <c r="C230" i="9"/>
  <c r="G268" i="34"/>
  <c r="F268" i="34" s="1"/>
  <c r="C242" i="9"/>
  <c r="G232" i="34"/>
  <c r="F232" i="34" s="1"/>
  <c r="C219" i="9" l="1"/>
  <c r="G245" i="34"/>
  <c r="F245" i="34" s="1"/>
  <c r="G257" i="34"/>
  <c r="F257" i="34" s="1"/>
  <c r="C231" i="9"/>
  <c r="G233" i="34"/>
  <c r="F233" i="34" s="1"/>
  <c r="G269" i="34"/>
  <c r="F269" i="34" s="1"/>
  <c r="C243" i="9"/>
  <c r="G234" i="34" l="1"/>
  <c r="C220" i="9"/>
  <c r="G246" i="34"/>
  <c r="F246" i="34" s="1"/>
  <c r="G270" i="34"/>
  <c r="F270" i="34" s="1"/>
  <c r="C244" i="9"/>
  <c r="C232" i="9"/>
  <c r="G258" i="34"/>
  <c r="F258" i="34" s="1"/>
  <c r="G235" i="34"/>
  <c r="F235" i="34" s="1"/>
  <c r="F234" i="34" l="1"/>
  <c r="C209" i="9" s="1"/>
  <c r="C221" i="9"/>
  <c r="G247" i="34"/>
  <c r="F247" i="34" s="1"/>
  <c r="G271" i="34"/>
  <c r="F271" i="34" s="1"/>
  <c r="C245" i="9"/>
  <c r="G259" i="34"/>
  <c r="F259" i="34" s="1"/>
  <c r="C233" i="9"/>
  <c r="G236" i="34"/>
  <c r="F236" i="34" s="1"/>
  <c r="C210" i="9"/>
  <c r="C222" i="9" l="1"/>
  <c r="G248" i="34"/>
  <c r="F248" i="34" s="1"/>
  <c r="G260" i="34"/>
  <c r="F260" i="34" s="1"/>
  <c r="C234" i="9"/>
  <c r="G272" i="34"/>
  <c r="F272" i="34" s="1"/>
  <c r="C246" i="9"/>
  <c r="G237" i="34"/>
  <c r="F237" i="34" s="1"/>
  <c r="C211" i="9"/>
  <c r="C223" i="9" l="1"/>
  <c r="G249" i="34"/>
  <c r="G273" i="34"/>
  <c r="F273" i="34" s="1"/>
  <c r="C247" i="9"/>
  <c r="G261" i="34"/>
  <c r="F261" i="34" s="1"/>
  <c r="C235" i="9"/>
  <c r="G238" i="34"/>
  <c r="F238" i="34" s="1"/>
  <c r="C212" i="9"/>
  <c r="G250" i="34" l="1"/>
  <c r="F250" i="34" s="1"/>
  <c r="C225" i="9" s="1"/>
  <c r="F249" i="34"/>
  <c r="C224" i="9" s="1"/>
  <c r="G262" i="34"/>
  <c r="F262" i="34" s="1"/>
  <c r="C236" i="9"/>
  <c r="G274" i="34"/>
  <c r="F274" i="34" s="1"/>
  <c r="C248" i="9"/>
  <c r="G239" i="34"/>
  <c r="F239" i="34" s="1"/>
  <c r="C213" i="9"/>
  <c r="G251" i="34" l="1"/>
  <c r="F251" i="34" s="1"/>
  <c r="C226" i="9" s="1"/>
  <c r="C249" i="9"/>
  <c r="G275" i="34"/>
  <c r="F275" i="34" s="1"/>
  <c r="G263" i="34"/>
  <c r="F263" i="34" s="1"/>
  <c r="C237" i="9"/>
  <c r="G240" i="34"/>
  <c r="F240" i="34" s="1"/>
  <c r="C214" i="9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A107" i="31"/>
  <c r="A108" i="31"/>
  <c r="A109" i="31"/>
  <c r="A110" i="31"/>
  <c r="A111" i="31"/>
  <c r="A112" i="31"/>
  <c r="A113" i="31"/>
  <c r="A114" i="31"/>
  <c r="A115" i="31"/>
  <c r="A116" i="31"/>
  <c r="A117" i="31"/>
  <c r="A118" i="31"/>
  <c r="A119" i="31"/>
  <c r="A120" i="31"/>
  <c r="A121" i="31"/>
  <c r="A122" i="31"/>
  <c r="A123" i="31"/>
  <c r="A124" i="31"/>
  <c r="A125" i="31"/>
  <c r="A126" i="31"/>
  <c r="A127" i="31"/>
  <c r="A128" i="31"/>
  <c r="A129" i="31"/>
  <c r="A130" i="31"/>
  <c r="A131" i="31"/>
  <c r="A132" i="31"/>
  <c r="A133" i="31"/>
  <c r="A134" i="31"/>
  <c r="A135" i="31"/>
  <c r="A136" i="31"/>
  <c r="A137" i="31"/>
  <c r="A138" i="31"/>
  <c r="A139" i="31"/>
  <c r="A140" i="31"/>
  <c r="A141" i="31"/>
  <c r="A142" i="31"/>
  <c r="A143" i="31"/>
  <c r="A144" i="31"/>
  <c r="A145" i="31"/>
  <c r="A146" i="31"/>
  <c r="A147" i="31"/>
  <c r="A148" i="31"/>
  <c r="A149" i="31"/>
  <c r="A150" i="31"/>
  <c r="A151" i="31"/>
  <c r="A152" i="31"/>
  <c r="A153" i="31"/>
  <c r="A154" i="31"/>
  <c r="A155" i="31"/>
  <c r="A156" i="31"/>
  <c r="A157" i="31"/>
  <c r="A158" i="31"/>
  <c r="A159" i="31"/>
  <c r="A160" i="31"/>
  <c r="A161" i="31"/>
  <c r="A162" i="31"/>
  <c r="A163" i="31"/>
  <c r="A164" i="31"/>
  <c r="A165" i="31"/>
  <c r="A166" i="31"/>
  <c r="A167" i="31"/>
  <c r="A168" i="31"/>
  <c r="A169" i="31"/>
  <c r="A170" i="31"/>
  <c r="A171" i="31"/>
  <c r="A172" i="31"/>
  <c r="A173" i="31"/>
  <c r="A174" i="31"/>
  <c r="A175" i="31"/>
  <c r="A176" i="31"/>
  <c r="A177" i="31"/>
  <c r="A178" i="31"/>
  <c r="A179" i="31"/>
  <c r="A180" i="31"/>
  <c r="A181" i="31"/>
  <c r="A182" i="31"/>
  <c r="A183" i="31"/>
  <c r="A184" i="31"/>
  <c r="A185" i="31"/>
  <c r="A186" i="31"/>
  <c r="A187" i="31"/>
  <c r="A188" i="31"/>
  <c r="A189" i="31"/>
  <c r="A190" i="31"/>
  <c r="A191" i="31"/>
  <c r="A192" i="31"/>
  <c r="A193" i="31"/>
  <c r="A194" i="31"/>
  <c r="A195" i="31"/>
  <c r="A196" i="31"/>
  <c r="A197" i="31"/>
  <c r="A198" i="31"/>
  <c r="A199" i="31"/>
  <c r="A200" i="31"/>
  <c r="A201" i="31"/>
  <c r="A202" i="31"/>
  <c r="A203" i="31"/>
  <c r="A204" i="31"/>
  <c r="A205" i="31"/>
  <c r="A206" i="31"/>
  <c r="A207" i="31"/>
  <c r="A208" i="31"/>
  <c r="A209" i="31"/>
  <c r="A210" i="31"/>
  <c r="A211" i="31"/>
  <c r="A212" i="31"/>
  <c r="A213" i="31"/>
  <c r="A214" i="31"/>
  <c r="A215" i="31"/>
  <c r="A216" i="31"/>
  <c r="A217" i="31"/>
  <c r="A218" i="31"/>
  <c r="A219" i="31"/>
  <c r="A220" i="31"/>
  <c r="A221" i="31"/>
  <c r="A222" i="31"/>
  <c r="A223" i="31"/>
  <c r="A224" i="31"/>
  <c r="A225" i="31"/>
  <c r="A226" i="31"/>
  <c r="A227" i="31"/>
  <c r="A228" i="31"/>
  <c r="A229" i="31"/>
  <c r="A230" i="31"/>
  <c r="G252" i="34" l="1"/>
  <c r="F252" i="34" s="1"/>
  <c r="C227" i="9" s="1"/>
  <c r="C250" i="9"/>
  <c r="G276" i="34"/>
  <c r="F276" i="34" s="1"/>
  <c r="G264" i="34"/>
  <c r="F264" i="34" s="1"/>
  <c r="C238" i="9"/>
  <c r="G241" i="34"/>
  <c r="F241" i="34" s="1"/>
  <c r="C215" i="9"/>
  <c r="C215" i="31"/>
  <c r="C216" i="31"/>
  <c r="C217" i="31"/>
  <c r="C218" i="31"/>
  <c r="C219" i="31"/>
  <c r="C220" i="31"/>
  <c r="C221" i="31"/>
  <c r="C222" i="31"/>
  <c r="AJ222" i="31" s="1"/>
  <c r="C223" i="31"/>
  <c r="C224" i="31"/>
  <c r="C225" i="31"/>
  <c r="C226" i="31"/>
  <c r="C227" i="31"/>
  <c r="C228" i="31"/>
  <c r="C229" i="31"/>
  <c r="AJ229" i="31" s="1"/>
  <c r="C230" i="31"/>
  <c r="C195" i="31"/>
  <c r="C196" i="31"/>
  <c r="C197" i="31"/>
  <c r="AJ197" i="31" s="1"/>
  <c r="C198" i="31"/>
  <c r="C199" i="31"/>
  <c r="C200" i="31"/>
  <c r="C201" i="31"/>
  <c r="C202" i="31"/>
  <c r="C203" i="31"/>
  <c r="C204" i="31"/>
  <c r="C205" i="31"/>
  <c r="C206" i="31"/>
  <c r="AJ206" i="31" s="1"/>
  <c r="C207" i="31"/>
  <c r="C208" i="31"/>
  <c r="AJ208" i="31" s="1"/>
  <c r="C209" i="31"/>
  <c r="C210" i="31"/>
  <c r="C211" i="31"/>
  <c r="C212" i="31"/>
  <c r="C213" i="31"/>
  <c r="C214" i="31"/>
  <c r="G253" i="34" l="1"/>
  <c r="F253" i="34" s="1"/>
  <c r="C228" i="9" s="1"/>
  <c r="AJ214" i="31" s="1"/>
  <c r="AJ201" i="31"/>
  <c r="G265" i="34"/>
  <c r="F265" i="34" s="1"/>
  <c r="C239" i="9"/>
  <c r="AJ225" i="31" s="1"/>
  <c r="C251" i="9"/>
  <c r="G277" i="34"/>
  <c r="F277" i="34" s="1"/>
  <c r="G242" i="34"/>
  <c r="F242" i="34" s="1"/>
  <c r="C216" i="9"/>
  <c r="AJ202" i="31" s="1"/>
  <c r="AJ198" i="31"/>
  <c r="AJ209" i="31"/>
  <c r="AJ221" i="31"/>
  <c r="AJ213" i="31"/>
  <c r="AJ204" i="31"/>
  <c r="AJ218" i="31"/>
  <c r="AJ230" i="31"/>
  <c r="AJ210" i="31"/>
  <c r="AJ212" i="31"/>
  <c r="AJ205" i="31"/>
  <c r="AJ217" i="31"/>
  <c r="AJ224" i="31"/>
  <c r="AJ228" i="31"/>
  <c r="AJ223" i="31"/>
  <c r="AJ219" i="31"/>
  <c r="AJ220" i="31"/>
  <c r="AJ216" i="31"/>
  <c r="AJ200" i="31"/>
  <c r="AJ196" i="31"/>
  <c r="AJ207" i="31"/>
  <c r="AJ211" i="31"/>
  <c r="AJ199" i="31"/>
  <c r="AJ195" i="31"/>
  <c r="G254" i="34" l="1"/>
  <c r="F254" i="34"/>
  <c r="C229" i="9" s="1"/>
  <c r="AJ215" i="31" s="1"/>
  <c r="C217" i="9"/>
  <c r="AJ203" i="31" s="1"/>
  <c r="G266" i="34"/>
  <c r="F266" i="34" s="1"/>
  <c r="C240" i="9"/>
  <c r="AJ226" i="31" s="1"/>
  <c r="C252" i="9"/>
  <c r="G278" i="34"/>
  <c r="F278" i="34" s="1"/>
  <c r="K5" i="33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C82" i="9"/>
  <c r="B82" i="9"/>
  <c r="B81" i="9"/>
  <c r="B80" i="9"/>
  <c r="B79" i="9"/>
  <c r="B78" i="9"/>
  <c r="B77" i="9"/>
  <c r="B76" i="9"/>
  <c r="B75" i="9"/>
  <c r="C74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C207" i="9"/>
  <c r="C208" i="9"/>
  <c r="C206" i="9"/>
  <c r="C70" i="9"/>
  <c r="C71" i="9"/>
  <c r="C72" i="9"/>
  <c r="C73" i="9"/>
  <c r="C75" i="9"/>
  <c r="C76" i="9"/>
  <c r="C77" i="9"/>
  <c r="C78" i="9"/>
  <c r="C79" i="9"/>
  <c r="C80" i="9"/>
  <c r="C81" i="9"/>
  <c r="C83" i="9"/>
  <c r="C84" i="9"/>
  <c r="C85" i="9"/>
  <c r="C69" i="9"/>
  <c r="C61" i="9"/>
  <c r="C62" i="9"/>
  <c r="C63" i="9"/>
  <c r="C64" i="9"/>
  <c r="C65" i="9"/>
  <c r="C66" i="9"/>
  <c r="C67" i="9"/>
  <c r="C68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4" i="9"/>
  <c r="C5" i="9"/>
  <c r="C6" i="9"/>
  <c r="C7" i="9"/>
  <c r="C8" i="9"/>
  <c r="C9" i="9"/>
  <c r="C3" i="9"/>
  <c r="C29" i="32"/>
  <c r="AE2" i="33" s="1"/>
  <c r="C5" i="32"/>
  <c r="C6" i="32" s="1"/>
  <c r="C7" i="32" s="1"/>
  <c r="C8" i="32" s="1"/>
  <c r="C269" i="34"/>
  <c r="C268" i="34"/>
  <c r="C267" i="34"/>
  <c r="C266" i="34"/>
  <c r="C265" i="34"/>
  <c r="C264" i="34"/>
  <c r="C263" i="34"/>
  <c r="C262" i="34"/>
  <c r="C261" i="34"/>
  <c r="C260" i="34"/>
  <c r="C259" i="34"/>
  <c r="C258" i="34"/>
  <c r="C257" i="34"/>
  <c r="C256" i="34"/>
  <c r="C255" i="34"/>
  <c r="C254" i="34"/>
  <c r="C253" i="34"/>
  <c r="C252" i="34"/>
  <c r="C251" i="34"/>
  <c r="C250" i="34"/>
  <c r="C249" i="34"/>
  <c r="C248" i="34"/>
  <c r="C247" i="34"/>
  <c r="C246" i="34"/>
  <c r="C245" i="34"/>
  <c r="C244" i="34"/>
  <c r="C243" i="34"/>
  <c r="C242" i="34"/>
  <c r="C241" i="34"/>
  <c r="C240" i="34"/>
  <c r="C239" i="34"/>
  <c r="C238" i="34"/>
  <c r="C237" i="34"/>
  <c r="C236" i="34"/>
  <c r="C235" i="34"/>
  <c r="C234" i="34"/>
  <c r="C233" i="34"/>
  <c r="C232" i="34"/>
  <c r="C231" i="34"/>
  <c r="C230" i="34"/>
  <c r="C229" i="34"/>
  <c r="C228" i="34"/>
  <c r="C227" i="34"/>
  <c r="C226" i="34"/>
  <c r="C225" i="34"/>
  <c r="C224" i="34"/>
  <c r="C223" i="34"/>
  <c r="C222" i="34"/>
  <c r="C221" i="34"/>
  <c r="C220" i="34"/>
  <c r="G219" i="34"/>
  <c r="F219" i="34" s="1"/>
  <c r="C219" i="34"/>
  <c r="C218" i="34"/>
  <c r="C217" i="34"/>
  <c r="C216" i="34"/>
  <c r="C215" i="34"/>
  <c r="C214" i="34"/>
  <c r="C213" i="34"/>
  <c r="C212" i="34"/>
  <c r="C211" i="34"/>
  <c r="C210" i="34"/>
  <c r="C209" i="34"/>
  <c r="C208" i="34"/>
  <c r="G207" i="34"/>
  <c r="F207" i="34" s="1"/>
  <c r="C207" i="34"/>
  <c r="C206" i="34"/>
  <c r="C205" i="34"/>
  <c r="C204" i="34"/>
  <c r="C203" i="34"/>
  <c r="C202" i="34"/>
  <c r="C201" i="34"/>
  <c r="C200" i="34"/>
  <c r="C199" i="34"/>
  <c r="C198" i="34"/>
  <c r="C197" i="34"/>
  <c r="C196" i="34"/>
  <c r="G195" i="34"/>
  <c r="F195" i="34" s="1"/>
  <c r="C195" i="34"/>
  <c r="C194" i="34"/>
  <c r="C193" i="34"/>
  <c r="C192" i="34"/>
  <c r="C191" i="34"/>
  <c r="C190" i="34"/>
  <c r="C189" i="34"/>
  <c r="C188" i="34"/>
  <c r="C187" i="34"/>
  <c r="C186" i="34"/>
  <c r="C185" i="34"/>
  <c r="C184" i="34"/>
  <c r="G183" i="34"/>
  <c r="F183" i="34" s="1"/>
  <c r="C183" i="34"/>
  <c r="C182" i="34"/>
  <c r="C181" i="34"/>
  <c r="C180" i="34"/>
  <c r="C179" i="34"/>
  <c r="C178" i="34"/>
  <c r="C177" i="34"/>
  <c r="C176" i="34"/>
  <c r="C175" i="34"/>
  <c r="C174" i="34"/>
  <c r="C173" i="34"/>
  <c r="C172" i="34"/>
  <c r="G171" i="34"/>
  <c r="F171" i="34" s="1"/>
  <c r="C171" i="34"/>
  <c r="C170" i="34"/>
  <c r="C169" i="34"/>
  <c r="C168" i="34"/>
  <c r="C167" i="34"/>
  <c r="C166" i="34"/>
  <c r="C165" i="34"/>
  <c r="C164" i="34"/>
  <c r="C163" i="34"/>
  <c r="C162" i="34"/>
  <c r="C161" i="34"/>
  <c r="C160" i="34"/>
  <c r="G159" i="34"/>
  <c r="F159" i="34" s="1"/>
  <c r="C159" i="34"/>
  <c r="C158" i="34"/>
  <c r="C157" i="34"/>
  <c r="C156" i="34"/>
  <c r="C155" i="34"/>
  <c r="C154" i="34"/>
  <c r="C153" i="34"/>
  <c r="C152" i="34"/>
  <c r="C151" i="34"/>
  <c r="C150" i="34"/>
  <c r="C149" i="34"/>
  <c r="C148" i="34"/>
  <c r="G147" i="34"/>
  <c r="F147" i="34" s="1"/>
  <c r="C147" i="34"/>
  <c r="C146" i="34"/>
  <c r="C145" i="34"/>
  <c r="C144" i="34"/>
  <c r="C143" i="34"/>
  <c r="C142" i="34"/>
  <c r="C141" i="34"/>
  <c r="C140" i="34"/>
  <c r="C139" i="34"/>
  <c r="C138" i="34"/>
  <c r="C137" i="34"/>
  <c r="C136" i="34"/>
  <c r="C135" i="34"/>
  <c r="C134" i="34"/>
  <c r="C133" i="34"/>
  <c r="C132" i="34"/>
  <c r="C131" i="34"/>
  <c r="C130" i="34"/>
  <c r="C129" i="34"/>
  <c r="C128" i="34"/>
  <c r="C127" i="34"/>
  <c r="C126" i="34"/>
  <c r="C125" i="34"/>
  <c r="C124" i="34"/>
  <c r="C123" i="34"/>
  <c r="C122" i="34"/>
  <c r="C121" i="34"/>
  <c r="C120" i="34"/>
  <c r="C119" i="34"/>
  <c r="C118" i="34"/>
  <c r="C117" i="34"/>
  <c r="C116" i="34"/>
  <c r="C115" i="34"/>
  <c r="C114" i="34"/>
  <c r="C113" i="34"/>
  <c r="C112" i="34"/>
  <c r="C86" i="9"/>
  <c r="C111" i="34"/>
  <c r="C110" i="34"/>
  <c r="C109" i="34"/>
  <c r="C108" i="34"/>
  <c r="C107" i="34"/>
  <c r="C106" i="34"/>
  <c r="C105" i="34"/>
  <c r="C104" i="34"/>
  <c r="C103" i="34"/>
  <c r="C102" i="34"/>
  <c r="C101" i="34"/>
  <c r="C100" i="34"/>
  <c r="C99" i="34"/>
  <c r="C98" i="34"/>
  <c r="C97" i="34"/>
  <c r="C96" i="34"/>
  <c r="C95" i="34"/>
  <c r="C94" i="34"/>
  <c r="C93" i="34"/>
  <c r="C92" i="34"/>
  <c r="C91" i="34"/>
  <c r="C90" i="34"/>
  <c r="C89" i="34"/>
  <c r="C88" i="34"/>
  <c r="C87" i="34"/>
  <c r="C86" i="34"/>
  <c r="C85" i="34"/>
  <c r="C84" i="34"/>
  <c r="C83" i="34"/>
  <c r="C82" i="34"/>
  <c r="C81" i="34"/>
  <c r="C80" i="34"/>
  <c r="C79" i="34"/>
  <c r="C78" i="34"/>
  <c r="C77" i="34"/>
  <c r="C76" i="34"/>
  <c r="C75" i="34"/>
  <c r="C74" i="34"/>
  <c r="C73" i="34"/>
  <c r="C72" i="34"/>
  <c r="C71" i="34"/>
  <c r="C70" i="34"/>
  <c r="C69" i="34"/>
  <c r="C68" i="34"/>
  <c r="C67" i="34"/>
  <c r="C66" i="34"/>
  <c r="C65" i="34"/>
  <c r="C64" i="34"/>
  <c r="C63" i="34"/>
  <c r="C62" i="34"/>
  <c r="C61" i="34"/>
  <c r="C60" i="34"/>
  <c r="C59" i="34"/>
  <c r="C58" i="34"/>
  <c r="C57" i="34"/>
  <c r="C56" i="34"/>
  <c r="C55" i="34"/>
  <c r="C54" i="34"/>
  <c r="C53" i="34"/>
  <c r="C52" i="34"/>
  <c r="C51" i="34"/>
  <c r="C50" i="34"/>
  <c r="C49" i="34"/>
  <c r="C48" i="34"/>
  <c r="C47" i="34"/>
  <c r="C46" i="34"/>
  <c r="C45" i="34"/>
  <c r="C44" i="34"/>
  <c r="C43" i="34"/>
  <c r="C42" i="34"/>
  <c r="C41" i="34"/>
  <c r="C40" i="34"/>
  <c r="C39" i="34"/>
  <c r="C38" i="34"/>
  <c r="C37" i="34"/>
  <c r="C36" i="34"/>
  <c r="C35" i="34"/>
  <c r="C34" i="34"/>
  <c r="C33" i="34"/>
  <c r="C32" i="34"/>
  <c r="C31" i="34"/>
  <c r="C30" i="34"/>
  <c r="C29" i="34"/>
  <c r="C28" i="34"/>
  <c r="IT6" i="34"/>
  <c r="IS6" i="34"/>
  <c r="IR6" i="34"/>
  <c r="IQ6" i="34"/>
  <c r="IP6" i="34"/>
  <c r="IO6" i="34"/>
  <c r="IN6" i="34"/>
  <c r="IM6" i="34"/>
  <c r="IL6" i="34"/>
  <c r="IK6" i="34"/>
  <c r="IJ6" i="34"/>
  <c r="II6" i="34"/>
  <c r="IH6" i="34"/>
  <c r="IG6" i="34"/>
  <c r="IF6" i="34"/>
  <c r="IE6" i="34"/>
  <c r="ID6" i="34"/>
  <c r="IC6" i="34"/>
  <c r="IB6" i="34"/>
  <c r="IA6" i="34"/>
  <c r="HZ6" i="34"/>
  <c r="HY6" i="34"/>
  <c r="HX6" i="34"/>
  <c r="HW6" i="34"/>
  <c r="HV6" i="34"/>
  <c r="HU6" i="34"/>
  <c r="HT6" i="34"/>
  <c r="HS6" i="34"/>
  <c r="HR6" i="34"/>
  <c r="HQ6" i="34"/>
  <c r="HP6" i="34"/>
  <c r="HO6" i="34"/>
  <c r="HN6" i="34"/>
  <c r="HM6" i="34"/>
  <c r="HL6" i="34"/>
  <c r="HK6" i="34"/>
  <c r="HJ6" i="34"/>
  <c r="HI6" i="34"/>
  <c r="HH6" i="34"/>
  <c r="HG6" i="34"/>
  <c r="HF6" i="34"/>
  <c r="HE6" i="34"/>
  <c r="HD6" i="34"/>
  <c r="HC6" i="34"/>
  <c r="HB6" i="34"/>
  <c r="HA6" i="34"/>
  <c r="GZ6" i="34"/>
  <c r="GY6" i="34"/>
  <c r="GX6" i="34"/>
  <c r="GW6" i="34"/>
  <c r="GV6" i="34"/>
  <c r="GU6" i="34"/>
  <c r="GT6" i="34"/>
  <c r="GS6" i="34"/>
  <c r="GR6" i="34"/>
  <c r="GQ6" i="34"/>
  <c r="GP6" i="34"/>
  <c r="GO6" i="34"/>
  <c r="GN6" i="34"/>
  <c r="GM6" i="34"/>
  <c r="GL6" i="34"/>
  <c r="GK6" i="34"/>
  <c r="GJ6" i="34"/>
  <c r="GI6" i="34"/>
  <c r="GH6" i="34"/>
  <c r="GG6" i="34"/>
  <c r="GF6" i="34"/>
  <c r="GE6" i="34"/>
  <c r="GD6" i="34"/>
  <c r="GC6" i="34"/>
  <c r="GB6" i="34"/>
  <c r="GA6" i="34"/>
  <c r="FZ6" i="34"/>
  <c r="FY6" i="34"/>
  <c r="FX6" i="34"/>
  <c r="FW6" i="34"/>
  <c r="FV6" i="34"/>
  <c r="FU6" i="34"/>
  <c r="FT6" i="34"/>
  <c r="FS6" i="34"/>
  <c r="FR6" i="34"/>
  <c r="FQ6" i="34"/>
  <c r="FP6" i="34"/>
  <c r="FO6" i="34"/>
  <c r="FN6" i="34"/>
  <c r="FM6" i="34"/>
  <c r="FL6" i="34"/>
  <c r="FK6" i="34"/>
  <c r="FJ6" i="34"/>
  <c r="FI6" i="34"/>
  <c r="FH6" i="34"/>
  <c r="FG6" i="34"/>
  <c r="FF6" i="34"/>
  <c r="FE6" i="34"/>
  <c r="FD6" i="34"/>
  <c r="FC6" i="34"/>
  <c r="FB6" i="34"/>
  <c r="FA6" i="34"/>
  <c r="EZ6" i="34"/>
  <c r="EY6" i="34"/>
  <c r="EX6" i="34"/>
  <c r="EW6" i="34"/>
  <c r="EV6" i="34"/>
  <c r="EU6" i="34"/>
  <c r="ET6" i="34"/>
  <c r="ES6" i="34"/>
  <c r="ER6" i="34"/>
  <c r="EQ6" i="34"/>
  <c r="EP6" i="34"/>
  <c r="EO6" i="34"/>
  <c r="EN6" i="34"/>
  <c r="EM6" i="34"/>
  <c r="EL6" i="34"/>
  <c r="EK6" i="34"/>
  <c r="EJ6" i="34"/>
  <c r="EI6" i="34"/>
  <c r="EH6" i="34"/>
  <c r="EG6" i="34"/>
  <c r="EF6" i="34"/>
  <c r="EE6" i="34"/>
  <c r="ED6" i="34"/>
  <c r="EC6" i="34"/>
  <c r="EB6" i="34"/>
  <c r="EA6" i="34"/>
  <c r="DZ6" i="34"/>
  <c r="DY6" i="34"/>
  <c r="DX6" i="34"/>
  <c r="DW6" i="34"/>
  <c r="DV6" i="34"/>
  <c r="DU6" i="34"/>
  <c r="DT6" i="34"/>
  <c r="DS6" i="34"/>
  <c r="DR6" i="34"/>
  <c r="DQ6" i="34"/>
  <c r="DP6" i="34"/>
  <c r="DO6" i="34"/>
  <c r="DN6" i="34"/>
  <c r="DM6" i="34"/>
  <c r="DL6" i="34"/>
  <c r="DK6" i="34"/>
  <c r="DJ6" i="34"/>
  <c r="DI6" i="34"/>
  <c r="DH6" i="34"/>
  <c r="DG6" i="34"/>
  <c r="DF6" i="34"/>
  <c r="DE6" i="34"/>
  <c r="DD6" i="34"/>
  <c r="DC6" i="34"/>
  <c r="DB6" i="34"/>
  <c r="DA6" i="34"/>
  <c r="CZ6" i="34"/>
  <c r="CY6" i="34"/>
  <c r="CX6" i="34"/>
  <c r="CW6" i="34"/>
  <c r="CV6" i="34"/>
  <c r="CU6" i="34"/>
  <c r="CT6" i="34"/>
  <c r="CS6" i="34"/>
  <c r="CR6" i="34"/>
  <c r="CQ6" i="34"/>
  <c r="CP6" i="34"/>
  <c r="CO6" i="34"/>
  <c r="CN6" i="34"/>
  <c r="CM6" i="34"/>
  <c r="CL6" i="34"/>
  <c r="CK6" i="34"/>
  <c r="CJ6" i="34"/>
  <c r="CI6" i="34"/>
  <c r="CH6" i="34"/>
  <c r="CG6" i="34"/>
  <c r="CF6" i="34"/>
  <c r="CE6" i="34"/>
  <c r="CD6" i="34"/>
  <c r="CC6" i="34"/>
  <c r="CB6" i="34"/>
  <c r="CA6" i="34"/>
  <c r="BZ6" i="34"/>
  <c r="BY6" i="34"/>
  <c r="BX6" i="34"/>
  <c r="BW6" i="34"/>
  <c r="BV6" i="34"/>
  <c r="BU6" i="34"/>
  <c r="BT6" i="34"/>
  <c r="BS6" i="34"/>
  <c r="BR6" i="34"/>
  <c r="BQ6" i="34"/>
  <c r="BP6" i="34"/>
  <c r="BO6" i="34"/>
  <c r="BN6" i="34"/>
  <c r="BM6" i="34"/>
  <c r="BL6" i="34"/>
  <c r="BK6" i="34"/>
  <c r="BJ6" i="34"/>
  <c r="BI6" i="34"/>
  <c r="BH6" i="34"/>
  <c r="BG6" i="34"/>
  <c r="BF6" i="34"/>
  <c r="BE6" i="34"/>
  <c r="BD6" i="34"/>
  <c r="BC6" i="34"/>
  <c r="BB6" i="34"/>
  <c r="BA6" i="34"/>
  <c r="AZ6" i="34"/>
  <c r="AY6" i="34"/>
  <c r="AX6" i="34"/>
  <c r="AW6" i="34"/>
  <c r="AV6" i="34"/>
  <c r="AU6" i="34"/>
  <c r="AT6" i="34"/>
  <c r="AS6" i="34"/>
  <c r="AR6" i="34"/>
  <c r="AQ6" i="34"/>
  <c r="AP6" i="34"/>
  <c r="AO6" i="34"/>
  <c r="AN6" i="34"/>
  <c r="AM6" i="34"/>
  <c r="AL6" i="34"/>
  <c r="AK6" i="34"/>
  <c r="AJ6" i="34"/>
  <c r="AI6" i="34"/>
  <c r="AH6" i="34"/>
  <c r="AG6" i="34"/>
  <c r="AF6" i="34"/>
  <c r="AE6" i="34"/>
  <c r="AD6" i="34"/>
  <c r="AC6" i="34"/>
  <c r="AB6" i="34"/>
  <c r="AA6" i="34"/>
  <c r="Z6" i="34"/>
  <c r="Y6" i="34"/>
  <c r="X6" i="34"/>
  <c r="W6" i="34"/>
  <c r="V6" i="34"/>
  <c r="U6" i="34"/>
  <c r="T6" i="34"/>
  <c r="S6" i="34"/>
  <c r="R6" i="34"/>
  <c r="Q6" i="34"/>
  <c r="P6" i="34"/>
  <c r="O6" i="34"/>
  <c r="N6" i="34"/>
  <c r="M6" i="34"/>
  <c r="L6" i="34"/>
  <c r="K6" i="34"/>
  <c r="J6" i="34"/>
  <c r="I6" i="34"/>
  <c r="H6" i="34"/>
  <c r="G6" i="34"/>
  <c r="F6" i="34"/>
  <c r="E6" i="34"/>
  <c r="D6" i="34"/>
  <c r="C6" i="34"/>
  <c r="C241" i="9" l="1"/>
  <c r="AJ227" i="31" s="1"/>
  <c r="C253" i="9"/>
  <c r="G208" i="34"/>
  <c r="F208" i="34" s="1"/>
  <c r="G209" i="34"/>
  <c r="F209" i="34" s="1"/>
  <c r="C134" i="9"/>
  <c r="C98" i="9"/>
  <c r="C146" i="9"/>
  <c r="C158" i="9"/>
  <c r="G220" i="34"/>
  <c r="F220" i="34" s="1"/>
  <c r="C194" i="9"/>
  <c r="C182" i="9"/>
  <c r="C110" i="9"/>
  <c r="C122" i="9"/>
  <c r="C170" i="9"/>
  <c r="AH15" i="33" a="1"/>
  <c r="G184" i="34"/>
  <c r="F184" i="34" s="1"/>
  <c r="G160" i="34"/>
  <c r="F160" i="34" s="1"/>
  <c r="C88" i="9"/>
  <c r="G148" i="34"/>
  <c r="F148" i="34" s="1"/>
  <c r="G172" i="34"/>
  <c r="F172" i="34" s="1"/>
  <c r="G196" i="34"/>
  <c r="F196" i="34" s="1"/>
  <c r="C87" i="9"/>
  <c r="C9" i="32"/>
  <c r="C89" i="9"/>
  <c r="C183" i="9" l="1"/>
  <c r="G210" i="34"/>
  <c r="F210" i="34" s="1"/>
  <c r="C184" i="9"/>
  <c r="C195" i="9"/>
  <c r="G221" i="34"/>
  <c r="F221" i="34" s="1"/>
  <c r="C111" i="9"/>
  <c r="G161" i="34"/>
  <c r="F161" i="34" s="1"/>
  <c r="C135" i="9"/>
  <c r="G185" i="34"/>
  <c r="F185" i="34" s="1"/>
  <c r="C159" i="9"/>
  <c r="AH15" i="33"/>
  <c r="AH262" i="33"/>
  <c r="AH234" i="33"/>
  <c r="AH254" i="33"/>
  <c r="AH194" i="33"/>
  <c r="AH138" i="33"/>
  <c r="AH94" i="33"/>
  <c r="AH50" i="33"/>
  <c r="AH265" i="33"/>
  <c r="AH249" i="33"/>
  <c r="AH233" i="33"/>
  <c r="AH217" i="33"/>
  <c r="AH201" i="33"/>
  <c r="AH185" i="33"/>
  <c r="AH169" i="33"/>
  <c r="AH153" i="33"/>
  <c r="AH137" i="33"/>
  <c r="AH121" i="33"/>
  <c r="AH105" i="33"/>
  <c r="AH89" i="33"/>
  <c r="AH73" i="33"/>
  <c r="AH57" i="33"/>
  <c r="AH41" i="33"/>
  <c r="AH25" i="33"/>
  <c r="AH214" i="33"/>
  <c r="AH162" i="33"/>
  <c r="AH98" i="33"/>
  <c r="AH264" i="33"/>
  <c r="AH248" i="33"/>
  <c r="AH232" i="33"/>
  <c r="AH216" i="33"/>
  <c r="AH200" i="33"/>
  <c r="AH184" i="33"/>
  <c r="AH168" i="33"/>
  <c r="AH152" i="33"/>
  <c r="AH136" i="33"/>
  <c r="AH120" i="33"/>
  <c r="AH104" i="33"/>
  <c r="AH88" i="33"/>
  <c r="AH72" i="33"/>
  <c r="AH56" i="33"/>
  <c r="AH40" i="33"/>
  <c r="AH24" i="33"/>
  <c r="AH206" i="33"/>
  <c r="AH170" i="33"/>
  <c r="AH130" i="33"/>
  <c r="AH90" i="33"/>
  <c r="AH54" i="33"/>
  <c r="AH26" i="33"/>
  <c r="AH251" i="33"/>
  <c r="AH235" i="33"/>
  <c r="AH219" i="33"/>
  <c r="AH203" i="33"/>
  <c r="AH187" i="33"/>
  <c r="AH171" i="33"/>
  <c r="AH155" i="33"/>
  <c r="AH139" i="33"/>
  <c r="AH123" i="33"/>
  <c r="AH107" i="33"/>
  <c r="AH91" i="33"/>
  <c r="AH75" i="33"/>
  <c r="AH59" i="33"/>
  <c r="AH43" i="33"/>
  <c r="AH27" i="33"/>
  <c r="AH266" i="33"/>
  <c r="AH258" i="33"/>
  <c r="AH222" i="33"/>
  <c r="AH166" i="33"/>
  <c r="AH114" i="33"/>
  <c r="AH74" i="33"/>
  <c r="AH34" i="33"/>
  <c r="AH257" i="33"/>
  <c r="AH241" i="33"/>
  <c r="AH225" i="33"/>
  <c r="AH209" i="33"/>
  <c r="AH193" i="33"/>
  <c r="AH177" i="33"/>
  <c r="AH161" i="33"/>
  <c r="AH145" i="33"/>
  <c r="AH129" i="33"/>
  <c r="AH113" i="33"/>
  <c r="AH97" i="33"/>
  <c r="AH81" i="33"/>
  <c r="AH65" i="33"/>
  <c r="AH49" i="33"/>
  <c r="AH33" i="33"/>
  <c r="AH17" i="33"/>
  <c r="AH190" i="33"/>
  <c r="AH134" i="33"/>
  <c r="AH58" i="33"/>
  <c r="AH256" i="33"/>
  <c r="AH240" i="33"/>
  <c r="AH224" i="33"/>
  <c r="AH208" i="33"/>
  <c r="AH192" i="33"/>
  <c r="AH176" i="33"/>
  <c r="AH160" i="33"/>
  <c r="AH144" i="33"/>
  <c r="AH128" i="33"/>
  <c r="AH112" i="33"/>
  <c r="AH96" i="33"/>
  <c r="AH80" i="33"/>
  <c r="AH64" i="33"/>
  <c r="AH48" i="33"/>
  <c r="AH32" i="33"/>
  <c r="AH16" i="33"/>
  <c r="AH186" i="33"/>
  <c r="AH150" i="33"/>
  <c r="AH110" i="33"/>
  <c r="AH70" i="33"/>
  <c r="AH38" i="33"/>
  <c r="AH259" i="33"/>
  <c r="AH243" i="33"/>
  <c r="AH227" i="33"/>
  <c r="AH211" i="33"/>
  <c r="AH195" i="33"/>
  <c r="AH179" i="33"/>
  <c r="AH163" i="33"/>
  <c r="AH147" i="33"/>
  <c r="AH131" i="33"/>
  <c r="AH115" i="33"/>
  <c r="AH99" i="33"/>
  <c r="AH83" i="33"/>
  <c r="AH67" i="33"/>
  <c r="AH51" i="33"/>
  <c r="AH35" i="33"/>
  <c r="AH19" i="33"/>
  <c r="AH250" i="33"/>
  <c r="AH242" i="33"/>
  <c r="AH210" i="33"/>
  <c r="AH154" i="33"/>
  <c r="AH106" i="33"/>
  <c r="AH62" i="33"/>
  <c r="AH18" i="33"/>
  <c r="AH253" i="33"/>
  <c r="AH237" i="33"/>
  <c r="AH221" i="33"/>
  <c r="AH205" i="33"/>
  <c r="AH189" i="33"/>
  <c r="AH173" i="33"/>
  <c r="AH157" i="33"/>
  <c r="AH141" i="33"/>
  <c r="AH125" i="33"/>
  <c r="AH109" i="33"/>
  <c r="AH93" i="33"/>
  <c r="AH77" i="33"/>
  <c r="AH61" i="33"/>
  <c r="AH45" i="33"/>
  <c r="AH29" i="33"/>
  <c r="AH230" i="33"/>
  <c r="AH126" i="33"/>
  <c r="AH245" i="33"/>
  <c r="AH181" i="33"/>
  <c r="AH117" i="33"/>
  <c r="AH53" i="33"/>
  <c r="AH202" i="33"/>
  <c r="AH78" i="33"/>
  <c r="AH244" i="33"/>
  <c r="AH212" i="33"/>
  <c r="AH180" i="33"/>
  <c r="AH148" i="33"/>
  <c r="AH116" i="33"/>
  <c r="AH84" i="33"/>
  <c r="AH52" i="33"/>
  <c r="AH20" i="33"/>
  <c r="AH158" i="33"/>
  <c r="AH82" i="33"/>
  <c r="AH263" i="33"/>
  <c r="AH231" i="33"/>
  <c r="AH199" i="33"/>
  <c r="AH167" i="33"/>
  <c r="AH135" i="33"/>
  <c r="AH103" i="33"/>
  <c r="AH71" i="33"/>
  <c r="AH39" i="33"/>
  <c r="AH246" i="33"/>
  <c r="AH86" i="33"/>
  <c r="AH229" i="33"/>
  <c r="AH165" i="33"/>
  <c r="AH101" i="33"/>
  <c r="AH37" i="33"/>
  <c r="AH174" i="33"/>
  <c r="AH22" i="33"/>
  <c r="AH236" i="33"/>
  <c r="AH204" i="33"/>
  <c r="AH172" i="33"/>
  <c r="AH140" i="33"/>
  <c r="AH108" i="33"/>
  <c r="AH76" i="33"/>
  <c r="AH44" i="33"/>
  <c r="AH218" i="33"/>
  <c r="AH142" i="33"/>
  <c r="AH66" i="33"/>
  <c r="AH255" i="33"/>
  <c r="AH223" i="33"/>
  <c r="AH191" i="33"/>
  <c r="AH159" i="33"/>
  <c r="AH127" i="33"/>
  <c r="AH95" i="33"/>
  <c r="AH63" i="33"/>
  <c r="AH31" i="33"/>
  <c r="AH238" i="33"/>
  <c r="AH42" i="33"/>
  <c r="AH213" i="33"/>
  <c r="AH149" i="33"/>
  <c r="AH85" i="33"/>
  <c r="AH21" i="33"/>
  <c r="AH146" i="33"/>
  <c r="AH260" i="33"/>
  <c r="AH228" i="33"/>
  <c r="AH196" i="33"/>
  <c r="AH164" i="33"/>
  <c r="AH132" i="33"/>
  <c r="AH100" i="33"/>
  <c r="AH68" i="33"/>
  <c r="AH36" i="33"/>
  <c r="AH198" i="33"/>
  <c r="AH122" i="33"/>
  <c r="AH46" i="33"/>
  <c r="AH247" i="33"/>
  <c r="AH215" i="33"/>
  <c r="AH183" i="33"/>
  <c r="AH151" i="33"/>
  <c r="AH119" i="33"/>
  <c r="AH87" i="33"/>
  <c r="AH55" i="33"/>
  <c r="AH23" i="33"/>
  <c r="AH182" i="33"/>
  <c r="AH261" i="33"/>
  <c r="AH197" i="33"/>
  <c r="AH133" i="33"/>
  <c r="AH69" i="33"/>
  <c r="AH226" i="33"/>
  <c r="AH118" i="33"/>
  <c r="AH252" i="33"/>
  <c r="AH220" i="33"/>
  <c r="AH188" i="33"/>
  <c r="AH156" i="33"/>
  <c r="AH124" i="33"/>
  <c r="AH92" i="33"/>
  <c r="AH60" i="33"/>
  <c r="AH28" i="33"/>
  <c r="AH178" i="33"/>
  <c r="AH102" i="33"/>
  <c r="AH30" i="33"/>
  <c r="AH239" i="33"/>
  <c r="AH207" i="33"/>
  <c r="AH175" i="33"/>
  <c r="AH143" i="33"/>
  <c r="AH111" i="33"/>
  <c r="AH79" i="33"/>
  <c r="AH47" i="33"/>
  <c r="G197" i="34"/>
  <c r="F197" i="34" s="1"/>
  <c r="C171" i="9"/>
  <c r="G173" i="34"/>
  <c r="F173" i="34" s="1"/>
  <c r="C147" i="9"/>
  <c r="G149" i="34"/>
  <c r="F149" i="34" s="1"/>
  <c r="C123" i="9"/>
  <c r="C99" i="9"/>
  <c r="C10" i="32"/>
  <c r="C90" i="9"/>
  <c r="J114" i="33" l="1"/>
  <c r="K114" i="33"/>
  <c r="K102" i="33"/>
  <c r="J102" i="33"/>
  <c r="C185" i="9"/>
  <c r="G211" i="34"/>
  <c r="F211" i="34" s="1"/>
  <c r="G162" i="34"/>
  <c r="F162" i="34" s="1"/>
  <c r="C136" i="9"/>
  <c r="C196" i="9"/>
  <c r="G222" i="34"/>
  <c r="F222" i="34" s="1"/>
  <c r="S28" i="33"/>
  <c r="Q28" i="33"/>
  <c r="M28" i="33"/>
  <c r="G28" i="33"/>
  <c r="T28" i="33"/>
  <c r="AE28" i="33"/>
  <c r="AF28" i="33"/>
  <c r="T55" i="33"/>
  <c r="Q55" i="33"/>
  <c r="M55" i="33"/>
  <c r="S55" i="33"/>
  <c r="AE55" i="33"/>
  <c r="AF55" i="33"/>
  <c r="G55" i="33"/>
  <c r="S100" i="33"/>
  <c r="Q100" i="33"/>
  <c r="M100" i="33"/>
  <c r="G100" i="33"/>
  <c r="T100" i="33"/>
  <c r="AE100" i="33"/>
  <c r="AF100" i="33"/>
  <c r="T85" i="33"/>
  <c r="S85" i="33"/>
  <c r="AE85" i="33"/>
  <c r="Q85" i="33"/>
  <c r="M85" i="33"/>
  <c r="AF85" i="33"/>
  <c r="G85" i="33"/>
  <c r="S44" i="33"/>
  <c r="Q44" i="33"/>
  <c r="M44" i="33"/>
  <c r="G44" i="33"/>
  <c r="T44" i="33"/>
  <c r="AE44" i="33"/>
  <c r="AF44" i="33"/>
  <c r="T71" i="33"/>
  <c r="Q71" i="33"/>
  <c r="M71" i="33"/>
  <c r="S71" i="33"/>
  <c r="AE71" i="33"/>
  <c r="G71" i="33"/>
  <c r="AF71" i="33"/>
  <c r="T77" i="33"/>
  <c r="S77" i="33"/>
  <c r="AE77" i="33"/>
  <c r="AF77" i="33"/>
  <c r="Q77" i="33"/>
  <c r="M77" i="33"/>
  <c r="G77" i="33"/>
  <c r="T35" i="33"/>
  <c r="Q35" i="33"/>
  <c r="G35" i="33"/>
  <c r="AE35" i="33"/>
  <c r="S35" i="33"/>
  <c r="M35" i="33"/>
  <c r="AF35" i="33"/>
  <c r="T99" i="33"/>
  <c r="Q99" i="33"/>
  <c r="G99" i="33"/>
  <c r="AE99" i="33"/>
  <c r="M99" i="33"/>
  <c r="S99" i="33"/>
  <c r="AF99" i="33"/>
  <c r="M70" i="33"/>
  <c r="T70" i="33"/>
  <c r="Q70" i="33"/>
  <c r="G70" i="33"/>
  <c r="AF70" i="33"/>
  <c r="AE70" i="33"/>
  <c r="S70" i="33"/>
  <c r="S80" i="33"/>
  <c r="G80" i="33"/>
  <c r="Q80" i="33"/>
  <c r="AF80" i="33"/>
  <c r="T80" i="33"/>
  <c r="AE80" i="33"/>
  <c r="M80" i="33"/>
  <c r="M58" i="33"/>
  <c r="G58" i="33"/>
  <c r="T58" i="33"/>
  <c r="S58" i="33"/>
  <c r="AF58" i="33"/>
  <c r="Q58" i="33"/>
  <c r="AE58" i="33"/>
  <c r="T33" i="33"/>
  <c r="S33" i="33"/>
  <c r="Q33" i="33"/>
  <c r="M33" i="33"/>
  <c r="AE33" i="33"/>
  <c r="AF33" i="33"/>
  <c r="G33" i="33"/>
  <c r="T97" i="33"/>
  <c r="S97" i="33"/>
  <c r="Q97" i="33"/>
  <c r="M97" i="33"/>
  <c r="AE97" i="33"/>
  <c r="AF97" i="33"/>
  <c r="G97" i="33"/>
  <c r="M74" i="33"/>
  <c r="G74" i="33"/>
  <c r="T74" i="33"/>
  <c r="S74" i="33"/>
  <c r="Q74" i="33"/>
  <c r="AE74" i="33"/>
  <c r="AF74" i="33"/>
  <c r="T59" i="33"/>
  <c r="Q59" i="33"/>
  <c r="G59" i="33"/>
  <c r="AE59" i="33"/>
  <c r="AF59" i="33"/>
  <c r="S59" i="33"/>
  <c r="M59" i="33"/>
  <c r="S40" i="33"/>
  <c r="G40" i="33"/>
  <c r="Q40" i="33"/>
  <c r="M40" i="33"/>
  <c r="T40" i="33"/>
  <c r="AE40" i="33"/>
  <c r="AF40" i="33"/>
  <c r="T57" i="33"/>
  <c r="S57" i="33"/>
  <c r="Q57" i="33"/>
  <c r="M57" i="33"/>
  <c r="AE57" i="33"/>
  <c r="G57" i="33"/>
  <c r="AF57" i="33"/>
  <c r="M30" i="33"/>
  <c r="T30" i="33"/>
  <c r="G30" i="33"/>
  <c r="Q30" i="33"/>
  <c r="AF30" i="33"/>
  <c r="S30" i="33"/>
  <c r="AE30" i="33"/>
  <c r="S60" i="33"/>
  <c r="Q60" i="33"/>
  <c r="M60" i="33"/>
  <c r="G60" i="33"/>
  <c r="T60" i="33"/>
  <c r="AE60" i="33"/>
  <c r="AF60" i="33"/>
  <c r="T87" i="33"/>
  <c r="Q87" i="33"/>
  <c r="M87" i="33"/>
  <c r="S87" i="33"/>
  <c r="AE87" i="33"/>
  <c r="G87" i="33"/>
  <c r="AF87" i="33"/>
  <c r="T31" i="33"/>
  <c r="Q31" i="33"/>
  <c r="M31" i="33"/>
  <c r="AE31" i="33"/>
  <c r="AF31" i="33"/>
  <c r="S31" i="33"/>
  <c r="G31" i="33"/>
  <c r="M66" i="33"/>
  <c r="G66" i="33"/>
  <c r="T66" i="33"/>
  <c r="S66" i="33"/>
  <c r="AF66" i="33"/>
  <c r="AE66" i="33"/>
  <c r="Q66" i="33"/>
  <c r="S76" i="33"/>
  <c r="Q76" i="33"/>
  <c r="M76" i="33"/>
  <c r="G76" i="33"/>
  <c r="T76" i="33"/>
  <c r="AE76" i="33"/>
  <c r="AF76" i="33"/>
  <c r="T37" i="33"/>
  <c r="S37" i="33"/>
  <c r="AE37" i="33"/>
  <c r="G37" i="33"/>
  <c r="AF37" i="33"/>
  <c r="M37" i="33"/>
  <c r="Q37" i="33"/>
  <c r="M86" i="33"/>
  <c r="T86" i="33"/>
  <c r="Q86" i="33"/>
  <c r="G86" i="33"/>
  <c r="S86" i="33"/>
  <c r="AF86" i="33"/>
  <c r="AE86" i="33"/>
  <c r="S20" i="33"/>
  <c r="Q20" i="33"/>
  <c r="M20" i="33"/>
  <c r="G20" i="33"/>
  <c r="AE20" i="33"/>
  <c r="AF20" i="33"/>
  <c r="T20" i="33"/>
  <c r="M78" i="33"/>
  <c r="T78" i="33"/>
  <c r="G78" i="33"/>
  <c r="Q78" i="33"/>
  <c r="AF78" i="33"/>
  <c r="S78" i="33"/>
  <c r="AE78" i="33"/>
  <c r="T29" i="33"/>
  <c r="S29" i="33"/>
  <c r="Q29" i="33"/>
  <c r="M29" i="33"/>
  <c r="AE29" i="33"/>
  <c r="G29" i="33"/>
  <c r="AF29" i="33"/>
  <c r="T93" i="33"/>
  <c r="S93" i="33"/>
  <c r="Q93" i="33"/>
  <c r="M93" i="33"/>
  <c r="AE93" i="33"/>
  <c r="G93" i="33"/>
  <c r="AF93" i="33"/>
  <c r="M62" i="33"/>
  <c r="T62" i="33"/>
  <c r="G62" i="33"/>
  <c r="Q62" i="33"/>
  <c r="AF62" i="33"/>
  <c r="S62" i="33"/>
  <c r="AE62" i="33"/>
  <c r="T51" i="33"/>
  <c r="Q51" i="33"/>
  <c r="M51" i="33"/>
  <c r="G51" i="33"/>
  <c r="AE51" i="33"/>
  <c r="S51" i="33"/>
  <c r="AF51" i="33"/>
  <c r="S32" i="33"/>
  <c r="G32" i="33"/>
  <c r="T32" i="33"/>
  <c r="AF32" i="33"/>
  <c r="Q32" i="33"/>
  <c r="M32" i="33"/>
  <c r="AE32" i="33"/>
  <c r="S96" i="33"/>
  <c r="G96" i="33"/>
  <c r="AE96" i="33"/>
  <c r="M96" i="33"/>
  <c r="AF96" i="33"/>
  <c r="T96" i="33"/>
  <c r="Q96" i="33"/>
  <c r="T49" i="33"/>
  <c r="S49" i="33"/>
  <c r="Q49" i="33"/>
  <c r="M49" i="33"/>
  <c r="AE49" i="33"/>
  <c r="AF49" i="33"/>
  <c r="G49" i="33"/>
  <c r="T75" i="33"/>
  <c r="Q75" i="33"/>
  <c r="G75" i="33"/>
  <c r="AE75" i="33"/>
  <c r="AF75" i="33"/>
  <c r="M75" i="33"/>
  <c r="S75" i="33"/>
  <c r="M26" i="33"/>
  <c r="G26" i="33"/>
  <c r="T26" i="33"/>
  <c r="S26" i="33"/>
  <c r="Q26" i="33"/>
  <c r="AF26" i="33"/>
  <c r="AE26" i="33"/>
  <c r="S56" i="33"/>
  <c r="G56" i="33"/>
  <c r="Q56" i="33"/>
  <c r="M56" i="33"/>
  <c r="AE56" i="33"/>
  <c r="T56" i="33"/>
  <c r="AF56" i="33"/>
  <c r="T73" i="33"/>
  <c r="S73" i="33"/>
  <c r="Q73" i="33"/>
  <c r="M73" i="33"/>
  <c r="AE73" i="33"/>
  <c r="AF73" i="33"/>
  <c r="G73" i="33"/>
  <c r="M18" i="33"/>
  <c r="G18" i="33"/>
  <c r="T18" i="33"/>
  <c r="S18" i="33"/>
  <c r="Q18" i="33"/>
  <c r="AE18" i="33"/>
  <c r="AF18" i="33"/>
  <c r="T47" i="33"/>
  <c r="Q47" i="33"/>
  <c r="M47" i="33"/>
  <c r="AE47" i="33"/>
  <c r="G47" i="33"/>
  <c r="AF47" i="33"/>
  <c r="S47" i="33"/>
  <c r="S92" i="33"/>
  <c r="Q92" i="33"/>
  <c r="M92" i="33"/>
  <c r="G92" i="33"/>
  <c r="T92" i="33"/>
  <c r="AE92" i="33"/>
  <c r="AF92" i="33"/>
  <c r="T69" i="33"/>
  <c r="S69" i="33"/>
  <c r="AE69" i="33"/>
  <c r="Q69" i="33"/>
  <c r="M69" i="33"/>
  <c r="G69" i="33"/>
  <c r="AF69" i="33"/>
  <c r="S36" i="33"/>
  <c r="Q36" i="33"/>
  <c r="M36" i="33"/>
  <c r="G36" i="33"/>
  <c r="T36" i="33"/>
  <c r="AE36" i="33"/>
  <c r="AF36" i="33"/>
  <c r="T63" i="33"/>
  <c r="Q63" i="33"/>
  <c r="M63" i="33"/>
  <c r="AE63" i="33"/>
  <c r="S63" i="33"/>
  <c r="AF63" i="33"/>
  <c r="G63" i="33"/>
  <c r="T101" i="33"/>
  <c r="S101" i="33"/>
  <c r="AE101" i="33"/>
  <c r="G101" i="33"/>
  <c r="AF101" i="33"/>
  <c r="Q101" i="33"/>
  <c r="M101" i="33"/>
  <c r="S52" i="33"/>
  <c r="Q52" i="33"/>
  <c r="M52" i="33"/>
  <c r="G52" i="33"/>
  <c r="AE52" i="33"/>
  <c r="T52" i="33"/>
  <c r="AF52" i="33"/>
  <c r="T45" i="33"/>
  <c r="S45" i="33"/>
  <c r="AE45" i="33"/>
  <c r="G45" i="33"/>
  <c r="Q45" i="33"/>
  <c r="M45" i="33"/>
  <c r="AF45" i="33"/>
  <c r="T67" i="33"/>
  <c r="Q67" i="33"/>
  <c r="G67" i="33"/>
  <c r="AE67" i="33"/>
  <c r="M67" i="33"/>
  <c r="S67" i="33"/>
  <c r="AF67" i="33"/>
  <c r="S48" i="33"/>
  <c r="G48" i="33"/>
  <c r="AE48" i="33"/>
  <c r="T48" i="33"/>
  <c r="AF48" i="33"/>
  <c r="Q48" i="33"/>
  <c r="M48" i="33"/>
  <c r="T65" i="33"/>
  <c r="S65" i="33"/>
  <c r="Q65" i="33"/>
  <c r="M65" i="33"/>
  <c r="AE65" i="33"/>
  <c r="AF65" i="33"/>
  <c r="G65" i="33"/>
  <c r="T27" i="33"/>
  <c r="Q27" i="33"/>
  <c r="S27" i="33"/>
  <c r="G27" i="33"/>
  <c r="AE27" i="33"/>
  <c r="M27" i="33"/>
  <c r="AF27" i="33"/>
  <c r="T91" i="33"/>
  <c r="Q91" i="33"/>
  <c r="G91" i="33"/>
  <c r="AE91" i="33"/>
  <c r="S91" i="33"/>
  <c r="AF91" i="33"/>
  <c r="M91" i="33"/>
  <c r="M54" i="33"/>
  <c r="T54" i="33"/>
  <c r="Q54" i="33"/>
  <c r="G54" i="33"/>
  <c r="AF54" i="33"/>
  <c r="AE54" i="33"/>
  <c r="S54" i="33"/>
  <c r="S72" i="33"/>
  <c r="G72" i="33"/>
  <c r="Q72" i="33"/>
  <c r="M72" i="33"/>
  <c r="T72" i="33"/>
  <c r="AE72" i="33"/>
  <c r="AF72" i="33"/>
  <c r="T25" i="33"/>
  <c r="S25" i="33"/>
  <c r="Q25" i="33"/>
  <c r="M25" i="33"/>
  <c r="AE25" i="33"/>
  <c r="G25" i="33"/>
  <c r="AF25" i="33"/>
  <c r="T89" i="33"/>
  <c r="S89" i="33"/>
  <c r="Q89" i="33"/>
  <c r="M89" i="33"/>
  <c r="AE89" i="33"/>
  <c r="G89" i="33"/>
  <c r="AF89" i="33"/>
  <c r="M50" i="33"/>
  <c r="G50" i="33"/>
  <c r="T50" i="33"/>
  <c r="S50" i="33"/>
  <c r="Q50" i="33"/>
  <c r="AE50" i="33"/>
  <c r="AF50" i="33"/>
  <c r="T79" i="33"/>
  <c r="Q79" i="33"/>
  <c r="M79" i="33"/>
  <c r="AE79" i="33"/>
  <c r="S79" i="33"/>
  <c r="G79" i="33"/>
  <c r="AF79" i="33"/>
  <c r="T23" i="33"/>
  <c r="Q23" i="33"/>
  <c r="M23" i="33"/>
  <c r="S23" i="33"/>
  <c r="AE23" i="33"/>
  <c r="AF23" i="33"/>
  <c r="G23" i="33"/>
  <c r="M46" i="33"/>
  <c r="T46" i="33"/>
  <c r="G46" i="33"/>
  <c r="Q46" i="33"/>
  <c r="AF46" i="33"/>
  <c r="S46" i="33"/>
  <c r="AE46" i="33"/>
  <c r="S68" i="33"/>
  <c r="Q68" i="33"/>
  <c r="M68" i="33"/>
  <c r="G68" i="33"/>
  <c r="AE68" i="33"/>
  <c r="AF68" i="33"/>
  <c r="T68" i="33"/>
  <c r="T21" i="33"/>
  <c r="S21" i="33"/>
  <c r="AE21" i="33"/>
  <c r="Q21" i="33"/>
  <c r="M21" i="33"/>
  <c r="G21" i="33"/>
  <c r="AF21" i="33"/>
  <c r="M42" i="33"/>
  <c r="G42" i="33"/>
  <c r="T42" i="33"/>
  <c r="Q42" i="33"/>
  <c r="AF42" i="33"/>
  <c r="AE42" i="33"/>
  <c r="S42" i="33"/>
  <c r="T95" i="33"/>
  <c r="Q95" i="33"/>
  <c r="M95" i="33"/>
  <c r="AE95" i="33"/>
  <c r="S95" i="33"/>
  <c r="AF95" i="33"/>
  <c r="G95" i="33"/>
  <c r="M22" i="33"/>
  <c r="T22" i="33"/>
  <c r="Q22" i="33"/>
  <c r="G22" i="33"/>
  <c r="S22" i="33"/>
  <c r="AF22" i="33"/>
  <c r="AE22" i="33"/>
  <c r="T39" i="33"/>
  <c r="Q39" i="33"/>
  <c r="M39" i="33"/>
  <c r="S39" i="33"/>
  <c r="AE39" i="33"/>
  <c r="G39" i="33"/>
  <c r="AF39" i="33"/>
  <c r="M82" i="33"/>
  <c r="G82" i="33"/>
  <c r="T82" i="33"/>
  <c r="S82" i="33"/>
  <c r="Q82" i="33"/>
  <c r="AE82" i="33"/>
  <c r="AF82" i="33"/>
  <c r="S84" i="33"/>
  <c r="Q84" i="33"/>
  <c r="M84" i="33"/>
  <c r="G84" i="33"/>
  <c r="AE84" i="33"/>
  <c r="AF84" i="33"/>
  <c r="T84" i="33"/>
  <c r="T53" i="33"/>
  <c r="S53" i="33"/>
  <c r="AE53" i="33"/>
  <c r="AF53" i="33"/>
  <c r="Q53" i="33"/>
  <c r="G53" i="33"/>
  <c r="M53" i="33"/>
  <c r="T61" i="33"/>
  <c r="S61" i="33"/>
  <c r="Q61" i="33"/>
  <c r="M61" i="33"/>
  <c r="AE61" i="33"/>
  <c r="AF61" i="33"/>
  <c r="G61" i="33"/>
  <c r="T19" i="33"/>
  <c r="Q19" i="33"/>
  <c r="M19" i="33"/>
  <c r="G19" i="33"/>
  <c r="AE19" i="33"/>
  <c r="AF19" i="33"/>
  <c r="S19" i="33"/>
  <c r="T83" i="33"/>
  <c r="Q83" i="33"/>
  <c r="M83" i="33"/>
  <c r="G83" i="33"/>
  <c r="AE83" i="33"/>
  <c r="S83" i="33"/>
  <c r="AF83" i="33"/>
  <c r="M38" i="33"/>
  <c r="T38" i="33"/>
  <c r="Q38" i="33"/>
  <c r="G38" i="33"/>
  <c r="AF38" i="33"/>
  <c r="AE38" i="33"/>
  <c r="S38" i="33"/>
  <c r="S64" i="33"/>
  <c r="G64" i="33"/>
  <c r="T64" i="33"/>
  <c r="AF64" i="33"/>
  <c r="Q64" i="33"/>
  <c r="M64" i="33"/>
  <c r="AE64" i="33"/>
  <c r="M17" i="33"/>
  <c r="S17" i="33"/>
  <c r="Q17" i="33"/>
  <c r="G17" i="33"/>
  <c r="AE17" i="33"/>
  <c r="AF17" i="33"/>
  <c r="T17" i="33"/>
  <c r="T81" i="33"/>
  <c r="S81" i="33"/>
  <c r="Q81" i="33"/>
  <c r="M81" i="33"/>
  <c r="AE81" i="33"/>
  <c r="AF81" i="33"/>
  <c r="G81" i="33"/>
  <c r="M34" i="33"/>
  <c r="G34" i="33"/>
  <c r="T34" i="33"/>
  <c r="S34" i="33"/>
  <c r="AE34" i="33"/>
  <c r="Q34" i="33"/>
  <c r="AF34" i="33"/>
  <c r="T43" i="33"/>
  <c r="Q43" i="33"/>
  <c r="G43" i="33"/>
  <c r="AE43" i="33"/>
  <c r="S43" i="33"/>
  <c r="M43" i="33"/>
  <c r="AF43" i="33"/>
  <c r="M90" i="33"/>
  <c r="G90" i="33"/>
  <c r="T90" i="33"/>
  <c r="AF90" i="33"/>
  <c r="AE90" i="33"/>
  <c r="S90" i="33"/>
  <c r="Q90" i="33"/>
  <c r="S24" i="33"/>
  <c r="G24" i="33"/>
  <c r="Q24" i="33"/>
  <c r="AF24" i="33"/>
  <c r="AE24" i="33"/>
  <c r="T24" i="33"/>
  <c r="M24" i="33"/>
  <c r="S88" i="33"/>
  <c r="G88" i="33"/>
  <c r="T88" i="33"/>
  <c r="Q88" i="33"/>
  <c r="M88" i="33"/>
  <c r="AE88" i="33"/>
  <c r="AF88" i="33"/>
  <c r="M98" i="33"/>
  <c r="G98" i="33"/>
  <c r="T98" i="33"/>
  <c r="S98" i="33"/>
  <c r="Q98" i="33"/>
  <c r="AE98" i="33"/>
  <c r="AF98" i="33"/>
  <c r="T41" i="33"/>
  <c r="S41" i="33"/>
  <c r="Q41" i="33"/>
  <c r="M41" i="33"/>
  <c r="AE41" i="33"/>
  <c r="AF41" i="33"/>
  <c r="G41" i="33"/>
  <c r="M94" i="33"/>
  <c r="T94" i="33"/>
  <c r="G94" i="33"/>
  <c r="Q94" i="33"/>
  <c r="S94" i="33"/>
  <c r="AF94" i="33"/>
  <c r="AE94" i="33"/>
  <c r="C186" i="9"/>
  <c r="C137" i="9"/>
  <c r="C160" i="9"/>
  <c r="G186" i="34"/>
  <c r="F186" i="34" s="1"/>
  <c r="C112" i="9"/>
  <c r="F156" i="33"/>
  <c r="F210" i="33"/>
  <c r="K47" i="33"/>
  <c r="D47" i="33"/>
  <c r="R47" i="33"/>
  <c r="J47" i="33"/>
  <c r="E47" i="33"/>
  <c r="F47" i="33" s="1"/>
  <c r="P47" i="33"/>
  <c r="F175" i="33"/>
  <c r="F220" i="33"/>
  <c r="R69" i="33"/>
  <c r="E69" i="33"/>
  <c r="F69" i="33" s="1"/>
  <c r="J69" i="33"/>
  <c r="K69" i="33"/>
  <c r="D69" i="33"/>
  <c r="P69" i="33"/>
  <c r="F182" i="33"/>
  <c r="F247" i="33"/>
  <c r="E36" i="33"/>
  <c r="F36" i="33" s="1"/>
  <c r="J36" i="33"/>
  <c r="R36" i="33"/>
  <c r="P36" i="33"/>
  <c r="K36" i="33"/>
  <c r="D36" i="33"/>
  <c r="F164" i="33"/>
  <c r="F146" i="33"/>
  <c r="F213" i="33"/>
  <c r="K63" i="33"/>
  <c r="R63" i="33"/>
  <c r="J63" i="33"/>
  <c r="P63" i="33"/>
  <c r="D63" i="33"/>
  <c r="E63" i="33"/>
  <c r="F63" i="33" s="1"/>
  <c r="F191" i="33"/>
  <c r="F142" i="33"/>
  <c r="F236" i="33"/>
  <c r="F246" i="33"/>
  <c r="F135" i="33"/>
  <c r="F263" i="33"/>
  <c r="P52" i="33"/>
  <c r="E52" i="33"/>
  <c r="F52" i="33" s="1"/>
  <c r="D52" i="33"/>
  <c r="K52" i="33"/>
  <c r="J52" i="33"/>
  <c r="R52" i="33"/>
  <c r="F180" i="33"/>
  <c r="F202" i="33"/>
  <c r="F245" i="33"/>
  <c r="P45" i="33"/>
  <c r="J45" i="33"/>
  <c r="D45" i="33"/>
  <c r="R45" i="33"/>
  <c r="K45" i="33"/>
  <c r="E45" i="33"/>
  <c r="F45" i="33" s="1"/>
  <c r="F173" i="33"/>
  <c r="F237" i="33"/>
  <c r="F250" i="33"/>
  <c r="P67" i="33"/>
  <c r="J67" i="33"/>
  <c r="K67" i="33"/>
  <c r="D67" i="33"/>
  <c r="E67" i="33"/>
  <c r="F67" i="33" s="1"/>
  <c r="R67" i="33"/>
  <c r="F131" i="33"/>
  <c r="F195" i="33"/>
  <c r="F259" i="33"/>
  <c r="F150" i="33"/>
  <c r="R48" i="33"/>
  <c r="K48" i="33"/>
  <c r="J48" i="33"/>
  <c r="D48" i="33"/>
  <c r="E48" i="33"/>
  <c r="F48" i="33" s="1"/>
  <c r="P48" i="33"/>
  <c r="F176" i="33"/>
  <c r="F240" i="33"/>
  <c r="F190" i="33"/>
  <c r="R65" i="33"/>
  <c r="E65" i="33"/>
  <c r="F65" i="33" s="1"/>
  <c r="J65" i="33"/>
  <c r="K65" i="33"/>
  <c r="P65" i="33"/>
  <c r="D65" i="33"/>
  <c r="F129" i="33"/>
  <c r="F193" i="33"/>
  <c r="F257" i="33"/>
  <c r="F166" i="33"/>
  <c r="E27" i="33"/>
  <c r="F27" i="33" s="1"/>
  <c r="R27" i="33"/>
  <c r="K27" i="33"/>
  <c r="P27" i="33"/>
  <c r="J27" i="33"/>
  <c r="D27" i="33"/>
  <c r="F155" i="33"/>
  <c r="F219" i="33"/>
  <c r="R54" i="33"/>
  <c r="E54" i="33"/>
  <c r="F54" i="33" s="1"/>
  <c r="D54" i="33"/>
  <c r="K54" i="33"/>
  <c r="P54" i="33"/>
  <c r="J54" i="33"/>
  <c r="F206" i="33"/>
  <c r="R72" i="33"/>
  <c r="E72" i="33"/>
  <c r="F72" i="33" s="1"/>
  <c r="D72" i="33"/>
  <c r="K72" i="33"/>
  <c r="P72" i="33"/>
  <c r="J72" i="33"/>
  <c r="F136" i="33"/>
  <c r="F200" i="33"/>
  <c r="F264" i="33"/>
  <c r="R25" i="33"/>
  <c r="K25" i="33"/>
  <c r="E25" i="33"/>
  <c r="F25" i="33" s="1"/>
  <c r="J25" i="33"/>
  <c r="P25" i="33"/>
  <c r="D25" i="33"/>
  <c r="R89" i="33"/>
  <c r="E89" i="33"/>
  <c r="F89" i="33" s="1"/>
  <c r="K89" i="33"/>
  <c r="P89" i="33"/>
  <c r="D89" i="33"/>
  <c r="J89" i="33"/>
  <c r="F153" i="33"/>
  <c r="F217" i="33"/>
  <c r="R50" i="33"/>
  <c r="E50" i="33"/>
  <c r="F50" i="33" s="1"/>
  <c r="D50" i="33"/>
  <c r="K50" i="33"/>
  <c r="J50" i="33"/>
  <c r="P50" i="33"/>
  <c r="F254" i="33"/>
  <c r="P79" i="33"/>
  <c r="J79" i="33"/>
  <c r="R79" i="33"/>
  <c r="K79" i="33"/>
  <c r="E79" i="33"/>
  <c r="F79" i="33" s="1"/>
  <c r="D79" i="33"/>
  <c r="F207" i="33"/>
  <c r="F178" i="33"/>
  <c r="F252" i="33"/>
  <c r="F133" i="33"/>
  <c r="E23" i="33"/>
  <c r="F23" i="33" s="1"/>
  <c r="R23" i="33"/>
  <c r="K23" i="33"/>
  <c r="J23" i="33"/>
  <c r="D23" i="33"/>
  <c r="P23" i="33"/>
  <c r="F151" i="33"/>
  <c r="R46" i="33"/>
  <c r="E46" i="33"/>
  <c r="F46" i="33" s="1"/>
  <c r="D46" i="33"/>
  <c r="P46" i="33"/>
  <c r="K46" i="33"/>
  <c r="J46" i="33"/>
  <c r="R68" i="33"/>
  <c r="E68" i="33"/>
  <c r="F68" i="33" s="1"/>
  <c r="D68" i="33"/>
  <c r="K68" i="33"/>
  <c r="J68" i="33"/>
  <c r="P68" i="33"/>
  <c r="F196" i="33"/>
  <c r="P21" i="33"/>
  <c r="J21" i="33"/>
  <c r="D21" i="33"/>
  <c r="R21" i="33"/>
  <c r="K21" i="33"/>
  <c r="E21" i="33"/>
  <c r="F21" i="33" s="1"/>
  <c r="K42" i="33"/>
  <c r="J42" i="33"/>
  <c r="P42" i="33"/>
  <c r="E42" i="33"/>
  <c r="F42" i="33" s="1"/>
  <c r="D42" i="33"/>
  <c r="R42" i="33"/>
  <c r="F223" i="33"/>
  <c r="F218" i="33"/>
  <c r="F140" i="33"/>
  <c r="R22" i="33"/>
  <c r="K22" i="33"/>
  <c r="D22" i="33"/>
  <c r="E22" i="33"/>
  <c r="F22" i="33" s="1"/>
  <c r="P22" i="33"/>
  <c r="J22" i="33"/>
  <c r="F165" i="33"/>
  <c r="P39" i="33"/>
  <c r="J39" i="33"/>
  <c r="D39" i="33"/>
  <c r="R39" i="33"/>
  <c r="K39" i="33"/>
  <c r="E39" i="33"/>
  <c r="F39" i="33" s="1"/>
  <c r="F167" i="33"/>
  <c r="K82" i="33"/>
  <c r="P82" i="33"/>
  <c r="J82" i="33"/>
  <c r="E82" i="33"/>
  <c r="F82" i="33" s="1"/>
  <c r="R82" i="33"/>
  <c r="D82" i="33"/>
  <c r="K84" i="33"/>
  <c r="P84" i="33"/>
  <c r="J84" i="33"/>
  <c r="E84" i="33"/>
  <c r="F84" i="33" s="1"/>
  <c r="D84" i="33"/>
  <c r="R84" i="33"/>
  <c r="F212" i="33"/>
  <c r="P53" i="33"/>
  <c r="J53" i="33"/>
  <c r="D53" i="33"/>
  <c r="K53" i="33"/>
  <c r="E53" i="33"/>
  <c r="F53" i="33" s="1"/>
  <c r="R53" i="33"/>
  <c r="F126" i="33"/>
  <c r="R61" i="33"/>
  <c r="E61" i="33"/>
  <c r="F61" i="33" s="1"/>
  <c r="K61" i="33"/>
  <c r="P61" i="33"/>
  <c r="J61" i="33"/>
  <c r="D61" i="33"/>
  <c r="F189" i="33"/>
  <c r="F253" i="33"/>
  <c r="F154" i="33"/>
  <c r="R19" i="33"/>
  <c r="K19" i="33"/>
  <c r="E19" i="33"/>
  <c r="F19" i="33" s="1"/>
  <c r="D19" i="33"/>
  <c r="P19" i="33"/>
  <c r="J19" i="33"/>
  <c r="R83" i="33"/>
  <c r="E83" i="33"/>
  <c r="F83" i="33" s="1"/>
  <c r="D83" i="33"/>
  <c r="K83" i="33"/>
  <c r="J83" i="33"/>
  <c r="P83" i="33"/>
  <c r="F147" i="33"/>
  <c r="F211" i="33"/>
  <c r="E38" i="33"/>
  <c r="F38" i="33" s="1"/>
  <c r="R38" i="33"/>
  <c r="K38" i="33"/>
  <c r="D38" i="33"/>
  <c r="J38" i="33"/>
  <c r="P38" i="33"/>
  <c r="F186" i="33"/>
  <c r="D64" i="33"/>
  <c r="P64" i="33"/>
  <c r="E64" i="33"/>
  <c r="F64" i="33" s="1"/>
  <c r="J64" i="33"/>
  <c r="R64" i="33"/>
  <c r="K64" i="33"/>
  <c r="F128" i="33"/>
  <c r="F192" i="33"/>
  <c r="F256" i="33"/>
  <c r="K17" i="33"/>
  <c r="P17" i="33"/>
  <c r="D17" i="33"/>
  <c r="R17" i="33"/>
  <c r="J17" i="33"/>
  <c r="E17" i="33"/>
  <c r="F17" i="33" s="1"/>
  <c r="K81" i="33"/>
  <c r="P81" i="33"/>
  <c r="J81" i="33"/>
  <c r="D81" i="33"/>
  <c r="E81" i="33"/>
  <c r="F81" i="33" s="1"/>
  <c r="R81" i="33"/>
  <c r="F145" i="33"/>
  <c r="F209" i="33"/>
  <c r="P34" i="33"/>
  <c r="J34" i="33"/>
  <c r="E34" i="33"/>
  <c r="F34" i="33" s="1"/>
  <c r="K34" i="33"/>
  <c r="R34" i="33"/>
  <c r="D34" i="33"/>
  <c r="F222" i="33"/>
  <c r="P43" i="33"/>
  <c r="J43" i="33"/>
  <c r="D43" i="33"/>
  <c r="K43" i="33"/>
  <c r="R43" i="33"/>
  <c r="E43" i="33"/>
  <c r="F43" i="33" s="1"/>
  <c r="F171" i="33"/>
  <c r="F235" i="33"/>
  <c r="K90" i="33"/>
  <c r="P90" i="33"/>
  <c r="J90" i="33"/>
  <c r="E90" i="33"/>
  <c r="F90" i="33" s="1"/>
  <c r="R90" i="33"/>
  <c r="D90" i="33"/>
  <c r="D24" i="33"/>
  <c r="P24" i="33"/>
  <c r="K24" i="33"/>
  <c r="E24" i="33"/>
  <c r="F24" i="33" s="1"/>
  <c r="J24" i="33"/>
  <c r="R24" i="33"/>
  <c r="K88" i="33"/>
  <c r="P88" i="33"/>
  <c r="J88" i="33"/>
  <c r="D88" i="33"/>
  <c r="E88" i="33"/>
  <c r="F88" i="33" s="1"/>
  <c r="R88" i="33"/>
  <c r="F152" i="33"/>
  <c r="F216" i="33"/>
  <c r="P41" i="33"/>
  <c r="J41" i="33"/>
  <c r="D41" i="33"/>
  <c r="E41" i="33"/>
  <c r="F41" i="33" s="1"/>
  <c r="K41" i="33"/>
  <c r="R41" i="33"/>
  <c r="F169" i="33"/>
  <c r="F233" i="33"/>
  <c r="F234" i="33"/>
  <c r="F239" i="33"/>
  <c r="R28" i="33"/>
  <c r="P28" i="33"/>
  <c r="J28" i="33"/>
  <c r="K28" i="33"/>
  <c r="E28" i="33"/>
  <c r="F28" i="33" s="1"/>
  <c r="D28" i="33"/>
  <c r="F197" i="33"/>
  <c r="R55" i="33"/>
  <c r="E55" i="33"/>
  <c r="F55" i="33" s="1"/>
  <c r="K55" i="33"/>
  <c r="D55" i="33"/>
  <c r="P55" i="33"/>
  <c r="J55" i="33"/>
  <c r="F183" i="33"/>
  <c r="F228" i="33"/>
  <c r="K85" i="33"/>
  <c r="E85" i="33"/>
  <c r="F85" i="33" s="1"/>
  <c r="R85" i="33"/>
  <c r="J85" i="33"/>
  <c r="P85" i="33"/>
  <c r="D85" i="33"/>
  <c r="F238" i="33"/>
  <c r="F127" i="33"/>
  <c r="F255" i="33"/>
  <c r="D44" i="33"/>
  <c r="P44" i="33"/>
  <c r="J44" i="33"/>
  <c r="E44" i="33"/>
  <c r="F44" i="33" s="1"/>
  <c r="R44" i="33"/>
  <c r="K44" i="33"/>
  <c r="F172" i="33"/>
  <c r="F174" i="33"/>
  <c r="F229" i="33"/>
  <c r="K71" i="33"/>
  <c r="D71" i="33"/>
  <c r="P71" i="33"/>
  <c r="J71" i="33"/>
  <c r="R71" i="33"/>
  <c r="E71" i="33"/>
  <c r="F71" i="33" s="1"/>
  <c r="F199" i="33"/>
  <c r="F158" i="33"/>
  <c r="F244" i="33"/>
  <c r="F230" i="33"/>
  <c r="R77" i="33"/>
  <c r="E77" i="33"/>
  <c r="F77" i="33" s="1"/>
  <c r="J77" i="33"/>
  <c r="P77" i="33"/>
  <c r="D77" i="33"/>
  <c r="K77" i="33"/>
  <c r="F141" i="33"/>
  <c r="F205" i="33"/>
  <c r="E18" i="33"/>
  <c r="F18" i="33" s="1"/>
  <c r="R18" i="33"/>
  <c r="K18" i="33"/>
  <c r="D18" i="33"/>
  <c r="P18" i="33"/>
  <c r="J18" i="33"/>
  <c r="D35" i="33"/>
  <c r="P35" i="33"/>
  <c r="J35" i="33"/>
  <c r="E35" i="33"/>
  <c r="F35" i="33" s="1"/>
  <c r="R35" i="33"/>
  <c r="K35" i="33"/>
  <c r="F163" i="33"/>
  <c r="F227" i="33"/>
  <c r="P70" i="33"/>
  <c r="J70" i="33"/>
  <c r="K70" i="33"/>
  <c r="R70" i="33"/>
  <c r="D70" i="33"/>
  <c r="E70" i="33"/>
  <c r="F70" i="33" s="1"/>
  <c r="D80" i="33"/>
  <c r="R80" i="33"/>
  <c r="E80" i="33"/>
  <c r="F80" i="33" s="1"/>
  <c r="J80" i="33"/>
  <c r="P80" i="33"/>
  <c r="K80" i="33"/>
  <c r="F144" i="33"/>
  <c r="F208" i="33"/>
  <c r="R58" i="33"/>
  <c r="K58" i="33"/>
  <c r="D58" i="33"/>
  <c r="J58" i="33"/>
  <c r="P58" i="33"/>
  <c r="E58" i="33"/>
  <c r="F58" i="33" s="1"/>
  <c r="P33" i="33"/>
  <c r="J33" i="33"/>
  <c r="D33" i="33"/>
  <c r="R33" i="33"/>
  <c r="K33" i="33"/>
  <c r="E33" i="33"/>
  <c r="F33" i="33" s="1"/>
  <c r="F161" i="33"/>
  <c r="F225" i="33"/>
  <c r="R74" i="33"/>
  <c r="E74" i="33"/>
  <c r="F74" i="33" s="1"/>
  <c r="D74" i="33"/>
  <c r="J74" i="33"/>
  <c r="P74" i="33"/>
  <c r="K74" i="33"/>
  <c r="F258" i="33"/>
  <c r="R59" i="33"/>
  <c r="E59" i="33"/>
  <c r="F59" i="33" s="1"/>
  <c r="D59" i="33"/>
  <c r="K59" i="33"/>
  <c r="J59" i="33"/>
  <c r="P59" i="33"/>
  <c r="F187" i="33"/>
  <c r="F251" i="33"/>
  <c r="F130" i="33"/>
  <c r="E40" i="33"/>
  <c r="F40" i="33" s="1"/>
  <c r="J40" i="33"/>
  <c r="R40" i="33"/>
  <c r="K40" i="33"/>
  <c r="P40" i="33"/>
  <c r="D40" i="33"/>
  <c r="F168" i="33"/>
  <c r="F232" i="33"/>
  <c r="F162" i="33"/>
  <c r="R57" i="33"/>
  <c r="E57" i="33"/>
  <c r="F57" i="33" s="1"/>
  <c r="K57" i="33"/>
  <c r="J57" i="33"/>
  <c r="P57" i="33"/>
  <c r="D57" i="33"/>
  <c r="F185" i="33"/>
  <c r="F249" i="33"/>
  <c r="F138" i="33"/>
  <c r="F262" i="33"/>
  <c r="F143" i="33"/>
  <c r="K30" i="33"/>
  <c r="P30" i="33"/>
  <c r="D30" i="33"/>
  <c r="E30" i="33"/>
  <c r="F30" i="33" s="1"/>
  <c r="J30" i="33"/>
  <c r="R30" i="33"/>
  <c r="J60" i="33"/>
  <c r="P60" i="33"/>
  <c r="D60" i="33"/>
  <c r="K60" i="33"/>
  <c r="R60" i="33"/>
  <c r="E60" i="33"/>
  <c r="F60" i="33" s="1"/>
  <c r="F188" i="33"/>
  <c r="F226" i="33"/>
  <c r="F261" i="33"/>
  <c r="R87" i="33"/>
  <c r="E87" i="33"/>
  <c r="F87" i="33" s="1"/>
  <c r="P87" i="33"/>
  <c r="K87" i="33"/>
  <c r="J87" i="33"/>
  <c r="D87" i="33"/>
  <c r="F215" i="33"/>
  <c r="F198" i="33"/>
  <c r="F132" i="33"/>
  <c r="F260" i="33"/>
  <c r="F149" i="33"/>
  <c r="E31" i="33"/>
  <c r="F31" i="33" s="1"/>
  <c r="R31" i="33"/>
  <c r="K31" i="33"/>
  <c r="J31" i="33"/>
  <c r="P31" i="33"/>
  <c r="D31" i="33"/>
  <c r="F159" i="33"/>
  <c r="P66" i="33"/>
  <c r="E66" i="33"/>
  <c r="F66" i="33" s="1"/>
  <c r="J66" i="33"/>
  <c r="R66" i="33"/>
  <c r="K66" i="33"/>
  <c r="D66" i="33"/>
  <c r="P76" i="33"/>
  <c r="J76" i="33"/>
  <c r="E76" i="33"/>
  <c r="F76" i="33" s="1"/>
  <c r="K76" i="33"/>
  <c r="R76" i="33"/>
  <c r="D76" i="33"/>
  <c r="F204" i="33"/>
  <c r="R37" i="33"/>
  <c r="E37" i="33"/>
  <c r="F37" i="33" s="1"/>
  <c r="D37" i="33"/>
  <c r="P37" i="33"/>
  <c r="K37" i="33"/>
  <c r="J37" i="33"/>
  <c r="P86" i="33"/>
  <c r="K86" i="33"/>
  <c r="E86" i="33"/>
  <c r="F86" i="33" s="1"/>
  <c r="R86" i="33"/>
  <c r="J86" i="33"/>
  <c r="D86" i="33"/>
  <c r="F231" i="33"/>
  <c r="D20" i="33"/>
  <c r="P20" i="33"/>
  <c r="K20" i="33"/>
  <c r="J20" i="33"/>
  <c r="R20" i="33"/>
  <c r="E20" i="33"/>
  <c r="F20" i="33" s="1"/>
  <c r="F148" i="33"/>
  <c r="P78" i="33"/>
  <c r="J78" i="33"/>
  <c r="K78" i="33"/>
  <c r="R78" i="33"/>
  <c r="D78" i="33"/>
  <c r="E78" i="33"/>
  <c r="F78" i="33" s="1"/>
  <c r="F181" i="33"/>
  <c r="E29" i="33"/>
  <c r="F29" i="33" s="1"/>
  <c r="R29" i="33"/>
  <c r="K29" i="33"/>
  <c r="J29" i="33"/>
  <c r="P29" i="33"/>
  <c r="D29" i="33"/>
  <c r="F157" i="33"/>
  <c r="F221" i="33"/>
  <c r="P62" i="33"/>
  <c r="J62" i="33"/>
  <c r="D62" i="33"/>
  <c r="K62" i="33"/>
  <c r="E62" i="33"/>
  <c r="F62" i="33" s="1"/>
  <c r="R62" i="33"/>
  <c r="F242" i="33"/>
  <c r="R51" i="33"/>
  <c r="E51" i="33"/>
  <c r="F51" i="33" s="1"/>
  <c r="P51" i="33"/>
  <c r="J51" i="33"/>
  <c r="K51" i="33"/>
  <c r="D51" i="33"/>
  <c r="F179" i="33"/>
  <c r="F243" i="33"/>
  <c r="P32" i="33"/>
  <c r="K32" i="33"/>
  <c r="D32" i="33"/>
  <c r="R32" i="33"/>
  <c r="E32" i="33"/>
  <c r="F32" i="33" s="1"/>
  <c r="J32" i="33"/>
  <c r="F160" i="33"/>
  <c r="F224" i="33"/>
  <c r="F134" i="33"/>
  <c r="R49" i="33"/>
  <c r="E49" i="33"/>
  <c r="F49" i="33" s="1"/>
  <c r="K49" i="33"/>
  <c r="D49" i="33"/>
  <c r="P49" i="33"/>
  <c r="J49" i="33"/>
  <c r="F177" i="33"/>
  <c r="F241" i="33"/>
  <c r="F266" i="33"/>
  <c r="K75" i="33"/>
  <c r="D75" i="33"/>
  <c r="P75" i="33"/>
  <c r="J75" i="33"/>
  <c r="R75" i="33"/>
  <c r="E75" i="33"/>
  <c r="F75" i="33" s="1"/>
  <c r="F139" i="33"/>
  <c r="F203" i="33"/>
  <c r="P26" i="33"/>
  <c r="J26" i="33"/>
  <c r="R26" i="33"/>
  <c r="D26" i="33"/>
  <c r="K26" i="33"/>
  <c r="E26" i="33"/>
  <c r="F26" i="33" s="1"/>
  <c r="F170" i="33"/>
  <c r="P56" i="33"/>
  <c r="E56" i="33"/>
  <c r="F56" i="33" s="1"/>
  <c r="D56" i="33"/>
  <c r="R56" i="33"/>
  <c r="K56" i="33"/>
  <c r="J56" i="33"/>
  <c r="F184" i="33"/>
  <c r="F248" i="33"/>
  <c r="F214" i="33"/>
  <c r="P73" i="33"/>
  <c r="J73" i="33"/>
  <c r="D73" i="33"/>
  <c r="K73" i="33"/>
  <c r="R73" i="33"/>
  <c r="E73" i="33"/>
  <c r="F73" i="33" s="1"/>
  <c r="F137" i="33"/>
  <c r="F201" i="33"/>
  <c r="F265" i="33"/>
  <c r="F194" i="33"/>
  <c r="C100" i="9"/>
  <c r="C148" i="9"/>
  <c r="G174" i="34"/>
  <c r="F174" i="34" s="1"/>
  <c r="C124" i="9"/>
  <c r="G150" i="34"/>
  <c r="F150" i="34" s="1"/>
  <c r="C172" i="9"/>
  <c r="G198" i="34"/>
  <c r="F198" i="34" s="1"/>
  <c r="C11" i="32"/>
  <c r="C91" i="9"/>
  <c r="G212" i="34" l="1"/>
  <c r="G213" i="34" s="1"/>
  <c r="F213" i="34" s="1"/>
  <c r="G163" i="34"/>
  <c r="C197" i="9"/>
  <c r="G223" i="34"/>
  <c r="F223" i="34" s="1"/>
  <c r="L86" i="33"/>
  <c r="L89" i="33"/>
  <c r="L18" i="33"/>
  <c r="O17" i="33"/>
  <c r="H17" i="33"/>
  <c r="L88" i="33"/>
  <c r="L90" i="33"/>
  <c r="L61" i="33"/>
  <c r="L84" i="33"/>
  <c r="L75" i="33"/>
  <c r="L82" i="33"/>
  <c r="L71" i="33"/>
  <c r="L17" i="33"/>
  <c r="N17" i="33" s="1"/>
  <c r="L27" i="33"/>
  <c r="L32" i="33"/>
  <c r="L76" i="33"/>
  <c r="L52" i="33"/>
  <c r="L25" i="33"/>
  <c r="C161" i="9"/>
  <c r="G187" i="34"/>
  <c r="F187" i="34" s="1"/>
  <c r="L29" i="33"/>
  <c r="L78" i="33"/>
  <c r="L87" i="33"/>
  <c r="L53" i="33"/>
  <c r="L45" i="33"/>
  <c r="C113" i="9"/>
  <c r="L68" i="33"/>
  <c r="L46" i="33"/>
  <c r="L23" i="33"/>
  <c r="L79" i="33"/>
  <c r="L51" i="33"/>
  <c r="L60" i="33"/>
  <c r="L30" i="33"/>
  <c r="L73" i="33"/>
  <c r="L26" i="33"/>
  <c r="L62" i="33"/>
  <c r="L37" i="33"/>
  <c r="L31" i="33"/>
  <c r="L57" i="33"/>
  <c r="L33" i="33"/>
  <c r="L85" i="33"/>
  <c r="L55" i="33"/>
  <c r="L28" i="33"/>
  <c r="L43" i="33"/>
  <c r="L34" i="33"/>
  <c r="L83" i="33"/>
  <c r="L42" i="33"/>
  <c r="L72" i="33"/>
  <c r="L49" i="33"/>
  <c r="L35" i="33"/>
  <c r="L44" i="33"/>
  <c r="L22" i="33"/>
  <c r="L21" i="33"/>
  <c r="L50" i="33"/>
  <c r="L66" i="33"/>
  <c r="L74" i="33"/>
  <c r="L58" i="33"/>
  <c r="L70" i="33"/>
  <c r="L77" i="33"/>
  <c r="L19" i="33"/>
  <c r="L63" i="33"/>
  <c r="L36" i="33"/>
  <c r="L47" i="33"/>
  <c r="L69" i="33"/>
  <c r="L56" i="33"/>
  <c r="L20" i="33"/>
  <c r="L40" i="33"/>
  <c r="L59" i="33"/>
  <c r="L80" i="33"/>
  <c r="L41" i="33"/>
  <c r="L24" i="33"/>
  <c r="L81" i="33"/>
  <c r="L64" i="33"/>
  <c r="L38" i="33"/>
  <c r="L39" i="33"/>
  <c r="L54" i="33"/>
  <c r="L65" i="33"/>
  <c r="L48" i="33"/>
  <c r="L67" i="33"/>
  <c r="C173" i="9"/>
  <c r="G199" i="34"/>
  <c r="F199" i="34" s="1"/>
  <c r="C149" i="9"/>
  <c r="G175" i="34"/>
  <c r="F175" i="34" s="1"/>
  <c r="C125" i="9"/>
  <c r="G151" i="34"/>
  <c r="F151" i="34" s="1"/>
  <c r="C101" i="9"/>
  <c r="C12" i="32"/>
  <c r="C92" i="9"/>
  <c r="F163" i="34" l="1"/>
  <c r="C138" i="9" s="1"/>
  <c r="F212" i="34"/>
  <c r="C187" i="9" s="1"/>
  <c r="G164" i="34"/>
  <c r="F164" i="34" s="1"/>
  <c r="C139" i="9" s="1"/>
  <c r="C198" i="9"/>
  <c r="G224" i="34"/>
  <c r="F224" i="34" s="1"/>
  <c r="C188" i="9"/>
  <c r="C114" i="9"/>
  <c r="C162" i="9"/>
  <c r="G188" i="34"/>
  <c r="F188" i="34" s="1"/>
  <c r="G165" i="34"/>
  <c r="F165" i="34" s="1"/>
  <c r="C102" i="9"/>
  <c r="C150" i="9"/>
  <c r="G176" i="34"/>
  <c r="F176" i="34" s="1"/>
  <c r="C126" i="9"/>
  <c r="G152" i="34"/>
  <c r="F152" i="34" s="1"/>
  <c r="C174" i="9"/>
  <c r="G200" i="34"/>
  <c r="F200" i="34" s="1"/>
  <c r="C13" i="32"/>
  <c r="C93" i="9"/>
  <c r="G214" i="34"/>
  <c r="F214" i="34" s="1"/>
  <c r="C199" i="9" l="1"/>
  <c r="G225" i="34"/>
  <c r="F225" i="34" s="1"/>
  <c r="C189" i="9"/>
  <c r="C115" i="9"/>
  <c r="C163" i="9"/>
  <c r="G189" i="34"/>
  <c r="F189" i="34" s="1"/>
  <c r="C140" i="9"/>
  <c r="G166" i="34"/>
  <c r="F166" i="34" s="1"/>
  <c r="C175" i="9"/>
  <c r="G201" i="34"/>
  <c r="F201" i="34" s="1"/>
  <c r="C151" i="9"/>
  <c r="G177" i="34"/>
  <c r="F177" i="34" s="1"/>
  <c r="C127" i="9"/>
  <c r="G153" i="34"/>
  <c r="F153" i="34" s="1"/>
  <c r="C103" i="9"/>
  <c r="C14" i="32"/>
  <c r="G215" i="34"/>
  <c r="F215" i="34" s="1"/>
  <c r="C94" i="9"/>
  <c r="C200" i="9" l="1"/>
  <c r="G226" i="34"/>
  <c r="F226" i="34" s="1"/>
  <c r="G167" i="34"/>
  <c r="F167" i="34" s="1"/>
  <c r="C141" i="9"/>
  <c r="C164" i="9"/>
  <c r="G190" i="34"/>
  <c r="F190" i="34" s="1"/>
  <c r="C190" i="9"/>
  <c r="C116" i="9"/>
  <c r="C104" i="9"/>
  <c r="C152" i="9"/>
  <c r="G178" i="34"/>
  <c r="F178" i="34" s="1"/>
  <c r="C128" i="9"/>
  <c r="G154" i="34"/>
  <c r="F154" i="34" s="1"/>
  <c r="C176" i="9"/>
  <c r="G202" i="34"/>
  <c r="F202" i="34" s="1"/>
  <c r="C15" i="32"/>
  <c r="C95" i="9"/>
  <c r="G216" i="34"/>
  <c r="F216" i="34" s="1"/>
  <c r="C201" i="9" l="1"/>
  <c r="C142" i="9"/>
  <c r="G227" i="34"/>
  <c r="F227" i="34" s="1"/>
  <c r="G168" i="34"/>
  <c r="F168" i="34" s="1"/>
  <c r="C165" i="9"/>
  <c r="G191" i="34"/>
  <c r="F191" i="34" s="1"/>
  <c r="C191" i="9"/>
  <c r="C117" i="9"/>
  <c r="C177" i="9"/>
  <c r="G203" i="34"/>
  <c r="F203" i="34" s="1"/>
  <c r="C153" i="9"/>
  <c r="G179" i="34"/>
  <c r="F179" i="34" s="1"/>
  <c r="C129" i="9"/>
  <c r="G155" i="34"/>
  <c r="F155" i="34" s="1"/>
  <c r="C105" i="9"/>
  <c r="C16" i="32"/>
  <c r="G217" i="34"/>
  <c r="F217" i="34" s="1"/>
  <c r="C96" i="9"/>
  <c r="C143" i="9" l="1"/>
  <c r="G228" i="34"/>
  <c r="C202" i="9"/>
  <c r="G169" i="34"/>
  <c r="F169" i="34" s="1"/>
  <c r="C118" i="9"/>
  <c r="C166" i="9"/>
  <c r="G192" i="34"/>
  <c r="F192" i="34" s="1"/>
  <c r="C192" i="9"/>
  <c r="C106" i="9"/>
  <c r="C154" i="9"/>
  <c r="G180" i="34"/>
  <c r="F180" i="34" s="1"/>
  <c r="C130" i="9"/>
  <c r="G156" i="34"/>
  <c r="F156" i="34" s="1"/>
  <c r="C178" i="9"/>
  <c r="G204" i="34"/>
  <c r="F204" i="34" s="1"/>
  <c r="C17" i="32"/>
  <c r="C97" i="9"/>
  <c r="G218" i="34"/>
  <c r="F218" i="34" s="1"/>
  <c r="G229" i="34" l="1"/>
  <c r="F228" i="34"/>
  <c r="C203" i="9" s="1"/>
  <c r="C144" i="9"/>
  <c r="G170" i="34"/>
  <c r="F170" i="34" s="1"/>
  <c r="C145" i="9" s="1"/>
  <c r="C193" i="9"/>
  <c r="C167" i="9"/>
  <c r="G193" i="34"/>
  <c r="F193" i="34" s="1"/>
  <c r="C119" i="9"/>
  <c r="C179" i="9"/>
  <c r="G205" i="34"/>
  <c r="F205" i="34" s="1"/>
  <c r="C155" i="9"/>
  <c r="G181" i="34"/>
  <c r="F181" i="34" s="1"/>
  <c r="C131" i="9"/>
  <c r="G157" i="34"/>
  <c r="F157" i="34" s="1"/>
  <c r="C107" i="9"/>
  <c r="C18" i="32"/>
  <c r="G230" i="34" l="1"/>
  <c r="F230" i="34" s="1"/>
  <c r="C205" i="9" s="1"/>
  <c r="F229" i="34"/>
  <c r="C204" i="9" s="1"/>
  <c r="C120" i="9"/>
  <c r="C168" i="9"/>
  <c r="G194" i="34"/>
  <c r="F194" i="34" s="1"/>
  <c r="C108" i="9"/>
  <c r="C156" i="9"/>
  <c r="G182" i="34"/>
  <c r="F182" i="34" s="1"/>
  <c r="C132" i="9"/>
  <c r="G158" i="34"/>
  <c r="F158" i="34" s="1"/>
  <c r="C180" i="9"/>
  <c r="G206" i="34"/>
  <c r="F206" i="34" s="1"/>
  <c r="C19" i="32"/>
  <c r="C109" i="9" l="1"/>
  <c r="C121" i="9"/>
  <c r="C181" i="9"/>
  <c r="C169" i="9"/>
  <c r="C133" i="9"/>
  <c r="C157" i="9"/>
  <c r="C20" i="32"/>
  <c r="C21" i="32" l="1"/>
  <c r="C22" i="32" l="1"/>
  <c r="C23" i="32" l="1"/>
  <c r="C24" i="32" l="1"/>
  <c r="C25" i="32" s="1"/>
  <c r="C26" i="32" s="1"/>
  <c r="H78" i="33" l="1"/>
  <c r="W79" i="33"/>
  <c r="Z79" i="33"/>
  <c r="AB80" i="33"/>
  <c r="Z80" i="33"/>
  <c r="W81" i="33"/>
  <c r="H82" i="33"/>
  <c r="Z82" i="33"/>
  <c r="Z83" i="33"/>
  <c r="Z84" i="33"/>
  <c r="Z85" i="33"/>
  <c r="W85" i="33"/>
  <c r="H86" i="33"/>
  <c r="I86" i="33" s="1"/>
  <c r="N86" i="33"/>
  <c r="U86" i="33"/>
  <c r="Z86" i="33"/>
  <c r="Z87" i="33"/>
  <c r="W88" i="33"/>
  <c r="H88" i="33"/>
  <c r="Z88" i="33"/>
  <c r="W89" i="33"/>
  <c r="H90" i="33"/>
  <c r="Z90" i="33"/>
  <c r="AB81" i="33" l="1"/>
  <c r="AB89" i="33"/>
  <c r="AB85" i="33"/>
  <c r="H84" i="33"/>
  <c r="I84" i="33" s="1"/>
  <c r="AB83" i="33"/>
  <c r="W83" i="33"/>
  <c r="H83" i="33"/>
  <c r="I83" i="33" s="1"/>
  <c r="AB79" i="33"/>
  <c r="AB78" i="33"/>
  <c r="W87" i="33"/>
  <c r="N84" i="33"/>
  <c r="N90" i="33"/>
  <c r="AB87" i="33"/>
  <c r="AB82" i="33"/>
  <c r="H80" i="33"/>
  <c r="I80" i="33" s="1"/>
  <c r="U89" i="33"/>
  <c r="U85" i="33"/>
  <c r="AA88" i="33"/>
  <c r="U87" i="33"/>
  <c r="AA87" i="33"/>
  <c r="U79" i="33"/>
  <c r="AA78" i="33"/>
  <c r="W90" i="33"/>
  <c r="W86" i="33"/>
  <c r="I78" i="33"/>
  <c r="U88" i="33"/>
  <c r="AA84" i="33"/>
  <c r="W84" i="33"/>
  <c r="W82" i="33"/>
  <c r="U80" i="33"/>
  <c r="AA80" i="33"/>
  <c r="AC80" i="33" s="1"/>
  <c r="W80" i="33"/>
  <c r="N78" i="33"/>
  <c r="H89" i="33"/>
  <c r="I89" i="33" s="1"/>
  <c r="N88" i="33"/>
  <c r="I88" i="33"/>
  <c r="H87" i="33"/>
  <c r="I87" i="33" s="1"/>
  <c r="H85" i="33"/>
  <c r="I85" i="33" s="1"/>
  <c r="AB84" i="33"/>
  <c r="U83" i="33"/>
  <c r="N82" i="33"/>
  <c r="U81" i="33"/>
  <c r="N81" i="33"/>
  <c r="H81" i="33"/>
  <c r="I81" i="33" s="1"/>
  <c r="H79" i="33"/>
  <c r="I79" i="33" s="1"/>
  <c r="W78" i="33"/>
  <c r="Z89" i="33"/>
  <c r="N87" i="33"/>
  <c r="AB86" i="33"/>
  <c r="AA86" i="33"/>
  <c r="U82" i="33"/>
  <c r="AA81" i="33"/>
  <c r="U90" i="33"/>
  <c r="AA89" i="33"/>
  <c r="AB88" i="33"/>
  <c r="AA83" i="33"/>
  <c r="AA82" i="33"/>
  <c r="AA90" i="33"/>
  <c r="N85" i="33"/>
  <c r="U84" i="33"/>
  <c r="N83" i="33"/>
  <c r="I82" i="33"/>
  <c r="Z81" i="33"/>
  <c r="N80" i="33"/>
  <c r="Z78" i="33"/>
  <c r="I90" i="33"/>
  <c r="AA85" i="33"/>
  <c r="U78" i="33"/>
  <c r="AA79" i="33"/>
  <c r="AC83" i="33" l="1"/>
  <c r="AC81" i="33"/>
  <c r="AC88" i="33"/>
  <c r="AC82" i="33"/>
  <c r="AC87" i="33"/>
  <c r="AC78" i="33"/>
  <c r="N79" i="33"/>
  <c r="AC85" i="33"/>
  <c r="AC84" i="33"/>
  <c r="AB90" i="33"/>
  <c r="AC90" i="33" s="1"/>
  <c r="AC89" i="33"/>
  <c r="N89" i="33"/>
  <c r="AC79" i="33"/>
  <c r="AC86" i="33"/>
  <c r="H47" i="33" l="1"/>
  <c r="I47" i="33" s="1"/>
  <c r="AC41" i="27" l="1"/>
  <c r="AC53" i="27"/>
  <c r="AC103" i="19"/>
  <c r="AC167" i="19"/>
  <c r="I125" i="27"/>
  <c r="I141" i="27"/>
  <c r="I145" i="27"/>
  <c r="I151" i="27"/>
  <c r="I153" i="27"/>
  <c r="I155" i="27"/>
  <c r="I157" i="27"/>
  <c r="I159" i="27"/>
  <c r="I161" i="27"/>
  <c r="I163" i="27"/>
  <c r="I165" i="27"/>
  <c r="I167" i="27"/>
  <c r="I169" i="27"/>
  <c r="I171" i="27"/>
  <c r="I173" i="27"/>
  <c r="I174" i="27"/>
  <c r="I178" i="27"/>
  <c r="I182" i="27"/>
  <c r="I186" i="27"/>
  <c r="AF122" i="19"/>
  <c r="AF96" i="19"/>
  <c r="AF126" i="19"/>
  <c r="AJ162" i="19"/>
  <c r="AJ55" i="19"/>
  <c r="AJ53" i="19"/>
  <c r="AJ102" i="19"/>
  <c r="AJ108" i="19"/>
  <c r="AJ164" i="19"/>
  <c r="AJ41" i="19"/>
  <c r="AJ140" i="19"/>
  <c r="AJ142" i="19"/>
  <c r="AJ33" i="19"/>
  <c r="AJ61" i="19"/>
  <c r="AJ129" i="19"/>
  <c r="AJ97" i="27"/>
  <c r="AJ112" i="27"/>
  <c r="AJ29" i="27"/>
  <c r="AJ46" i="19"/>
  <c r="AJ62" i="19"/>
  <c r="AJ58" i="19"/>
  <c r="AJ114" i="19"/>
  <c r="AJ131" i="27"/>
  <c r="AJ49" i="27"/>
  <c r="AJ61" i="27"/>
  <c r="AJ169" i="19"/>
  <c r="AJ52" i="27"/>
  <c r="AJ141" i="27"/>
  <c r="AJ69" i="27"/>
  <c r="AJ42" i="19"/>
  <c r="AJ152" i="19"/>
  <c r="AJ95" i="19"/>
  <c r="AJ181" i="27"/>
  <c r="AJ153" i="27"/>
  <c r="AJ153" i="19"/>
  <c r="AJ56" i="27"/>
  <c r="AJ177" i="27"/>
  <c r="AJ172" i="19"/>
  <c r="AJ75" i="27"/>
  <c r="AJ68" i="19"/>
  <c r="AJ113" i="19"/>
  <c r="AJ35" i="19"/>
  <c r="AJ21" i="19"/>
  <c r="AJ155" i="19"/>
  <c r="AJ173" i="27"/>
  <c r="AJ56" i="19"/>
  <c r="AF87" i="19"/>
  <c r="AF89" i="19"/>
  <c r="V155" i="19"/>
  <c r="V157" i="27"/>
  <c r="V12" i="27"/>
  <c r="AF12" i="27"/>
  <c r="V53" i="19"/>
  <c r="AF53" i="19"/>
  <c r="AF108" i="27"/>
  <c r="V108" i="27"/>
  <c r="V40" i="27"/>
  <c r="AF179" i="27"/>
  <c r="V179" i="27"/>
  <c r="AF98" i="27"/>
  <c r="V126" i="27"/>
  <c r="AF126" i="27"/>
  <c r="V147" i="19"/>
  <c r="V54" i="27"/>
  <c r="AF54" i="27"/>
  <c r="V96" i="27"/>
  <c r="AF116" i="19"/>
  <c r="V116" i="19"/>
  <c r="AF173" i="27"/>
  <c r="V45" i="19"/>
  <c r="AF45" i="19"/>
  <c r="V168" i="19"/>
  <c r="AF168" i="19"/>
  <c r="V27" i="27"/>
  <c r="AF27" i="27"/>
  <c r="AF19" i="19"/>
  <c r="V120" i="27"/>
  <c r="V22" i="27"/>
  <c r="AF22" i="27"/>
  <c r="AF186" i="19"/>
  <c r="V139" i="27"/>
  <c r="V134" i="27"/>
  <c r="AF82" i="19"/>
  <c r="V107" i="27"/>
  <c r="V156" i="27"/>
  <c r="AF25" i="19"/>
  <c r="AF30" i="19"/>
  <c r="V30" i="19"/>
  <c r="AF181" i="19"/>
  <c r="AF70" i="27"/>
  <c r="V70" i="27"/>
  <c r="V160" i="19"/>
  <c r="AF160" i="19"/>
  <c r="AF128" i="27"/>
  <c r="V128" i="27"/>
  <c r="V42" i="27"/>
  <c r="V161" i="19"/>
  <c r="AF161" i="19"/>
  <c r="V49" i="27"/>
  <c r="V151" i="27"/>
  <c r="AF151" i="27"/>
  <c r="AF122" i="27"/>
  <c r="V16" i="27"/>
  <c r="AF16" i="27"/>
  <c r="AF180" i="27"/>
  <c r="V152" i="27"/>
  <c r="AF152" i="27"/>
  <c r="AF128" i="19"/>
  <c r="AF171" i="19"/>
  <c r="V171" i="19"/>
  <c r="V57" i="27"/>
  <c r="AF42" i="19"/>
  <c r="V42" i="19"/>
  <c r="AF72" i="27"/>
  <c r="V20" i="19"/>
  <c r="V32" i="27"/>
  <c r="V43" i="27"/>
  <c r="AF166" i="19"/>
  <c r="V166" i="19"/>
  <c r="V28" i="27"/>
  <c r="AF28" i="27"/>
  <c r="V161" i="27"/>
  <c r="V59" i="27"/>
  <c r="AF59" i="27"/>
  <c r="V66" i="27"/>
  <c r="V140" i="27"/>
  <c r="V92" i="19"/>
  <c r="V176" i="19"/>
  <c r="AF176" i="19"/>
  <c r="V169" i="19"/>
  <c r="AF36" i="19"/>
  <c r="V36" i="19"/>
  <c r="V160" i="27"/>
  <c r="AF160" i="27"/>
  <c r="V68" i="19"/>
  <c r="AF68" i="19"/>
  <c r="AF84" i="19"/>
  <c r="V64" i="27"/>
  <c r="AF64" i="27"/>
  <c r="V45" i="27"/>
  <c r="V145" i="19"/>
  <c r="V60" i="27"/>
  <c r="V95" i="19"/>
  <c r="AF95" i="19"/>
  <c r="V97" i="27"/>
  <c r="AF44" i="27"/>
  <c r="V44" i="27"/>
  <c r="AF144" i="27"/>
  <c r="V132" i="27"/>
  <c r="AF132" i="27"/>
  <c r="AF103" i="19"/>
  <c r="AF133" i="19"/>
  <c r="V133" i="19"/>
  <c r="AF80" i="27"/>
  <c r="AF95" i="27"/>
  <c r="V95" i="27"/>
  <c r="V107" i="19"/>
  <c r="AF61" i="27"/>
  <c r="AF102" i="27"/>
  <c r="AF170" i="27"/>
  <c r="AF125" i="19"/>
  <c r="V125" i="19"/>
  <c r="AF105" i="27"/>
  <c r="V14" i="27"/>
  <c r="AF14" i="27"/>
  <c r="V171" i="27"/>
  <c r="V91" i="19"/>
  <c r="V24" i="19"/>
  <c r="AF24" i="19"/>
  <c r="V110" i="27"/>
  <c r="AF40" i="19"/>
  <c r="V40" i="19"/>
  <c r="V170" i="19"/>
  <c r="AF110" i="19"/>
  <c r="V110" i="19"/>
  <c r="AF43" i="19"/>
  <c r="AF22" i="19"/>
  <c r="V22" i="19"/>
  <c r="V65" i="27"/>
  <c r="AF137" i="27"/>
  <c r="V137" i="27"/>
  <c r="V69" i="19"/>
  <c r="AF69" i="19"/>
  <c r="AF149" i="27"/>
  <c r="V38" i="19"/>
  <c r="AF38" i="19"/>
  <c r="AF54" i="19"/>
  <c r="V54" i="19"/>
  <c r="AF183" i="27"/>
  <c r="AF169" i="27"/>
  <c r="V169" i="27"/>
  <c r="V175" i="27"/>
  <c r="V51" i="19"/>
  <c r="AF51" i="19"/>
  <c r="V65" i="19"/>
  <c r="AF65" i="19"/>
  <c r="V112" i="19"/>
  <c r="AF112" i="19"/>
  <c r="V93" i="27"/>
  <c r="AF151" i="19"/>
  <c r="V151" i="19"/>
  <c r="AF39" i="19"/>
  <c r="V185" i="27"/>
  <c r="AF185" i="27"/>
  <c r="V52" i="19"/>
  <c r="AF52" i="19"/>
  <c r="AF27" i="19"/>
  <c r="V27" i="19"/>
  <c r="AF88" i="19"/>
  <c r="V131" i="19"/>
  <c r="V76" i="27"/>
  <c r="AF140" i="19"/>
  <c r="V153" i="19"/>
  <c r="AF153" i="19"/>
  <c r="V130" i="27"/>
  <c r="AF130" i="27"/>
  <c r="V73" i="19"/>
  <c r="V178" i="27"/>
  <c r="V16" i="19"/>
  <c r="AF12" i="19"/>
  <c r="V12" i="19"/>
  <c r="V86" i="27"/>
  <c r="V33" i="27"/>
  <c r="AF33" i="27"/>
  <c r="V114" i="27"/>
  <c r="V150" i="19"/>
  <c r="AF150" i="19"/>
  <c r="V79" i="27"/>
  <c r="AF57" i="19"/>
  <c r="V57" i="19"/>
  <c r="V18" i="19"/>
  <c r="AF18" i="19"/>
  <c r="AF91" i="27"/>
  <c r="V91" i="27"/>
  <c r="AF14" i="19"/>
  <c r="AF125" i="27"/>
  <c r="V125" i="27"/>
  <c r="AF51" i="27"/>
  <c r="AF55" i="19"/>
  <c r="V55" i="19"/>
  <c r="AF60" i="19"/>
  <c r="AF187" i="19"/>
  <c r="AF77" i="27"/>
  <c r="V44" i="19"/>
  <c r="AF44" i="19"/>
  <c r="AF183" i="19"/>
  <c r="AF31" i="19"/>
  <c r="V31" i="19"/>
  <c r="AF184" i="19"/>
  <c r="V137" i="19"/>
  <c r="AF137" i="19"/>
  <c r="V174" i="27"/>
  <c r="AF174" i="27"/>
  <c r="AF76" i="19"/>
  <c r="V76" i="19"/>
  <c r="V167" i="19"/>
  <c r="V33" i="19"/>
  <c r="AF33" i="19"/>
  <c r="V124" i="19"/>
  <c r="AF124" i="19"/>
  <c r="V24" i="27"/>
  <c r="AF34" i="27"/>
  <c r="V34" i="27"/>
  <c r="AF56" i="27"/>
  <c r="V162" i="19"/>
  <c r="V86" i="19"/>
  <c r="AF86" i="19"/>
  <c r="V21" i="19"/>
  <c r="AF21" i="19"/>
  <c r="V174" i="19"/>
  <c r="AF174" i="19"/>
  <c r="AF68" i="27"/>
  <c r="V68" i="27"/>
  <c r="AF67" i="19"/>
  <c r="AF74" i="27"/>
  <c r="V74" i="27"/>
  <c r="AF176" i="27"/>
  <c r="V176" i="27"/>
  <c r="V108" i="19"/>
  <c r="AF30" i="27"/>
  <c r="V30" i="27"/>
  <c r="V58" i="19"/>
  <c r="AF58" i="19"/>
  <c r="AF90" i="19"/>
  <c r="V90" i="19"/>
  <c r="AF81" i="27"/>
  <c r="AF88" i="27"/>
  <c r="V88" i="27"/>
  <c r="AF119" i="19"/>
  <c r="V64" i="19"/>
  <c r="AF64" i="19"/>
  <c r="V85" i="27"/>
  <c r="V29" i="19"/>
  <c r="AF29" i="19"/>
  <c r="V172" i="19"/>
  <c r="AF172" i="19"/>
  <c r="V94" i="19"/>
  <c r="AF94" i="19"/>
  <c r="AF62" i="27"/>
  <c r="AF52" i="27"/>
  <c r="V52" i="27"/>
  <c r="V149" i="19"/>
  <c r="AF98" i="19"/>
  <c r="V98" i="19"/>
  <c r="V21" i="27"/>
  <c r="AF23" i="19"/>
  <c r="AF70" i="19"/>
  <c r="AF71" i="19"/>
  <c r="V158" i="19"/>
  <c r="V15" i="27"/>
  <c r="AF15" i="27"/>
  <c r="AF63" i="27"/>
  <c r="AF148" i="19"/>
  <c r="V118" i="27"/>
  <c r="V50" i="19"/>
  <c r="AF50" i="19"/>
  <c r="AF111" i="19"/>
  <c r="AF56" i="19"/>
  <c r="V56" i="19"/>
  <c r="AF17" i="19"/>
  <c r="V17" i="19"/>
  <c r="AF130" i="19"/>
  <c r="V130" i="19"/>
  <c r="AF155" i="27"/>
  <c r="AF101" i="27"/>
  <c r="V124" i="27"/>
  <c r="AF115" i="27"/>
  <c r="V115" i="27"/>
  <c r="V85" i="19"/>
  <c r="AF118" i="19"/>
  <c r="V118" i="19"/>
  <c r="V134" i="19"/>
  <c r="AF134" i="19"/>
  <c r="V146" i="19"/>
  <c r="AF146" i="19"/>
  <c r="V165" i="27"/>
  <c r="AF17" i="27"/>
  <c r="V17" i="27"/>
  <c r="V131" i="27"/>
  <c r="AF177" i="19"/>
  <c r="V138" i="19"/>
  <c r="AF138" i="19"/>
  <c r="AF175" i="19"/>
  <c r="V74" i="19"/>
  <c r="AF109" i="27"/>
  <c r="V109" i="27"/>
  <c r="AF28" i="19"/>
  <c r="AF75" i="19"/>
  <c r="V75" i="19"/>
  <c r="AF48" i="27"/>
  <c r="V119" i="27"/>
  <c r="AF26" i="27"/>
  <c r="AF168" i="27"/>
  <c r="V168" i="27"/>
  <c r="V109" i="19"/>
  <c r="AF103" i="27"/>
  <c r="V103" i="27"/>
  <c r="V159" i="19"/>
  <c r="AF129" i="27"/>
  <c r="V34" i="19"/>
  <c r="AF34" i="19"/>
  <c r="AF135" i="27"/>
  <c r="V104" i="27"/>
  <c r="AF89" i="27"/>
  <c r="V71" i="27"/>
  <c r="AF71" i="27"/>
  <c r="AF49" i="19"/>
  <c r="V49" i="19"/>
  <c r="AF146" i="27"/>
  <c r="AF55" i="27"/>
  <c r="AF73" i="27"/>
  <c r="AF182" i="27"/>
  <c r="V133" i="27"/>
  <c r="AF25" i="27"/>
  <c r="V25" i="27"/>
  <c r="AF63" i="19"/>
  <c r="V123" i="27"/>
  <c r="AF123" i="27"/>
  <c r="V141" i="19"/>
  <c r="AF141" i="19"/>
  <c r="V99" i="27"/>
  <c r="V121" i="27"/>
  <c r="AF121" i="27"/>
  <c r="V182" i="19"/>
  <c r="AF41" i="27"/>
  <c r="V41" i="27"/>
  <c r="V181" i="27"/>
  <c r="V167" i="27"/>
  <c r="AF167" i="27"/>
  <c r="V113" i="27"/>
  <c r="V13" i="27"/>
  <c r="AF13" i="27"/>
  <c r="AF127" i="27"/>
  <c r="V185" i="19"/>
  <c r="AF185" i="19"/>
  <c r="V114" i="19"/>
  <c r="AF180" i="19"/>
  <c r="V180" i="19"/>
  <c r="AF77" i="19"/>
  <c r="V77" i="19"/>
  <c r="V18" i="27"/>
  <c r="AF20" i="27"/>
  <c r="V20" i="27"/>
  <c r="V117" i="27"/>
  <c r="AF172" i="27"/>
  <c r="V172" i="27"/>
  <c r="V35" i="27"/>
  <c r="AF87" i="27"/>
  <c r="V69" i="27"/>
  <c r="AF46" i="19"/>
  <c r="V148" i="27"/>
  <c r="AF148" i="27"/>
  <c r="AF156" i="19"/>
  <c r="V143" i="27"/>
  <c r="AF157" i="19"/>
  <c r="AF72" i="19"/>
  <c r="V72" i="19"/>
  <c r="AF13" i="19"/>
  <c r="AF53" i="27"/>
  <c r="V53" i="27"/>
  <c r="AF104" i="19"/>
  <c r="AF38" i="27"/>
  <c r="V38" i="27"/>
  <c r="AF138" i="27"/>
  <c r="V82" i="27"/>
  <c r="AF94" i="27"/>
  <c r="V139" i="19"/>
  <c r="AF116" i="27"/>
  <c r="O53" i="27"/>
  <c r="O140" i="19"/>
  <c r="O31" i="27"/>
  <c r="O168" i="27"/>
  <c r="O136" i="19"/>
  <c r="O33" i="27"/>
  <c r="O128" i="19"/>
  <c r="O32" i="27"/>
  <c r="O119" i="19"/>
  <c r="O40" i="19"/>
  <c r="O54" i="19"/>
  <c r="O16" i="19"/>
  <c r="O186" i="19"/>
  <c r="O129" i="27"/>
  <c r="O140" i="27"/>
  <c r="O185" i="27"/>
  <c r="O101" i="19"/>
  <c r="O92" i="19"/>
  <c r="O141" i="19"/>
  <c r="O160" i="19"/>
  <c r="T16" i="19"/>
  <c r="T140" i="19"/>
  <c r="T120" i="27"/>
  <c r="T181" i="19"/>
  <c r="T19" i="19"/>
  <c r="T74" i="19"/>
  <c r="T55" i="19"/>
  <c r="T167" i="27"/>
  <c r="T119" i="27"/>
  <c r="T98" i="19"/>
  <c r="T71" i="19"/>
  <c r="T61" i="19"/>
  <c r="AC30" i="27"/>
  <c r="AC57" i="27"/>
  <c r="AC16" i="27"/>
  <c r="AC22" i="19"/>
  <c r="AC109" i="19"/>
  <c r="AC23" i="19"/>
  <c r="AC99" i="19"/>
  <c r="AC172" i="19"/>
  <c r="AC75" i="19"/>
  <c r="AC158" i="19"/>
  <c r="AC123" i="19"/>
  <c r="U56" i="33"/>
  <c r="W59" i="33"/>
  <c r="U59" i="33"/>
  <c r="U60" i="33"/>
  <c r="H59" i="33"/>
  <c r="X56" i="33"/>
  <c r="X58" i="33"/>
  <c r="AA59" i="33"/>
  <c r="D2" i="19"/>
  <c r="D4" i="19" s="1"/>
  <c r="D5" i="19" s="1"/>
  <c r="D6" i="19" s="1"/>
  <c r="D7" i="19" s="1"/>
  <c r="D2" i="27"/>
  <c r="B11" i="27" s="1"/>
  <c r="B12" i="27" s="1"/>
  <c r="AB55" i="33"/>
  <c r="H18" i="33"/>
  <c r="AA19" i="33"/>
  <c r="AA20" i="33"/>
  <c r="Z21" i="33"/>
  <c r="U22" i="33"/>
  <c r="AA23" i="33"/>
  <c r="AA24" i="33"/>
  <c r="W25" i="33"/>
  <c r="U25" i="33"/>
  <c r="W26" i="33"/>
  <c r="H27" i="33"/>
  <c r="H29" i="33"/>
  <c r="AA30" i="33"/>
  <c r="AA31" i="33"/>
  <c r="H32" i="33"/>
  <c r="U34" i="33"/>
  <c r="H35" i="33"/>
  <c r="W36" i="33"/>
  <c r="AA37" i="33"/>
  <c r="H38" i="33"/>
  <c r="H39" i="33"/>
  <c r="U39" i="33"/>
  <c r="H41" i="33"/>
  <c r="I41" i="33" s="1"/>
  <c r="AA41" i="33"/>
  <c r="H42" i="33"/>
  <c r="H43" i="33"/>
  <c r="AA43" i="33"/>
  <c r="H45" i="33"/>
  <c r="H46" i="33"/>
  <c r="AA46" i="33"/>
  <c r="H49" i="33"/>
  <c r="AA49" i="33"/>
  <c r="H50" i="33"/>
  <c r="AA52" i="33"/>
  <c r="H53" i="33"/>
  <c r="AA53" i="33"/>
  <c r="H54" i="33"/>
  <c r="W55" i="33"/>
  <c r="AJ12" i="19"/>
  <c r="AJ12" i="27"/>
  <c r="AI13" i="19"/>
  <c r="AI13" i="27"/>
  <c r="AC13" i="19"/>
  <c r="AC13" i="27"/>
  <c r="AJ13" i="19"/>
  <c r="AJ13" i="27"/>
  <c r="W38" i="33"/>
  <c r="W46" i="33"/>
  <c r="W53" i="33"/>
  <c r="X17" i="33"/>
  <c r="X20" i="33"/>
  <c r="X24" i="33"/>
  <c r="X25" i="33"/>
  <c r="X26" i="33"/>
  <c r="X29" i="33"/>
  <c r="X32" i="33"/>
  <c r="X34" i="33"/>
  <c r="X35" i="33"/>
  <c r="X38" i="33"/>
  <c r="X39" i="33"/>
  <c r="X45" i="33"/>
  <c r="X46" i="33"/>
  <c r="X49" i="33"/>
  <c r="X50" i="33"/>
  <c r="AI14" i="19"/>
  <c r="AI14" i="27"/>
  <c r="AC14" i="19"/>
  <c r="AC14" i="27"/>
  <c r="AJ14" i="19"/>
  <c r="AJ14" i="27"/>
  <c r="AF15" i="19"/>
  <c r="AI15" i="19"/>
  <c r="AI15" i="27"/>
  <c r="AC15" i="19"/>
  <c r="AC15" i="27"/>
  <c r="AJ15" i="19"/>
  <c r="AJ15" i="27"/>
  <c r="AF16" i="19"/>
  <c r="AI16" i="19"/>
  <c r="AI16" i="27"/>
  <c r="AC16" i="19"/>
  <c r="AJ16" i="19"/>
  <c r="AJ16" i="27"/>
  <c r="AI17" i="19"/>
  <c r="AI17" i="27"/>
  <c r="AC17" i="19"/>
  <c r="AC17" i="27"/>
  <c r="AJ17" i="19"/>
  <c r="AJ17" i="27"/>
  <c r="AF18" i="27"/>
  <c r="AI18" i="19"/>
  <c r="AI18" i="27"/>
  <c r="AC18" i="19"/>
  <c r="AC18" i="27"/>
  <c r="AJ18" i="19"/>
  <c r="AJ18" i="27"/>
  <c r="AF19" i="27"/>
  <c r="AI19" i="19"/>
  <c r="AI19" i="27"/>
  <c r="AI12" i="19"/>
  <c r="AI12" i="27"/>
  <c r="AC19" i="19"/>
  <c r="AC19" i="27"/>
  <c r="AC12" i="19"/>
  <c r="AC12" i="27"/>
  <c r="AJ19" i="19"/>
  <c r="AJ19" i="27"/>
  <c r="AF20" i="19"/>
  <c r="AI20" i="19"/>
  <c r="AI20" i="27"/>
  <c r="AC20" i="19"/>
  <c r="AC20" i="27"/>
  <c r="AJ20" i="19"/>
  <c r="AJ20" i="27"/>
  <c r="AF21" i="27"/>
  <c r="AI21" i="19"/>
  <c r="AI21" i="27"/>
  <c r="AC21" i="19"/>
  <c r="AC21" i="27"/>
  <c r="AJ21" i="27"/>
  <c r="AI22" i="19"/>
  <c r="AI22" i="27"/>
  <c r="AC22" i="27"/>
  <c r="AJ22" i="19"/>
  <c r="AJ22" i="27"/>
  <c r="AF23" i="27"/>
  <c r="AI23" i="19"/>
  <c r="AI23" i="27"/>
  <c r="AC23" i="27"/>
  <c r="AJ23" i="19"/>
  <c r="AJ23" i="27"/>
  <c r="AF24" i="27"/>
  <c r="AI24" i="19"/>
  <c r="AI24" i="27"/>
  <c r="AC24" i="19"/>
  <c r="AC24" i="27"/>
  <c r="AJ24" i="19"/>
  <c r="AJ24" i="27"/>
  <c r="AI25" i="19"/>
  <c r="AI25" i="27"/>
  <c r="AC25" i="19"/>
  <c r="AC25" i="27"/>
  <c r="AJ25" i="19"/>
  <c r="AJ25" i="27"/>
  <c r="AF26" i="19"/>
  <c r="AI26" i="19"/>
  <c r="AI26" i="27"/>
  <c r="AC26" i="19"/>
  <c r="AC26" i="27"/>
  <c r="AJ26" i="19"/>
  <c r="AJ26" i="27"/>
  <c r="AI27" i="19"/>
  <c r="AI27" i="27"/>
  <c r="AC27" i="19"/>
  <c r="AC27" i="27"/>
  <c r="AJ27" i="19"/>
  <c r="AJ27" i="27"/>
  <c r="AI28" i="19"/>
  <c r="AI28" i="27"/>
  <c r="AC28" i="19"/>
  <c r="AC28" i="27"/>
  <c r="AJ28" i="19"/>
  <c r="AJ28" i="27"/>
  <c r="B72" i="33"/>
  <c r="AI29" i="19"/>
  <c r="AI29" i="27"/>
  <c r="A72" i="33"/>
  <c r="AC29" i="19"/>
  <c r="AC29" i="27"/>
  <c r="B73" i="33"/>
  <c r="AI30" i="19"/>
  <c r="AI30" i="27"/>
  <c r="A73" i="33"/>
  <c r="AC30" i="19"/>
  <c r="B74" i="33"/>
  <c r="AI31" i="19"/>
  <c r="AI31" i="27"/>
  <c r="A74" i="33"/>
  <c r="AC31" i="19"/>
  <c r="AC31" i="27"/>
  <c r="B75" i="33"/>
  <c r="AI32" i="19"/>
  <c r="AI32" i="27"/>
  <c r="A75" i="33"/>
  <c r="AC32" i="19"/>
  <c r="AC32" i="27"/>
  <c r="B76" i="33"/>
  <c r="AI33" i="19"/>
  <c r="AI33" i="27"/>
  <c r="A76" i="33"/>
  <c r="AC33" i="19"/>
  <c r="AC33" i="27"/>
  <c r="B77" i="33"/>
  <c r="AI34" i="19"/>
  <c r="AI34" i="27"/>
  <c r="A77" i="33"/>
  <c r="AC34" i="19"/>
  <c r="AC34" i="27"/>
  <c r="B78" i="33"/>
  <c r="AI35" i="19"/>
  <c r="AI35" i="27"/>
  <c r="A78" i="33"/>
  <c r="AC35" i="19"/>
  <c r="AC35" i="27"/>
  <c r="B79" i="33"/>
  <c r="AI36" i="19"/>
  <c r="AI36" i="27"/>
  <c r="A79" i="33"/>
  <c r="X79" i="33" s="1"/>
  <c r="AC36" i="19"/>
  <c r="AC36" i="27"/>
  <c r="B80" i="33"/>
  <c r="AI37" i="19"/>
  <c r="AI37" i="27"/>
  <c r="A80" i="33"/>
  <c r="X80" i="33" s="1"/>
  <c r="AC37" i="19"/>
  <c r="AC37" i="27"/>
  <c r="B81" i="33"/>
  <c r="AI38" i="19"/>
  <c r="AI38" i="27"/>
  <c r="A81" i="33"/>
  <c r="AC38" i="19"/>
  <c r="AC38" i="27"/>
  <c r="B82" i="33"/>
  <c r="AI39" i="19"/>
  <c r="AI39" i="27"/>
  <c r="A82" i="33"/>
  <c r="X82" i="33" s="1"/>
  <c r="AC39" i="19"/>
  <c r="AC39" i="27"/>
  <c r="B83" i="33"/>
  <c r="AI40" i="19"/>
  <c r="AI40" i="27"/>
  <c r="A83" i="33"/>
  <c r="X83" i="33" s="1"/>
  <c r="AC40" i="19"/>
  <c r="AC40" i="27"/>
  <c r="B84" i="33"/>
  <c r="AI41" i="19"/>
  <c r="AI41" i="27"/>
  <c r="A84" i="33"/>
  <c r="AC41" i="19"/>
  <c r="B85" i="33"/>
  <c r="AI42" i="19"/>
  <c r="AI42" i="27"/>
  <c r="A85" i="33"/>
  <c r="X85" i="33" s="1"/>
  <c r="AC42" i="19"/>
  <c r="AC42" i="27"/>
  <c r="B86" i="33"/>
  <c r="AI43" i="19"/>
  <c r="AI43" i="27"/>
  <c r="A86" i="33"/>
  <c r="X86" i="33" s="1"/>
  <c r="AC43" i="19"/>
  <c r="AC43" i="27"/>
  <c r="B87" i="33"/>
  <c r="AI44" i="19"/>
  <c r="AI44" i="27"/>
  <c r="A87" i="33"/>
  <c r="AC44" i="19"/>
  <c r="AC44" i="27"/>
  <c r="B88" i="33"/>
  <c r="AI45" i="19"/>
  <c r="AI45" i="27"/>
  <c r="A88" i="33"/>
  <c r="X88" i="33" s="1"/>
  <c r="AC45" i="19"/>
  <c r="AC45" i="27"/>
  <c r="B89" i="33"/>
  <c r="AI46" i="19"/>
  <c r="AI46" i="27"/>
  <c r="A89" i="33"/>
  <c r="X89" i="33" s="1"/>
  <c r="AC46" i="19"/>
  <c r="AC46" i="27"/>
  <c r="B90" i="33"/>
  <c r="AI47" i="19"/>
  <c r="AI47" i="27"/>
  <c r="A90" i="33"/>
  <c r="AC47" i="19"/>
  <c r="AC47" i="27"/>
  <c r="B91" i="33"/>
  <c r="AI48" i="19"/>
  <c r="AI48" i="27"/>
  <c r="A91" i="33"/>
  <c r="AC48" i="19"/>
  <c r="AC48" i="27"/>
  <c r="B92" i="33"/>
  <c r="AI49" i="19"/>
  <c r="AI49" i="27"/>
  <c r="A92" i="33"/>
  <c r="AC49" i="19"/>
  <c r="AC49" i="27"/>
  <c r="B93" i="33"/>
  <c r="AI50" i="19"/>
  <c r="AI50" i="27"/>
  <c r="A93" i="33"/>
  <c r="AC50" i="19"/>
  <c r="AC50" i="27"/>
  <c r="B94" i="33"/>
  <c r="AI51" i="19"/>
  <c r="AI51" i="27"/>
  <c r="A94" i="33"/>
  <c r="AC51" i="19"/>
  <c r="AC51" i="27"/>
  <c r="B95" i="33"/>
  <c r="AI52" i="19"/>
  <c r="AI52" i="27"/>
  <c r="A95" i="33"/>
  <c r="AC52" i="19"/>
  <c r="AC52" i="27"/>
  <c r="B96" i="33"/>
  <c r="AI53" i="19"/>
  <c r="AI53" i="27"/>
  <c r="A96" i="33"/>
  <c r="AC53" i="19"/>
  <c r="B97" i="33"/>
  <c r="AI54" i="19"/>
  <c r="AI54" i="27"/>
  <c r="A97" i="33"/>
  <c r="AC54" i="19"/>
  <c r="AC54" i="27"/>
  <c r="B98" i="33"/>
  <c r="AI55" i="19"/>
  <c r="AI55" i="27"/>
  <c r="A98" i="33"/>
  <c r="AC55" i="19"/>
  <c r="AC55" i="27"/>
  <c r="B99" i="33"/>
  <c r="AI56" i="19"/>
  <c r="AI56" i="27"/>
  <c r="A99" i="33"/>
  <c r="E99" i="33" s="1"/>
  <c r="F99" i="33" s="1"/>
  <c r="AC56" i="19"/>
  <c r="AC56" i="27"/>
  <c r="B100" i="33"/>
  <c r="AI57" i="19"/>
  <c r="AI57" i="27"/>
  <c r="A100" i="33"/>
  <c r="AC57" i="19"/>
  <c r="B101" i="33"/>
  <c r="AI58" i="19"/>
  <c r="AI58" i="27"/>
  <c r="A101" i="33"/>
  <c r="AC58" i="19"/>
  <c r="AC58" i="27"/>
  <c r="B102" i="33"/>
  <c r="AI59" i="19"/>
  <c r="AI59" i="27"/>
  <c r="A102" i="33"/>
  <c r="AC59" i="19"/>
  <c r="AC59" i="27"/>
  <c r="B103" i="33"/>
  <c r="AI60" i="19"/>
  <c r="AI60" i="27"/>
  <c r="A103" i="33"/>
  <c r="AC60" i="19"/>
  <c r="AC60" i="27"/>
  <c r="B104" i="33"/>
  <c r="AI61" i="19"/>
  <c r="AI61" i="27"/>
  <c r="A104" i="33"/>
  <c r="AC61" i="19"/>
  <c r="AC61" i="27"/>
  <c r="B105" i="33"/>
  <c r="AI62" i="19"/>
  <c r="AI62" i="27"/>
  <c r="A105" i="33"/>
  <c r="AC62" i="19"/>
  <c r="AC62" i="27"/>
  <c r="B106" i="33"/>
  <c r="AI63" i="19"/>
  <c r="AI63" i="27"/>
  <c r="A106" i="33"/>
  <c r="AC63" i="19"/>
  <c r="AC63" i="27"/>
  <c r="B107" i="33"/>
  <c r="AI64" i="19"/>
  <c r="AI64" i="27"/>
  <c r="A107" i="33"/>
  <c r="AC64" i="19"/>
  <c r="AC64" i="27"/>
  <c r="B108" i="33"/>
  <c r="AI65" i="19"/>
  <c r="AI65" i="27"/>
  <c r="A108" i="33"/>
  <c r="AC65" i="19"/>
  <c r="AC65" i="27"/>
  <c r="B109" i="33"/>
  <c r="AI66" i="19"/>
  <c r="AI66" i="27"/>
  <c r="A109" i="33"/>
  <c r="AC66" i="19"/>
  <c r="AC66" i="27"/>
  <c r="B110" i="33"/>
  <c r="AI67" i="19"/>
  <c r="AI67" i="27"/>
  <c r="A110" i="33"/>
  <c r="AC67" i="19"/>
  <c r="AC67" i="27"/>
  <c r="B111" i="33"/>
  <c r="AI68" i="19"/>
  <c r="AI68" i="27"/>
  <c r="A111" i="33"/>
  <c r="AC68" i="19"/>
  <c r="AC68" i="27"/>
  <c r="B112" i="33"/>
  <c r="AI69" i="19"/>
  <c r="AI69" i="27"/>
  <c r="A112" i="33"/>
  <c r="AC69" i="19"/>
  <c r="AC69" i="27"/>
  <c r="B113" i="33"/>
  <c r="AI70" i="19"/>
  <c r="AI70" i="27"/>
  <c r="A113" i="33"/>
  <c r="AC70" i="19"/>
  <c r="AC70" i="27"/>
  <c r="B114" i="33"/>
  <c r="AI71" i="19"/>
  <c r="AI71" i="27"/>
  <c r="A114" i="33"/>
  <c r="AC71" i="19"/>
  <c r="AC71" i="27"/>
  <c r="B115" i="33"/>
  <c r="AI72" i="19"/>
  <c r="AI72" i="27"/>
  <c r="A115" i="33"/>
  <c r="AC72" i="19"/>
  <c r="AC72" i="27"/>
  <c r="B116" i="33"/>
  <c r="AI73" i="19"/>
  <c r="AI73" i="27"/>
  <c r="A116" i="33"/>
  <c r="AC73" i="19"/>
  <c r="AC73" i="27"/>
  <c r="B117" i="33"/>
  <c r="AI74" i="19"/>
  <c r="AI74" i="27"/>
  <c r="A117" i="33"/>
  <c r="AC74" i="19"/>
  <c r="AC74" i="27"/>
  <c r="B118" i="33"/>
  <c r="AI75" i="19"/>
  <c r="AI75" i="27"/>
  <c r="A118" i="33"/>
  <c r="AC75" i="27"/>
  <c r="B119" i="33"/>
  <c r="AI76" i="19"/>
  <c r="AI76" i="27"/>
  <c r="A119" i="33"/>
  <c r="AC76" i="19"/>
  <c r="AC76" i="27"/>
  <c r="B120" i="33"/>
  <c r="AI77" i="19"/>
  <c r="AI77" i="27"/>
  <c r="A120" i="33"/>
  <c r="AC77" i="19"/>
  <c r="AC77" i="27"/>
  <c r="B121" i="33"/>
  <c r="AI78" i="19"/>
  <c r="AI78" i="27"/>
  <c r="A121" i="33"/>
  <c r="AC78" i="19"/>
  <c r="AC78" i="27"/>
  <c r="B122" i="33"/>
  <c r="AI79" i="19"/>
  <c r="AI79" i="27"/>
  <c r="A122" i="33"/>
  <c r="AC79" i="19"/>
  <c r="AC79" i="27"/>
  <c r="B123" i="33"/>
  <c r="AI80" i="19"/>
  <c r="AI80" i="27"/>
  <c r="A123" i="33"/>
  <c r="AC80" i="19"/>
  <c r="AC80" i="27"/>
  <c r="B124" i="33"/>
  <c r="AI81" i="19"/>
  <c r="AI81" i="27"/>
  <c r="A124" i="33"/>
  <c r="AC81" i="19"/>
  <c r="AC81" i="27"/>
  <c r="B125" i="33"/>
  <c r="AI82" i="19"/>
  <c r="AI82" i="27"/>
  <c r="A125" i="33"/>
  <c r="AC82" i="19"/>
  <c r="AC82" i="27"/>
  <c r="B126" i="33"/>
  <c r="AI83" i="19"/>
  <c r="AI83" i="27"/>
  <c r="A126" i="33"/>
  <c r="AC83" i="19"/>
  <c r="AC83" i="27"/>
  <c r="B127" i="33"/>
  <c r="AI84" i="19"/>
  <c r="AI84" i="27"/>
  <c r="A127" i="33"/>
  <c r="AC84" i="19"/>
  <c r="AC84" i="27"/>
  <c r="B128" i="33"/>
  <c r="AI85" i="19"/>
  <c r="AI85" i="27"/>
  <c r="A128" i="33"/>
  <c r="AC85" i="19"/>
  <c r="AC85" i="27"/>
  <c r="B129" i="33"/>
  <c r="AI86" i="19"/>
  <c r="AI86" i="27"/>
  <c r="A129" i="33"/>
  <c r="AC86" i="19"/>
  <c r="AC86" i="27"/>
  <c r="B130" i="33"/>
  <c r="AI87" i="19"/>
  <c r="AI87" i="27"/>
  <c r="A130" i="33"/>
  <c r="AC87" i="19"/>
  <c r="AC87" i="27"/>
  <c r="B131" i="33"/>
  <c r="AI88" i="19"/>
  <c r="AI88" i="27"/>
  <c r="A131" i="33"/>
  <c r="AC88" i="19"/>
  <c r="AC88" i="27"/>
  <c r="B132" i="33"/>
  <c r="AI89" i="19"/>
  <c r="AI89" i="27"/>
  <c r="A132" i="33"/>
  <c r="AC89" i="19"/>
  <c r="AC89" i="27"/>
  <c r="B133" i="33"/>
  <c r="AI90" i="19"/>
  <c r="AI90" i="27"/>
  <c r="A133" i="33"/>
  <c r="AC90" i="19"/>
  <c r="AC90" i="27"/>
  <c r="B134" i="33"/>
  <c r="AI91" i="19"/>
  <c r="AI91" i="27"/>
  <c r="A134" i="33"/>
  <c r="AC91" i="19"/>
  <c r="AC91" i="27"/>
  <c r="B135" i="33"/>
  <c r="AI92" i="19"/>
  <c r="AI92" i="27"/>
  <c r="A135" i="33"/>
  <c r="AC92" i="19"/>
  <c r="AC92" i="27"/>
  <c r="B136" i="33"/>
  <c r="AI93" i="19"/>
  <c r="AI93" i="27"/>
  <c r="A136" i="33"/>
  <c r="AC93" i="19"/>
  <c r="AC93" i="27"/>
  <c r="B137" i="33"/>
  <c r="AI94" i="19"/>
  <c r="AI94" i="27"/>
  <c r="A137" i="33"/>
  <c r="AC94" i="19"/>
  <c r="AC94" i="27"/>
  <c r="B138" i="33"/>
  <c r="AI95" i="19"/>
  <c r="AI95" i="27"/>
  <c r="A138" i="33"/>
  <c r="AC95" i="19"/>
  <c r="AC95" i="27"/>
  <c r="B139" i="33"/>
  <c r="AI96" i="19"/>
  <c r="AI96" i="27"/>
  <c r="A139" i="33"/>
  <c r="AC96" i="19"/>
  <c r="AC96" i="27"/>
  <c r="B140" i="33"/>
  <c r="AI97" i="19"/>
  <c r="AI97" i="27"/>
  <c r="A140" i="33"/>
  <c r="AC97" i="19"/>
  <c r="AC97" i="27"/>
  <c r="B141" i="33"/>
  <c r="AI98" i="19"/>
  <c r="AI98" i="27"/>
  <c r="A141" i="33"/>
  <c r="AC98" i="19"/>
  <c r="AC98" i="27"/>
  <c r="B142" i="33"/>
  <c r="AI99" i="19"/>
  <c r="AI99" i="27"/>
  <c r="A142" i="33"/>
  <c r="AC99" i="27"/>
  <c r="B143" i="33"/>
  <c r="AI100" i="19"/>
  <c r="AI100" i="27"/>
  <c r="A143" i="33"/>
  <c r="AC100" i="19"/>
  <c r="AC100" i="27"/>
  <c r="B144" i="33"/>
  <c r="AI101" i="19"/>
  <c r="AI101" i="27"/>
  <c r="A144" i="33"/>
  <c r="AC101" i="19"/>
  <c r="AC101" i="27"/>
  <c r="B145" i="33"/>
  <c r="AI102" i="19"/>
  <c r="AI102" i="27"/>
  <c r="A145" i="33"/>
  <c r="AC102" i="19"/>
  <c r="AC102" i="27"/>
  <c r="B146" i="33"/>
  <c r="AI103" i="19"/>
  <c r="AI103" i="27"/>
  <c r="A146" i="33"/>
  <c r="AC103" i="27"/>
  <c r="B147" i="33"/>
  <c r="AI104" i="19"/>
  <c r="AI104" i="27"/>
  <c r="A147" i="33"/>
  <c r="AC104" i="19"/>
  <c r="AC104" i="27"/>
  <c r="B148" i="33"/>
  <c r="AI105" i="19"/>
  <c r="AI105" i="27"/>
  <c r="A148" i="33"/>
  <c r="AC105" i="19"/>
  <c r="AC105" i="27"/>
  <c r="B149" i="33"/>
  <c r="AI106" i="19"/>
  <c r="AI106" i="27"/>
  <c r="A149" i="33"/>
  <c r="AC106" i="19"/>
  <c r="AC106" i="27"/>
  <c r="B150" i="33"/>
  <c r="AI107" i="19"/>
  <c r="AI107" i="27"/>
  <c r="A150" i="33"/>
  <c r="AC107" i="19"/>
  <c r="AC107" i="27"/>
  <c r="B151" i="33"/>
  <c r="AI108" i="19"/>
  <c r="AI108" i="27"/>
  <c r="A151" i="33"/>
  <c r="AC108" i="19"/>
  <c r="AC108" i="27"/>
  <c r="B152" i="33"/>
  <c r="AI109" i="19"/>
  <c r="AI109" i="27"/>
  <c r="A152" i="33"/>
  <c r="AC109" i="27"/>
  <c r="B153" i="33"/>
  <c r="AI110" i="19"/>
  <c r="AI110" i="27"/>
  <c r="A153" i="33"/>
  <c r="AC110" i="19"/>
  <c r="AC110" i="27"/>
  <c r="B154" i="33"/>
  <c r="AI111" i="19"/>
  <c r="AI111" i="27"/>
  <c r="A154" i="33"/>
  <c r="AC111" i="19"/>
  <c r="AC111" i="27"/>
  <c r="B155" i="33"/>
  <c r="AI112" i="19"/>
  <c r="AI112" i="27"/>
  <c r="A155" i="33"/>
  <c r="AC112" i="19"/>
  <c r="AC112" i="27"/>
  <c r="B156" i="33"/>
  <c r="AI113" i="19"/>
  <c r="AI113" i="27"/>
  <c r="A156" i="33"/>
  <c r="AC113" i="19"/>
  <c r="AC113" i="27"/>
  <c r="B157" i="33"/>
  <c r="AI114" i="19"/>
  <c r="AI114" i="27"/>
  <c r="A157" i="33"/>
  <c r="AC114" i="19"/>
  <c r="AC114" i="27"/>
  <c r="B158" i="33"/>
  <c r="AI115" i="19"/>
  <c r="AI115" i="27"/>
  <c r="A158" i="33"/>
  <c r="AC115" i="19"/>
  <c r="AC115" i="27"/>
  <c r="B159" i="33"/>
  <c r="AI116" i="19"/>
  <c r="AI116" i="27"/>
  <c r="A159" i="33"/>
  <c r="AC116" i="19"/>
  <c r="AC116" i="27"/>
  <c r="B160" i="33"/>
  <c r="AI117" i="19"/>
  <c r="AI117" i="27"/>
  <c r="A160" i="33"/>
  <c r="AC117" i="19"/>
  <c r="AC117" i="27"/>
  <c r="B161" i="33"/>
  <c r="AI118" i="19"/>
  <c r="AI118" i="27"/>
  <c r="A161" i="33"/>
  <c r="AC118" i="19"/>
  <c r="AC118" i="27"/>
  <c r="B162" i="33"/>
  <c r="AI119" i="19"/>
  <c r="AI119" i="27"/>
  <c r="A162" i="33"/>
  <c r="AC119" i="19"/>
  <c r="AC119" i="27"/>
  <c r="B163" i="33"/>
  <c r="AI120" i="19"/>
  <c r="AI120" i="27"/>
  <c r="A163" i="33"/>
  <c r="AC120" i="19"/>
  <c r="AC120" i="27"/>
  <c r="B164" i="33"/>
  <c r="AI121" i="19"/>
  <c r="AI121" i="27"/>
  <c r="A164" i="33"/>
  <c r="AC121" i="19"/>
  <c r="AC121" i="27"/>
  <c r="B165" i="33"/>
  <c r="AI122" i="19"/>
  <c r="AI122" i="27"/>
  <c r="A165" i="33"/>
  <c r="AC122" i="19"/>
  <c r="AC122" i="27"/>
  <c r="B166" i="33"/>
  <c r="AI123" i="19"/>
  <c r="AI123" i="27"/>
  <c r="A166" i="33"/>
  <c r="AC123" i="27"/>
  <c r="B167" i="33"/>
  <c r="AI124" i="19"/>
  <c r="AI124" i="27"/>
  <c r="A167" i="33"/>
  <c r="AC124" i="19"/>
  <c r="AC124" i="27"/>
  <c r="B168" i="33"/>
  <c r="AI125" i="19"/>
  <c r="AI125" i="27"/>
  <c r="A168" i="33"/>
  <c r="AC125" i="19"/>
  <c r="AC125" i="27"/>
  <c r="B169" i="33"/>
  <c r="AI126" i="19"/>
  <c r="AI126" i="27"/>
  <c r="A169" i="33"/>
  <c r="AC126" i="19"/>
  <c r="AC126" i="27"/>
  <c r="B170" i="33"/>
  <c r="AI127" i="19"/>
  <c r="AI127" i="27"/>
  <c r="A170" i="33"/>
  <c r="AC127" i="19"/>
  <c r="AC127" i="27"/>
  <c r="B171" i="33"/>
  <c r="AI128" i="19"/>
  <c r="AI128" i="27"/>
  <c r="A171" i="33"/>
  <c r="AC128" i="19"/>
  <c r="AC128" i="27"/>
  <c r="B172" i="33"/>
  <c r="AI129" i="19"/>
  <c r="AI129" i="27"/>
  <c r="A172" i="33"/>
  <c r="AC129" i="19"/>
  <c r="AC129" i="27"/>
  <c r="B173" i="33"/>
  <c r="AI130" i="19"/>
  <c r="AI130" i="27"/>
  <c r="A173" i="33"/>
  <c r="AC130" i="19"/>
  <c r="AC130" i="27"/>
  <c r="B174" i="33"/>
  <c r="AI131" i="19"/>
  <c r="AI131" i="27"/>
  <c r="A174" i="33"/>
  <c r="AC131" i="19"/>
  <c r="AC131" i="27"/>
  <c r="B175" i="33"/>
  <c r="AI132" i="19"/>
  <c r="AI132" i="27"/>
  <c r="A175" i="33"/>
  <c r="AC132" i="19"/>
  <c r="AC132" i="27"/>
  <c r="B176" i="33"/>
  <c r="AI133" i="19"/>
  <c r="AI133" i="27"/>
  <c r="A176" i="33"/>
  <c r="AC133" i="19"/>
  <c r="AC133" i="27"/>
  <c r="B177" i="33"/>
  <c r="AI134" i="19"/>
  <c r="AI134" i="27"/>
  <c r="A177" i="33"/>
  <c r="AC134" i="19"/>
  <c r="AC134" i="27"/>
  <c r="B178" i="33"/>
  <c r="AI135" i="19"/>
  <c r="AI135" i="27"/>
  <c r="A178" i="33"/>
  <c r="AC135" i="19"/>
  <c r="AC135" i="27"/>
  <c r="B179" i="33"/>
  <c r="AI136" i="19"/>
  <c r="AI136" i="27"/>
  <c r="A179" i="33"/>
  <c r="AC136" i="19"/>
  <c r="AC136" i="27"/>
  <c r="B180" i="33"/>
  <c r="AI137" i="19"/>
  <c r="AI137" i="27"/>
  <c r="A180" i="33"/>
  <c r="AC137" i="19"/>
  <c r="AC137" i="27"/>
  <c r="B181" i="33"/>
  <c r="AI138" i="19"/>
  <c r="AI138" i="27"/>
  <c r="A181" i="33"/>
  <c r="AC138" i="19"/>
  <c r="AC138" i="27"/>
  <c r="B182" i="33"/>
  <c r="AI139" i="19"/>
  <c r="AI139" i="27"/>
  <c r="A182" i="33"/>
  <c r="AC139" i="19"/>
  <c r="AC139" i="27"/>
  <c r="B183" i="33"/>
  <c r="AI140" i="19"/>
  <c r="AI140" i="27"/>
  <c r="A183" i="33"/>
  <c r="AC140" i="19"/>
  <c r="AC140" i="27"/>
  <c r="B184" i="33"/>
  <c r="AI141" i="19"/>
  <c r="AI141" i="27"/>
  <c r="A184" i="33"/>
  <c r="AC141" i="19"/>
  <c r="AC141" i="27"/>
  <c r="B185" i="33"/>
  <c r="AI142" i="19"/>
  <c r="AI142" i="27"/>
  <c r="A185" i="33"/>
  <c r="AC142" i="19"/>
  <c r="AC142" i="27"/>
  <c r="B186" i="33"/>
  <c r="AI143" i="19"/>
  <c r="AI143" i="27"/>
  <c r="A186" i="33"/>
  <c r="AC143" i="19"/>
  <c r="AC143" i="27"/>
  <c r="B187" i="33"/>
  <c r="AI144" i="19"/>
  <c r="AI144" i="27"/>
  <c r="A187" i="33"/>
  <c r="AC144" i="19"/>
  <c r="AC144" i="27"/>
  <c r="B188" i="33"/>
  <c r="AI145" i="19"/>
  <c r="AI145" i="27"/>
  <c r="A188" i="33"/>
  <c r="AC145" i="19"/>
  <c r="AC145" i="27"/>
  <c r="B189" i="33"/>
  <c r="AI146" i="19"/>
  <c r="AI146" i="27"/>
  <c r="A189" i="33"/>
  <c r="AC146" i="19"/>
  <c r="AC146" i="27"/>
  <c r="B190" i="33"/>
  <c r="AI147" i="19"/>
  <c r="AI147" i="27"/>
  <c r="A190" i="33"/>
  <c r="AC147" i="19"/>
  <c r="AC147" i="27"/>
  <c r="B191" i="33"/>
  <c r="AI148" i="19"/>
  <c r="AI148" i="27"/>
  <c r="A191" i="33"/>
  <c r="AC148" i="19"/>
  <c r="AC148" i="27"/>
  <c r="B192" i="33"/>
  <c r="AI149" i="19"/>
  <c r="AI149" i="27"/>
  <c r="A192" i="33"/>
  <c r="AC149" i="19"/>
  <c r="AC149" i="27"/>
  <c r="B193" i="33"/>
  <c r="AI150" i="19"/>
  <c r="AI150" i="27"/>
  <c r="A193" i="33"/>
  <c r="AC150" i="19"/>
  <c r="AC150" i="27"/>
  <c r="B194" i="33"/>
  <c r="AI151" i="19"/>
  <c r="AI151" i="27"/>
  <c r="A194" i="33"/>
  <c r="AC151" i="19"/>
  <c r="AC151" i="27"/>
  <c r="B195" i="33"/>
  <c r="AI152" i="19"/>
  <c r="AI152" i="27"/>
  <c r="A195" i="33"/>
  <c r="AC152" i="19"/>
  <c r="AC152" i="27"/>
  <c r="B196" i="33"/>
  <c r="AI153" i="19"/>
  <c r="AI153" i="27"/>
  <c r="A196" i="33"/>
  <c r="AC153" i="19"/>
  <c r="AC153" i="27"/>
  <c r="B197" i="33"/>
  <c r="AI154" i="19"/>
  <c r="AI154" i="27"/>
  <c r="A197" i="33"/>
  <c r="AC154" i="19"/>
  <c r="AC154" i="27"/>
  <c r="B198" i="33"/>
  <c r="AI155" i="19"/>
  <c r="AI155" i="27"/>
  <c r="A198" i="33"/>
  <c r="AC155" i="19"/>
  <c r="AC155" i="27"/>
  <c r="B199" i="33"/>
  <c r="AI156" i="19"/>
  <c r="AI156" i="27"/>
  <c r="A199" i="33"/>
  <c r="AC156" i="19"/>
  <c r="AC156" i="27"/>
  <c r="B200" i="33"/>
  <c r="AI157" i="19"/>
  <c r="AI157" i="27"/>
  <c r="A200" i="33"/>
  <c r="AC157" i="19"/>
  <c r="AC157" i="27"/>
  <c r="B201" i="33"/>
  <c r="AI158" i="19"/>
  <c r="AI158" i="27"/>
  <c r="A201" i="33"/>
  <c r="AC158" i="27"/>
  <c r="B202" i="33"/>
  <c r="AI159" i="19"/>
  <c r="AI159" i="27"/>
  <c r="A202" i="33"/>
  <c r="AC159" i="19"/>
  <c r="AC159" i="27"/>
  <c r="B203" i="33"/>
  <c r="AI160" i="19"/>
  <c r="AI160" i="27"/>
  <c r="A203" i="33"/>
  <c r="AC160" i="19"/>
  <c r="AC160" i="27"/>
  <c r="B204" i="33"/>
  <c r="AI161" i="19"/>
  <c r="AI161" i="27"/>
  <c r="A204" i="33"/>
  <c r="AC161" i="19"/>
  <c r="AC161" i="27"/>
  <c r="B205" i="33"/>
  <c r="AI162" i="19"/>
  <c r="AI162" i="27"/>
  <c r="A205" i="33"/>
  <c r="AC162" i="19"/>
  <c r="AC162" i="27"/>
  <c r="B206" i="33"/>
  <c r="AI163" i="19"/>
  <c r="AI163" i="27"/>
  <c r="A206" i="33"/>
  <c r="AC163" i="19"/>
  <c r="AC163" i="27"/>
  <c r="B207" i="33"/>
  <c r="AI164" i="19"/>
  <c r="AI164" i="27"/>
  <c r="A207" i="33"/>
  <c r="AC164" i="19"/>
  <c r="AC164" i="27"/>
  <c r="B208" i="33"/>
  <c r="AI165" i="19"/>
  <c r="AI165" i="27"/>
  <c r="A208" i="33"/>
  <c r="AC165" i="19"/>
  <c r="AC165" i="27"/>
  <c r="B209" i="33"/>
  <c r="AI166" i="19"/>
  <c r="AI166" i="27"/>
  <c r="A209" i="33"/>
  <c r="AC166" i="19"/>
  <c r="AC166" i="27"/>
  <c r="B210" i="33"/>
  <c r="AI167" i="19"/>
  <c r="AI167" i="27"/>
  <c r="A210" i="33"/>
  <c r="AC167" i="27"/>
  <c r="B211" i="33"/>
  <c r="AI168" i="19"/>
  <c r="AI168" i="27"/>
  <c r="A211" i="33"/>
  <c r="AC168" i="19"/>
  <c r="AC168" i="27"/>
  <c r="B212" i="33"/>
  <c r="AI169" i="19"/>
  <c r="AI169" i="27"/>
  <c r="A212" i="33"/>
  <c r="AC169" i="19"/>
  <c r="AC169" i="27"/>
  <c r="B213" i="33"/>
  <c r="AI170" i="19"/>
  <c r="AI170" i="27"/>
  <c r="A213" i="33"/>
  <c r="AC170" i="19"/>
  <c r="AC170" i="27"/>
  <c r="B214" i="33"/>
  <c r="AI171" i="19"/>
  <c r="AI171" i="27"/>
  <c r="A214" i="33"/>
  <c r="AC171" i="19"/>
  <c r="AC171" i="27"/>
  <c r="B215" i="33"/>
  <c r="AI172" i="19"/>
  <c r="AI172" i="27"/>
  <c r="A215" i="33"/>
  <c r="AC172" i="27"/>
  <c r="B216" i="33"/>
  <c r="AI173" i="19"/>
  <c r="AI173" i="27"/>
  <c r="A216" i="33"/>
  <c r="AC173" i="19"/>
  <c r="AC173" i="27"/>
  <c r="B217" i="33"/>
  <c r="AI174" i="19"/>
  <c r="AI174" i="27"/>
  <c r="A217" i="33"/>
  <c r="AC174" i="19"/>
  <c r="AC174" i="27"/>
  <c r="B218" i="33"/>
  <c r="AI175" i="19"/>
  <c r="AI175" i="27"/>
  <c r="A218" i="33"/>
  <c r="AC175" i="19"/>
  <c r="AC175" i="27"/>
  <c r="B219" i="33"/>
  <c r="AI176" i="19"/>
  <c r="AI176" i="27"/>
  <c r="A219" i="33"/>
  <c r="AC176" i="19"/>
  <c r="AC176" i="27"/>
  <c r="B220" i="33"/>
  <c r="AI177" i="19"/>
  <c r="AI177" i="27"/>
  <c r="A220" i="33"/>
  <c r="AC177" i="19"/>
  <c r="AC177" i="27"/>
  <c r="B221" i="33"/>
  <c r="AI178" i="19"/>
  <c r="AI178" i="27"/>
  <c r="A221" i="33"/>
  <c r="AC178" i="19"/>
  <c r="AC178" i="27"/>
  <c r="B222" i="33"/>
  <c r="AI179" i="19"/>
  <c r="AI179" i="27"/>
  <c r="A222" i="33"/>
  <c r="AC179" i="19"/>
  <c r="AC179" i="27"/>
  <c r="B223" i="33"/>
  <c r="AI180" i="19"/>
  <c r="AI180" i="27"/>
  <c r="A223" i="33"/>
  <c r="AC180" i="19"/>
  <c r="AC180" i="27"/>
  <c r="B224" i="33"/>
  <c r="AI181" i="19"/>
  <c r="AI181" i="27"/>
  <c r="A224" i="33"/>
  <c r="AC181" i="19"/>
  <c r="AC181" i="27"/>
  <c r="B225" i="33"/>
  <c r="AI182" i="19"/>
  <c r="AI182" i="27"/>
  <c r="A225" i="33"/>
  <c r="AC182" i="19"/>
  <c r="AC182" i="27"/>
  <c r="B226" i="33"/>
  <c r="AI183" i="19"/>
  <c r="AI183" i="27"/>
  <c r="A226" i="33"/>
  <c r="AC183" i="19"/>
  <c r="AC183" i="27"/>
  <c r="B227" i="33"/>
  <c r="AI184" i="19"/>
  <c r="AI184" i="27"/>
  <c r="A227" i="33"/>
  <c r="AC184" i="19"/>
  <c r="AC184" i="27"/>
  <c r="B228" i="33"/>
  <c r="AI185" i="19"/>
  <c r="AI185" i="27"/>
  <c r="A228" i="33"/>
  <c r="AC185" i="19"/>
  <c r="AC185" i="27"/>
  <c r="B229" i="33"/>
  <c r="AI186" i="19"/>
  <c r="AI186" i="27"/>
  <c r="A229" i="33"/>
  <c r="AC186" i="19"/>
  <c r="AC186" i="27"/>
  <c r="B230" i="33"/>
  <c r="AI187" i="19"/>
  <c r="AI187" i="27"/>
  <c r="A230" i="33"/>
  <c r="AC187" i="19"/>
  <c r="AC187" i="27"/>
  <c r="B231" i="33"/>
  <c r="A231" i="33"/>
  <c r="B232" i="33"/>
  <c r="A232" i="33"/>
  <c r="B233" i="33"/>
  <c r="A233" i="33"/>
  <c r="B234" i="33"/>
  <c r="A234" i="33"/>
  <c r="B235" i="33"/>
  <c r="A235" i="33"/>
  <c r="B236" i="33"/>
  <c r="A236" i="33"/>
  <c r="B237" i="33"/>
  <c r="A237" i="33"/>
  <c r="B238" i="33"/>
  <c r="A238" i="33"/>
  <c r="B239" i="33"/>
  <c r="A239" i="33"/>
  <c r="B240" i="33"/>
  <c r="A240" i="33"/>
  <c r="B241" i="33"/>
  <c r="A241" i="33"/>
  <c r="B242" i="33"/>
  <c r="A242" i="33"/>
  <c r="B243" i="33"/>
  <c r="A243" i="33"/>
  <c r="B244" i="33"/>
  <c r="B245" i="33"/>
  <c r="B246" i="33"/>
  <c r="B247" i="33"/>
  <c r="B248" i="33"/>
  <c r="B249" i="33"/>
  <c r="B250" i="33"/>
  <c r="B251" i="33"/>
  <c r="B252" i="33"/>
  <c r="B253" i="33"/>
  <c r="B254" i="33"/>
  <c r="B255" i="33"/>
  <c r="B256" i="33"/>
  <c r="B257" i="33"/>
  <c r="B258" i="33"/>
  <c r="B259" i="33"/>
  <c r="B260" i="33"/>
  <c r="B261" i="33"/>
  <c r="B262" i="33"/>
  <c r="B263" i="33"/>
  <c r="B264" i="33"/>
  <c r="B265" i="33"/>
  <c r="B266" i="33"/>
  <c r="B54" i="33"/>
  <c r="T13" i="19"/>
  <c r="T13" i="27"/>
  <c r="T14" i="19"/>
  <c r="T14" i="27"/>
  <c r="T15" i="19"/>
  <c r="T15" i="27"/>
  <c r="T16" i="27"/>
  <c r="T17" i="19"/>
  <c r="T17" i="27"/>
  <c r="T18" i="19"/>
  <c r="T18" i="27"/>
  <c r="T19" i="27"/>
  <c r="T12" i="19"/>
  <c r="T12" i="27"/>
  <c r="T20" i="19"/>
  <c r="T20" i="27"/>
  <c r="T21" i="19"/>
  <c r="T21" i="27"/>
  <c r="T22" i="19"/>
  <c r="T22" i="27"/>
  <c r="T23" i="19"/>
  <c r="T23" i="27"/>
  <c r="T24" i="19"/>
  <c r="T24" i="27"/>
  <c r="T25" i="19"/>
  <c r="T25" i="27"/>
  <c r="T26" i="19"/>
  <c r="T26" i="27"/>
  <c r="T27" i="19"/>
  <c r="T27" i="27"/>
  <c r="T28" i="19"/>
  <c r="T28" i="27"/>
  <c r="D10" i="33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AF10" i="33" s="1"/>
  <c r="A15" i="33"/>
  <c r="B15" i="33"/>
  <c r="A16" i="33"/>
  <c r="B16" i="33"/>
  <c r="A17" i="33"/>
  <c r="B17" i="33"/>
  <c r="U17" i="33"/>
  <c r="A18" i="33"/>
  <c r="B18" i="33"/>
  <c r="U18" i="33"/>
  <c r="A19" i="33"/>
  <c r="B19" i="33"/>
  <c r="U19" i="33"/>
  <c r="AB19" i="33"/>
  <c r="A20" i="33"/>
  <c r="B20" i="33"/>
  <c r="H20" i="33"/>
  <c r="U20" i="33"/>
  <c r="A21" i="33"/>
  <c r="B21" i="33"/>
  <c r="U21" i="33"/>
  <c r="A22" i="33"/>
  <c r="B22" i="33"/>
  <c r="N22" i="33"/>
  <c r="A23" i="33"/>
  <c r="B23" i="33"/>
  <c r="U23" i="33"/>
  <c r="A24" i="33"/>
  <c r="B24" i="33"/>
  <c r="U24" i="33"/>
  <c r="A25" i="33"/>
  <c r="B25" i="33"/>
  <c r="H25" i="33"/>
  <c r="A26" i="33"/>
  <c r="B26" i="33"/>
  <c r="N26" i="33"/>
  <c r="U26" i="33"/>
  <c r="AB26" i="33"/>
  <c r="A27" i="33"/>
  <c r="B27" i="33"/>
  <c r="A28" i="33"/>
  <c r="B28" i="33"/>
  <c r="U28" i="33"/>
  <c r="A29" i="33"/>
  <c r="B29" i="33"/>
  <c r="N29" i="33"/>
  <c r="A30" i="33"/>
  <c r="B30" i="33"/>
  <c r="H30" i="33"/>
  <c r="I30" i="33" s="1"/>
  <c r="N30" i="33"/>
  <c r="A31" i="33"/>
  <c r="B31" i="33"/>
  <c r="H31" i="33"/>
  <c r="N31" i="33"/>
  <c r="U31" i="33"/>
  <c r="X31" i="33"/>
  <c r="AB31" i="33"/>
  <c r="A32" i="33"/>
  <c r="B32" i="33"/>
  <c r="U32" i="33"/>
  <c r="A33" i="33"/>
  <c r="B33" i="33"/>
  <c r="A34" i="33"/>
  <c r="B34" i="33"/>
  <c r="AB34" i="33"/>
  <c r="A35" i="33"/>
  <c r="B35" i="33"/>
  <c r="AB35" i="33"/>
  <c r="N35" i="33"/>
  <c r="A36" i="33"/>
  <c r="B36" i="33"/>
  <c r="N36" i="33"/>
  <c r="A37" i="33"/>
  <c r="B37" i="33"/>
  <c r="U37" i="33"/>
  <c r="A38" i="33"/>
  <c r="B38" i="33"/>
  <c r="U38" i="33"/>
  <c r="A39" i="33"/>
  <c r="B39" i="33"/>
  <c r="A40" i="33"/>
  <c r="B40" i="33"/>
  <c r="N40" i="33"/>
  <c r="U40" i="33"/>
  <c r="A41" i="33"/>
  <c r="B41" i="33"/>
  <c r="A42" i="33"/>
  <c r="B42" i="33"/>
  <c r="U42" i="33"/>
  <c r="A43" i="33"/>
  <c r="B43" i="33"/>
  <c r="U43" i="33"/>
  <c r="A44" i="33"/>
  <c r="B44" i="33"/>
  <c r="N44" i="33"/>
  <c r="W44" i="33"/>
  <c r="A45" i="33"/>
  <c r="B45" i="33"/>
  <c r="N45" i="33"/>
  <c r="A46" i="33"/>
  <c r="B46" i="33"/>
  <c r="A47" i="33"/>
  <c r="B47" i="33"/>
  <c r="N47" i="33"/>
  <c r="A48" i="33"/>
  <c r="B48" i="33"/>
  <c r="N48" i="33"/>
  <c r="A49" i="33"/>
  <c r="B49" i="33"/>
  <c r="U49" i="33"/>
  <c r="A50" i="33"/>
  <c r="B50" i="33"/>
  <c r="U50" i="33"/>
  <c r="A51" i="33"/>
  <c r="B51" i="33"/>
  <c r="N51" i="33"/>
  <c r="U51" i="33"/>
  <c r="A52" i="33"/>
  <c r="B52" i="33"/>
  <c r="A53" i="33"/>
  <c r="B53" i="33"/>
  <c r="AB53" i="33"/>
  <c r="U53" i="33"/>
  <c r="A54" i="33"/>
  <c r="N54" i="33"/>
  <c r="A55" i="33"/>
  <c r="B55" i="33"/>
  <c r="U55" i="33"/>
  <c r="A56" i="33"/>
  <c r="B56" i="33"/>
  <c r="N56" i="33"/>
  <c r="A57" i="33"/>
  <c r="B57" i="33"/>
  <c r="A58" i="33"/>
  <c r="B58" i="33"/>
  <c r="U58" i="33"/>
  <c r="A59" i="33"/>
  <c r="B59" i="33"/>
  <c r="N59" i="33"/>
  <c r="A60" i="33"/>
  <c r="B60" i="33"/>
  <c r="A61" i="33"/>
  <c r="B61" i="33"/>
  <c r="A62" i="33"/>
  <c r="B62" i="33"/>
  <c r="A63" i="33"/>
  <c r="B63" i="33"/>
  <c r="A64" i="33"/>
  <c r="B64" i="33"/>
  <c r="A65" i="33"/>
  <c r="B65" i="33"/>
  <c r="A66" i="33"/>
  <c r="B66" i="33"/>
  <c r="A67" i="33"/>
  <c r="B67" i="33"/>
  <c r="A68" i="33"/>
  <c r="B68" i="33"/>
  <c r="A69" i="33"/>
  <c r="B69" i="33"/>
  <c r="A70" i="33"/>
  <c r="B70" i="33"/>
  <c r="A71" i="33"/>
  <c r="B71" i="33"/>
  <c r="A244" i="33"/>
  <c r="A245" i="33"/>
  <c r="A246" i="33"/>
  <c r="A247" i="33"/>
  <c r="A248" i="33"/>
  <c r="A249" i="33"/>
  <c r="A250" i="33"/>
  <c r="A251" i="33"/>
  <c r="A252" i="33"/>
  <c r="A253" i="33"/>
  <c r="A254" i="33"/>
  <c r="A255" i="33"/>
  <c r="A256" i="33"/>
  <c r="A257" i="33"/>
  <c r="A258" i="33"/>
  <c r="A259" i="33"/>
  <c r="A260" i="33"/>
  <c r="A261" i="33"/>
  <c r="A262" i="33"/>
  <c r="A263" i="33"/>
  <c r="A264" i="33"/>
  <c r="A265" i="33"/>
  <c r="A266" i="33"/>
  <c r="H13" i="19"/>
  <c r="H13" i="27"/>
  <c r="S12" i="19"/>
  <c r="S12" i="27"/>
  <c r="O13" i="19"/>
  <c r="O13" i="27"/>
  <c r="N13" i="19"/>
  <c r="N13" i="27"/>
  <c r="P13" i="19"/>
  <c r="P13" i="27"/>
  <c r="Q13" i="19"/>
  <c r="Q13" i="27"/>
  <c r="R13" i="19"/>
  <c r="R13" i="27"/>
  <c r="S13" i="19"/>
  <c r="S13" i="27"/>
  <c r="H14" i="19"/>
  <c r="H14" i="27"/>
  <c r="O14" i="19"/>
  <c r="O14" i="27"/>
  <c r="N14" i="19"/>
  <c r="N14" i="27"/>
  <c r="P14" i="19"/>
  <c r="P14" i="27"/>
  <c r="Q14" i="19"/>
  <c r="Q14" i="27"/>
  <c r="R14" i="19"/>
  <c r="R14" i="27"/>
  <c r="S14" i="19"/>
  <c r="S14" i="27"/>
  <c r="H15" i="19"/>
  <c r="H15" i="27"/>
  <c r="O15" i="19"/>
  <c r="O15" i="27"/>
  <c r="N15" i="19"/>
  <c r="N15" i="27"/>
  <c r="P15" i="19"/>
  <c r="P15" i="27"/>
  <c r="Q15" i="19"/>
  <c r="Q15" i="27"/>
  <c r="R15" i="19"/>
  <c r="R15" i="27"/>
  <c r="S15" i="19"/>
  <c r="S15" i="27"/>
  <c r="H16" i="19"/>
  <c r="H16" i="27"/>
  <c r="O16" i="27"/>
  <c r="N16" i="19"/>
  <c r="N16" i="27"/>
  <c r="P16" i="19"/>
  <c r="P16" i="27"/>
  <c r="Q16" i="19"/>
  <c r="Q16" i="27"/>
  <c r="R16" i="19"/>
  <c r="R16" i="27"/>
  <c r="S16" i="19"/>
  <c r="S16" i="27"/>
  <c r="H17" i="19"/>
  <c r="H17" i="27"/>
  <c r="O17" i="19"/>
  <c r="O17" i="27"/>
  <c r="N17" i="19"/>
  <c r="N17" i="27"/>
  <c r="P17" i="19"/>
  <c r="P17" i="27"/>
  <c r="Q17" i="19"/>
  <c r="Q17" i="27"/>
  <c r="R17" i="19"/>
  <c r="R17" i="27"/>
  <c r="S17" i="19"/>
  <c r="S17" i="27"/>
  <c r="H18" i="19"/>
  <c r="H18" i="27"/>
  <c r="O18" i="19"/>
  <c r="O18" i="27"/>
  <c r="N18" i="19"/>
  <c r="N18" i="27"/>
  <c r="P18" i="19"/>
  <c r="P18" i="27"/>
  <c r="Q18" i="19"/>
  <c r="Q18" i="27"/>
  <c r="R18" i="19"/>
  <c r="R18" i="27"/>
  <c r="S18" i="19"/>
  <c r="S18" i="27"/>
  <c r="H19" i="19"/>
  <c r="H19" i="27"/>
  <c r="O19" i="19"/>
  <c r="O19" i="27"/>
  <c r="O12" i="19"/>
  <c r="O12" i="27"/>
  <c r="N19" i="19"/>
  <c r="N19" i="27"/>
  <c r="N12" i="19"/>
  <c r="N12" i="27"/>
  <c r="P19" i="19"/>
  <c r="P19" i="27"/>
  <c r="P12" i="19"/>
  <c r="P12" i="27"/>
  <c r="Q19" i="19"/>
  <c r="Q19" i="27"/>
  <c r="Q12" i="19"/>
  <c r="Q12" i="27"/>
  <c r="R19" i="19"/>
  <c r="R19" i="27"/>
  <c r="R12" i="19"/>
  <c r="R12" i="27"/>
  <c r="S19" i="19"/>
  <c r="S19" i="27"/>
  <c r="H20" i="19"/>
  <c r="H20" i="27"/>
  <c r="O20" i="19"/>
  <c r="N20" i="19"/>
  <c r="N20" i="27"/>
  <c r="P20" i="19"/>
  <c r="P20" i="27"/>
  <c r="Q20" i="19"/>
  <c r="Q20" i="27"/>
  <c r="R20" i="19"/>
  <c r="R20" i="27"/>
  <c r="S20" i="19"/>
  <c r="S20" i="27"/>
  <c r="H21" i="19"/>
  <c r="H21" i="27"/>
  <c r="O21" i="19"/>
  <c r="O21" i="27"/>
  <c r="N21" i="19"/>
  <c r="N21" i="27"/>
  <c r="P21" i="19"/>
  <c r="P21" i="27"/>
  <c r="Q21" i="19"/>
  <c r="Q21" i="27"/>
  <c r="R21" i="19"/>
  <c r="R21" i="27"/>
  <c r="S21" i="19"/>
  <c r="S21" i="27"/>
  <c r="H22" i="19"/>
  <c r="H22" i="27"/>
  <c r="O22" i="19"/>
  <c r="O22" i="27"/>
  <c r="N22" i="19"/>
  <c r="N22" i="27"/>
  <c r="P22" i="19"/>
  <c r="P22" i="27"/>
  <c r="Q22" i="19"/>
  <c r="Q22" i="27"/>
  <c r="R22" i="19"/>
  <c r="R22" i="27"/>
  <c r="S22" i="19"/>
  <c r="S22" i="27"/>
  <c r="H23" i="19"/>
  <c r="H23" i="27"/>
  <c r="O23" i="19"/>
  <c r="O23" i="27"/>
  <c r="N23" i="19"/>
  <c r="N23" i="27"/>
  <c r="P23" i="19"/>
  <c r="P23" i="27"/>
  <c r="Q23" i="19"/>
  <c r="Q23" i="27"/>
  <c r="R23" i="19"/>
  <c r="R23" i="27"/>
  <c r="S23" i="19"/>
  <c r="S23" i="27"/>
  <c r="H24" i="19"/>
  <c r="H24" i="27"/>
  <c r="O24" i="27"/>
  <c r="N24" i="19"/>
  <c r="N24" i="27"/>
  <c r="P24" i="19"/>
  <c r="P24" i="27"/>
  <c r="Q24" i="19"/>
  <c r="Q24" i="27"/>
  <c r="R24" i="19"/>
  <c r="R24" i="27"/>
  <c r="S24" i="19"/>
  <c r="S24" i="27"/>
  <c r="H25" i="19"/>
  <c r="H25" i="27"/>
  <c r="O25" i="19"/>
  <c r="O25" i="27"/>
  <c r="N25" i="19"/>
  <c r="N25" i="27"/>
  <c r="P25" i="19"/>
  <c r="P25" i="27"/>
  <c r="Q25" i="19"/>
  <c r="Q25" i="27"/>
  <c r="R25" i="19"/>
  <c r="R25" i="27"/>
  <c r="S25" i="19"/>
  <c r="S25" i="27"/>
  <c r="H26" i="19"/>
  <c r="H26" i="27"/>
  <c r="O26" i="19"/>
  <c r="O26" i="27"/>
  <c r="N26" i="19"/>
  <c r="N26" i="27"/>
  <c r="P26" i="19"/>
  <c r="P26" i="27"/>
  <c r="Q26" i="19"/>
  <c r="Q26" i="27"/>
  <c r="R26" i="19"/>
  <c r="R26" i="27"/>
  <c r="S26" i="19"/>
  <c r="S26" i="27"/>
  <c r="H27" i="19"/>
  <c r="H27" i="27"/>
  <c r="O27" i="19"/>
  <c r="N27" i="19"/>
  <c r="N27" i="27"/>
  <c r="P27" i="19"/>
  <c r="P27" i="27"/>
  <c r="Q27" i="19"/>
  <c r="Q27" i="27"/>
  <c r="R27" i="19"/>
  <c r="R27" i="27"/>
  <c r="S27" i="19"/>
  <c r="S27" i="27"/>
  <c r="H28" i="19"/>
  <c r="H28" i="27"/>
  <c r="O28" i="19"/>
  <c r="N28" i="19"/>
  <c r="N28" i="27"/>
  <c r="P28" i="19"/>
  <c r="P28" i="27"/>
  <c r="Q28" i="19"/>
  <c r="Q28" i="27"/>
  <c r="R28" i="19"/>
  <c r="R28" i="27"/>
  <c r="S28" i="19"/>
  <c r="S28" i="27"/>
  <c r="AE13" i="19"/>
  <c r="AE14" i="19"/>
  <c r="AE15" i="19"/>
  <c r="AE16" i="19"/>
  <c r="AE17" i="19"/>
  <c r="AE18" i="19"/>
  <c r="AE19" i="19"/>
  <c r="AE20" i="19"/>
  <c r="AE21" i="19"/>
  <c r="AE22" i="19"/>
  <c r="AE23" i="19"/>
  <c r="AE24" i="19"/>
  <c r="AE25" i="19"/>
  <c r="AE26" i="19"/>
  <c r="AE27" i="19"/>
  <c r="AE28" i="19"/>
  <c r="AE29" i="19"/>
  <c r="AE30" i="19"/>
  <c r="AE31" i="19"/>
  <c r="AE32" i="19"/>
  <c r="AE33" i="19"/>
  <c r="AE34" i="19"/>
  <c r="AE35" i="19"/>
  <c r="AE36" i="19"/>
  <c r="AE37" i="19"/>
  <c r="AE38" i="19"/>
  <c r="AE39" i="19"/>
  <c r="AE40" i="19"/>
  <c r="AE41" i="19"/>
  <c r="AE42" i="19"/>
  <c r="AE43" i="19"/>
  <c r="AE44" i="19"/>
  <c r="AE45" i="19"/>
  <c r="AE46" i="19"/>
  <c r="AE47" i="19"/>
  <c r="AE48" i="19"/>
  <c r="AE49" i="19"/>
  <c r="AE50" i="19"/>
  <c r="AE51" i="19"/>
  <c r="AE52" i="19"/>
  <c r="AE53" i="19"/>
  <c r="AE54" i="19"/>
  <c r="AE55" i="19"/>
  <c r="AE56" i="19"/>
  <c r="AE57" i="19"/>
  <c r="AE58" i="19"/>
  <c r="AE59" i="19"/>
  <c r="AE60" i="19"/>
  <c r="AE61" i="19"/>
  <c r="AE62" i="19"/>
  <c r="AE63" i="19"/>
  <c r="AE64" i="19"/>
  <c r="AE65" i="19"/>
  <c r="AE66" i="19"/>
  <c r="AE67" i="19"/>
  <c r="AE68" i="19"/>
  <c r="AE69" i="19"/>
  <c r="AE70" i="19"/>
  <c r="AE71" i="19"/>
  <c r="AE72" i="19"/>
  <c r="AE73" i="19"/>
  <c r="AE74" i="19"/>
  <c r="AE75" i="19"/>
  <c r="AE76" i="19"/>
  <c r="AE77" i="19"/>
  <c r="AE78" i="19"/>
  <c r="AE79" i="19"/>
  <c r="AE80" i="19"/>
  <c r="AE81" i="19"/>
  <c r="AE82" i="19"/>
  <c r="AE83" i="19"/>
  <c r="AE84" i="19"/>
  <c r="AE85" i="19"/>
  <c r="AE86" i="19"/>
  <c r="AE87" i="19"/>
  <c r="AE88" i="19"/>
  <c r="AE89" i="19"/>
  <c r="AE90" i="19"/>
  <c r="AE91" i="19"/>
  <c r="AE92" i="19"/>
  <c r="AE93" i="19"/>
  <c r="AE94" i="19"/>
  <c r="AE95" i="19"/>
  <c r="AE96" i="19"/>
  <c r="AE97" i="19"/>
  <c r="AE98" i="19"/>
  <c r="AE99" i="19"/>
  <c r="AE100" i="19"/>
  <c r="AE101" i="19"/>
  <c r="AE102" i="19"/>
  <c r="AE103" i="19"/>
  <c r="AE104" i="19"/>
  <c r="AE105" i="19"/>
  <c r="AE106" i="19"/>
  <c r="AE107" i="19"/>
  <c r="AE108" i="19"/>
  <c r="AE109" i="19"/>
  <c r="AE110" i="19"/>
  <c r="AE111" i="19"/>
  <c r="AE112" i="19"/>
  <c r="AE113" i="19"/>
  <c r="AE114" i="19"/>
  <c r="AE115" i="19"/>
  <c r="AE116" i="19"/>
  <c r="AE117" i="19"/>
  <c r="AE118" i="19"/>
  <c r="AE119" i="19"/>
  <c r="AE120" i="19"/>
  <c r="AE121" i="19"/>
  <c r="AE122" i="19"/>
  <c r="AE123" i="19"/>
  <c r="AE124" i="19"/>
  <c r="AE125" i="19"/>
  <c r="AE126" i="19"/>
  <c r="AE127" i="19"/>
  <c r="AE128" i="19"/>
  <c r="AE129" i="19"/>
  <c r="AE130" i="19"/>
  <c r="AE131" i="19"/>
  <c r="AE132" i="19"/>
  <c r="AE133" i="19"/>
  <c r="AE134" i="19"/>
  <c r="AE135" i="19"/>
  <c r="AE136" i="19"/>
  <c r="AE137" i="19"/>
  <c r="AE138" i="19"/>
  <c r="AE139" i="19"/>
  <c r="AE140" i="19"/>
  <c r="AE141" i="19"/>
  <c r="AE142" i="19"/>
  <c r="AE143" i="19"/>
  <c r="AE144" i="19"/>
  <c r="AE145" i="19"/>
  <c r="AE146" i="19"/>
  <c r="AE147" i="19"/>
  <c r="AE148" i="19"/>
  <c r="AE149" i="19"/>
  <c r="AE150" i="19"/>
  <c r="AE151" i="19"/>
  <c r="AE152" i="19"/>
  <c r="AE153" i="19"/>
  <c r="AE154" i="19"/>
  <c r="AE155" i="19"/>
  <c r="AE156" i="19"/>
  <c r="AE157" i="19"/>
  <c r="AE158" i="19"/>
  <c r="AE159" i="19"/>
  <c r="AE160" i="19"/>
  <c r="AE161" i="19"/>
  <c r="AE162" i="19"/>
  <c r="AE163" i="19"/>
  <c r="AE164" i="19"/>
  <c r="AE165" i="19"/>
  <c r="AE166" i="19"/>
  <c r="AE167" i="19"/>
  <c r="AE168" i="19"/>
  <c r="AE169" i="19"/>
  <c r="AE170" i="19"/>
  <c r="AE171" i="19"/>
  <c r="AE172" i="19"/>
  <c r="AE173" i="19"/>
  <c r="AE174" i="19"/>
  <c r="AE175" i="19"/>
  <c r="AE176" i="19"/>
  <c r="AE177" i="19"/>
  <c r="AE178" i="19"/>
  <c r="AE179" i="19"/>
  <c r="AE180" i="19"/>
  <c r="AE181" i="19"/>
  <c r="AE182" i="19"/>
  <c r="AE183" i="19"/>
  <c r="AE184" i="19"/>
  <c r="AE185" i="19"/>
  <c r="AE186" i="19"/>
  <c r="AE187" i="19"/>
  <c r="AE12" i="19"/>
  <c r="O187" i="27"/>
  <c r="O180" i="19"/>
  <c r="O180" i="27"/>
  <c r="O186" i="27"/>
  <c r="O179" i="27"/>
  <c r="O185" i="19"/>
  <c r="O178" i="19"/>
  <c r="O178" i="27"/>
  <c r="O184" i="19"/>
  <c r="O184" i="27"/>
  <c r="O177" i="19"/>
  <c r="O177" i="27"/>
  <c r="O183" i="19"/>
  <c r="O183" i="27"/>
  <c r="O176" i="19"/>
  <c r="O176" i="27"/>
  <c r="O182" i="19"/>
  <c r="O182" i="27"/>
  <c r="O175" i="19"/>
  <c r="O175" i="27"/>
  <c r="O181" i="19"/>
  <c r="O181" i="27"/>
  <c r="O174" i="19"/>
  <c r="O174" i="27"/>
  <c r="O173" i="19"/>
  <c r="O173" i="27"/>
  <c r="O172" i="19"/>
  <c r="O172" i="27"/>
  <c r="O171" i="19"/>
  <c r="O171" i="27"/>
  <c r="O170" i="19"/>
  <c r="O170" i="27"/>
  <c r="O169" i="19"/>
  <c r="O169" i="27"/>
  <c r="O168" i="19"/>
  <c r="O167" i="19"/>
  <c r="O167" i="27"/>
  <c r="O166" i="19"/>
  <c r="O166" i="27"/>
  <c r="O165" i="19"/>
  <c r="O165" i="27"/>
  <c r="O164" i="19"/>
  <c r="O164" i="27"/>
  <c r="O163" i="19"/>
  <c r="O163" i="27"/>
  <c r="O162" i="19"/>
  <c r="O162" i="27"/>
  <c r="O161" i="19"/>
  <c r="O161" i="27"/>
  <c r="O160" i="27"/>
  <c r="O159" i="27"/>
  <c r="O158" i="19"/>
  <c r="O158" i="27"/>
  <c r="O157" i="19"/>
  <c r="O156" i="19"/>
  <c r="O156" i="27"/>
  <c r="O155" i="19"/>
  <c r="O154" i="19"/>
  <c r="O154" i="27"/>
  <c r="O153" i="19"/>
  <c r="O153" i="27"/>
  <c r="O152" i="19"/>
  <c r="O152" i="27"/>
  <c r="O151" i="19"/>
  <c r="O151" i="27"/>
  <c r="O150" i="19"/>
  <c r="O150" i="27"/>
  <c r="O149" i="19"/>
  <c r="O149" i="27"/>
  <c r="O148" i="19"/>
  <c r="O148" i="27"/>
  <c r="O147" i="19"/>
  <c r="O147" i="27"/>
  <c r="O146" i="19"/>
  <c r="O146" i="27"/>
  <c r="O145" i="19"/>
  <c r="O145" i="27"/>
  <c r="O144" i="19"/>
  <c r="O144" i="27"/>
  <c r="O143" i="19"/>
  <c r="O143" i="27"/>
  <c r="O142" i="19"/>
  <c r="O142" i="27"/>
  <c r="O141" i="27"/>
  <c r="O139" i="19"/>
  <c r="O139" i="27"/>
  <c r="O138" i="19"/>
  <c r="O138" i="27"/>
  <c r="O137" i="27"/>
  <c r="O136" i="27"/>
  <c r="O135" i="19"/>
  <c r="O135" i="27"/>
  <c r="O134" i="19"/>
  <c r="O134" i="27"/>
  <c r="O133" i="19"/>
  <c r="O133" i="27"/>
  <c r="O132" i="19"/>
  <c r="O132" i="27"/>
  <c r="O131" i="19"/>
  <c r="O131" i="27"/>
  <c r="O130" i="19"/>
  <c r="O130" i="27"/>
  <c r="O129" i="19"/>
  <c r="O128" i="27"/>
  <c r="O127" i="19"/>
  <c r="O127" i="27"/>
  <c r="O126" i="19"/>
  <c r="O126" i="27"/>
  <c r="O125" i="19"/>
  <c r="O125" i="27"/>
  <c r="O124" i="19"/>
  <c r="O124" i="27"/>
  <c r="O123" i="19"/>
  <c r="O123" i="27"/>
  <c r="O122" i="19"/>
  <c r="O122" i="27"/>
  <c r="O121" i="19"/>
  <c r="O121" i="27"/>
  <c r="O120" i="19"/>
  <c r="O120" i="27"/>
  <c r="O119" i="27"/>
  <c r="O118" i="19"/>
  <c r="O118" i="27"/>
  <c r="O117" i="27"/>
  <c r="O116" i="19"/>
  <c r="O116" i="27"/>
  <c r="O115" i="19"/>
  <c r="O115" i="27"/>
  <c r="O114" i="19"/>
  <c r="O114" i="27"/>
  <c r="O113" i="19"/>
  <c r="O112" i="19"/>
  <c r="O112" i="27"/>
  <c r="O111" i="19"/>
  <c r="O111" i="27"/>
  <c r="O110" i="19"/>
  <c r="O110" i="27"/>
  <c r="O109" i="19"/>
  <c r="O109" i="27"/>
  <c r="O108" i="19"/>
  <c r="O108" i="27"/>
  <c r="O107" i="19"/>
  <c r="O107" i="27"/>
  <c r="O106" i="27"/>
  <c r="O105" i="19"/>
  <c r="O105" i="27"/>
  <c r="O104" i="19"/>
  <c r="O104" i="27"/>
  <c r="O103" i="19"/>
  <c r="O102" i="19"/>
  <c r="O102" i="27"/>
  <c r="O101" i="27"/>
  <c r="O100" i="19"/>
  <c r="O100" i="27"/>
  <c r="O99" i="19"/>
  <c r="O99" i="27"/>
  <c r="O98" i="19"/>
  <c r="O98" i="27"/>
  <c r="O97" i="19"/>
  <c r="O97" i="27"/>
  <c r="O96" i="27"/>
  <c r="O95" i="19"/>
  <c r="O95" i="27"/>
  <c r="O94" i="19"/>
  <c r="O94" i="27"/>
  <c r="O93" i="19"/>
  <c r="O93" i="27"/>
  <c r="O92" i="27"/>
  <c r="O91" i="19"/>
  <c r="O91" i="27"/>
  <c r="O90" i="19"/>
  <c r="O90" i="27"/>
  <c r="O89" i="19"/>
  <c r="O89" i="27"/>
  <c r="O88" i="19"/>
  <c r="O88" i="27"/>
  <c r="O87" i="27"/>
  <c r="O86" i="19"/>
  <c r="O86" i="27"/>
  <c r="O85" i="19"/>
  <c r="O85" i="27"/>
  <c r="O84" i="19"/>
  <c r="O83" i="19"/>
  <c r="O83" i="27"/>
  <c r="O82" i="19"/>
  <c r="O81" i="19"/>
  <c r="O81" i="27"/>
  <c r="O80" i="19"/>
  <c r="O80" i="27"/>
  <c r="O79" i="19"/>
  <c r="O79" i="27"/>
  <c r="O78" i="19"/>
  <c r="O78" i="27"/>
  <c r="O77" i="19"/>
  <c r="O77" i="27"/>
  <c r="O76" i="19"/>
  <c r="O76" i="27"/>
  <c r="O75" i="19"/>
  <c r="O75" i="27"/>
  <c r="O74" i="19"/>
  <c r="O74" i="27"/>
  <c r="O73" i="19"/>
  <c r="O73" i="27"/>
  <c r="O72" i="19"/>
  <c r="O72" i="27"/>
  <c r="O71" i="19"/>
  <c r="O71" i="27"/>
  <c r="O70" i="19"/>
  <c r="O70" i="27"/>
  <c r="O69" i="19"/>
  <c r="O69" i="27"/>
  <c r="O68" i="19"/>
  <c r="O68" i="27"/>
  <c r="O67" i="19"/>
  <c r="O67" i="27"/>
  <c r="O66" i="19"/>
  <c r="O65" i="19"/>
  <c r="O65" i="27"/>
  <c r="O64" i="19"/>
  <c r="O64" i="27"/>
  <c r="O63" i="19"/>
  <c r="O63" i="27"/>
  <c r="O62" i="19"/>
  <c r="O62" i="27"/>
  <c r="O61" i="19"/>
  <c r="O61" i="27"/>
  <c r="O60" i="19"/>
  <c r="O60" i="27"/>
  <c r="O59" i="19"/>
  <c r="O59" i="27"/>
  <c r="O58" i="19"/>
  <c r="O58" i="27"/>
  <c r="O57" i="27"/>
  <c r="O56" i="27"/>
  <c r="O55" i="19"/>
  <c r="O55" i="27"/>
  <c r="O54" i="27"/>
  <c r="O53" i="19"/>
  <c r="O52" i="19"/>
  <c r="O52" i="27"/>
  <c r="O51" i="19"/>
  <c r="O51" i="27"/>
  <c r="O50" i="19"/>
  <c r="O50" i="27"/>
  <c r="O49" i="19"/>
  <c r="O49" i="27"/>
  <c r="O48" i="19"/>
  <c r="O48" i="27"/>
  <c r="O47" i="19"/>
  <c r="O47" i="27"/>
  <c r="O46" i="19"/>
  <c r="O45" i="19"/>
  <c r="O45" i="27"/>
  <c r="O44" i="19"/>
  <c r="O44" i="27"/>
  <c r="O43" i="19"/>
  <c r="O43" i="27"/>
  <c r="O42" i="19"/>
  <c r="O41" i="19"/>
  <c r="O41" i="27"/>
  <c r="O40" i="27"/>
  <c r="O39" i="19"/>
  <c r="O39" i="27"/>
  <c r="O38" i="19"/>
  <c r="O38" i="27"/>
  <c r="O37" i="19"/>
  <c r="O37" i="27"/>
  <c r="O36" i="19"/>
  <c r="O36" i="27"/>
  <c r="O35" i="19"/>
  <c r="O35" i="27"/>
  <c r="O34" i="19"/>
  <c r="O34" i="27"/>
  <c r="O32" i="19"/>
  <c r="O31" i="19"/>
  <c r="O30" i="19"/>
  <c r="O30" i="27"/>
  <c r="O29" i="19"/>
  <c r="O29" i="27"/>
  <c r="AF29" i="27"/>
  <c r="AF31" i="27"/>
  <c r="AF32" i="19"/>
  <c r="AF32" i="27"/>
  <c r="AF35" i="19"/>
  <c r="AF35" i="27"/>
  <c r="AF36" i="27"/>
  <c r="AF37" i="19"/>
  <c r="AF37" i="27"/>
  <c r="AF39" i="27"/>
  <c r="AF40" i="27"/>
  <c r="AF41" i="19"/>
  <c r="AF42" i="27"/>
  <c r="AF43" i="27"/>
  <c r="AF45" i="27"/>
  <c r="AF46" i="27"/>
  <c r="AF47" i="19"/>
  <c r="AF47" i="27"/>
  <c r="AF48" i="19"/>
  <c r="AF49" i="27"/>
  <c r="AF50" i="27"/>
  <c r="AF57" i="27"/>
  <c r="AF58" i="27"/>
  <c r="AF59" i="19"/>
  <c r="AF60" i="27"/>
  <c r="AF61" i="19"/>
  <c r="AF62" i="19"/>
  <c r="AF65" i="27"/>
  <c r="AF66" i="19"/>
  <c r="AF66" i="27"/>
  <c r="AF67" i="27"/>
  <c r="AF69" i="27"/>
  <c r="AF73" i="19"/>
  <c r="AF74" i="19"/>
  <c r="AF75" i="27"/>
  <c r="AF76" i="27"/>
  <c r="AF78" i="19"/>
  <c r="AF78" i="27"/>
  <c r="AF79" i="19"/>
  <c r="AF79" i="27"/>
  <c r="AF80" i="19"/>
  <c r="AF81" i="19"/>
  <c r="AF82" i="27"/>
  <c r="AF83" i="19"/>
  <c r="AF83" i="27"/>
  <c r="AF84" i="27"/>
  <c r="AF85" i="19"/>
  <c r="AF85" i="27"/>
  <c r="AF86" i="27"/>
  <c r="AF90" i="27"/>
  <c r="AF91" i="19"/>
  <c r="AF92" i="19"/>
  <c r="AF92" i="27"/>
  <c r="AF93" i="19"/>
  <c r="AF93" i="27"/>
  <c r="AF96" i="27"/>
  <c r="AF97" i="19"/>
  <c r="AF97" i="27"/>
  <c r="AF99" i="19"/>
  <c r="AF99" i="27"/>
  <c r="AF100" i="19"/>
  <c r="AF100" i="27"/>
  <c r="AF101" i="19"/>
  <c r="AF102" i="19"/>
  <c r="AF104" i="27"/>
  <c r="AF105" i="19"/>
  <c r="AF106" i="19"/>
  <c r="AF106" i="27"/>
  <c r="AF107" i="19"/>
  <c r="AF107" i="27"/>
  <c r="AF108" i="19"/>
  <c r="AF109" i="19"/>
  <c r="AF110" i="27"/>
  <c r="AF111" i="27"/>
  <c r="AF112" i="27"/>
  <c r="AF113" i="19"/>
  <c r="AF113" i="27"/>
  <c r="AF114" i="19"/>
  <c r="AF114" i="27"/>
  <c r="AF115" i="19"/>
  <c r="AF117" i="19"/>
  <c r="AF117" i="27"/>
  <c r="AF118" i="27"/>
  <c r="AF119" i="27"/>
  <c r="AF120" i="19"/>
  <c r="AF120" i="27"/>
  <c r="AF121" i="19"/>
  <c r="AF123" i="19"/>
  <c r="AF124" i="27"/>
  <c r="AF127" i="19"/>
  <c r="AF129" i="19"/>
  <c r="AF131" i="19"/>
  <c r="AF131" i="27"/>
  <c r="AF132" i="19"/>
  <c r="AF133" i="27"/>
  <c r="AF134" i="27"/>
  <c r="AF135" i="19"/>
  <c r="AF136" i="19"/>
  <c r="AF136" i="27"/>
  <c r="AF139" i="19"/>
  <c r="AF139" i="27"/>
  <c r="AF140" i="27"/>
  <c r="AF141" i="27"/>
  <c r="AF142" i="19"/>
  <c r="AF142" i="27"/>
  <c r="AF143" i="19"/>
  <c r="AF143" i="27"/>
  <c r="AF144" i="19"/>
  <c r="AF145" i="19"/>
  <c r="AF145" i="27"/>
  <c r="AF147" i="19"/>
  <c r="AF147" i="27"/>
  <c r="AF149" i="19"/>
  <c r="AF150" i="27"/>
  <c r="AF152" i="19"/>
  <c r="AF153" i="27"/>
  <c r="AF154" i="19"/>
  <c r="AF154" i="27"/>
  <c r="AF155" i="19"/>
  <c r="AF156" i="27"/>
  <c r="AF157" i="27"/>
  <c r="AF158" i="19"/>
  <c r="AF158" i="27"/>
  <c r="AF159" i="19"/>
  <c r="AF159" i="27"/>
  <c r="AF161" i="27"/>
  <c r="AF162" i="19"/>
  <c r="AF162" i="27"/>
  <c r="AF163" i="19"/>
  <c r="AF163" i="27"/>
  <c r="AF164" i="19"/>
  <c r="AF164" i="27"/>
  <c r="AF165" i="19"/>
  <c r="AF165" i="27"/>
  <c r="AF166" i="27"/>
  <c r="AF167" i="19"/>
  <c r="AF169" i="19"/>
  <c r="AF170" i="19"/>
  <c r="AF171" i="27"/>
  <c r="AF173" i="19"/>
  <c r="AF175" i="27"/>
  <c r="AF177" i="27"/>
  <c r="AF178" i="19"/>
  <c r="AF178" i="27"/>
  <c r="AF179" i="19"/>
  <c r="AF181" i="27"/>
  <c r="AF182" i="19"/>
  <c r="AF184" i="27"/>
  <c r="AF186" i="27"/>
  <c r="AF187" i="27"/>
  <c r="AN187" i="19"/>
  <c r="AM187" i="19"/>
  <c r="AL187" i="19"/>
  <c r="AK187" i="19"/>
  <c r="AH187" i="19"/>
  <c r="AG187" i="19"/>
  <c r="AD187" i="19"/>
  <c r="AB187" i="19"/>
  <c r="AA187" i="19"/>
  <c r="Z187" i="19"/>
  <c r="Y187" i="19"/>
  <c r="W187" i="19"/>
  <c r="V187" i="19"/>
  <c r="U187" i="19"/>
  <c r="T187" i="19"/>
  <c r="S187" i="19"/>
  <c r="R187" i="19"/>
  <c r="P187" i="19"/>
  <c r="N187" i="19"/>
  <c r="M187" i="19"/>
  <c r="J187" i="19"/>
  <c r="G187" i="19"/>
  <c r="F187" i="19"/>
  <c r="E187" i="19"/>
  <c r="D187" i="19"/>
  <c r="C187" i="19"/>
  <c r="AN186" i="19"/>
  <c r="AM186" i="19"/>
  <c r="AL186" i="19"/>
  <c r="AK186" i="19"/>
  <c r="AH186" i="19"/>
  <c r="AG186" i="19"/>
  <c r="AD186" i="19"/>
  <c r="AB186" i="19"/>
  <c r="AA186" i="19"/>
  <c r="Z186" i="19"/>
  <c r="Y186" i="19"/>
  <c r="W186" i="19"/>
  <c r="V186" i="19"/>
  <c r="U186" i="19"/>
  <c r="T186" i="19"/>
  <c r="S186" i="19"/>
  <c r="R186" i="19"/>
  <c r="P186" i="19"/>
  <c r="N186" i="19"/>
  <c r="M186" i="19"/>
  <c r="J186" i="19"/>
  <c r="G186" i="19"/>
  <c r="F186" i="19"/>
  <c r="E186" i="19"/>
  <c r="D186" i="19"/>
  <c r="C186" i="19"/>
  <c r="AN185" i="19"/>
  <c r="AM185" i="19"/>
  <c r="AL185" i="19"/>
  <c r="AK185" i="19"/>
  <c r="AH185" i="19"/>
  <c r="AG185" i="19"/>
  <c r="AD185" i="19"/>
  <c r="AB185" i="19"/>
  <c r="AA185" i="19"/>
  <c r="Z185" i="19"/>
  <c r="Y185" i="19"/>
  <c r="W185" i="19"/>
  <c r="U185" i="19"/>
  <c r="T185" i="19"/>
  <c r="S185" i="19"/>
  <c r="R185" i="19"/>
  <c r="P185" i="19"/>
  <c r="N185" i="19"/>
  <c r="M185" i="19"/>
  <c r="J185" i="19"/>
  <c r="G185" i="19"/>
  <c r="F185" i="19"/>
  <c r="E185" i="19"/>
  <c r="D185" i="19"/>
  <c r="C185" i="19"/>
  <c r="AN184" i="19"/>
  <c r="AM184" i="19"/>
  <c r="AL184" i="19"/>
  <c r="AK184" i="19"/>
  <c r="AH184" i="19"/>
  <c r="AG184" i="19"/>
  <c r="AD184" i="19"/>
  <c r="AB184" i="19"/>
  <c r="AA184" i="19"/>
  <c r="Z184" i="19"/>
  <c r="Y184" i="19"/>
  <c r="W184" i="19"/>
  <c r="V184" i="19"/>
  <c r="U184" i="19"/>
  <c r="T184" i="19"/>
  <c r="S184" i="19"/>
  <c r="R184" i="19"/>
  <c r="P184" i="19"/>
  <c r="N184" i="19"/>
  <c r="M184" i="19"/>
  <c r="J184" i="19"/>
  <c r="G184" i="19"/>
  <c r="F184" i="19"/>
  <c r="E184" i="19"/>
  <c r="D184" i="19"/>
  <c r="C184" i="19"/>
  <c r="AN183" i="19"/>
  <c r="AM183" i="19"/>
  <c r="AL183" i="19"/>
  <c r="AK183" i="19"/>
  <c r="AH183" i="19"/>
  <c r="AG183" i="19"/>
  <c r="AD183" i="19"/>
  <c r="AB183" i="19"/>
  <c r="AA183" i="19"/>
  <c r="Z183" i="19"/>
  <c r="Y183" i="19"/>
  <c r="W183" i="19"/>
  <c r="V183" i="19"/>
  <c r="U183" i="19"/>
  <c r="T183" i="19"/>
  <c r="S183" i="19"/>
  <c r="R183" i="19"/>
  <c r="P183" i="19"/>
  <c r="N183" i="19"/>
  <c r="M183" i="19"/>
  <c r="J183" i="19"/>
  <c r="G183" i="19"/>
  <c r="F183" i="19"/>
  <c r="E183" i="19"/>
  <c r="D183" i="19"/>
  <c r="C183" i="19"/>
  <c r="AN182" i="19"/>
  <c r="AM182" i="19"/>
  <c r="AL182" i="19"/>
  <c r="AK182" i="19"/>
  <c r="AH182" i="19"/>
  <c r="AG182" i="19"/>
  <c r="AD182" i="19"/>
  <c r="AB182" i="19"/>
  <c r="AA182" i="19"/>
  <c r="Z182" i="19"/>
  <c r="Y182" i="19"/>
  <c r="W182" i="19"/>
  <c r="U182" i="19"/>
  <c r="T182" i="19"/>
  <c r="S182" i="19"/>
  <c r="R182" i="19"/>
  <c r="P182" i="19"/>
  <c r="N182" i="19"/>
  <c r="M182" i="19"/>
  <c r="J182" i="19"/>
  <c r="G182" i="19"/>
  <c r="F182" i="19"/>
  <c r="E182" i="19"/>
  <c r="D182" i="19"/>
  <c r="C182" i="19"/>
  <c r="AN181" i="19"/>
  <c r="AM181" i="19"/>
  <c r="AL181" i="19"/>
  <c r="AK181" i="19"/>
  <c r="AH181" i="19"/>
  <c r="AG181" i="19"/>
  <c r="AD181" i="19"/>
  <c r="AB181" i="19"/>
  <c r="AA181" i="19"/>
  <c r="Z181" i="19"/>
  <c r="Y181" i="19"/>
  <c r="W181" i="19"/>
  <c r="V181" i="19"/>
  <c r="U181" i="19"/>
  <c r="S181" i="19"/>
  <c r="R181" i="19"/>
  <c r="P181" i="19"/>
  <c r="N181" i="19"/>
  <c r="M181" i="19"/>
  <c r="J181" i="19"/>
  <c r="G181" i="19"/>
  <c r="F181" i="19"/>
  <c r="E181" i="19"/>
  <c r="D181" i="19"/>
  <c r="C181" i="19"/>
  <c r="AN180" i="19"/>
  <c r="AM180" i="19"/>
  <c r="AL180" i="19"/>
  <c r="AK180" i="19"/>
  <c r="AH180" i="19"/>
  <c r="AG180" i="19"/>
  <c r="AD180" i="19"/>
  <c r="AB180" i="19"/>
  <c r="AA180" i="19"/>
  <c r="Z180" i="19"/>
  <c r="Y180" i="19"/>
  <c r="W180" i="19"/>
  <c r="U180" i="19"/>
  <c r="T180" i="19"/>
  <c r="S180" i="19"/>
  <c r="R180" i="19"/>
  <c r="P180" i="19"/>
  <c r="N180" i="19"/>
  <c r="M180" i="19"/>
  <c r="J180" i="19"/>
  <c r="G180" i="19"/>
  <c r="F180" i="19"/>
  <c r="E180" i="19"/>
  <c r="D180" i="19"/>
  <c r="C180" i="19"/>
  <c r="AN179" i="19"/>
  <c r="AM179" i="19"/>
  <c r="AL179" i="19"/>
  <c r="AK179" i="19"/>
  <c r="AH179" i="19"/>
  <c r="AG179" i="19"/>
  <c r="AD179" i="19"/>
  <c r="AB179" i="19"/>
  <c r="AA179" i="19"/>
  <c r="Z179" i="19"/>
  <c r="Y179" i="19"/>
  <c r="W179" i="19"/>
  <c r="V179" i="19"/>
  <c r="U179" i="19"/>
  <c r="T179" i="19"/>
  <c r="S179" i="19"/>
  <c r="R179" i="19"/>
  <c r="P179" i="19"/>
  <c r="N179" i="19"/>
  <c r="M179" i="19"/>
  <c r="J179" i="19"/>
  <c r="G179" i="19"/>
  <c r="F179" i="19"/>
  <c r="E179" i="19"/>
  <c r="D179" i="19"/>
  <c r="C179" i="19"/>
  <c r="AN178" i="19"/>
  <c r="AM178" i="19"/>
  <c r="AL178" i="19"/>
  <c r="AK178" i="19"/>
  <c r="AH178" i="19"/>
  <c r="AG178" i="19"/>
  <c r="AD178" i="19"/>
  <c r="AB178" i="19"/>
  <c r="AA178" i="19"/>
  <c r="Z178" i="19"/>
  <c r="Y178" i="19"/>
  <c r="W178" i="19"/>
  <c r="V178" i="19"/>
  <c r="U178" i="19"/>
  <c r="T178" i="19"/>
  <c r="S178" i="19"/>
  <c r="R178" i="19"/>
  <c r="P178" i="19"/>
  <c r="N178" i="19"/>
  <c r="M178" i="19"/>
  <c r="J178" i="19"/>
  <c r="G178" i="19"/>
  <c r="F178" i="19"/>
  <c r="E178" i="19"/>
  <c r="D178" i="19"/>
  <c r="C178" i="19"/>
  <c r="AN177" i="19"/>
  <c r="AM177" i="19"/>
  <c r="AL177" i="19"/>
  <c r="AK177" i="19"/>
  <c r="AH177" i="19"/>
  <c r="AG177" i="19"/>
  <c r="AD177" i="19"/>
  <c r="AB177" i="19"/>
  <c r="AA177" i="19"/>
  <c r="Z177" i="19"/>
  <c r="Y177" i="19"/>
  <c r="W177" i="19"/>
  <c r="V177" i="19"/>
  <c r="U177" i="19"/>
  <c r="T177" i="19"/>
  <c r="S177" i="19"/>
  <c r="R177" i="19"/>
  <c r="P177" i="19"/>
  <c r="N177" i="19"/>
  <c r="M177" i="19"/>
  <c r="J177" i="19"/>
  <c r="G177" i="19"/>
  <c r="F177" i="19"/>
  <c r="E177" i="19"/>
  <c r="D177" i="19"/>
  <c r="C177" i="19"/>
  <c r="AN176" i="19"/>
  <c r="AM176" i="19"/>
  <c r="AL176" i="19"/>
  <c r="AK176" i="19"/>
  <c r="AH176" i="19"/>
  <c r="AG176" i="19"/>
  <c r="AD176" i="19"/>
  <c r="AB176" i="19"/>
  <c r="AA176" i="19"/>
  <c r="Z176" i="19"/>
  <c r="Y176" i="19"/>
  <c r="W176" i="19"/>
  <c r="U176" i="19"/>
  <c r="T176" i="19"/>
  <c r="S176" i="19"/>
  <c r="R176" i="19"/>
  <c r="P176" i="19"/>
  <c r="N176" i="19"/>
  <c r="M176" i="19"/>
  <c r="J176" i="19"/>
  <c r="G176" i="19"/>
  <c r="F176" i="19"/>
  <c r="E176" i="19"/>
  <c r="D176" i="19"/>
  <c r="C176" i="19"/>
  <c r="AN175" i="19"/>
  <c r="AM175" i="19"/>
  <c r="AL175" i="19"/>
  <c r="AK175" i="19"/>
  <c r="AH175" i="19"/>
  <c r="AG175" i="19"/>
  <c r="AD175" i="19"/>
  <c r="AB175" i="19"/>
  <c r="AA175" i="19"/>
  <c r="Z175" i="19"/>
  <c r="Y175" i="19"/>
  <c r="W175" i="19"/>
  <c r="V175" i="19"/>
  <c r="U175" i="19"/>
  <c r="T175" i="19"/>
  <c r="S175" i="19"/>
  <c r="R175" i="19"/>
  <c r="P175" i="19"/>
  <c r="N175" i="19"/>
  <c r="M175" i="19"/>
  <c r="J175" i="19"/>
  <c r="G175" i="19"/>
  <c r="F175" i="19"/>
  <c r="E175" i="19"/>
  <c r="D175" i="19"/>
  <c r="C175" i="19"/>
  <c r="AN174" i="19"/>
  <c r="AM174" i="19"/>
  <c r="AL174" i="19"/>
  <c r="AK174" i="19"/>
  <c r="AH174" i="19"/>
  <c r="AG174" i="19"/>
  <c r="AD174" i="19"/>
  <c r="AB174" i="19"/>
  <c r="AA174" i="19"/>
  <c r="Z174" i="19"/>
  <c r="Y174" i="19"/>
  <c r="W174" i="19"/>
  <c r="U174" i="19"/>
  <c r="T174" i="19"/>
  <c r="S174" i="19"/>
  <c r="R174" i="19"/>
  <c r="P174" i="19"/>
  <c r="N174" i="19"/>
  <c r="M174" i="19"/>
  <c r="J174" i="19"/>
  <c r="G174" i="19"/>
  <c r="F174" i="19"/>
  <c r="E174" i="19"/>
  <c r="D174" i="19"/>
  <c r="C174" i="19"/>
  <c r="AN173" i="19"/>
  <c r="AM173" i="19"/>
  <c r="AL173" i="19"/>
  <c r="AK173" i="19"/>
  <c r="AH173" i="19"/>
  <c r="AG173" i="19"/>
  <c r="AD173" i="19"/>
  <c r="AB173" i="19"/>
  <c r="AA173" i="19"/>
  <c r="Z173" i="19"/>
  <c r="Y173" i="19"/>
  <c r="W173" i="19"/>
  <c r="V173" i="19"/>
  <c r="U173" i="19"/>
  <c r="T173" i="19"/>
  <c r="S173" i="19"/>
  <c r="R173" i="19"/>
  <c r="P173" i="19"/>
  <c r="N173" i="19"/>
  <c r="M173" i="19"/>
  <c r="J173" i="19"/>
  <c r="G173" i="19"/>
  <c r="F173" i="19"/>
  <c r="E173" i="19"/>
  <c r="D173" i="19"/>
  <c r="C173" i="19"/>
  <c r="AN172" i="19"/>
  <c r="AM172" i="19"/>
  <c r="AL172" i="19"/>
  <c r="AK172" i="19"/>
  <c r="AH172" i="19"/>
  <c r="AG172" i="19"/>
  <c r="AD172" i="19"/>
  <c r="AB172" i="19"/>
  <c r="AA172" i="19"/>
  <c r="Z172" i="19"/>
  <c r="Y172" i="19"/>
  <c r="W172" i="19"/>
  <c r="U172" i="19"/>
  <c r="T172" i="19"/>
  <c r="S172" i="19"/>
  <c r="R172" i="19"/>
  <c r="P172" i="19"/>
  <c r="N172" i="19"/>
  <c r="M172" i="19"/>
  <c r="J172" i="19"/>
  <c r="G172" i="19"/>
  <c r="F172" i="19"/>
  <c r="E172" i="19"/>
  <c r="D172" i="19"/>
  <c r="C172" i="19"/>
  <c r="AN171" i="19"/>
  <c r="AM171" i="19"/>
  <c r="AL171" i="19"/>
  <c r="AK171" i="19"/>
  <c r="AH171" i="19"/>
  <c r="AG171" i="19"/>
  <c r="AD171" i="19"/>
  <c r="AB171" i="19"/>
  <c r="AA171" i="19"/>
  <c r="Z171" i="19"/>
  <c r="Y171" i="19"/>
  <c r="W171" i="19"/>
  <c r="U171" i="19"/>
  <c r="T171" i="19"/>
  <c r="S171" i="19"/>
  <c r="R171" i="19"/>
  <c r="P171" i="19"/>
  <c r="N171" i="19"/>
  <c r="M171" i="19"/>
  <c r="J171" i="19"/>
  <c r="G171" i="19"/>
  <c r="F171" i="19"/>
  <c r="E171" i="19"/>
  <c r="D171" i="19"/>
  <c r="C171" i="19"/>
  <c r="AN170" i="19"/>
  <c r="AM170" i="19"/>
  <c r="AL170" i="19"/>
  <c r="AK170" i="19"/>
  <c r="AH170" i="19"/>
  <c r="AG170" i="19"/>
  <c r="AD170" i="19"/>
  <c r="AB170" i="19"/>
  <c r="AA170" i="19"/>
  <c r="Z170" i="19"/>
  <c r="Y170" i="19"/>
  <c r="W170" i="19"/>
  <c r="U170" i="19"/>
  <c r="T170" i="19"/>
  <c r="S170" i="19"/>
  <c r="R170" i="19"/>
  <c r="P170" i="19"/>
  <c r="N170" i="19"/>
  <c r="M170" i="19"/>
  <c r="J170" i="19"/>
  <c r="G170" i="19"/>
  <c r="F170" i="19"/>
  <c r="E170" i="19"/>
  <c r="D170" i="19"/>
  <c r="C170" i="19"/>
  <c r="AN169" i="19"/>
  <c r="AM169" i="19"/>
  <c r="AL169" i="19"/>
  <c r="AK169" i="19"/>
  <c r="AH169" i="19"/>
  <c r="AG169" i="19"/>
  <c r="AD169" i="19"/>
  <c r="AB169" i="19"/>
  <c r="AA169" i="19"/>
  <c r="Z169" i="19"/>
  <c r="Y169" i="19"/>
  <c r="W169" i="19"/>
  <c r="U169" i="19"/>
  <c r="T169" i="19"/>
  <c r="S169" i="19"/>
  <c r="R169" i="19"/>
  <c r="P169" i="19"/>
  <c r="N169" i="19"/>
  <c r="M169" i="19"/>
  <c r="J169" i="19"/>
  <c r="G169" i="19"/>
  <c r="F169" i="19"/>
  <c r="E169" i="19"/>
  <c r="D169" i="19"/>
  <c r="C169" i="19"/>
  <c r="AN168" i="19"/>
  <c r="AM168" i="19"/>
  <c r="AL168" i="19"/>
  <c r="AK168" i="19"/>
  <c r="AH168" i="19"/>
  <c r="AG168" i="19"/>
  <c r="AD168" i="19"/>
  <c r="AB168" i="19"/>
  <c r="AA168" i="19"/>
  <c r="Z168" i="19"/>
  <c r="Y168" i="19"/>
  <c r="W168" i="19"/>
  <c r="U168" i="19"/>
  <c r="T168" i="19"/>
  <c r="S168" i="19"/>
  <c r="R168" i="19"/>
  <c r="P168" i="19"/>
  <c r="N168" i="19"/>
  <c r="M168" i="19"/>
  <c r="J168" i="19"/>
  <c r="G168" i="19"/>
  <c r="F168" i="19"/>
  <c r="E168" i="19"/>
  <c r="D168" i="19"/>
  <c r="C168" i="19"/>
  <c r="AN167" i="19"/>
  <c r="AM167" i="19"/>
  <c r="AL167" i="19"/>
  <c r="AK167" i="19"/>
  <c r="AH167" i="19"/>
  <c r="AG167" i="19"/>
  <c r="AD167" i="19"/>
  <c r="AB167" i="19"/>
  <c r="AA167" i="19"/>
  <c r="Z167" i="19"/>
  <c r="Y167" i="19"/>
  <c r="W167" i="19"/>
  <c r="U167" i="19"/>
  <c r="T167" i="19"/>
  <c r="S167" i="19"/>
  <c r="R167" i="19"/>
  <c r="P167" i="19"/>
  <c r="N167" i="19"/>
  <c r="M167" i="19"/>
  <c r="J167" i="19"/>
  <c r="G167" i="19"/>
  <c r="F167" i="19"/>
  <c r="E167" i="19"/>
  <c r="D167" i="19"/>
  <c r="C167" i="19"/>
  <c r="AN166" i="19"/>
  <c r="AM166" i="19"/>
  <c r="AL166" i="19"/>
  <c r="AK166" i="19"/>
  <c r="AH166" i="19"/>
  <c r="AG166" i="19"/>
  <c r="AD166" i="19"/>
  <c r="AB166" i="19"/>
  <c r="AA166" i="19"/>
  <c r="Z166" i="19"/>
  <c r="Y166" i="19"/>
  <c r="W166" i="19"/>
  <c r="U166" i="19"/>
  <c r="T166" i="19"/>
  <c r="S166" i="19"/>
  <c r="R166" i="19"/>
  <c r="P166" i="19"/>
  <c r="N166" i="19"/>
  <c r="M166" i="19"/>
  <c r="J166" i="19"/>
  <c r="G166" i="19"/>
  <c r="F166" i="19"/>
  <c r="E166" i="19"/>
  <c r="D166" i="19"/>
  <c r="C166" i="19"/>
  <c r="AN165" i="19"/>
  <c r="AM165" i="19"/>
  <c r="AL165" i="19"/>
  <c r="AK165" i="19"/>
  <c r="AH165" i="19"/>
  <c r="AG165" i="19"/>
  <c r="AD165" i="19"/>
  <c r="AB165" i="19"/>
  <c r="AA165" i="19"/>
  <c r="Z165" i="19"/>
  <c r="Y165" i="19"/>
  <c r="W165" i="19"/>
  <c r="V165" i="19"/>
  <c r="U165" i="19"/>
  <c r="T165" i="19"/>
  <c r="S165" i="19"/>
  <c r="R165" i="19"/>
  <c r="P165" i="19"/>
  <c r="N165" i="19"/>
  <c r="M165" i="19"/>
  <c r="J165" i="19"/>
  <c r="G165" i="19"/>
  <c r="F165" i="19"/>
  <c r="E165" i="19"/>
  <c r="D165" i="19"/>
  <c r="C165" i="19"/>
  <c r="AN164" i="19"/>
  <c r="AM164" i="19"/>
  <c r="AL164" i="19"/>
  <c r="AK164" i="19"/>
  <c r="AH164" i="19"/>
  <c r="AG164" i="19"/>
  <c r="AD164" i="19"/>
  <c r="AB164" i="19"/>
  <c r="AA164" i="19"/>
  <c r="Z164" i="19"/>
  <c r="Y164" i="19"/>
  <c r="W164" i="19"/>
  <c r="V164" i="19"/>
  <c r="U164" i="19"/>
  <c r="T164" i="19"/>
  <c r="S164" i="19"/>
  <c r="R164" i="19"/>
  <c r="P164" i="19"/>
  <c r="N164" i="19"/>
  <c r="M164" i="19"/>
  <c r="J164" i="19"/>
  <c r="G164" i="19"/>
  <c r="F164" i="19"/>
  <c r="E164" i="19"/>
  <c r="D164" i="19"/>
  <c r="C164" i="19"/>
  <c r="AN163" i="19"/>
  <c r="AM163" i="19"/>
  <c r="AL163" i="19"/>
  <c r="AK163" i="19"/>
  <c r="AH163" i="19"/>
  <c r="AG163" i="19"/>
  <c r="AD163" i="19"/>
  <c r="AB163" i="19"/>
  <c r="AA163" i="19"/>
  <c r="Z163" i="19"/>
  <c r="Y163" i="19"/>
  <c r="W163" i="19"/>
  <c r="V163" i="19"/>
  <c r="U163" i="19"/>
  <c r="T163" i="19"/>
  <c r="S163" i="19"/>
  <c r="R163" i="19"/>
  <c r="P163" i="19"/>
  <c r="N163" i="19"/>
  <c r="M163" i="19"/>
  <c r="J163" i="19"/>
  <c r="G163" i="19"/>
  <c r="F163" i="19"/>
  <c r="E163" i="19"/>
  <c r="D163" i="19"/>
  <c r="C163" i="19"/>
  <c r="AN162" i="19"/>
  <c r="AM162" i="19"/>
  <c r="AL162" i="19"/>
  <c r="AK162" i="19"/>
  <c r="AH162" i="19"/>
  <c r="AG162" i="19"/>
  <c r="AD162" i="19"/>
  <c r="AB162" i="19"/>
  <c r="AA162" i="19"/>
  <c r="Z162" i="19"/>
  <c r="Y162" i="19"/>
  <c r="W162" i="19"/>
  <c r="U162" i="19"/>
  <c r="T162" i="19"/>
  <c r="S162" i="19"/>
  <c r="R162" i="19"/>
  <c r="P162" i="19"/>
  <c r="N162" i="19"/>
  <c r="M162" i="19"/>
  <c r="J162" i="19"/>
  <c r="G162" i="19"/>
  <c r="F162" i="19"/>
  <c r="E162" i="19"/>
  <c r="D162" i="19"/>
  <c r="C162" i="19"/>
  <c r="AN161" i="19"/>
  <c r="AM161" i="19"/>
  <c r="AL161" i="19"/>
  <c r="AK161" i="19"/>
  <c r="AH161" i="19"/>
  <c r="AG161" i="19"/>
  <c r="AD161" i="19"/>
  <c r="AB161" i="19"/>
  <c r="AA161" i="19"/>
  <c r="Z161" i="19"/>
  <c r="Y161" i="19"/>
  <c r="W161" i="19"/>
  <c r="U161" i="19"/>
  <c r="T161" i="19"/>
  <c r="S161" i="19"/>
  <c r="R161" i="19"/>
  <c r="P161" i="19"/>
  <c r="N161" i="19"/>
  <c r="M161" i="19"/>
  <c r="J161" i="19"/>
  <c r="G161" i="19"/>
  <c r="F161" i="19"/>
  <c r="E161" i="19"/>
  <c r="D161" i="19"/>
  <c r="C161" i="19"/>
  <c r="AN160" i="19"/>
  <c r="AM160" i="19"/>
  <c r="AL160" i="19"/>
  <c r="AK160" i="19"/>
  <c r="AH160" i="19"/>
  <c r="AG160" i="19"/>
  <c r="AD160" i="19"/>
  <c r="AB160" i="19"/>
  <c r="AA160" i="19"/>
  <c r="Z160" i="19"/>
  <c r="Y160" i="19"/>
  <c r="W160" i="19"/>
  <c r="U160" i="19"/>
  <c r="T160" i="19"/>
  <c r="S160" i="19"/>
  <c r="R160" i="19"/>
  <c r="P160" i="19"/>
  <c r="N160" i="19"/>
  <c r="M160" i="19"/>
  <c r="J160" i="19"/>
  <c r="G160" i="19"/>
  <c r="F160" i="19"/>
  <c r="E160" i="19"/>
  <c r="D160" i="19"/>
  <c r="C160" i="19"/>
  <c r="AN159" i="19"/>
  <c r="AM159" i="19"/>
  <c r="AL159" i="19"/>
  <c r="AK159" i="19"/>
  <c r="AH159" i="19"/>
  <c r="AG159" i="19"/>
  <c r="AD159" i="19"/>
  <c r="AB159" i="19"/>
  <c r="AA159" i="19"/>
  <c r="Z159" i="19"/>
  <c r="Y159" i="19"/>
  <c r="W159" i="19"/>
  <c r="U159" i="19"/>
  <c r="T159" i="19"/>
  <c r="S159" i="19"/>
  <c r="R159" i="19"/>
  <c r="P159" i="19"/>
  <c r="N159" i="19"/>
  <c r="M159" i="19"/>
  <c r="J159" i="19"/>
  <c r="G159" i="19"/>
  <c r="F159" i="19"/>
  <c r="E159" i="19"/>
  <c r="D159" i="19"/>
  <c r="C159" i="19"/>
  <c r="AN158" i="19"/>
  <c r="AM158" i="19"/>
  <c r="AL158" i="19"/>
  <c r="AK158" i="19"/>
  <c r="AH158" i="19"/>
  <c r="AG158" i="19"/>
  <c r="AD158" i="19"/>
  <c r="AB158" i="19"/>
  <c r="AA158" i="19"/>
  <c r="Z158" i="19"/>
  <c r="Y158" i="19"/>
  <c r="W158" i="19"/>
  <c r="U158" i="19"/>
  <c r="T158" i="19"/>
  <c r="S158" i="19"/>
  <c r="R158" i="19"/>
  <c r="P158" i="19"/>
  <c r="N158" i="19"/>
  <c r="M158" i="19"/>
  <c r="J158" i="19"/>
  <c r="G158" i="19"/>
  <c r="F158" i="19"/>
  <c r="E158" i="19"/>
  <c r="D158" i="19"/>
  <c r="C158" i="19"/>
  <c r="AN157" i="19"/>
  <c r="AM157" i="19"/>
  <c r="AL157" i="19"/>
  <c r="AK157" i="19"/>
  <c r="AH157" i="19"/>
  <c r="AG157" i="19"/>
  <c r="AD157" i="19"/>
  <c r="AB157" i="19"/>
  <c r="AA157" i="19"/>
  <c r="Z157" i="19"/>
  <c r="Y157" i="19"/>
  <c r="W157" i="19"/>
  <c r="V157" i="19"/>
  <c r="U157" i="19"/>
  <c r="T157" i="19"/>
  <c r="S157" i="19"/>
  <c r="R157" i="19"/>
  <c r="P157" i="19"/>
  <c r="N157" i="19"/>
  <c r="M157" i="19"/>
  <c r="J157" i="19"/>
  <c r="G157" i="19"/>
  <c r="F157" i="19"/>
  <c r="E157" i="19"/>
  <c r="D157" i="19"/>
  <c r="C157" i="19"/>
  <c r="AN156" i="19"/>
  <c r="AM156" i="19"/>
  <c r="AL156" i="19"/>
  <c r="AK156" i="19"/>
  <c r="AH156" i="19"/>
  <c r="AG156" i="19"/>
  <c r="AD156" i="19"/>
  <c r="AB156" i="19"/>
  <c r="AA156" i="19"/>
  <c r="Z156" i="19"/>
  <c r="Y156" i="19"/>
  <c r="W156" i="19"/>
  <c r="V156" i="19"/>
  <c r="U156" i="19"/>
  <c r="T156" i="19"/>
  <c r="S156" i="19"/>
  <c r="R156" i="19"/>
  <c r="P156" i="19"/>
  <c r="N156" i="19"/>
  <c r="M156" i="19"/>
  <c r="J156" i="19"/>
  <c r="G156" i="19"/>
  <c r="F156" i="19"/>
  <c r="E156" i="19"/>
  <c r="D156" i="19"/>
  <c r="C156" i="19"/>
  <c r="AN155" i="19"/>
  <c r="AM155" i="19"/>
  <c r="AL155" i="19"/>
  <c r="AK155" i="19"/>
  <c r="AH155" i="19"/>
  <c r="AG155" i="19"/>
  <c r="AD155" i="19"/>
  <c r="AB155" i="19"/>
  <c r="AA155" i="19"/>
  <c r="Z155" i="19"/>
  <c r="Y155" i="19"/>
  <c r="W155" i="19"/>
  <c r="U155" i="19"/>
  <c r="T155" i="19"/>
  <c r="S155" i="19"/>
  <c r="R155" i="19"/>
  <c r="P155" i="19"/>
  <c r="N155" i="19"/>
  <c r="M155" i="19"/>
  <c r="J155" i="19"/>
  <c r="G155" i="19"/>
  <c r="F155" i="19"/>
  <c r="E155" i="19"/>
  <c r="D155" i="19"/>
  <c r="C155" i="19"/>
  <c r="AN154" i="19"/>
  <c r="AM154" i="19"/>
  <c r="AL154" i="19"/>
  <c r="AK154" i="19"/>
  <c r="AH154" i="19"/>
  <c r="AG154" i="19"/>
  <c r="AD154" i="19"/>
  <c r="AB154" i="19"/>
  <c r="AA154" i="19"/>
  <c r="Z154" i="19"/>
  <c r="Y154" i="19"/>
  <c r="W154" i="19"/>
  <c r="V154" i="19"/>
  <c r="U154" i="19"/>
  <c r="T154" i="19"/>
  <c r="S154" i="19"/>
  <c r="R154" i="19"/>
  <c r="P154" i="19"/>
  <c r="N154" i="19"/>
  <c r="M154" i="19"/>
  <c r="J154" i="19"/>
  <c r="G154" i="19"/>
  <c r="F154" i="19"/>
  <c r="E154" i="19"/>
  <c r="D154" i="19"/>
  <c r="C154" i="19"/>
  <c r="AN153" i="19"/>
  <c r="AM153" i="19"/>
  <c r="AL153" i="19"/>
  <c r="AK153" i="19"/>
  <c r="AH153" i="19"/>
  <c r="AG153" i="19"/>
  <c r="AD153" i="19"/>
  <c r="AB153" i="19"/>
  <c r="AA153" i="19"/>
  <c r="Z153" i="19"/>
  <c r="Y153" i="19"/>
  <c r="W153" i="19"/>
  <c r="U153" i="19"/>
  <c r="T153" i="19"/>
  <c r="S153" i="19"/>
  <c r="R153" i="19"/>
  <c r="P153" i="19"/>
  <c r="N153" i="19"/>
  <c r="M153" i="19"/>
  <c r="J153" i="19"/>
  <c r="G153" i="19"/>
  <c r="F153" i="19"/>
  <c r="E153" i="19"/>
  <c r="D153" i="19"/>
  <c r="C153" i="19"/>
  <c r="AN152" i="19"/>
  <c r="AM152" i="19"/>
  <c r="AL152" i="19"/>
  <c r="AK152" i="19"/>
  <c r="AH152" i="19"/>
  <c r="AG152" i="19"/>
  <c r="AD152" i="19"/>
  <c r="AB152" i="19"/>
  <c r="AA152" i="19"/>
  <c r="Z152" i="19"/>
  <c r="Y152" i="19"/>
  <c r="W152" i="19"/>
  <c r="V152" i="19"/>
  <c r="U152" i="19"/>
  <c r="T152" i="19"/>
  <c r="S152" i="19"/>
  <c r="R152" i="19"/>
  <c r="P152" i="19"/>
  <c r="N152" i="19"/>
  <c r="M152" i="19"/>
  <c r="J152" i="19"/>
  <c r="G152" i="19"/>
  <c r="F152" i="19"/>
  <c r="E152" i="19"/>
  <c r="D152" i="19"/>
  <c r="C152" i="19"/>
  <c r="AN151" i="19"/>
  <c r="AM151" i="19"/>
  <c r="AL151" i="19"/>
  <c r="AK151" i="19"/>
  <c r="AH151" i="19"/>
  <c r="AG151" i="19"/>
  <c r="AD151" i="19"/>
  <c r="AB151" i="19"/>
  <c r="AA151" i="19"/>
  <c r="Z151" i="19"/>
  <c r="Y151" i="19"/>
  <c r="W151" i="19"/>
  <c r="U151" i="19"/>
  <c r="T151" i="19"/>
  <c r="S151" i="19"/>
  <c r="R151" i="19"/>
  <c r="P151" i="19"/>
  <c r="N151" i="19"/>
  <c r="M151" i="19"/>
  <c r="J151" i="19"/>
  <c r="G151" i="19"/>
  <c r="F151" i="19"/>
  <c r="E151" i="19"/>
  <c r="D151" i="19"/>
  <c r="C151" i="19"/>
  <c r="AN150" i="19"/>
  <c r="AM150" i="19"/>
  <c r="AL150" i="19"/>
  <c r="AK150" i="19"/>
  <c r="AH150" i="19"/>
  <c r="AG150" i="19"/>
  <c r="AD150" i="19"/>
  <c r="AB150" i="19"/>
  <c r="AA150" i="19"/>
  <c r="Z150" i="19"/>
  <c r="Y150" i="19"/>
  <c r="W150" i="19"/>
  <c r="U150" i="19"/>
  <c r="T150" i="19"/>
  <c r="S150" i="19"/>
  <c r="R150" i="19"/>
  <c r="P150" i="19"/>
  <c r="N150" i="19"/>
  <c r="M150" i="19"/>
  <c r="J150" i="19"/>
  <c r="G150" i="19"/>
  <c r="F150" i="19"/>
  <c r="E150" i="19"/>
  <c r="D150" i="19"/>
  <c r="C150" i="19"/>
  <c r="AN149" i="19"/>
  <c r="AM149" i="19"/>
  <c r="AL149" i="19"/>
  <c r="AK149" i="19"/>
  <c r="AH149" i="19"/>
  <c r="AG149" i="19"/>
  <c r="AD149" i="19"/>
  <c r="AB149" i="19"/>
  <c r="AA149" i="19"/>
  <c r="Z149" i="19"/>
  <c r="Y149" i="19"/>
  <c r="W149" i="19"/>
  <c r="U149" i="19"/>
  <c r="T149" i="19"/>
  <c r="S149" i="19"/>
  <c r="R149" i="19"/>
  <c r="P149" i="19"/>
  <c r="N149" i="19"/>
  <c r="M149" i="19"/>
  <c r="J149" i="19"/>
  <c r="G149" i="19"/>
  <c r="F149" i="19"/>
  <c r="E149" i="19"/>
  <c r="D149" i="19"/>
  <c r="C149" i="19"/>
  <c r="AN148" i="19"/>
  <c r="AM148" i="19"/>
  <c r="AL148" i="19"/>
  <c r="AK148" i="19"/>
  <c r="AH148" i="19"/>
  <c r="AG148" i="19"/>
  <c r="AD148" i="19"/>
  <c r="AB148" i="19"/>
  <c r="AA148" i="19"/>
  <c r="Z148" i="19"/>
  <c r="Y148" i="19"/>
  <c r="W148" i="19"/>
  <c r="V148" i="19"/>
  <c r="U148" i="19"/>
  <c r="T148" i="19"/>
  <c r="S148" i="19"/>
  <c r="R148" i="19"/>
  <c r="P148" i="19"/>
  <c r="N148" i="19"/>
  <c r="M148" i="19"/>
  <c r="J148" i="19"/>
  <c r="G148" i="19"/>
  <c r="F148" i="19"/>
  <c r="E148" i="19"/>
  <c r="D148" i="19"/>
  <c r="C148" i="19"/>
  <c r="AN147" i="19"/>
  <c r="AM147" i="19"/>
  <c r="AL147" i="19"/>
  <c r="AK147" i="19"/>
  <c r="AH147" i="19"/>
  <c r="AG147" i="19"/>
  <c r="AD147" i="19"/>
  <c r="AB147" i="19"/>
  <c r="AA147" i="19"/>
  <c r="Z147" i="19"/>
  <c r="Y147" i="19"/>
  <c r="W147" i="19"/>
  <c r="U147" i="19"/>
  <c r="T147" i="19"/>
  <c r="S147" i="19"/>
  <c r="R147" i="19"/>
  <c r="P147" i="19"/>
  <c r="N147" i="19"/>
  <c r="M147" i="19"/>
  <c r="J147" i="19"/>
  <c r="G147" i="19"/>
  <c r="F147" i="19"/>
  <c r="E147" i="19"/>
  <c r="D147" i="19"/>
  <c r="C147" i="19"/>
  <c r="AN146" i="19"/>
  <c r="AM146" i="19"/>
  <c r="AL146" i="19"/>
  <c r="AK146" i="19"/>
  <c r="AH146" i="19"/>
  <c r="AG146" i="19"/>
  <c r="AD146" i="19"/>
  <c r="AB146" i="19"/>
  <c r="AA146" i="19"/>
  <c r="Z146" i="19"/>
  <c r="Y146" i="19"/>
  <c r="W146" i="19"/>
  <c r="U146" i="19"/>
  <c r="T146" i="19"/>
  <c r="S146" i="19"/>
  <c r="R146" i="19"/>
  <c r="P146" i="19"/>
  <c r="N146" i="19"/>
  <c r="M146" i="19"/>
  <c r="J146" i="19"/>
  <c r="G146" i="19"/>
  <c r="F146" i="19"/>
  <c r="E146" i="19"/>
  <c r="D146" i="19"/>
  <c r="C146" i="19"/>
  <c r="AN145" i="19"/>
  <c r="AM145" i="19"/>
  <c r="AL145" i="19"/>
  <c r="AK145" i="19"/>
  <c r="AH145" i="19"/>
  <c r="AG145" i="19"/>
  <c r="AD145" i="19"/>
  <c r="AB145" i="19"/>
  <c r="AA145" i="19"/>
  <c r="Z145" i="19"/>
  <c r="Y145" i="19"/>
  <c r="W145" i="19"/>
  <c r="U145" i="19"/>
  <c r="T145" i="19"/>
  <c r="S145" i="19"/>
  <c r="R145" i="19"/>
  <c r="P145" i="19"/>
  <c r="N145" i="19"/>
  <c r="M145" i="19"/>
  <c r="J145" i="19"/>
  <c r="G145" i="19"/>
  <c r="F145" i="19"/>
  <c r="E145" i="19"/>
  <c r="D145" i="19"/>
  <c r="C145" i="19"/>
  <c r="AN144" i="19"/>
  <c r="AM144" i="19"/>
  <c r="AL144" i="19"/>
  <c r="AK144" i="19"/>
  <c r="AH144" i="19"/>
  <c r="AG144" i="19"/>
  <c r="AD144" i="19"/>
  <c r="AB144" i="19"/>
  <c r="AA144" i="19"/>
  <c r="Z144" i="19"/>
  <c r="Y144" i="19"/>
  <c r="W144" i="19"/>
  <c r="V144" i="19"/>
  <c r="U144" i="19"/>
  <c r="T144" i="19"/>
  <c r="S144" i="19"/>
  <c r="R144" i="19"/>
  <c r="P144" i="19"/>
  <c r="N144" i="19"/>
  <c r="M144" i="19"/>
  <c r="J144" i="19"/>
  <c r="G144" i="19"/>
  <c r="F144" i="19"/>
  <c r="E144" i="19"/>
  <c r="D144" i="19"/>
  <c r="C144" i="19"/>
  <c r="AN143" i="19"/>
  <c r="AM143" i="19"/>
  <c r="AL143" i="19"/>
  <c r="AK143" i="19"/>
  <c r="AH143" i="19"/>
  <c r="AG143" i="19"/>
  <c r="AD143" i="19"/>
  <c r="AB143" i="19"/>
  <c r="AA143" i="19"/>
  <c r="Z143" i="19"/>
  <c r="Y143" i="19"/>
  <c r="W143" i="19"/>
  <c r="V143" i="19"/>
  <c r="U143" i="19"/>
  <c r="T143" i="19"/>
  <c r="S143" i="19"/>
  <c r="R143" i="19"/>
  <c r="P143" i="19"/>
  <c r="N143" i="19"/>
  <c r="M143" i="19"/>
  <c r="J143" i="19"/>
  <c r="G143" i="19"/>
  <c r="F143" i="19"/>
  <c r="E143" i="19"/>
  <c r="D143" i="19"/>
  <c r="C143" i="19"/>
  <c r="AN142" i="19"/>
  <c r="AM142" i="19"/>
  <c r="AL142" i="19"/>
  <c r="AK142" i="19"/>
  <c r="AH142" i="19"/>
  <c r="AG142" i="19"/>
  <c r="AD142" i="19"/>
  <c r="AB142" i="19"/>
  <c r="AA142" i="19"/>
  <c r="Z142" i="19"/>
  <c r="Y142" i="19"/>
  <c r="W142" i="19"/>
  <c r="V142" i="19"/>
  <c r="U142" i="19"/>
  <c r="T142" i="19"/>
  <c r="S142" i="19"/>
  <c r="R142" i="19"/>
  <c r="P142" i="19"/>
  <c r="N142" i="19"/>
  <c r="M142" i="19"/>
  <c r="J142" i="19"/>
  <c r="G142" i="19"/>
  <c r="F142" i="19"/>
  <c r="E142" i="19"/>
  <c r="D142" i="19"/>
  <c r="C142" i="19"/>
  <c r="AN141" i="19"/>
  <c r="AM141" i="19"/>
  <c r="AL141" i="19"/>
  <c r="AK141" i="19"/>
  <c r="AH141" i="19"/>
  <c r="AG141" i="19"/>
  <c r="AD141" i="19"/>
  <c r="AB141" i="19"/>
  <c r="AA141" i="19"/>
  <c r="Z141" i="19"/>
  <c r="Y141" i="19"/>
  <c r="W141" i="19"/>
  <c r="U141" i="19"/>
  <c r="T141" i="19"/>
  <c r="S141" i="19"/>
  <c r="R141" i="19"/>
  <c r="P141" i="19"/>
  <c r="N141" i="19"/>
  <c r="M141" i="19"/>
  <c r="J141" i="19"/>
  <c r="G141" i="19"/>
  <c r="F141" i="19"/>
  <c r="E141" i="19"/>
  <c r="D141" i="19"/>
  <c r="C141" i="19"/>
  <c r="AN140" i="19"/>
  <c r="AM140" i="19"/>
  <c r="AL140" i="19"/>
  <c r="AK140" i="19"/>
  <c r="AH140" i="19"/>
  <c r="AG140" i="19"/>
  <c r="AD140" i="19"/>
  <c r="AB140" i="19"/>
  <c r="AA140" i="19"/>
  <c r="Z140" i="19"/>
  <c r="Y140" i="19"/>
  <c r="W140" i="19"/>
  <c r="V140" i="19"/>
  <c r="U140" i="19"/>
  <c r="S140" i="19"/>
  <c r="R140" i="19"/>
  <c r="P140" i="19"/>
  <c r="N140" i="19"/>
  <c r="M140" i="19"/>
  <c r="J140" i="19"/>
  <c r="G140" i="19"/>
  <c r="F140" i="19"/>
  <c r="E140" i="19"/>
  <c r="D140" i="19"/>
  <c r="C140" i="19"/>
  <c r="AN139" i="19"/>
  <c r="AM139" i="19"/>
  <c r="AL139" i="19"/>
  <c r="AK139" i="19"/>
  <c r="AH139" i="19"/>
  <c r="AG139" i="19"/>
  <c r="AD139" i="19"/>
  <c r="AB139" i="19"/>
  <c r="AA139" i="19"/>
  <c r="Z139" i="19"/>
  <c r="Y139" i="19"/>
  <c r="W139" i="19"/>
  <c r="U139" i="19"/>
  <c r="T139" i="19"/>
  <c r="S139" i="19"/>
  <c r="R139" i="19"/>
  <c r="P139" i="19"/>
  <c r="N139" i="19"/>
  <c r="M139" i="19"/>
  <c r="J139" i="19"/>
  <c r="G139" i="19"/>
  <c r="F139" i="19"/>
  <c r="E139" i="19"/>
  <c r="D139" i="19"/>
  <c r="C139" i="19"/>
  <c r="AN138" i="19"/>
  <c r="AM138" i="19"/>
  <c r="AL138" i="19"/>
  <c r="AK138" i="19"/>
  <c r="AH138" i="19"/>
  <c r="AG138" i="19"/>
  <c r="AD138" i="19"/>
  <c r="AB138" i="19"/>
  <c r="AA138" i="19"/>
  <c r="Z138" i="19"/>
  <c r="Y138" i="19"/>
  <c r="W138" i="19"/>
  <c r="U138" i="19"/>
  <c r="T138" i="19"/>
  <c r="S138" i="19"/>
  <c r="R138" i="19"/>
  <c r="P138" i="19"/>
  <c r="N138" i="19"/>
  <c r="M138" i="19"/>
  <c r="J138" i="19"/>
  <c r="G138" i="19"/>
  <c r="F138" i="19"/>
  <c r="E138" i="19"/>
  <c r="D138" i="19"/>
  <c r="C138" i="19"/>
  <c r="AN137" i="19"/>
  <c r="AM137" i="19"/>
  <c r="AL137" i="19"/>
  <c r="AK137" i="19"/>
  <c r="AH137" i="19"/>
  <c r="AG137" i="19"/>
  <c r="AD137" i="19"/>
  <c r="AB137" i="19"/>
  <c r="AA137" i="19"/>
  <c r="Z137" i="19"/>
  <c r="Y137" i="19"/>
  <c r="W137" i="19"/>
  <c r="U137" i="19"/>
  <c r="T137" i="19"/>
  <c r="S137" i="19"/>
  <c r="R137" i="19"/>
  <c r="P137" i="19"/>
  <c r="N137" i="19"/>
  <c r="M137" i="19"/>
  <c r="J137" i="19"/>
  <c r="G137" i="19"/>
  <c r="F137" i="19"/>
  <c r="E137" i="19"/>
  <c r="D137" i="19"/>
  <c r="C137" i="19"/>
  <c r="AN136" i="19"/>
  <c r="AM136" i="19"/>
  <c r="AL136" i="19"/>
  <c r="AK136" i="19"/>
  <c r="AH136" i="19"/>
  <c r="AG136" i="19"/>
  <c r="AD136" i="19"/>
  <c r="AB136" i="19"/>
  <c r="AA136" i="19"/>
  <c r="Z136" i="19"/>
  <c r="Y136" i="19"/>
  <c r="W136" i="19"/>
  <c r="V136" i="19"/>
  <c r="U136" i="19"/>
  <c r="T136" i="19"/>
  <c r="S136" i="19"/>
  <c r="R136" i="19"/>
  <c r="P136" i="19"/>
  <c r="N136" i="19"/>
  <c r="M136" i="19"/>
  <c r="J136" i="19"/>
  <c r="G136" i="19"/>
  <c r="F136" i="19"/>
  <c r="E136" i="19"/>
  <c r="D136" i="19"/>
  <c r="C136" i="19"/>
  <c r="AN135" i="19"/>
  <c r="AM135" i="19"/>
  <c r="AL135" i="19"/>
  <c r="AK135" i="19"/>
  <c r="AH135" i="19"/>
  <c r="AG135" i="19"/>
  <c r="AD135" i="19"/>
  <c r="AB135" i="19"/>
  <c r="AA135" i="19"/>
  <c r="Z135" i="19"/>
  <c r="Y135" i="19"/>
  <c r="W135" i="19"/>
  <c r="V135" i="19"/>
  <c r="U135" i="19"/>
  <c r="T135" i="19"/>
  <c r="S135" i="19"/>
  <c r="R135" i="19"/>
  <c r="P135" i="19"/>
  <c r="N135" i="19"/>
  <c r="M135" i="19"/>
  <c r="J135" i="19"/>
  <c r="G135" i="19"/>
  <c r="F135" i="19"/>
  <c r="E135" i="19"/>
  <c r="D135" i="19"/>
  <c r="C135" i="19"/>
  <c r="AN134" i="19"/>
  <c r="AM134" i="19"/>
  <c r="AL134" i="19"/>
  <c r="AK134" i="19"/>
  <c r="AH134" i="19"/>
  <c r="AG134" i="19"/>
  <c r="AD134" i="19"/>
  <c r="AB134" i="19"/>
  <c r="AA134" i="19"/>
  <c r="Z134" i="19"/>
  <c r="Y134" i="19"/>
  <c r="W134" i="19"/>
  <c r="U134" i="19"/>
  <c r="T134" i="19"/>
  <c r="S134" i="19"/>
  <c r="R134" i="19"/>
  <c r="P134" i="19"/>
  <c r="N134" i="19"/>
  <c r="M134" i="19"/>
  <c r="J134" i="19"/>
  <c r="G134" i="19"/>
  <c r="F134" i="19"/>
  <c r="E134" i="19"/>
  <c r="D134" i="19"/>
  <c r="C134" i="19"/>
  <c r="AN133" i="19"/>
  <c r="AM133" i="19"/>
  <c r="AL133" i="19"/>
  <c r="AK133" i="19"/>
  <c r="AH133" i="19"/>
  <c r="AG133" i="19"/>
  <c r="AD133" i="19"/>
  <c r="AB133" i="19"/>
  <c r="AA133" i="19"/>
  <c r="Z133" i="19"/>
  <c r="Y133" i="19"/>
  <c r="W133" i="19"/>
  <c r="U133" i="19"/>
  <c r="T133" i="19"/>
  <c r="S133" i="19"/>
  <c r="R133" i="19"/>
  <c r="P133" i="19"/>
  <c r="N133" i="19"/>
  <c r="M133" i="19"/>
  <c r="J133" i="19"/>
  <c r="G133" i="19"/>
  <c r="F133" i="19"/>
  <c r="E133" i="19"/>
  <c r="D133" i="19"/>
  <c r="C133" i="19"/>
  <c r="AN132" i="19"/>
  <c r="AM132" i="19"/>
  <c r="AL132" i="19"/>
  <c r="AK132" i="19"/>
  <c r="AH132" i="19"/>
  <c r="AG132" i="19"/>
  <c r="AD132" i="19"/>
  <c r="AB132" i="19"/>
  <c r="AA132" i="19"/>
  <c r="Z132" i="19"/>
  <c r="Y132" i="19"/>
  <c r="W132" i="19"/>
  <c r="V132" i="19"/>
  <c r="U132" i="19"/>
  <c r="T132" i="19"/>
  <c r="S132" i="19"/>
  <c r="R132" i="19"/>
  <c r="P132" i="19"/>
  <c r="N132" i="19"/>
  <c r="M132" i="19"/>
  <c r="J132" i="19"/>
  <c r="G132" i="19"/>
  <c r="F132" i="19"/>
  <c r="E132" i="19"/>
  <c r="D132" i="19"/>
  <c r="C132" i="19"/>
  <c r="AN131" i="19"/>
  <c r="AM131" i="19"/>
  <c r="AL131" i="19"/>
  <c r="AK131" i="19"/>
  <c r="AH131" i="19"/>
  <c r="AG131" i="19"/>
  <c r="AD131" i="19"/>
  <c r="AB131" i="19"/>
  <c r="AA131" i="19"/>
  <c r="Z131" i="19"/>
  <c r="Y131" i="19"/>
  <c r="W131" i="19"/>
  <c r="U131" i="19"/>
  <c r="T131" i="19"/>
  <c r="S131" i="19"/>
  <c r="R131" i="19"/>
  <c r="P131" i="19"/>
  <c r="N131" i="19"/>
  <c r="M131" i="19"/>
  <c r="J131" i="19"/>
  <c r="G131" i="19"/>
  <c r="F131" i="19"/>
  <c r="E131" i="19"/>
  <c r="D131" i="19"/>
  <c r="C131" i="19"/>
  <c r="AN130" i="19"/>
  <c r="AM130" i="19"/>
  <c r="AL130" i="19"/>
  <c r="AK130" i="19"/>
  <c r="AH130" i="19"/>
  <c r="AG130" i="19"/>
  <c r="AD130" i="19"/>
  <c r="AB130" i="19"/>
  <c r="AA130" i="19"/>
  <c r="Z130" i="19"/>
  <c r="Y130" i="19"/>
  <c r="W130" i="19"/>
  <c r="U130" i="19"/>
  <c r="T130" i="19"/>
  <c r="S130" i="19"/>
  <c r="R130" i="19"/>
  <c r="P130" i="19"/>
  <c r="N130" i="19"/>
  <c r="M130" i="19"/>
  <c r="J130" i="19"/>
  <c r="G130" i="19"/>
  <c r="F130" i="19"/>
  <c r="E130" i="19"/>
  <c r="D130" i="19"/>
  <c r="C130" i="19"/>
  <c r="AN129" i="19"/>
  <c r="AM129" i="19"/>
  <c r="AL129" i="19"/>
  <c r="AK129" i="19"/>
  <c r="AH129" i="19"/>
  <c r="AG129" i="19"/>
  <c r="AD129" i="19"/>
  <c r="AB129" i="19"/>
  <c r="AA129" i="19"/>
  <c r="Z129" i="19"/>
  <c r="Y129" i="19"/>
  <c r="W129" i="19"/>
  <c r="V129" i="19"/>
  <c r="U129" i="19"/>
  <c r="T129" i="19"/>
  <c r="S129" i="19"/>
  <c r="R129" i="19"/>
  <c r="P129" i="19"/>
  <c r="N129" i="19"/>
  <c r="M129" i="19"/>
  <c r="J129" i="19"/>
  <c r="G129" i="19"/>
  <c r="F129" i="19"/>
  <c r="E129" i="19"/>
  <c r="D129" i="19"/>
  <c r="C129" i="19"/>
  <c r="AN128" i="19"/>
  <c r="AM128" i="19"/>
  <c r="AL128" i="19"/>
  <c r="AK128" i="19"/>
  <c r="AH128" i="19"/>
  <c r="AG128" i="19"/>
  <c r="AD128" i="19"/>
  <c r="AB128" i="19"/>
  <c r="AA128" i="19"/>
  <c r="Z128" i="19"/>
  <c r="Y128" i="19"/>
  <c r="W128" i="19"/>
  <c r="V128" i="19"/>
  <c r="U128" i="19"/>
  <c r="T128" i="19"/>
  <c r="S128" i="19"/>
  <c r="R128" i="19"/>
  <c r="P128" i="19"/>
  <c r="N128" i="19"/>
  <c r="M128" i="19"/>
  <c r="J128" i="19"/>
  <c r="G128" i="19"/>
  <c r="F128" i="19"/>
  <c r="E128" i="19"/>
  <c r="D128" i="19"/>
  <c r="C128" i="19"/>
  <c r="AN127" i="19"/>
  <c r="AM127" i="19"/>
  <c r="AL127" i="19"/>
  <c r="AK127" i="19"/>
  <c r="AH127" i="19"/>
  <c r="AG127" i="19"/>
  <c r="AD127" i="19"/>
  <c r="AB127" i="19"/>
  <c r="AA127" i="19"/>
  <c r="Z127" i="19"/>
  <c r="Y127" i="19"/>
  <c r="W127" i="19"/>
  <c r="V127" i="19"/>
  <c r="U127" i="19"/>
  <c r="T127" i="19"/>
  <c r="S127" i="19"/>
  <c r="R127" i="19"/>
  <c r="P127" i="19"/>
  <c r="N127" i="19"/>
  <c r="M127" i="19"/>
  <c r="J127" i="19"/>
  <c r="G127" i="19"/>
  <c r="F127" i="19"/>
  <c r="E127" i="19"/>
  <c r="D127" i="19"/>
  <c r="C127" i="19"/>
  <c r="AN126" i="19"/>
  <c r="AM126" i="19"/>
  <c r="AL126" i="19"/>
  <c r="AK126" i="19"/>
  <c r="AH126" i="19"/>
  <c r="AG126" i="19"/>
  <c r="AD126" i="19"/>
  <c r="AB126" i="19"/>
  <c r="AA126" i="19"/>
  <c r="Z126" i="19"/>
  <c r="Y126" i="19"/>
  <c r="W126" i="19"/>
  <c r="V126" i="19"/>
  <c r="U126" i="19"/>
  <c r="T126" i="19"/>
  <c r="S126" i="19"/>
  <c r="R126" i="19"/>
  <c r="P126" i="19"/>
  <c r="N126" i="19"/>
  <c r="M126" i="19"/>
  <c r="J126" i="19"/>
  <c r="G126" i="19"/>
  <c r="F126" i="19"/>
  <c r="E126" i="19"/>
  <c r="D126" i="19"/>
  <c r="C126" i="19"/>
  <c r="AN125" i="19"/>
  <c r="AM125" i="19"/>
  <c r="AL125" i="19"/>
  <c r="AK125" i="19"/>
  <c r="AH125" i="19"/>
  <c r="AG125" i="19"/>
  <c r="AD125" i="19"/>
  <c r="AB125" i="19"/>
  <c r="AA125" i="19"/>
  <c r="Z125" i="19"/>
  <c r="Y125" i="19"/>
  <c r="W125" i="19"/>
  <c r="U125" i="19"/>
  <c r="T125" i="19"/>
  <c r="S125" i="19"/>
  <c r="R125" i="19"/>
  <c r="P125" i="19"/>
  <c r="N125" i="19"/>
  <c r="M125" i="19"/>
  <c r="J125" i="19"/>
  <c r="G125" i="19"/>
  <c r="F125" i="19"/>
  <c r="E125" i="19"/>
  <c r="D125" i="19"/>
  <c r="C125" i="19"/>
  <c r="AN124" i="19"/>
  <c r="AM124" i="19"/>
  <c r="AL124" i="19"/>
  <c r="AK124" i="19"/>
  <c r="AH124" i="19"/>
  <c r="AG124" i="19"/>
  <c r="AD124" i="19"/>
  <c r="AB124" i="19"/>
  <c r="AA124" i="19"/>
  <c r="Z124" i="19"/>
  <c r="Y124" i="19"/>
  <c r="W124" i="19"/>
  <c r="U124" i="19"/>
  <c r="T124" i="19"/>
  <c r="S124" i="19"/>
  <c r="R124" i="19"/>
  <c r="P124" i="19"/>
  <c r="N124" i="19"/>
  <c r="M124" i="19"/>
  <c r="J124" i="19"/>
  <c r="G124" i="19"/>
  <c r="F124" i="19"/>
  <c r="E124" i="19"/>
  <c r="D124" i="19"/>
  <c r="C124" i="19"/>
  <c r="AN123" i="19"/>
  <c r="AM123" i="19"/>
  <c r="AL123" i="19"/>
  <c r="AK123" i="19"/>
  <c r="AH123" i="19"/>
  <c r="AG123" i="19"/>
  <c r="AD123" i="19"/>
  <c r="AB123" i="19"/>
  <c r="AA123" i="19"/>
  <c r="Z123" i="19"/>
  <c r="Y123" i="19"/>
  <c r="W123" i="19"/>
  <c r="V123" i="19"/>
  <c r="U123" i="19"/>
  <c r="T123" i="19"/>
  <c r="S123" i="19"/>
  <c r="R123" i="19"/>
  <c r="P123" i="19"/>
  <c r="N123" i="19"/>
  <c r="M123" i="19"/>
  <c r="J123" i="19"/>
  <c r="G123" i="19"/>
  <c r="F123" i="19"/>
  <c r="E123" i="19"/>
  <c r="D123" i="19"/>
  <c r="C123" i="19"/>
  <c r="AN122" i="19"/>
  <c r="AM122" i="19"/>
  <c r="AL122" i="19"/>
  <c r="AK122" i="19"/>
  <c r="AH122" i="19"/>
  <c r="AG122" i="19"/>
  <c r="AD122" i="19"/>
  <c r="AB122" i="19"/>
  <c r="AA122" i="19"/>
  <c r="Z122" i="19"/>
  <c r="Y122" i="19"/>
  <c r="W122" i="19"/>
  <c r="V122" i="19"/>
  <c r="U122" i="19"/>
  <c r="T122" i="19"/>
  <c r="S122" i="19"/>
  <c r="R122" i="19"/>
  <c r="P122" i="19"/>
  <c r="N122" i="19"/>
  <c r="M122" i="19"/>
  <c r="J122" i="19"/>
  <c r="G122" i="19"/>
  <c r="F122" i="19"/>
  <c r="E122" i="19"/>
  <c r="D122" i="19"/>
  <c r="C122" i="19"/>
  <c r="AN121" i="19"/>
  <c r="AM121" i="19"/>
  <c r="AL121" i="19"/>
  <c r="AK121" i="19"/>
  <c r="AH121" i="19"/>
  <c r="AG121" i="19"/>
  <c r="AD121" i="19"/>
  <c r="AB121" i="19"/>
  <c r="AA121" i="19"/>
  <c r="Z121" i="19"/>
  <c r="Y121" i="19"/>
  <c r="W121" i="19"/>
  <c r="V121" i="19"/>
  <c r="U121" i="19"/>
  <c r="T121" i="19"/>
  <c r="S121" i="19"/>
  <c r="R121" i="19"/>
  <c r="P121" i="19"/>
  <c r="N121" i="19"/>
  <c r="M121" i="19"/>
  <c r="J121" i="19"/>
  <c r="G121" i="19"/>
  <c r="F121" i="19"/>
  <c r="E121" i="19"/>
  <c r="D121" i="19"/>
  <c r="C121" i="19"/>
  <c r="AN120" i="19"/>
  <c r="AM120" i="19"/>
  <c r="AL120" i="19"/>
  <c r="AK120" i="19"/>
  <c r="AH120" i="19"/>
  <c r="AG120" i="19"/>
  <c r="AD120" i="19"/>
  <c r="AB120" i="19"/>
  <c r="AA120" i="19"/>
  <c r="Z120" i="19"/>
  <c r="Y120" i="19"/>
  <c r="W120" i="19"/>
  <c r="V120" i="19"/>
  <c r="U120" i="19"/>
  <c r="T120" i="19"/>
  <c r="S120" i="19"/>
  <c r="R120" i="19"/>
  <c r="P120" i="19"/>
  <c r="N120" i="19"/>
  <c r="M120" i="19"/>
  <c r="J120" i="19"/>
  <c r="G120" i="19"/>
  <c r="F120" i="19"/>
  <c r="E120" i="19"/>
  <c r="D120" i="19"/>
  <c r="C120" i="19"/>
  <c r="AN119" i="19"/>
  <c r="AM119" i="19"/>
  <c r="AL119" i="19"/>
  <c r="AK119" i="19"/>
  <c r="AH119" i="19"/>
  <c r="AG119" i="19"/>
  <c r="AD119" i="19"/>
  <c r="AB119" i="19"/>
  <c r="AA119" i="19"/>
  <c r="Z119" i="19"/>
  <c r="Y119" i="19"/>
  <c r="W119" i="19"/>
  <c r="V119" i="19"/>
  <c r="U119" i="19"/>
  <c r="T119" i="19"/>
  <c r="S119" i="19"/>
  <c r="R119" i="19"/>
  <c r="P119" i="19"/>
  <c r="N119" i="19"/>
  <c r="M119" i="19"/>
  <c r="J119" i="19"/>
  <c r="G119" i="19"/>
  <c r="F119" i="19"/>
  <c r="E119" i="19"/>
  <c r="D119" i="19"/>
  <c r="C119" i="19"/>
  <c r="AN118" i="19"/>
  <c r="AM118" i="19"/>
  <c r="AL118" i="19"/>
  <c r="AK118" i="19"/>
  <c r="AH118" i="19"/>
  <c r="AG118" i="19"/>
  <c r="AD118" i="19"/>
  <c r="AB118" i="19"/>
  <c r="AA118" i="19"/>
  <c r="Z118" i="19"/>
  <c r="Y118" i="19"/>
  <c r="W118" i="19"/>
  <c r="U118" i="19"/>
  <c r="T118" i="19"/>
  <c r="S118" i="19"/>
  <c r="R118" i="19"/>
  <c r="P118" i="19"/>
  <c r="N118" i="19"/>
  <c r="M118" i="19"/>
  <c r="J118" i="19"/>
  <c r="G118" i="19"/>
  <c r="F118" i="19"/>
  <c r="E118" i="19"/>
  <c r="D118" i="19"/>
  <c r="C118" i="19"/>
  <c r="AN117" i="19"/>
  <c r="AM117" i="19"/>
  <c r="AL117" i="19"/>
  <c r="AK117" i="19"/>
  <c r="AH117" i="19"/>
  <c r="AG117" i="19"/>
  <c r="AD117" i="19"/>
  <c r="AB117" i="19"/>
  <c r="AA117" i="19"/>
  <c r="Z117" i="19"/>
  <c r="Y117" i="19"/>
  <c r="W117" i="19"/>
  <c r="V117" i="19"/>
  <c r="U117" i="19"/>
  <c r="T117" i="19"/>
  <c r="S117" i="19"/>
  <c r="R117" i="19"/>
  <c r="P117" i="19"/>
  <c r="N117" i="19"/>
  <c r="M117" i="19"/>
  <c r="J117" i="19"/>
  <c r="G117" i="19"/>
  <c r="F117" i="19"/>
  <c r="E117" i="19"/>
  <c r="D117" i="19"/>
  <c r="C117" i="19"/>
  <c r="AN116" i="19"/>
  <c r="AM116" i="19"/>
  <c r="AL116" i="19"/>
  <c r="AK116" i="19"/>
  <c r="AH116" i="19"/>
  <c r="AG116" i="19"/>
  <c r="AD116" i="19"/>
  <c r="AB116" i="19"/>
  <c r="AA116" i="19"/>
  <c r="Z116" i="19"/>
  <c r="Y116" i="19"/>
  <c r="W116" i="19"/>
  <c r="U116" i="19"/>
  <c r="T116" i="19"/>
  <c r="S116" i="19"/>
  <c r="R116" i="19"/>
  <c r="P116" i="19"/>
  <c r="N116" i="19"/>
  <c r="M116" i="19"/>
  <c r="J116" i="19"/>
  <c r="G116" i="19"/>
  <c r="F116" i="19"/>
  <c r="E116" i="19"/>
  <c r="D116" i="19"/>
  <c r="C116" i="19"/>
  <c r="AN115" i="19"/>
  <c r="AM115" i="19"/>
  <c r="AL115" i="19"/>
  <c r="AK115" i="19"/>
  <c r="AH115" i="19"/>
  <c r="AG115" i="19"/>
  <c r="AD115" i="19"/>
  <c r="AB115" i="19"/>
  <c r="AA115" i="19"/>
  <c r="Z115" i="19"/>
  <c r="Y115" i="19"/>
  <c r="W115" i="19"/>
  <c r="V115" i="19"/>
  <c r="U115" i="19"/>
  <c r="T115" i="19"/>
  <c r="S115" i="19"/>
  <c r="R115" i="19"/>
  <c r="P115" i="19"/>
  <c r="N115" i="19"/>
  <c r="M115" i="19"/>
  <c r="J115" i="19"/>
  <c r="G115" i="19"/>
  <c r="F115" i="19"/>
  <c r="E115" i="19"/>
  <c r="D115" i="19"/>
  <c r="C115" i="19"/>
  <c r="AN114" i="19"/>
  <c r="AM114" i="19"/>
  <c r="AL114" i="19"/>
  <c r="AK114" i="19"/>
  <c r="AH114" i="19"/>
  <c r="AG114" i="19"/>
  <c r="AD114" i="19"/>
  <c r="AB114" i="19"/>
  <c r="AA114" i="19"/>
  <c r="Z114" i="19"/>
  <c r="Y114" i="19"/>
  <c r="W114" i="19"/>
  <c r="U114" i="19"/>
  <c r="T114" i="19"/>
  <c r="S114" i="19"/>
  <c r="R114" i="19"/>
  <c r="P114" i="19"/>
  <c r="N114" i="19"/>
  <c r="M114" i="19"/>
  <c r="J114" i="19"/>
  <c r="G114" i="19"/>
  <c r="F114" i="19"/>
  <c r="E114" i="19"/>
  <c r="D114" i="19"/>
  <c r="C114" i="19"/>
  <c r="AN113" i="19"/>
  <c r="AM113" i="19"/>
  <c r="AL113" i="19"/>
  <c r="AK113" i="19"/>
  <c r="AH113" i="19"/>
  <c r="AG113" i="19"/>
  <c r="AD113" i="19"/>
  <c r="AB113" i="19"/>
  <c r="AA113" i="19"/>
  <c r="Z113" i="19"/>
  <c r="Y113" i="19"/>
  <c r="W113" i="19"/>
  <c r="V113" i="19"/>
  <c r="U113" i="19"/>
  <c r="T113" i="19"/>
  <c r="S113" i="19"/>
  <c r="R113" i="19"/>
  <c r="P113" i="19"/>
  <c r="N113" i="19"/>
  <c r="M113" i="19"/>
  <c r="J113" i="19"/>
  <c r="G113" i="19"/>
  <c r="F113" i="19"/>
  <c r="E113" i="19"/>
  <c r="D113" i="19"/>
  <c r="C113" i="19"/>
  <c r="AN112" i="19"/>
  <c r="AM112" i="19"/>
  <c r="AL112" i="19"/>
  <c r="AK112" i="19"/>
  <c r="AH112" i="19"/>
  <c r="AG112" i="19"/>
  <c r="AD112" i="19"/>
  <c r="AB112" i="19"/>
  <c r="AA112" i="19"/>
  <c r="Z112" i="19"/>
  <c r="Y112" i="19"/>
  <c r="W112" i="19"/>
  <c r="U112" i="19"/>
  <c r="T112" i="19"/>
  <c r="S112" i="19"/>
  <c r="R112" i="19"/>
  <c r="P112" i="19"/>
  <c r="N112" i="19"/>
  <c r="M112" i="19"/>
  <c r="J112" i="19"/>
  <c r="G112" i="19"/>
  <c r="F112" i="19"/>
  <c r="E112" i="19"/>
  <c r="D112" i="19"/>
  <c r="C112" i="19"/>
  <c r="AN111" i="19"/>
  <c r="AM111" i="19"/>
  <c r="AL111" i="19"/>
  <c r="AK111" i="19"/>
  <c r="AH111" i="19"/>
  <c r="AG111" i="19"/>
  <c r="AD111" i="19"/>
  <c r="AB111" i="19"/>
  <c r="AA111" i="19"/>
  <c r="Z111" i="19"/>
  <c r="Y111" i="19"/>
  <c r="W111" i="19"/>
  <c r="V111" i="19"/>
  <c r="U111" i="19"/>
  <c r="T111" i="19"/>
  <c r="S111" i="19"/>
  <c r="R111" i="19"/>
  <c r="P111" i="19"/>
  <c r="N111" i="19"/>
  <c r="M111" i="19"/>
  <c r="J111" i="19"/>
  <c r="G111" i="19"/>
  <c r="F111" i="19"/>
  <c r="E111" i="19"/>
  <c r="D111" i="19"/>
  <c r="C111" i="19"/>
  <c r="AN110" i="19"/>
  <c r="AM110" i="19"/>
  <c r="AL110" i="19"/>
  <c r="AK110" i="19"/>
  <c r="AH110" i="19"/>
  <c r="AG110" i="19"/>
  <c r="AD110" i="19"/>
  <c r="AB110" i="19"/>
  <c r="AA110" i="19"/>
  <c r="Z110" i="19"/>
  <c r="Y110" i="19"/>
  <c r="W110" i="19"/>
  <c r="U110" i="19"/>
  <c r="T110" i="19"/>
  <c r="S110" i="19"/>
  <c r="R110" i="19"/>
  <c r="P110" i="19"/>
  <c r="N110" i="19"/>
  <c r="M110" i="19"/>
  <c r="J110" i="19"/>
  <c r="G110" i="19"/>
  <c r="F110" i="19"/>
  <c r="E110" i="19"/>
  <c r="D110" i="19"/>
  <c r="C110" i="19"/>
  <c r="AN109" i="19"/>
  <c r="AM109" i="19"/>
  <c r="AL109" i="19"/>
  <c r="AK109" i="19"/>
  <c r="AH109" i="19"/>
  <c r="AG109" i="19"/>
  <c r="AD109" i="19"/>
  <c r="AB109" i="19"/>
  <c r="AA109" i="19"/>
  <c r="Z109" i="19"/>
  <c r="Y109" i="19"/>
  <c r="W109" i="19"/>
  <c r="U109" i="19"/>
  <c r="T109" i="19"/>
  <c r="S109" i="19"/>
  <c r="R109" i="19"/>
  <c r="P109" i="19"/>
  <c r="N109" i="19"/>
  <c r="M109" i="19"/>
  <c r="J109" i="19"/>
  <c r="G109" i="19"/>
  <c r="F109" i="19"/>
  <c r="E109" i="19"/>
  <c r="D109" i="19"/>
  <c r="C109" i="19"/>
  <c r="AN108" i="19"/>
  <c r="AM108" i="19"/>
  <c r="AL108" i="19"/>
  <c r="AK108" i="19"/>
  <c r="AH108" i="19"/>
  <c r="AG108" i="19"/>
  <c r="AD108" i="19"/>
  <c r="AB108" i="19"/>
  <c r="AA108" i="19"/>
  <c r="Z108" i="19"/>
  <c r="Y108" i="19"/>
  <c r="W108" i="19"/>
  <c r="U108" i="19"/>
  <c r="T108" i="19"/>
  <c r="S108" i="19"/>
  <c r="R108" i="19"/>
  <c r="P108" i="19"/>
  <c r="N108" i="19"/>
  <c r="M108" i="19"/>
  <c r="J108" i="19"/>
  <c r="G108" i="19"/>
  <c r="F108" i="19"/>
  <c r="E108" i="19"/>
  <c r="D108" i="19"/>
  <c r="C108" i="19"/>
  <c r="AN107" i="19"/>
  <c r="AM107" i="19"/>
  <c r="AL107" i="19"/>
  <c r="AK107" i="19"/>
  <c r="AH107" i="19"/>
  <c r="AG107" i="19"/>
  <c r="AD107" i="19"/>
  <c r="AB107" i="19"/>
  <c r="AA107" i="19"/>
  <c r="Z107" i="19"/>
  <c r="Y107" i="19"/>
  <c r="W107" i="19"/>
  <c r="U107" i="19"/>
  <c r="T107" i="19"/>
  <c r="S107" i="19"/>
  <c r="R107" i="19"/>
  <c r="P107" i="19"/>
  <c r="N107" i="19"/>
  <c r="M107" i="19"/>
  <c r="J107" i="19"/>
  <c r="G107" i="19"/>
  <c r="F107" i="19"/>
  <c r="E107" i="19"/>
  <c r="D107" i="19"/>
  <c r="C107" i="19"/>
  <c r="AN106" i="19"/>
  <c r="AM106" i="19"/>
  <c r="AL106" i="19"/>
  <c r="AK106" i="19"/>
  <c r="AH106" i="19"/>
  <c r="AG106" i="19"/>
  <c r="AD106" i="19"/>
  <c r="AB106" i="19"/>
  <c r="AA106" i="19"/>
  <c r="Z106" i="19"/>
  <c r="Y106" i="19"/>
  <c r="W106" i="19"/>
  <c r="V106" i="19"/>
  <c r="U106" i="19"/>
  <c r="T106" i="19"/>
  <c r="S106" i="19"/>
  <c r="R106" i="19"/>
  <c r="P106" i="19"/>
  <c r="N106" i="19"/>
  <c r="M106" i="19"/>
  <c r="J106" i="19"/>
  <c r="G106" i="19"/>
  <c r="F106" i="19"/>
  <c r="E106" i="19"/>
  <c r="D106" i="19"/>
  <c r="C106" i="19"/>
  <c r="AN105" i="19"/>
  <c r="AM105" i="19"/>
  <c r="AL105" i="19"/>
  <c r="AK105" i="19"/>
  <c r="AH105" i="19"/>
  <c r="AG105" i="19"/>
  <c r="AD105" i="19"/>
  <c r="AB105" i="19"/>
  <c r="AA105" i="19"/>
  <c r="Z105" i="19"/>
  <c r="Y105" i="19"/>
  <c r="W105" i="19"/>
  <c r="V105" i="19"/>
  <c r="U105" i="19"/>
  <c r="T105" i="19"/>
  <c r="S105" i="19"/>
  <c r="R105" i="19"/>
  <c r="P105" i="19"/>
  <c r="N105" i="19"/>
  <c r="M105" i="19"/>
  <c r="J105" i="19"/>
  <c r="G105" i="19"/>
  <c r="F105" i="19"/>
  <c r="E105" i="19"/>
  <c r="D105" i="19"/>
  <c r="C105" i="19"/>
  <c r="AN104" i="19"/>
  <c r="AM104" i="19"/>
  <c r="AL104" i="19"/>
  <c r="AK104" i="19"/>
  <c r="AH104" i="19"/>
  <c r="AG104" i="19"/>
  <c r="AD104" i="19"/>
  <c r="AB104" i="19"/>
  <c r="AA104" i="19"/>
  <c r="Z104" i="19"/>
  <c r="Y104" i="19"/>
  <c r="W104" i="19"/>
  <c r="V104" i="19"/>
  <c r="U104" i="19"/>
  <c r="T104" i="19"/>
  <c r="S104" i="19"/>
  <c r="R104" i="19"/>
  <c r="P104" i="19"/>
  <c r="N104" i="19"/>
  <c r="M104" i="19"/>
  <c r="J104" i="19"/>
  <c r="G104" i="19"/>
  <c r="F104" i="19"/>
  <c r="E104" i="19"/>
  <c r="D104" i="19"/>
  <c r="C104" i="19"/>
  <c r="AN103" i="19"/>
  <c r="AM103" i="19"/>
  <c r="AL103" i="19"/>
  <c r="AK103" i="19"/>
  <c r="AH103" i="19"/>
  <c r="AG103" i="19"/>
  <c r="AD103" i="19"/>
  <c r="AB103" i="19"/>
  <c r="AA103" i="19"/>
  <c r="Z103" i="19"/>
  <c r="Y103" i="19"/>
  <c r="W103" i="19"/>
  <c r="V103" i="19"/>
  <c r="U103" i="19"/>
  <c r="T103" i="19"/>
  <c r="S103" i="19"/>
  <c r="R103" i="19"/>
  <c r="P103" i="19"/>
  <c r="N103" i="19"/>
  <c r="M103" i="19"/>
  <c r="J103" i="19"/>
  <c r="G103" i="19"/>
  <c r="F103" i="19"/>
  <c r="E103" i="19"/>
  <c r="D103" i="19"/>
  <c r="C103" i="19"/>
  <c r="AN102" i="19"/>
  <c r="AM102" i="19"/>
  <c r="AL102" i="19"/>
  <c r="AK102" i="19"/>
  <c r="AH102" i="19"/>
  <c r="AG102" i="19"/>
  <c r="AD102" i="19"/>
  <c r="AB102" i="19"/>
  <c r="AA102" i="19"/>
  <c r="Z102" i="19"/>
  <c r="Y102" i="19"/>
  <c r="W102" i="19"/>
  <c r="V102" i="19"/>
  <c r="U102" i="19"/>
  <c r="T102" i="19"/>
  <c r="S102" i="19"/>
  <c r="R102" i="19"/>
  <c r="P102" i="19"/>
  <c r="N102" i="19"/>
  <c r="M102" i="19"/>
  <c r="J102" i="19"/>
  <c r="G102" i="19"/>
  <c r="F102" i="19"/>
  <c r="E102" i="19"/>
  <c r="D102" i="19"/>
  <c r="C102" i="19"/>
  <c r="AN101" i="19"/>
  <c r="AM101" i="19"/>
  <c r="AL101" i="19"/>
  <c r="AK101" i="19"/>
  <c r="AH101" i="19"/>
  <c r="AG101" i="19"/>
  <c r="AD101" i="19"/>
  <c r="AB101" i="19"/>
  <c r="AA101" i="19"/>
  <c r="Z101" i="19"/>
  <c r="Y101" i="19"/>
  <c r="W101" i="19"/>
  <c r="V101" i="19"/>
  <c r="U101" i="19"/>
  <c r="T101" i="19"/>
  <c r="S101" i="19"/>
  <c r="R101" i="19"/>
  <c r="P101" i="19"/>
  <c r="N101" i="19"/>
  <c r="M101" i="19"/>
  <c r="J101" i="19"/>
  <c r="G101" i="19"/>
  <c r="F101" i="19"/>
  <c r="E101" i="19"/>
  <c r="D101" i="19"/>
  <c r="C101" i="19"/>
  <c r="AN100" i="19"/>
  <c r="AM100" i="19"/>
  <c r="AL100" i="19"/>
  <c r="AK100" i="19"/>
  <c r="AH100" i="19"/>
  <c r="AG100" i="19"/>
  <c r="AD100" i="19"/>
  <c r="AB100" i="19"/>
  <c r="AA100" i="19"/>
  <c r="Z100" i="19"/>
  <c r="Y100" i="19"/>
  <c r="W100" i="19"/>
  <c r="V100" i="19"/>
  <c r="U100" i="19"/>
  <c r="T100" i="19"/>
  <c r="S100" i="19"/>
  <c r="R100" i="19"/>
  <c r="P100" i="19"/>
  <c r="N100" i="19"/>
  <c r="M100" i="19"/>
  <c r="J100" i="19"/>
  <c r="G100" i="19"/>
  <c r="F100" i="19"/>
  <c r="E100" i="19"/>
  <c r="D100" i="19"/>
  <c r="C100" i="19"/>
  <c r="AN99" i="19"/>
  <c r="AM99" i="19"/>
  <c r="AL99" i="19"/>
  <c r="AK99" i="19"/>
  <c r="AH99" i="19"/>
  <c r="AG99" i="19"/>
  <c r="AD99" i="19"/>
  <c r="AB99" i="19"/>
  <c r="AA99" i="19"/>
  <c r="Z99" i="19"/>
  <c r="Y99" i="19"/>
  <c r="W99" i="19"/>
  <c r="V99" i="19"/>
  <c r="U99" i="19"/>
  <c r="T99" i="19"/>
  <c r="S99" i="19"/>
  <c r="R99" i="19"/>
  <c r="P99" i="19"/>
  <c r="N99" i="19"/>
  <c r="M99" i="19"/>
  <c r="J99" i="19"/>
  <c r="G99" i="19"/>
  <c r="F99" i="19"/>
  <c r="E99" i="19"/>
  <c r="D99" i="19"/>
  <c r="C99" i="19"/>
  <c r="AN98" i="19"/>
  <c r="AM98" i="19"/>
  <c r="AL98" i="19"/>
  <c r="AK98" i="19"/>
  <c r="AH98" i="19"/>
  <c r="AG98" i="19"/>
  <c r="AD98" i="19"/>
  <c r="AB98" i="19"/>
  <c r="AA98" i="19"/>
  <c r="Z98" i="19"/>
  <c r="Y98" i="19"/>
  <c r="W98" i="19"/>
  <c r="U98" i="19"/>
  <c r="S98" i="19"/>
  <c r="R98" i="19"/>
  <c r="P98" i="19"/>
  <c r="N98" i="19"/>
  <c r="M98" i="19"/>
  <c r="J98" i="19"/>
  <c r="G98" i="19"/>
  <c r="F98" i="19"/>
  <c r="E98" i="19"/>
  <c r="D98" i="19"/>
  <c r="C98" i="19"/>
  <c r="AN97" i="19"/>
  <c r="AM97" i="19"/>
  <c r="AL97" i="19"/>
  <c r="AK97" i="19"/>
  <c r="AH97" i="19"/>
  <c r="AG97" i="19"/>
  <c r="AD97" i="19"/>
  <c r="AB97" i="19"/>
  <c r="AA97" i="19"/>
  <c r="Z97" i="19"/>
  <c r="Y97" i="19"/>
  <c r="W97" i="19"/>
  <c r="V97" i="19"/>
  <c r="U97" i="19"/>
  <c r="T97" i="19"/>
  <c r="S97" i="19"/>
  <c r="R97" i="19"/>
  <c r="P97" i="19"/>
  <c r="N97" i="19"/>
  <c r="M97" i="19"/>
  <c r="J97" i="19"/>
  <c r="G97" i="19"/>
  <c r="F97" i="19"/>
  <c r="E97" i="19"/>
  <c r="D97" i="19"/>
  <c r="C97" i="19"/>
  <c r="AN96" i="19"/>
  <c r="AM96" i="19"/>
  <c r="AL96" i="19"/>
  <c r="AK96" i="19"/>
  <c r="AH96" i="19"/>
  <c r="AG96" i="19"/>
  <c r="AD96" i="19"/>
  <c r="AB96" i="19"/>
  <c r="AA96" i="19"/>
  <c r="Z96" i="19"/>
  <c r="Y96" i="19"/>
  <c r="W96" i="19"/>
  <c r="V96" i="19"/>
  <c r="U96" i="19"/>
  <c r="T96" i="19"/>
  <c r="S96" i="19"/>
  <c r="R96" i="19"/>
  <c r="P96" i="19"/>
  <c r="N96" i="19"/>
  <c r="M96" i="19"/>
  <c r="J96" i="19"/>
  <c r="G96" i="19"/>
  <c r="F96" i="19"/>
  <c r="E96" i="19"/>
  <c r="D96" i="19"/>
  <c r="C96" i="19"/>
  <c r="AN95" i="19"/>
  <c r="AM95" i="19"/>
  <c r="AL95" i="19"/>
  <c r="AK95" i="19"/>
  <c r="AH95" i="19"/>
  <c r="AG95" i="19"/>
  <c r="AD95" i="19"/>
  <c r="AB95" i="19"/>
  <c r="AA95" i="19"/>
  <c r="Z95" i="19"/>
  <c r="Y95" i="19"/>
  <c r="W95" i="19"/>
  <c r="U95" i="19"/>
  <c r="T95" i="19"/>
  <c r="S95" i="19"/>
  <c r="R95" i="19"/>
  <c r="P95" i="19"/>
  <c r="N95" i="19"/>
  <c r="M95" i="19"/>
  <c r="J95" i="19"/>
  <c r="G95" i="19"/>
  <c r="F95" i="19"/>
  <c r="E95" i="19"/>
  <c r="D95" i="19"/>
  <c r="C95" i="19"/>
  <c r="AN94" i="19"/>
  <c r="AM94" i="19"/>
  <c r="AL94" i="19"/>
  <c r="AK94" i="19"/>
  <c r="AH94" i="19"/>
  <c r="AG94" i="19"/>
  <c r="AD94" i="19"/>
  <c r="AB94" i="19"/>
  <c r="AA94" i="19"/>
  <c r="Z94" i="19"/>
  <c r="Y94" i="19"/>
  <c r="W94" i="19"/>
  <c r="U94" i="19"/>
  <c r="T94" i="19"/>
  <c r="S94" i="19"/>
  <c r="R94" i="19"/>
  <c r="P94" i="19"/>
  <c r="N94" i="19"/>
  <c r="M94" i="19"/>
  <c r="J94" i="19"/>
  <c r="G94" i="19"/>
  <c r="F94" i="19"/>
  <c r="E94" i="19"/>
  <c r="D94" i="19"/>
  <c r="C94" i="19"/>
  <c r="AN93" i="19"/>
  <c r="AM93" i="19"/>
  <c r="AL93" i="19"/>
  <c r="AK93" i="19"/>
  <c r="AH93" i="19"/>
  <c r="AG93" i="19"/>
  <c r="AD93" i="19"/>
  <c r="AB93" i="19"/>
  <c r="AA93" i="19"/>
  <c r="Z93" i="19"/>
  <c r="Y93" i="19"/>
  <c r="W93" i="19"/>
  <c r="V93" i="19"/>
  <c r="U93" i="19"/>
  <c r="T93" i="19"/>
  <c r="S93" i="19"/>
  <c r="R93" i="19"/>
  <c r="P93" i="19"/>
  <c r="N93" i="19"/>
  <c r="M93" i="19"/>
  <c r="J93" i="19"/>
  <c r="G93" i="19"/>
  <c r="F93" i="19"/>
  <c r="E93" i="19"/>
  <c r="D93" i="19"/>
  <c r="C93" i="19"/>
  <c r="AN92" i="19"/>
  <c r="AM92" i="19"/>
  <c r="AL92" i="19"/>
  <c r="AK92" i="19"/>
  <c r="AH92" i="19"/>
  <c r="AG92" i="19"/>
  <c r="AD92" i="19"/>
  <c r="AB92" i="19"/>
  <c r="AA92" i="19"/>
  <c r="Z92" i="19"/>
  <c r="Y92" i="19"/>
  <c r="W92" i="19"/>
  <c r="U92" i="19"/>
  <c r="T92" i="19"/>
  <c r="S92" i="19"/>
  <c r="R92" i="19"/>
  <c r="P92" i="19"/>
  <c r="N92" i="19"/>
  <c r="M92" i="19"/>
  <c r="J92" i="19"/>
  <c r="G92" i="19"/>
  <c r="F92" i="19"/>
  <c r="E92" i="19"/>
  <c r="D92" i="19"/>
  <c r="C92" i="19"/>
  <c r="AN91" i="19"/>
  <c r="AM91" i="19"/>
  <c r="AL91" i="19"/>
  <c r="AK91" i="19"/>
  <c r="AH91" i="19"/>
  <c r="AG91" i="19"/>
  <c r="AD91" i="19"/>
  <c r="AB91" i="19"/>
  <c r="AA91" i="19"/>
  <c r="Z91" i="19"/>
  <c r="Y91" i="19"/>
  <c r="W91" i="19"/>
  <c r="U91" i="19"/>
  <c r="T91" i="19"/>
  <c r="S91" i="19"/>
  <c r="R91" i="19"/>
  <c r="P91" i="19"/>
  <c r="N91" i="19"/>
  <c r="M91" i="19"/>
  <c r="J91" i="19"/>
  <c r="G91" i="19"/>
  <c r="F91" i="19"/>
  <c r="E91" i="19"/>
  <c r="D91" i="19"/>
  <c r="C91" i="19"/>
  <c r="AN90" i="19"/>
  <c r="AM90" i="19"/>
  <c r="AL90" i="19"/>
  <c r="AK90" i="19"/>
  <c r="AH90" i="19"/>
  <c r="AG90" i="19"/>
  <c r="AD90" i="19"/>
  <c r="AB90" i="19"/>
  <c r="AA90" i="19"/>
  <c r="Z90" i="19"/>
  <c r="Y90" i="19"/>
  <c r="W90" i="19"/>
  <c r="U90" i="19"/>
  <c r="T90" i="19"/>
  <c r="S90" i="19"/>
  <c r="R90" i="19"/>
  <c r="P90" i="19"/>
  <c r="N90" i="19"/>
  <c r="M90" i="19"/>
  <c r="J90" i="19"/>
  <c r="G90" i="19"/>
  <c r="F90" i="19"/>
  <c r="E90" i="19"/>
  <c r="D90" i="19"/>
  <c r="C90" i="19"/>
  <c r="AN89" i="19"/>
  <c r="AM89" i="19"/>
  <c r="AL89" i="19"/>
  <c r="AK89" i="19"/>
  <c r="AH89" i="19"/>
  <c r="AG89" i="19"/>
  <c r="AD89" i="19"/>
  <c r="AB89" i="19"/>
  <c r="AA89" i="19"/>
  <c r="Z89" i="19"/>
  <c r="Y89" i="19"/>
  <c r="W89" i="19"/>
  <c r="V89" i="19"/>
  <c r="U89" i="19"/>
  <c r="T89" i="19"/>
  <c r="S89" i="19"/>
  <c r="R89" i="19"/>
  <c r="P89" i="19"/>
  <c r="N89" i="19"/>
  <c r="M89" i="19"/>
  <c r="J89" i="19"/>
  <c r="G89" i="19"/>
  <c r="F89" i="19"/>
  <c r="E89" i="19"/>
  <c r="D89" i="19"/>
  <c r="C89" i="19"/>
  <c r="AN88" i="19"/>
  <c r="AM88" i="19"/>
  <c r="AL88" i="19"/>
  <c r="AK88" i="19"/>
  <c r="AH88" i="19"/>
  <c r="AG88" i="19"/>
  <c r="AD88" i="19"/>
  <c r="AB88" i="19"/>
  <c r="AA88" i="19"/>
  <c r="Z88" i="19"/>
  <c r="Y88" i="19"/>
  <c r="W88" i="19"/>
  <c r="V88" i="19"/>
  <c r="U88" i="19"/>
  <c r="T88" i="19"/>
  <c r="S88" i="19"/>
  <c r="R88" i="19"/>
  <c r="P88" i="19"/>
  <c r="N88" i="19"/>
  <c r="M88" i="19"/>
  <c r="J88" i="19"/>
  <c r="G88" i="19"/>
  <c r="F88" i="19"/>
  <c r="E88" i="19"/>
  <c r="D88" i="19"/>
  <c r="C88" i="19"/>
  <c r="AN87" i="19"/>
  <c r="AM87" i="19"/>
  <c r="AL87" i="19"/>
  <c r="AK87" i="19"/>
  <c r="AH87" i="19"/>
  <c r="AG87" i="19"/>
  <c r="AD87" i="19"/>
  <c r="AB87" i="19"/>
  <c r="AA87" i="19"/>
  <c r="Z87" i="19"/>
  <c r="Y87" i="19"/>
  <c r="W87" i="19"/>
  <c r="V87" i="19"/>
  <c r="U87" i="19"/>
  <c r="T87" i="19"/>
  <c r="S87" i="19"/>
  <c r="R87" i="19"/>
  <c r="P87" i="19"/>
  <c r="N87" i="19"/>
  <c r="M87" i="19"/>
  <c r="J87" i="19"/>
  <c r="G87" i="19"/>
  <c r="F87" i="19"/>
  <c r="E87" i="19"/>
  <c r="D87" i="19"/>
  <c r="C87" i="19"/>
  <c r="AN86" i="19"/>
  <c r="AM86" i="19"/>
  <c r="AL86" i="19"/>
  <c r="AK86" i="19"/>
  <c r="AH86" i="19"/>
  <c r="AG86" i="19"/>
  <c r="AD86" i="19"/>
  <c r="AB86" i="19"/>
  <c r="AA86" i="19"/>
  <c r="Z86" i="19"/>
  <c r="Y86" i="19"/>
  <c r="W86" i="19"/>
  <c r="U86" i="19"/>
  <c r="T86" i="19"/>
  <c r="S86" i="19"/>
  <c r="R86" i="19"/>
  <c r="P86" i="19"/>
  <c r="N86" i="19"/>
  <c r="M86" i="19"/>
  <c r="J86" i="19"/>
  <c r="G86" i="19"/>
  <c r="F86" i="19"/>
  <c r="E86" i="19"/>
  <c r="D86" i="19"/>
  <c r="C86" i="19"/>
  <c r="AN85" i="19"/>
  <c r="AM85" i="19"/>
  <c r="AL85" i="19"/>
  <c r="AK85" i="19"/>
  <c r="AH85" i="19"/>
  <c r="AG85" i="19"/>
  <c r="AD85" i="19"/>
  <c r="AB85" i="19"/>
  <c r="AA85" i="19"/>
  <c r="Z85" i="19"/>
  <c r="Y85" i="19"/>
  <c r="W85" i="19"/>
  <c r="U85" i="19"/>
  <c r="T85" i="19"/>
  <c r="S85" i="19"/>
  <c r="R85" i="19"/>
  <c r="P85" i="19"/>
  <c r="N85" i="19"/>
  <c r="M85" i="19"/>
  <c r="J85" i="19"/>
  <c r="G85" i="19"/>
  <c r="F85" i="19"/>
  <c r="E85" i="19"/>
  <c r="D85" i="19"/>
  <c r="C85" i="19"/>
  <c r="AN84" i="19"/>
  <c r="AM84" i="19"/>
  <c r="AL84" i="19"/>
  <c r="AK84" i="19"/>
  <c r="AH84" i="19"/>
  <c r="AG84" i="19"/>
  <c r="AD84" i="19"/>
  <c r="AB84" i="19"/>
  <c r="AA84" i="19"/>
  <c r="Z84" i="19"/>
  <c r="Y84" i="19"/>
  <c r="W84" i="19"/>
  <c r="V84" i="19"/>
  <c r="U84" i="19"/>
  <c r="T84" i="19"/>
  <c r="S84" i="19"/>
  <c r="R84" i="19"/>
  <c r="P84" i="19"/>
  <c r="N84" i="19"/>
  <c r="M84" i="19"/>
  <c r="J84" i="19"/>
  <c r="G84" i="19"/>
  <c r="F84" i="19"/>
  <c r="E84" i="19"/>
  <c r="D84" i="19"/>
  <c r="C84" i="19"/>
  <c r="AN83" i="19"/>
  <c r="AM83" i="19"/>
  <c r="AL83" i="19"/>
  <c r="AK83" i="19"/>
  <c r="AH83" i="19"/>
  <c r="AG83" i="19"/>
  <c r="AD83" i="19"/>
  <c r="AB83" i="19"/>
  <c r="AA83" i="19"/>
  <c r="Z83" i="19"/>
  <c r="Y83" i="19"/>
  <c r="W83" i="19"/>
  <c r="V83" i="19"/>
  <c r="U83" i="19"/>
  <c r="T83" i="19"/>
  <c r="S83" i="19"/>
  <c r="R83" i="19"/>
  <c r="P83" i="19"/>
  <c r="N83" i="19"/>
  <c r="M83" i="19"/>
  <c r="J83" i="19"/>
  <c r="G83" i="19"/>
  <c r="F83" i="19"/>
  <c r="E83" i="19"/>
  <c r="D83" i="19"/>
  <c r="C83" i="19"/>
  <c r="AN82" i="19"/>
  <c r="AM82" i="19"/>
  <c r="AL82" i="19"/>
  <c r="AK82" i="19"/>
  <c r="AH82" i="19"/>
  <c r="AG82" i="19"/>
  <c r="AD82" i="19"/>
  <c r="AB82" i="19"/>
  <c r="AA82" i="19"/>
  <c r="Z82" i="19"/>
  <c r="Y82" i="19"/>
  <c r="W82" i="19"/>
  <c r="V82" i="19"/>
  <c r="U82" i="19"/>
  <c r="T82" i="19"/>
  <c r="S82" i="19"/>
  <c r="R82" i="19"/>
  <c r="P82" i="19"/>
  <c r="N82" i="19"/>
  <c r="M82" i="19"/>
  <c r="J82" i="19"/>
  <c r="G82" i="19"/>
  <c r="F82" i="19"/>
  <c r="E82" i="19"/>
  <c r="D82" i="19"/>
  <c r="C82" i="19"/>
  <c r="AN81" i="19"/>
  <c r="AM81" i="19"/>
  <c r="AL81" i="19"/>
  <c r="AK81" i="19"/>
  <c r="AH81" i="19"/>
  <c r="AG81" i="19"/>
  <c r="AD81" i="19"/>
  <c r="AB81" i="19"/>
  <c r="AA81" i="19"/>
  <c r="Z81" i="19"/>
  <c r="Y81" i="19"/>
  <c r="W81" i="19"/>
  <c r="V81" i="19"/>
  <c r="U81" i="19"/>
  <c r="T81" i="19"/>
  <c r="S81" i="19"/>
  <c r="R81" i="19"/>
  <c r="P81" i="19"/>
  <c r="N81" i="19"/>
  <c r="M81" i="19"/>
  <c r="J81" i="19"/>
  <c r="G81" i="19"/>
  <c r="F81" i="19"/>
  <c r="E81" i="19"/>
  <c r="D81" i="19"/>
  <c r="C81" i="19"/>
  <c r="AN80" i="19"/>
  <c r="AM80" i="19"/>
  <c r="AL80" i="19"/>
  <c r="AK80" i="19"/>
  <c r="AH80" i="19"/>
  <c r="AG80" i="19"/>
  <c r="AD80" i="19"/>
  <c r="AB80" i="19"/>
  <c r="AA80" i="19"/>
  <c r="Z80" i="19"/>
  <c r="Y80" i="19"/>
  <c r="W80" i="19"/>
  <c r="V80" i="19"/>
  <c r="U80" i="19"/>
  <c r="T80" i="19"/>
  <c r="S80" i="19"/>
  <c r="R80" i="19"/>
  <c r="P80" i="19"/>
  <c r="N80" i="19"/>
  <c r="M80" i="19"/>
  <c r="J80" i="19"/>
  <c r="G80" i="19"/>
  <c r="F80" i="19"/>
  <c r="E80" i="19"/>
  <c r="D80" i="19"/>
  <c r="C80" i="19"/>
  <c r="AN79" i="19"/>
  <c r="AM79" i="19"/>
  <c r="AL79" i="19"/>
  <c r="AK79" i="19"/>
  <c r="AH79" i="19"/>
  <c r="AG79" i="19"/>
  <c r="AD79" i="19"/>
  <c r="AB79" i="19"/>
  <c r="AA79" i="19"/>
  <c r="Z79" i="19"/>
  <c r="Y79" i="19"/>
  <c r="W79" i="19"/>
  <c r="V79" i="19"/>
  <c r="U79" i="19"/>
  <c r="T79" i="19"/>
  <c r="S79" i="19"/>
  <c r="R79" i="19"/>
  <c r="P79" i="19"/>
  <c r="N79" i="19"/>
  <c r="M79" i="19"/>
  <c r="J79" i="19"/>
  <c r="G79" i="19"/>
  <c r="F79" i="19"/>
  <c r="E79" i="19"/>
  <c r="D79" i="19"/>
  <c r="C79" i="19"/>
  <c r="AN78" i="19"/>
  <c r="AM78" i="19"/>
  <c r="AL78" i="19"/>
  <c r="AK78" i="19"/>
  <c r="AH78" i="19"/>
  <c r="AG78" i="19"/>
  <c r="AD78" i="19"/>
  <c r="AB78" i="19"/>
  <c r="AA78" i="19"/>
  <c r="Z78" i="19"/>
  <c r="Y78" i="19"/>
  <c r="W78" i="19"/>
  <c r="V78" i="19"/>
  <c r="U78" i="19"/>
  <c r="T78" i="19"/>
  <c r="S78" i="19"/>
  <c r="R78" i="19"/>
  <c r="P78" i="19"/>
  <c r="N78" i="19"/>
  <c r="M78" i="19"/>
  <c r="J78" i="19"/>
  <c r="G78" i="19"/>
  <c r="F78" i="19"/>
  <c r="E78" i="19"/>
  <c r="D78" i="19"/>
  <c r="C78" i="19"/>
  <c r="AN77" i="19"/>
  <c r="AM77" i="19"/>
  <c r="AL77" i="19"/>
  <c r="AK77" i="19"/>
  <c r="AH77" i="19"/>
  <c r="AG77" i="19"/>
  <c r="AD77" i="19"/>
  <c r="AB77" i="19"/>
  <c r="AA77" i="19"/>
  <c r="Z77" i="19"/>
  <c r="Y77" i="19"/>
  <c r="W77" i="19"/>
  <c r="U77" i="19"/>
  <c r="T77" i="19"/>
  <c r="S77" i="19"/>
  <c r="R77" i="19"/>
  <c r="P77" i="19"/>
  <c r="N77" i="19"/>
  <c r="M77" i="19"/>
  <c r="J77" i="19"/>
  <c r="G77" i="19"/>
  <c r="F77" i="19"/>
  <c r="E77" i="19"/>
  <c r="D77" i="19"/>
  <c r="C77" i="19"/>
  <c r="AN76" i="19"/>
  <c r="AM76" i="19"/>
  <c r="AL76" i="19"/>
  <c r="AK76" i="19"/>
  <c r="AH76" i="19"/>
  <c r="AG76" i="19"/>
  <c r="AD76" i="19"/>
  <c r="AB76" i="19"/>
  <c r="AA76" i="19"/>
  <c r="Z76" i="19"/>
  <c r="Y76" i="19"/>
  <c r="W76" i="19"/>
  <c r="U76" i="19"/>
  <c r="T76" i="19"/>
  <c r="S76" i="19"/>
  <c r="R76" i="19"/>
  <c r="P76" i="19"/>
  <c r="N76" i="19"/>
  <c r="M76" i="19"/>
  <c r="J76" i="19"/>
  <c r="G76" i="19"/>
  <c r="F76" i="19"/>
  <c r="E76" i="19"/>
  <c r="D76" i="19"/>
  <c r="C76" i="19"/>
  <c r="AN75" i="19"/>
  <c r="AM75" i="19"/>
  <c r="AL75" i="19"/>
  <c r="AK75" i="19"/>
  <c r="AH75" i="19"/>
  <c r="AG75" i="19"/>
  <c r="AD75" i="19"/>
  <c r="AB75" i="19"/>
  <c r="AA75" i="19"/>
  <c r="Z75" i="19"/>
  <c r="Y75" i="19"/>
  <c r="W75" i="19"/>
  <c r="U75" i="19"/>
  <c r="T75" i="19"/>
  <c r="S75" i="19"/>
  <c r="R75" i="19"/>
  <c r="P75" i="19"/>
  <c r="N75" i="19"/>
  <c r="M75" i="19"/>
  <c r="J75" i="19"/>
  <c r="G75" i="19"/>
  <c r="F75" i="19"/>
  <c r="E75" i="19"/>
  <c r="D75" i="19"/>
  <c r="C75" i="19"/>
  <c r="AN74" i="19"/>
  <c r="AM74" i="19"/>
  <c r="AL74" i="19"/>
  <c r="AK74" i="19"/>
  <c r="AH74" i="19"/>
  <c r="AG74" i="19"/>
  <c r="AD74" i="19"/>
  <c r="AB74" i="19"/>
  <c r="AA74" i="19"/>
  <c r="Z74" i="19"/>
  <c r="Y74" i="19"/>
  <c r="W74" i="19"/>
  <c r="U74" i="19"/>
  <c r="S74" i="19"/>
  <c r="R74" i="19"/>
  <c r="P74" i="19"/>
  <c r="N74" i="19"/>
  <c r="M74" i="19"/>
  <c r="J74" i="19"/>
  <c r="G74" i="19"/>
  <c r="F74" i="19"/>
  <c r="E74" i="19"/>
  <c r="D74" i="19"/>
  <c r="C74" i="19"/>
  <c r="AN73" i="19"/>
  <c r="AM73" i="19"/>
  <c r="AL73" i="19"/>
  <c r="AK73" i="19"/>
  <c r="AH73" i="19"/>
  <c r="AG73" i="19"/>
  <c r="AD73" i="19"/>
  <c r="AB73" i="19"/>
  <c r="AA73" i="19"/>
  <c r="Z73" i="19"/>
  <c r="Y73" i="19"/>
  <c r="W73" i="19"/>
  <c r="U73" i="19"/>
  <c r="T73" i="19"/>
  <c r="S73" i="19"/>
  <c r="R73" i="19"/>
  <c r="P73" i="19"/>
  <c r="N73" i="19"/>
  <c r="M73" i="19"/>
  <c r="J73" i="19"/>
  <c r="G73" i="19"/>
  <c r="F73" i="19"/>
  <c r="E73" i="19"/>
  <c r="D73" i="19"/>
  <c r="C73" i="19"/>
  <c r="AN72" i="19"/>
  <c r="AM72" i="19"/>
  <c r="AL72" i="19"/>
  <c r="AK72" i="19"/>
  <c r="AH72" i="19"/>
  <c r="AG72" i="19"/>
  <c r="AD72" i="19"/>
  <c r="AB72" i="19"/>
  <c r="AA72" i="19"/>
  <c r="Z72" i="19"/>
  <c r="Y72" i="19"/>
  <c r="W72" i="19"/>
  <c r="U72" i="19"/>
  <c r="T72" i="19"/>
  <c r="S72" i="19"/>
  <c r="R72" i="19"/>
  <c r="P72" i="19"/>
  <c r="N72" i="19"/>
  <c r="M72" i="19"/>
  <c r="J72" i="19"/>
  <c r="G72" i="19"/>
  <c r="F72" i="19"/>
  <c r="E72" i="19"/>
  <c r="D72" i="19"/>
  <c r="C72" i="19"/>
  <c r="AN71" i="19"/>
  <c r="AM71" i="19"/>
  <c r="AL71" i="19"/>
  <c r="AK71" i="19"/>
  <c r="AH71" i="19"/>
  <c r="AG71" i="19"/>
  <c r="AD71" i="19"/>
  <c r="AB71" i="19"/>
  <c r="AA71" i="19"/>
  <c r="Z71" i="19"/>
  <c r="Y71" i="19"/>
  <c r="W71" i="19"/>
  <c r="V71" i="19"/>
  <c r="U71" i="19"/>
  <c r="S71" i="19"/>
  <c r="R71" i="19"/>
  <c r="P71" i="19"/>
  <c r="N71" i="19"/>
  <c r="M71" i="19"/>
  <c r="J71" i="19"/>
  <c r="G71" i="19"/>
  <c r="F71" i="19"/>
  <c r="E71" i="19"/>
  <c r="D71" i="19"/>
  <c r="C71" i="19"/>
  <c r="AN70" i="19"/>
  <c r="AM70" i="19"/>
  <c r="AL70" i="19"/>
  <c r="AK70" i="19"/>
  <c r="AH70" i="19"/>
  <c r="AG70" i="19"/>
  <c r="AD70" i="19"/>
  <c r="AB70" i="19"/>
  <c r="AA70" i="19"/>
  <c r="Z70" i="19"/>
  <c r="Y70" i="19"/>
  <c r="W70" i="19"/>
  <c r="V70" i="19"/>
  <c r="U70" i="19"/>
  <c r="T70" i="19"/>
  <c r="S70" i="19"/>
  <c r="R70" i="19"/>
  <c r="P70" i="19"/>
  <c r="N70" i="19"/>
  <c r="M70" i="19"/>
  <c r="J70" i="19"/>
  <c r="G70" i="19"/>
  <c r="F70" i="19"/>
  <c r="E70" i="19"/>
  <c r="D70" i="19"/>
  <c r="C70" i="19"/>
  <c r="AN69" i="19"/>
  <c r="AM69" i="19"/>
  <c r="AL69" i="19"/>
  <c r="AK69" i="19"/>
  <c r="AH69" i="19"/>
  <c r="AG69" i="19"/>
  <c r="AD69" i="19"/>
  <c r="AB69" i="19"/>
  <c r="AA69" i="19"/>
  <c r="Z69" i="19"/>
  <c r="Y69" i="19"/>
  <c r="W69" i="19"/>
  <c r="U69" i="19"/>
  <c r="T69" i="19"/>
  <c r="S69" i="19"/>
  <c r="R69" i="19"/>
  <c r="P69" i="19"/>
  <c r="N69" i="19"/>
  <c r="M69" i="19"/>
  <c r="J69" i="19"/>
  <c r="G69" i="19"/>
  <c r="F69" i="19"/>
  <c r="E69" i="19"/>
  <c r="D69" i="19"/>
  <c r="C69" i="19"/>
  <c r="AN68" i="19"/>
  <c r="AM68" i="19"/>
  <c r="AL68" i="19"/>
  <c r="AK68" i="19"/>
  <c r="AH68" i="19"/>
  <c r="AG68" i="19"/>
  <c r="AD68" i="19"/>
  <c r="AB68" i="19"/>
  <c r="AA68" i="19"/>
  <c r="Z68" i="19"/>
  <c r="Y68" i="19"/>
  <c r="W68" i="19"/>
  <c r="U68" i="19"/>
  <c r="T68" i="19"/>
  <c r="S68" i="19"/>
  <c r="R68" i="19"/>
  <c r="P68" i="19"/>
  <c r="N68" i="19"/>
  <c r="M68" i="19"/>
  <c r="J68" i="19"/>
  <c r="G68" i="19"/>
  <c r="F68" i="19"/>
  <c r="E68" i="19"/>
  <c r="D68" i="19"/>
  <c r="C68" i="19"/>
  <c r="AN67" i="19"/>
  <c r="AM67" i="19"/>
  <c r="AL67" i="19"/>
  <c r="AK67" i="19"/>
  <c r="AH67" i="19"/>
  <c r="AG67" i="19"/>
  <c r="AD67" i="19"/>
  <c r="AB67" i="19"/>
  <c r="AA67" i="19"/>
  <c r="Z67" i="19"/>
  <c r="Y67" i="19"/>
  <c r="W67" i="19"/>
  <c r="V67" i="19"/>
  <c r="U67" i="19"/>
  <c r="T67" i="19"/>
  <c r="S67" i="19"/>
  <c r="R67" i="19"/>
  <c r="P67" i="19"/>
  <c r="N67" i="19"/>
  <c r="M67" i="19"/>
  <c r="J67" i="19"/>
  <c r="G67" i="19"/>
  <c r="F67" i="19"/>
  <c r="E67" i="19"/>
  <c r="D67" i="19"/>
  <c r="C67" i="19"/>
  <c r="AN66" i="19"/>
  <c r="AM66" i="19"/>
  <c r="AL66" i="19"/>
  <c r="AK66" i="19"/>
  <c r="AH66" i="19"/>
  <c r="AG66" i="19"/>
  <c r="AD66" i="19"/>
  <c r="AB66" i="19"/>
  <c r="AA66" i="19"/>
  <c r="Z66" i="19"/>
  <c r="Y66" i="19"/>
  <c r="W66" i="19"/>
  <c r="V66" i="19"/>
  <c r="U66" i="19"/>
  <c r="T66" i="19"/>
  <c r="S66" i="19"/>
  <c r="R66" i="19"/>
  <c r="P66" i="19"/>
  <c r="N66" i="19"/>
  <c r="M66" i="19"/>
  <c r="J66" i="19"/>
  <c r="G66" i="19"/>
  <c r="F66" i="19"/>
  <c r="E66" i="19"/>
  <c r="D66" i="19"/>
  <c r="C66" i="19"/>
  <c r="AN65" i="19"/>
  <c r="AM65" i="19"/>
  <c r="AL65" i="19"/>
  <c r="AK65" i="19"/>
  <c r="AH65" i="19"/>
  <c r="AG65" i="19"/>
  <c r="AD65" i="19"/>
  <c r="AB65" i="19"/>
  <c r="AA65" i="19"/>
  <c r="Z65" i="19"/>
  <c r="Y65" i="19"/>
  <c r="W65" i="19"/>
  <c r="U65" i="19"/>
  <c r="T65" i="19"/>
  <c r="S65" i="19"/>
  <c r="R65" i="19"/>
  <c r="P65" i="19"/>
  <c r="N65" i="19"/>
  <c r="M65" i="19"/>
  <c r="J65" i="19"/>
  <c r="G65" i="19"/>
  <c r="F65" i="19"/>
  <c r="E65" i="19"/>
  <c r="D65" i="19"/>
  <c r="C65" i="19"/>
  <c r="AN64" i="19"/>
  <c r="AM64" i="19"/>
  <c r="AL64" i="19"/>
  <c r="AK64" i="19"/>
  <c r="AH64" i="19"/>
  <c r="AG64" i="19"/>
  <c r="AD64" i="19"/>
  <c r="AB64" i="19"/>
  <c r="AA64" i="19"/>
  <c r="Z64" i="19"/>
  <c r="Y64" i="19"/>
  <c r="W64" i="19"/>
  <c r="U64" i="19"/>
  <c r="T64" i="19"/>
  <c r="S64" i="19"/>
  <c r="R64" i="19"/>
  <c r="P64" i="19"/>
  <c r="N64" i="19"/>
  <c r="M64" i="19"/>
  <c r="J64" i="19"/>
  <c r="G64" i="19"/>
  <c r="F64" i="19"/>
  <c r="E64" i="19"/>
  <c r="D64" i="19"/>
  <c r="C64" i="19"/>
  <c r="AN63" i="19"/>
  <c r="AM63" i="19"/>
  <c r="AL63" i="19"/>
  <c r="AK63" i="19"/>
  <c r="AH63" i="19"/>
  <c r="AG63" i="19"/>
  <c r="AD63" i="19"/>
  <c r="AB63" i="19"/>
  <c r="AA63" i="19"/>
  <c r="Z63" i="19"/>
  <c r="Y63" i="19"/>
  <c r="W63" i="19"/>
  <c r="V63" i="19"/>
  <c r="U63" i="19"/>
  <c r="T63" i="19"/>
  <c r="S63" i="19"/>
  <c r="R63" i="19"/>
  <c r="P63" i="19"/>
  <c r="N63" i="19"/>
  <c r="M63" i="19"/>
  <c r="J63" i="19"/>
  <c r="G63" i="19"/>
  <c r="F63" i="19"/>
  <c r="E63" i="19"/>
  <c r="D63" i="19"/>
  <c r="C63" i="19"/>
  <c r="AN62" i="19"/>
  <c r="AM62" i="19"/>
  <c r="AL62" i="19"/>
  <c r="AK62" i="19"/>
  <c r="AH62" i="19"/>
  <c r="AG62" i="19"/>
  <c r="AD62" i="19"/>
  <c r="AB62" i="19"/>
  <c r="AA62" i="19"/>
  <c r="Z62" i="19"/>
  <c r="Y62" i="19"/>
  <c r="W62" i="19"/>
  <c r="V62" i="19"/>
  <c r="U62" i="19"/>
  <c r="T62" i="19"/>
  <c r="S62" i="19"/>
  <c r="R62" i="19"/>
  <c r="P62" i="19"/>
  <c r="N62" i="19"/>
  <c r="M62" i="19"/>
  <c r="J62" i="19"/>
  <c r="G62" i="19"/>
  <c r="F62" i="19"/>
  <c r="E62" i="19"/>
  <c r="D62" i="19"/>
  <c r="C62" i="19"/>
  <c r="AN61" i="19"/>
  <c r="AM61" i="19"/>
  <c r="AL61" i="19"/>
  <c r="AK61" i="19"/>
  <c r="AH61" i="19"/>
  <c r="AG61" i="19"/>
  <c r="AD61" i="19"/>
  <c r="AB61" i="19"/>
  <c r="AA61" i="19"/>
  <c r="Z61" i="19"/>
  <c r="Y61" i="19"/>
  <c r="W61" i="19"/>
  <c r="V61" i="19"/>
  <c r="U61" i="19"/>
  <c r="S61" i="19"/>
  <c r="R61" i="19"/>
  <c r="P61" i="19"/>
  <c r="N61" i="19"/>
  <c r="M61" i="19"/>
  <c r="J61" i="19"/>
  <c r="G61" i="19"/>
  <c r="F61" i="19"/>
  <c r="E61" i="19"/>
  <c r="D61" i="19"/>
  <c r="C61" i="19"/>
  <c r="AN60" i="19"/>
  <c r="AM60" i="19"/>
  <c r="AL60" i="19"/>
  <c r="AK60" i="19"/>
  <c r="AH60" i="19"/>
  <c r="AG60" i="19"/>
  <c r="AD60" i="19"/>
  <c r="AB60" i="19"/>
  <c r="AA60" i="19"/>
  <c r="Z60" i="19"/>
  <c r="Y60" i="19"/>
  <c r="W60" i="19"/>
  <c r="V60" i="19"/>
  <c r="U60" i="19"/>
  <c r="T60" i="19"/>
  <c r="S60" i="19"/>
  <c r="R60" i="19"/>
  <c r="P60" i="19"/>
  <c r="N60" i="19"/>
  <c r="M60" i="19"/>
  <c r="J60" i="19"/>
  <c r="G60" i="19"/>
  <c r="F60" i="19"/>
  <c r="E60" i="19"/>
  <c r="D60" i="19"/>
  <c r="C60" i="19"/>
  <c r="AN59" i="19"/>
  <c r="AM59" i="19"/>
  <c r="AL59" i="19"/>
  <c r="AK59" i="19"/>
  <c r="AH59" i="19"/>
  <c r="AG59" i="19"/>
  <c r="AD59" i="19"/>
  <c r="AB59" i="19"/>
  <c r="AA59" i="19"/>
  <c r="Z59" i="19"/>
  <c r="Y59" i="19"/>
  <c r="W59" i="19"/>
  <c r="V59" i="19"/>
  <c r="U59" i="19"/>
  <c r="T59" i="19"/>
  <c r="S59" i="19"/>
  <c r="R59" i="19"/>
  <c r="P59" i="19"/>
  <c r="N59" i="19"/>
  <c r="M59" i="19"/>
  <c r="J59" i="19"/>
  <c r="G59" i="19"/>
  <c r="F59" i="19"/>
  <c r="E59" i="19"/>
  <c r="D59" i="19"/>
  <c r="C59" i="19"/>
  <c r="AN58" i="19"/>
  <c r="AM58" i="19"/>
  <c r="AL58" i="19"/>
  <c r="AK58" i="19"/>
  <c r="AH58" i="19"/>
  <c r="AG58" i="19"/>
  <c r="AD58" i="19"/>
  <c r="AB58" i="19"/>
  <c r="AA58" i="19"/>
  <c r="Z58" i="19"/>
  <c r="Y58" i="19"/>
  <c r="W58" i="19"/>
  <c r="U58" i="19"/>
  <c r="T58" i="19"/>
  <c r="S58" i="19"/>
  <c r="R58" i="19"/>
  <c r="P58" i="19"/>
  <c r="N58" i="19"/>
  <c r="M58" i="19"/>
  <c r="J58" i="19"/>
  <c r="G58" i="19"/>
  <c r="F58" i="19"/>
  <c r="E58" i="19"/>
  <c r="D58" i="19"/>
  <c r="C58" i="19"/>
  <c r="AN57" i="19"/>
  <c r="AM57" i="19"/>
  <c r="AL57" i="19"/>
  <c r="AK57" i="19"/>
  <c r="AH57" i="19"/>
  <c r="AG57" i="19"/>
  <c r="AD57" i="19"/>
  <c r="AB57" i="19"/>
  <c r="AA57" i="19"/>
  <c r="Z57" i="19"/>
  <c r="Y57" i="19"/>
  <c r="W57" i="19"/>
  <c r="U57" i="19"/>
  <c r="T57" i="19"/>
  <c r="S57" i="19"/>
  <c r="R57" i="19"/>
  <c r="P57" i="19"/>
  <c r="N57" i="19"/>
  <c r="M57" i="19"/>
  <c r="J57" i="19"/>
  <c r="G57" i="19"/>
  <c r="F57" i="19"/>
  <c r="E57" i="19"/>
  <c r="D57" i="19"/>
  <c r="C57" i="19"/>
  <c r="AN56" i="19"/>
  <c r="AM56" i="19"/>
  <c r="AL56" i="19"/>
  <c r="AK56" i="19"/>
  <c r="AH56" i="19"/>
  <c r="AG56" i="19"/>
  <c r="AD56" i="19"/>
  <c r="AB56" i="19"/>
  <c r="AA56" i="19"/>
  <c r="Z56" i="19"/>
  <c r="Y56" i="19"/>
  <c r="W56" i="19"/>
  <c r="U56" i="19"/>
  <c r="T56" i="19"/>
  <c r="S56" i="19"/>
  <c r="R56" i="19"/>
  <c r="P56" i="19"/>
  <c r="N56" i="19"/>
  <c r="M56" i="19"/>
  <c r="J56" i="19"/>
  <c r="G56" i="19"/>
  <c r="F56" i="19"/>
  <c r="E56" i="19"/>
  <c r="D56" i="19"/>
  <c r="C56" i="19"/>
  <c r="AN55" i="19"/>
  <c r="AM55" i="19"/>
  <c r="AL55" i="19"/>
  <c r="AK55" i="19"/>
  <c r="AH55" i="19"/>
  <c r="AG55" i="19"/>
  <c r="AD55" i="19"/>
  <c r="AB55" i="19"/>
  <c r="AA55" i="19"/>
  <c r="Z55" i="19"/>
  <c r="Y55" i="19"/>
  <c r="W55" i="19"/>
  <c r="U55" i="19"/>
  <c r="S55" i="19"/>
  <c r="R55" i="19"/>
  <c r="P55" i="19"/>
  <c r="N55" i="19"/>
  <c r="M55" i="19"/>
  <c r="J55" i="19"/>
  <c r="G55" i="19"/>
  <c r="F55" i="19"/>
  <c r="E55" i="19"/>
  <c r="D55" i="19"/>
  <c r="C55" i="19"/>
  <c r="AN54" i="19"/>
  <c r="AM54" i="19"/>
  <c r="AL54" i="19"/>
  <c r="AK54" i="19"/>
  <c r="AH54" i="19"/>
  <c r="AG54" i="19"/>
  <c r="AD54" i="19"/>
  <c r="AB54" i="19"/>
  <c r="AA54" i="19"/>
  <c r="Z54" i="19"/>
  <c r="Y54" i="19"/>
  <c r="W54" i="19"/>
  <c r="U54" i="19"/>
  <c r="T54" i="19"/>
  <c r="S54" i="19"/>
  <c r="R54" i="19"/>
  <c r="P54" i="19"/>
  <c r="N54" i="19"/>
  <c r="M54" i="19"/>
  <c r="J54" i="19"/>
  <c r="G54" i="19"/>
  <c r="F54" i="19"/>
  <c r="E54" i="19"/>
  <c r="D54" i="19"/>
  <c r="C54" i="19"/>
  <c r="AN53" i="19"/>
  <c r="AM53" i="19"/>
  <c r="AL53" i="19"/>
  <c r="AK53" i="19"/>
  <c r="AH53" i="19"/>
  <c r="AG53" i="19"/>
  <c r="AD53" i="19"/>
  <c r="AB53" i="19"/>
  <c r="AA53" i="19"/>
  <c r="Z53" i="19"/>
  <c r="Y53" i="19"/>
  <c r="W53" i="19"/>
  <c r="U53" i="19"/>
  <c r="T53" i="19"/>
  <c r="S53" i="19"/>
  <c r="R53" i="19"/>
  <c r="P53" i="19"/>
  <c r="N53" i="19"/>
  <c r="M53" i="19"/>
  <c r="J53" i="19"/>
  <c r="G53" i="19"/>
  <c r="F53" i="19"/>
  <c r="E53" i="19"/>
  <c r="D53" i="19"/>
  <c r="C53" i="19"/>
  <c r="AN52" i="19"/>
  <c r="AM52" i="19"/>
  <c r="AL52" i="19"/>
  <c r="AK52" i="19"/>
  <c r="AH52" i="19"/>
  <c r="AG52" i="19"/>
  <c r="AD52" i="19"/>
  <c r="AB52" i="19"/>
  <c r="AA52" i="19"/>
  <c r="Z52" i="19"/>
  <c r="Y52" i="19"/>
  <c r="W52" i="19"/>
  <c r="U52" i="19"/>
  <c r="T52" i="19"/>
  <c r="S52" i="19"/>
  <c r="R52" i="19"/>
  <c r="P52" i="19"/>
  <c r="N52" i="19"/>
  <c r="M52" i="19"/>
  <c r="J52" i="19"/>
  <c r="G52" i="19"/>
  <c r="F52" i="19"/>
  <c r="E52" i="19"/>
  <c r="D52" i="19"/>
  <c r="C52" i="19"/>
  <c r="AN51" i="19"/>
  <c r="AM51" i="19"/>
  <c r="AL51" i="19"/>
  <c r="AK51" i="19"/>
  <c r="AH51" i="19"/>
  <c r="AG51" i="19"/>
  <c r="AD51" i="19"/>
  <c r="AB51" i="19"/>
  <c r="AA51" i="19"/>
  <c r="Z51" i="19"/>
  <c r="Y51" i="19"/>
  <c r="W51" i="19"/>
  <c r="U51" i="19"/>
  <c r="T51" i="19"/>
  <c r="S51" i="19"/>
  <c r="R51" i="19"/>
  <c r="P51" i="19"/>
  <c r="N51" i="19"/>
  <c r="M51" i="19"/>
  <c r="J51" i="19"/>
  <c r="G51" i="19"/>
  <c r="F51" i="19"/>
  <c r="E51" i="19"/>
  <c r="D51" i="19"/>
  <c r="C51" i="19"/>
  <c r="AN50" i="19"/>
  <c r="AM50" i="19"/>
  <c r="AL50" i="19"/>
  <c r="AK50" i="19"/>
  <c r="AH50" i="19"/>
  <c r="AG50" i="19"/>
  <c r="AD50" i="19"/>
  <c r="AB50" i="19"/>
  <c r="AA50" i="19"/>
  <c r="Z50" i="19"/>
  <c r="Y50" i="19"/>
  <c r="W50" i="19"/>
  <c r="U50" i="19"/>
  <c r="T50" i="19"/>
  <c r="S50" i="19"/>
  <c r="R50" i="19"/>
  <c r="P50" i="19"/>
  <c r="N50" i="19"/>
  <c r="M50" i="19"/>
  <c r="J50" i="19"/>
  <c r="G50" i="19"/>
  <c r="F50" i="19"/>
  <c r="E50" i="19"/>
  <c r="D50" i="19"/>
  <c r="C50" i="19"/>
  <c r="AN49" i="19"/>
  <c r="AM49" i="19"/>
  <c r="AL49" i="19"/>
  <c r="AK49" i="19"/>
  <c r="AH49" i="19"/>
  <c r="AG49" i="19"/>
  <c r="AD49" i="19"/>
  <c r="AB49" i="19"/>
  <c r="AA49" i="19"/>
  <c r="Z49" i="19"/>
  <c r="Y49" i="19"/>
  <c r="W49" i="19"/>
  <c r="U49" i="19"/>
  <c r="T49" i="19"/>
  <c r="S49" i="19"/>
  <c r="R49" i="19"/>
  <c r="P49" i="19"/>
  <c r="N49" i="19"/>
  <c r="M49" i="19"/>
  <c r="J49" i="19"/>
  <c r="G49" i="19"/>
  <c r="F49" i="19"/>
  <c r="E49" i="19"/>
  <c r="D49" i="19"/>
  <c r="C49" i="19"/>
  <c r="AN48" i="19"/>
  <c r="AM48" i="19"/>
  <c r="AL48" i="19"/>
  <c r="AK48" i="19"/>
  <c r="AH48" i="19"/>
  <c r="AG48" i="19"/>
  <c r="AD48" i="19"/>
  <c r="AB48" i="19"/>
  <c r="AA48" i="19"/>
  <c r="Z48" i="19"/>
  <c r="Y48" i="19"/>
  <c r="W48" i="19"/>
  <c r="V48" i="19"/>
  <c r="U48" i="19"/>
  <c r="T48" i="19"/>
  <c r="S48" i="19"/>
  <c r="R48" i="19"/>
  <c r="P48" i="19"/>
  <c r="N48" i="19"/>
  <c r="M48" i="19"/>
  <c r="J48" i="19"/>
  <c r="G48" i="19"/>
  <c r="F48" i="19"/>
  <c r="E48" i="19"/>
  <c r="D48" i="19"/>
  <c r="C48" i="19"/>
  <c r="AN47" i="19"/>
  <c r="AM47" i="19"/>
  <c r="AL47" i="19"/>
  <c r="AK47" i="19"/>
  <c r="AH47" i="19"/>
  <c r="AG47" i="19"/>
  <c r="AD47" i="19"/>
  <c r="AB47" i="19"/>
  <c r="AA47" i="19"/>
  <c r="Z47" i="19"/>
  <c r="Y47" i="19"/>
  <c r="W47" i="19"/>
  <c r="V47" i="19"/>
  <c r="U47" i="19"/>
  <c r="T47" i="19"/>
  <c r="S47" i="19"/>
  <c r="R47" i="19"/>
  <c r="P47" i="19"/>
  <c r="N47" i="19"/>
  <c r="M47" i="19"/>
  <c r="J47" i="19"/>
  <c r="G47" i="19"/>
  <c r="F47" i="19"/>
  <c r="E47" i="19"/>
  <c r="D47" i="19"/>
  <c r="C47" i="19"/>
  <c r="AN46" i="19"/>
  <c r="AM46" i="19"/>
  <c r="AL46" i="19"/>
  <c r="AK46" i="19"/>
  <c r="AH46" i="19"/>
  <c r="AG46" i="19"/>
  <c r="AD46" i="19"/>
  <c r="AB46" i="19"/>
  <c r="AA46" i="19"/>
  <c r="Z46" i="19"/>
  <c r="Y46" i="19"/>
  <c r="W46" i="19"/>
  <c r="V46" i="19"/>
  <c r="U46" i="19"/>
  <c r="T46" i="19"/>
  <c r="S46" i="19"/>
  <c r="R46" i="19"/>
  <c r="P46" i="19"/>
  <c r="N46" i="19"/>
  <c r="M46" i="19"/>
  <c r="J46" i="19"/>
  <c r="G46" i="19"/>
  <c r="F46" i="19"/>
  <c r="E46" i="19"/>
  <c r="D46" i="19"/>
  <c r="C46" i="19"/>
  <c r="AN45" i="19"/>
  <c r="AM45" i="19"/>
  <c r="AL45" i="19"/>
  <c r="AK45" i="19"/>
  <c r="AH45" i="19"/>
  <c r="AG45" i="19"/>
  <c r="AD45" i="19"/>
  <c r="AB45" i="19"/>
  <c r="AA45" i="19"/>
  <c r="Z45" i="19"/>
  <c r="Y45" i="19"/>
  <c r="W45" i="19"/>
  <c r="U45" i="19"/>
  <c r="T45" i="19"/>
  <c r="S45" i="19"/>
  <c r="R45" i="19"/>
  <c r="P45" i="19"/>
  <c r="N45" i="19"/>
  <c r="M45" i="19"/>
  <c r="J45" i="19"/>
  <c r="G45" i="19"/>
  <c r="F45" i="19"/>
  <c r="E45" i="19"/>
  <c r="D45" i="19"/>
  <c r="C45" i="19"/>
  <c r="AN44" i="19"/>
  <c r="AM44" i="19"/>
  <c r="AL44" i="19"/>
  <c r="AK44" i="19"/>
  <c r="AH44" i="19"/>
  <c r="AG44" i="19"/>
  <c r="AD44" i="19"/>
  <c r="AB44" i="19"/>
  <c r="AA44" i="19"/>
  <c r="Z44" i="19"/>
  <c r="Y44" i="19"/>
  <c r="W44" i="19"/>
  <c r="U44" i="19"/>
  <c r="T44" i="19"/>
  <c r="S44" i="19"/>
  <c r="R44" i="19"/>
  <c r="P44" i="19"/>
  <c r="N44" i="19"/>
  <c r="M44" i="19"/>
  <c r="J44" i="19"/>
  <c r="G44" i="19"/>
  <c r="F44" i="19"/>
  <c r="E44" i="19"/>
  <c r="D44" i="19"/>
  <c r="C44" i="19"/>
  <c r="AN43" i="19"/>
  <c r="AM43" i="19"/>
  <c r="AL43" i="19"/>
  <c r="AK43" i="19"/>
  <c r="AH43" i="19"/>
  <c r="AG43" i="19"/>
  <c r="AD43" i="19"/>
  <c r="AB43" i="19"/>
  <c r="AA43" i="19"/>
  <c r="Z43" i="19"/>
  <c r="Y43" i="19"/>
  <c r="W43" i="19"/>
  <c r="V43" i="19"/>
  <c r="U43" i="19"/>
  <c r="T43" i="19"/>
  <c r="S43" i="19"/>
  <c r="R43" i="19"/>
  <c r="P43" i="19"/>
  <c r="N43" i="19"/>
  <c r="M43" i="19"/>
  <c r="J43" i="19"/>
  <c r="G43" i="19"/>
  <c r="F43" i="19"/>
  <c r="E43" i="19"/>
  <c r="D43" i="19"/>
  <c r="C43" i="19"/>
  <c r="AN42" i="19"/>
  <c r="AM42" i="19"/>
  <c r="AL42" i="19"/>
  <c r="AK42" i="19"/>
  <c r="AH42" i="19"/>
  <c r="AG42" i="19"/>
  <c r="AD42" i="19"/>
  <c r="AB42" i="19"/>
  <c r="AA42" i="19"/>
  <c r="Z42" i="19"/>
  <c r="Y42" i="19"/>
  <c r="W42" i="19"/>
  <c r="U42" i="19"/>
  <c r="T42" i="19"/>
  <c r="S42" i="19"/>
  <c r="R42" i="19"/>
  <c r="P42" i="19"/>
  <c r="N42" i="19"/>
  <c r="M42" i="19"/>
  <c r="J42" i="19"/>
  <c r="G42" i="19"/>
  <c r="F42" i="19"/>
  <c r="E42" i="19"/>
  <c r="D42" i="19"/>
  <c r="C42" i="19"/>
  <c r="AN41" i="19"/>
  <c r="AM41" i="19"/>
  <c r="AL41" i="19"/>
  <c r="AK41" i="19"/>
  <c r="AH41" i="19"/>
  <c r="AG41" i="19"/>
  <c r="AD41" i="19"/>
  <c r="AB41" i="19"/>
  <c r="AA41" i="19"/>
  <c r="Z41" i="19"/>
  <c r="Y41" i="19"/>
  <c r="W41" i="19"/>
  <c r="V41" i="19"/>
  <c r="U41" i="19"/>
  <c r="T41" i="19"/>
  <c r="S41" i="19"/>
  <c r="R41" i="19"/>
  <c r="P41" i="19"/>
  <c r="N41" i="19"/>
  <c r="M41" i="19"/>
  <c r="J41" i="19"/>
  <c r="G41" i="19"/>
  <c r="F41" i="19"/>
  <c r="E41" i="19"/>
  <c r="D41" i="19"/>
  <c r="C41" i="19"/>
  <c r="AN40" i="19"/>
  <c r="AM40" i="19"/>
  <c r="AL40" i="19"/>
  <c r="AK40" i="19"/>
  <c r="AH40" i="19"/>
  <c r="AG40" i="19"/>
  <c r="AD40" i="19"/>
  <c r="AB40" i="19"/>
  <c r="AA40" i="19"/>
  <c r="Z40" i="19"/>
  <c r="Y40" i="19"/>
  <c r="W40" i="19"/>
  <c r="U40" i="19"/>
  <c r="T40" i="19"/>
  <c r="S40" i="19"/>
  <c r="R40" i="19"/>
  <c r="P40" i="19"/>
  <c r="N40" i="19"/>
  <c r="M40" i="19"/>
  <c r="J40" i="19"/>
  <c r="G40" i="19"/>
  <c r="F40" i="19"/>
  <c r="E40" i="19"/>
  <c r="D40" i="19"/>
  <c r="C40" i="19"/>
  <c r="AN39" i="19"/>
  <c r="AM39" i="19"/>
  <c r="AL39" i="19"/>
  <c r="AK39" i="19"/>
  <c r="AH39" i="19"/>
  <c r="AG39" i="19"/>
  <c r="AD39" i="19"/>
  <c r="AB39" i="19"/>
  <c r="AA39" i="19"/>
  <c r="Z39" i="19"/>
  <c r="Y39" i="19"/>
  <c r="W39" i="19"/>
  <c r="V39" i="19"/>
  <c r="U39" i="19"/>
  <c r="T39" i="19"/>
  <c r="S39" i="19"/>
  <c r="R39" i="19"/>
  <c r="P39" i="19"/>
  <c r="N39" i="19"/>
  <c r="M39" i="19"/>
  <c r="J39" i="19"/>
  <c r="G39" i="19"/>
  <c r="F39" i="19"/>
  <c r="E39" i="19"/>
  <c r="D39" i="19"/>
  <c r="C39" i="19"/>
  <c r="AN38" i="19"/>
  <c r="AM38" i="19"/>
  <c r="AL38" i="19"/>
  <c r="AK38" i="19"/>
  <c r="AH38" i="19"/>
  <c r="AG38" i="19"/>
  <c r="AD38" i="19"/>
  <c r="AB38" i="19"/>
  <c r="AA38" i="19"/>
  <c r="Z38" i="19"/>
  <c r="Y38" i="19"/>
  <c r="W38" i="19"/>
  <c r="U38" i="19"/>
  <c r="T38" i="19"/>
  <c r="S38" i="19"/>
  <c r="R38" i="19"/>
  <c r="P38" i="19"/>
  <c r="N38" i="19"/>
  <c r="M38" i="19"/>
  <c r="J38" i="19"/>
  <c r="G38" i="19"/>
  <c r="F38" i="19"/>
  <c r="E38" i="19"/>
  <c r="D38" i="19"/>
  <c r="C38" i="19"/>
  <c r="AN37" i="19"/>
  <c r="AM37" i="19"/>
  <c r="AL37" i="19"/>
  <c r="AK37" i="19"/>
  <c r="AH37" i="19"/>
  <c r="AG37" i="19"/>
  <c r="AD37" i="19"/>
  <c r="AB37" i="19"/>
  <c r="AA37" i="19"/>
  <c r="Z37" i="19"/>
  <c r="Y37" i="19"/>
  <c r="W37" i="19"/>
  <c r="V37" i="19"/>
  <c r="U37" i="19"/>
  <c r="T37" i="19"/>
  <c r="S37" i="19"/>
  <c r="R37" i="19"/>
  <c r="P37" i="19"/>
  <c r="N37" i="19"/>
  <c r="M37" i="19"/>
  <c r="J37" i="19"/>
  <c r="G37" i="19"/>
  <c r="F37" i="19"/>
  <c r="E37" i="19"/>
  <c r="D37" i="19"/>
  <c r="C37" i="19"/>
  <c r="AN36" i="19"/>
  <c r="AM36" i="19"/>
  <c r="AL36" i="19"/>
  <c r="AK36" i="19"/>
  <c r="AH36" i="19"/>
  <c r="AG36" i="19"/>
  <c r="AD36" i="19"/>
  <c r="AB36" i="19"/>
  <c r="AA36" i="19"/>
  <c r="Z36" i="19"/>
  <c r="Y36" i="19"/>
  <c r="W36" i="19"/>
  <c r="U36" i="19"/>
  <c r="T36" i="19"/>
  <c r="S36" i="19"/>
  <c r="R36" i="19"/>
  <c r="P36" i="19"/>
  <c r="N36" i="19"/>
  <c r="M36" i="19"/>
  <c r="J36" i="19"/>
  <c r="G36" i="19"/>
  <c r="F36" i="19"/>
  <c r="E36" i="19"/>
  <c r="D36" i="19"/>
  <c r="C36" i="19"/>
  <c r="AN35" i="19"/>
  <c r="AM35" i="19"/>
  <c r="AL35" i="19"/>
  <c r="AK35" i="19"/>
  <c r="AH35" i="19"/>
  <c r="AG35" i="19"/>
  <c r="AD35" i="19"/>
  <c r="AB35" i="19"/>
  <c r="AA35" i="19"/>
  <c r="Z35" i="19"/>
  <c r="Y35" i="19"/>
  <c r="W35" i="19"/>
  <c r="V35" i="19"/>
  <c r="U35" i="19"/>
  <c r="T35" i="19"/>
  <c r="S35" i="19"/>
  <c r="R35" i="19"/>
  <c r="P35" i="19"/>
  <c r="N35" i="19"/>
  <c r="M35" i="19"/>
  <c r="J35" i="19"/>
  <c r="G35" i="19"/>
  <c r="F35" i="19"/>
  <c r="E35" i="19"/>
  <c r="D35" i="19"/>
  <c r="C35" i="19"/>
  <c r="AN34" i="19"/>
  <c r="AM34" i="19"/>
  <c r="AL34" i="19"/>
  <c r="AK34" i="19"/>
  <c r="AH34" i="19"/>
  <c r="AG34" i="19"/>
  <c r="AD34" i="19"/>
  <c r="AB34" i="19"/>
  <c r="AA34" i="19"/>
  <c r="Z34" i="19"/>
  <c r="Y34" i="19"/>
  <c r="W34" i="19"/>
  <c r="U34" i="19"/>
  <c r="T34" i="19"/>
  <c r="S34" i="19"/>
  <c r="R34" i="19"/>
  <c r="P34" i="19"/>
  <c r="N34" i="19"/>
  <c r="M34" i="19"/>
  <c r="J34" i="19"/>
  <c r="G34" i="19"/>
  <c r="F34" i="19"/>
  <c r="E34" i="19"/>
  <c r="D34" i="19"/>
  <c r="C34" i="19"/>
  <c r="AN33" i="19"/>
  <c r="AM33" i="19"/>
  <c r="AL33" i="19"/>
  <c r="AK33" i="19"/>
  <c r="AG33" i="19"/>
  <c r="AD33" i="19"/>
  <c r="AB33" i="19"/>
  <c r="AA33" i="19"/>
  <c r="Z33" i="19"/>
  <c r="Y33" i="19"/>
  <c r="W33" i="19"/>
  <c r="U33" i="19"/>
  <c r="T33" i="19"/>
  <c r="S33" i="19"/>
  <c r="R33" i="19"/>
  <c r="P33" i="19"/>
  <c r="N33" i="19"/>
  <c r="M33" i="19"/>
  <c r="J33" i="19"/>
  <c r="G33" i="19"/>
  <c r="F33" i="19"/>
  <c r="E33" i="19"/>
  <c r="D33" i="19"/>
  <c r="C33" i="19"/>
  <c r="AN32" i="19"/>
  <c r="AM32" i="19"/>
  <c r="AL32" i="19"/>
  <c r="AK32" i="19"/>
  <c r="AG32" i="19"/>
  <c r="AD32" i="19"/>
  <c r="AB32" i="19"/>
  <c r="AA32" i="19"/>
  <c r="Z32" i="19"/>
  <c r="Y32" i="19"/>
  <c r="W32" i="19"/>
  <c r="V32" i="19"/>
  <c r="U32" i="19"/>
  <c r="T32" i="19"/>
  <c r="S32" i="19"/>
  <c r="R32" i="19"/>
  <c r="P32" i="19"/>
  <c r="N32" i="19"/>
  <c r="M32" i="19"/>
  <c r="J32" i="19"/>
  <c r="G32" i="19"/>
  <c r="F32" i="19"/>
  <c r="E32" i="19"/>
  <c r="D32" i="19"/>
  <c r="C32" i="19"/>
  <c r="AN31" i="19"/>
  <c r="AM31" i="19"/>
  <c r="AL31" i="19"/>
  <c r="AK31" i="19"/>
  <c r="AG31" i="19"/>
  <c r="AD31" i="19"/>
  <c r="AB31" i="19"/>
  <c r="AA31" i="19"/>
  <c r="Z31" i="19"/>
  <c r="Y31" i="19"/>
  <c r="W31" i="19"/>
  <c r="U31" i="19"/>
  <c r="T31" i="19"/>
  <c r="S31" i="19"/>
  <c r="R31" i="19"/>
  <c r="P31" i="19"/>
  <c r="N31" i="19"/>
  <c r="M31" i="19"/>
  <c r="J31" i="19"/>
  <c r="G31" i="19"/>
  <c r="F31" i="19"/>
  <c r="E31" i="19"/>
  <c r="D31" i="19"/>
  <c r="C31" i="19"/>
  <c r="AN30" i="19"/>
  <c r="AM30" i="19"/>
  <c r="AL30" i="19"/>
  <c r="AK30" i="19"/>
  <c r="AG30" i="19"/>
  <c r="AD30" i="19"/>
  <c r="AB30" i="19"/>
  <c r="AA30" i="19"/>
  <c r="Z30" i="19"/>
  <c r="Y30" i="19"/>
  <c r="W30" i="19"/>
  <c r="U30" i="19"/>
  <c r="T30" i="19"/>
  <c r="S30" i="19"/>
  <c r="R30" i="19"/>
  <c r="P30" i="19"/>
  <c r="N30" i="19"/>
  <c r="M30" i="19"/>
  <c r="J30" i="19"/>
  <c r="G30" i="19"/>
  <c r="F30" i="19"/>
  <c r="E30" i="19"/>
  <c r="D30" i="19"/>
  <c r="C30" i="19"/>
  <c r="AN29" i="19"/>
  <c r="AM29" i="19"/>
  <c r="AL29" i="19"/>
  <c r="AK29" i="19"/>
  <c r="AG29" i="19"/>
  <c r="AD29" i="19"/>
  <c r="AB29" i="19"/>
  <c r="AA29" i="19"/>
  <c r="Z29" i="19"/>
  <c r="Y29" i="19"/>
  <c r="W29" i="19"/>
  <c r="U29" i="19"/>
  <c r="T29" i="19"/>
  <c r="S29" i="19"/>
  <c r="R29" i="19"/>
  <c r="P29" i="19"/>
  <c r="N29" i="19"/>
  <c r="M29" i="19"/>
  <c r="J29" i="19"/>
  <c r="G29" i="19"/>
  <c r="F29" i="19"/>
  <c r="E29" i="19"/>
  <c r="D29" i="19"/>
  <c r="C29" i="19"/>
  <c r="AN28" i="19"/>
  <c r="AM28" i="19"/>
  <c r="AL28" i="19"/>
  <c r="AK28" i="19"/>
  <c r="AG28" i="19"/>
  <c r="AD28" i="19"/>
  <c r="AB28" i="19"/>
  <c r="AA28" i="19"/>
  <c r="Z28" i="19"/>
  <c r="Y28" i="19"/>
  <c r="W28" i="19"/>
  <c r="V28" i="19"/>
  <c r="U28" i="19"/>
  <c r="M28" i="19"/>
  <c r="J28" i="19"/>
  <c r="G28" i="19"/>
  <c r="F28" i="19"/>
  <c r="E28" i="19"/>
  <c r="D28" i="19"/>
  <c r="C28" i="19"/>
  <c r="AN27" i="19"/>
  <c r="AM27" i="19"/>
  <c r="AL27" i="19"/>
  <c r="AK27" i="19"/>
  <c r="AG27" i="19"/>
  <c r="AD27" i="19"/>
  <c r="AB27" i="19"/>
  <c r="AA27" i="19"/>
  <c r="Z27" i="19"/>
  <c r="Y27" i="19"/>
  <c r="W27" i="19"/>
  <c r="U27" i="19"/>
  <c r="M27" i="19"/>
  <c r="J27" i="19"/>
  <c r="G27" i="19"/>
  <c r="F27" i="19"/>
  <c r="E27" i="19"/>
  <c r="D27" i="19"/>
  <c r="C27" i="19"/>
  <c r="AN26" i="19"/>
  <c r="AM26" i="19"/>
  <c r="AL26" i="19"/>
  <c r="AK26" i="19"/>
  <c r="AG26" i="19"/>
  <c r="AD26" i="19"/>
  <c r="AB26" i="19"/>
  <c r="AA26" i="19"/>
  <c r="Z26" i="19"/>
  <c r="Y26" i="19"/>
  <c r="W26" i="19"/>
  <c r="V26" i="19"/>
  <c r="U26" i="19"/>
  <c r="M26" i="19"/>
  <c r="J26" i="19"/>
  <c r="G26" i="19"/>
  <c r="F26" i="19"/>
  <c r="E26" i="19"/>
  <c r="D26" i="19"/>
  <c r="C26" i="19"/>
  <c r="AN25" i="19"/>
  <c r="AM25" i="19"/>
  <c r="AL25" i="19"/>
  <c r="AK25" i="19"/>
  <c r="AG25" i="19"/>
  <c r="AD25" i="19"/>
  <c r="AB25" i="19"/>
  <c r="AA25" i="19"/>
  <c r="Z25" i="19"/>
  <c r="Y25" i="19"/>
  <c r="W25" i="19"/>
  <c r="V25" i="19"/>
  <c r="U25" i="19"/>
  <c r="M25" i="19"/>
  <c r="J25" i="19"/>
  <c r="G25" i="19"/>
  <c r="F25" i="19"/>
  <c r="E25" i="19"/>
  <c r="D25" i="19"/>
  <c r="C25" i="19"/>
  <c r="AN24" i="19"/>
  <c r="AM24" i="19"/>
  <c r="AL24" i="19"/>
  <c r="AK24" i="19"/>
  <c r="AG24" i="19"/>
  <c r="AD24" i="19"/>
  <c r="AB24" i="19"/>
  <c r="AA24" i="19"/>
  <c r="Z24" i="19"/>
  <c r="Y24" i="19"/>
  <c r="W24" i="19"/>
  <c r="U24" i="19"/>
  <c r="M24" i="19"/>
  <c r="J24" i="19"/>
  <c r="G24" i="19"/>
  <c r="F24" i="19"/>
  <c r="E24" i="19"/>
  <c r="D24" i="19"/>
  <c r="C24" i="19"/>
  <c r="AN23" i="19"/>
  <c r="AM23" i="19"/>
  <c r="AL23" i="19"/>
  <c r="AK23" i="19"/>
  <c r="AG23" i="19"/>
  <c r="AD23" i="19"/>
  <c r="AB23" i="19"/>
  <c r="AA23" i="19"/>
  <c r="Z23" i="19"/>
  <c r="Y23" i="19"/>
  <c r="W23" i="19"/>
  <c r="V23" i="19"/>
  <c r="U23" i="19"/>
  <c r="M23" i="19"/>
  <c r="J23" i="19"/>
  <c r="G23" i="19"/>
  <c r="F23" i="19"/>
  <c r="E23" i="19"/>
  <c r="D23" i="19"/>
  <c r="C23" i="19"/>
  <c r="AN22" i="19"/>
  <c r="AM22" i="19"/>
  <c r="AL22" i="19"/>
  <c r="AK22" i="19"/>
  <c r="AG22" i="19"/>
  <c r="AD22" i="19"/>
  <c r="AB22" i="19"/>
  <c r="AA22" i="19"/>
  <c r="Z22" i="19"/>
  <c r="Y22" i="19"/>
  <c r="W22" i="19"/>
  <c r="U22" i="19"/>
  <c r="M22" i="19"/>
  <c r="J22" i="19"/>
  <c r="G22" i="19"/>
  <c r="F22" i="19"/>
  <c r="E22" i="19"/>
  <c r="D22" i="19"/>
  <c r="C22" i="19"/>
  <c r="AN21" i="19"/>
  <c r="AM21" i="19"/>
  <c r="AL21" i="19"/>
  <c r="AK21" i="19"/>
  <c r="AG21" i="19"/>
  <c r="AD21" i="19"/>
  <c r="AB21" i="19"/>
  <c r="AA21" i="19"/>
  <c r="Z21" i="19"/>
  <c r="Y21" i="19"/>
  <c r="W21" i="19"/>
  <c r="U21" i="19"/>
  <c r="M21" i="19"/>
  <c r="J21" i="19"/>
  <c r="G21" i="19"/>
  <c r="F21" i="19"/>
  <c r="E21" i="19"/>
  <c r="D21" i="19"/>
  <c r="C21" i="19"/>
  <c r="AN20" i="19"/>
  <c r="AM20" i="19"/>
  <c r="AL20" i="19"/>
  <c r="AK20" i="19"/>
  <c r="AG20" i="19"/>
  <c r="AD20" i="19"/>
  <c r="AB20" i="19"/>
  <c r="AA20" i="19"/>
  <c r="Z20" i="19"/>
  <c r="Y20" i="19"/>
  <c r="W20" i="19"/>
  <c r="U20" i="19"/>
  <c r="M20" i="19"/>
  <c r="J20" i="19"/>
  <c r="G20" i="19"/>
  <c r="F20" i="19"/>
  <c r="E20" i="19"/>
  <c r="D20" i="19"/>
  <c r="C20" i="19"/>
  <c r="AN19" i="19"/>
  <c r="AM19" i="19"/>
  <c r="AL19" i="19"/>
  <c r="AK19" i="19"/>
  <c r="AG19" i="19"/>
  <c r="AD19" i="19"/>
  <c r="AB19" i="19"/>
  <c r="AA19" i="19"/>
  <c r="Z19" i="19"/>
  <c r="Y19" i="19"/>
  <c r="W19" i="19"/>
  <c r="V19" i="19"/>
  <c r="U19" i="19"/>
  <c r="M19" i="19"/>
  <c r="J19" i="19"/>
  <c r="G19" i="19"/>
  <c r="F19" i="19"/>
  <c r="E19" i="19"/>
  <c r="D19" i="19"/>
  <c r="C19" i="19"/>
  <c r="AN18" i="19"/>
  <c r="AM18" i="19"/>
  <c r="AL18" i="19"/>
  <c r="AK18" i="19"/>
  <c r="AG18" i="19"/>
  <c r="AD18" i="19"/>
  <c r="AB18" i="19"/>
  <c r="AA18" i="19"/>
  <c r="Z18" i="19"/>
  <c r="Y18" i="19"/>
  <c r="W18" i="19"/>
  <c r="U18" i="19"/>
  <c r="M18" i="19"/>
  <c r="J18" i="19"/>
  <c r="G18" i="19"/>
  <c r="F18" i="19"/>
  <c r="E18" i="19"/>
  <c r="D18" i="19"/>
  <c r="C18" i="19"/>
  <c r="AN17" i="19"/>
  <c r="AM17" i="19"/>
  <c r="AL17" i="19"/>
  <c r="AK17" i="19"/>
  <c r="AG17" i="19"/>
  <c r="AD17" i="19"/>
  <c r="AB17" i="19"/>
  <c r="AA17" i="19"/>
  <c r="Z17" i="19"/>
  <c r="Y17" i="19"/>
  <c r="W17" i="19"/>
  <c r="U17" i="19"/>
  <c r="M17" i="19"/>
  <c r="J17" i="19"/>
  <c r="G17" i="19"/>
  <c r="F17" i="19"/>
  <c r="E17" i="19"/>
  <c r="D17" i="19"/>
  <c r="C17" i="19"/>
  <c r="AN16" i="19"/>
  <c r="AM16" i="19"/>
  <c r="AL16" i="19"/>
  <c r="AK16" i="19"/>
  <c r="AG16" i="19"/>
  <c r="AD16" i="19"/>
  <c r="AB16" i="19"/>
  <c r="AA16" i="19"/>
  <c r="Z16" i="19"/>
  <c r="Y16" i="19"/>
  <c r="W16" i="19"/>
  <c r="U16" i="19"/>
  <c r="M16" i="19"/>
  <c r="J16" i="19"/>
  <c r="G16" i="19"/>
  <c r="F16" i="19"/>
  <c r="E16" i="19"/>
  <c r="D16" i="19"/>
  <c r="C16" i="19"/>
  <c r="AN15" i="19"/>
  <c r="AM15" i="19"/>
  <c r="AL15" i="19"/>
  <c r="AK15" i="19"/>
  <c r="AG15" i="19"/>
  <c r="AD15" i="19"/>
  <c r="AB15" i="19"/>
  <c r="AA15" i="19"/>
  <c r="Z15" i="19"/>
  <c r="Y15" i="19"/>
  <c r="W15" i="19"/>
  <c r="V15" i="19"/>
  <c r="U15" i="19"/>
  <c r="M15" i="19"/>
  <c r="J15" i="19"/>
  <c r="G15" i="19"/>
  <c r="F15" i="19"/>
  <c r="E15" i="19"/>
  <c r="D15" i="19"/>
  <c r="C15" i="19"/>
  <c r="AN14" i="19"/>
  <c r="AM14" i="19"/>
  <c r="AL14" i="19"/>
  <c r="AK14" i="19"/>
  <c r="AG14" i="19"/>
  <c r="AD14" i="19"/>
  <c r="AB14" i="19"/>
  <c r="AA14" i="19"/>
  <c r="Z14" i="19"/>
  <c r="Y14" i="19"/>
  <c r="W14" i="19"/>
  <c r="V14" i="19"/>
  <c r="U14" i="19"/>
  <c r="M14" i="19"/>
  <c r="J14" i="19"/>
  <c r="G14" i="19"/>
  <c r="F14" i="19"/>
  <c r="E14" i="19"/>
  <c r="D14" i="19"/>
  <c r="C14" i="19"/>
  <c r="AN13" i="19"/>
  <c r="AM13" i="19"/>
  <c r="AL13" i="19"/>
  <c r="AK13" i="19"/>
  <c r="AG13" i="19"/>
  <c r="AD13" i="19"/>
  <c r="AB13" i="19"/>
  <c r="AA13" i="19"/>
  <c r="Z13" i="19"/>
  <c r="Y13" i="19"/>
  <c r="W13" i="19"/>
  <c r="V13" i="19"/>
  <c r="U13" i="19"/>
  <c r="M13" i="19"/>
  <c r="J13" i="19"/>
  <c r="G13" i="19"/>
  <c r="F13" i="19"/>
  <c r="E13" i="19"/>
  <c r="D13" i="19"/>
  <c r="C13" i="19"/>
  <c r="AN12" i="19"/>
  <c r="AM12" i="19"/>
  <c r="AL12" i="19"/>
  <c r="AK12" i="19"/>
  <c r="AG12" i="19"/>
  <c r="AD12" i="19"/>
  <c r="AB12" i="19"/>
  <c r="AA12" i="19"/>
  <c r="Z12" i="19"/>
  <c r="Y12" i="19"/>
  <c r="W12" i="19"/>
  <c r="U12" i="19"/>
  <c r="M12" i="19"/>
  <c r="J12" i="19"/>
  <c r="G12" i="19"/>
  <c r="F12" i="19"/>
  <c r="E12" i="19"/>
  <c r="D12" i="19"/>
  <c r="C12" i="19"/>
  <c r="AN187" i="27"/>
  <c r="AM187" i="27"/>
  <c r="AL187" i="27"/>
  <c r="AK187" i="27"/>
  <c r="AH187" i="27"/>
  <c r="AG187" i="27"/>
  <c r="AD187" i="27"/>
  <c r="AB187" i="27"/>
  <c r="AA187" i="27"/>
  <c r="Z187" i="27"/>
  <c r="Y187" i="27"/>
  <c r="W187" i="27"/>
  <c r="V187" i="27"/>
  <c r="T187" i="27"/>
  <c r="S187" i="27"/>
  <c r="R187" i="27"/>
  <c r="P187" i="27"/>
  <c r="N187" i="27"/>
  <c r="M187" i="27"/>
  <c r="J187" i="27"/>
  <c r="G187" i="27"/>
  <c r="F187" i="27"/>
  <c r="E187" i="27"/>
  <c r="D187" i="27"/>
  <c r="C187" i="27"/>
  <c r="AN186" i="27"/>
  <c r="AM186" i="27"/>
  <c r="AL186" i="27"/>
  <c r="AK186" i="27"/>
  <c r="AH186" i="27"/>
  <c r="AG186" i="27"/>
  <c r="AD186" i="27"/>
  <c r="AB186" i="27"/>
  <c r="AA186" i="27"/>
  <c r="Z186" i="27"/>
  <c r="Y186" i="27"/>
  <c r="W186" i="27"/>
  <c r="V186" i="27"/>
  <c r="T186" i="27"/>
  <c r="S186" i="27"/>
  <c r="R186" i="27"/>
  <c r="P186" i="27"/>
  <c r="N186" i="27"/>
  <c r="M186" i="27"/>
  <c r="J186" i="27"/>
  <c r="G186" i="27"/>
  <c r="F186" i="27"/>
  <c r="E186" i="27"/>
  <c r="D186" i="27"/>
  <c r="C186" i="27"/>
  <c r="AN185" i="27"/>
  <c r="AM185" i="27"/>
  <c r="AL185" i="27"/>
  <c r="AK185" i="27"/>
  <c r="AH185" i="27"/>
  <c r="AG185" i="27"/>
  <c r="AD185" i="27"/>
  <c r="AB185" i="27"/>
  <c r="AA185" i="27"/>
  <c r="Z185" i="27"/>
  <c r="Y185" i="27"/>
  <c r="W185" i="27"/>
  <c r="T185" i="27"/>
  <c r="S185" i="27"/>
  <c r="R185" i="27"/>
  <c r="P185" i="27"/>
  <c r="N185" i="27"/>
  <c r="M185" i="27"/>
  <c r="J185" i="27"/>
  <c r="G185" i="27"/>
  <c r="F185" i="27"/>
  <c r="E185" i="27"/>
  <c r="D185" i="27"/>
  <c r="C185" i="27"/>
  <c r="AN184" i="27"/>
  <c r="AM184" i="27"/>
  <c r="AL184" i="27"/>
  <c r="AK184" i="27"/>
  <c r="AH184" i="27"/>
  <c r="AG184" i="27"/>
  <c r="AD184" i="27"/>
  <c r="AB184" i="27"/>
  <c r="AA184" i="27"/>
  <c r="Z184" i="27"/>
  <c r="Y184" i="27"/>
  <c r="W184" i="27"/>
  <c r="V184" i="27"/>
  <c r="T184" i="27"/>
  <c r="S184" i="27"/>
  <c r="R184" i="27"/>
  <c r="P184" i="27"/>
  <c r="N184" i="27"/>
  <c r="M184" i="27"/>
  <c r="J184" i="27"/>
  <c r="G184" i="27"/>
  <c r="F184" i="27"/>
  <c r="E184" i="27"/>
  <c r="D184" i="27"/>
  <c r="C184" i="27"/>
  <c r="AN183" i="27"/>
  <c r="AM183" i="27"/>
  <c r="AL183" i="27"/>
  <c r="AK183" i="27"/>
  <c r="AH183" i="27"/>
  <c r="AG183" i="27"/>
  <c r="AD183" i="27"/>
  <c r="AB183" i="27"/>
  <c r="AA183" i="27"/>
  <c r="Z183" i="27"/>
  <c r="Y183" i="27"/>
  <c r="W183" i="27"/>
  <c r="V183" i="27"/>
  <c r="T183" i="27"/>
  <c r="S183" i="27"/>
  <c r="R183" i="27"/>
  <c r="P183" i="27"/>
  <c r="N183" i="27"/>
  <c r="M183" i="27"/>
  <c r="J183" i="27"/>
  <c r="G183" i="27"/>
  <c r="F183" i="27"/>
  <c r="E183" i="27"/>
  <c r="D183" i="27"/>
  <c r="C183" i="27"/>
  <c r="AN182" i="27"/>
  <c r="AM182" i="27"/>
  <c r="AL182" i="27"/>
  <c r="AK182" i="27"/>
  <c r="AH182" i="27"/>
  <c r="AG182" i="27"/>
  <c r="AD182" i="27"/>
  <c r="AB182" i="27"/>
  <c r="AA182" i="27"/>
  <c r="Z182" i="27"/>
  <c r="Y182" i="27"/>
  <c r="W182" i="27"/>
  <c r="V182" i="27"/>
  <c r="T182" i="27"/>
  <c r="S182" i="27"/>
  <c r="R182" i="27"/>
  <c r="P182" i="27"/>
  <c r="N182" i="27"/>
  <c r="M182" i="27"/>
  <c r="J182" i="27"/>
  <c r="G182" i="27"/>
  <c r="F182" i="27"/>
  <c r="E182" i="27"/>
  <c r="D182" i="27"/>
  <c r="C182" i="27"/>
  <c r="AN181" i="27"/>
  <c r="AM181" i="27"/>
  <c r="AL181" i="27"/>
  <c r="AK181" i="27"/>
  <c r="AH181" i="27"/>
  <c r="AG181" i="27"/>
  <c r="AD181" i="27"/>
  <c r="AB181" i="27"/>
  <c r="AA181" i="27"/>
  <c r="Z181" i="27"/>
  <c r="Y181" i="27"/>
  <c r="W181" i="27"/>
  <c r="T181" i="27"/>
  <c r="S181" i="27"/>
  <c r="R181" i="27"/>
  <c r="P181" i="27"/>
  <c r="N181" i="27"/>
  <c r="M181" i="27"/>
  <c r="J181" i="27"/>
  <c r="G181" i="27"/>
  <c r="F181" i="27"/>
  <c r="E181" i="27"/>
  <c r="D181" i="27"/>
  <c r="C181" i="27"/>
  <c r="AN180" i="27"/>
  <c r="AM180" i="27"/>
  <c r="AL180" i="27"/>
  <c r="AK180" i="27"/>
  <c r="AH180" i="27"/>
  <c r="AG180" i="27"/>
  <c r="AD180" i="27"/>
  <c r="AB180" i="27"/>
  <c r="AA180" i="27"/>
  <c r="Z180" i="27"/>
  <c r="Y180" i="27"/>
  <c r="W180" i="27"/>
  <c r="V180" i="27"/>
  <c r="T180" i="27"/>
  <c r="S180" i="27"/>
  <c r="R180" i="27"/>
  <c r="P180" i="27"/>
  <c r="N180" i="27"/>
  <c r="M180" i="27"/>
  <c r="J180" i="27"/>
  <c r="G180" i="27"/>
  <c r="F180" i="27"/>
  <c r="E180" i="27"/>
  <c r="D180" i="27"/>
  <c r="C180" i="27"/>
  <c r="AN179" i="27"/>
  <c r="AM179" i="27"/>
  <c r="AL179" i="27"/>
  <c r="AK179" i="27"/>
  <c r="AH179" i="27"/>
  <c r="AG179" i="27"/>
  <c r="AD179" i="27"/>
  <c r="AB179" i="27"/>
  <c r="AA179" i="27"/>
  <c r="Z179" i="27"/>
  <c r="Y179" i="27"/>
  <c r="W179" i="27"/>
  <c r="T179" i="27"/>
  <c r="S179" i="27"/>
  <c r="R179" i="27"/>
  <c r="P179" i="27"/>
  <c r="N179" i="27"/>
  <c r="M179" i="27"/>
  <c r="J179" i="27"/>
  <c r="G179" i="27"/>
  <c r="F179" i="27"/>
  <c r="E179" i="27"/>
  <c r="D179" i="27"/>
  <c r="C179" i="27"/>
  <c r="AN178" i="27"/>
  <c r="AM178" i="27"/>
  <c r="AL178" i="27"/>
  <c r="AK178" i="27"/>
  <c r="AH178" i="27"/>
  <c r="AG178" i="27"/>
  <c r="AD178" i="27"/>
  <c r="AB178" i="27"/>
  <c r="AA178" i="27"/>
  <c r="Z178" i="27"/>
  <c r="Y178" i="27"/>
  <c r="W178" i="27"/>
  <c r="T178" i="27"/>
  <c r="S178" i="27"/>
  <c r="R178" i="27"/>
  <c r="P178" i="27"/>
  <c r="N178" i="27"/>
  <c r="M178" i="27"/>
  <c r="J178" i="27"/>
  <c r="G178" i="27"/>
  <c r="F178" i="27"/>
  <c r="E178" i="27"/>
  <c r="D178" i="27"/>
  <c r="C178" i="27"/>
  <c r="AN177" i="27"/>
  <c r="AM177" i="27"/>
  <c r="AL177" i="27"/>
  <c r="AK177" i="27"/>
  <c r="AH177" i="27"/>
  <c r="AG177" i="27"/>
  <c r="AD177" i="27"/>
  <c r="AB177" i="27"/>
  <c r="AA177" i="27"/>
  <c r="Z177" i="27"/>
  <c r="Y177" i="27"/>
  <c r="W177" i="27"/>
  <c r="V177" i="27"/>
  <c r="T177" i="27"/>
  <c r="S177" i="27"/>
  <c r="R177" i="27"/>
  <c r="P177" i="27"/>
  <c r="N177" i="27"/>
  <c r="M177" i="27"/>
  <c r="J177" i="27"/>
  <c r="G177" i="27"/>
  <c r="F177" i="27"/>
  <c r="E177" i="27"/>
  <c r="D177" i="27"/>
  <c r="C177" i="27"/>
  <c r="AN176" i="27"/>
  <c r="AM176" i="27"/>
  <c r="AL176" i="27"/>
  <c r="AK176" i="27"/>
  <c r="AH176" i="27"/>
  <c r="AG176" i="27"/>
  <c r="AD176" i="27"/>
  <c r="AB176" i="27"/>
  <c r="AA176" i="27"/>
  <c r="Z176" i="27"/>
  <c r="Y176" i="27"/>
  <c r="W176" i="27"/>
  <c r="T176" i="27"/>
  <c r="S176" i="27"/>
  <c r="R176" i="27"/>
  <c r="P176" i="27"/>
  <c r="N176" i="27"/>
  <c r="M176" i="27"/>
  <c r="J176" i="27"/>
  <c r="G176" i="27"/>
  <c r="F176" i="27"/>
  <c r="E176" i="27"/>
  <c r="D176" i="27"/>
  <c r="C176" i="27"/>
  <c r="AN175" i="27"/>
  <c r="AM175" i="27"/>
  <c r="AL175" i="27"/>
  <c r="AK175" i="27"/>
  <c r="AH175" i="27"/>
  <c r="AG175" i="27"/>
  <c r="AD175" i="27"/>
  <c r="AB175" i="27"/>
  <c r="AA175" i="27"/>
  <c r="Z175" i="27"/>
  <c r="Y175" i="27"/>
  <c r="W175" i="27"/>
  <c r="T175" i="27"/>
  <c r="S175" i="27"/>
  <c r="R175" i="27"/>
  <c r="P175" i="27"/>
  <c r="N175" i="27"/>
  <c r="M175" i="27"/>
  <c r="J175" i="27"/>
  <c r="G175" i="27"/>
  <c r="F175" i="27"/>
  <c r="E175" i="27"/>
  <c r="D175" i="27"/>
  <c r="C175" i="27"/>
  <c r="AN174" i="27"/>
  <c r="AM174" i="27"/>
  <c r="AL174" i="27"/>
  <c r="AK174" i="27"/>
  <c r="AH174" i="27"/>
  <c r="AG174" i="27"/>
  <c r="AD174" i="27"/>
  <c r="AB174" i="27"/>
  <c r="AA174" i="27"/>
  <c r="Z174" i="27"/>
  <c r="Y174" i="27"/>
  <c r="W174" i="27"/>
  <c r="T174" i="27"/>
  <c r="S174" i="27"/>
  <c r="R174" i="27"/>
  <c r="P174" i="27"/>
  <c r="N174" i="27"/>
  <c r="M174" i="27"/>
  <c r="J174" i="27"/>
  <c r="G174" i="27"/>
  <c r="F174" i="27"/>
  <c r="E174" i="27"/>
  <c r="D174" i="27"/>
  <c r="C174" i="27"/>
  <c r="AN173" i="27"/>
  <c r="AM173" i="27"/>
  <c r="AL173" i="27"/>
  <c r="AK173" i="27"/>
  <c r="AH173" i="27"/>
  <c r="AG173" i="27"/>
  <c r="AD173" i="27"/>
  <c r="AB173" i="27"/>
  <c r="AA173" i="27"/>
  <c r="Z173" i="27"/>
  <c r="Y173" i="27"/>
  <c r="W173" i="27"/>
  <c r="V173" i="27"/>
  <c r="T173" i="27"/>
  <c r="S173" i="27"/>
  <c r="R173" i="27"/>
  <c r="P173" i="27"/>
  <c r="N173" i="27"/>
  <c r="M173" i="27"/>
  <c r="J173" i="27"/>
  <c r="G173" i="27"/>
  <c r="F173" i="27"/>
  <c r="E173" i="27"/>
  <c r="D173" i="27"/>
  <c r="C173" i="27"/>
  <c r="AN172" i="27"/>
  <c r="AM172" i="27"/>
  <c r="AL172" i="27"/>
  <c r="AK172" i="27"/>
  <c r="AH172" i="27"/>
  <c r="AG172" i="27"/>
  <c r="AD172" i="27"/>
  <c r="AB172" i="27"/>
  <c r="AA172" i="27"/>
  <c r="Z172" i="27"/>
  <c r="Y172" i="27"/>
  <c r="W172" i="27"/>
  <c r="T172" i="27"/>
  <c r="S172" i="27"/>
  <c r="R172" i="27"/>
  <c r="P172" i="27"/>
  <c r="N172" i="27"/>
  <c r="M172" i="27"/>
  <c r="J172" i="27"/>
  <c r="G172" i="27"/>
  <c r="F172" i="27"/>
  <c r="E172" i="27"/>
  <c r="D172" i="27"/>
  <c r="C172" i="27"/>
  <c r="AN171" i="27"/>
  <c r="AM171" i="27"/>
  <c r="AL171" i="27"/>
  <c r="AK171" i="27"/>
  <c r="AH171" i="27"/>
  <c r="AG171" i="27"/>
  <c r="AD171" i="27"/>
  <c r="AB171" i="27"/>
  <c r="AA171" i="27"/>
  <c r="Z171" i="27"/>
  <c r="Y171" i="27"/>
  <c r="W171" i="27"/>
  <c r="T171" i="27"/>
  <c r="S171" i="27"/>
  <c r="R171" i="27"/>
  <c r="P171" i="27"/>
  <c r="N171" i="27"/>
  <c r="M171" i="27"/>
  <c r="J171" i="27"/>
  <c r="G171" i="27"/>
  <c r="F171" i="27"/>
  <c r="E171" i="27"/>
  <c r="D171" i="27"/>
  <c r="C171" i="27"/>
  <c r="AN170" i="27"/>
  <c r="AM170" i="27"/>
  <c r="AL170" i="27"/>
  <c r="AK170" i="27"/>
  <c r="AH170" i="27"/>
  <c r="AG170" i="27"/>
  <c r="AD170" i="27"/>
  <c r="AB170" i="27"/>
  <c r="AA170" i="27"/>
  <c r="Z170" i="27"/>
  <c r="Y170" i="27"/>
  <c r="W170" i="27"/>
  <c r="V170" i="27"/>
  <c r="T170" i="27"/>
  <c r="S170" i="27"/>
  <c r="R170" i="27"/>
  <c r="P170" i="27"/>
  <c r="N170" i="27"/>
  <c r="M170" i="27"/>
  <c r="J170" i="27"/>
  <c r="G170" i="27"/>
  <c r="F170" i="27"/>
  <c r="E170" i="27"/>
  <c r="D170" i="27"/>
  <c r="C170" i="27"/>
  <c r="AN169" i="27"/>
  <c r="AM169" i="27"/>
  <c r="AL169" i="27"/>
  <c r="AK169" i="27"/>
  <c r="AH169" i="27"/>
  <c r="AG169" i="27"/>
  <c r="AD169" i="27"/>
  <c r="AB169" i="27"/>
  <c r="AA169" i="27"/>
  <c r="Z169" i="27"/>
  <c r="Y169" i="27"/>
  <c r="W169" i="27"/>
  <c r="T169" i="27"/>
  <c r="S169" i="27"/>
  <c r="R169" i="27"/>
  <c r="P169" i="27"/>
  <c r="N169" i="27"/>
  <c r="M169" i="27"/>
  <c r="J169" i="27"/>
  <c r="G169" i="27"/>
  <c r="F169" i="27"/>
  <c r="E169" i="27"/>
  <c r="D169" i="27"/>
  <c r="C169" i="27"/>
  <c r="AN168" i="27"/>
  <c r="AM168" i="27"/>
  <c r="AL168" i="27"/>
  <c r="AK168" i="27"/>
  <c r="AH168" i="27"/>
  <c r="AG168" i="27"/>
  <c r="AD168" i="27"/>
  <c r="AB168" i="27"/>
  <c r="AA168" i="27"/>
  <c r="Z168" i="27"/>
  <c r="Y168" i="27"/>
  <c r="W168" i="27"/>
  <c r="T168" i="27"/>
  <c r="S168" i="27"/>
  <c r="R168" i="27"/>
  <c r="P168" i="27"/>
  <c r="N168" i="27"/>
  <c r="M168" i="27"/>
  <c r="J168" i="27"/>
  <c r="G168" i="27"/>
  <c r="F168" i="27"/>
  <c r="E168" i="27"/>
  <c r="D168" i="27"/>
  <c r="C168" i="27"/>
  <c r="AN167" i="27"/>
  <c r="AM167" i="27"/>
  <c r="AL167" i="27"/>
  <c r="AK167" i="27"/>
  <c r="AH167" i="27"/>
  <c r="AG167" i="27"/>
  <c r="AD167" i="27"/>
  <c r="AB167" i="27"/>
  <c r="AA167" i="27"/>
  <c r="Z167" i="27"/>
  <c r="Y167" i="27"/>
  <c r="W167" i="27"/>
  <c r="S167" i="27"/>
  <c r="R167" i="27"/>
  <c r="P167" i="27"/>
  <c r="N167" i="27"/>
  <c r="M167" i="27"/>
  <c r="J167" i="27"/>
  <c r="G167" i="27"/>
  <c r="F167" i="27"/>
  <c r="E167" i="27"/>
  <c r="D167" i="27"/>
  <c r="C167" i="27"/>
  <c r="AN166" i="27"/>
  <c r="AM166" i="27"/>
  <c r="AL166" i="27"/>
  <c r="AK166" i="27"/>
  <c r="AH166" i="27"/>
  <c r="AG166" i="27"/>
  <c r="AD166" i="27"/>
  <c r="AB166" i="27"/>
  <c r="AA166" i="27"/>
  <c r="Z166" i="27"/>
  <c r="Y166" i="27"/>
  <c r="W166" i="27"/>
  <c r="V166" i="27"/>
  <c r="T166" i="27"/>
  <c r="S166" i="27"/>
  <c r="R166" i="27"/>
  <c r="P166" i="27"/>
  <c r="N166" i="27"/>
  <c r="M166" i="27"/>
  <c r="J166" i="27"/>
  <c r="G166" i="27"/>
  <c r="F166" i="27"/>
  <c r="E166" i="27"/>
  <c r="D166" i="27"/>
  <c r="C166" i="27"/>
  <c r="AN165" i="27"/>
  <c r="AM165" i="27"/>
  <c r="AL165" i="27"/>
  <c r="AK165" i="27"/>
  <c r="AH165" i="27"/>
  <c r="AG165" i="27"/>
  <c r="AD165" i="27"/>
  <c r="AB165" i="27"/>
  <c r="AA165" i="27"/>
  <c r="Z165" i="27"/>
  <c r="Y165" i="27"/>
  <c r="W165" i="27"/>
  <c r="T165" i="27"/>
  <c r="S165" i="27"/>
  <c r="R165" i="27"/>
  <c r="P165" i="27"/>
  <c r="N165" i="27"/>
  <c r="M165" i="27"/>
  <c r="J165" i="27"/>
  <c r="G165" i="27"/>
  <c r="F165" i="27"/>
  <c r="E165" i="27"/>
  <c r="D165" i="27"/>
  <c r="C165" i="27"/>
  <c r="AN164" i="27"/>
  <c r="AM164" i="27"/>
  <c r="AL164" i="27"/>
  <c r="AK164" i="27"/>
  <c r="AH164" i="27"/>
  <c r="AG164" i="27"/>
  <c r="AD164" i="27"/>
  <c r="AB164" i="27"/>
  <c r="AA164" i="27"/>
  <c r="Z164" i="27"/>
  <c r="Y164" i="27"/>
  <c r="W164" i="27"/>
  <c r="V164" i="27"/>
  <c r="T164" i="27"/>
  <c r="S164" i="27"/>
  <c r="R164" i="27"/>
  <c r="P164" i="27"/>
  <c r="N164" i="27"/>
  <c r="M164" i="27"/>
  <c r="J164" i="27"/>
  <c r="G164" i="27"/>
  <c r="F164" i="27"/>
  <c r="E164" i="27"/>
  <c r="D164" i="27"/>
  <c r="C164" i="27"/>
  <c r="AN163" i="27"/>
  <c r="AM163" i="27"/>
  <c r="AL163" i="27"/>
  <c r="AK163" i="27"/>
  <c r="AH163" i="27"/>
  <c r="AG163" i="27"/>
  <c r="AD163" i="27"/>
  <c r="AB163" i="27"/>
  <c r="AA163" i="27"/>
  <c r="Z163" i="27"/>
  <c r="Y163" i="27"/>
  <c r="W163" i="27"/>
  <c r="V163" i="27"/>
  <c r="T163" i="27"/>
  <c r="S163" i="27"/>
  <c r="R163" i="27"/>
  <c r="P163" i="27"/>
  <c r="N163" i="27"/>
  <c r="M163" i="27"/>
  <c r="J163" i="27"/>
  <c r="G163" i="27"/>
  <c r="F163" i="27"/>
  <c r="E163" i="27"/>
  <c r="D163" i="27"/>
  <c r="C163" i="27"/>
  <c r="AN162" i="27"/>
  <c r="AM162" i="27"/>
  <c r="AL162" i="27"/>
  <c r="AK162" i="27"/>
  <c r="AH162" i="27"/>
  <c r="AG162" i="27"/>
  <c r="AD162" i="27"/>
  <c r="AB162" i="27"/>
  <c r="AA162" i="27"/>
  <c r="Z162" i="27"/>
  <c r="Y162" i="27"/>
  <c r="W162" i="27"/>
  <c r="V162" i="27"/>
  <c r="T162" i="27"/>
  <c r="S162" i="27"/>
  <c r="R162" i="27"/>
  <c r="P162" i="27"/>
  <c r="N162" i="27"/>
  <c r="M162" i="27"/>
  <c r="J162" i="27"/>
  <c r="G162" i="27"/>
  <c r="F162" i="27"/>
  <c r="E162" i="27"/>
  <c r="D162" i="27"/>
  <c r="C162" i="27"/>
  <c r="AN161" i="27"/>
  <c r="AM161" i="27"/>
  <c r="AL161" i="27"/>
  <c r="AK161" i="27"/>
  <c r="AH161" i="27"/>
  <c r="AG161" i="27"/>
  <c r="AD161" i="27"/>
  <c r="AB161" i="27"/>
  <c r="AA161" i="27"/>
  <c r="Z161" i="27"/>
  <c r="Y161" i="27"/>
  <c r="W161" i="27"/>
  <c r="T161" i="27"/>
  <c r="S161" i="27"/>
  <c r="R161" i="27"/>
  <c r="P161" i="27"/>
  <c r="N161" i="27"/>
  <c r="M161" i="27"/>
  <c r="J161" i="27"/>
  <c r="G161" i="27"/>
  <c r="F161" i="27"/>
  <c r="E161" i="27"/>
  <c r="D161" i="27"/>
  <c r="C161" i="27"/>
  <c r="AN160" i="27"/>
  <c r="AM160" i="27"/>
  <c r="AL160" i="27"/>
  <c r="AK160" i="27"/>
  <c r="AH160" i="27"/>
  <c r="AG160" i="27"/>
  <c r="AD160" i="27"/>
  <c r="AB160" i="27"/>
  <c r="AA160" i="27"/>
  <c r="Z160" i="27"/>
  <c r="Y160" i="27"/>
  <c r="W160" i="27"/>
  <c r="T160" i="27"/>
  <c r="S160" i="27"/>
  <c r="R160" i="27"/>
  <c r="P160" i="27"/>
  <c r="N160" i="27"/>
  <c r="M160" i="27"/>
  <c r="J160" i="27"/>
  <c r="G160" i="27"/>
  <c r="F160" i="27"/>
  <c r="E160" i="27"/>
  <c r="D160" i="27"/>
  <c r="C160" i="27"/>
  <c r="AN159" i="27"/>
  <c r="AM159" i="27"/>
  <c r="AL159" i="27"/>
  <c r="AK159" i="27"/>
  <c r="AH159" i="27"/>
  <c r="AG159" i="27"/>
  <c r="AD159" i="27"/>
  <c r="AB159" i="27"/>
  <c r="AA159" i="27"/>
  <c r="Z159" i="27"/>
  <c r="Y159" i="27"/>
  <c r="W159" i="27"/>
  <c r="V159" i="27"/>
  <c r="T159" i="27"/>
  <c r="S159" i="27"/>
  <c r="R159" i="27"/>
  <c r="P159" i="27"/>
  <c r="N159" i="27"/>
  <c r="M159" i="27"/>
  <c r="J159" i="27"/>
  <c r="G159" i="27"/>
  <c r="F159" i="27"/>
  <c r="E159" i="27"/>
  <c r="D159" i="27"/>
  <c r="C159" i="27"/>
  <c r="AN158" i="27"/>
  <c r="AM158" i="27"/>
  <c r="AL158" i="27"/>
  <c r="AK158" i="27"/>
  <c r="AH158" i="27"/>
  <c r="AG158" i="27"/>
  <c r="AD158" i="27"/>
  <c r="AB158" i="27"/>
  <c r="AA158" i="27"/>
  <c r="Z158" i="27"/>
  <c r="Y158" i="27"/>
  <c r="W158" i="27"/>
  <c r="V158" i="27"/>
  <c r="T158" i="27"/>
  <c r="S158" i="27"/>
  <c r="R158" i="27"/>
  <c r="P158" i="27"/>
  <c r="N158" i="27"/>
  <c r="M158" i="27"/>
  <c r="J158" i="27"/>
  <c r="G158" i="27"/>
  <c r="F158" i="27"/>
  <c r="E158" i="27"/>
  <c r="D158" i="27"/>
  <c r="C158" i="27"/>
  <c r="AN157" i="27"/>
  <c r="AM157" i="27"/>
  <c r="AL157" i="27"/>
  <c r="AK157" i="27"/>
  <c r="AH157" i="27"/>
  <c r="AG157" i="27"/>
  <c r="AD157" i="27"/>
  <c r="AB157" i="27"/>
  <c r="AA157" i="27"/>
  <c r="Z157" i="27"/>
  <c r="Y157" i="27"/>
  <c r="W157" i="27"/>
  <c r="T157" i="27"/>
  <c r="S157" i="27"/>
  <c r="R157" i="27"/>
  <c r="P157" i="27"/>
  <c r="N157" i="27"/>
  <c r="M157" i="27"/>
  <c r="J157" i="27"/>
  <c r="G157" i="27"/>
  <c r="F157" i="27"/>
  <c r="E157" i="27"/>
  <c r="D157" i="27"/>
  <c r="C157" i="27"/>
  <c r="AN156" i="27"/>
  <c r="AM156" i="27"/>
  <c r="AL156" i="27"/>
  <c r="AK156" i="27"/>
  <c r="AH156" i="27"/>
  <c r="AG156" i="27"/>
  <c r="AD156" i="27"/>
  <c r="AB156" i="27"/>
  <c r="AA156" i="27"/>
  <c r="Z156" i="27"/>
  <c r="Y156" i="27"/>
  <c r="W156" i="27"/>
  <c r="T156" i="27"/>
  <c r="S156" i="27"/>
  <c r="R156" i="27"/>
  <c r="P156" i="27"/>
  <c r="N156" i="27"/>
  <c r="M156" i="27"/>
  <c r="J156" i="27"/>
  <c r="G156" i="27"/>
  <c r="F156" i="27"/>
  <c r="E156" i="27"/>
  <c r="D156" i="27"/>
  <c r="C156" i="27"/>
  <c r="AN155" i="27"/>
  <c r="AM155" i="27"/>
  <c r="AL155" i="27"/>
  <c r="AK155" i="27"/>
  <c r="AH155" i="27"/>
  <c r="AG155" i="27"/>
  <c r="AD155" i="27"/>
  <c r="AB155" i="27"/>
  <c r="AA155" i="27"/>
  <c r="Z155" i="27"/>
  <c r="Y155" i="27"/>
  <c r="W155" i="27"/>
  <c r="V155" i="27"/>
  <c r="T155" i="27"/>
  <c r="S155" i="27"/>
  <c r="R155" i="27"/>
  <c r="P155" i="27"/>
  <c r="N155" i="27"/>
  <c r="M155" i="27"/>
  <c r="J155" i="27"/>
  <c r="G155" i="27"/>
  <c r="F155" i="27"/>
  <c r="E155" i="27"/>
  <c r="D155" i="27"/>
  <c r="C155" i="27"/>
  <c r="AN154" i="27"/>
  <c r="AM154" i="27"/>
  <c r="AL154" i="27"/>
  <c r="AK154" i="27"/>
  <c r="AH154" i="27"/>
  <c r="AG154" i="27"/>
  <c r="AD154" i="27"/>
  <c r="AB154" i="27"/>
  <c r="AA154" i="27"/>
  <c r="Z154" i="27"/>
  <c r="Y154" i="27"/>
  <c r="W154" i="27"/>
  <c r="V154" i="27"/>
  <c r="T154" i="27"/>
  <c r="S154" i="27"/>
  <c r="R154" i="27"/>
  <c r="P154" i="27"/>
  <c r="N154" i="27"/>
  <c r="M154" i="27"/>
  <c r="J154" i="27"/>
  <c r="G154" i="27"/>
  <c r="F154" i="27"/>
  <c r="E154" i="27"/>
  <c r="D154" i="27"/>
  <c r="C154" i="27"/>
  <c r="AN153" i="27"/>
  <c r="AM153" i="27"/>
  <c r="AL153" i="27"/>
  <c r="AK153" i="27"/>
  <c r="AH153" i="27"/>
  <c r="AG153" i="27"/>
  <c r="AD153" i="27"/>
  <c r="AB153" i="27"/>
  <c r="AA153" i="27"/>
  <c r="Z153" i="27"/>
  <c r="Y153" i="27"/>
  <c r="W153" i="27"/>
  <c r="V153" i="27"/>
  <c r="T153" i="27"/>
  <c r="S153" i="27"/>
  <c r="R153" i="27"/>
  <c r="P153" i="27"/>
  <c r="N153" i="27"/>
  <c r="M153" i="27"/>
  <c r="J153" i="27"/>
  <c r="G153" i="27"/>
  <c r="F153" i="27"/>
  <c r="E153" i="27"/>
  <c r="D153" i="27"/>
  <c r="C153" i="27"/>
  <c r="AN152" i="27"/>
  <c r="AM152" i="27"/>
  <c r="AL152" i="27"/>
  <c r="AK152" i="27"/>
  <c r="AH152" i="27"/>
  <c r="AG152" i="27"/>
  <c r="AD152" i="27"/>
  <c r="AB152" i="27"/>
  <c r="AA152" i="27"/>
  <c r="Z152" i="27"/>
  <c r="Y152" i="27"/>
  <c r="W152" i="27"/>
  <c r="T152" i="27"/>
  <c r="S152" i="27"/>
  <c r="R152" i="27"/>
  <c r="P152" i="27"/>
  <c r="N152" i="27"/>
  <c r="M152" i="27"/>
  <c r="J152" i="27"/>
  <c r="G152" i="27"/>
  <c r="F152" i="27"/>
  <c r="E152" i="27"/>
  <c r="D152" i="27"/>
  <c r="C152" i="27"/>
  <c r="AN151" i="27"/>
  <c r="AM151" i="27"/>
  <c r="AL151" i="27"/>
  <c r="AK151" i="27"/>
  <c r="AH151" i="27"/>
  <c r="AG151" i="27"/>
  <c r="AD151" i="27"/>
  <c r="AB151" i="27"/>
  <c r="AA151" i="27"/>
  <c r="Z151" i="27"/>
  <c r="Y151" i="27"/>
  <c r="W151" i="27"/>
  <c r="T151" i="27"/>
  <c r="S151" i="27"/>
  <c r="R151" i="27"/>
  <c r="P151" i="27"/>
  <c r="N151" i="27"/>
  <c r="M151" i="27"/>
  <c r="J151" i="27"/>
  <c r="G151" i="27"/>
  <c r="F151" i="27"/>
  <c r="E151" i="27"/>
  <c r="D151" i="27"/>
  <c r="C151" i="27"/>
  <c r="AN150" i="27"/>
  <c r="AM150" i="27"/>
  <c r="AL150" i="27"/>
  <c r="AK150" i="27"/>
  <c r="AH150" i="27"/>
  <c r="AG150" i="27"/>
  <c r="AD150" i="27"/>
  <c r="AB150" i="27"/>
  <c r="AA150" i="27"/>
  <c r="Z150" i="27"/>
  <c r="Y150" i="27"/>
  <c r="W150" i="27"/>
  <c r="V150" i="27"/>
  <c r="T150" i="27"/>
  <c r="S150" i="27"/>
  <c r="R150" i="27"/>
  <c r="P150" i="27"/>
  <c r="N150" i="27"/>
  <c r="M150" i="27"/>
  <c r="J150" i="27"/>
  <c r="G150" i="27"/>
  <c r="F150" i="27"/>
  <c r="E150" i="27"/>
  <c r="D150" i="27"/>
  <c r="C150" i="27"/>
  <c r="AN149" i="27"/>
  <c r="AM149" i="27"/>
  <c r="AL149" i="27"/>
  <c r="AK149" i="27"/>
  <c r="AH149" i="27"/>
  <c r="AG149" i="27"/>
  <c r="AD149" i="27"/>
  <c r="AB149" i="27"/>
  <c r="AA149" i="27"/>
  <c r="Z149" i="27"/>
  <c r="Y149" i="27"/>
  <c r="W149" i="27"/>
  <c r="V149" i="27"/>
  <c r="T149" i="27"/>
  <c r="S149" i="27"/>
  <c r="R149" i="27"/>
  <c r="P149" i="27"/>
  <c r="N149" i="27"/>
  <c r="M149" i="27"/>
  <c r="J149" i="27"/>
  <c r="G149" i="27"/>
  <c r="F149" i="27"/>
  <c r="E149" i="27"/>
  <c r="D149" i="27"/>
  <c r="C149" i="27"/>
  <c r="AN148" i="27"/>
  <c r="AM148" i="27"/>
  <c r="AL148" i="27"/>
  <c r="AK148" i="27"/>
  <c r="AH148" i="27"/>
  <c r="AG148" i="27"/>
  <c r="AD148" i="27"/>
  <c r="AB148" i="27"/>
  <c r="AA148" i="27"/>
  <c r="Z148" i="27"/>
  <c r="Y148" i="27"/>
  <c r="W148" i="27"/>
  <c r="T148" i="27"/>
  <c r="S148" i="27"/>
  <c r="R148" i="27"/>
  <c r="P148" i="27"/>
  <c r="N148" i="27"/>
  <c r="M148" i="27"/>
  <c r="J148" i="27"/>
  <c r="G148" i="27"/>
  <c r="F148" i="27"/>
  <c r="E148" i="27"/>
  <c r="D148" i="27"/>
  <c r="C148" i="27"/>
  <c r="AN147" i="27"/>
  <c r="AM147" i="27"/>
  <c r="AL147" i="27"/>
  <c r="AK147" i="27"/>
  <c r="AH147" i="27"/>
  <c r="AG147" i="27"/>
  <c r="AD147" i="27"/>
  <c r="AB147" i="27"/>
  <c r="AA147" i="27"/>
  <c r="Z147" i="27"/>
  <c r="Y147" i="27"/>
  <c r="W147" i="27"/>
  <c r="V147" i="27"/>
  <c r="T147" i="27"/>
  <c r="S147" i="27"/>
  <c r="R147" i="27"/>
  <c r="P147" i="27"/>
  <c r="N147" i="27"/>
  <c r="M147" i="27"/>
  <c r="J147" i="27"/>
  <c r="G147" i="27"/>
  <c r="F147" i="27"/>
  <c r="E147" i="27"/>
  <c r="D147" i="27"/>
  <c r="C147" i="27"/>
  <c r="AN146" i="27"/>
  <c r="AM146" i="27"/>
  <c r="AL146" i="27"/>
  <c r="AK146" i="27"/>
  <c r="AH146" i="27"/>
  <c r="AG146" i="27"/>
  <c r="AD146" i="27"/>
  <c r="AB146" i="27"/>
  <c r="AA146" i="27"/>
  <c r="Z146" i="27"/>
  <c r="Y146" i="27"/>
  <c r="W146" i="27"/>
  <c r="V146" i="27"/>
  <c r="T146" i="27"/>
  <c r="S146" i="27"/>
  <c r="R146" i="27"/>
  <c r="P146" i="27"/>
  <c r="N146" i="27"/>
  <c r="M146" i="27"/>
  <c r="J146" i="27"/>
  <c r="G146" i="27"/>
  <c r="F146" i="27"/>
  <c r="E146" i="27"/>
  <c r="D146" i="27"/>
  <c r="C146" i="27"/>
  <c r="AN145" i="27"/>
  <c r="AM145" i="27"/>
  <c r="AL145" i="27"/>
  <c r="AK145" i="27"/>
  <c r="AH145" i="27"/>
  <c r="AG145" i="27"/>
  <c r="AD145" i="27"/>
  <c r="AB145" i="27"/>
  <c r="AA145" i="27"/>
  <c r="Z145" i="27"/>
  <c r="Y145" i="27"/>
  <c r="W145" i="27"/>
  <c r="V145" i="27"/>
  <c r="T145" i="27"/>
  <c r="S145" i="27"/>
  <c r="R145" i="27"/>
  <c r="P145" i="27"/>
  <c r="N145" i="27"/>
  <c r="M145" i="27"/>
  <c r="J145" i="27"/>
  <c r="G145" i="27"/>
  <c r="F145" i="27"/>
  <c r="E145" i="27"/>
  <c r="D145" i="27"/>
  <c r="C145" i="27"/>
  <c r="AN144" i="27"/>
  <c r="AM144" i="27"/>
  <c r="AL144" i="27"/>
  <c r="AK144" i="27"/>
  <c r="AH144" i="27"/>
  <c r="AG144" i="27"/>
  <c r="AD144" i="27"/>
  <c r="AB144" i="27"/>
  <c r="AA144" i="27"/>
  <c r="Z144" i="27"/>
  <c r="Y144" i="27"/>
  <c r="W144" i="27"/>
  <c r="V144" i="27"/>
  <c r="T144" i="27"/>
  <c r="S144" i="27"/>
  <c r="R144" i="27"/>
  <c r="P144" i="27"/>
  <c r="N144" i="27"/>
  <c r="M144" i="27"/>
  <c r="J144" i="27"/>
  <c r="G144" i="27"/>
  <c r="F144" i="27"/>
  <c r="E144" i="27"/>
  <c r="D144" i="27"/>
  <c r="C144" i="27"/>
  <c r="AN143" i="27"/>
  <c r="AM143" i="27"/>
  <c r="AL143" i="27"/>
  <c r="AK143" i="27"/>
  <c r="AH143" i="27"/>
  <c r="AG143" i="27"/>
  <c r="AD143" i="27"/>
  <c r="AB143" i="27"/>
  <c r="AA143" i="27"/>
  <c r="Z143" i="27"/>
  <c r="Y143" i="27"/>
  <c r="W143" i="27"/>
  <c r="T143" i="27"/>
  <c r="S143" i="27"/>
  <c r="R143" i="27"/>
  <c r="P143" i="27"/>
  <c r="N143" i="27"/>
  <c r="M143" i="27"/>
  <c r="J143" i="27"/>
  <c r="G143" i="27"/>
  <c r="F143" i="27"/>
  <c r="E143" i="27"/>
  <c r="D143" i="27"/>
  <c r="C143" i="27"/>
  <c r="AN142" i="27"/>
  <c r="AM142" i="27"/>
  <c r="AL142" i="27"/>
  <c r="AK142" i="27"/>
  <c r="AH142" i="27"/>
  <c r="AG142" i="27"/>
  <c r="AD142" i="27"/>
  <c r="AB142" i="27"/>
  <c r="AA142" i="27"/>
  <c r="Z142" i="27"/>
  <c r="Y142" i="27"/>
  <c r="W142" i="27"/>
  <c r="V142" i="27"/>
  <c r="T142" i="27"/>
  <c r="S142" i="27"/>
  <c r="R142" i="27"/>
  <c r="P142" i="27"/>
  <c r="N142" i="27"/>
  <c r="M142" i="27"/>
  <c r="J142" i="27"/>
  <c r="G142" i="27"/>
  <c r="F142" i="27"/>
  <c r="E142" i="27"/>
  <c r="D142" i="27"/>
  <c r="C142" i="27"/>
  <c r="AN141" i="27"/>
  <c r="AM141" i="27"/>
  <c r="AL141" i="27"/>
  <c r="AK141" i="27"/>
  <c r="AH141" i="27"/>
  <c r="AG141" i="27"/>
  <c r="AD141" i="27"/>
  <c r="AB141" i="27"/>
  <c r="AA141" i="27"/>
  <c r="Z141" i="27"/>
  <c r="Y141" i="27"/>
  <c r="W141" i="27"/>
  <c r="V141" i="27"/>
  <c r="T141" i="27"/>
  <c r="S141" i="27"/>
  <c r="R141" i="27"/>
  <c r="P141" i="27"/>
  <c r="N141" i="27"/>
  <c r="M141" i="27"/>
  <c r="J141" i="27"/>
  <c r="G141" i="27"/>
  <c r="F141" i="27"/>
  <c r="E141" i="27"/>
  <c r="D141" i="27"/>
  <c r="C141" i="27"/>
  <c r="AN140" i="27"/>
  <c r="AM140" i="27"/>
  <c r="AL140" i="27"/>
  <c r="AK140" i="27"/>
  <c r="AH140" i="27"/>
  <c r="AG140" i="27"/>
  <c r="AD140" i="27"/>
  <c r="AB140" i="27"/>
  <c r="AA140" i="27"/>
  <c r="Z140" i="27"/>
  <c r="Y140" i="27"/>
  <c r="W140" i="27"/>
  <c r="T140" i="27"/>
  <c r="S140" i="27"/>
  <c r="R140" i="27"/>
  <c r="P140" i="27"/>
  <c r="N140" i="27"/>
  <c r="M140" i="27"/>
  <c r="J140" i="27"/>
  <c r="G140" i="27"/>
  <c r="F140" i="27"/>
  <c r="E140" i="27"/>
  <c r="D140" i="27"/>
  <c r="C140" i="27"/>
  <c r="AN139" i="27"/>
  <c r="AM139" i="27"/>
  <c r="AL139" i="27"/>
  <c r="AK139" i="27"/>
  <c r="AH139" i="27"/>
  <c r="AG139" i="27"/>
  <c r="AD139" i="27"/>
  <c r="AB139" i="27"/>
  <c r="AA139" i="27"/>
  <c r="Z139" i="27"/>
  <c r="Y139" i="27"/>
  <c r="W139" i="27"/>
  <c r="T139" i="27"/>
  <c r="S139" i="27"/>
  <c r="R139" i="27"/>
  <c r="P139" i="27"/>
  <c r="N139" i="27"/>
  <c r="M139" i="27"/>
  <c r="J139" i="27"/>
  <c r="G139" i="27"/>
  <c r="F139" i="27"/>
  <c r="E139" i="27"/>
  <c r="D139" i="27"/>
  <c r="C139" i="27"/>
  <c r="AN138" i="27"/>
  <c r="AM138" i="27"/>
  <c r="AL138" i="27"/>
  <c r="AK138" i="27"/>
  <c r="AH138" i="27"/>
  <c r="AG138" i="27"/>
  <c r="AD138" i="27"/>
  <c r="AB138" i="27"/>
  <c r="AA138" i="27"/>
  <c r="Z138" i="27"/>
  <c r="Y138" i="27"/>
  <c r="W138" i="27"/>
  <c r="V138" i="27"/>
  <c r="T138" i="27"/>
  <c r="S138" i="27"/>
  <c r="R138" i="27"/>
  <c r="P138" i="27"/>
  <c r="N138" i="27"/>
  <c r="M138" i="27"/>
  <c r="J138" i="27"/>
  <c r="G138" i="27"/>
  <c r="F138" i="27"/>
  <c r="E138" i="27"/>
  <c r="D138" i="27"/>
  <c r="C138" i="27"/>
  <c r="AN137" i="27"/>
  <c r="AM137" i="27"/>
  <c r="AL137" i="27"/>
  <c r="AK137" i="27"/>
  <c r="AH137" i="27"/>
  <c r="AG137" i="27"/>
  <c r="AD137" i="27"/>
  <c r="AB137" i="27"/>
  <c r="AA137" i="27"/>
  <c r="Z137" i="27"/>
  <c r="Y137" i="27"/>
  <c r="W137" i="27"/>
  <c r="T137" i="27"/>
  <c r="S137" i="27"/>
  <c r="R137" i="27"/>
  <c r="P137" i="27"/>
  <c r="N137" i="27"/>
  <c r="M137" i="27"/>
  <c r="J137" i="27"/>
  <c r="G137" i="27"/>
  <c r="F137" i="27"/>
  <c r="E137" i="27"/>
  <c r="D137" i="27"/>
  <c r="C137" i="27"/>
  <c r="AN136" i="27"/>
  <c r="AM136" i="27"/>
  <c r="AL136" i="27"/>
  <c r="AK136" i="27"/>
  <c r="AH136" i="27"/>
  <c r="AG136" i="27"/>
  <c r="AD136" i="27"/>
  <c r="AB136" i="27"/>
  <c r="AA136" i="27"/>
  <c r="Z136" i="27"/>
  <c r="Y136" i="27"/>
  <c r="W136" i="27"/>
  <c r="V136" i="27"/>
  <c r="T136" i="27"/>
  <c r="S136" i="27"/>
  <c r="R136" i="27"/>
  <c r="P136" i="27"/>
  <c r="N136" i="27"/>
  <c r="M136" i="27"/>
  <c r="J136" i="27"/>
  <c r="G136" i="27"/>
  <c r="F136" i="27"/>
  <c r="E136" i="27"/>
  <c r="D136" i="27"/>
  <c r="C136" i="27"/>
  <c r="AN135" i="27"/>
  <c r="AM135" i="27"/>
  <c r="AL135" i="27"/>
  <c r="AK135" i="27"/>
  <c r="AH135" i="27"/>
  <c r="AG135" i="27"/>
  <c r="AD135" i="27"/>
  <c r="AB135" i="27"/>
  <c r="AA135" i="27"/>
  <c r="Z135" i="27"/>
  <c r="Y135" i="27"/>
  <c r="W135" i="27"/>
  <c r="V135" i="27"/>
  <c r="T135" i="27"/>
  <c r="S135" i="27"/>
  <c r="R135" i="27"/>
  <c r="P135" i="27"/>
  <c r="N135" i="27"/>
  <c r="M135" i="27"/>
  <c r="J135" i="27"/>
  <c r="G135" i="27"/>
  <c r="F135" i="27"/>
  <c r="E135" i="27"/>
  <c r="D135" i="27"/>
  <c r="C135" i="27"/>
  <c r="AN134" i="27"/>
  <c r="AM134" i="27"/>
  <c r="AL134" i="27"/>
  <c r="AK134" i="27"/>
  <c r="AH134" i="27"/>
  <c r="AG134" i="27"/>
  <c r="AD134" i="27"/>
  <c r="AB134" i="27"/>
  <c r="AA134" i="27"/>
  <c r="Z134" i="27"/>
  <c r="Y134" i="27"/>
  <c r="W134" i="27"/>
  <c r="T134" i="27"/>
  <c r="S134" i="27"/>
  <c r="R134" i="27"/>
  <c r="P134" i="27"/>
  <c r="N134" i="27"/>
  <c r="M134" i="27"/>
  <c r="J134" i="27"/>
  <c r="G134" i="27"/>
  <c r="F134" i="27"/>
  <c r="E134" i="27"/>
  <c r="D134" i="27"/>
  <c r="C134" i="27"/>
  <c r="AN133" i="27"/>
  <c r="AM133" i="27"/>
  <c r="AL133" i="27"/>
  <c r="AK133" i="27"/>
  <c r="AH133" i="27"/>
  <c r="AG133" i="27"/>
  <c r="AD133" i="27"/>
  <c r="AB133" i="27"/>
  <c r="AA133" i="27"/>
  <c r="Z133" i="27"/>
  <c r="Y133" i="27"/>
  <c r="W133" i="27"/>
  <c r="T133" i="27"/>
  <c r="S133" i="27"/>
  <c r="R133" i="27"/>
  <c r="P133" i="27"/>
  <c r="N133" i="27"/>
  <c r="M133" i="27"/>
  <c r="J133" i="27"/>
  <c r="G133" i="27"/>
  <c r="F133" i="27"/>
  <c r="E133" i="27"/>
  <c r="D133" i="27"/>
  <c r="C133" i="27"/>
  <c r="AN132" i="27"/>
  <c r="AM132" i="27"/>
  <c r="AL132" i="27"/>
  <c r="AK132" i="27"/>
  <c r="AH132" i="27"/>
  <c r="AG132" i="27"/>
  <c r="AD132" i="27"/>
  <c r="AB132" i="27"/>
  <c r="AA132" i="27"/>
  <c r="Z132" i="27"/>
  <c r="Y132" i="27"/>
  <c r="W132" i="27"/>
  <c r="T132" i="27"/>
  <c r="S132" i="27"/>
  <c r="R132" i="27"/>
  <c r="P132" i="27"/>
  <c r="N132" i="27"/>
  <c r="M132" i="27"/>
  <c r="J132" i="27"/>
  <c r="G132" i="27"/>
  <c r="F132" i="27"/>
  <c r="E132" i="27"/>
  <c r="D132" i="27"/>
  <c r="C132" i="27"/>
  <c r="AN131" i="27"/>
  <c r="AM131" i="27"/>
  <c r="AL131" i="27"/>
  <c r="AK131" i="27"/>
  <c r="AH131" i="27"/>
  <c r="AG131" i="27"/>
  <c r="AD131" i="27"/>
  <c r="AB131" i="27"/>
  <c r="AA131" i="27"/>
  <c r="Z131" i="27"/>
  <c r="Y131" i="27"/>
  <c r="W131" i="27"/>
  <c r="T131" i="27"/>
  <c r="S131" i="27"/>
  <c r="R131" i="27"/>
  <c r="P131" i="27"/>
  <c r="N131" i="27"/>
  <c r="M131" i="27"/>
  <c r="J131" i="27"/>
  <c r="G131" i="27"/>
  <c r="F131" i="27"/>
  <c r="E131" i="27"/>
  <c r="D131" i="27"/>
  <c r="C131" i="27"/>
  <c r="AN130" i="27"/>
  <c r="AM130" i="27"/>
  <c r="AL130" i="27"/>
  <c r="AK130" i="27"/>
  <c r="AH130" i="27"/>
  <c r="AG130" i="27"/>
  <c r="AD130" i="27"/>
  <c r="AB130" i="27"/>
  <c r="AA130" i="27"/>
  <c r="Z130" i="27"/>
  <c r="Y130" i="27"/>
  <c r="W130" i="27"/>
  <c r="T130" i="27"/>
  <c r="S130" i="27"/>
  <c r="R130" i="27"/>
  <c r="P130" i="27"/>
  <c r="N130" i="27"/>
  <c r="M130" i="27"/>
  <c r="J130" i="27"/>
  <c r="G130" i="27"/>
  <c r="F130" i="27"/>
  <c r="E130" i="27"/>
  <c r="D130" i="27"/>
  <c r="C130" i="27"/>
  <c r="AN129" i="27"/>
  <c r="AM129" i="27"/>
  <c r="AL129" i="27"/>
  <c r="AK129" i="27"/>
  <c r="AH129" i="27"/>
  <c r="AG129" i="27"/>
  <c r="AD129" i="27"/>
  <c r="AB129" i="27"/>
  <c r="AA129" i="27"/>
  <c r="Z129" i="27"/>
  <c r="Y129" i="27"/>
  <c r="W129" i="27"/>
  <c r="V129" i="27"/>
  <c r="T129" i="27"/>
  <c r="S129" i="27"/>
  <c r="R129" i="27"/>
  <c r="P129" i="27"/>
  <c r="N129" i="27"/>
  <c r="M129" i="27"/>
  <c r="J129" i="27"/>
  <c r="G129" i="27"/>
  <c r="F129" i="27"/>
  <c r="E129" i="27"/>
  <c r="D129" i="27"/>
  <c r="C129" i="27"/>
  <c r="AN128" i="27"/>
  <c r="AM128" i="27"/>
  <c r="AL128" i="27"/>
  <c r="AK128" i="27"/>
  <c r="AH128" i="27"/>
  <c r="AG128" i="27"/>
  <c r="AD128" i="27"/>
  <c r="AB128" i="27"/>
  <c r="AA128" i="27"/>
  <c r="Z128" i="27"/>
  <c r="Y128" i="27"/>
  <c r="W128" i="27"/>
  <c r="T128" i="27"/>
  <c r="S128" i="27"/>
  <c r="R128" i="27"/>
  <c r="P128" i="27"/>
  <c r="N128" i="27"/>
  <c r="M128" i="27"/>
  <c r="J128" i="27"/>
  <c r="G128" i="27"/>
  <c r="F128" i="27"/>
  <c r="E128" i="27"/>
  <c r="D128" i="27"/>
  <c r="C128" i="27"/>
  <c r="AN127" i="27"/>
  <c r="AM127" i="27"/>
  <c r="AL127" i="27"/>
  <c r="AK127" i="27"/>
  <c r="AH127" i="27"/>
  <c r="AG127" i="27"/>
  <c r="AD127" i="27"/>
  <c r="AB127" i="27"/>
  <c r="AA127" i="27"/>
  <c r="Z127" i="27"/>
  <c r="Y127" i="27"/>
  <c r="W127" i="27"/>
  <c r="V127" i="27"/>
  <c r="T127" i="27"/>
  <c r="S127" i="27"/>
  <c r="R127" i="27"/>
  <c r="P127" i="27"/>
  <c r="N127" i="27"/>
  <c r="M127" i="27"/>
  <c r="J127" i="27"/>
  <c r="G127" i="27"/>
  <c r="F127" i="27"/>
  <c r="E127" i="27"/>
  <c r="D127" i="27"/>
  <c r="C127" i="27"/>
  <c r="AN126" i="27"/>
  <c r="AM126" i="27"/>
  <c r="AL126" i="27"/>
  <c r="AK126" i="27"/>
  <c r="AH126" i="27"/>
  <c r="AG126" i="27"/>
  <c r="AD126" i="27"/>
  <c r="AB126" i="27"/>
  <c r="AA126" i="27"/>
  <c r="Z126" i="27"/>
  <c r="Y126" i="27"/>
  <c r="W126" i="27"/>
  <c r="T126" i="27"/>
  <c r="S126" i="27"/>
  <c r="R126" i="27"/>
  <c r="P126" i="27"/>
  <c r="N126" i="27"/>
  <c r="M126" i="27"/>
  <c r="J126" i="27"/>
  <c r="G126" i="27"/>
  <c r="F126" i="27"/>
  <c r="E126" i="27"/>
  <c r="D126" i="27"/>
  <c r="C126" i="27"/>
  <c r="AN125" i="27"/>
  <c r="AM125" i="27"/>
  <c r="AL125" i="27"/>
  <c r="AK125" i="27"/>
  <c r="AH125" i="27"/>
  <c r="AG125" i="27"/>
  <c r="AD125" i="27"/>
  <c r="AB125" i="27"/>
  <c r="AA125" i="27"/>
  <c r="Z125" i="27"/>
  <c r="Y125" i="27"/>
  <c r="W125" i="27"/>
  <c r="T125" i="27"/>
  <c r="S125" i="27"/>
  <c r="R125" i="27"/>
  <c r="P125" i="27"/>
  <c r="N125" i="27"/>
  <c r="M125" i="27"/>
  <c r="J125" i="27"/>
  <c r="G125" i="27"/>
  <c r="F125" i="27"/>
  <c r="E125" i="27"/>
  <c r="D125" i="27"/>
  <c r="C125" i="27"/>
  <c r="AN124" i="27"/>
  <c r="AM124" i="27"/>
  <c r="AL124" i="27"/>
  <c r="AK124" i="27"/>
  <c r="AH124" i="27"/>
  <c r="AG124" i="27"/>
  <c r="AD124" i="27"/>
  <c r="AB124" i="27"/>
  <c r="AA124" i="27"/>
  <c r="Z124" i="27"/>
  <c r="Y124" i="27"/>
  <c r="W124" i="27"/>
  <c r="T124" i="27"/>
  <c r="S124" i="27"/>
  <c r="R124" i="27"/>
  <c r="P124" i="27"/>
  <c r="N124" i="27"/>
  <c r="M124" i="27"/>
  <c r="J124" i="27"/>
  <c r="G124" i="27"/>
  <c r="F124" i="27"/>
  <c r="E124" i="27"/>
  <c r="D124" i="27"/>
  <c r="C124" i="27"/>
  <c r="AN123" i="27"/>
  <c r="AM123" i="27"/>
  <c r="AL123" i="27"/>
  <c r="AK123" i="27"/>
  <c r="AH123" i="27"/>
  <c r="AG123" i="27"/>
  <c r="AD123" i="27"/>
  <c r="AB123" i="27"/>
  <c r="AA123" i="27"/>
  <c r="Z123" i="27"/>
  <c r="Y123" i="27"/>
  <c r="W123" i="27"/>
  <c r="T123" i="27"/>
  <c r="S123" i="27"/>
  <c r="R123" i="27"/>
  <c r="P123" i="27"/>
  <c r="N123" i="27"/>
  <c r="M123" i="27"/>
  <c r="J123" i="27"/>
  <c r="G123" i="27"/>
  <c r="F123" i="27"/>
  <c r="E123" i="27"/>
  <c r="D123" i="27"/>
  <c r="C123" i="27"/>
  <c r="AN122" i="27"/>
  <c r="AM122" i="27"/>
  <c r="AL122" i="27"/>
  <c r="AK122" i="27"/>
  <c r="AH122" i="27"/>
  <c r="AG122" i="27"/>
  <c r="AD122" i="27"/>
  <c r="AB122" i="27"/>
  <c r="AA122" i="27"/>
  <c r="Z122" i="27"/>
  <c r="Y122" i="27"/>
  <c r="W122" i="27"/>
  <c r="V122" i="27"/>
  <c r="T122" i="27"/>
  <c r="S122" i="27"/>
  <c r="R122" i="27"/>
  <c r="P122" i="27"/>
  <c r="N122" i="27"/>
  <c r="M122" i="27"/>
  <c r="J122" i="27"/>
  <c r="G122" i="27"/>
  <c r="F122" i="27"/>
  <c r="E122" i="27"/>
  <c r="D122" i="27"/>
  <c r="C122" i="27"/>
  <c r="AN121" i="27"/>
  <c r="AM121" i="27"/>
  <c r="AL121" i="27"/>
  <c r="AK121" i="27"/>
  <c r="AH121" i="27"/>
  <c r="AG121" i="27"/>
  <c r="AD121" i="27"/>
  <c r="AB121" i="27"/>
  <c r="AA121" i="27"/>
  <c r="Z121" i="27"/>
  <c r="Y121" i="27"/>
  <c r="W121" i="27"/>
  <c r="T121" i="27"/>
  <c r="S121" i="27"/>
  <c r="R121" i="27"/>
  <c r="P121" i="27"/>
  <c r="N121" i="27"/>
  <c r="M121" i="27"/>
  <c r="J121" i="27"/>
  <c r="G121" i="27"/>
  <c r="F121" i="27"/>
  <c r="E121" i="27"/>
  <c r="D121" i="27"/>
  <c r="C121" i="27"/>
  <c r="AN120" i="27"/>
  <c r="AM120" i="27"/>
  <c r="AL120" i="27"/>
  <c r="AK120" i="27"/>
  <c r="AH120" i="27"/>
  <c r="AG120" i="27"/>
  <c r="AD120" i="27"/>
  <c r="AB120" i="27"/>
  <c r="AA120" i="27"/>
  <c r="Z120" i="27"/>
  <c r="Y120" i="27"/>
  <c r="W120" i="27"/>
  <c r="S120" i="27"/>
  <c r="R120" i="27"/>
  <c r="P120" i="27"/>
  <c r="N120" i="27"/>
  <c r="M120" i="27"/>
  <c r="J120" i="27"/>
  <c r="G120" i="27"/>
  <c r="F120" i="27"/>
  <c r="E120" i="27"/>
  <c r="D120" i="27"/>
  <c r="C120" i="27"/>
  <c r="AN119" i="27"/>
  <c r="AM119" i="27"/>
  <c r="AL119" i="27"/>
  <c r="AK119" i="27"/>
  <c r="AH119" i="27"/>
  <c r="AG119" i="27"/>
  <c r="AD119" i="27"/>
  <c r="AB119" i="27"/>
  <c r="AA119" i="27"/>
  <c r="Z119" i="27"/>
  <c r="Y119" i="27"/>
  <c r="W119" i="27"/>
  <c r="S119" i="27"/>
  <c r="R119" i="27"/>
  <c r="P119" i="27"/>
  <c r="N119" i="27"/>
  <c r="M119" i="27"/>
  <c r="J119" i="27"/>
  <c r="G119" i="27"/>
  <c r="F119" i="27"/>
  <c r="E119" i="27"/>
  <c r="D119" i="27"/>
  <c r="C119" i="27"/>
  <c r="AN118" i="27"/>
  <c r="AM118" i="27"/>
  <c r="AL118" i="27"/>
  <c r="AK118" i="27"/>
  <c r="AH118" i="27"/>
  <c r="AG118" i="27"/>
  <c r="AD118" i="27"/>
  <c r="AB118" i="27"/>
  <c r="AA118" i="27"/>
  <c r="Z118" i="27"/>
  <c r="Y118" i="27"/>
  <c r="W118" i="27"/>
  <c r="T118" i="27"/>
  <c r="S118" i="27"/>
  <c r="R118" i="27"/>
  <c r="P118" i="27"/>
  <c r="N118" i="27"/>
  <c r="M118" i="27"/>
  <c r="J118" i="27"/>
  <c r="G118" i="27"/>
  <c r="F118" i="27"/>
  <c r="E118" i="27"/>
  <c r="D118" i="27"/>
  <c r="C118" i="27"/>
  <c r="AN117" i="27"/>
  <c r="AM117" i="27"/>
  <c r="AL117" i="27"/>
  <c r="AK117" i="27"/>
  <c r="AH117" i="27"/>
  <c r="AG117" i="27"/>
  <c r="AD117" i="27"/>
  <c r="AB117" i="27"/>
  <c r="AA117" i="27"/>
  <c r="Z117" i="27"/>
  <c r="Y117" i="27"/>
  <c r="W117" i="27"/>
  <c r="T117" i="27"/>
  <c r="S117" i="27"/>
  <c r="R117" i="27"/>
  <c r="P117" i="27"/>
  <c r="N117" i="27"/>
  <c r="M117" i="27"/>
  <c r="J117" i="27"/>
  <c r="G117" i="27"/>
  <c r="F117" i="27"/>
  <c r="E117" i="27"/>
  <c r="D117" i="27"/>
  <c r="C117" i="27"/>
  <c r="AN116" i="27"/>
  <c r="AM116" i="27"/>
  <c r="AL116" i="27"/>
  <c r="AK116" i="27"/>
  <c r="AH116" i="27"/>
  <c r="AG116" i="27"/>
  <c r="AD116" i="27"/>
  <c r="AB116" i="27"/>
  <c r="AA116" i="27"/>
  <c r="Z116" i="27"/>
  <c r="Y116" i="27"/>
  <c r="W116" i="27"/>
  <c r="V116" i="27"/>
  <c r="T116" i="27"/>
  <c r="S116" i="27"/>
  <c r="R116" i="27"/>
  <c r="P116" i="27"/>
  <c r="N116" i="27"/>
  <c r="M116" i="27"/>
  <c r="J116" i="27"/>
  <c r="G116" i="27"/>
  <c r="F116" i="27"/>
  <c r="E116" i="27"/>
  <c r="D116" i="27"/>
  <c r="C116" i="27"/>
  <c r="AN115" i="27"/>
  <c r="AM115" i="27"/>
  <c r="AL115" i="27"/>
  <c r="AK115" i="27"/>
  <c r="AH115" i="27"/>
  <c r="AG115" i="27"/>
  <c r="AD115" i="27"/>
  <c r="AB115" i="27"/>
  <c r="AA115" i="27"/>
  <c r="Z115" i="27"/>
  <c r="Y115" i="27"/>
  <c r="W115" i="27"/>
  <c r="T115" i="27"/>
  <c r="S115" i="27"/>
  <c r="R115" i="27"/>
  <c r="P115" i="27"/>
  <c r="N115" i="27"/>
  <c r="M115" i="27"/>
  <c r="J115" i="27"/>
  <c r="G115" i="27"/>
  <c r="F115" i="27"/>
  <c r="E115" i="27"/>
  <c r="D115" i="27"/>
  <c r="C115" i="27"/>
  <c r="AN114" i="27"/>
  <c r="AM114" i="27"/>
  <c r="AL114" i="27"/>
  <c r="AK114" i="27"/>
  <c r="AH114" i="27"/>
  <c r="AG114" i="27"/>
  <c r="AD114" i="27"/>
  <c r="AB114" i="27"/>
  <c r="AA114" i="27"/>
  <c r="Z114" i="27"/>
  <c r="Y114" i="27"/>
  <c r="W114" i="27"/>
  <c r="T114" i="27"/>
  <c r="S114" i="27"/>
  <c r="R114" i="27"/>
  <c r="P114" i="27"/>
  <c r="N114" i="27"/>
  <c r="M114" i="27"/>
  <c r="J114" i="27"/>
  <c r="G114" i="27"/>
  <c r="F114" i="27"/>
  <c r="E114" i="27"/>
  <c r="D114" i="27"/>
  <c r="C114" i="27"/>
  <c r="AN113" i="27"/>
  <c r="AM113" i="27"/>
  <c r="AL113" i="27"/>
  <c r="AK113" i="27"/>
  <c r="AH113" i="27"/>
  <c r="AG113" i="27"/>
  <c r="AD113" i="27"/>
  <c r="AB113" i="27"/>
  <c r="AA113" i="27"/>
  <c r="Z113" i="27"/>
  <c r="Y113" i="27"/>
  <c r="W113" i="27"/>
  <c r="T113" i="27"/>
  <c r="S113" i="27"/>
  <c r="R113" i="27"/>
  <c r="P113" i="27"/>
  <c r="N113" i="27"/>
  <c r="M113" i="27"/>
  <c r="J113" i="27"/>
  <c r="G113" i="27"/>
  <c r="F113" i="27"/>
  <c r="E113" i="27"/>
  <c r="D113" i="27"/>
  <c r="C113" i="27"/>
  <c r="AN112" i="27"/>
  <c r="AM112" i="27"/>
  <c r="AL112" i="27"/>
  <c r="AK112" i="27"/>
  <c r="AH112" i="27"/>
  <c r="AG112" i="27"/>
  <c r="AD112" i="27"/>
  <c r="AB112" i="27"/>
  <c r="AA112" i="27"/>
  <c r="Z112" i="27"/>
  <c r="Y112" i="27"/>
  <c r="W112" i="27"/>
  <c r="V112" i="27"/>
  <c r="T112" i="27"/>
  <c r="S112" i="27"/>
  <c r="R112" i="27"/>
  <c r="P112" i="27"/>
  <c r="N112" i="27"/>
  <c r="M112" i="27"/>
  <c r="J112" i="27"/>
  <c r="G112" i="27"/>
  <c r="F112" i="27"/>
  <c r="E112" i="27"/>
  <c r="D112" i="27"/>
  <c r="C112" i="27"/>
  <c r="AN111" i="27"/>
  <c r="AM111" i="27"/>
  <c r="AL111" i="27"/>
  <c r="AK111" i="27"/>
  <c r="AH111" i="27"/>
  <c r="AG111" i="27"/>
  <c r="AD111" i="27"/>
  <c r="AB111" i="27"/>
  <c r="AA111" i="27"/>
  <c r="Z111" i="27"/>
  <c r="Y111" i="27"/>
  <c r="W111" i="27"/>
  <c r="V111" i="27"/>
  <c r="T111" i="27"/>
  <c r="S111" i="27"/>
  <c r="R111" i="27"/>
  <c r="P111" i="27"/>
  <c r="N111" i="27"/>
  <c r="M111" i="27"/>
  <c r="J111" i="27"/>
  <c r="G111" i="27"/>
  <c r="F111" i="27"/>
  <c r="E111" i="27"/>
  <c r="D111" i="27"/>
  <c r="C111" i="27"/>
  <c r="AN110" i="27"/>
  <c r="AM110" i="27"/>
  <c r="AL110" i="27"/>
  <c r="AK110" i="27"/>
  <c r="AH110" i="27"/>
  <c r="AG110" i="27"/>
  <c r="AD110" i="27"/>
  <c r="AB110" i="27"/>
  <c r="AA110" i="27"/>
  <c r="Z110" i="27"/>
  <c r="Y110" i="27"/>
  <c r="W110" i="27"/>
  <c r="T110" i="27"/>
  <c r="S110" i="27"/>
  <c r="R110" i="27"/>
  <c r="P110" i="27"/>
  <c r="N110" i="27"/>
  <c r="M110" i="27"/>
  <c r="J110" i="27"/>
  <c r="G110" i="27"/>
  <c r="F110" i="27"/>
  <c r="E110" i="27"/>
  <c r="D110" i="27"/>
  <c r="C110" i="27"/>
  <c r="AN109" i="27"/>
  <c r="AM109" i="27"/>
  <c r="AL109" i="27"/>
  <c r="AK109" i="27"/>
  <c r="AH109" i="27"/>
  <c r="AG109" i="27"/>
  <c r="AD109" i="27"/>
  <c r="AB109" i="27"/>
  <c r="AA109" i="27"/>
  <c r="Z109" i="27"/>
  <c r="Y109" i="27"/>
  <c r="W109" i="27"/>
  <c r="T109" i="27"/>
  <c r="S109" i="27"/>
  <c r="R109" i="27"/>
  <c r="P109" i="27"/>
  <c r="N109" i="27"/>
  <c r="M109" i="27"/>
  <c r="J109" i="27"/>
  <c r="G109" i="27"/>
  <c r="F109" i="27"/>
  <c r="E109" i="27"/>
  <c r="D109" i="27"/>
  <c r="C109" i="27"/>
  <c r="AN108" i="27"/>
  <c r="AM108" i="27"/>
  <c r="AL108" i="27"/>
  <c r="AK108" i="27"/>
  <c r="AH108" i="27"/>
  <c r="AG108" i="27"/>
  <c r="AD108" i="27"/>
  <c r="AB108" i="27"/>
  <c r="AA108" i="27"/>
  <c r="Z108" i="27"/>
  <c r="Y108" i="27"/>
  <c r="W108" i="27"/>
  <c r="T108" i="27"/>
  <c r="S108" i="27"/>
  <c r="R108" i="27"/>
  <c r="P108" i="27"/>
  <c r="N108" i="27"/>
  <c r="M108" i="27"/>
  <c r="J108" i="27"/>
  <c r="G108" i="27"/>
  <c r="F108" i="27"/>
  <c r="E108" i="27"/>
  <c r="D108" i="27"/>
  <c r="C108" i="27"/>
  <c r="AN107" i="27"/>
  <c r="AM107" i="27"/>
  <c r="AL107" i="27"/>
  <c r="AK107" i="27"/>
  <c r="AH107" i="27"/>
  <c r="AG107" i="27"/>
  <c r="AD107" i="27"/>
  <c r="AB107" i="27"/>
  <c r="AA107" i="27"/>
  <c r="Z107" i="27"/>
  <c r="Y107" i="27"/>
  <c r="W107" i="27"/>
  <c r="T107" i="27"/>
  <c r="S107" i="27"/>
  <c r="R107" i="27"/>
  <c r="P107" i="27"/>
  <c r="N107" i="27"/>
  <c r="M107" i="27"/>
  <c r="J107" i="27"/>
  <c r="G107" i="27"/>
  <c r="F107" i="27"/>
  <c r="E107" i="27"/>
  <c r="D107" i="27"/>
  <c r="C107" i="27"/>
  <c r="AN106" i="27"/>
  <c r="AM106" i="27"/>
  <c r="AL106" i="27"/>
  <c r="AK106" i="27"/>
  <c r="AH106" i="27"/>
  <c r="AG106" i="27"/>
  <c r="AD106" i="27"/>
  <c r="AB106" i="27"/>
  <c r="AA106" i="27"/>
  <c r="Z106" i="27"/>
  <c r="Y106" i="27"/>
  <c r="W106" i="27"/>
  <c r="V106" i="27"/>
  <c r="T106" i="27"/>
  <c r="S106" i="27"/>
  <c r="R106" i="27"/>
  <c r="P106" i="27"/>
  <c r="N106" i="27"/>
  <c r="M106" i="27"/>
  <c r="J106" i="27"/>
  <c r="G106" i="27"/>
  <c r="F106" i="27"/>
  <c r="E106" i="27"/>
  <c r="D106" i="27"/>
  <c r="C106" i="27"/>
  <c r="AN105" i="27"/>
  <c r="AM105" i="27"/>
  <c r="AL105" i="27"/>
  <c r="AK105" i="27"/>
  <c r="AH105" i="27"/>
  <c r="AG105" i="27"/>
  <c r="AD105" i="27"/>
  <c r="AB105" i="27"/>
  <c r="AA105" i="27"/>
  <c r="Z105" i="27"/>
  <c r="Y105" i="27"/>
  <c r="W105" i="27"/>
  <c r="V105" i="27"/>
  <c r="T105" i="27"/>
  <c r="S105" i="27"/>
  <c r="R105" i="27"/>
  <c r="P105" i="27"/>
  <c r="N105" i="27"/>
  <c r="M105" i="27"/>
  <c r="J105" i="27"/>
  <c r="G105" i="27"/>
  <c r="F105" i="27"/>
  <c r="E105" i="27"/>
  <c r="D105" i="27"/>
  <c r="C105" i="27"/>
  <c r="AN104" i="27"/>
  <c r="AM104" i="27"/>
  <c r="AL104" i="27"/>
  <c r="AK104" i="27"/>
  <c r="AH104" i="27"/>
  <c r="AG104" i="27"/>
  <c r="AD104" i="27"/>
  <c r="AB104" i="27"/>
  <c r="AA104" i="27"/>
  <c r="Z104" i="27"/>
  <c r="Y104" i="27"/>
  <c r="W104" i="27"/>
  <c r="T104" i="27"/>
  <c r="S104" i="27"/>
  <c r="R104" i="27"/>
  <c r="P104" i="27"/>
  <c r="N104" i="27"/>
  <c r="M104" i="27"/>
  <c r="J104" i="27"/>
  <c r="G104" i="27"/>
  <c r="F104" i="27"/>
  <c r="E104" i="27"/>
  <c r="D104" i="27"/>
  <c r="C104" i="27"/>
  <c r="AN103" i="27"/>
  <c r="AM103" i="27"/>
  <c r="AL103" i="27"/>
  <c r="AK103" i="27"/>
  <c r="AH103" i="27"/>
  <c r="AG103" i="27"/>
  <c r="AD103" i="27"/>
  <c r="AB103" i="27"/>
  <c r="AA103" i="27"/>
  <c r="Z103" i="27"/>
  <c r="Y103" i="27"/>
  <c r="W103" i="27"/>
  <c r="T103" i="27"/>
  <c r="S103" i="27"/>
  <c r="R103" i="27"/>
  <c r="P103" i="27"/>
  <c r="N103" i="27"/>
  <c r="M103" i="27"/>
  <c r="J103" i="27"/>
  <c r="G103" i="27"/>
  <c r="F103" i="27"/>
  <c r="E103" i="27"/>
  <c r="D103" i="27"/>
  <c r="C103" i="27"/>
  <c r="AN102" i="27"/>
  <c r="AM102" i="27"/>
  <c r="AL102" i="27"/>
  <c r="AK102" i="27"/>
  <c r="AH102" i="27"/>
  <c r="AG102" i="27"/>
  <c r="AD102" i="27"/>
  <c r="AB102" i="27"/>
  <c r="AA102" i="27"/>
  <c r="Z102" i="27"/>
  <c r="Y102" i="27"/>
  <c r="W102" i="27"/>
  <c r="V102" i="27"/>
  <c r="T102" i="27"/>
  <c r="S102" i="27"/>
  <c r="R102" i="27"/>
  <c r="P102" i="27"/>
  <c r="N102" i="27"/>
  <c r="M102" i="27"/>
  <c r="J102" i="27"/>
  <c r="G102" i="27"/>
  <c r="F102" i="27"/>
  <c r="E102" i="27"/>
  <c r="D102" i="27"/>
  <c r="C102" i="27"/>
  <c r="AN101" i="27"/>
  <c r="AM101" i="27"/>
  <c r="AL101" i="27"/>
  <c r="AK101" i="27"/>
  <c r="AH101" i="27"/>
  <c r="AG101" i="27"/>
  <c r="AD101" i="27"/>
  <c r="AB101" i="27"/>
  <c r="AA101" i="27"/>
  <c r="Z101" i="27"/>
  <c r="Y101" i="27"/>
  <c r="W101" i="27"/>
  <c r="V101" i="27"/>
  <c r="T101" i="27"/>
  <c r="S101" i="27"/>
  <c r="R101" i="27"/>
  <c r="P101" i="27"/>
  <c r="N101" i="27"/>
  <c r="M101" i="27"/>
  <c r="J101" i="27"/>
  <c r="G101" i="27"/>
  <c r="F101" i="27"/>
  <c r="E101" i="27"/>
  <c r="D101" i="27"/>
  <c r="C101" i="27"/>
  <c r="AN100" i="27"/>
  <c r="AM100" i="27"/>
  <c r="AL100" i="27"/>
  <c r="AK100" i="27"/>
  <c r="AH100" i="27"/>
  <c r="AG100" i="27"/>
  <c r="AD100" i="27"/>
  <c r="AB100" i="27"/>
  <c r="AA100" i="27"/>
  <c r="Z100" i="27"/>
  <c r="Y100" i="27"/>
  <c r="W100" i="27"/>
  <c r="V100" i="27"/>
  <c r="T100" i="27"/>
  <c r="S100" i="27"/>
  <c r="R100" i="27"/>
  <c r="P100" i="27"/>
  <c r="N100" i="27"/>
  <c r="M100" i="27"/>
  <c r="J100" i="27"/>
  <c r="G100" i="27"/>
  <c r="F100" i="27"/>
  <c r="E100" i="27"/>
  <c r="D100" i="27"/>
  <c r="C100" i="27"/>
  <c r="AN99" i="27"/>
  <c r="AM99" i="27"/>
  <c r="AL99" i="27"/>
  <c r="AK99" i="27"/>
  <c r="AH99" i="27"/>
  <c r="AG99" i="27"/>
  <c r="AD99" i="27"/>
  <c r="AB99" i="27"/>
  <c r="AA99" i="27"/>
  <c r="Z99" i="27"/>
  <c r="Y99" i="27"/>
  <c r="W99" i="27"/>
  <c r="T99" i="27"/>
  <c r="S99" i="27"/>
  <c r="R99" i="27"/>
  <c r="P99" i="27"/>
  <c r="N99" i="27"/>
  <c r="M99" i="27"/>
  <c r="J99" i="27"/>
  <c r="G99" i="27"/>
  <c r="F99" i="27"/>
  <c r="E99" i="27"/>
  <c r="D99" i="27"/>
  <c r="C99" i="27"/>
  <c r="AN98" i="27"/>
  <c r="AM98" i="27"/>
  <c r="AL98" i="27"/>
  <c r="AK98" i="27"/>
  <c r="AH98" i="27"/>
  <c r="AG98" i="27"/>
  <c r="AD98" i="27"/>
  <c r="AB98" i="27"/>
  <c r="AA98" i="27"/>
  <c r="Z98" i="27"/>
  <c r="Y98" i="27"/>
  <c r="W98" i="27"/>
  <c r="V98" i="27"/>
  <c r="T98" i="27"/>
  <c r="S98" i="27"/>
  <c r="R98" i="27"/>
  <c r="P98" i="27"/>
  <c r="N98" i="27"/>
  <c r="M98" i="27"/>
  <c r="J98" i="27"/>
  <c r="G98" i="27"/>
  <c r="F98" i="27"/>
  <c r="E98" i="27"/>
  <c r="D98" i="27"/>
  <c r="C98" i="27"/>
  <c r="AN97" i="27"/>
  <c r="AM97" i="27"/>
  <c r="AL97" i="27"/>
  <c r="AK97" i="27"/>
  <c r="AH97" i="27"/>
  <c r="AG97" i="27"/>
  <c r="AD97" i="27"/>
  <c r="AB97" i="27"/>
  <c r="AA97" i="27"/>
  <c r="Z97" i="27"/>
  <c r="Y97" i="27"/>
  <c r="W97" i="27"/>
  <c r="T97" i="27"/>
  <c r="S97" i="27"/>
  <c r="R97" i="27"/>
  <c r="P97" i="27"/>
  <c r="N97" i="27"/>
  <c r="M97" i="27"/>
  <c r="J97" i="27"/>
  <c r="G97" i="27"/>
  <c r="F97" i="27"/>
  <c r="E97" i="27"/>
  <c r="D97" i="27"/>
  <c r="C97" i="27"/>
  <c r="AN96" i="27"/>
  <c r="AM96" i="27"/>
  <c r="AL96" i="27"/>
  <c r="AK96" i="27"/>
  <c r="AH96" i="27"/>
  <c r="AG96" i="27"/>
  <c r="AD96" i="27"/>
  <c r="AB96" i="27"/>
  <c r="AA96" i="27"/>
  <c r="Z96" i="27"/>
  <c r="Y96" i="27"/>
  <c r="W96" i="27"/>
  <c r="T96" i="27"/>
  <c r="S96" i="27"/>
  <c r="R96" i="27"/>
  <c r="P96" i="27"/>
  <c r="N96" i="27"/>
  <c r="M96" i="27"/>
  <c r="J96" i="27"/>
  <c r="G96" i="27"/>
  <c r="F96" i="27"/>
  <c r="E96" i="27"/>
  <c r="D96" i="27"/>
  <c r="C96" i="27"/>
  <c r="AN95" i="27"/>
  <c r="AM95" i="27"/>
  <c r="AL95" i="27"/>
  <c r="AK95" i="27"/>
  <c r="AH95" i="27"/>
  <c r="AG95" i="27"/>
  <c r="AD95" i="27"/>
  <c r="AB95" i="27"/>
  <c r="AA95" i="27"/>
  <c r="Z95" i="27"/>
  <c r="Y95" i="27"/>
  <c r="W95" i="27"/>
  <c r="T95" i="27"/>
  <c r="S95" i="27"/>
  <c r="R95" i="27"/>
  <c r="P95" i="27"/>
  <c r="N95" i="27"/>
  <c r="M95" i="27"/>
  <c r="J95" i="27"/>
  <c r="G95" i="27"/>
  <c r="F95" i="27"/>
  <c r="E95" i="27"/>
  <c r="D95" i="27"/>
  <c r="C95" i="27"/>
  <c r="AN94" i="27"/>
  <c r="AM94" i="27"/>
  <c r="AL94" i="27"/>
  <c r="AK94" i="27"/>
  <c r="AH94" i="27"/>
  <c r="AG94" i="27"/>
  <c r="AD94" i="27"/>
  <c r="AB94" i="27"/>
  <c r="AA94" i="27"/>
  <c r="Z94" i="27"/>
  <c r="Y94" i="27"/>
  <c r="W94" i="27"/>
  <c r="V94" i="27"/>
  <c r="T94" i="27"/>
  <c r="S94" i="27"/>
  <c r="R94" i="27"/>
  <c r="P94" i="27"/>
  <c r="N94" i="27"/>
  <c r="M94" i="27"/>
  <c r="J94" i="27"/>
  <c r="G94" i="27"/>
  <c r="F94" i="27"/>
  <c r="E94" i="27"/>
  <c r="D94" i="27"/>
  <c r="C94" i="27"/>
  <c r="AN93" i="27"/>
  <c r="AM93" i="27"/>
  <c r="AL93" i="27"/>
  <c r="AK93" i="27"/>
  <c r="AH93" i="27"/>
  <c r="AG93" i="27"/>
  <c r="AD93" i="27"/>
  <c r="AB93" i="27"/>
  <c r="AA93" i="27"/>
  <c r="Z93" i="27"/>
  <c r="Y93" i="27"/>
  <c r="W93" i="27"/>
  <c r="T93" i="27"/>
  <c r="S93" i="27"/>
  <c r="R93" i="27"/>
  <c r="P93" i="27"/>
  <c r="N93" i="27"/>
  <c r="M93" i="27"/>
  <c r="J93" i="27"/>
  <c r="G93" i="27"/>
  <c r="F93" i="27"/>
  <c r="E93" i="27"/>
  <c r="D93" i="27"/>
  <c r="C93" i="27"/>
  <c r="AN92" i="27"/>
  <c r="AM92" i="27"/>
  <c r="AL92" i="27"/>
  <c r="AK92" i="27"/>
  <c r="AH92" i="27"/>
  <c r="AG92" i="27"/>
  <c r="AD92" i="27"/>
  <c r="AB92" i="27"/>
  <c r="AA92" i="27"/>
  <c r="Z92" i="27"/>
  <c r="Y92" i="27"/>
  <c r="W92" i="27"/>
  <c r="V92" i="27"/>
  <c r="T92" i="27"/>
  <c r="S92" i="27"/>
  <c r="R92" i="27"/>
  <c r="P92" i="27"/>
  <c r="N92" i="27"/>
  <c r="M92" i="27"/>
  <c r="J92" i="27"/>
  <c r="G92" i="27"/>
  <c r="F92" i="27"/>
  <c r="E92" i="27"/>
  <c r="D92" i="27"/>
  <c r="C92" i="27"/>
  <c r="AN91" i="27"/>
  <c r="AM91" i="27"/>
  <c r="AL91" i="27"/>
  <c r="AK91" i="27"/>
  <c r="AH91" i="27"/>
  <c r="AG91" i="27"/>
  <c r="AD91" i="27"/>
  <c r="AB91" i="27"/>
  <c r="AA91" i="27"/>
  <c r="Z91" i="27"/>
  <c r="Y91" i="27"/>
  <c r="W91" i="27"/>
  <c r="T91" i="27"/>
  <c r="S91" i="27"/>
  <c r="R91" i="27"/>
  <c r="P91" i="27"/>
  <c r="N91" i="27"/>
  <c r="M91" i="27"/>
  <c r="J91" i="27"/>
  <c r="G91" i="27"/>
  <c r="F91" i="27"/>
  <c r="E91" i="27"/>
  <c r="D91" i="27"/>
  <c r="C91" i="27"/>
  <c r="AN90" i="27"/>
  <c r="AM90" i="27"/>
  <c r="AL90" i="27"/>
  <c r="AK90" i="27"/>
  <c r="AH90" i="27"/>
  <c r="AG90" i="27"/>
  <c r="AD90" i="27"/>
  <c r="AB90" i="27"/>
  <c r="AA90" i="27"/>
  <c r="Z90" i="27"/>
  <c r="Y90" i="27"/>
  <c r="W90" i="27"/>
  <c r="V90" i="27"/>
  <c r="T90" i="27"/>
  <c r="S90" i="27"/>
  <c r="R90" i="27"/>
  <c r="P90" i="27"/>
  <c r="N90" i="27"/>
  <c r="M90" i="27"/>
  <c r="J90" i="27"/>
  <c r="G90" i="27"/>
  <c r="F90" i="27"/>
  <c r="E90" i="27"/>
  <c r="D90" i="27"/>
  <c r="C90" i="27"/>
  <c r="AN89" i="27"/>
  <c r="AM89" i="27"/>
  <c r="AL89" i="27"/>
  <c r="AK89" i="27"/>
  <c r="AH89" i="27"/>
  <c r="AG89" i="27"/>
  <c r="AD89" i="27"/>
  <c r="AB89" i="27"/>
  <c r="AA89" i="27"/>
  <c r="Z89" i="27"/>
  <c r="Y89" i="27"/>
  <c r="W89" i="27"/>
  <c r="V89" i="27"/>
  <c r="T89" i="27"/>
  <c r="S89" i="27"/>
  <c r="R89" i="27"/>
  <c r="P89" i="27"/>
  <c r="N89" i="27"/>
  <c r="M89" i="27"/>
  <c r="J89" i="27"/>
  <c r="G89" i="27"/>
  <c r="F89" i="27"/>
  <c r="E89" i="27"/>
  <c r="D89" i="27"/>
  <c r="C89" i="27"/>
  <c r="AN88" i="27"/>
  <c r="AM88" i="27"/>
  <c r="AL88" i="27"/>
  <c r="AK88" i="27"/>
  <c r="AH88" i="27"/>
  <c r="AG88" i="27"/>
  <c r="AD88" i="27"/>
  <c r="AB88" i="27"/>
  <c r="AA88" i="27"/>
  <c r="Z88" i="27"/>
  <c r="Y88" i="27"/>
  <c r="W88" i="27"/>
  <c r="T88" i="27"/>
  <c r="S88" i="27"/>
  <c r="R88" i="27"/>
  <c r="P88" i="27"/>
  <c r="N88" i="27"/>
  <c r="M88" i="27"/>
  <c r="J88" i="27"/>
  <c r="G88" i="27"/>
  <c r="F88" i="27"/>
  <c r="E88" i="27"/>
  <c r="D88" i="27"/>
  <c r="C88" i="27"/>
  <c r="AN87" i="27"/>
  <c r="AM87" i="27"/>
  <c r="AL87" i="27"/>
  <c r="AK87" i="27"/>
  <c r="AH87" i="27"/>
  <c r="AG87" i="27"/>
  <c r="AD87" i="27"/>
  <c r="AB87" i="27"/>
  <c r="AA87" i="27"/>
  <c r="Z87" i="27"/>
  <c r="Y87" i="27"/>
  <c r="W87" i="27"/>
  <c r="V87" i="27"/>
  <c r="T87" i="27"/>
  <c r="S87" i="27"/>
  <c r="R87" i="27"/>
  <c r="P87" i="27"/>
  <c r="N87" i="27"/>
  <c r="M87" i="27"/>
  <c r="J87" i="27"/>
  <c r="G87" i="27"/>
  <c r="F87" i="27"/>
  <c r="E87" i="27"/>
  <c r="D87" i="27"/>
  <c r="C87" i="27"/>
  <c r="AN86" i="27"/>
  <c r="AM86" i="27"/>
  <c r="AL86" i="27"/>
  <c r="AK86" i="27"/>
  <c r="AH86" i="27"/>
  <c r="AG86" i="27"/>
  <c r="AD86" i="27"/>
  <c r="AB86" i="27"/>
  <c r="AA86" i="27"/>
  <c r="Z86" i="27"/>
  <c r="Y86" i="27"/>
  <c r="W86" i="27"/>
  <c r="T86" i="27"/>
  <c r="S86" i="27"/>
  <c r="R86" i="27"/>
  <c r="P86" i="27"/>
  <c r="N86" i="27"/>
  <c r="M86" i="27"/>
  <c r="J86" i="27"/>
  <c r="G86" i="27"/>
  <c r="F86" i="27"/>
  <c r="E86" i="27"/>
  <c r="D86" i="27"/>
  <c r="C86" i="27"/>
  <c r="AN85" i="27"/>
  <c r="AM85" i="27"/>
  <c r="AL85" i="27"/>
  <c r="AK85" i="27"/>
  <c r="AH85" i="27"/>
  <c r="AG85" i="27"/>
  <c r="AD85" i="27"/>
  <c r="AB85" i="27"/>
  <c r="AA85" i="27"/>
  <c r="Z85" i="27"/>
  <c r="Y85" i="27"/>
  <c r="W85" i="27"/>
  <c r="T85" i="27"/>
  <c r="S85" i="27"/>
  <c r="R85" i="27"/>
  <c r="P85" i="27"/>
  <c r="N85" i="27"/>
  <c r="M85" i="27"/>
  <c r="J85" i="27"/>
  <c r="G85" i="27"/>
  <c r="F85" i="27"/>
  <c r="E85" i="27"/>
  <c r="D85" i="27"/>
  <c r="C85" i="27"/>
  <c r="AN84" i="27"/>
  <c r="AM84" i="27"/>
  <c r="AL84" i="27"/>
  <c r="AK84" i="27"/>
  <c r="AH84" i="27"/>
  <c r="AG84" i="27"/>
  <c r="AD84" i="27"/>
  <c r="AB84" i="27"/>
  <c r="AA84" i="27"/>
  <c r="Z84" i="27"/>
  <c r="Y84" i="27"/>
  <c r="W84" i="27"/>
  <c r="V84" i="27"/>
  <c r="T84" i="27"/>
  <c r="S84" i="27"/>
  <c r="R84" i="27"/>
  <c r="P84" i="27"/>
  <c r="N84" i="27"/>
  <c r="M84" i="27"/>
  <c r="J84" i="27"/>
  <c r="G84" i="27"/>
  <c r="F84" i="27"/>
  <c r="E84" i="27"/>
  <c r="D84" i="27"/>
  <c r="C84" i="27"/>
  <c r="AN83" i="27"/>
  <c r="AM83" i="27"/>
  <c r="AL83" i="27"/>
  <c r="AK83" i="27"/>
  <c r="AH83" i="27"/>
  <c r="AG83" i="27"/>
  <c r="AD83" i="27"/>
  <c r="AB83" i="27"/>
  <c r="AA83" i="27"/>
  <c r="Z83" i="27"/>
  <c r="Y83" i="27"/>
  <c r="W83" i="27"/>
  <c r="V83" i="27"/>
  <c r="T83" i="27"/>
  <c r="S83" i="27"/>
  <c r="R83" i="27"/>
  <c r="P83" i="27"/>
  <c r="N83" i="27"/>
  <c r="M83" i="27"/>
  <c r="J83" i="27"/>
  <c r="G83" i="27"/>
  <c r="F83" i="27"/>
  <c r="E83" i="27"/>
  <c r="D83" i="27"/>
  <c r="C83" i="27"/>
  <c r="AN82" i="27"/>
  <c r="AM82" i="27"/>
  <c r="AL82" i="27"/>
  <c r="AK82" i="27"/>
  <c r="AH82" i="27"/>
  <c r="AG82" i="27"/>
  <c r="AD82" i="27"/>
  <c r="AB82" i="27"/>
  <c r="AA82" i="27"/>
  <c r="Z82" i="27"/>
  <c r="Y82" i="27"/>
  <c r="W82" i="27"/>
  <c r="T82" i="27"/>
  <c r="S82" i="27"/>
  <c r="R82" i="27"/>
  <c r="P82" i="27"/>
  <c r="N82" i="27"/>
  <c r="M82" i="27"/>
  <c r="J82" i="27"/>
  <c r="G82" i="27"/>
  <c r="F82" i="27"/>
  <c r="E82" i="27"/>
  <c r="D82" i="27"/>
  <c r="C82" i="27"/>
  <c r="AN81" i="27"/>
  <c r="AM81" i="27"/>
  <c r="AL81" i="27"/>
  <c r="AK81" i="27"/>
  <c r="AH81" i="27"/>
  <c r="AG81" i="27"/>
  <c r="AD81" i="27"/>
  <c r="AB81" i="27"/>
  <c r="AA81" i="27"/>
  <c r="Z81" i="27"/>
  <c r="Y81" i="27"/>
  <c r="W81" i="27"/>
  <c r="V81" i="27"/>
  <c r="T81" i="27"/>
  <c r="S81" i="27"/>
  <c r="R81" i="27"/>
  <c r="P81" i="27"/>
  <c r="N81" i="27"/>
  <c r="M81" i="27"/>
  <c r="J81" i="27"/>
  <c r="G81" i="27"/>
  <c r="F81" i="27"/>
  <c r="E81" i="27"/>
  <c r="D81" i="27"/>
  <c r="C81" i="27"/>
  <c r="AN80" i="27"/>
  <c r="AM80" i="27"/>
  <c r="AL80" i="27"/>
  <c r="AK80" i="27"/>
  <c r="AH80" i="27"/>
  <c r="AG80" i="27"/>
  <c r="AD80" i="27"/>
  <c r="AB80" i="27"/>
  <c r="AA80" i="27"/>
  <c r="Z80" i="27"/>
  <c r="Y80" i="27"/>
  <c r="W80" i="27"/>
  <c r="V80" i="27"/>
  <c r="T80" i="27"/>
  <c r="S80" i="27"/>
  <c r="R80" i="27"/>
  <c r="P80" i="27"/>
  <c r="N80" i="27"/>
  <c r="M80" i="27"/>
  <c r="J80" i="27"/>
  <c r="G80" i="27"/>
  <c r="F80" i="27"/>
  <c r="E80" i="27"/>
  <c r="D80" i="27"/>
  <c r="C80" i="27"/>
  <c r="AN79" i="27"/>
  <c r="AM79" i="27"/>
  <c r="AL79" i="27"/>
  <c r="AK79" i="27"/>
  <c r="AH79" i="27"/>
  <c r="AG79" i="27"/>
  <c r="AD79" i="27"/>
  <c r="AB79" i="27"/>
  <c r="AA79" i="27"/>
  <c r="Z79" i="27"/>
  <c r="Y79" i="27"/>
  <c r="W79" i="27"/>
  <c r="T79" i="27"/>
  <c r="S79" i="27"/>
  <c r="R79" i="27"/>
  <c r="P79" i="27"/>
  <c r="N79" i="27"/>
  <c r="M79" i="27"/>
  <c r="J79" i="27"/>
  <c r="G79" i="27"/>
  <c r="F79" i="27"/>
  <c r="E79" i="27"/>
  <c r="D79" i="27"/>
  <c r="C79" i="27"/>
  <c r="AN78" i="27"/>
  <c r="AM78" i="27"/>
  <c r="AL78" i="27"/>
  <c r="AK78" i="27"/>
  <c r="AH78" i="27"/>
  <c r="AG78" i="27"/>
  <c r="AD78" i="27"/>
  <c r="AB78" i="27"/>
  <c r="AA78" i="27"/>
  <c r="Z78" i="27"/>
  <c r="Y78" i="27"/>
  <c r="W78" i="27"/>
  <c r="V78" i="27"/>
  <c r="T78" i="27"/>
  <c r="S78" i="27"/>
  <c r="R78" i="27"/>
  <c r="P78" i="27"/>
  <c r="N78" i="27"/>
  <c r="M78" i="27"/>
  <c r="J78" i="27"/>
  <c r="G78" i="27"/>
  <c r="F78" i="27"/>
  <c r="E78" i="27"/>
  <c r="D78" i="27"/>
  <c r="C78" i="27"/>
  <c r="AN77" i="27"/>
  <c r="AM77" i="27"/>
  <c r="AL77" i="27"/>
  <c r="AK77" i="27"/>
  <c r="AH77" i="27"/>
  <c r="AG77" i="27"/>
  <c r="AD77" i="27"/>
  <c r="AB77" i="27"/>
  <c r="AA77" i="27"/>
  <c r="Z77" i="27"/>
  <c r="Y77" i="27"/>
  <c r="W77" i="27"/>
  <c r="V77" i="27"/>
  <c r="T77" i="27"/>
  <c r="S77" i="27"/>
  <c r="R77" i="27"/>
  <c r="P77" i="27"/>
  <c r="N77" i="27"/>
  <c r="M77" i="27"/>
  <c r="J77" i="27"/>
  <c r="G77" i="27"/>
  <c r="F77" i="27"/>
  <c r="E77" i="27"/>
  <c r="D77" i="27"/>
  <c r="C77" i="27"/>
  <c r="AN76" i="27"/>
  <c r="AM76" i="27"/>
  <c r="AL76" i="27"/>
  <c r="AK76" i="27"/>
  <c r="AH76" i="27"/>
  <c r="AG76" i="27"/>
  <c r="AD76" i="27"/>
  <c r="AB76" i="27"/>
  <c r="AA76" i="27"/>
  <c r="Z76" i="27"/>
  <c r="Y76" i="27"/>
  <c r="W76" i="27"/>
  <c r="T76" i="27"/>
  <c r="S76" i="27"/>
  <c r="R76" i="27"/>
  <c r="P76" i="27"/>
  <c r="N76" i="27"/>
  <c r="M76" i="27"/>
  <c r="J76" i="27"/>
  <c r="G76" i="27"/>
  <c r="F76" i="27"/>
  <c r="E76" i="27"/>
  <c r="D76" i="27"/>
  <c r="C76" i="27"/>
  <c r="AN75" i="27"/>
  <c r="AM75" i="27"/>
  <c r="AL75" i="27"/>
  <c r="AK75" i="27"/>
  <c r="AH75" i="27"/>
  <c r="AG75" i="27"/>
  <c r="AD75" i="27"/>
  <c r="AB75" i="27"/>
  <c r="AA75" i="27"/>
  <c r="Z75" i="27"/>
  <c r="Y75" i="27"/>
  <c r="W75" i="27"/>
  <c r="V75" i="27"/>
  <c r="T75" i="27"/>
  <c r="S75" i="27"/>
  <c r="R75" i="27"/>
  <c r="P75" i="27"/>
  <c r="N75" i="27"/>
  <c r="M75" i="27"/>
  <c r="J75" i="27"/>
  <c r="G75" i="27"/>
  <c r="F75" i="27"/>
  <c r="E75" i="27"/>
  <c r="D75" i="27"/>
  <c r="C75" i="27"/>
  <c r="AN74" i="27"/>
  <c r="AM74" i="27"/>
  <c r="AL74" i="27"/>
  <c r="AK74" i="27"/>
  <c r="AH74" i="27"/>
  <c r="AG74" i="27"/>
  <c r="AD74" i="27"/>
  <c r="AB74" i="27"/>
  <c r="AA74" i="27"/>
  <c r="Z74" i="27"/>
  <c r="Y74" i="27"/>
  <c r="W74" i="27"/>
  <c r="T74" i="27"/>
  <c r="S74" i="27"/>
  <c r="R74" i="27"/>
  <c r="P74" i="27"/>
  <c r="N74" i="27"/>
  <c r="M74" i="27"/>
  <c r="J74" i="27"/>
  <c r="G74" i="27"/>
  <c r="F74" i="27"/>
  <c r="E74" i="27"/>
  <c r="D74" i="27"/>
  <c r="C74" i="27"/>
  <c r="AN73" i="27"/>
  <c r="AM73" i="27"/>
  <c r="AL73" i="27"/>
  <c r="AK73" i="27"/>
  <c r="AH73" i="27"/>
  <c r="AG73" i="27"/>
  <c r="AD73" i="27"/>
  <c r="AB73" i="27"/>
  <c r="AA73" i="27"/>
  <c r="Z73" i="27"/>
  <c r="Y73" i="27"/>
  <c r="W73" i="27"/>
  <c r="V73" i="27"/>
  <c r="T73" i="27"/>
  <c r="S73" i="27"/>
  <c r="R73" i="27"/>
  <c r="P73" i="27"/>
  <c r="N73" i="27"/>
  <c r="M73" i="27"/>
  <c r="J73" i="27"/>
  <c r="G73" i="27"/>
  <c r="F73" i="27"/>
  <c r="E73" i="27"/>
  <c r="D73" i="27"/>
  <c r="C73" i="27"/>
  <c r="AN72" i="27"/>
  <c r="AM72" i="27"/>
  <c r="AL72" i="27"/>
  <c r="AK72" i="27"/>
  <c r="AH72" i="27"/>
  <c r="AG72" i="27"/>
  <c r="AD72" i="27"/>
  <c r="AB72" i="27"/>
  <c r="AA72" i="27"/>
  <c r="Z72" i="27"/>
  <c r="Y72" i="27"/>
  <c r="W72" i="27"/>
  <c r="V72" i="27"/>
  <c r="T72" i="27"/>
  <c r="S72" i="27"/>
  <c r="R72" i="27"/>
  <c r="P72" i="27"/>
  <c r="N72" i="27"/>
  <c r="M72" i="27"/>
  <c r="J72" i="27"/>
  <c r="G72" i="27"/>
  <c r="F72" i="27"/>
  <c r="E72" i="27"/>
  <c r="D72" i="27"/>
  <c r="C72" i="27"/>
  <c r="AN71" i="27"/>
  <c r="AM71" i="27"/>
  <c r="AL71" i="27"/>
  <c r="AK71" i="27"/>
  <c r="AH71" i="27"/>
  <c r="AG71" i="27"/>
  <c r="AD71" i="27"/>
  <c r="AB71" i="27"/>
  <c r="AA71" i="27"/>
  <c r="Z71" i="27"/>
  <c r="Y71" i="27"/>
  <c r="W71" i="27"/>
  <c r="T71" i="27"/>
  <c r="S71" i="27"/>
  <c r="R71" i="27"/>
  <c r="P71" i="27"/>
  <c r="N71" i="27"/>
  <c r="M71" i="27"/>
  <c r="J71" i="27"/>
  <c r="G71" i="27"/>
  <c r="F71" i="27"/>
  <c r="E71" i="27"/>
  <c r="D71" i="27"/>
  <c r="C71" i="27"/>
  <c r="AN70" i="27"/>
  <c r="AM70" i="27"/>
  <c r="AL70" i="27"/>
  <c r="AK70" i="27"/>
  <c r="AH70" i="27"/>
  <c r="AG70" i="27"/>
  <c r="AD70" i="27"/>
  <c r="AB70" i="27"/>
  <c r="AA70" i="27"/>
  <c r="Z70" i="27"/>
  <c r="Y70" i="27"/>
  <c r="W70" i="27"/>
  <c r="T70" i="27"/>
  <c r="S70" i="27"/>
  <c r="R70" i="27"/>
  <c r="P70" i="27"/>
  <c r="N70" i="27"/>
  <c r="M70" i="27"/>
  <c r="J70" i="27"/>
  <c r="G70" i="27"/>
  <c r="F70" i="27"/>
  <c r="E70" i="27"/>
  <c r="D70" i="27"/>
  <c r="C70" i="27"/>
  <c r="AN69" i="27"/>
  <c r="AM69" i="27"/>
  <c r="AL69" i="27"/>
  <c r="AK69" i="27"/>
  <c r="AH69" i="27"/>
  <c r="AG69" i="27"/>
  <c r="AD69" i="27"/>
  <c r="AB69" i="27"/>
  <c r="AA69" i="27"/>
  <c r="Z69" i="27"/>
  <c r="Y69" i="27"/>
  <c r="W69" i="27"/>
  <c r="T69" i="27"/>
  <c r="S69" i="27"/>
  <c r="R69" i="27"/>
  <c r="P69" i="27"/>
  <c r="N69" i="27"/>
  <c r="M69" i="27"/>
  <c r="J69" i="27"/>
  <c r="G69" i="27"/>
  <c r="F69" i="27"/>
  <c r="E69" i="27"/>
  <c r="D69" i="27"/>
  <c r="C69" i="27"/>
  <c r="AN68" i="27"/>
  <c r="AM68" i="27"/>
  <c r="AL68" i="27"/>
  <c r="AK68" i="27"/>
  <c r="AH68" i="27"/>
  <c r="AG68" i="27"/>
  <c r="AD68" i="27"/>
  <c r="AB68" i="27"/>
  <c r="AA68" i="27"/>
  <c r="Z68" i="27"/>
  <c r="Y68" i="27"/>
  <c r="W68" i="27"/>
  <c r="T68" i="27"/>
  <c r="S68" i="27"/>
  <c r="R68" i="27"/>
  <c r="P68" i="27"/>
  <c r="N68" i="27"/>
  <c r="M68" i="27"/>
  <c r="J68" i="27"/>
  <c r="G68" i="27"/>
  <c r="F68" i="27"/>
  <c r="E68" i="27"/>
  <c r="D68" i="27"/>
  <c r="C68" i="27"/>
  <c r="AN67" i="27"/>
  <c r="AM67" i="27"/>
  <c r="AL67" i="27"/>
  <c r="AK67" i="27"/>
  <c r="AH67" i="27"/>
  <c r="AG67" i="27"/>
  <c r="AD67" i="27"/>
  <c r="AB67" i="27"/>
  <c r="AA67" i="27"/>
  <c r="Z67" i="27"/>
  <c r="Y67" i="27"/>
  <c r="W67" i="27"/>
  <c r="V67" i="27"/>
  <c r="T67" i="27"/>
  <c r="S67" i="27"/>
  <c r="R67" i="27"/>
  <c r="P67" i="27"/>
  <c r="N67" i="27"/>
  <c r="M67" i="27"/>
  <c r="J67" i="27"/>
  <c r="G67" i="27"/>
  <c r="F67" i="27"/>
  <c r="E67" i="27"/>
  <c r="D67" i="27"/>
  <c r="C67" i="27"/>
  <c r="AN66" i="27"/>
  <c r="AM66" i="27"/>
  <c r="AL66" i="27"/>
  <c r="AK66" i="27"/>
  <c r="AH66" i="27"/>
  <c r="AG66" i="27"/>
  <c r="AD66" i="27"/>
  <c r="AB66" i="27"/>
  <c r="AA66" i="27"/>
  <c r="Z66" i="27"/>
  <c r="Y66" i="27"/>
  <c r="W66" i="27"/>
  <c r="T66" i="27"/>
  <c r="S66" i="27"/>
  <c r="R66" i="27"/>
  <c r="P66" i="27"/>
  <c r="N66" i="27"/>
  <c r="M66" i="27"/>
  <c r="J66" i="27"/>
  <c r="G66" i="27"/>
  <c r="F66" i="27"/>
  <c r="E66" i="27"/>
  <c r="D66" i="27"/>
  <c r="C66" i="27"/>
  <c r="AN65" i="27"/>
  <c r="AM65" i="27"/>
  <c r="AL65" i="27"/>
  <c r="AK65" i="27"/>
  <c r="AH65" i="27"/>
  <c r="AG65" i="27"/>
  <c r="AD65" i="27"/>
  <c r="AB65" i="27"/>
  <c r="AA65" i="27"/>
  <c r="Z65" i="27"/>
  <c r="Y65" i="27"/>
  <c r="W65" i="27"/>
  <c r="T65" i="27"/>
  <c r="S65" i="27"/>
  <c r="R65" i="27"/>
  <c r="P65" i="27"/>
  <c r="N65" i="27"/>
  <c r="M65" i="27"/>
  <c r="J65" i="27"/>
  <c r="G65" i="27"/>
  <c r="F65" i="27"/>
  <c r="E65" i="27"/>
  <c r="D65" i="27"/>
  <c r="C65" i="27"/>
  <c r="AN64" i="27"/>
  <c r="AM64" i="27"/>
  <c r="AL64" i="27"/>
  <c r="AK64" i="27"/>
  <c r="AH64" i="27"/>
  <c r="AG64" i="27"/>
  <c r="AD64" i="27"/>
  <c r="AB64" i="27"/>
  <c r="AA64" i="27"/>
  <c r="Z64" i="27"/>
  <c r="Y64" i="27"/>
  <c r="W64" i="27"/>
  <c r="T64" i="27"/>
  <c r="S64" i="27"/>
  <c r="R64" i="27"/>
  <c r="P64" i="27"/>
  <c r="N64" i="27"/>
  <c r="M64" i="27"/>
  <c r="J64" i="27"/>
  <c r="G64" i="27"/>
  <c r="F64" i="27"/>
  <c r="E64" i="27"/>
  <c r="D64" i="27"/>
  <c r="C64" i="27"/>
  <c r="AN63" i="27"/>
  <c r="AM63" i="27"/>
  <c r="AL63" i="27"/>
  <c r="AK63" i="27"/>
  <c r="AH63" i="27"/>
  <c r="AG63" i="27"/>
  <c r="AD63" i="27"/>
  <c r="AB63" i="27"/>
  <c r="AA63" i="27"/>
  <c r="Z63" i="27"/>
  <c r="Y63" i="27"/>
  <c r="W63" i="27"/>
  <c r="V63" i="27"/>
  <c r="T63" i="27"/>
  <c r="S63" i="27"/>
  <c r="R63" i="27"/>
  <c r="P63" i="27"/>
  <c r="N63" i="27"/>
  <c r="M63" i="27"/>
  <c r="J63" i="27"/>
  <c r="G63" i="27"/>
  <c r="F63" i="27"/>
  <c r="E63" i="27"/>
  <c r="D63" i="27"/>
  <c r="C63" i="27"/>
  <c r="AN62" i="27"/>
  <c r="AM62" i="27"/>
  <c r="AL62" i="27"/>
  <c r="AK62" i="27"/>
  <c r="AH62" i="27"/>
  <c r="AG62" i="27"/>
  <c r="AD62" i="27"/>
  <c r="AB62" i="27"/>
  <c r="AA62" i="27"/>
  <c r="Z62" i="27"/>
  <c r="Y62" i="27"/>
  <c r="W62" i="27"/>
  <c r="V62" i="27"/>
  <c r="T62" i="27"/>
  <c r="S62" i="27"/>
  <c r="R62" i="27"/>
  <c r="P62" i="27"/>
  <c r="N62" i="27"/>
  <c r="M62" i="27"/>
  <c r="J62" i="27"/>
  <c r="G62" i="27"/>
  <c r="F62" i="27"/>
  <c r="E62" i="27"/>
  <c r="D62" i="27"/>
  <c r="C62" i="27"/>
  <c r="AN61" i="27"/>
  <c r="AM61" i="27"/>
  <c r="AL61" i="27"/>
  <c r="AK61" i="27"/>
  <c r="AH61" i="27"/>
  <c r="AG61" i="27"/>
  <c r="AD61" i="27"/>
  <c r="AB61" i="27"/>
  <c r="AA61" i="27"/>
  <c r="Z61" i="27"/>
  <c r="Y61" i="27"/>
  <c r="W61" i="27"/>
  <c r="V61" i="27"/>
  <c r="T61" i="27"/>
  <c r="S61" i="27"/>
  <c r="R61" i="27"/>
  <c r="P61" i="27"/>
  <c r="N61" i="27"/>
  <c r="M61" i="27"/>
  <c r="J61" i="27"/>
  <c r="G61" i="27"/>
  <c r="F61" i="27"/>
  <c r="E61" i="27"/>
  <c r="D61" i="27"/>
  <c r="C61" i="27"/>
  <c r="AN60" i="27"/>
  <c r="AM60" i="27"/>
  <c r="AL60" i="27"/>
  <c r="AK60" i="27"/>
  <c r="AH60" i="27"/>
  <c r="AG60" i="27"/>
  <c r="AD60" i="27"/>
  <c r="AB60" i="27"/>
  <c r="AA60" i="27"/>
  <c r="Z60" i="27"/>
  <c r="Y60" i="27"/>
  <c r="W60" i="27"/>
  <c r="T60" i="27"/>
  <c r="S60" i="27"/>
  <c r="R60" i="27"/>
  <c r="P60" i="27"/>
  <c r="N60" i="27"/>
  <c r="M60" i="27"/>
  <c r="J60" i="27"/>
  <c r="G60" i="27"/>
  <c r="F60" i="27"/>
  <c r="E60" i="27"/>
  <c r="D60" i="27"/>
  <c r="C60" i="27"/>
  <c r="AN59" i="27"/>
  <c r="AM59" i="27"/>
  <c r="AL59" i="27"/>
  <c r="AK59" i="27"/>
  <c r="AH59" i="27"/>
  <c r="AG59" i="27"/>
  <c r="AD59" i="27"/>
  <c r="AB59" i="27"/>
  <c r="AA59" i="27"/>
  <c r="Z59" i="27"/>
  <c r="Y59" i="27"/>
  <c r="W59" i="27"/>
  <c r="T59" i="27"/>
  <c r="S59" i="27"/>
  <c r="R59" i="27"/>
  <c r="P59" i="27"/>
  <c r="N59" i="27"/>
  <c r="M59" i="27"/>
  <c r="J59" i="27"/>
  <c r="G59" i="27"/>
  <c r="F59" i="27"/>
  <c r="E59" i="27"/>
  <c r="D59" i="27"/>
  <c r="C59" i="27"/>
  <c r="AN58" i="27"/>
  <c r="AM58" i="27"/>
  <c r="AL58" i="27"/>
  <c r="AK58" i="27"/>
  <c r="AH58" i="27"/>
  <c r="AG58" i="27"/>
  <c r="AD58" i="27"/>
  <c r="AB58" i="27"/>
  <c r="AA58" i="27"/>
  <c r="Z58" i="27"/>
  <c r="Y58" i="27"/>
  <c r="W58" i="27"/>
  <c r="V58" i="27"/>
  <c r="T58" i="27"/>
  <c r="S58" i="27"/>
  <c r="R58" i="27"/>
  <c r="P58" i="27"/>
  <c r="N58" i="27"/>
  <c r="M58" i="27"/>
  <c r="J58" i="27"/>
  <c r="G58" i="27"/>
  <c r="F58" i="27"/>
  <c r="E58" i="27"/>
  <c r="D58" i="27"/>
  <c r="C58" i="27"/>
  <c r="AN57" i="27"/>
  <c r="AM57" i="27"/>
  <c r="AL57" i="27"/>
  <c r="AK57" i="27"/>
  <c r="AH57" i="27"/>
  <c r="AG57" i="27"/>
  <c r="AD57" i="27"/>
  <c r="AB57" i="27"/>
  <c r="AA57" i="27"/>
  <c r="Z57" i="27"/>
  <c r="Y57" i="27"/>
  <c r="W57" i="27"/>
  <c r="T57" i="27"/>
  <c r="S57" i="27"/>
  <c r="R57" i="27"/>
  <c r="P57" i="27"/>
  <c r="N57" i="27"/>
  <c r="M57" i="27"/>
  <c r="J57" i="27"/>
  <c r="G57" i="27"/>
  <c r="F57" i="27"/>
  <c r="E57" i="27"/>
  <c r="D57" i="27"/>
  <c r="C57" i="27"/>
  <c r="AN56" i="27"/>
  <c r="AM56" i="27"/>
  <c r="AL56" i="27"/>
  <c r="AK56" i="27"/>
  <c r="AH56" i="27"/>
  <c r="AG56" i="27"/>
  <c r="AD56" i="27"/>
  <c r="AB56" i="27"/>
  <c r="AA56" i="27"/>
  <c r="Z56" i="27"/>
  <c r="Y56" i="27"/>
  <c r="W56" i="27"/>
  <c r="V56" i="27"/>
  <c r="T56" i="27"/>
  <c r="S56" i="27"/>
  <c r="R56" i="27"/>
  <c r="P56" i="27"/>
  <c r="N56" i="27"/>
  <c r="M56" i="27"/>
  <c r="J56" i="27"/>
  <c r="G56" i="27"/>
  <c r="F56" i="27"/>
  <c r="E56" i="27"/>
  <c r="D56" i="27"/>
  <c r="C56" i="27"/>
  <c r="AN55" i="27"/>
  <c r="AM55" i="27"/>
  <c r="AL55" i="27"/>
  <c r="AK55" i="27"/>
  <c r="AH55" i="27"/>
  <c r="AG55" i="27"/>
  <c r="AD55" i="27"/>
  <c r="AB55" i="27"/>
  <c r="AA55" i="27"/>
  <c r="Z55" i="27"/>
  <c r="Y55" i="27"/>
  <c r="W55" i="27"/>
  <c r="V55" i="27"/>
  <c r="T55" i="27"/>
  <c r="S55" i="27"/>
  <c r="R55" i="27"/>
  <c r="P55" i="27"/>
  <c r="N55" i="27"/>
  <c r="M55" i="27"/>
  <c r="J55" i="27"/>
  <c r="G55" i="27"/>
  <c r="F55" i="27"/>
  <c r="E55" i="27"/>
  <c r="D55" i="27"/>
  <c r="C55" i="27"/>
  <c r="AN54" i="27"/>
  <c r="AM54" i="27"/>
  <c r="AL54" i="27"/>
  <c r="AK54" i="27"/>
  <c r="AH54" i="27"/>
  <c r="AG54" i="27"/>
  <c r="AD54" i="27"/>
  <c r="AB54" i="27"/>
  <c r="AA54" i="27"/>
  <c r="Z54" i="27"/>
  <c r="Y54" i="27"/>
  <c r="W54" i="27"/>
  <c r="T54" i="27"/>
  <c r="S54" i="27"/>
  <c r="R54" i="27"/>
  <c r="P54" i="27"/>
  <c r="N54" i="27"/>
  <c r="M54" i="27"/>
  <c r="J54" i="27"/>
  <c r="G54" i="27"/>
  <c r="F54" i="27"/>
  <c r="E54" i="27"/>
  <c r="D54" i="27"/>
  <c r="C54" i="27"/>
  <c r="AN53" i="27"/>
  <c r="AM53" i="27"/>
  <c r="AL53" i="27"/>
  <c r="AK53" i="27"/>
  <c r="AH53" i="27"/>
  <c r="AG53" i="27"/>
  <c r="AD53" i="27"/>
  <c r="AB53" i="27"/>
  <c r="AA53" i="27"/>
  <c r="Z53" i="27"/>
  <c r="Y53" i="27"/>
  <c r="W53" i="27"/>
  <c r="T53" i="27"/>
  <c r="S53" i="27"/>
  <c r="R53" i="27"/>
  <c r="P53" i="27"/>
  <c r="N53" i="27"/>
  <c r="M53" i="27"/>
  <c r="J53" i="27"/>
  <c r="G53" i="27"/>
  <c r="F53" i="27"/>
  <c r="E53" i="27"/>
  <c r="D53" i="27"/>
  <c r="C53" i="27"/>
  <c r="AN52" i="27"/>
  <c r="AM52" i="27"/>
  <c r="AL52" i="27"/>
  <c r="AK52" i="27"/>
  <c r="AH52" i="27"/>
  <c r="AG52" i="27"/>
  <c r="AD52" i="27"/>
  <c r="AB52" i="27"/>
  <c r="AA52" i="27"/>
  <c r="Z52" i="27"/>
  <c r="Y52" i="27"/>
  <c r="W52" i="27"/>
  <c r="T52" i="27"/>
  <c r="S52" i="27"/>
  <c r="R52" i="27"/>
  <c r="P52" i="27"/>
  <c r="N52" i="27"/>
  <c r="M52" i="27"/>
  <c r="J52" i="27"/>
  <c r="G52" i="27"/>
  <c r="F52" i="27"/>
  <c r="E52" i="27"/>
  <c r="D52" i="27"/>
  <c r="C52" i="27"/>
  <c r="AN51" i="27"/>
  <c r="AM51" i="27"/>
  <c r="AL51" i="27"/>
  <c r="AK51" i="27"/>
  <c r="AH51" i="27"/>
  <c r="AG51" i="27"/>
  <c r="AD51" i="27"/>
  <c r="AB51" i="27"/>
  <c r="AA51" i="27"/>
  <c r="Z51" i="27"/>
  <c r="Y51" i="27"/>
  <c r="W51" i="27"/>
  <c r="V51" i="27"/>
  <c r="T51" i="27"/>
  <c r="S51" i="27"/>
  <c r="R51" i="27"/>
  <c r="P51" i="27"/>
  <c r="N51" i="27"/>
  <c r="M51" i="27"/>
  <c r="J51" i="27"/>
  <c r="G51" i="27"/>
  <c r="F51" i="27"/>
  <c r="E51" i="27"/>
  <c r="D51" i="27"/>
  <c r="C51" i="27"/>
  <c r="AN50" i="27"/>
  <c r="AM50" i="27"/>
  <c r="AL50" i="27"/>
  <c r="AK50" i="27"/>
  <c r="AH50" i="27"/>
  <c r="AG50" i="27"/>
  <c r="AD50" i="27"/>
  <c r="AB50" i="27"/>
  <c r="AA50" i="27"/>
  <c r="Z50" i="27"/>
  <c r="Y50" i="27"/>
  <c r="W50" i="27"/>
  <c r="V50" i="27"/>
  <c r="T50" i="27"/>
  <c r="S50" i="27"/>
  <c r="R50" i="27"/>
  <c r="P50" i="27"/>
  <c r="N50" i="27"/>
  <c r="M50" i="27"/>
  <c r="J50" i="27"/>
  <c r="G50" i="27"/>
  <c r="F50" i="27"/>
  <c r="E50" i="27"/>
  <c r="D50" i="27"/>
  <c r="C50" i="27"/>
  <c r="AN49" i="27"/>
  <c r="AM49" i="27"/>
  <c r="AL49" i="27"/>
  <c r="AK49" i="27"/>
  <c r="AH49" i="27"/>
  <c r="AG49" i="27"/>
  <c r="AD49" i="27"/>
  <c r="AB49" i="27"/>
  <c r="AA49" i="27"/>
  <c r="Z49" i="27"/>
  <c r="Y49" i="27"/>
  <c r="W49" i="27"/>
  <c r="T49" i="27"/>
  <c r="S49" i="27"/>
  <c r="R49" i="27"/>
  <c r="P49" i="27"/>
  <c r="N49" i="27"/>
  <c r="M49" i="27"/>
  <c r="J49" i="27"/>
  <c r="G49" i="27"/>
  <c r="F49" i="27"/>
  <c r="E49" i="27"/>
  <c r="D49" i="27"/>
  <c r="C49" i="27"/>
  <c r="AN48" i="27"/>
  <c r="AM48" i="27"/>
  <c r="AL48" i="27"/>
  <c r="AK48" i="27"/>
  <c r="AH48" i="27"/>
  <c r="AG48" i="27"/>
  <c r="AD48" i="27"/>
  <c r="AB48" i="27"/>
  <c r="AA48" i="27"/>
  <c r="Z48" i="27"/>
  <c r="Y48" i="27"/>
  <c r="W48" i="27"/>
  <c r="V48" i="27"/>
  <c r="T48" i="27"/>
  <c r="S48" i="27"/>
  <c r="R48" i="27"/>
  <c r="P48" i="27"/>
  <c r="N48" i="27"/>
  <c r="M48" i="27"/>
  <c r="J48" i="27"/>
  <c r="G48" i="27"/>
  <c r="F48" i="27"/>
  <c r="E48" i="27"/>
  <c r="D48" i="27"/>
  <c r="C48" i="27"/>
  <c r="AN47" i="27"/>
  <c r="AM47" i="27"/>
  <c r="AL47" i="27"/>
  <c r="AK47" i="27"/>
  <c r="AH47" i="27"/>
  <c r="AG47" i="27"/>
  <c r="AD47" i="27"/>
  <c r="AB47" i="27"/>
  <c r="AA47" i="27"/>
  <c r="Z47" i="27"/>
  <c r="Y47" i="27"/>
  <c r="W47" i="27"/>
  <c r="V47" i="27"/>
  <c r="T47" i="27"/>
  <c r="S47" i="27"/>
  <c r="R47" i="27"/>
  <c r="P47" i="27"/>
  <c r="N47" i="27"/>
  <c r="M47" i="27"/>
  <c r="J47" i="27"/>
  <c r="G47" i="27"/>
  <c r="F47" i="27"/>
  <c r="E47" i="27"/>
  <c r="D47" i="27"/>
  <c r="C47" i="27"/>
  <c r="AN46" i="27"/>
  <c r="AM46" i="27"/>
  <c r="AL46" i="27"/>
  <c r="AK46" i="27"/>
  <c r="AH46" i="27"/>
  <c r="AG46" i="27"/>
  <c r="AD46" i="27"/>
  <c r="AB46" i="27"/>
  <c r="AA46" i="27"/>
  <c r="Z46" i="27"/>
  <c r="Y46" i="27"/>
  <c r="W46" i="27"/>
  <c r="V46" i="27"/>
  <c r="T46" i="27"/>
  <c r="S46" i="27"/>
  <c r="R46" i="27"/>
  <c r="P46" i="27"/>
  <c r="N46" i="27"/>
  <c r="M46" i="27"/>
  <c r="J46" i="27"/>
  <c r="G46" i="27"/>
  <c r="F46" i="27"/>
  <c r="E46" i="27"/>
  <c r="D46" i="27"/>
  <c r="C46" i="27"/>
  <c r="AN45" i="27"/>
  <c r="AM45" i="27"/>
  <c r="AL45" i="27"/>
  <c r="AK45" i="27"/>
  <c r="AH45" i="27"/>
  <c r="AG45" i="27"/>
  <c r="AD45" i="27"/>
  <c r="AB45" i="27"/>
  <c r="AA45" i="27"/>
  <c r="Z45" i="27"/>
  <c r="Y45" i="27"/>
  <c r="W45" i="27"/>
  <c r="T45" i="27"/>
  <c r="S45" i="27"/>
  <c r="R45" i="27"/>
  <c r="P45" i="27"/>
  <c r="N45" i="27"/>
  <c r="M45" i="27"/>
  <c r="J45" i="27"/>
  <c r="G45" i="27"/>
  <c r="F45" i="27"/>
  <c r="E45" i="27"/>
  <c r="D45" i="27"/>
  <c r="C45" i="27"/>
  <c r="AN44" i="27"/>
  <c r="AM44" i="27"/>
  <c r="AL44" i="27"/>
  <c r="AK44" i="27"/>
  <c r="AH44" i="27"/>
  <c r="AG44" i="27"/>
  <c r="AD44" i="27"/>
  <c r="AB44" i="27"/>
  <c r="AA44" i="27"/>
  <c r="Z44" i="27"/>
  <c r="Y44" i="27"/>
  <c r="W44" i="27"/>
  <c r="T44" i="27"/>
  <c r="S44" i="27"/>
  <c r="R44" i="27"/>
  <c r="P44" i="27"/>
  <c r="N44" i="27"/>
  <c r="M44" i="27"/>
  <c r="J44" i="27"/>
  <c r="G44" i="27"/>
  <c r="F44" i="27"/>
  <c r="E44" i="27"/>
  <c r="D44" i="27"/>
  <c r="C44" i="27"/>
  <c r="AN43" i="27"/>
  <c r="AM43" i="27"/>
  <c r="AL43" i="27"/>
  <c r="AK43" i="27"/>
  <c r="AH43" i="27"/>
  <c r="AG43" i="27"/>
  <c r="AD43" i="27"/>
  <c r="AB43" i="27"/>
  <c r="AA43" i="27"/>
  <c r="Z43" i="27"/>
  <c r="Y43" i="27"/>
  <c r="W43" i="27"/>
  <c r="T43" i="27"/>
  <c r="S43" i="27"/>
  <c r="R43" i="27"/>
  <c r="P43" i="27"/>
  <c r="N43" i="27"/>
  <c r="M43" i="27"/>
  <c r="J43" i="27"/>
  <c r="G43" i="27"/>
  <c r="F43" i="27"/>
  <c r="E43" i="27"/>
  <c r="D43" i="27"/>
  <c r="C43" i="27"/>
  <c r="AN42" i="27"/>
  <c r="AM42" i="27"/>
  <c r="AL42" i="27"/>
  <c r="AK42" i="27"/>
  <c r="AH42" i="27"/>
  <c r="AG42" i="27"/>
  <c r="AD42" i="27"/>
  <c r="AB42" i="27"/>
  <c r="AA42" i="27"/>
  <c r="Z42" i="27"/>
  <c r="Y42" i="27"/>
  <c r="W42" i="27"/>
  <c r="T42" i="27"/>
  <c r="S42" i="27"/>
  <c r="R42" i="27"/>
  <c r="P42" i="27"/>
  <c r="N42" i="27"/>
  <c r="M42" i="27"/>
  <c r="J42" i="27"/>
  <c r="G42" i="27"/>
  <c r="F42" i="27"/>
  <c r="E42" i="27"/>
  <c r="D42" i="27"/>
  <c r="C42" i="27"/>
  <c r="AN41" i="27"/>
  <c r="AM41" i="27"/>
  <c r="AL41" i="27"/>
  <c r="AK41" i="27"/>
  <c r="AH41" i="27"/>
  <c r="AG41" i="27"/>
  <c r="AD41" i="27"/>
  <c r="AB41" i="27"/>
  <c r="AA41" i="27"/>
  <c r="Z41" i="27"/>
  <c r="Y41" i="27"/>
  <c r="W41" i="27"/>
  <c r="T41" i="27"/>
  <c r="S41" i="27"/>
  <c r="R41" i="27"/>
  <c r="P41" i="27"/>
  <c r="N41" i="27"/>
  <c r="M41" i="27"/>
  <c r="J41" i="27"/>
  <c r="G41" i="27"/>
  <c r="F41" i="27"/>
  <c r="E41" i="27"/>
  <c r="D41" i="27"/>
  <c r="C41" i="27"/>
  <c r="AN40" i="27"/>
  <c r="AM40" i="27"/>
  <c r="AL40" i="27"/>
  <c r="AK40" i="27"/>
  <c r="AH40" i="27"/>
  <c r="AG40" i="27"/>
  <c r="AD40" i="27"/>
  <c r="AB40" i="27"/>
  <c r="AA40" i="27"/>
  <c r="Z40" i="27"/>
  <c r="Y40" i="27"/>
  <c r="W40" i="27"/>
  <c r="T40" i="27"/>
  <c r="S40" i="27"/>
  <c r="R40" i="27"/>
  <c r="P40" i="27"/>
  <c r="N40" i="27"/>
  <c r="M40" i="27"/>
  <c r="J40" i="27"/>
  <c r="G40" i="27"/>
  <c r="F40" i="27"/>
  <c r="E40" i="27"/>
  <c r="D40" i="27"/>
  <c r="C40" i="27"/>
  <c r="AN39" i="27"/>
  <c r="AM39" i="27"/>
  <c r="AL39" i="27"/>
  <c r="AK39" i="27"/>
  <c r="AH39" i="27"/>
  <c r="AG39" i="27"/>
  <c r="AD39" i="27"/>
  <c r="AB39" i="27"/>
  <c r="AA39" i="27"/>
  <c r="Z39" i="27"/>
  <c r="Y39" i="27"/>
  <c r="W39" i="27"/>
  <c r="V39" i="27"/>
  <c r="T39" i="27"/>
  <c r="S39" i="27"/>
  <c r="R39" i="27"/>
  <c r="P39" i="27"/>
  <c r="N39" i="27"/>
  <c r="M39" i="27"/>
  <c r="J39" i="27"/>
  <c r="G39" i="27"/>
  <c r="F39" i="27"/>
  <c r="E39" i="27"/>
  <c r="D39" i="27"/>
  <c r="C39" i="27"/>
  <c r="AN38" i="27"/>
  <c r="AM38" i="27"/>
  <c r="AL38" i="27"/>
  <c r="AK38" i="27"/>
  <c r="AH38" i="27"/>
  <c r="AG38" i="27"/>
  <c r="AD38" i="27"/>
  <c r="AB38" i="27"/>
  <c r="AA38" i="27"/>
  <c r="Z38" i="27"/>
  <c r="Y38" i="27"/>
  <c r="W38" i="27"/>
  <c r="T38" i="27"/>
  <c r="S38" i="27"/>
  <c r="R38" i="27"/>
  <c r="P38" i="27"/>
  <c r="N38" i="27"/>
  <c r="M38" i="27"/>
  <c r="J38" i="27"/>
  <c r="G38" i="27"/>
  <c r="F38" i="27"/>
  <c r="E38" i="27"/>
  <c r="D38" i="27"/>
  <c r="C38" i="27"/>
  <c r="AN37" i="27"/>
  <c r="AM37" i="27"/>
  <c r="AL37" i="27"/>
  <c r="AK37" i="27"/>
  <c r="AH37" i="27"/>
  <c r="AG37" i="27"/>
  <c r="AD37" i="27"/>
  <c r="AB37" i="27"/>
  <c r="AA37" i="27"/>
  <c r="Z37" i="27"/>
  <c r="Y37" i="27"/>
  <c r="W37" i="27"/>
  <c r="V37" i="27"/>
  <c r="T37" i="27"/>
  <c r="S37" i="27"/>
  <c r="R37" i="27"/>
  <c r="P37" i="27"/>
  <c r="N37" i="27"/>
  <c r="M37" i="27"/>
  <c r="J37" i="27"/>
  <c r="G37" i="27"/>
  <c r="F37" i="27"/>
  <c r="E37" i="27"/>
  <c r="D37" i="27"/>
  <c r="C37" i="27"/>
  <c r="AN36" i="27"/>
  <c r="AM36" i="27"/>
  <c r="AL36" i="27"/>
  <c r="AK36" i="27"/>
  <c r="AH36" i="27"/>
  <c r="AG36" i="27"/>
  <c r="AD36" i="27"/>
  <c r="AB36" i="27"/>
  <c r="AA36" i="27"/>
  <c r="Z36" i="27"/>
  <c r="Y36" i="27"/>
  <c r="W36" i="27"/>
  <c r="V36" i="27"/>
  <c r="T36" i="27"/>
  <c r="S36" i="27"/>
  <c r="R36" i="27"/>
  <c r="P36" i="27"/>
  <c r="N36" i="27"/>
  <c r="M36" i="27"/>
  <c r="J36" i="27"/>
  <c r="G36" i="27"/>
  <c r="F36" i="27"/>
  <c r="E36" i="27"/>
  <c r="D36" i="27"/>
  <c r="C36" i="27"/>
  <c r="AN35" i="27"/>
  <c r="AM35" i="27"/>
  <c r="AL35" i="27"/>
  <c r="AK35" i="27"/>
  <c r="AH35" i="27"/>
  <c r="AG35" i="27"/>
  <c r="AD35" i="27"/>
  <c r="AB35" i="27"/>
  <c r="AA35" i="27"/>
  <c r="Z35" i="27"/>
  <c r="Y35" i="27"/>
  <c r="W35" i="27"/>
  <c r="T35" i="27"/>
  <c r="S35" i="27"/>
  <c r="R35" i="27"/>
  <c r="P35" i="27"/>
  <c r="N35" i="27"/>
  <c r="M35" i="27"/>
  <c r="J35" i="27"/>
  <c r="G35" i="27"/>
  <c r="F35" i="27"/>
  <c r="E35" i="27"/>
  <c r="D35" i="27"/>
  <c r="C35" i="27"/>
  <c r="AN34" i="27"/>
  <c r="AM34" i="27"/>
  <c r="AL34" i="27"/>
  <c r="AK34" i="27"/>
  <c r="AH34" i="27"/>
  <c r="AG34" i="27"/>
  <c r="AD34" i="27"/>
  <c r="AB34" i="27"/>
  <c r="AA34" i="27"/>
  <c r="Z34" i="27"/>
  <c r="Y34" i="27"/>
  <c r="W34" i="27"/>
  <c r="T34" i="27"/>
  <c r="S34" i="27"/>
  <c r="R34" i="27"/>
  <c r="P34" i="27"/>
  <c r="N34" i="27"/>
  <c r="M34" i="27"/>
  <c r="J34" i="27"/>
  <c r="G34" i="27"/>
  <c r="F34" i="27"/>
  <c r="E34" i="27"/>
  <c r="D34" i="27"/>
  <c r="C34" i="27"/>
  <c r="AN33" i="27"/>
  <c r="AM33" i="27"/>
  <c r="AL33" i="27"/>
  <c r="AK33" i="27"/>
  <c r="AH33" i="27"/>
  <c r="AG33" i="27"/>
  <c r="AD33" i="27"/>
  <c r="AB33" i="27"/>
  <c r="AA33" i="27"/>
  <c r="Z33" i="27"/>
  <c r="Y33" i="27"/>
  <c r="W33" i="27"/>
  <c r="T33" i="27"/>
  <c r="S33" i="27"/>
  <c r="R33" i="27"/>
  <c r="P33" i="27"/>
  <c r="N33" i="27"/>
  <c r="M33" i="27"/>
  <c r="J33" i="27"/>
  <c r="G33" i="27"/>
  <c r="F33" i="27"/>
  <c r="E33" i="27"/>
  <c r="D33" i="27"/>
  <c r="C33" i="27"/>
  <c r="AN32" i="27"/>
  <c r="AM32" i="27"/>
  <c r="AL32" i="27"/>
  <c r="AK32" i="27"/>
  <c r="AH32" i="27"/>
  <c r="AG32" i="27"/>
  <c r="AD32" i="27"/>
  <c r="AB32" i="27"/>
  <c r="AA32" i="27"/>
  <c r="Z32" i="27"/>
  <c r="Y32" i="27"/>
  <c r="W32" i="27"/>
  <c r="T32" i="27"/>
  <c r="S32" i="27"/>
  <c r="R32" i="27"/>
  <c r="P32" i="27"/>
  <c r="N32" i="27"/>
  <c r="M32" i="27"/>
  <c r="J32" i="27"/>
  <c r="G32" i="27"/>
  <c r="F32" i="27"/>
  <c r="E32" i="27"/>
  <c r="D32" i="27"/>
  <c r="C32" i="27"/>
  <c r="AN31" i="27"/>
  <c r="AM31" i="27"/>
  <c r="AL31" i="27"/>
  <c r="AK31" i="27"/>
  <c r="AH31" i="27"/>
  <c r="AG31" i="27"/>
  <c r="AD31" i="27"/>
  <c r="AB31" i="27"/>
  <c r="AA31" i="27"/>
  <c r="Z31" i="27"/>
  <c r="Y31" i="27"/>
  <c r="W31" i="27"/>
  <c r="V31" i="27"/>
  <c r="T31" i="27"/>
  <c r="S31" i="27"/>
  <c r="R31" i="27"/>
  <c r="P31" i="27"/>
  <c r="N31" i="27"/>
  <c r="M31" i="27"/>
  <c r="J31" i="27"/>
  <c r="G31" i="27"/>
  <c r="F31" i="27"/>
  <c r="E31" i="27"/>
  <c r="D31" i="27"/>
  <c r="C31" i="27"/>
  <c r="AN30" i="27"/>
  <c r="AM30" i="27"/>
  <c r="AL30" i="27"/>
  <c r="AK30" i="27"/>
  <c r="AH30" i="27"/>
  <c r="AG30" i="27"/>
  <c r="AD30" i="27"/>
  <c r="AB30" i="27"/>
  <c r="AA30" i="27"/>
  <c r="Z30" i="27"/>
  <c r="Y30" i="27"/>
  <c r="W30" i="27"/>
  <c r="T30" i="27"/>
  <c r="S30" i="27"/>
  <c r="R30" i="27"/>
  <c r="P30" i="27"/>
  <c r="N30" i="27"/>
  <c r="M30" i="27"/>
  <c r="J30" i="27"/>
  <c r="G30" i="27"/>
  <c r="F30" i="27"/>
  <c r="E30" i="27"/>
  <c r="D30" i="27"/>
  <c r="C30" i="27"/>
  <c r="AN29" i="27"/>
  <c r="AM29" i="27"/>
  <c r="AL29" i="27"/>
  <c r="AK29" i="27"/>
  <c r="AH29" i="27"/>
  <c r="AG29" i="27"/>
  <c r="AD29" i="27"/>
  <c r="AB29" i="27"/>
  <c r="AA29" i="27"/>
  <c r="Z29" i="27"/>
  <c r="Y29" i="27"/>
  <c r="W29" i="27"/>
  <c r="V29" i="27"/>
  <c r="T29" i="27"/>
  <c r="S29" i="27"/>
  <c r="R29" i="27"/>
  <c r="P29" i="27"/>
  <c r="N29" i="27"/>
  <c r="M29" i="27"/>
  <c r="J29" i="27"/>
  <c r="G29" i="27"/>
  <c r="F29" i="27"/>
  <c r="E29" i="27"/>
  <c r="D29" i="27"/>
  <c r="C29" i="27"/>
  <c r="AN28" i="27"/>
  <c r="AM28" i="27"/>
  <c r="AL28" i="27"/>
  <c r="AK28" i="27"/>
  <c r="AH28" i="27"/>
  <c r="AG28" i="27"/>
  <c r="AD28" i="27"/>
  <c r="AB28" i="27"/>
  <c r="AA28" i="27"/>
  <c r="Z28" i="27"/>
  <c r="Y28" i="27"/>
  <c r="W28" i="27"/>
  <c r="M28" i="27"/>
  <c r="J28" i="27"/>
  <c r="G28" i="27"/>
  <c r="F28" i="27"/>
  <c r="E28" i="27"/>
  <c r="D28" i="27"/>
  <c r="C28" i="27"/>
  <c r="AN27" i="27"/>
  <c r="AM27" i="27"/>
  <c r="AL27" i="27"/>
  <c r="AK27" i="27"/>
  <c r="AH27" i="27"/>
  <c r="AG27" i="27"/>
  <c r="AD27" i="27"/>
  <c r="AB27" i="27"/>
  <c r="AA27" i="27"/>
  <c r="Z27" i="27"/>
  <c r="Y27" i="27"/>
  <c r="W27" i="27"/>
  <c r="M27" i="27"/>
  <c r="J27" i="27"/>
  <c r="G27" i="27"/>
  <c r="F27" i="27"/>
  <c r="E27" i="27"/>
  <c r="D27" i="27"/>
  <c r="C27" i="27"/>
  <c r="AN26" i="27"/>
  <c r="AM26" i="27"/>
  <c r="AL26" i="27"/>
  <c r="AK26" i="27"/>
  <c r="AH26" i="27"/>
  <c r="AG26" i="27"/>
  <c r="AD26" i="27"/>
  <c r="AB26" i="27"/>
  <c r="AA26" i="27"/>
  <c r="Z26" i="27"/>
  <c r="Y26" i="27"/>
  <c r="W26" i="27"/>
  <c r="V26" i="27"/>
  <c r="M26" i="27"/>
  <c r="J26" i="27"/>
  <c r="G26" i="27"/>
  <c r="F26" i="27"/>
  <c r="E26" i="27"/>
  <c r="D26" i="27"/>
  <c r="C26" i="27"/>
  <c r="AN25" i="27"/>
  <c r="AM25" i="27"/>
  <c r="AL25" i="27"/>
  <c r="AK25" i="27"/>
  <c r="AH25" i="27"/>
  <c r="AG25" i="27"/>
  <c r="AD25" i="27"/>
  <c r="AB25" i="27"/>
  <c r="AA25" i="27"/>
  <c r="Z25" i="27"/>
  <c r="Y25" i="27"/>
  <c r="W25" i="27"/>
  <c r="M25" i="27"/>
  <c r="J25" i="27"/>
  <c r="G25" i="27"/>
  <c r="F25" i="27"/>
  <c r="E25" i="27"/>
  <c r="D25" i="27"/>
  <c r="C25" i="27"/>
  <c r="AN24" i="27"/>
  <c r="AM24" i="27"/>
  <c r="AL24" i="27"/>
  <c r="AK24" i="27"/>
  <c r="AH24" i="27"/>
  <c r="AG24" i="27"/>
  <c r="AD24" i="27"/>
  <c r="AB24" i="27"/>
  <c r="AA24" i="27"/>
  <c r="Z24" i="27"/>
  <c r="Y24" i="27"/>
  <c r="W24" i="27"/>
  <c r="M24" i="27"/>
  <c r="J24" i="27"/>
  <c r="G24" i="27"/>
  <c r="F24" i="27"/>
  <c r="E24" i="27"/>
  <c r="D24" i="27"/>
  <c r="C24" i="27"/>
  <c r="AN23" i="27"/>
  <c r="AM23" i="27"/>
  <c r="AL23" i="27"/>
  <c r="AK23" i="27"/>
  <c r="AH23" i="27"/>
  <c r="AG23" i="27"/>
  <c r="AD23" i="27"/>
  <c r="AB23" i="27"/>
  <c r="AA23" i="27"/>
  <c r="Z23" i="27"/>
  <c r="Y23" i="27"/>
  <c r="W23" i="27"/>
  <c r="V23" i="27"/>
  <c r="M23" i="27"/>
  <c r="J23" i="27"/>
  <c r="G23" i="27"/>
  <c r="F23" i="27"/>
  <c r="E23" i="27"/>
  <c r="D23" i="27"/>
  <c r="C23" i="27"/>
  <c r="AN22" i="27"/>
  <c r="AM22" i="27"/>
  <c r="AL22" i="27"/>
  <c r="AK22" i="27"/>
  <c r="AH22" i="27"/>
  <c r="AG22" i="27"/>
  <c r="AD22" i="27"/>
  <c r="AB22" i="27"/>
  <c r="AA22" i="27"/>
  <c r="Z22" i="27"/>
  <c r="Y22" i="27"/>
  <c r="W22" i="27"/>
  <c r="M22" i="27"/>
  <c r="J22" i="27"/>
  <c r="G22" i="27"/>
  <c r="F22" i="27"/>
  <c r="E22" i="27"/>
  <c r="D22" i="27"/>
  <c r="C22" i="27"/>
  <c r="AN21" i="27"/>
  <c r="AM21" i="27"/>
  <c r="AL21" i="27"/>
  <c r="AK21" i="27"/>
  <c r="AH21" i="27"/>
  <c r="AG21" i="27"/>
  <c r="AD21" i="27"/>
  <c r="AB21" i="27"/>
  <c r="AA21" i="27"/>
  <c r="Z21" i="27"/>
  <c r="Y21" i="27"/>
  <c r="W21" i="27"/>
  <c r="M21" i="27"/>
  <c r="J21" i="27"/>
  <c r="G21" i="27"/>
  <c r="F21" i="27"/>
  <c r="E21" i="27"/>
  <c r="D21" i="27"/>
  <c r="C21" i="27"/>
  <c r="AN20" i="27"/>
  <c r="AM20" i="27"/>
  <c r="AL20" i="27"/>
  <c r="AK20" i="27"/>
  <c r="AH20" i="27"/>
  <c r="AG20" i="27"/>
  <c r="AD20" i="27"/>
  <c r="AB20" i="27"/>
  <c r="AA20" i="27"/>
  <c r="Z20" i="27"/>
  <c r="Y20" i="27"/>
  <c r="W20" i="27"/>
  <c r="M20" i="27"/>
  <c r="J20" i="27"/>
  <c r="G20" i="27"/>
  <c r="F20" i="27"/>
  <c r="E20" i="27"/>
  <c r="D20" i="27"/>
  <c r="C20" i="27"/>
  <c r="AN19" i="27"/>
  <c r="AM19" i="27"/>
  <c r="AL19" i="27"/>
  <c r="AK19" i="27"/>
  <c r="AH19" i="27"/>
  <c r="AG19" i="27"/>
  <c r="AD19" i="27"/>
  <c r="AB19" i="27"/>
  <c r="AA19" i="27"/>
  <c r="Z19" i="27"/>
  <c r="Y19" i="27"/>
  <c r="W19" i="27"/>
  <c r="V19" i="27"/>
  <c r="M19" i="27"/>
  <c r="J19" i="27"/>
  <c r="G19" i="27"/>
  <c r="F19" i="27"/>
  <c r="E19" i="27"/>
  <c r="D19" i="27"/>
  <c r="C19" i="27"/>
  <c r="AN18" i="27"/>
  <c r="AM18" i="27"/>
  <c r="AL18" i="27"/>
  <c r="AK18" i="27"/>
  <c r="AH18" i="27"/>
  <c r="AG18" i="27"/>
  <c r="AD18" i="27"/>
  <c r="AB18" i="27"/>
  <c r="AA18" i="27"/>
  <c r="Z18" i="27"/>
  <c r="Y18" i="27"/>
  <c r="W18" i="27"/>
  <c r="M18" i="27"/>
  <c r="J18" i="27"/>
  <c r="G18" i="27"/>
  <c r="F18" i="27"/>
  <c r="E18" i="27"/>
  <c r="D18" i="27"/>
  <c r="C18" i="27"/>
  <c r="AN17" i="27"/>
  <c r="AM17" i="27"/>
  <c r="AL17" i="27"/>
  <c r="AK17" i="27"/>
  <c r="AH17" i="27"/>
  <c r="AG17" i="27"/>
  <c r="AD17" i="27"/>
  <c r="AB17" i="27"/>
  <c r="AA17" i="27"/>
  <c r="Z17" i="27"/>
  <c r="Y17" i="27"/>
  <c r="W17" i="27"/>
  <c r="M17" i="27"/>
  <c r="J17" i="27"/>
  <c r="G17" i="27"/>
  <c r="F17" i="27"/>
  <c r="E17" i="27"/>
  <c r="D17" i="27"/>
  <c r="C17" i="27"/>
  <c r="AN16" i="27"/>
  <c r="AM16" i="27"/>
  <c r="AL16" i="27"/>
  <c r="AK16" i="27"/>
  <c r="AH16" i="27"/>
  <c r="AG16" i="27"/>
  <c r="AD16" i="27"/>
  <c r="AB16" i="27"/>
  <c r="AA16" i="27"/>
  <c r="Z16" i="27"/>
  <c r="Y16" i="27"/>
  <c r="W16" i="27"/>
  <c r="M16" i="27"/>
  <c r="J16" i="27"/>
  <c r="G16" i="27"/>
  <c r="F16" i="27"/>
  <c r="E16" i="27"/>
  <c r="D16" i="27"/>
  <c r="C16" i="27"/>
  <c r="AN15" i="27"/>
  <c r="AM15" i="27"/>
  <c r="AL15" i="27"/>
  <c r="AK15" i="27"/>
  <c r="AH15" i="27"/>
  <c r="AG15" i="27"/>
  <c r="AD15" i="27"/>
  <c r="AB15" i="27"/>
  <c r="AA15" i="27"/>
  <c r="Z15" i="27"/>
  <c r="Y15" i="27"/>
  <c r="W15" i="27"/>
  <c r="M15" i="27"/>
  <c r="J15" i="27"/>
  <c r="G15" i="27"/>
  <c r="F15" i="27"/>
  <c r="E15" i="27"/>
  <c r="D15" i="27"/>
  <c r="C15" i="27"/>
  <c r="AN14" i="27"/>
  <c r="AM14" i="27"/>
  <c r="AL14" i="27"/>
  <c r="AK14" i="27"/>
  <c r="AH14" i="27"/>
  <c r="AG14" i="27"/>
  <c r="AD14" i="27"/>
  <c r="AB14" i="27"/>
  <c r="AA14" i="27"/>
  <c r="Z14" i="27"/>
  <c r="Y14" i="27"/>
  <c r="W14" i="27"/>
  <c r="M14" i="27"/>
  <c r="J14" i="27"/>
  <c r="G14" i="27"/>
  <c r="F14" i="27"/>
  <c r="E14" i="27"/>
  <c r="D14" i="27"/>
  <c r="C14" i="27"/>
  <c r="AN13" i="27"/>
  <c r="AM13" i="27"/>
  <c r="AL13" i="27"/>
  <c r="AK13" i="27"/>
  <c r="AH13" i="27"/>
  <c r="AG13" i="27"/>
  <c r="AD13" i="27"/>
  <c r="AB13" i="27"/>
  <c r="AA13" i="27"/>
  <c r="Z13" i="27"/>
  <c r="Y13" i="27"/>
  <c r="W13" i="27"/>
  <c r="M13" i="27"/>
  <c r="J13" i="27"/>
  <c r="G13" i="27"/>
  <c r="F13" i="27"/>
  <c r="E13" i="27"/>
  <c r="D13" i="27"/>
  <c r="C13" i="27"/>
  <c r="AN12" i="27"/>
  <c r="AM12" i="27"/>
  <c r="AL12" i="27"/>
  <c r="AK12" i="27"/>
  <c r="AH12" i="27"/>
  <c r="AG12" i="27"/>
  <c r="AD12" i="27"/>
  <c r="AB12" i="27"/>
  <c r="AA12" i="27"/>
  <c r="Z12" i="27"/>
  <c r="Y12" i="27"/>
  <c r="W12" i="27"/>
  <c r="M12" i="27"/>
  <c r="J12" i="27"/>
  <c r="G12" i="27"/>
  <c r="F12" i="27"/>
  <c r="E12" i="27"/>
  <c r="D12" i="27"/>
  <c r="C12" i="27"/>
  <c r="AE187" i="27"/>
  <c r="AE186" i="27"/>
  <c r="AE185" i="27"/>
  <c r="AE184" i="27"/>
  <c r="AE183" i="27"/>
  <c r="AE182" i="27"/>
  <c r="AE181" i="27"/>
  <c r="AE180" i="27"/>
  <c r="AE179" i="27"/>
  <c r="AE178" i="27"/>
  <c r="AE177" i="27"/>
  <c r="AE176" i="27"/>
  <c r="AE175" i="27"/>
  <c r="AE174" i="27"/>
  <c r="AE173" i="27"/>
  <c r="AE172" i="27"/>
  <c r="AE171" i="27"/>
  <c r="AE170" i="27"/>
  <c r="AE169" i="27"/>
  <c r="AE168" i="27"/>
  <c r="AE167" i="27"/>
  <c r="AE166" i="27"/>
  <c r="AE165" i="27"/>
  <c r="AE164" i="27"/>
  <c r="AE163" i="27"/>
  <c r="AE162" i="27"/>
  <c r="AE161" i="27"/>
  <c r="AE160" i="27"/>
  <c r="AE159" i="27"/>
  <c r="AE158" i="27"/>
  <c r="AE157" i="27"/>
  <c r="AE156" i="27"/>
  <c r="AE155" i="27"/>
  <c r="AE154" i="27"/>
  <c r="AE153" i="27"/>
  <c r="AE152" i="27"/>
  <c r="AE151" i="27"/>
  <c r="AE150" i="27"/>
  <c r="AE149" i="27"/>
  <c r="AE148" i="27"/>
  <c r="AE147" i="27"/>
  <c r="AE146" i="27"/>
  <c r="AE145" i="27"/>
  <c r="AE144" i="27"/>
  <c r="AE143" i="27"/>
  <c r="AE142" i="27"/>
  <c r="AE141" i="27"/>
  <c r="AE140" i="27"/>
  <c r="AE139" i="27"/>
  <c r="AE138" i="27"/>
  <c r="AE137" i="27"/>
  <c r="AE136" i="27"/>
  <c r="AE135" i="27"/>
  <c r="AE134" i="27"/>
  <c r="AE133" i="27"/>
  <c r="AE132" i="27"/>
  <c r="AE131" i="27"/>
  <c r="AE130" i="27"/>
  <c r="AE129" i="27"/>
  <c r="AE128" i="27"/>
  <c r="AE127" i="27"/>
  <c r="AE126" i="27"/>
  <c r="AE125" i="27"/>
  <c r="AE124" i="27"/>
  <c r="AE123" i="27"/>
  <c r="AE122" i="27"/>
  <c r="AE121" i="27"/>
  <c r="AE120" i="27"/>
  <c r="AE119" i="27"/>
  <c r="AE118" i="27"/>
  <c r="AE117" i="27"/>
  <c r="AE116" i="27"/>
  <c r="AE115" i="27"/>
  <c r="AE114" i="27"/>
  <c r="AE113" i="27"/>
  <c r="AE112" i="27"/>
  <c r="AE111" i="27"/>
  <c r="AE110" i="27"/>
  <c r="AE109" i="27"/>
  <c r="AE108" i="27"/>
  <c r="AE107" i="27"/>
  <c r="AE106" i="27"/>
  <c r="AE105" i="27"/>
  <c r="AE104" i="27"/>
  <c r="AE103" i="27"/>
  <c r="AE102" i="27"/>
  <c r="AE101" i="27"/>
  <c r="AE100" i="27"/>
  <c r="AE99" i="27"/>
  <c r="AE98" i="27"/>
  <c r="AE97" i="27"/>
  <c r="AE96" i="27"/>
  <c r="AE95" i="27"/>
  <c r="AE94" i="27"/>
  <c r="AE93" i="27"/>
  <c r="AE92" i="27"/>
  <c r="AE91" i="27"/>
  <c r="AE90" i="27"/>
  <c r="AE89" i="27"/>
  <c r="AE88" i="27"/>
  <c r="AE87" i="27"/>
  <c r="AE86" i="27"/>
  <c r="AE85" i="27"/>
  <c r="AE84" i="27"/>
  <c r="AE83" i="27"/>
  <c r="AE82" i="27"/>
  <c r="AE81" i="27"/>
  <c r="AE80" i="27"/>
  <c r="AE79" i="27"/>
  <c r="AE78" i="27"/>
  <c r="AE77" i="27"/>
  <c r="AE76" i="27"/>
  <c r="AE75" i="27"/>
  <c r="AE74" i="27"/>
  <c r="AE73" i="27"/>
  <c r="AE72" i="27"/>
  <c r="AE71" i="27"/>
  <c r="AE70" i="27"/>
  <c r="AE69" i="27"/>
  <c r="AE68" i="27"/>
  <c r="AE67" i="27"/>
  <c r="AE66" i="27"/>
  <c r="AE65" i="27"/>
  <c r="AE64" i="27"/>
  <c r="AE63" i="27"/>
  <c r="AE62" i="27"/>
  <c r="AE61" i="27"/>
  <c r="AE60" i="27"/>
  <c r="AE59" i="27"/>
  <c r="AE58" i="27"/>
  <c r="AE57" i="27"/>
  <c r="AE56" i="27"/>
  <c r="AE55" i="27"/>
  <c r="AE54" i="27"/>
  <c r="AE53" i="27"/>
  <c r="AE52" i="27"/>
  <c r="AE51" i="27"/>
  <c r="AE50" i="27"/>
  <c r="AE49" i="27"/>
  <c r="AE48" i="27"/>
  <c r="AE47" i="27"/>
  <c r="AE46" i="27"/>
  <c r="AE45" i="27"/>
  <c r="AE44" i="27"/>
  <c r="AE43" i="27"/>
  <c r="AE42" i="27"/>
  <c r="AE41" i="27"/>
  <c r="AE40" i="27"/>
  <c r="AE39" i="27"/>
  <c r="AE38" i="27"/>
  <c r="AE37" i="27"/>
  <c r="AE36" i="27"/>
  <c r="AE35" i="27"/>
  <c r="AE34" i="27"/>
  <c r="AE33" i="27"/>
  <c r="AE32" i="27"/>
  <c r="AE31" i="27"/>
  <c r="AE30" i="27"/>
  <c r="AE29" i="27"/>
  <c r="AE28" i="27"/>
  <c r="AE27" i="27"/>
  <c r="AE26" i="27"/>
  <c r="AE25" i="27"/>
  <c r="AE24" i="27"/>
  <c r="AE23" i="27"/>
  <c r="AE22" i="27"/>
  <c r="AE21" i="27"/>
  <c r="AE20" i="27"/>
  <c r="AE19" i="27"/>
  <c r="AE18" i="27"/>
  <c r="AE17" i="27"/>
  <c r="AE16" i="27"/>
  <c r="AE15" i="27"/>
  <c r="AE14" i="27"/>
  <c r="AE13" i="27"/>
  <c r="AE12" i="27"/>
  <c r="AH33" i="19"/>
  <c r="AH32" i="19"/>
  <c r="AH31" i="19"/>
  <c r="AH30" i="19"/>
  <c r="AH29" i="19"/>
  <c r="AH28" i="19"/>
  <c r="AH27" i="19"/>
  <c r="AH26" i="19"/>
  <c r="AH25" i="19"/>
  <c r="AH24" i="19"/>
  <c r="AH23" i="19"/>
  <c r="AH22" i="19"/>
  <c r="AH21" i="19"/>
  <c r="AH20" i="19"/>
  <c r="AH19" i="19"/>
  <c r="AH18" i="19"/>
  <c r="AH17" i="19"/>
  <c r="AH16" i="19"/>
  <c r="AH15" i="19"/>
  <c r="AH14" i="19"/>
  <c r="AH13" i="19"/>
  <c r="AH12" i="19"/>
  <c r="J3" i="19"/>
  <c r="J3" i="11" s="1"/>
  <c r="J2" i="19"/>
  <c r="J1" i="19"/>
  <c r="J1" i="11" s="1"/>
  <c r="J2" i="11" s="1"/>
  <c r="N2" i="11" s="1"/>
  <c r="D1" i="19"/>
  <c r="D1" i="11" s="1"/>
  <c r="U187" i="27"/>
  <c r="U186" i="27"/>
  <c r="U185" i="27"/>
  <c r="U184" i="27"/>
  <c r="U183" i="27"/>
  <c r="U182" i="27"/>
  <c r="U181" i="27"/>
  <c r="U180" i="27"/>
  <c r="U179" i="27"/>
  <c r="U178" i="27"/>
  <c r="U177" i="27"/>
  <c r="U176" i="27"/>
  <c r="U175" i="27"/>
  <c r="U174" i="27"/>
  <c r="U173" i="27"/>
  <c r="U172" i="27"/>
  <c r="U171" i="27"/>
  <c r="U170" i="27"/>
  <c r="U169" i="27"/>
  <c r="U168" i="27"/>
  <c r="U167" i="27"/>
  <c r="U166" i="27"/>
  <c r="U165" i="27"/>
  <c r="U164" i="27"/>
  <c r="U163" i="27"/>
  <c r="U162" i="27"/>
  <c r="U161" i="27"/>
  <c r="U160" i="27"/>
  <c r="U159" i="27"/>
  <c r="U158" i="27"/>
  <c r="U157" i="27"/>
  <c r="U156" i="27"/>
  <c r="U155" i="27"/>
  <c r="U154" i="27"/>
  <c r="U153" i="27"/>
  <c r="U152" i="27"/>
  <c r="U151" i="27"/>
  <c r="U150" i="27"/>
  <c r="U149" i="27"/>
  <c r="U148" i="27"/>
  <c r="U147" i="27"/>
  <c r="U146" i="27"/>
  <c r="U145" i="27"/>
  <c r="U144" i="27"/>
  <c r="U143" i="27"/>
  <c r="U142" i="27"/>
  <c r="U141" i="27"/>
  <c r="U140" i="27"/>
  <c r="U139" i="27"/>
  <c r="U138" i="27"/>
  <c r="U137" i="27"/>
  <c r="U136" i="27"/>
  <c r="U135" i="27"/>
  <c r="U134" i="27"/>
  <c r="U133" i="27"/>
  <c r="U132" i="27"/>
  <c r="U131" i="27"/>
  <c r="U130" i="27"/>
  <c r="U129" i="27"/>
  <c r="U128" i="27"/>
  <c r="U127" i="27"/>
  <c r="U126" i="27"/>
  <c r="U125" i="27"/>
  <c r="U124" i="27"/>
  <c r="U123" i="27"/>
  <c r="U122" i="27"/>
  <c r="U121" i="27"/>
  <c r="U120" i="27"/>
  <c r="U119" i="27"/>
  <c r="U118" i="27"/>
  <c r="U117" i="27"/>
  <c r="U116" i="27"/>
  <c r="U115" i="27"/>
  <c r="U114" i="27"/>
  <c r="U113" i="27"/>
  <c r="U112" i="27"/>
  <c r="U111" i="27"/>
  <c r="U110" i="27"/>
  <c r="U109" i="27"/>
  <c r="U108" i="27"/>
  <c r="U107" i="27"/>
  <c r="U106" i="27"/>
  <c r="U105" i="27"/>
  <c r="U104" i="27"/>
  <c r="U103" i="27"/>
  <c r="U102" i="27"/>
  <c r="U101" i="27"/>
  <c r="U100" i="27"/>
  <c r="U99" i="27"/>
  <c r="U98" i="27"/>
  <c r="U97" i="27"/>
  <c r="U96" i="27"/>
  <c r="U95" i="27"/>
  <c r="U94" i="27"/>
  <c r="U93" i="27"/>
  <c r="U92" i="27"/>
  <c r="U91" i="27"/>
  <c r="U90" i="27"/>
  <c r="U89" i="27"/>
  <c r="U88" i="27"/>
  <c r="U87" i="27"/>
  <c r="U86" i="27"/>
  <c r="U85" i="27"/>
  <c r="U84" i="27"/>
  <c r="U83" i="27"/>
  <c r="U82" i="27"/>
  <c r="U81" i="27"/>
  <c r="U80" i="27"/>
  <c r="U79" i="27"/>
  <c r="U78" i="27"/>
  <c r="U77" i="27"/>
  <c r="U76" i="27"/>
  <c r="U75" i="27"/>
  <c r="U74" i="27"/>
  <c r="U73" i="27"/>
  <c r="U72" i="27"/>
  <c r="U71" i="27"/>
  <c r="U70" i="27"/>
  <c r="U69" i="27"/>
  <c r="U68" i="27"/>
  <c r="U67" i="27"/>
  <c r="U66" i="27"/>
  <c r="U65" i="27"/>
  <c r="U64" i="27"/>
  <c r="U63" i="27"/>
  <c r="U62" i="27"/>
  <c r="U61" i="27"/>
  <c r="U60" i="27"/>
  <c r="U59" i="27"/>
  <c r="U58" i="27"/>
  <c r="U57" i="27"/>
  <c r="U56" i="27"/>
  <c r="U55" i="27"/>
  <c r="U54" i="27"/>
  <c r="U53" i="27"/>
  <c r="U52" i="27"/>
  <c r="U51" i="27"/>
  <c r="U50" i="27"/>
  <c r="U49" i="27"/>
  <c r="U48" i="27"/>
  <c r="U47" i="27"/>
  <c r="U46" i="27"/>
  <c r="U45" i="27"/>
  <c r="U44" i="27"/>
  <c r="U43" i="27"/>
  <c r="U42" i="27"/>
  <c r="U41" i="27"/>
  <c r="U40" i="27"/>
  <c r="U39" i="27"/>
  <c r="U38" i="27"/>
  <c r="U37" i="27"/>
  <c r="U36" i="27"/>
  <c r="U35" i="27"/>
  <c r="U34" i="27"/>
  <c r="U33" i="27"/>
  <c r="U32" i="27"/>
  <c r="U31" i="27"/>
  <c r="U30" i="27"/>
  <c r="U29" i="27"/>
  <c r="U28" i="27"/>
  <c r="U27" i="27"/>
  <c r="U26" i="27"/>
  <c r="U25" i="27"/>
  <c r="U24" i="27"/>
  <c r="U23" i="27"/>
  <c r="U22" i="27"/>
  <c r="U21" i="27"/>
  <c r="U20" i="27"/>
  <c r="U19" i="27"/>
  <c r="U18" i="27"/>
  <c r="U17" i="27"/>
  <c r="U16" i="27"/>
  <c r="U15" i="27"/>
  <c r="U14" i="27"/>
  <c r="U13" i="27"/>
  <c r="U12" i="27"/>
  <c r="J3" i="27"/>
  <c r="J3" i="10" s="1"/>
  <c r="J2" i="27"/>
  <c r="J1" i="27"/>
  <c r="J1" i="10" s="1"/>
  <c r="J2" i="10" s="1"/>
  <c r="N2" i="10" s="1"/>
  <c r="D1" i="27"/>
  <c r="D1" i="10" s="1"/>
  <c r="C90" i="31"/>
  <c r="C91" i="31"/>
  <c r="C92" i="31"/>
  <c r="C93" i="31"/>
  <c r="C94" i="31"/>
  <c r="C95" i="31"/>
  <c r="C96" i="31"/>
  <c r="AJ96" i="31" s="1"/>
  <c r="C97" i="31"/>
  <c r="C98" i="31"/>
  <c r="C99" i="31"/>
  <c r="AJ99" i="31" s="1"/>
  <c r="C100" i="31"/>
  <c r="C101" i="31"/>
  <c r="C102" i="31"/>
  <c r="C103" i="31"/>
  <c r="AJ103" i="31" s="1"/>
  <c r="C104" i="31"/>
  <c r="C105" i="31"/>
  <c r="AJ105" i="31" s="1"/>
  <c r="C106" i="31"/>
  <c r="AJ106" i="31" s="1"/>
  <c r="C107" i="31"/>
  <c r="AJ107" i="31" s="1"/>
  <c r="C108" i="31"/>
  <c r="C109" i="31"/>
  <c r="C110" i="31"/>
  <c r="AJ110" i="31" s="1"/>
  <c r="C111" i="31"/>
  <c r="C112" i="31"/>
  <c r="C113" i="31"/>
  <c r="C114" i="31"/>
  <c r="AJ114" i="31" s="1"/>
  <c r="C115" i="31"/>
  <c r="AJ115" i="31" s="1"/>
  <c r="C116" i="31"/>
  <c r="C117" i="31"/>
  <c r="C118" i="31"/>
  <c r="AJ118" i="31" s="1"/>
  <c r="C119" i="31"/>
  <c r="C120" i="31"/>
  <c r="AJ120" i="31" s="1"/>
  <c r="C121" i="31"/>
  <c r="AJ121" i="31" s="1"/>
  <c r="C122" i="31"/>
  <c r="AJ122" i="31" s="1"/>
  <c r="C123" i="31"/>
  <c r="AJ123" i="31" s="1"/>
  <c r="C124" i="31"/>
  <c r="C125" i="31"/>
  <c r="AJ125" i="31" s="1"/>
  <c r="C126" i="31"/>
  <c r="C127" i="31"/>
  <c r="AJ127" i="31" s="1"/>
  <c r="C128" i="31"/>
  <c r="C129" i="31"/>
  <c r="AJ129" i="31" s="1"/>
  <c r="C130" i="31"/>
  <c r="AJ130" i="31" s="1"/>
  <c r="C131" i="31"/>
  <c r="C132" i="31"/>
  <c r="C133" i="31"/>
  <c r="C134" i="31"/>
  <c r="AJ134" i="31" s="1"/>
  <c r="C135" i="31"/>
  <c r="C136" i="31"/>
  <c r="C137" i="31"/>
  <c r="C138" i="31"/>
  <c r="AJ138" i="31" s="1"/>
  <c r="C139" i="31"/>
  <c r="AJ139" i="31" s="1"/>
  <c r="C140" i="31"/>
  <c r="AJ140" i="31" s="1"/>
  <c r="C141" i="31"/>
  <c r="AJ141" i="31" s="1"/>
  <c r="C142" i="31"/>
  <c r="AJ142" i="31" s="1"/>
  <c r="C143" i="31"/>
  <c r="C144" i="31"/>
  <c r="AJ144" i="31" s="1"/>
  <c r="C145" i="31"/>
  <c r="C146" i="31"/>
  <c r="AJ146" i="31" s="1"/>
  <c r="C147" i="31"/>
  <c r="C148" i="31"/>
  <c r="C149" i="31"/>
  <c r="AJ149" i="31" s="1"/>
  <c r="C150" i="31"/>
  <c r="AJ150" i="31" s="1"/>
  <c r="C151" i="31"/>
  <c r="C152" i="31"/>
  <c r="AJ152" i="31" s="1"/>
  <c r="C153" i="31"/>
  <c r="C154" i="31"/>
  <c r="AJ154" i="31" s="1"/>
  <c r="C155" i="31"/>
  <c r="C156" i="31"/>
  <c r="C157" i="31"/>
  <c r="C158" i="31"/>
  <c r="AJ158" i="31" s="1"/>
  <c r="C159" i="31"/>
  <c r="C160" i="31"/>
  <c r="C161" i="31"/>
  <c r="AJ161" i="31" s="1"/>
  <c r="C162" i="31"/>
  <c r="AJ162" i="31" s="1"/>
  <c r="C163" i="31"/>
  <c r="C164" i="31"/>
  <c r="AJ164" i="31" s="1"/>
  <c r="C165" i="31"/>
  <c r="C166" i="31"/>
  <c r="C167" i="31"/>
  <c r="AJ167" i="31" s="1"/>
  <c r="C168" i="31"/>
  <c r="AJ168" i="31" s="1"/>
  <c r="C169" i="31"/>
  <c r="AJ169" i="31" s="1"/>
  <c r="C170" i="31"/>
  <c r="C171" i="31"/>
  <c r="AJ171" i="31" s="1"/>
  <c r="C172" i="31"/>
  <c r="C173" i="31"/>
  <c r="AJ173" i="31" s="1"/>
  <c r="C174" i="31"/>
  <c r="C175" i="31"/>
  <c r="AJ175" i="31" s="1"/>
  <c r="C176" i="31"/>
  <c r="C177" i="31"/>
  <c r="C178" i="31"/>
  <c r="AJ178" i="31" s="1"/>
  <c r="C179" i="31"/>
  <c r="C180" i="31"/>
  <c r="AJ180" i="31" s="1"/>
  <c r="C181" i="31"/>
  <c r="C182" i="31"/>
  <c r="AJ182" i="31" s="1"/>
  <c r="C183" i="31"/>
  <c r="C184" i="31"/>
  <c r="C185" i="31"/>
  <c r="C186" i="31"/>
  <c r="C187" i="31"/>
  <c r="AJ187" i="31" s="1"/>
  <c r="C188" i="31"/>
  <c r="C189" i="31"/>
  <c r="C190" i="31"/>
  <c r="AJ190" i="31" s="1"/>
  <c r="C191" i="31"/>
  <c r="C192" i="31"/>
  <c r="AJ192" i="31" s="1"/>
  <c r="C193" i="31"/>
  <c r="C194" i="31"/>
  <c r="AJ194" i="31" s="1"/>
  <c r="B9" i="27"/>
  <c r="C9" i="27"/>
  <c r="D9" i="27"/>
  <c r="E9" i="27"/>
  <c r="F9" i="27"/>
  <c r="G9" i="27"/>
  <c r="H9" i="27"/>
  <c r="I9" i="27"/>
  <c r="N9" i="27"/>
  <c r="N9" i="19"/>
  <c r="I9" i="19"/>
  <c r="H9" i="19"/>
  <c r="G9" i="19"/>
  <c r="F9" i="19"/>
  <c r="E9" i="19"/>
  <c r="D9" i="19"/>
  <c r="C9" i="19"/>
  <c r="B9" i="19"/>
  <c r="B9" i="11"/>
  <c r="C9" i="11"/>
  <c r="D9" i="11"/>
  <c r="E9" i="11"/>
  <c r="F9" i="11"/>
  <c r="G9" i="11"/>
  <c r="H9" i="11"/>
  <c r="I9" i="11"/>
  <c r="N9" i="11"/>
  <c r="X9" i="11"/>
  <c r="Y9" i="11" s="1"/>
  <c r="Z9" i="11" s="1"/>
  <c r="AA9" i="11" s="1"/>
  <c r="AB9" i="11" s="1"/>
  <c r="AC9" i="11" s="1"/>
  <c r="AD9" i="11" s="1"/>
  <c r="AE9" i="11" s="1"/>
  <c r="B9" i="10"/>
  <c r="C9" i="10"/>
  <c r="D9" i="10"/>
  <c r="E9" i="10"/>
  <c r="F9" i="10"/>
  <c r="G9" i="10"/>
  <c r="H9" i="10"/>
  <c r="I9" i="10"/>
  <c r="N9" i="10"/>
  <c r="X9" i="10"/>
  <c r="Y9" i="10"/>
  <c r="Z9" i="10" s="1"/>
  <c r="AA9" i="10" s="1"/>
  <c r="AB9" i="10" s="1"/>
  <c r="AC9" i="10" s="1"/>
  <c r="AD9" i="10" s="1"/>
  <c r="AE9" i="10" s="1"/>
  <c r="X9" i="7"/>
  <c r="Y9" i="7"/>
  <c r="Z9" i="7" s="1"/>
  <c r="AA9" i="7"/>
  <c r="AB9" i="7" s="1"/>
  <c r="AC9" i="7" s="1"/>
  <c r="AD9" i="7" s="1"/>
  <c r="AE9" i="7" s="1"/>
  <c r="B9" i="7"/>
  <c r="C9" i="7"/>
  <c r="D9" i="7"/>
  <c r="E9" i="7"/>
  <c r="F9" i="7"/>
  <c r="G9" i="7"/>
  <c r="H9" i="7"/>
  <c r="I9" i="7"/>
  <c r="N9" i="7"/>
  <c r="L187" i="19"/>
  <c r="L187" i="27"/>
  <c r="L186" i="19"/>
  <c r="L186" i="27"/>
  <c r="L185" i="19"/>
  <c r="L185" i="27"/>
  <c r="L184" i="19"/>
  <c r="L184" i="27"/>
  <c r="I184" i="27"/>
  <c r="L183" i="19"/>
  <c r="L183" i="27"/>
  <c r="L182" i="19"/>
  <c r="L182" i="27"/>
  <c r="L181" i="19"/>
  <c r="L181" i="27"/>
  <c r="L180" i="19"/>
  <c r="L180" i="27"/>
  <c r="I180" i="27"/>
  <c r="L179" i="19"/>
  <c r="L179" i="27"/>
  <c r="L178" i="19"/>
  <c r="L178" i="27"/>
  <c r="L177" i="19"/>
  <c r="L177" i="27"/>
  <c r="L176" i="19"/>
  <c r="L176" i="27"/>
  <c r="I176" i="27"/>
  <c r="L175" i="19"/>
  <c r="L175" i="27"/>
  <c r="L174" i="19"/>
  <c r="L174" i="27"/>
  <c r="L173" i="19"/>
  <c r="L173" i="27"/>
  <c r="I173" i="19"/>
  <c r="L172" i="19"/>
  <c r="L172" i="27"/>
  <c r="I172" i="27"/>
  <c r="L171" i="19"/>
  <c r="L171" i="27"/>
  <c r="L170" i="19"/>
  <c r="L170" i="27"/>
  <c r="I170" i="27"/>
  <c r="L169" i="19"/>
  <c r="L169" i="27"/>
  <c r="L168" i="19"/>
  <c r="L168" i="27"/>
  <c r="I168" i="27"/>
  <c r="L167" i="19"/>
  <c r="L167" i="27"/>
  <c r="L166" i="19"/>
  <c r="L166" i="27"/>
  <c r="I166" i="27"/>
  <c r="L165" i="19"/>
  <c r="L165" i="27"/>
  <c r="L164" i="19"/>
  <c r="L164" i="27"/>
  <c r="I164" i="27"/>
  <c r="L163" i="19"/>
  <c r="L163" i="27"/>
  <c r="L162" i="19"/>
  <c r="L162" i="27"/>
  <c r="I162" i="27"/>
  <c r="L161" i="19"/>
  <c r="L161" i="27"/>
  <c r="L160" i="19"/>
  <c r="L160" i="27"/>
  <c r="I160" i="27"/>
  <c r="L159" i="19"/>
  <c r="L159" i="27"/>
  <c r="L158" i="19"/>
  <c r="L158" i="27"/>
  <c r="I158" i="27"/>
  <c r="L157" i="19"/>
  <c r="L157" i="27"/>
  <c r="L156" i="19"/>
  <c r="L156" i="27"/>
  <c r="I156" i="27"/>
  <c r="L155" i="19"/>
  <c r="L155" i="27"/>
  <c r="L154" i="19"/>
  <c r="L154" i="27"/>
  <c r="I154" i="27"/>
  <c r="L153" i="19"/>
  <c r="L153" i="27"/>
  <c r="L152" i="19"/>
  <c r="L152" i="27"/>
  <c r="I152" i="27"/>
  <c r="L151" i="19"/>
  <c r="L151" i="27"/>
  <c r="L150" i="19"/>
  <c r="L150" i="27"/>
  <c r="L149" i="19"/>
  <c r="L149" i="27"/>
  <c r="I149" i="27"/>
  <c r="L148" i="19"/>
  <c r="L148" i="27"/>
  <c r="I148" i="27"/>
  <c r="L147" i="19"/>
  <c r="L147" i="27"/>
  <c r="I147" i="27"/>
  <c r="L146" i="19"/>
  <c r="L146" i="27"/>
  <c r="L145" i="19"/>
  <c r="L145" i="27"/>
  <c r="L144" i="19"/>
  <c r="L144" i="27"/>
  <c r="I144" i="27"/>
  <c r="L143" i="19"/>
  <c r="L143" i="27"/>
  <c r="I143" i="27"/>
  <c r="L142" i="19"/>
  <c r="L142" i="27"/>
  <c r="I142" i="27"/>
  <c r="L141" i="19"/>
  <c r="L141" i="27"/>
  <c r="L140" i="19"/>
  <c r="L140" i="27"/>
  <c r="I140" i="27"/>
  <c r="L139" i="19"/>
  <c r="L139" i="27"/>
  <c r="I139" i="27"/>
  <c r="L138" i="19"/>
  <c r="L138" i="27"/>
  <c r="I138" i="27"/>
  <c r="L137" i="19"/>
  <c r="L137" i="27"/>
  <c r="L136" i="19"/>
  <c r="L136" i="27"/>
  <c r="I136" i="27"/>
  <c r="L135" i="19"/>
  <c r="L135" i="27"/>
  <c r="L134" i="19"/>
  <c r="L134" i="27"/>
  <c r="I134" i="27"/>
  <c r="L133" i="19"/>
  <c r="L133" i="27"/>
  <c r="I133" i="27"/>
  <c r="L132" i="19"/>
  <c r="L132" i="27"/>
  <c r="L131" i="19"/>
  <c r="L131" i="27"/>
  <c r="I131" i="27"/>
  <c r="L130" i="19"/>
  <c r="L130" i="27"/>
  <c r="I130" i="27"/>
  <c r="L129" i="19"/>
  <c r="L129" i="27"/>
  <c r="L128" i="19"/>
  <c r="L128" i="27"/>
  <c r="I128" i="27"/>
  <c r="L127" i="19"/>
  <c r="L127" i="27"/>
  <c r="I127" i="27"/>
  <c r="L126" i="19"/>
  <c r="L126" i="27"/>
  <c r="I126" i="27"/>
  <c r="L125" i="19"/>
  <c r="L125" i="27"/>
  <c r="L124" i="19"/>
  <c r="L124" i="27"/>
  <c r="I124" i="27"/>
  <c r="L123" i="19"/>
  <c r="L123" i="27"/>
  <c r="I123" i="27"/>
  <c r="L122" i="19"/>
  <c r="L122" i="27"/>
  <c r="I122" i="27"/>
  <c r="L121" i="19"/>
  <c r="L121" i="27"/>
  <c r="I121" i="27"/>
  <c r="L120" i="19"/>
  <c r="L120" i="27"/>
  <c r="I120" i="27"/>
  <c r="L119" i="19"/>
  <c r="L119" i="27"/>
  <c r="I119" i="27"/>
  <c r="L118" i="19"/>
  <c r="L118" i="27"/>
  <c r="I118" i="27"/>
  <c r="L117" i="19"/>
  <c r="L117" i="27"/>
  <c r="I117" i="27"/>
  <c r="L116" i="19"/>
  <c r="L116" i="27"/>
  <c r="I116" i="27"/>
  <c r="L115" i="19"/>
  <c r="L115" i="27"/>
  <c r="I115" i="27"/>
  <c r="L114" i="19"/>
  <c r="L114" i="27"/>
  <c r="I114" i="27"/>
  <c r="L113" i="19"/>
  <c r="L113" i="27"/>
  <c r="I113" i="27"/>
  <c r="L112" i="19"/>
  <c r="L112" i="27"/>
  <c r="L111" i="19"/>
  <c r="L111" i="27"/>
  <c r="I111" i="27"/>
  <c r="L110" i="19"/>
  <c r="L110" i="27"/>
  <c r="L109" i="19"/>
  <c r="L109" i="27"/>
  <c r="I109" i="27"/>
  <c r="L108" i="19"/>
  <c r="L108" i="27"/>
  <c r="L107" i="19"/>
  <c r="L107" i="27"/>
  <c r="I107" i="27"/>
  <c r="L106" i="19"/>
  <c r="L106" i="27"/>
  <c r="I106" i="27"/>
  <c r="L105" i="19"/>
  <c r="L105" i="27"/>
  <c r="I105" i="27"/>
  <c r="L104" i="19"/>
  <c r="L104" i="27"/>
  <c r="I104" i="27"/>
  <c r="L103" i="19"/>
  <c r="L103" i="27"/>
  <c r="I103" i="27"/>
  <c r="L102" i="19"/>
  <c r="L102" i="27"/>
  <c r="I102" i="27"/>
  <c r="L101" i="19"/>
  <c r="L101" i="27"/>
  <c r="I101" i="27"/>
  <c r="L100" i="19"/>
  <c r="L100" i="27"/>
  <c r="I100" i="27"/>
  <c r="L99" i="19"/>
  <c r="L99" i="27"/>
  <c r="I99" i="27"/>
  <c r="L98" i="19"/>
  <c r="L98" i="27"/>
  <c r="L97" i="19"/>
  <c r="L97" i="27"/>
  <c r="I97" i="27"/>
  <c r="L96" i="19"/>
  <c r="L96" i="27"/>
  <c r="L95" i="19"/>
  <c r="L95" i="27"/>
  <c r="I95" i="27"/>
  <c r="L94" i="19"/>
  <c r="L94" i="27"/>
  <c r="I94" i="27"/>
  <c r="L93" i="19"/>
  <c r="L93" i="27"/>
  <c r="I93" i="27"/>
  <c r="L92" i="19"/>
  <c r="L92" i="27"/>
  <c r="L91" i="19"/>
  <c r="L91" i="27"/>
  <c r="I91" i="27"/>
  <c r="L90" i="19"/>
  <c r="L90" i="27"/>
  <c r="I90" i="27"/>
  <c r="L89" i="19"/>
  <c r="L89" i="27"/>
  <c r="I89" i="27"/>
  <c r="L88" i="19"/>
  <c r="L88" i="27"/>
  <c r="L87" i="19"/>
  <c r="L87" i="27"/>
  <c r="I87" i="27"/>
  <c r="L86" i="19"/>
  <c r="L86" i="27"/>
  <c r="I86" i="27"/>
  <c r="L85" i="19"/>
  <c r="L85" i="27"/>
  <c r="I85" i="27"/>
  <c r="L84" i="19"/>
  <c r="L84" i="27"/>
  <c r="L83" i="19"/>
  <c r="L83" i="27"/>
  <c r="I83" i="27"/>
  <c r="L82" i="19"/>
  <c r="L82" i="27"/>
  <c r="L81" i="19"/>
  <c r="L81" i="27"/>
  <c r="I81" i="27"/>
  <c r="L80" i="19"/>
  <c r="L80" i="27"/>
  <c r="L79" i="19"/>
  <c r="L79" i="27"/>
  <c r="I79" i="27"/>
  <c r="L78" i="19"/>
  <c r="L78" i="27"/>
  <c r="L77" i="19"/>
  <c r="L77" i="27"/>
  <c r="I77" i="27"/>
  <c r="L76" i="19"/>
  <c r="L76" i="27"/>
  <c r="L75" i="19"/>
  <c r="L75" i="27"/>
  <c r="I75" i="27"/>
  <c r="L74" i="19"/>
  <c r="L74" i="27"/>
  <c r="L73" i="19"/>
  <c r="L73" i="27"/>
  <c r="I73" i="27"/>
  <c r="L72" i="19"/>
  <c r="L72" i="27"/>
  <c r="L71" i="19"/>
  <c r="L71" i="27"/>
  <c r="I71" i="27"/>
  <c r="L70" i="19"/>
  <c r="L70" i="27"/>
  <c r="I70" i="27"/>
  <c r="L69" i="19"/>
  <c r="L69" i="27"/>
  <c r="I69" i="27"/>
  <c r="L68" i="19"/>
  <c r="L68" i="27"/>
  <c r="I68" i="27"/>
  <c r="L67" i="19"/>
  <c r="L67" i="27"/>
  <c r="I67" i="27"/>
  <c r="L66" i="19"/>
  <c r="L66" i="27"/>
  <c r="L65" i="19"/>
  <c r="L65" i="27"/>
  <c r="I65" i="27"/>
  <c r="L64" i="19"/>
  <c r="L64" i="27"/>
  <c r="L63" i="19"/>
  <c r="L63" i="27"/>
  <c r="I63" i="27"/>
  <c r="L62" i="19"/>
  <c r="L62" i="27"/>
  <c r="I62" i="27"/>
  <c r="L61" i="19"/>
  <c r="L61" i="27"/>
  <c r="I61" i="27"/>
  <c r="L60" i="19"/>
  <c r="L60" i="27"/>
  <c r="I60" i="27"/>
  <c r="L59" i="19"/>
  <c r="L59" i="27"/>
  <c r="I59" i="27"/>
  <c r="L58" i="19"/>
  <c r="L58" i="27"/>
  <c r="L57" i="19"/>
  <c r="L57" i="27"/>
  <c r="I57" i="27"/>
  <c r="L56" i="19"/>
  <c r="L56" i="27"/>
  <c r="I56" i="27"/>
  <c r="L55" i="19"/>
  <c r="L55" i="27"/>
  <c r="I55" i="27"/>
  <c r="L54" i="19"/>
  <c r="L54" i="27"/>
  <c r="I54" i="27"/>
  <c r="L53" i="19"/>
  <c r="L53" i="27"/>
  <c r="I53" i="27"/>
  <c r="L52" i="19"/>
  <c r="L52" i="27"/>
  <c r="L51" i="19"/>
  <c r="L51" i="27"/>
  <c r="I51" i="27"/>
  <c r="L50" i="19"/>
  <c r="L50" i="27"/>
  <c r="L49" i="19"/>
  <c r="L49" i="27"/>
  <c r="I49" i="27"/>
  <c r="L48" i="19"/>
  <c r="L48" i="27"/>
  <c r="L47" i="19"/>
  <c r="L47" i="27"/>
  <c r="I47" i="27"/>
  <c r="L46" i="19"/>
  <c r="L46" i="27"/>
  <c r="L45" i="19"/>
  <c r="L45" i="27"/>
  <c r="I45" i="27"/>
  <c r="L44" i="19"/>
  <c r="L44" i="27"/>
  <c r="I44" i="27"/>
  <c r="L43" i="19"/>
  <c r="L43" i="27"/>
  <c r="L42" i="19"/>
  <c r="L42" i="27"/>
  <c r="L41" i="19"/>
  <c r="L41" i="27"/>
  <c r="L40" i="19"/>
  <c r="L40" i="27"/>
  <c r="L39" i="19"/>
  <c r="L39" i="27"/>
  <c r="L38" i="19"/>
  <c r="L38" i="27"/>
  <c r="L37" i="19"/>
  <c r="L37" i="27"/>
  <c r="L36" i="19"/>
  <c r="L36" i="27"/>
  <c r="L35" i="19"/>
  <c r="L35" i="27"/>
  <c r="L34" i="19"/>
  <c r="L34" i="27"/>
  <c r="L33" i="19"/>
  <c r="L33" i="27"/>
  <c r="L32" i="19"/>
  <c r="L32" i="27"/>
  <c r="I32" i="27"/>
  <c r="L31" i="19"/>
  <c r="L31" i="27"/>
  <c r="I31" i="27"/>
  <c r="L30" i="19"/>
  <c r="L30" i="27"/>
  <c r="I30" i="27"/>
  <c r="L29" i="19"/>
  <c r="L29" i="27"/>
  <c r="I29" i="27"/>
  <c r="L28" i="19"/>
  <c r="L28" i="27"/>
  <c r="I28" i="27"/>
  <c r="L27" i="19"/>
  <c r="L27" i="27"/>
  <c r="L26" i="19"/>
  <c r="L26" i="27"/>
  <c r="L25" i="19"/>
  <c r="L25" i="27"/>
  <c r="L24" i="19"/>
  <c r="L24" i="27"/>
  <c r="L23" i="19"/>
  <c r="L23" i="27"/>
  <c r="L22" i="19"/>
  <c r="L22" i="27"/>
  <c r="L21" i="19"/>
  <c r="L21" i="27"/>
  <c r="L20" i="19"/>
  <c r="L20" i="27"/>
  <c r="L19" i="19"/>
  <c r="L19" i="27"/>
  <c r="I19" i="27"/>
  <c r="L18" i="19"/>
  <c r="L18" i="27"/>
  <c r="L17" i="19"/>
  <c r="L17" i="27"/>
  <c r="L16" i="19"/>
  <c r="L16" i="27"/>
  <c r="L15" i="19"/>
  <c r="L15" i="27"/>
  <c r="L14" i="19"/>
  <c r="L14" i="27"/>
  <c r="L13" i="19"/>
  <c r="L13" i="27"/>
  <c r="L12" i="19"/>
  <c r="L12" i="27"/>
  <c r="H12" i="19"/>
  <c r="H12" i="27"/>
  <c r="AJ29" i="19"/>
  <c r="AJ30" i="19"/>
  <c r="AJ30" i="27"/>
  <c r="AJ31" i="19"/>
  <c r="AJ31" i="27"/>
  <c r="AJ32" i="19"/>
  <c r="AJ32" i="27"/>
  <c r="AJ33" i="27"/>
  <c r="AJ34" i="19"/>
  <c r="AJ34" i="27"/>
  <c r="AJ35" i="27"/>
  <c r="AJ36" i="19"/>
  <c r="AJ36" i="27"/>
  <c r="AJ37" i="19"/>
  <c r="AJ37" i="27"/>
  <c r="AJ38" i="19"/>
  <c r="AJ38" i="27"/>
  <c r="AJ39" i="19"/>
  <c r="AJ39" i="27"/>
  <c r="AJ40" i="19"/>
  <c r="AJ40" i="27"/>
  <c r="AJ41" i="27"/>
  <c r="AJ42" i="27"/>
  <c r="AJ43" i="19"/>
  <c r="AJ43" i="27"/>
  <c r="AJ44" i="19"/>
  <c r="AJ44" i="27"/>
  <c r="AJ45" i="19"/>
  <c r="AJ45" i="27"/>
  <c r="AJ46" i="27"/>
  <c r="AJ47" i="19"/>
  <c r="AJ47" i="27"/>
  <c r="AJ48" i="19"/>
  <c r="AJ48" i="27"/>
  <c r="AJ49" i="19"/>
  <c r="AJ50" i="19"/>
  <c r="AJ50" i="27"/>
  <c r="AJ51" i="19"/>
  <c r="AJ51" i="27"/>
  <c r="AJ52" i="19"/>
  <c r="AJ53" i="27"/>
  <c r="AJ54" i="19"/>
  <c r="AJ54" i="27"/>
  <c r="AJ55" i="27"/>
  <c r="AJ57" i="19"/>
  <c r="AJ57" i="27"/>
  <c r="AJ58" i="27"/>
  <c r="AJ59" i="19"/>
  <c r="AJ59" i="27"/>
  <c r="AJ60" i="19"/>
  <c r="AJ60" i="27"/>
  <c r="AJ62" i="27"/>
  <c r="AJ63" i="19"/>
  <c r="AJ63" i="27"/>
  <c r="AJ64" i="19"/>
  <c r="AJ64" i="27"/>
  <c r="AJ65" i="19"/>
  <c r="AJ65" i="27"/>
  <c r="AJ66" i="19"/>
  <c r="AJ66" i="27"/>
  <c r="AJ67" i="19"/>
  <c r="AJ67" i="27"/>
  <c r="AJ68" i="27"/>
  <c r="AJ69" i="19"/>
  <c r="AJ70" i="19"/>
  <c r="AJ70" i="27"/>
  <c r="AJ71" i="19"/>
  <c r="AJ71" i="27"/>
  <c r="AJ72" i="19"/>
  <c r="AJ72" i="27"/>
  <c r="AJ73" i="19"/>
  <c r="AJ73" i="27"/>
  <c r="AJ74" i="19"/>
  <c r="AJ74" i="27"/>
  <c r="AJ75" i="19"/>
  <c r="AJ76" i="19"/>
  <c r="AJ76" i="27"/>
  <c r="AJ77" i="19"/>
  <c r="AJ77" i="27"/>
  <c r="AJ78" i="19"/>
  <c r="AJ78" i="27"/>
  <c r="AJ79" i="19"/>
  <c r="AJ79" i="27"/>
  <c r="AJ80" i="19"/>
  <c r="AJ80" i="27"/>
  <c r="AJ81" i="19"/>
  <c r="AJ81" i="27"/>
  <c r="AJ82" i="19"/>
  <c r="AJ82" i="27"/>
  <c r="AJ83" i="19"/>
  <c r="AJ83" i="27"/>
  <c r="AJ84" i="19"/>
  <c r="AJ84" i="27"/>
  <c r="AJ85" i="19"/>
  <c r="AJ85" i="27"/>
  <c r="AJ86" i="19"/>
  <c r="AJ86" i="27"/>
  <c r="AJ87" i="19"/>
  <c r="AJ87" i="27"/>
  <c r="AJ88" i="19"/>
  <c r="AJ88" i="27"/>
  <c r="AJ89" i="19"/>
  <c r="AJ89" i="27"/>
  <c r="AJ90" i="19"/>
  <c r="AJ90" i="27"/>
  <c r="AJ91" i="19"/>
  <c r="AJ91" i="27"/>
  <c r="AJ92" i="19"/>
  <c r="AJ92" i="27"/>
  <c r="AJ93" i="19"/>
  <c r="AJ93" i="27"/>
  <c r="AJ94" i="19"/>
  <c r="AJ94" i="27"/>
  <c r="AJ95" i="27"/>
  <c r="AJ96" i="19"/>
  <c r="AJ96" i="27"/>
  <c r="AJ97" i="19"/>
  <c r="AJ98" i="19"/>
  <c r="AJ98" i="27"/>
  <c r="AJ99" i="19"/>
  <c r="AJ99" i="27"/>
  <c r="AJ100" i="19"/>
  <c r="AJ100" i="27"/>
  <c r="AJ101" i="19"/>
  <c r="AJ101" i="27"/>
  <c r="AJ102" i="27"/>
  <c r="AJ103" i="19"/>
  <c r="AJ103" i="27"/>
  <c r="AJ104" i="19"/>
  <c r="AJ104" i="27"/>
  <c r="AJ105" i="19"/>
  <c r="AJ105" i="27"/>
  <c r="AJ106" i="19"/>
  <c r="AJ106" i="27"/>
  <c r="AJ107" i="19"/>
  <c r="AJ107" i="27"/>
  <c r="AJ108" i="27"/>
  <c r="AJ109" i="19"/>
  <c r="AJ109" i="27"/>
  <c r="AJ110" i="19"/>
  <c r="AJ110" i="27"/>
  <c r="AJ111" i="19"/>
  <c r="AJ111" i="27"/>
  <c r="AJ112" i="19"/>
  <c r="AJ113" i="27"/>
  <c r="AJ114" i="27"/>
  <c r="AJ115" i="19"/>
  <c r="AJ115" i="27"/>
  <c r="AJ116" i="19"/>
  <c r="AJ116" i="27"/>
  <c r="AJ117" i="19"/>
  <c r="AJ117" i="27"/>
  <c r="AJ118" i="19"/>
  <c r="AJ118" i="27"/>
  <c r="AJ119" i="19"/>
  <c r="AJ119" i="27"/>
  <c r="AJ120" i="19"/>
  <c r="AJ120" i="27"/>
  <c r="AJ121" i="19"/>
  <c r="AJ121" i="27"/>
  <c r="AJ122" i="19"/>
  <c r="AJ122" i="27"/>
  <c r="AJ123" i="19"/>
  <c r="AJ123" i="27"/>
  <c r="AJ124" i="19"/>
  <c r="AJ124" i="27"/>
  <c r="AJ125" i="19"/>
  <c r="AJ125" i="27"/>
  <c r="AJ126" i="19"/>
  <c r="AJ126" i="27"/>
  <c r="AJ127" i="19"/>
  <c r="AJ127" i="27"/>
  <c r="AJ128" i="19"/>
  <c r="AJ128" i="27"/>
  <c r="AJ129" i="27"/>
  <c r="AJ130" i="19"/>
  <c r="AJ130" i="27"/>
  <c r="AJ131" i="19"/>
  <c r="AJ132" i="19"/>
  <c r="AJ132" i="27"/>
  <c r="AJ133" i="19"/>
  <c r="AJ133" i="27"/>
  <c r="AJ134" i="19"/>
  <c r="AJ134" i="27"/>
  <c r="AJ135" i="19"/>
  <c r="AJ135" i="27"/>
  <c r="AJ136" i="19"/>
  <c r="AJ136" i="27"/>
  <c r="AJ137" i="19"/>
  <c r="AJ137" i="27"/>
  <c r="AJ138" i="19"/>
  <c r="AJ138" i="27"/>
  <c r="AJ139" i="19"/>
  <c r="AJ139" i="27"/>
  <c r="AJ140" i="27"/>
  <c r="AJ141" i="19"/>
  <c r="AJ142" i="27"/>
  <c r="AJ143" i="19"/>
  <c r="AJ143" i="27"/>
  <c r="AJ144" i="19"/>
  <c r="AJ144" i="27"/>
  <c r="AJ145" i="19"/>
  <c r="AJ145" i="27"/>
  <c r="AJ146" i="19"/>
  <c r="AJ146" i="27"/>
  <c r="AJ147" i="19"/>
  <c r="AJ147" i="27"/>
  <c r="AJ148" i="19"/>
  <c r="AJ148" i="27"/>
  <c r="AJ149" i="19"/>
  <c r="AJ149" i="27"/>
  <c r="AJ150" i="19"/>
  <c r="AJ150" i="27"/>
  <c r="AJ151" i="19"/>
  <c r="AJ151" i="27"/>
  <c r="AJ152" i="27"/>
  <c r="AJ154" i="19"/>
  <c r="AJ154" i="27"/>
  <c r="AJ155" i="27"/>
  <c r="AJ156" i="19"/>
  <c r="AJ156" i="27"/>
  <c r="AJ157" i="19"/>
  <c r="AJ157" i="27"/>
  <c r="AJ158" i="19"/>
  <c r="AJ158" i="27"/>
  <c r="AJ159" i="19"/>
  <c r="AJ159" i="27"/>
  <c r="AJ160" i="19"/>
  <c r="AJ160" i="27"/>
  <c r="AJ161" i="19"/>
  <c r="AJ161" i="27"/>
  <c r="AJ162" i="27"/>
  <c r="AJ163" i="19"/>
  <c r="AJ163" i="27"/>
  <c r="AJ164" i="27"/>
  <c r="AJ165" i="19"/>
  <c r="AJ165" i="27"/>
  <c r="AJ166" i="19"/>
  <c r="AJ166" i="27"/>
  <c r="AJ167" i="19"/>
  <c r="AJ167" i="27"/>
  <c r="AJ168" i="19"/>
  <c r="AJ168" i="27"/>
  <c r="AJ169" i="27"/>
  <c r="AJ170" i="19"/>
  <c r="AJ170" i="27"/>
  <c r="AJ171" i="19"/>
  <c r="AJ171" i="27"/>
  <c r="AJ172" i="27"/>
  <c r="AJ173" i="19"/>
  <c r="AJ174" i="19"/>
  <c r="AJ174" i="27"/>
  <c r="AJ175" i="19"/>
  <c r="AJ175" i="27"/>
  <c r="AJ176" i="19"/>
  <c r="AJ176" i="27"/>
  <c r="AJ177" i="19"/>
  <c r="AJ178" i="19"/>
  <c r="AJ178" i="27"/>
  <c r="AJ179" i="19"/>
  <c r="AJ179" i="27"/>
  <c r="AJ180" i="19"/>
  <c r="AJ180" i="27"/>
  <c r="AJ181" i="19"/>
  <c r="AJ182" i="19"/>
  <c r="AJ182" i="27"/>
  <c r="AJ183" i="19"/>
  <c r="AJ183" i="27"/>
  <c r="AJ184" i="19"/>
  <c r="AJ184" i="27"/>
  <c r="AJ185" i="19"/>
  <c r="AJ185" i="27"/>
  <c r="AJ186" i="19"/>
  <c r="AJ186" i="27"/>
  <c r="AJ187" i="19"/>
  <c r="AJ187" i="27"/>
  <c r="Q29" i="19"/>
  <c r="Q29" i="27"/>
  <c r="Q30" i="19"/>
  <c r="Q30" i="27"/>
  <c r="Q31" i="19"/>
  <c r="Q31" i="27"/>
  <c r="Q32" i="19"/>
  <c r="Q32" i="27"/>
  <c r="Q33" i="19"/>
  <c r="Q33" i="27"/>
  <c r="Q34" i="19"/>
  <c r="Q34" i="27"/>
  <c r="Q35" i="19"/>
  <c r="Q35" i="27"/>
  <c r="Q36" i="19"/>
  <c r="Q36" i="27"/>
  <c r="Q37" i="19"/>
  <c r="Q37" i="27"/>
  <c r="Q38" i="19"/>
  <c r="Q38" i="27"/>
  <c r="Q39" i="19"/>
  <c r="Q39" i="27"/>
  <c r="Q40" i="19"/>
  <c r="Q40" i="27"/>
  <c r="Q41" i="19"/>
  <c r="Q41" i="27"/>
  <c r="Q42" i="19"/>
  <c r="Q42" i="27"/>
  <c r="Q43" i="19"/>
  <c r="Q43" i="27"/>
  <c r="Q44" i="19"/>
  <c r="Q44" i="27"/>
  <c r="Q45" i="19"/>
  <c r="Q45" i="27"/>
  <c r="Q46" i="19"/>
  <c r="Q46" i="27"/>
  <c r="Q47" i="19"/>
  <c r="Q47" i="27"/>
  <c r="Q48" i="19"/>
  <c r="Q48" i="27"/>
  <c r="Q49" i="19"/>
  <c r="Q49" i="27"/>
  <c r="Q50" i="19"/>
  <c r="Q50" i="27"/>
  <c r="Q51" i="19"/>
  <c r="Q51" i="27"/>
  <c r="Q52" i="19"/>
  <c r="Q52" i="27"/>
  <c r="Q53" i="19"/>
  <c r="Q53" i="27"/>
  <c r="Q54" i="19"/>
  <c r="Q54" i="27"/>
  <c r="Q55" i="19"/>
  <c r="Q55" i="27"/>
  <c r="Q56" i="19"/>
  <c r="Q56" i="27"/>
  <c r="Q57" i="19"/>
  <c r="Q57" i="27"/>
  <c r="Q58" i="19"/>
  <c r="Q58" i="27"/>
  <c r="Q59" i="19"/>
  <c r="Q59" i="27"/>
  <c r="Q60" i="19"/>
  <c r="Q60" i="27"/>
  <c r="Q61" i="19"/>
  <c r="Q61" i="27"/>
  <c r="Q62" i="19"/>
  <c r="Q62" i="27"/>
  <c r="Q63" i="19"/>
  <c r="Q63" i="27"/>
  <c r="Q64" i="19"/>
  <c r="Q64" i="27"/>
  <c r="Q65" i="19"/>
  <c r="Q65" i="27"/>
  <c r="Q66" i="19"/>
  <c r="Q66" i="27"/>
  <c r="Q67" i="19"/>
  <c r="Q67" i="27"/>
  <c r="Q68" i="19"/>
  <c r="Q68" i="27"/>
  <c r="Q69" i="19"/>
  <c r="Q69" i="27"/>
  <c r="Q70" i="19"/>
  <c r="Q70" i="27"/>
  <c r="Q71" i="19"/>
  <c r="Q71" i="27"/>
  <c r="Q72" i="19"/>
  <c r="Q72" i="27"/>
  <c r="Q73" i="19"/>
  <c r="Q73" i="27"/>
  <c r="Q74" i="19"/>
  <c r="Q74" i="27"/>
  <c r="Q75" i="19"/>
  <c r="Q75" i="27"/>
  <c r="Q76" i="19"/>
  <c r="Q76" i="27"/>
  <c r="Q77" i="19"/>
  <c r="Q77" i="27"/>
  <c r="Q78" i="19"/>
  <c r="Q78" i="27"/>
  <c r="Q79" i="19"/>
  <c r="Q79" i="27"/>
  <c r="Q80" i="19"/>
  <c r="Q80" i="27"/>
  <c r="Q81" i="19"/>
  <c r="Q81" i="27"/>
  <c r="Q82" i="19"/>
  <c r="Q82" i="27"/>
  <c r="Q83" i="19"/>
  <c r="Q83" i="27"/>
  <c r="Q84" i="19"/>
  <c r="Q84" i="27"/>
  <c r="Q85" i="19"/>
  <c r="Q85" i="27"/>
  <c r="Q86" i="19"/>
  <c r="Q86" i="27"/>
  <c r="Q87" i="19"/>
  <c r="Q87" i="27"/>
  <c r="Q88" i="19"/>
  <c r="Q88" i="27"/>
  <c r="Q89" i="19"/>
  <c r="Q89" i="27"/>
  <c r="Q90" i="19"/>
  <c r="Q90" i="27"/>
  <c r="Q91" i="19"/>
  <c r="Q91" i="27"/>
  <c r="Q92" i="19"/>
  <c r="Q92" i="27"/>
  <c r="Q93" i="19"/>
  <c r="Q93" i="27"/>
  <c r="Q94" i="19"/>
  <c r="Q94" i="27"/>
  <c r="Q95" i="19"/>
  <c r="Q95" i="27"/>
  <c r="Q96" i="19"/>
  <c r="Q96" i="27"/>
  <c r="Q97" i="19"/>
  <c r="Q97" i="27"/>
  <c r="Q98" i="19"/>
  <c r="Q98" i="27"/>
  <c r="Q99" i="19"/>
  <c r="Q99" i="27"/>
  <c r="Q100" i="19"/>
  <c r="Q100" i="27"/>
  <c r="Q101" i="19"/>
  <c r="Q101" i="27"/>
  <c r="Q102" i="19"/>
  <c r="Q102" i="27"/>
  <c r="Q103" i="19"/>
  <c r="Q103" i="27"/>
  <c r="Q104" i="19"/>
  <c r="Q104" i="27"/>
  <c r="Q105" i="19"/>
  <c r="Q105" i="27"/>
  <c r="Q106" i="19"/>
  <c r="Q106" i="27"/>
  <c r="Q107" i="19"/>
  <c r="Q107" i="27"/>
  <c r="Q108" i="19"/>
  <c r="Q108" i="27"/>
  <c r="Q109" i="19"/>
  <c r="Q109" i="27"/>
  <c r="Q110" i="19"/>
  <c r="Q110" i="27"/>
  <c r="Q111" i="19"/>
  <c r="Q111" i="27"/>
  <c r="Q112" i="19"/>
  <c r="Q112" i="27"/>
  <c r="Q113" i="19"/>
  <c r="Q113" i="27"/>
  <c r="Q114" i="19"/>
  <c r="Q114" i="27"/>
  <c r="Q115" i="19"/>
  <c r="Q115" i="27"/>
  <c r="Q116" i="19"/>
  <c r="Q116" i="27"/>
  <c r="Q117" i="19"/>
  <c r="Q117" i="27"/>
  <c r="Q118" i="19"/>
  <c r="Q118" i="27"/>
  <c r="Q119" i="19"/>
  <c r="Q119" i="27"/>
  <c r="Q120" i="19"/>
  <c r="Q120" i="27"/>
  <c r="Q121" i="19"/>
  <c r="Q121" i="27"/>
  <c r="Q122" i="19"/>
  <c r="Q122" i="27"/>
  <c r="Q123" i="19"/>
  <c r="Q123" i="27"/>
  <c r="Q124" i="19"/>
  <c r="Q124" i="27"/>
  <c r="Q125" i="19"/>
  <c r="Q125" i="27"/>
  <c r="Q126" i="19"/>
  <c r="Q126" i="27"/>
  <c r="Q127" i="19"/>
  <c r="Q127" i="27"/>
  <c r="Q128" i="19"/>
  <c r="Q128" i="27"/>
  <c r="Q129" i="19"/>
  <c r="Q129" i="27"/>
  <c r="Q130" i="19"/>
  <c r="Q130" i="27"/>
  <c r="Q131" i="19"/>
  <c r="Q131" i="27"/>
  <c r="Q132" i="19"/>
  <c r="Q132" i="27"/>
  <c r="Q133" i="19"/>
  <c r="Q133" i="27"/>
  <c r="Q134" i="19"/>
  <c r="Q134" i="27"/>
  <c r="Q135" i="19"/>
  <c r="Q135" i="27"/>
  <c r="Q136" i="19"/>
  <c r="Q136" i="27"/>
  <c r="Q137" i="19"/>
  <c r="Q137" i="27"/>
  <c r="Q138" i="19"/>
  <c r="Q138" i="27"/>
  <c r="Q139" i="19"/>
  <c r="Q139" i="27"/>
  <c r="Q140" i="19"/>
  <c r="Q140" i="27"/>
  <c r="Q141" i="19"/>
  <c r="Q141" i="27"/>
  <c r="Q142" i="19"/>
  <c r="Q142" i="27"/>
  <c r="Q143" i="19"/>
  <c r="Q143" i="27"/>
  <c r="Q144" i="19"/>
  <c r="Q144" i="27"/>
  <c r="Q145" i="19"/>
  <c r="Q145" i="27"/>
  <c r="Q146" i="19"/>
  <c r="Q146" i="27"/>
  <c r="Q147" i="19"/>
  <c r="Q147" i="27"/>
  <c r="Q148" i="19"/>
  <c r="Q148" i="27"/>
  <c r="Q149" i="19"/>
  <c r="Q149" i="27"/>
  <c r="Q150" i="19"/>
  <c r="Q150" i="27"/>
  <c r="Q151" i="19"/>
  <c r="Q151" i="27"/>
  <c r="Q152" i="19"/>
  <c r="Q152" i="27"/>
  <c r="Q153" i="19"/>
  <c r="Q153" i="27"/>
  <c r="Q154" i="19"/>
  <c r="Q154" i="27"/>
  <c r="Q155" i="19"/>
  <c r="Q155" i="27"/>
  <c r="Q156" i="19"/>
  <c r="Q156" i="27"/>
  <c r="Q157" i="19"/>
  <c r="Q157" i="27"/>
  <c r="Q158" i="19"/>
  <c r="Q158" i="27"/>
  <c r="Q159" i="19"/>
  <c r="Q159" i="27"/>
  <c r="Q160" i="19"/>
  <c r="Q160" i="27"/>
  <c r="Q161" i="19"/>
  <c r="Q161" i="27"/>
  <c r="Q162" i="19"/>
  <c r="Q162" i="27"/>
  <c r="Q163" i="19"/>
  <c r="Q163" i="27"/>
  <c r="Q164" i="19"/>
  <c r="Q164" i="27"/>
  <c r="Q165" i="19"/>
  <c r="Q165" i="27"/>
  <c r="Q166" i="19"/>
  <c r="Q166" i="27"/>
  <c r="Q167" i="19"/>
  <c r="Q167" i="27"/>
  <c r="Q168" i="19"/>
  <c r="Q168" i="27"/>
  <c r="Q169" i="19"/>
  <c r="Q169" i="27"/>
  <c r="Q170" i="19"/>
  <c r="Q170" i="27"/>
  <c r="Q171" i="19"/>
  <c r="Q171" i="27"/>
  <c r="Q172" i="19"/>
  <c r="Q172" i="27"/>
  <c r="Q173" i="19"/>
  <c r="Q173" i="27"/>
  <c r="Q174" i="19"/>
  <c r="Q174" i="27"/>
  <c r="Q175" i="19"/>
  <c r="Q175" i="27"/>
  <c r="Q176" i="19"/>
  <c r="Q176" i="27"/>
  <c r="Q177" i="19"/>
  <c r="Q177" i="27"/>
  <c r="Q178" i="19"/>
  <c r="Q178" i="27"/>
  <c r="Q179" i="19"/>
  <c r="Q179" i="27"/>
  <c r="Q180" i="19"/>
  <c r="Q180" i="27"/>
  <c r="Q181" i="19"/>
  <c r="Q181" i="27"/>
  <c r="Q182" i="19"/>
  <c r="Q182" i="27"/>
  <c r="Q183" i="19"/>
  <c r="Q183" i="27"/>
  <c r="Q184" i="19"/>
  <c r="Q184" i="27"/>
  <c r="Q185" i="19"/>
  <c r="Q185" i="27"/>
  <c r="Q186" i="19"/>
  <c r="Q186" i="27"/>
  <c r="Q187" i="19"/>
  <c r="Q187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H46" i="27"/>
  <c r="H47" i="27"/>
  <c r="H48" i="27"/>
  <c r="H49" i="27"/>
  <c r="H50" i="27"/>
  <c r="H51" i="27"/>
  <c r="H52" i="27"/>
  <c r="H53" i="27"/>
  <c r="H54" i="27"/>
  <c r="H55" i="27"/>
  <c r="H56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H69" i="27"/>
  <c r="H70" i="27"/>
  <c r="H71" i="27"/>
  <c r="H72" i="27"/>
  <c r="H73" i="27"/>
  <c r="H74" i="27"/>
  <c r="H75" i="27"/>
  <c r="H76" i="27"/>
  <c r="H77" i="27"/>
  <c r="H78" i="27"/>
  <c r="H79" i="27"/>
  <c r="H80" i="27"/>
  <c r="H81" i="27"/>
  <c r="H82" i="27"/>
  <c r="H83" i="27"/>
  <c r="H84" i="27"/>
  <c r="H85" i="27"/>
  <c r="H86" i="27"/>
  <c r="H87" i="27"/>
  <c r="H88" i="27"/>
  <c r="H89" i="27"/>
  <c r="H90" i="27"/>
  <c r="H91" i="27"/>
  <c r="H92" i="27"/>
  <c r="H93" i="27"/>
  <c r="H94" i="27"/>
  <c r="H95" i="27"/>
  <c r="H96" i="27"/>
  <c r="H97" i="27"/>
  <c r="H98" i="27"/>
  <c r="H99" i="27"/>
  <c r="H100" i="27"/>
  <c r="H101" i="27"/>
  <c r="H102" i="27"/>
  <c r="H103" i="27"/>
  <c r="H104" i="27"/>
  <c r="H105" i="27"/>
  <c r="H106" i="27"/>
  <c r="H107" i="27"/>
  <c r="H108" i="27"/>
  <c r="H109" i="27"/>
  <c r="H110" i="27"/>
  <c r="H111" i="27"/>
  <c r="H112" i="27"/>
  <c r="H113" i="27"/>
  <c r="H114" i="27"/>
  <c r="H115" i="27"/>
  <c r="H116" i="27"/>
  <c r="H117" i="27"/>
  <c r="H118" i="27"/>
  <c r="H119" i="27"/>
  <c r="H120" i="27"/>
  <c r="H121" i="27"/>
  <c r="H122" i="27"/>
  <c r="H123" i="27"/>
  <c r="H124" i="27"/>
  <c r="H125" i="27"/>
  <c r="H126" i="27"/>
  <c r="H127" i="27"/>
  <c r="H128" i="27"/>
  <c r="H129" i="27"/>
  <c r="H130" i="27"/>
  <c r="H131" i="27"/>
  <c r="H132" i="27"/>
  <c r="H133" i="27"/>
  <c r="H134" i="27"/>
  <c r="H135" i="27"/>
  <c r="H136" i="27"/>
  <c r="H137" i="27"/>
  <c r="H138" i="27"/>
  <c r="H139" i="27"/>
  <c r="H140" i="27"/>
  <c r="H141" i="27"/>
  <c r="H142" i="27"/>
  <c r="H143" i="27"/>
  <c r="H144" i="27"/>
  <c r="H145" i="27"/>
  <c r="H146" i="27"/>
  <c r="H147" i="27"/>
  <c r="H148" i="27"/>
  <c r="H149" i="27"/>
  <c r="H150" i="27"/>
  <c r="H151" i="27"/>
  <c r="H152" i="27"/>
  <c r="H153" i="27"/>
  <c r="H154" i="27"/>
  <c r="H155" i="27"/>
  <c r="H156" i="27"/>
  <c r="H157" i="27"/>
  <c r="H158" i="27"/>
  <c r="H159" i="27"/>
  <c r="H160" i="27"/>
  <c r="H161" i="27"/>
  <c r="H162" i="27"/>
  <c r="H163" i="27"/>
  <c r="H164" i="27"/>
  <c r="H165" i="27"/>
  <c r="H166" i="27"/>
  <c r="H167" i="27"/>
  <c r="H168" i="27"/>
  <c r="H169" i="27"/>
  <c r="H170" i="27"/>
  <c r="H171" i="27"/>
  <c r="H172" i="27"/>
  <c r="H173" i="27"/>
  <c r="H174" i="27"/>
  <c r="H175" i="27"/>
  <c r="H176" i="27"/>
  <c r="H177" i="27"/>
  <c r="H178" i="27"/>
  <c r="H179" i="27"/>
  <c r="H180" i="27"/>
  <c r="H181" i="27"/>
  <c r="H182" i="27"/>
  <c r="H183" i="27"/>
  <c r="H184" i="27"/>
  <c r="H185" i="27"/>
  <c r="H186" i="27"/>
  <c r="H187" i="27"/>
  <c r="H187" i="19"/>
  <c r="H186" i="19"/>
  <c r="H185" i="19"/>
  <c r="H184" i="19"/>
  <c r="H183" i="19"/>
  <c r="H182" i="19"/>
  <c r="H181" i="19"/>
  <c r="H180" i="19"/>
  <c r="H179" i="19"/>
  <c r="H178" i="19"/>
  <c r="H177" i="19"/>
  <c r="H176" i="19"/>
  <c r="H175" i="19"/>
  <c r="H174" i="19"/>
  <c r="H173" i="19"/>
  <c r="H172" i="19"/>
  <c r="H171" i="19"/>
  <c r="H170" i="19"/>
  <c r="H169" i="19"/>
  <c r="H168" i="19"/>
  <c r="H167" i="19"/>
  <c r="H166" i="19"/>
  <c r="H165" i="19"/>
  <c r="H164" i="19"/>
  <c r="H163" i="19"/>
  <c r="H162" i="19"/>
  <c r="H161" i="19"/>
  <c r="H160" i="19"/>
  <c r="H159" i="19"/>
  <c r="H158" i="19"/>
  <c r="H157" i="19"/>
  <c r="H156" i="19"/>
  <c r="H155" i="19"/>
  <c r="H154" i="19"/>
  <c r="H153" i="19"/>
  <c r="H152" i="19"/>
  <c r="H151" i="19"/>
  <c r="H150" i="19"/>
  <c r="H149" i="19"/>
  <c r="H148" i="19"/>
  <c r="H147" i="19"/>
  <c r="H146" i="19"/>
  <c r="H145" i="19"/>
  <c r="H144" i="19"/>
  <c r="H143" i="19"/>
  <c r="H142" i="19"/>
  <c r="H141" i="19"/>
  <c r="H140" i="19"/>
  <c r="H139" i="19"/>
  <c r="H138" i="19"/>
  <c r="H137" i="19"/>
  <c r="H136" i="19"/>
  <c r="H135" i="19"/>
  <c r="H134" i="19"/>
  <c r="H133" i="19"/>
  <c r="H132" i="19"/>
  <c r="H131" i="19"/>
  <c r="H130" i="19"/>
  <c r="H129" i="19"/>
  <c r="H128" i="19"/>
  <c r="H127" i="19"/>
  <c r="H126" i="19"/>
  <c r="H125" i="19"/>
  <c r="H124" i="19"/>
  <c r="H123" i="19"/>
  <c r="H122" i="19"/>
  <c r="H121" i="19"/>
  <c r="H120" i="19"/>
  <c r="H119" i="19"/>
  <c r="H118" i="19"/>
  <c r="H117" i="19"/>
  <c r="H116" i="19"/>
  <c r="H115" i="19"/>
  <c r="H114" i="19"/>
  <c r="H113" i="19"/>
  <c r="H112" i="19"/>
  <c r="H111" i="19"/>
  <c r="H110" i="19"/>
  <c r="H109" i="19"/>
  <c r="H108" i="19"/>
  <c r="H107" i="19"/>
  <c r="H106" i="19"/>
  <c r="H105" i="19"/>
  <c r="H104" i="19"/>
  <c r="H103" i="19"/>
  <c r="H102" i="19"/>
  <c r="H101" i="19"/>
  <c r="H100" i="19"/>
  <c r="H99" i="19"/>
  <c r="H98" i="19"/>
  <c r="H97" i="19"/>
  <c r="H96" i="19"/>
  <c r="H95" i="19"/>
  <c r="H94" i="19"/>
  <c r="H93" i="19"/>
  <c r="H92" i="19"/>
  <c r="H91" i="19"/>
  <c r="H90" i="19"/>
  <c r="H89" i="19"/>
  <c r="H88" i="19"/>
  <c r="H87" i="19"/>
  <c r="H86" i="19"/>
  <c r="H85" i="19"/>
  <c r="H84" i="19"/>
  <c r="H83" i="19"/>
  <c r="H82" i="19"/>
  <c r="H81" i="19"/>
  <c r="H80" i="19"/>
  <c r="H79" i="19"/>
  <c r="H78" i="19"/>
  <c r="H77" i="19"/>
  <c r="H76" i="19"/>
  <c r="H75" i="19"/>
  <c r="H74" i="19"/>
  <c r="H73" i="19"/>
  <c r="H72" i="19"/>
  <c r="H71" i="19"/>
  <c r="H70" i="19"/>
  <c r="H69" i="19"/>
  <c r="H68" i="19"/>
  <c r="H67" i="19"/>
  <c r="H66" i="19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O66" i="27"/>
  <c r="O137" i="19"/>
  <c r="O157" i="27"/>
  <c r="O155" i="27"/>
  <c r="O46" i="27"/>
  <c r="O103" i="27"/>
  <c r="O20" i="27"/>
  <c r="O57" i="19"/>
  <c r="O24" i="19"/>
  <c r="O56" i="19"/>
  <c r="O187" i="19"/>
  <c r="O113" i="27"/>
  <c r="O28" i="27"/>
  <c r="O179" i="19"/>
  <c r="O96" i="19"/>
  <c r="O82" i="27"/>
  <c r="O106" i="19"/>
  <c r="O42" i="27"/>
  <c r="O84" i="27"/>
  <c r="O159" i="19"/>
  <c r="O33" i="19"/>
  <c r="O27" i="27"/>
  <c r="O87" i="19"/>
  <c r="O117" i="19"/>
  <c r="I186" i="19"/>
  <c r="I184" i="19"/>
  <c r="I179" i="19"/>
  <c r="I171" i="19"/>
  <c r="I41" i="27"/>
  <c r="I40" i="27"/>
  <c r="I39" i="27"/>
  <c r="I36" i="27"/>
  <c r="I34" i="27"/>
  <c r="I25" i="27"/>
  <c r="I23" i="27"/>
  <c r="I17" i="27"/>
  <c r="I12" i="27"/>
  <c r="I181" i="19"/>
  <c r="I13" i="19"/>
  <c r="I15" i="19"/>
  <c r="I17" i="19"/>
  <c r="I19" i="19"/>
  <c r="I21" i="19"/>
  <c r="I23" i="19"/>
  <c r="I25" i="19"/>
  <c r="I27" i="19"/>
  <c r="I29" i="19"/>
  <c r="I31" i="19"/>
  <c r="I33" i="19"/>
  <c r="I35" i="19"/>
  <c r="I37" i="19"/>
  <c r="I39" i="19"/>
  <c r="I41" i="19"/>
  <c r="I43" i="19"/>
  <c r="I45" i="19"/>
  <c r="I47" i="19"/>
  <c r="I49" i="19"/>
  <c r="I51" i="19"/>
  <c r="I53" i="19"/>
  <c r="I55" i="19"/>
  <c r="I57" i="19"/>
  <c r="I59" i="19"/>
  <c r="I61" i="19"/>
  <c r="I63" i="19"/>
  <c r="I65" i="19"/>
  <c r="I67" i="19"/>
  <c r="I69" i="19"/>
  <c r="I71" i="19"/>
  <c r="I73" i="19"/>
  <c r="I75" i="19"/>
  <c r="I77" i="19"/>
  <c r="I79" i="19"/>
  <c r="I81" i="19"/>
  <c r="I83" i="19"/>
  <c r="I85" i="19"/>
  <c r="I87" i="19"/>
  <c r="I89" i="19"/>
  <c r="I91" i="19"/>
  <c r="I93" i="19"/>
  <c r="I95" i="19"/>
  <c r="I97" i="19"/>
  <c r="I99" i="19"/>
  <c r="I101" i="19"/>
  <c r="I103" i="19"/>
  <c r="I105" i="19"/>
  <c r="I107" i="19"/>
  <c r="I109" i="19"/>
  <c r="I111" i="19"/>
  <c r="I113" i="19"/>
  <c r="I115" i="19"/>
  <c r="I117" i="19"/>
  <c r="I119" i="19"/>
  <c r="I121" i="19"/>
  <c r="I123" i="19"/>
  <c r="I125" i="19"/>
  <c r="I127" i="19"/>
  <c r="I129" i="19"/>
  <c r="I131" i="19"/>
  <c r="I133" i="19"/>
  <c r="I135" i="19"/>
  <c r="I137" i="19"/>
  <c r="I139" i="19"/>
  <c r="I141" i="19"/>
  <c r="I143" i="19"/>
  <c r="I145" i="19"/>
  <c r="I147" i="19"/>
  <c r="I149" i="19"/>
  <c r="I151" i="19"/>
  <c r="I153" i="19"/>
  <c r="I155" i="19"/>
  <c r="I157" i="19"/>
  <c r="I159" i="19"/>
  <c r="I161" i="19"/>
  <c r="I163" i="19"/>
  <c r="I165" i="19"/>
  <c r="I167" i="19"/>
  <c r="I14" i="27"/>
  <c r="I18" i="27"/>
  <c r="I20" i="27"/>
  <c r="I27" i="27"/>
  <c r="I33" i="27"/>
  <c r="I52" i="27"/>
  <c r="I58" i="27"/>
  <c r="I66" i="27"/>
  <c r="I72" i="27"/>
  <c r="I74" i="27"/>
  <c r="I84" i="27"/>
  <c r="I129" i="27"/>
  <c r="I132" i="27"/>
  <c r="I135" i="27"/>
  <c r="I137" i="27"/>
  <c r="I175" i="27"/>
  <c r="I177" i="27"/>
  <c r="I179" i="27"/>
  <c r="I183" i="27"/>
  <c r="I187" i="27"/>
  <c r="I14" i="19"/>
  <c r="I16" i="19"/>
  <c r="I18" i="19"/>
  <c r="I20" i="19"/>
  <c r="I22" i="19"/>
  <c r="I24" i="19"/>
  <c r="I26" i="19"/>
  <c r="I28" i="19"/>
  <c r="I30" i="19"/>
  <c r="I32" i="19"/>
  <c r="I34" i="19"/>
  <c r="I36" i="19"/>
  <c r="I38" i="19"/>
  <c r="I40" i="19"/>
  <c r="I42" i="19"/>
  <c r="I44" i="19"/>
  <c r="I46" i="19"/>
  <c r="I48" i="19"/>
  <c r="I50" i="19"/>
  <c r="I52" i="19"/>
  <c r="I54" i="19"/>
  <c r="I56" i="19"/>
  <c r="I58" i="19"/>
  <c r="I60" i="19"/>
  <c r="I62" i="19"/>
  <c r="I64" i="19"/>
  <c r="I66" i="19"/>
  <c r="I68" i="19"/>
  <c r="I70" i="19"/>
  <c r="I72" i="19"/>
  <c r="I74" i="19"/>
  <c r="I76" i="19"/>
  <c r="I78" i="19"/>
  <c r="I80" i="19"/>
  <c r="I82" i="19"/>
  <c r="I84" i="19"/>
  <c r="I86" i="19"/>
  <c r="I88" i="19"/>
  <c r="I90" i="19"/>
  <c r="I92" i="19"/>
  <c r="I94" i="19"/>
  <c r="I96" i="19"/>
  <c r="I98" i="19"/>
  <c r="I100" i="19"/>
  <c r="I102" i="19"/>
  <c r="I104" i="19"/>
  <c r="I106" i="19"/>
  <c r="I108" i="19"/>
  <c r="I110" i="19"/>
  <c r="I112" i="19"/>
  <c r="I114" i="19"/>
  <c r="I116" i="19"/>
  <c r="I118" i="19"/>
  <c r="I120" i="19"/>
  <c r="I122" i="19"/>
  <c r="I124" i="19"/>
  <c r="I126" i="19"/>
  <c r="I128" i="19"/>
  <c r="I130" i="19"/>
  <c r="I132" i="19"/>
  <c r="I134" i="19"/>
  <c r="I136" i="19"/>
  <c r="I138" i="19"/>
  <c r="I140" i="19"/>
  <c r="I142" i="19"/>
  <c r="I144" i="19"/>
  <c r="I146" i="19"/>
  <c r="I148" i="19"/>
  <c r="I150" i="19"/>
  <c r="I152" i="19"/>
  <c r="I154" i="19"/>
  <c r="I156" i="19"/>
  <c r="I158" i="19"/>
  <c r="I160" i="19"/>
  <c r="I162" i="19"/>
  <c r="I164" i="19"/>
  <c r="I166" i="19"/>
  <c r="I168" i="19"/>
  <c r="I170" i="19"/>
  <c r="I172" i="19"/>
  <c r="I174" i="19"/>
  <c r="I176" i="19"/>
  <c r="I178" i="19"/>
  <c r="I180" i="19"/>
  <c r="I182" i="19"/>
  <c r="I13" i="27"/>
  <c r="I15" i="27"/>
  <c r="I16" i="27"/>
  <c r="I46" i="27"/>
  <c r="I48" i="27"/>
  <c r="I50" i="27"/>
  <c r="I64" i="27"/>
  <c r="I76" i="27"/>
  <c r="I78" i="27"/>
  <c r="I80" i="27"/>
  <c r="I82" i="27"/>
  <c r="I88" i="27"/>
  <c r="I92" i="27"/>
  <c r="I96" i="27"/>
  <c r="I98" i="27"/>
  <c r="I108" i="27"/>
  <c r="I110" i="27"/>
  <c r="I112" i="27"/>
  <c r="I146" i="27"/>
  <c r="I150" i="27"/>
  <c r="I181" i="27"/>
  <c r="I185" i="27"/>
  <c r="I12" i="19"/>
  <c r="I187" i="19"/>
  <c r="I185" i="19"/>
  <c r="I183" i="19"/>
  <c r="I175" i="19"/>
  <c r="I43" i="27"/>
  <c r="I42" i="27"/>
  <c r="I38" i="27"/>
  <c r="I37" i="27"/>
  <c r="I35" i="27"/>
  <c r="I26" i="27"/>
  <c r="I24" i="27"/>
  <c r="I22" i="27"/>
  <c r="I21" i="27"/>
  <c r="I177" i="19"/>
  <c r="I169" i="19"/>
  <c r="Z38" i="33"/>
  <c r="W57" i="33"/>
  <c r="W52" i="33"/>
  <c r="Z42" i="33"/>
  <c r="X60" i="33"/>
  <c r="Z49" i="33"/>
  <c r="W50" i="33"/>
  <c r="W17" i="33"/>
  <c r="Z30" i="33"/>
  <c r="N20" i="33"/>
  <c r="AB20" i="33"/>
  <c r="U44" i="33"/>
  <c r="AB44" i="33"/>
  <c r="Z57" i="33"/>
  <c r="AA61" i="33"/>
  <c r="U61" i="33"/>
  <c r="AB60" i="33"/>
  <c r="AA57" i="33"/>
  <c r="U57" i="33"/>
  <c r="AB56" i="33"/>
  <c r="W56" i="33"/>
  <c r="N62" i="33"/>
  <c r="U30" i="33"/>
  <c r="AB30" i="33"/>
  <c r="U33" i="33"/>
  <c r="W58" i="33"/>
  <c r="AB59" i="33"/>
  <c r="AB28" i="33"/>
  <c r="N28" i="33"/>
  <c r="AB25" i="33"/>
  <c r="AB22" i="33"/>
  <c r="N50" i="33"/>
  <c r="AB50" i="33"/>
  <c r="U48" i="33"/>
  <c r="AB48" i="33"/>
  <c r="U47" i="33"/>
  <c r="AB47" i="33"/>
  <c r="U35" i="33"/>
  <c r="U29" i="33"/>
  <c r="AB29" i="33"/>
  <c r="AA48" i="33"/>
  <c r="AA44" i="33"/>
  <c r="AA40" i="33"/>
  <c r="AA36" i="33"/>
  <c r="K23" i="27"/>
  <c r="K124" i="19"/>
  <c r="K177" i="19"/>
  <c r="K45" i="27"/>
  <c r="K14" i="27"/>
  <c r="K178" i="27"/>
  <c r="K125" i="27"/>
  <c r="K166" i="19"/>
  <c r="K77" i="27"/>
  <c r="K118" i="27"/>
  <c r="K107" i="19"/>
  <c r="K129" i="19"/>
  <c r="K75" i="27"/>
  <c r="K101" i="19"/>
  <c r="K41" i="27"/>
  <c r="K110" i="27"/>
  <c r="K187" i="27"/>
  <c r="K111" i="27"/>
  <c r="K117" i="19"/>
  <c r="K96" i="19"/>
  <c r="K56" i="19"/>
  <c r="K149" i="27"/>
  <c r="K20" i="27"/>
  <c r="K152" i="27"/>
  <c r="K111" i="19"/>
  <c r="K13" i="27"/>
  <c r="K177" i="27"/>
  <c r="K171" i="19"/>
  <c r="K85" i="27"/>
  <c r="K112" i="19"/>
  <c r="K129" i="27"/>
  <c r="K158" i="27"/>
  <c r="K133" i="19"/>
  <c r="K50" i="27"/>
  <c r="K55" i="27"/>
  <c r="K84" i="27"/>
  <c r="K36" i="19"/>
  <c r="K173" i="27"/>
  <c r="K127" i="19"/>
  <c r="K41" i="19"/>
  <c r="K28" i="27"/>
  <c r="K59" i="19"/>
  <c r="K181" i="27"/>
  <c r="K69" i="27"/>
  <c r="K102" i="27"/>
  <c r="K37" i="27"/>
  <c r="K91" i="19"/>
  <c r="K96" i="27"/>
  <c r="K28" i="19"/>
  <c r="K16" i="27"/>
  <c r="K25" i="19"/>
  <c r="K88" i="19"/>
  <c r="K36" i="27"/>
  <c r="K67" i="27"/>
  <c r="K123" i="19"/>
  <c r="K73" i="19"/>
  <c r="K68" i="19"/>
  <c r="K93" i="19"/>
  <c r="K123" i="27"/>
  <c r="K91" i="27"/>
  <c r="K148" i="19"/>
  <c r="K48" i="27"/>
  <c r="K154" i="19"/>
  <c r="K68" i="27"/>
  <c r="K51" i="27"/>
  <c r="K89" i="27"/>
  <c r="K44" i="27"/>
  <c r="K163" i="19"/>
  <c r="K58" i="27"/>
  <c r="K125" i="19"/>
  <c r="K20" i="19"/>
  <c r="K184" i="19"/>
  <c r="K133" i="27"/>
  <c r="K17" i="19"/>
  <c r="K40" i="19"/>
  <c r="K15" i="19"/>
  <c r="K98" i="19"/>
  <c r="K126" i="27"/>
  <c r="K161" i="19"/>
  <c r="K86" i="27"/>
  <c r="K94" i="19"/>
  <c r="K136" i="19"/>
  <c r="K32" i="19"/>
  <c r="K120" i="27"/>
  <c r="K81" i="27"/>
  <c r="K58" i="19"/>
  <c r="K113" i="27"/>
  <c r="K112" i="27"/>
  <c r="K115" i="27"/>
  <c r="K95" i="19"/>
  <c r="K82" i="27"/>
  <c r="K83" i="19"/>
  <c r="K173" i="19"/>
  <c r="K182" i="27"/>
  <c r="K72" i="27"/>
  <c r="K138" i="27"/>
  <c r="K70" i="19"/>
  <c r="K60" i="27"/>
  <c r="K115" i="19"/>
  <c r="K183" i="27"/>
  <c r="K34" i="27"/>
  <c r="K57" i="27"/>
  <c r="K187" i="19"/>
  <c r="K88" i="27"/>
  <c r="K170" i="19"/>
  <c r="K162" i="19"/>
  <c r="K130" i="19"/>
  <c r="K124" i="27"/>
  <c r="K103" i="27"/>
  <c r="K99" i="27"/>
  <c r="K132" i="19"/>
  <c r="K176" i="19"/>
  <c r="K181" i="19"/>
  <c r="K23" i="19"/>
  <c r="K139" i="27"/>
  <c r="K47" i="19"/>
  <c r="K153" i="27"/>
  <c r="K65" i="27"/>
  <c r="K182" i="19"/>
  <c r="K27" i="19"/>
  <c r="K148" i="27"/>
  <c r="K158" i="19"/>
  <c r="K100" i="19"/>
  <c r="K126" i="19"/>
  <c r="K167" i="19"/>
  <c r="K31" i="27"/>
  <c r="K120" i="19"/>
  <c r="K42" i="27"/>
  <c r="K61" i="27"/>
  <c r="K77" i="19"/>
  <c r="K146" i="19"/>
  <c r="K27" i="27"/>
  <c r="K144" i="27"/>
  <c r="K48" i="19"/>
  <c r="K142" i="19"/>
  <c r="K99" i="19"/>
  <c r="K38" i="19"/>
  <c r="K144" i="19"/>
  <c r="K175" i="19"/>
  <c r="K175" i="27"/>
  <c r="K145" i="19"/>
  <c r="K106" i="19"/>
  <c r="K168" i="27"/>
  <c r="K108" i="27"/>
  <c r="K174" i="19"/>
  <c r="K71" i="19"/>
  <c r="K149" i="19"/>
  <c r="K116" i="27"/>
  <c r="K135" i="19"/>
  <c r="K164" i="27"/>
  <c r="K83" i="27"/>
  <c r="K134" i="27"/>
  <c r="K22" i="27"/>
  <c r="K157" i="19"/>
  <c r="K13" i="19"/>
  <c r="K151" i="27"/>
  <c r="K113" i="19"/>
  <c r="K63" i="19"/>
  <c r="K64" i="27"/>
  <c r="K185" i="27"/>
  <c r="K131" i="19"/>
  <c r="K109" i="27"/>
  <c r="K117" i="27"/>
  <c r="K121" i="27"/>
  <c r="K70" i="27"/>
  <c r="K184" i="27"/>
  <c r="K46" i="27"/>
  <c r="K127" i="27"/>
  <c r="K81" i="19"/>
  <c r="K21" i="19"/>
  <c r="K106" i="27"/>
  <c r="K114" i="27"/>
  <c r="K76" i="19"/>
  <c r="K78" i="27"/>
  <c r="K102" i="19"/>
  <c r="K21" i="27"/>
  <c r="K53" i="27"/>
  <c r="K32" i="27"/>
  <c r="K178" i="19"/>
  <c r="K107" i="27"/>
  <c r="K12" i="27"/>
  <c r="K29" i="27"/>
  <c r="K170" i="27"/>
  <c r="K80" i="27"/>
  <c r="K61" i="19"/>
  <c r="K66" i="19"/>
  <c r="K25" i="27"/>
  <c r="K131" i="27"/>
  <c r="K159" i="27"/>
  <c r="K108" i="19"/>
  <c r="K69" i="19"/>
  <c r="K26" i="27"/>
  <c r="K140" i="19"/>
  <c r="K135" i="27"/>
  <c r="K172" i="27"/>
  <c r="K97" i="27"/>
  <c r="K76" i="27"/>
  <c r="K161" i="27"/>
  <c r="K35" i="27"/>
  <c r="K74" i="27"/>
  <c r="K92" i="27"/>
  <c r="K14" i="19"/>
  <c r="K50" i="19"/>
  <c r="K79" i="19"/>
  <c r="K12" i="19"/>
  <c r="K114" i="19"/>
  <c r="K87" i="19"/>
  <c r="K155" i="19"/>
  <c r="K156" i="19"/>
  <c r="K33" i="27"/>
  <c r="K147" i="27"/>
  <c r="K60" i="19"/>
  <c r="K171" i="27"/>
  <c r="K65" i="19"/>
  <c r="K156" i="27"/>
  <c r="K142" i="27"/>
  <c r="K71" i="27"/>
  <c r="K137" i="27"/>
  <c r="K22" i="19"/>
  <c r="K39" i="27"/>
  <c r="K146" i="27"/>
  <c r="K165" i="27"/>
  <c r="K19" i="19"/>
  <c r="K46" i="19"/>
  <c r="K151" i="19"/>
  <c r="K30" i="27"/>
  <c r="K137" i="19"/>
  <c r="K67" i="19"/>
  <c r="K16" i="19"/>
  <c r="K134" i="19"/>
  <c r="K162" i="27"/>
  <c r="K45" i="19"/>
  <c r="K59" i="27"/>
  <c r="K119" i="27"/>
  <c r="K33" i="19"/>
  <c r="K160" i="19"/>
  <c r="K116" i="19"/>
  <c r="K18" i="27"/>
  <c r="K136" i="27"/>
  <c r="K152" i="19"/>
  <c r="K84" i="19"/>
  <c r="K104" i="19"/>
  <c r="K89" i="19"/>
  <c r="K78" i="19"/>
  <c r="K179" i="19"/>
  <c r="K85" i="19"/>
  <c r="K30" i="19"/>
  <c r="K154" i="27"/>
  <c r="K179" i="27"/>
  <c r="K138" i="19"/>
  <c r="K150" i="27"/>
  <c r="K186" i="27"/>
  <c r="K153" i="19"/>
  <c r="K139" i="19"/>
  <c r="K121" i="19"/>
  <c r="K169" i="27"/>
  <c r="K130" i="27"/>
  <c r="K90" i="27"/>
  <c r="K163" i="27"/>
  <c r="K49" i="27"/>
  <c r="K98" i="27"/>
  <c r="K186" i="19"/>
  <c r="K49" i="19"/>
  <c r="K185" i="19"/>
  <c r="K72" i="19"/>
  <c r="K180" i="27"/>
  <c r="K80" i="19"/>
  <c r="K82" i="19"/>
  <c r="K104" i="27"/>
  <c r="K155" i="27"/>
  <c r="K165" i="19"/>
  <c r="K172" i="19"/>
  <c r="K34" i="19"/>
  <c r="K62" i="19"/>
  <c r="K56" i="27"/>
  <c r="K147" i="19"/>
  <c r="K54" i="27"/>
  <c r="K160" i="27"/>
  <c r="K19" i="27"/>
  <c r="K75" i="19"/>
  <c r="K100" i="27"/>
  <c r="K52" i="19"/>
  <c r="K66" i="27"/>
  <c r="K29" i="19"/>
  <c r="K39" i="19"/>
  <c r="K52" i="27"/>
  <c r="K166" i="27"/>
  <c r="K143" i="19"/>
  <c r="K42" i="19"/>
  <c r="K63" i="27"/>
  <c r="K110" i="19"/>
  <c r="K79" i="27"/>
  <c r="K101" i="27"/>
  <c r="K24" i="19"/>
  <c r="K105" i="27"/>
  <c r="K128" i="27"/>
  <c r="K73" i="27"/>
  <c r="K43" i="19"/>
  <c r="K64" i="19"/>
  <c r="K43" i="27"/>
  <c r="K168" i="19"/>
  <c r="K87" i="27"/>
  <c r="K183" i="19"/>
  <c r="K44" i="19"/>
  <c r="K57" i="19"/>
  <c r="K109" i="19"/>
  <c r="K40" i="27"/>
  <c r="K95" i="27"/>
  <c r="K150" i="19"/>
  <c r="K51" i="19"/>
  <c r="K169" i="19"/>
  <c r="K38" i="27"/>
  <c r="K174" i="27"/>
  <c r="K18" i="19"/>
  <c r="K176" i="27"/>
  <c r="K86" i="19"/>
  <c r="K141" i="27"/>
  <c r="K180" i="19"/>
  <c r="K103" i="19"/>
  <c r="K97" i="19"/>
  <c r="K132" i="27"/>
  <c r="K167" i="27"/>
  <c r="K94" i="27"/>
  <c r="K141" i="19"/>
  <c r="K55" i="19"/>
  <c r="K143" i="27"/>
  <c r="K128" i="19"/>
  <c r="K31" i="19"/>
  <c r="K119" i="19"/>
  <c r="K35" i="19"/>
  <c r="K90" i="19"/>
  <c r="K54" i="19"/>
  <c r="K47" i="27"/>
  <c r="K62" i="27"/>
  <c r="K15" i="27"/>
  <c r="K105" i="19"/>
  <c r="K24" i="27"/>
  <c r="K164" i="19"/>
  <c r="K145" i="27"/>
  <c r="K37" i="19"/>
  <c r="K74" i="19"/>
  <c r="K93" i="27"/>
  <c r="K122" i="27"/>
  <c r="K140" i="27"/>
  <c r="K157" i="27"/>
  <c r="K118" i="19"/>
  <c r="K26" i="19"/>
  <c r="K53" i="19"/>
  <c r="K92" i="19"/>
  <c r="K122" i="19"/>
  <c r="K17" i="27"/>
  <c r="K159" i="19"/>
  <c r="Z53" i="33"/>
  <c r="H52" i="33"/>
  <c r="H48" i="33"/>
  <c r="Z48" i="33"/>
  <c r="W35" i="33"/>
  <c r="Z29" i="33"/>
  <c r="W29" i="33"/>
  <c r="H61" i="33"/>
  <c r="X54" i="33"/>
  <c r="H44" i="33"/>
  <c r="W20" i="33"/>
  <c r="W54" i="33"/>
  <c r="X21" i="33"/>
  <c r="Z47" i="33"/>
  <c r="W47" i="33"/>
  <c r="W45" i="33"/>
  <c r="W43" i="33"/>
  <c r="Z43" i="33"/>
  <c r="H19" i="33"/>
  <c r="Z28" i="33"/>
  <c r="W42" i="33"/>
  <c r="W23" i="33"/>
  <c r="W21" i="33"/>
  <c r="X41" i="33"/>
  <c r="W39" i="33"/>
  <c r="H37" i="33"/>
  <c r="Z37" i="33"/>
  <c r="W22" i="33"/>
  <c r="Z20" i="33"/>
  <c r="D4" i="27" l="1"/>
  <c r="D5" i="27" s="1"/>
  <c r="D6" i="27" s="1"/>
  <c r="D7" i="27" s="1"/>
  <c r="D8" i="27" s="1"/>
  <c r="D2" i="10"/>
  <c r="D4" i="10" s="1"/>
  <c r="D5" i="10" s="1"/>
  <c r="D6" i="10" s="1"/>
  <c r="D7" i="10" s="1"/>
  <c r="B11" i="19"/>
  <c r="B12" i="19" s="1"/>
  <c r="D3" i="19" s="1"/>
  <c r="D2" i="11"/>
  <c r="D4" i="11" s="1"/>
  <c r="D5" i="11" s="1"/>
  <c r="D6" i="11" s="1"/>
  <c r="D7" i="11" s="1"/>
  <c r="J97" i="33"/>
  <c r="R97" i="33"/>
  <c r="E97" i="33"/>
  <c r="F97" i="33" s="1"/>
  <c r="R107" i="33"/>
  <c r="J107" i="33"/>
  <c r="E107" i="33"/>
  <c r="F107" i="33" s="1"/>
  <c r="E105" i="33"/>
  <c r="F105" i="33" s="1"/>
  <c r="J103" i="33"/>
  <c r="R103" i="33"/>
  <c r="E103" i="33"/>
  <c r="F103" i="33" s="1"/>
  <c r="R101" i="33"/>
  <c r="J101" i="33"/>
  <c r="E101" i="33"/>
  <c r="F101" i="33" s="1"/>
  <c r="E96" i="33"/>
  <c r="F96" i="33" s="1"/>
  <c r="J94" i="33"/>
  <c r="R94" i="33"/>
  <c r="E94" i="33"/>
  <c r="F94" i="33" s="1"/>
  <c r="R92" i="33"/>
  <c r="J92" i="33"/>
  <c r="E92" i="33"/>
  <c r="F92" i="33" s="1"/>
  <c r="R100" i="33"/>
  <c r="J100" i="33"/>
  <c r="E100" i="33"/>
  <c r="F100" i="33" s="1"/>
  <c r="J98" i="33"/>
  <c r="R98" i="33"/>
  <c r="E98" i="33"/>
  <c r="F98" i="33" s="1"/>
  <c r="J106" i="33"/>
  <c r="R106" i="33"/>
  <c r="E106" i="33"/>
  <c r="F106" i="33" s="1"/>
  <c r="J104" i="33"/>
  <c r="R104" i="33"/>
  <c r="E104" i="33"/>
  <c r="F104" i="33" s="1"/>
  <c r="E102" i="33"/>
  <c r="F102" i="33" s="1"/>
  <c r="R95" i="33"/>
  <c r="J95" i="33"/>
  <c r="E95" i="33"/>
  <c r="F95" i="33" s="1"/>
  <c r="E93" i="33"/>
  <c r="F93" i="33" s="1"/>
  <c r="E91" i="33"/>
  <c r="F91" i="33" s="1"/>
  <c r="J91" i="33"/>
  <c r="R91" i="33"/>
  <c r="AJ176" i="31"/>
  <c r="AJ136" i="31"/>
  <c r="AJ108" i="31"/>
  <c r="AJ93" i="31"/>
  <c r="AJ160" i="31"/>
  <c r="AJ184" i="31"/>
  <c r="AJ90" i="31"/>
  <c r="AJ170" i="31"/>
  <c r="AJ126" i="31"/>
  <c r="AJ119" i="31"/>
  <c r="AJ111" i="31"/>
  <c r="AJ172" i="31"/>
  <c r="AJ109" i="31"/>
  <c r="AJ113" i="31"/>
  <c r="AJ156" i="31"/>
  <c r="AJ191" i="31"/>
  <c r="AJ183" i="31"/>
  <c r="AJ97" i="31"/>
  <c r="AJ148" i="31"/>
  <c r="AJ188" i="31"/>
  <c r="AJ155" i="31"/>
  <c r="AJ179" i="31"/>
  <c r="AJ94" i="31"/>
  <c r="AJ185" i="31"/>
  <c r="AJ165" i="31"/>
  <c r="AJ157" i="31"/>
  <c r="AJ137" i="31"/>
  <c r="AJ174" i="31"/>
  <c r="AJ135" i="31"/>
  <c r="AJ151" i="31"/>
  <c r="AJ186" i="31"/>
  <c r="AJ132" i="31"/>
  <c r="AJ128" i="31"/>
  <c r="AJ92" i="31"/>
  <c r="AJ145" i="31"/>
  <c r="AJ166" i="31"/>
  <c r="AJ177" i="31"/>
  <c r="AJ91" i="31"/>
  <c r="AJ143" i="31"/>
  <c r="AJ159" i="31"/>
  <c r="AJ116" i="31"/>
  <c r="AJ112" i="31"/>
  <c r="AJ101" i="31"/>
  <c r="AJ181" i="31"/>
  <c r="AJ131" i="31"/>
  <c r="AJ147" i="31"/>
  <c r="AJ163" i="31"/>
  <c r="AJ153" i="31"/>
  <c r="AJ133" i="31"/>
  <c r="AJ104" i="31"/>
  <c r="AJ100" i="31"/>
  <c r="E255" i="33"/>
  <c r="R239" i="33"/>
  <c r="E239" i="33"/>
  <c r="J239" i="33"/>
  <c r="R233" i="33"/>
  <c r="E233" i="33"/>
  <c r="J233" i="33"/>
  <c r="E228" i="33"/>
  <c r="R220" i="33"/>
  <c r="E220" i="33"/>
  <c r="J220" i="33"/>
  <c r="E264" i="33"/>
  <c r="R260" i="33"/>
  <c r="J260" i="33"/>
  <c r="E260" i="33"/>
  <c r="R256" i="33"/>
  <c r="E256" i="33"/>
  <c r="J256" i="33"/>
  <c r="E252" i="33"/>
  <c r="R248" i="33"/>
  <c r="J248" i="33"/>
  <c r="E248" i="33"/>
  <c r="R244" i="33"/>
  <c r="J244" i="33"/>
  <c r="E244" i="33"/>
  <c r="R214" i="33"/>
  <c r="E214" i="33"/>
  <c r="J214" i="33"/>
  <c r="R212" i="33"/>
  <c r="E212" i="33"/>
  <c r="J212" i="33"/>
  <c r="E201" i="33"/>
  <c r="E199" i="33"/>
  <c r="R199" i="33"/>
  <c r="J199" i="33"/>
  <c r="R197" i="33"/>
  <c r="E197" i="33"/>
  <c r="J197" i="33"/>
  <c r="E195" i="33"/>
  <c r="R193" i="33"/>
  <c r="J193" i="33"/>
  <c r="E193" i="33"/>
  <c r="R191" i="33"/>
  <c r="E191" i="33"/>
  <c r="J191" i="33"/>
  <c r="E189" i="33"/>
  <c r="R187" i="33"/>
  <c r="E187" i="33"/>
  <c r="J187" i="33"/>
  <c r="R185" i="33"/>
  <c r="E185" i="33"/>
  <c r="J185" i="33"/>
  <c r="E183" i="33"/>
  <c r="R181" i="33"/>
  <c r="J181" i="33"/>
  <c r="E181" i="33"/>
  <c r="R179" i="33"/>
  <c r="E179" i="33"/>
  <c r="J179" i="33"/>
  <c r="E177" i="33"/>
  <c r="E175" i="33"/>
  <c r="J175" i="33"/>
  <c r="R175" i="33"/>
  <c r="R173" i="33"/>
  <c r="E173" i="33"/>
  <c r="J173" i="33"/>
  <c r="E171" i="33"/>
  <c r="R169" i="33"/>
  <c r="J169" i="33"/>
  <c r="E169" i="33"/>
  <c r="R167" i="33"/>
  <c r="E167" i="33"/>
  <c r="J167" i="33"/>
  <c r="R152" i="33"/>
  <c r="E152" i="33"/>
  <c r="J152" i="33"/>
  <c r="E150" i="33"/>
  <c r="R148" i="33"/>
  <c r="E148" i="33"/>
  <c r="J148" i="33"/>
  <c r="E141" i="33"/>
  <c r="R139" i="33"/>
  <c r="E139" i="33"/>
  <c r="J139" i="33"/>
  <c r="R137" i="33"/>
  <c r="E137" i="33"/>
  <c r="J137" i="33"/>
  <c r="E135" i="33"/>
  <c r="R133" i="33"/>
  <c r="J133" i="33"/>
  <c r="E133" i="33"/>
  <c r="R131" i="33"/>
  <c r="E131" i="33"/>
  <c r="J131" i="33"/>
  <c r="E129" i="33"/>
  <c r="E127" i="33"/>
  <c r="J127" i="33"/>
  <c r="R127" i="33"/>
  <c r="R125" i="33"/>
  <c r="E125" i="33"/>
  <c r="F125" i="33" s="1"/>
  <c r="J125" i="33"/>
  <c r="E123" i="33"/>
  <c r="F123" i="33" s="1"/>
  <c r="R121" i="33"/>
  <c r="J121" i="33"/>
  <c r="E121" i="33"/>
  <c r="F121" i="33" s="1"/>
  <c r="R119" i="33"/>
  <c r="E119" i="33"/>
  <c r="F119" i="33" s="1"/>
  <c r="J119" i="33"/>
  <c r="R263" i="33"/>
  <c r="E263" i="33"/>
  <c r="J263" i="33"/>
  <c r="R251" i="33"/>
  <c r="E251" i="33"/>
  <c r="J251" i="33"/>
  <c r="R241" i="33"/>
  <c r="J241" i="33"/>
  <c r="E241" i="33"/>
  <c r="R235" i="33"/>
  <c r="E235" i="33"/>
  <c r="J235" i="33"/>
  <c r="R230" i="33"/>
  <c r="E230" i="33"/>
  <c r="J230" i="33"/>
  <c r="R224" i="33"/>
  <c r="E224" i="33"/>
  <c r="J224" i="33"/>
  <c r="R209" i="33"/>
  <c r="E209" i="33"/>
  <c r="J209" i="33"/>
  <c r="R205" i="33"/>
  <c r="E205" i="33"/>
  <c r="J205" i="33"/>
  <c r="R203" i="33"/>
  <c r="E203" i="33"/>
  <c r="J203" i="33"/>
  <c r="E162" i="33"/>
  <c r="R158" i="33"/>
  <c r="E158" i="33"/>
  <c r="J158" i="33"/>
  <c r="R154" i="33"/>
  <c r="E154" i="33"/>
  <c r="J154" i="33"/>
  <c r="R112" i="33"/>
  <c r="E112" i="33"/>
  <c r="F112" i="33" s="1"/>
  <c r="J112" i="33"/>
  <c r="E108" i="33"/>
  <c r="F108" i="33" s="1"/>
  <c r="R266" i="33"/>
  <c r="E266" i="33"/>
  <c r="J266" i="33"/>
  <c r="R262" i="33"/>
  <c r="E262" i="33"/>
  <c r="J262" i="33"/>
  <c r="E258" i="33"/>
  <c r="R254" i="33"/>
  <c r="J254" i="33"/>
  <c r="E254" i="33"/>
  <c r="R250" i="33"/>
  <c r="E250" i="33"/>
  <c r="J250" i="33"/>
  <c r="E246" i="33"/>
  <c r="R215" i="33"/>
  <c r="E215" i="33"/>
  <c r="J215" i="33"/>
  <c r="E213" i="33"/>
  <c r="R211" i="33"/>
  <c r="E211" i="33"/>
  <c r="J211" i="33"/>
  <c r="R200" i="33"/>
  <c r="E200" i="33"/>
  <c r="J200" i="33"/>
  <c r="E198" i="33"/>
  <c r="R196" i="33"/>
  <c r="E196" i="33"/>
  <c r="J196" i="33"/>
  <c r="R194" i="33"/>
  <c r="E194" i="33"/>
  <c r="J194" i="33"/>
  <c r="E192" i="33"/>
  <c r="R190" i="33"/>
  <c r="E190" i="33"/>
  <c r="J190" i="33"/>
  <c r="R188" i="33"/>
  <c r="E188" i="33"/>
  <c r="J188" i="33"/>
  <c r="E186" i="33"/>
  <c r="R184" i="33"/>
  <c r="E184" i="33"/>
  <c r="J184" i="33"/>
  <c r="R182" i="33"/>
  <c r="E182" i="33"/>
  <c r="J182" i="33"/>
  <c r="E180" i="33"/>
  <c r="R178" i="33"/>
  <c r="E178" i="33"/>
  <c r="J178" i="33"/>
  <c r="R176" i="33"/>
  <c r="E176" i="33"/>
  <c r="J176" i="33"/>
  <c r="E174" i="33"/>
  <c r="R172" i="33"/>
  <c r="E172" i="33"/>
  <c r="J172" i="33"/>
  <c r="R170" i="33"/>
  <c r="E170" i="33"/>
  <c r="J170" i="33"/>
  <c r="E168" i="33"/>
  <c r="E151" i="33"/>
  <c r="J151" i="33"/>
  <c r="R151" i="33"/>
  <c r="R149" i="33"/>
  <c r="E149" i="33"/>
  <c r="J149" i="33"/>
  <c r="E147" i="33"/>
  <c r="R142" i="33"/>
  <c r="E142" i="33"/>
  <c r="J142" i="33"/>
  <c r="R140" i="33"/>
  <c r="E140" i="33"/>
  <c r="J140" i="33"/>
  <c r="E138" i="33"/>
  <c r="R136" i="33"/>
  <c r="E136" i="33"/>
  <c r="J136" i="33"/>
  <c r="R134" i="33"/>
  <c r="E134" i="33"/>
  <c r="J134" i="33"/>
  <c r="E132" i="33"/>
  <c r="R130" i="33"/>
  <c r="E130" i="33"/>
  <c r="J130" i="33"/>
  <c r="R128" i="33"/>
  <c r="E128" i="33"/>
  <c r="J128" i="33"/>
  <c r="E126" i="33"/>
  <c r="R124" i="33"/>
  <c r="E124" i="33"/>
  <c r="F124" i="33" s="1"/>
  <c r="J124" i="33"/>
  <c r="R122" i="33"/>
  <c r="E122" i="33"/>
  <c r="F122" i="33" s="1"/>
  <c r="J122" i="33"/>
  <c r="E120" i="33"/>
  <c r="F120" i="33" s="1"/>
  <c r="R259" i="33"/>
  <c r="E259" i="33"/>
  <c r="J259" i="33"/>
  <c r="E247" i="33"/>
  <c r="J247" i="33"/>
  <c r="R247" i="33"/>
  <c r="E243" i="33"/>
  <c r="E237" i="33"/>
  <c r="E231" i="33"/>
  <c r="R226" i="33"/>
  <c r="E226" i="33"/>
  <c r="J226" i="33"/>
  <c r="E222" i="33"/>
  <c r="R218" i="33"/>
  <c r="E218" i="33"/>
  <c r="J218" i="33"/>
  <c r="E216" i="33"/>
  <c r="E207" i="33"/>
  <c r="R166" i="33"/>
  <c r="E166" i="33"/>
  <c r="J166" i="33"/>
  <c r="R164" i="33"/>
  <c r="E164" i="33"/>
  <c r="J164" i="33"/>
  <c r="R160" i="33"/>
  <c r="E160" i="33"/>
  <c r="J160" i="33"/>
  <c r="E156" i="33"/>
  <c r="R145" i="33"/>
  <c r="J145" i="33"/>
  <c r="E145" i="33"/>
  <c r="R143" i="33"/>
  <c r="E143" i="33"/>
  <c r="J143" i="33"/>
  <c r="R118" i="33"/>
  <c r="E118" i="33"/>
  <c r="F118" i="33" s="1"/>
  <c r="J118" i="33"/>
  <c r="R116" i="33"/>
  <c r="E116" i="33"/>
  <c r="F116" i="33" s="1"/>
  <c r="J116" i="33"/>
  <c r="E114" i="33"/>
  <c r="F114" i="33" s="1"/>
  <c r="R110" i="33"/>
  <c r="E110" i="33"/>
  <c r="F110" i="33" s="1"/>
  <c r="J110" i="33"/>
  <c r="R265" i="33"/>
  <c r="J265" i="33"/>
  <c r="E265" i="33"/>
  <c r="E261" i="33"/>
  <c r="R257" i="33"/>
  <c r="E257" i="33"/>
  <c r="J257" i="33"/>
  <c r="R253" i="33"/>
  <c r="J253" i="33"/>
  <c r="E253" i="33"/>
  <c r="E249" i="33"/>
  <c r="R245" i="33"/>
  <c r="E245" i="33"/>
  <c r="J245" i="33"/>
  <c r="R242" i="33"/>
  <c r="J242" i="33"/>
  <c r="E242" i="33"/>
  <c r="E240" i="33"/>
  <c r="R238" i="33"/>
  <c r="J238" i="33"/>
  <c r="E238" i="33"/>
  <c r="R236" i="33"/>
  <c r="E236" i="33"/>
  <c r="J236" i="33"/>
  <c r="E234" i="33"/>
  <c r="R232" i="33"/>
  <c r="E232" i="33"/>
  <c r="J232" i="33"/>
  <c r="R229" i="33"/>
  <c r="E229" i="33"/>
  <c r="J229" i="33"/>
  <c r="R227" i="33"/>
  <c r="E227" i="33"/>
  <c r="J227" i="33"/>
  <c r="E225" i="33"/>
  <c r="E223" i="33"/>
  <c r="J223" i="33"/>
  <c r="R223" i="33"/>
  <c r="R221" i="33"/>
  <c r="E221" i="33"/>
  <c r="J221" i="33"/>
  <c r="E219" i="33"/>
  <c r="R217" i="33"/>
  <c r="J217" i="33"/>
  <c r="E217" i="33"/>
  <c r="E210" i="33"/>
  <c r="R208" i="33"/>
  <c r="E208" i="33"/>
  <c r="J208" i="33"/>
  <c r="R206" i="33"/>
  <c r="E206" i="33"/>
  <c r="J206" i="33"/>
  <c r="E204" i="33"/>
  <c r="R202" i="33"/>
  <c r="E202" i="33"/>
  <c r="J202" i="33"/>
  <c r="E165" i="33"/>
  <c r="R163" i="33"/>
  <c r="E163" i="33"/>
  <c r="J163" i="33"/>
  <c r="R161" i="33"/>
  <c r="E161" i="33"/>
  <c r="J161" i="33"/>
  <c r="E159" i="33"/>
  <c r="R157" i="33"/>
  <c r="E157" i="33"/>
  <c r="J157" i="33"/>
  <c r="R155" i="33"/>
  <c r="E155" i="33"/>
  <c r="J155" i="33"/>
  <c r="E153" i="33"/>
  <c r="R146" i="33"/>
  <c r="E146" i="33"/>
  <c r="J146" i="33"/>
  <c r="E144" i="33"/>
  <c r="E117" i="33"/>
  <c r="F117" i="33" s="1"/>
  <c r="R115" i="33"/>
  <c r="E115" i="33"/>
  <c r="F115" i="33" s="1"/>
  <c r="J115" i="33"/>
  <c r="R113" i="33"/>
  <c r="E113" i="33"/>
  <c r="F113" i="33" s="1"/>
  <c r="J113" i="33"/>
  <c r="E111" i="33"/>
  <c r="F111" i="33" s="1"/>
  <c r="R109" i="33"/>
  <c r="E109" i="33"/>
  <c r="F109" i="33" s="1"/>
  <c r="J109" i="33"/>
  <c r="X77" i="33"/>
  <c r="X33" i="33"/>
  <c r="X37" i="33"/>
  <c r="N2" i="7"/>
  <c r="AC59" i="33"/>
  <c r="X62" i="33"/>
  <c r="AC19" i="33"/>
  <c r="X48" i="33"/>
  <c r="X40" i="33"/>
  <c r="Y17" i="33"/>
  <c r="X42" i="33"/>
  <c r="X27" i="33"/>
  <c r="X23" i="33"/>
  <c r="X53" i="33"/>
  <c r="X30" i="33"/>
  <c r="X22" i="33"/>
  <c r="Z31" i="33"/>
  <c r="I31" i="33"/>
  <c r="I19" i="33"/>
  <c r="I49" i="33"/>
  <c r="I18" i="33"/>
  <c r="I37" i="33"/>
  <c r="Z58" i="33"/>
  <c r="Z19" i="33"/>
  <c r="H57" i="33"/>
  <c r="I57" i="33" s="1"/>
  <c r="X55" i="33"/>
  <c r="X51" i="33"/>
  <c r="X44" i="33"/>
  <c r="X36" i="33"/>
  <c r="W34" i="33"/>
  <c r="Z34" i="33"/>
  <c r="Z32" i="33"/>
  <c r="W32" i="33"/>
  <c r="Z26" i="33"/>
  <c r="X73" i="33"/>
  <c r="I43" i="33"/>
  <c r="Z41" i="33"/>
  <c r="H28" i="33"/>
  <c r="I28" i="33" s="1"/>
  <c r="Z55" i="33"/>
  <c r="H55" i="33"/>
  <c r="I55" i="33" s="1"/>
  <c r="W49" i="33"/>
  <c r="Z44" i="33"/>
  <c r="W41" i="33"/>
  <c r="H26" i="33"/>
  <c r="W24" i="33"/>
  <c r="Z18" i="33"/>
  <c r="W18" i="33"/>
  <c r="W61" i="33"/>
  <c r="Z61" i="33"/>
  <c r="W40" i="33"/>
  <c r="W37" i="33"/>
  <c r="H24" i="33"/>
  <c r="I24" i="33" s="1"/>
  <c r="H58" i="33"/>
  <c r="I58" i="33" s="1"/>
  <c r="Z52" i="33"/>
  <c r="X43" i="33"/>
  <c r="W28" i="33"/>
  <c r="X28" i="33"/>
  <c r="H51" i="33"/>
  <c r="H40" i="33"/>
  <c r="Z36" i="33"/>
  <c r="W30" i="33"/>
  <c r="Z24" i="33"/>
  <c r="H21" i="33"/>
  <c r="I21" i="33" s="1"/>
  <c r="X57" i="33"/>
  <c r="AC30" i="33"/>
  <c r="AC53" i="33"/>
  <c r="AC20" i="33"/>
  <c r="AC48" i="33"/>
  <c r="I38" i="33"/>
  <c r="I53" i="33"/>
  <c r="AA71" i="33"/>
  <c r="I50" i="33"/>
  <c r="I48" i="33"/>
  <c r="Z50" i="33"/>
  <c r="I29" i="33"/>
  <c r="I44" i="33"/>
  <c r="I35" i="33"/>
  <c r="AC44" i="33"/>
  <c r="I42" i="33"/>
  <c r="AC31" i="33"/>
  <c r="AA74" i="33"/>
  <c r="X74" i="33"/>
  <c r="AA60" i="33"/>
  <c r="AC60" i="33" s="1"/>
  <c r="N60" i="33"/>
  <c r="Z23" i="33"/>
  <c r="N33" i="33"/>
  <c r="AB33" i="33"/>
  <c r="N58" i="33"/>
  <c r="AB58" i="33"/>
  <c r="N71" i="33"/>
  <c r="N41" i="33"/>
  <c r="AB41" i="33"/>
  <c r="AC41" i="33" s="1"/>
  <c r="N39" i="33"/>
  <c r="AB39" i="33"/>
  <c r="N21" i="33"/>
  <c r="AB21" i="33"/>
  <c r="AB61" i="33"/>
  <c r="AC61" i="33" s="1"/>
  <c r="N61" i="33"/>
  <c r="AB57" i="33"/>
  <c r="AC57" i="33" s="1"/>
  <c r="N57" i="33"/>
  <c r="W60" i="33"/>
  <c r="Z35" i="33"/>
  <c r="I32" i="33"/>
  <c r="Z54" i="33"/>
  <c r="AA34" i="33"/>
  <c r="AC34" i="33" s="1"/>
  <c r="N34" i="33"/>
  <c r="W33" i="33"/>
  <c r="Z22" i="33"/>
  <c r="H22" i="33"/>
  <c r="I22" i="33" s="1"/>
  <c r="AA55" i="33"/>
  <c r="AC55" i="33" s="1"/>
  <c r="N55" i="33"/>
  <c r="I61" i="33"/>
  <c r="U73" i="33"/>
  <c r="AA73" i="33"/>
  <c r="U77" i="33"/>
  <c r="AB51" i="33"/>
  <c r="N53" i="33"/>
  <c r="N52" i="33"/>
  <c r="AB46" i="33"/>
  <c r="AC46" i="33" s="1"/>
  <c r="N46" i="33"/>
  <c r="N43" i="33"/>
  <c r="AB43" i="33"/>
  <c r="AC43" i="33" s="1"/>
  <c r="W27" i="33"/>
  <c r="AA25" i="33"/>
  <c r="AC25" i="33" s="1"/>
  <c r="X70" i="33"/>
  <c r="N38" i="33"/>
  <c r="AB38" i="33"/>
  <c r="N24" i="33"/>
  <c r="AB24" i="33"/>
  <c r="AC24" i="33" s="1"/>
  <c r="AA54" i="33"/>
  <c r="AA39" i="33"/>
  <c r="AA27" i="33"/>
  <c r="H60" i="33"/>
  <c r="I52" i="33"/>
  <c r="X71" i="33"/>
  <c r="AB49" i="33"/>
  <c r="AC49" i="33" s="1"/>
  <c r="N19" i="33"/>
  <c r="H33" i="33"/>
  <c r="AA17" i="33"/>
  <c r="D1" i="7"/>
  <c r="AB54" i="33"/>
  <c r="N42" i="33"/>
  <c r="U36" i="33"/>
  <c r="H36" i="33"/>
  <c r="H34" i="33"/>
  <c r="I34" i="33" s="1"/>
  <c r="U27" i="33"/>
  <c r="N25" i="33"/>
  <c r="W19" i="33"/>
  <c r="X47" i="33"/>
  <c r="X18" i="33"/>
  <c r="AA50" i="33"/>
  <c r="AC50" i="33" s="1"/>
  <c r="AA47" i="33"/>
  <c r="AC47" i="33" s="1"/>
  <c r="AA42" i="33"/>
  <c r="AA38" i="33"/>
  <c r="AA35" i="33"/>
  <c r="AC35" i="33" s="1"/>
  <c r="AA32" i="33"/>
  <c r="AA28" i="33"/>
  <c r="AC28" i="33" s="1"/>
  <c r="AA26" i="33"/>
  <c r="AC26" i="33" s="1"/>
  <c r="H23" i="33"/>
  <c r="I23" i="33" s="1"/>
  <c r="AA21" i="33"/>
  <c r="AA18" i="33"/>
  <c r="U54" i="33"/>
  <c r="N49" i="33"/>
  <c r="U46" i="33"/>
  <c r="U41" i="33"/>
  <c r="AB17" i="33"/>
  <c r="W31" i="33"/>
  <c r="X19" i="33"/>
  <c r="AA51" i="33"/>
  <c r="W48" i="33"/>
  <c r="AA29" i="33"/>
  <c r="AC29" i="33" s="1"/>
  <c r="AA22" i="33"/>
  <c r="AC22" i="33" s="1"/>
  <c r="V17" i="33"/>
  <c r="V18" i="33" s="1"/>
  <c r="V19" i="33" s="1"/>
  <c r="V20" i="33" s="1"/>
  <c r="V21" i="33" s="1"/>
  <c r="V22" i="33" s="1"/>
  <c r="V23" i="33" s="1"/>
  <c r="V24" i="33" s="1"/>
  <c r="V25" i="33" s="1"/>
  <c r="V26" i="33" s="1"/>
  <c r="V27" i="33" s="1"/>
  <c r="V28" i="33" s="1"/>
  <c r="V29" i="33" s="1"/>
  <c r="V30" i="33" s="1"/>
  <c r="V31" i="33" s="1"/>
  <c r="V32" i="33" s="1"/>
  <c r="V33" i="33" s="1"/>
  <c r="V34" i="33" s="1"/>
  <c r="V35" i="33" s="1"/>
  <c r="V36" i="33" s="1"/>
  <c r="V37" i="33" s="1"/>
  <c r="V38" i="33" s="1"/>
  <c r="V39" i="33" s="1"/>
  <c r="V40" i="33" s="1"/>
  <c r="V41" i="33" s="1"/>
  <c r="V42" i="33" s="1"/>
  <c r="V43" i="33" s="1"/>
  <c r="V44" i="33" s="1"/>
  <c r="V45" i="33" s="1"/>
  <c r="V46" i="33" s="1"/>
  <c r="V47" i="33" s="1"/>
  <c r="V48" i="33" s="1"/>
  <c r="V49" i="33" s="1"/>
  <c r="V50" i="33" s="1"/>
  <c r="V51" i="33" s="1"/>
  <c r="V52" i="33" s="1"/>
  <c r="V53" i="33" s="1"/>
  <c r="V54" i="33" s="1"/>
  <c r="V55" i="33" s="1"/>
  <c r="V56" i="33" s="1"/>
  <c r="V57" i="33" s="1"/>
  <c r="V58" i="33" s="1"/>
  <c r="V59" i="33" s="1"/>
  <c r="V60" i="33" s="1"/>
  <c r="V61" i="33" s="1"/>
  <c r="AA58" i="33"/>
  <c r="AA64" i="33"/>
  <c r="B13" i="27"/>
  <c r="A13" i="27" s="1"/>
  <c r="X65" i="33"/>
  <c r="AA67" i="33"/>
  <c r="X67" i="33"/>
  <c r="AA77" i="33"/>
  <c r="X76" i="33"/>
  <c r="U76" i="33"/>
  <c r="X64" i="33"/>
  <c r="AA68" i="33"/>
  <c r="X68" i="33"/>
  <c r="U68" i="33"/>
  <c r="D3" i="27"/>
  <c r="U70" i="33"/>
  <c r="AA70" i="33"/>
  <c r="I25" i="33"/>
  <c r="Z25" i="33"/>
  <c r="I20" i="33"/>
  <c r="AA65" i="33"/>
  <c r="AJ193" i="31"/>
  <c r="AJ189" i="31"/>
  <c r="AJ124" i="31"/>
  <c r="AJ117" i="31"/>
  <c r="AJ102" i="31"/>
  <c r="AJ98" i="31"/>
  <c r="AJ95" i="31"/>
  <c r="AB52" i="33"/>
  <c r="AC52" i="33" s="1"/>
  <c r="U52" i="33"/>
  <c r="AA76" i="33"/>
  <c r="AA62" i="33"/>
  <c r="U45" i="33"/>
  <c r="AB45" i="33"/>
  <c r="N23" i="33"/>
  <c r="AB23" i="33"/>
  <c r="AC23" i="33" s="1"/>
  <c r="AB32" i="33"/>
  <c r="N32" i="33"/>
  <c r="AB36" i="33"/>
  <c r="AC36" i="33" s="1"/>
  <c r="N18" i="33"/>
  <c r="AB18" i="33"/>
  <c r="AB42" i="33"/>
  <c r="AB40" i="33"/>
  <c r="AC40" i="33" s="1"/>
  <c r="N37" i="33"/>
  <c r="AB37" i="33"/>
  <c r="AC37" i="33" s="1"/>
  <c r="N27" i="33"/>
  <c r="AB27" i="33"/>
  <c r="W51" i="33"/>
  <c r="AA56" i="33"/>
  <c r="AC56" i="33" s="1"/>
  <c r="H56" i="33"/>
  <c r="X52" i="33"/>
  <c r="AA45" i="33"/>
  <c r="AA33" i="33"/>
  <c r="X61" i="33"/>
  <c r="X59" i="33"/>
  <c r="D2" i="7" l="1"/>
  <c r="B11" i="7" s="1"/>
  <c r="B12" i="7" s="1"/>
  <c r="B11" i="10"/>
  <c r="B12" i="10" s="1"/>
  <c r="B13" i="10" s="1"/>
  <c r="AF109" i="33"/>
  <c r="M109" i="33"/>
  <c r="M113" i="33"/>
  <c r="AF113" i="33"/>
  <c r="M146" i="33"/>
  <c r="AF146" i="33"/>
  <c r="X110" i="31" s="1"/>
  <c r="M155" i="33"/>
  <c r="AF155" i="33"/>
  <c r="X119" i="31" s="1"/>
  <c r="S163" i="33"/>
  <c r="S202" i="33"/>
  <c r="S206" i="33"/>
  <c r="S223" i="33"/>
  <c r="AF227" i="33"/>
  <c r="X191" i="31" s="1"/>
  <c r="M227" i="33"/>
  <c r="S232" i="33"/>
  <c r="S236" i="33"/>
  <c r="M245" i="33"/>
  <c r="AF245" i="33"/>
  <c r="X209" i="31" s="1"/>
  <c r="M265" i="33"/>
  <c r="AF265" i="33"/>
  <c r="X229" i="31" s="1"/>
  <c r="S110" i="33"/>
  <c r="S116" i="33"/>
  <c r="M143" i="33"/>
  <c r="AF143" i="33"/>
  <c r="X107" i="31" s="1"/>
  <c r="AF145" i="33"/>
  <c r="X109" i="31" s="1"/>
  <c r="M145" i="33"/>
  <c r="S164" i="33"/>
  <c r="S218" i="33"/>
  <c r="S226" i="33"/>
  <c r="S247" i="33"/>
  <c r="S124" i="33"/>
  <c r="S128" i="33"/>
  <c r="M136" i="33"/>
  <c r="AF136" i="33"/>
  <c r="X100" i="31" s="1"/>
  <c r="AF140" i="33"/>
  <c r="X104" i="31" s="1"/>
  <c r="M140" i="33"/>
  <c r="S170" i="33"/>
  <c r="M178" i="33"/>
  <c r="AF178" i="33"/>
  <c r="X142" i="31" s="1"/>
  <c r="AF182" i="33"/>
  <c r="X146" i="31" s="1"/>
  <c r="M182" i="33"/>
  <c r="S190" i="33"/>
  <c r="S194" i="33"/>
  <c r="M211" i="33"/>
  <c r="AF211" i="33"/>
  <c r="X175" i="31" s="1"/>
  <c r="M215" i="33"/>
  <c r="AF215" i="33"/>
  <c r="X179" i="31" s="1"/>
  <c r="M250" i="33"/>
  <c r="AF250" i="33"/>
  <c r="X214" i="31" s="1"/>
  <c r="AF254" i="33"/>
  <c r="X218" i="31" s="1"/>
  <c r="M254" i="33"/>
  <c r="S266" i="33"/>
  <c r="T112" i="33"/>
  <c r="S112" i="33"/>
  <c r="AF158" i="33"/>
  <c r="X122" i="31" s="1"/>
  <c r="M158" i="33"/>
  <c r="M203" i="33"/>
  <c r="AF203" i="33"/>
  <c r="X167" i="31" s="1"/>
  <c r="S209" i="33"/>
  <c r="M230" i="33"/>
  <c r="AF230" i="33"/>
  <c r="X194" i="31" s="1"/>
  <c r="S241" i="33"/>
  <c r="AF263" i="33"/>
  <c r="X227" i="31" s="1"/>
  <c r="M263" i="33"/>
  <c r="S121" i="33"/>
  <c r="S125" i="33"/>
  <c r="M137" i="33"/>
  <c r="AF137" i="33"/>
  <c r="X101" i="31" s="1"/>
  <c r="S167" i="33"/>
  <c r="S175" i="33"/>
  <c r="M179" i="33"/>
  <c r="AF179" i="33"/>
  <c r="X143" i="31" s="1"/>
  <c r="AF181" i="33"/>
  <c r="X145" i="31" s="1"/>
  <c r="M181" i="33"/>
  <c r="S187" i="33"/>
  <c r="S191" i="33"/>
  <c r="M199" i="33"/>
  <c r="AF199" i="33"/>
  <c r="X163" i="31" s="1"/>
  <c r="AF212" i="33"/>
  <c r="X176" i="31" s="1"/>
  <c r="M212" i="33"/>
  <c r="S244" i="33"/>
  <c r="M220" i="33"/>
  <c r="AF220" i="33"/>
  <c r="X184" i="31" s="1"/>
  <c r="M233" i="33"/>
  <c r="AF233" i="33"/>
  <c r="X197" i="31" s="1"/>
  <c r="S103" i="33"/>
  <c r="M107" i="33"/>
  <c r="AF107" i="33"/>
  <c r="S115" i="33"/>
  <c r="S157" i="33"/>
  <c r="S161" i="33"/>
  <c r="M208" i="33"/>
  <c r="AF208" i="33"/>
  <c r="X172" i="31" s="1"/>
  <c r="M221" i="33"/>
  <c r="AF221" i="33"/>
  <c r="X185" i="31" s="1"/>
  <c r="M223" i="33"/>
  <c r="AF223" i="33"/>
  <c r="X187" i="31" s="1"/>
  <c r="S229" i="33"/>
  <c r="M253" i="33"/>
  <c r="AF253" i="33"/>
  <c r="X217" i="31" s="1"/>
  <c r="S257" i="33"/>
  <c r="S265" i="33"/>
  <c r="M118" i="33"/>
  <c r="AF118" i="33"/>
  <c r="S145" i="33"/>
  <c r="S160" i="33"/>
  <c r="M166" i="33"/>
  <c r="AF166" i="33"/>
  <c r="X130" i="31" s="1"/>
  <c r="AF247" i="33"/>
  <c r="X211" i="31" s="1"/>
  <c r="M247" i="33"/>
  <c r="S259" i="33"/>
  <c r="S122" i="33"/>
  <c r="M130" i="33"/>
  <c r="AF130" i="33"/>
  <c r="X94" i="31" s="1"/>
  <c r="AF134" i="33"/>
  <c r="X98" i="31" s="1"/>
  <c r="M134" i="33"/>
  <c r="S142" i="33"/>
  <c r="S149" i="33"/>
  <c r="M172" i="33"/>
  <c r="AF172" i="33"/>
  <c r="X136" i="31" s="1"/>
  <c r="AF176" i="33"/>
  <c r="X140" i="31" s="1"/>
  <c r="M176" i="33"/>
  <c r="S184" i="33"/>
  <c r="S188" i="33"/>
  <c r="M196" i="33"/>
  <c r="AF196" i="33"/>
  <c r="X160" i="31" s="1"/>
  <c r="AF200" i="33"/>
  <c r="X164" i="31" s="1"/>
  <c r="M200" i="33"/>
  <c r="S254" i="33"/>
  <c r="S262" i="33"/>
  <c r="M154" i="33"/>
  <c r="AF154" i="33"/>
  <c r="X118" i="31" s="1"/>
  <c r="S205" i="33"/>
  <c r="M224" i="33"/>
  <c r="AF224" i="33"/>
  <c r="X188" i="31" s="1"/>
  <c r="S235" i="33"/>
  <c r="M251" i="33"/>
  <c r="AF251" i="33"/>
  <c r="X215" i="31" s="1"/>
  <c r="S119" i="33"/>
  <c r="S127" i="33"/>
  <c r="M131" i="33"/>
  <c r="AF131" i="33"/>
  <c r="X95" i="31" s="1"/>
  <c r="AF133" i="33"/>
  <c r="X97" i="31" s="1"/>
  <c r="M133" i="33"/>
  <c r="S139" i="33"/>
  <c r="S148" i="33"/>
  <c r="S152" i="33"/>
  <c r="M173" i="33"/>
  <c r="AF173" i="33"/>
  <c r="X137" i="31" s="1"/>
  <c r="AF175" i="33"/>
  <c r="X139" i="31" s="1"/>
  <c r="M175" i="33"/>
  <c r="S181" i="33"/>
  <c r="S185" i="33"/>
  <c r="M197" i="33"/>
  <c r="AF197" i="33"/>
  <c r="X161" i="31" s="1"/>
  <c r="S199" i="33"/>
  <c r="S214" i="33"/>
  <c r="M256" i="33"/>
  <c r="AF256" i="33"/>
  <c r="X220" i="31" s="1"/>
  <c r="M260" i="33"/>
  <c r="AF260" i="33"/>
  <c r="X224" i="31" s="1"/>
  <c r="S239" i="33"/>
  <c r="T106" i="33"/>
  <c r="S106" i="33"/>
  <c r="M103" i="33"/>
  <c r="AF103" i="33"/>
  <c r="S107" i="33"/>
  <c r="S109" i="33"/>
  <c r="S113" i="33"/>
  <c r="S146" i="33"/>
  <c r="S155" i="33"/>
  <c r="AF163" i="33"/>
  <c r="X127" i="31" s="1"/>
  <c r="M163" i="33"/>
  <c r="M202" i="33"/>
  <c r="AF202" i="33"/>
  <c r="X166" i="31" s="1"/>
  <c r="AF206" i="33"/>
  <c r="X170" i="31" s="1"/>
  <c r="M206" i="33"/>
  <c r="AF217" i="33"/>
  <c r="X181" i="31" s="1"/>
  <c r="M217" i="33"/>
  <c r="S227" i="33"/>
  <c r="M232" i="33"/>
  <c r="AF232" i="33"/>
  <c r="X196" i="31" s="1"/>
  <c r="M236" i="33"/>
  <c r="AF236" i="33"/>
  <c r="X200" i="31" s="1"/>
  <c r="M238" i="33"/>
  <c r="AF238" i="33"/>
  <c r="X202" i="31" s="1"/>
  <c r="M242" i="33"/>
  <c r="AF242" i="33"/>
  <c r="X206" i="31" s="1"/>
  <c r="S245" i="33"/>
  <c r="S253" i="33"/>
  <c r="M110" i="33"/>
  <c r="AF110" i="33"/>
  <c r="AF116" i="33"/>
  <c r="M116" i="33"/>
  <c r="S143" i="33"/>
  <c r="AF164" i="33"/>
  <c r="X128" i="31" s="1"/>
  <c r="M164" i="33"/>
  <c r="M218" i="33"/>
  <c r="AF218" i="33"/>
  <c r="X182" i="31" s="1"/>
  <c r="M226" i="33"/>
  <c r="AF226" i="33"/>
  <c r="X190" i="31" s="1"/>
  <c r="M124" i="33"/>
  <c r="AF124" i="33"/>
  <c r="AF128" i="33"/>
  <c r="X92" i="31" s="1"/>
  <c r="M128" i="33"/>
  <c r="S136" i="33"/>
  <c r="S140" i="33"/>
  <c r="S151" i="33"/>
  <c r="M170" i="33"/>
  <c r="AF170" i="33"/>
  <c r="X134" i="31" s="1"/>
  <c r="S178" i="33"/>
  <c r="S182" i="33"/>
  <c r="M190" i="33"/>
  <c r="AF190" i="33"/>
  <c r="X154" i="31" s="1"/>
  <c r="M194" i="33"/>
  <c r="AF194" i="33"/>
  <c r="X158" i="31" s="1"/>
  <c r="S211" i="33"/>
  <c r="S215" i="33"/>
  <c r="S250" i="33"/>
  <c r="AF266" i="33"/>
  <c r="X230" i="31" s="1"/>
  <c r="M266" i="33"/>
  <c r="M112" i="33"/>
  <c r="AF112" i="33"/>
  <c r="S158" i="33"/>
  <c r="S203" i="33"/>
  <c r="M209" i="33"/>
  <c r="AF209" i="33"/>
  <c r="X173" i="31" s="1"/>
  <c r="S230" i="33"/>
  <c r="S263" i="33"/>
  <c r="M125" i="33"/>
  <c r="AF125" i="33"/>
  <c r="M127" i="33"/>
  <c r="AF127" i="33"/>
  <c r="X91" i="31" s="1"/>
  <c r="S133" i="33"/>
  <c r="S137" i="33"/>
  <c r="M167" i="33"/>
  <c r="AF167" i="33"/>
  <c r="X131" i="31" s="1"/>
  <c r="AF169" i="33"/>
  <c r="X133" i="31" s="1"/>
  <c r="M169" i="33"/>
  <c r="S179" i="33"/>
  <c r="M187" i="33"/>
  <c r="AF187" i="33"/>
  <c r="X151" i="31" s="1"/>
  <c r="M191" i="33"/>
  <c r="AF191" i="33"/>
  <c r="X155" i="31" s="1"/>
  <c r="AF193" i="33"/>
  <c r="X157" i="31" s="1"/>
  <c r="M193" i="33"/>
  <c r="S212" i="33"/>
  <c r="M248" i="33"/>
  <c r="AF248" i="33"/>
  <c r="X212" i="31" s="1"/>
  <c r="S260" i="33"/>
  <c r="S220" i="33"/>
  <c r="S233" i="33"/>
  <c r="S104" i="33"/>
  <c r="AF106" i="33"/>
  <c r="M106" i="33"/>
  <c r="M115" i="33"/>
  <c r="AF115" i="33"/>
  <c r="AF157" i="33"/>
  <c r="X121" i="31" s="1"/>
  <c r="M157" i="33"/>
  <c r="M161" i="33"/>
  <c r="AF161" i="33"/>
  <c r="X125" i="31" s="1"/>
  <c r="S208" i="33"/>
  <c r="S217" i="33"/>
  <c r="S221" i="33"/>
  <c r="M229" i="33"/>
  <c r="AF229" i="33"/>
  <c r="X193" i="31" s="1"/>
  <c r="S238" i="33"/>
  <c r="S242" i="33"/>
  <c r="M257" i="33"/>
  <c r="AF257" i="33"/>
  <c r="X221" i="31" s="1"/>
  <c r="S118" i="33"/>
  <c r="M160" i="33"/>
  <c r="AF160" i="33"/>
  <c r="X124" i="31" s="1"/>
  <c r="S166" i="33"/>
  <c r="M259" i="33"/>
  <c r="AF259" i="33"/>
  <c r="X223" i="31" s="1"/>
  <c r="M122" i="33"/>
  <c r="S130" i="33"/>
  <c r="S134" i="33"/>
  <c r="M142" i="33"/>
  <c r="AF142" i="33"/>
  <c r="X106" i="31" s="1"/>
  <c r="M149" i="33"/>
  <c r="AF149" i="33"/>
  <c r="X113" i="31" s="1"/>
  <c r="M151" i="33"/>
  <c r="AF151" i="33"/>
  <c r="X115" i="31" s="1"/>
  <c r="S172" i="33"/>
  <c r="S176" i="33"/>
  <c r="M184" i="33"/>
  <c r="AF184" i="33"/>
  <c r="X148" i="31" s="1"/>
  <c r="AF188" i="33"/>
  <c r="X152" i="31" s="1"/>
  <c r="M188" i="33"/>
  <c r="S196" i="33"/>
  <c r="S200" i="33"/>
  <c r="M262" i="33"/>
  <c r="AF262" i="33"/>
  <c r="X226" i="31" s="1"/>
  <c r="S154" i="33"/>
  <c r="AF205" i="33"/>
  <c r="X169" i="31" s="1"/>
  <c r="M205" i="33"/>
  <c r="S224" i="33"/>
  <c r="AF235" i="33"/>
  <c r="X199" i="31" s="1"/>
  <c r="M235" i="33"/>
  <c r="M241" i="33"/>
  <c r="AF241" i="33"/>
  <c r="X205" i="31" s="1"/>
  <c r="S251" i="33"/>
  <c r="M119" i="33"/>
  <c r="AF121" i="33"/>
  <c r="M121" i="33"/>
  <c r="S131" i="33"/>
  <c r="M139" i="33"/>
  <c r="AF139" i="33"/>
  <c r="X103" i="31" s="1"/>
  <c r="M148" i="33"/>
  <c r="AF148" i="33"/>
  <c r="X112" i="31" s="1"/>
  <c r="AF152" i="33"/>
  <c r="X116" i="31" s="1"/>
  <c r="M152" i="33"/>
  <c r="S169" i="33"/>
  <c r="S173" i="33"/>
  <c r="M185" i="33"/>
  <c r="AF185" i="33"/>
  <c r="X149" i="31" s="1"/>
  <c r="S193" i="33"/>
  <c r="S197" i="33"/>
  <c r="M214" i="33"/>
  <c r="AF214" i="33"/>
  <c r="X178" i="31" s="1"/>
  <c r="M244" i="33"/>
  <c r="AF244" i="33"/>
  <c r="X208" i="31" s="1"/>
  <c r="S248" i="33"/>
  <c r="S256" i="33"/>
  <c r="M239" i="33"/>
  <c r="AF239" i="33"/>
  <c r="X203" i="31" s="1"/>
  <c r="M104" i="33"/>
  <c r="AF104" i="33"/>
  <c r="B13" i="19"/>
  <c r="A13" i="19" s="1"/>
  <c r="B11" i="11"/>
  <c r="B12" i="11" s="1"/>
  <c r="D8" i="11" s="1"/>
  <c r="D8" i="19"/>
  <c r="X106" i="33"/>
  <c r="K98" i="33"/>
  <c r="L98" i="33" s="1"/>
  <c r="K101" i="33"/>
  <c r="L101" i="33" s="1"/>
  <c r="K103" i="33"/>
  <c r="L103" i="33" s="1"/>
  <c r="K107" i="33"/>
  <c r="T107" i="33" s="1"/>
  <c r="K97" i="33"/>
  <c r="L97" i="33" s="1"/>
  <c r="X103" i="33"/>
  <c r="AA91" i="33"/>
  <c r="K91" i="33"/>
  <c r="K95" i="33"/>
  <c r="K106" i="33"/>
  <c r="L106" i="33" s="1"/>
  <c r="K92" i="33"/>
  <c r="L92" i="33" s="1"/>
  <c r="K94" i="33"/>
  <c r="L94" i="33" s="1"/>
  <c r="K104" i="33"/>
  <c r="L104" i="33" s="1"/>
  <c r="K100" i="33"/>
  <c r="K110" i="33"/>
  <c r="T110" i="33" s="1"/>
  <c r="K161" i="33"/>
  <c r="L161" i="33" s="1"/>
  <c r="K257" i="33"/>
  <c r="L257" i="33" s="1"/>
  <c r="K160" i="33"/>
  <c r="L160" i="33" s="1"/>
  <c r="K247" i="33"/>
  <c r="L247" i="33" s="1"/>
  <c r="K134" i="33"/>
  <c r="L134" i="33" s="1"/>
  <c r="K142" i="33"/>
  <c r="L142" i="33" s="1"/>
  <c r="K172" i="33"/>
  <c r="L172" i="33" s="1"/>
  <c r="K188" i="33"/>
  <c r="L188" i="33" s="1"/>
  <c r="K196" i="33"/>
  <c r="T196" i="33" s="1"/>
  <c r="K262" i="33"/>
  <c r="L262" i="33" s="1"/>
  <c r="K154" i="33"/>
  <c r="L154" i="33" s="1"/>
  <c r="K205" i="33"/>
  <c r="L205" i="33" s="1"/>
  <c r="K224" i="33"/>
  <c r="L224" i="33" s="1"/>
  <c r="K119" i="33"/>
  <c r="L119" i="33" s="1"/>
  <c r="K121" i="33"/>
  <c r="L121" i="33" s="1"/>
  <c r="K148" i="33"/>
  <c r="L148" i="33" s="1"/>
  <c r="K173" i="33"/>
  <c r="L173" i="33" s="1"/>
  <c r="K175" i="33"/>
  <c r="T175" i="33" s="1"/>
  <c r="K197" i="33"/>
  <c r="L197" i="33" s="1"/>
  <c r="K214" i="33"/>
  <c r="L214" i="33" s="1"/>
  <c r="K244" i="33"/>
  <c r="L244" i="33" s="1"/>
  <c r="K256" i="33"/>
  <c r="L256" i="33" s="1"/>
  <c r="K260" i="33"/>
  <c r="L260" i="33" s="1"/>
  <c r="K109" i="33"/>
  <c r="L109" i="33" s="1"/>
  <c r="K124" i="33"/>
  <c r="L124" i="33" s="1"/>
  <c r="K194" i="33"/>
  <c r="L194" i="33" s="1"/>
  <c r="K112" i="33"/>
  <c r="L112" i="33" s="1"/>
  <c r="K127" i="33"/>
  <c r="L127" i="33" s="1"/>
  <c r="K179" i="33"/>
  <c r="T179" i="33" s="1"/>
  <c r="K157" i="33"/>
  <c r="T157" i="33" s="1"/>
  <c r="K208" i="33"/>
  <c r="L208" i="33" s="1"/>
  <c r="K221" i="33"/>
  <c r="T221" i="33" s="1"/>
  <c r="K223" i="33"/>
  <c r="T223" i="33" s="1"/>
  <c r="K229" i="33"/>
  <c r="L229" i="33" s="1"/>
  <c r="K253" i="33"/>
  <c r="L253" i="33" s="1"/>
  <c r="K118" i="33"/>
  <c r="L118" i="33" s="1"/>
  <c r="K166" i="33"/>
  <c r="L166" i="33" s="1"/>
  <c r="K259" i="33"/>
  <c r="L259" i="33" s="1"/>
  <c r="K122" i="33"/>
  <c r="L122" i="33" s="1"/>
  <c r="K130" i="33"/>
  <c r="L130" i="33" s="1"/>
  <c r="K149" i="33"/>
  <c r="L149" i="33" s="1"/>
  <c r="K151" i="33"/>
  <c r="L151" i="33" s="1"/>
  <c r="K176" i="33"/>
  <c r="L176" i="33" s="1"/>
  <c r="K184" i="33"/>
  <c r="L184" i="33" s="1"/>
  <c r="K200" i="33"/>
  <c r="L200" i="33" s="1"/>
  <c r="K235" i="33"/>
  <c r="T235" i="33" s="1"/>
  <c r="K241" i="33"/>
  <c r="T241" i="33" s="1"/>
  <c r="K251" i="33"/>
  <c r="L251" i="33" s="1"/>
  <c r="K131" i="33"/>
  <c r="T131" i="33" s="1"/>
  <c r="K133" i="33"/>
  <c r="L133" i="33" s="1"/>
  <c r="K139" i="33"/>
  <c r="L139" i="33" s="1"/>
  <c r="K152" i="33"/>
  <c r="L152" i="33" s="1"/>
  <c r="K185" i="33"/>
  <c r="L185" i="33" s="1"/>
  <c r="K239" i="33"/>
  <c r="T239" i="33" s="1"/>
  <c r="K202" i="33"/>
  <c r="L202" i="33" s="1"/>
  <c r="K217" i="33"/>
  <c r="L217" i="33" s="1"/>
  <c r="K232" i="33"/>
  <c r="T232" i="33" s="1"/>
  <c r="K242" i="33"/>
  <c r="L242" i="33" s="1"/>
  <c r="K218" i="33"/>
  <c r="L218" i="33" s="1"/>
  <c r="K140" i="33"/>
  <c r="L140" i="33" s="1"/>
  <c r="K170" i="33"/>
  <c r="L170" i="33" s="1"/>
  <c r="K178" i="33"/>
  <c r="L178" i="33" s="1"/>
  <c r="K215" i="33"/>
  <c r="T215" i="33" s="1"/>
  <c r="K203" i="33"/>
  <c r="L203" i="33" s="1"/>
  <c r="K263" i="33"/>
  <c r="L263" i="33" s="1"/>
  <c r="K125" i="33"/>
  <c r="L125" i="33" s="1"/>
  <c r="K181" i="33"/>
  <c r="L181" i="33" s="1"/>
  <c r="K187" i="33"/>
  <c r="T187" i="33" s="1"/>
  <c r="K212" i="33"/>
  <c r="L212" i="33" s="1"/>
  <c r="K220" i="33"/>
  <c r="L220" i="33" s="1"/>
  <c r="K115" i="33"/>
  <c r="L115" i="33" s="1"/>
  <c r="X118" i="33"/>
  <c r="K113" i="33"/>
  <c r="T113" i="33" s="1"/>
  <c r="K146" i="33"/>
  <c r="L146" i="33" s="1"/>
  <c r="K155" i="33"/>
  <c r="L155" i="33" s="1"/>
  <c r="K163" i="33"/>
  <c r="L163" i="33" s="1"/>
  <c r="K206" i="33"/>
  <c r="L206" i="33" s="1"/>
  <c r="K227" i="33"/>
  <c r="T227" i="33" s="1"/>
  <c r="K236" i="33"/>
  <c r="L236" i="33" s="1"/>
  <c r="K238" i="33"/>
  <c r="L238" i="33" s="1"/>
  <c r="K245" i="33"/>
  <c r="T245" i="33" s="1"/>
  <c r="K265" i="33"/>
  <c r="L265" i="33" s="1"/>
  <c r="K116" i="33"/>
  <c r="L116" i="33" s="1"/>
  <c r="K143" i="33"/>
  <c r="T143" i="33" s="1"/>
  <c r="K145" i="33"/>
  <c r="L145" i="33" s="1"/>
  <c r="K164" i="33"/>
  <c r="L164" i="33" s="1"/>
  <c r="K226" i="33"/>
  <c r="L226" i="33" s="1"/>
  <c r="K128" i="33"/>
  <c r="L128" i="33" s="1"/>
  <c r="K136" i="33"/>
  <c r="L136" i="33" s="1"/>
  <c r="K182" i="33"/>
  <c r="L182" i="33" s="1"/>
  <c r="K190" i="33"/>
  <c r="L190" i="33" s="1"/>
  <c r="K211" i="33"/>
  <c r="T211" i="33" s="1"/>
  <c r="K250" i="33"/>
  <c r="L250" i="33" s="1"/>
  <c r="K254" i="33"/>
  <c r="L254" i="33" s="1"/>
  <c r="K266" i="33"/>
  <c r="L266" i="33" s="1"/>
  <c r="K158" i="33"/>
  <c r="L158" i="33" s="1"/>
  <c r="K209" i="33"/>
  <c r="T209" i="33" s="1"/>
  <c r="K230" i="33"/>
  <c r="L230" i="33" s="1"/>
  <c r="K137" i="33"/>
  <c r="L137" i="33" s="1"/>
  <c r="K167" i="33"/>
  <c r="T167" i="33" s="1"/>
  <c r="K169" i="33"/>
  <c r="L169" i="33" s="1"/>
  <c r="K191" i="33"/>
  <c r="L191" i="33" s="1"/>
  <c r="K193" i="33"/>
  <c r="L193" i="33" s="1"/>
  <c r="K199" i="33"/>
  <c r="T199" i="33" s="1"/>
  <c r="K248" i="33"/>
  <c r="L248" i="33" s="1"/>
  <c r="K233" i="33"/>
  <c r="L233" i="33" s="1"/>
  <c r="X250" i="33"/>
  <c r="X262" i="33"/>
  <c r="X265" i="33"/>
  <c r="X242" i="33"/>
  <c r="X98" i="33"/>
  <c r="X251" i="33"/>
  <c r="X248" i="33"/>
  <c r="X253" i="33"/>
  <c r="X239" i="33"/>
  <c r="X241" i="33"/>
  <c r="X254" i="33"/>
  <c r="X263" i="33"/>
  <c r="X245" i="33"/>
  <c r="X257" i="33"/>
  <c r="X238" i="33"/>
  <c r="X244" i="33"/>
  <c r="X256" i="33"/>
  <c r="X260" i="33"/>
  <c r="X185" i="33"/>
  <c r="X266" i="33"/>
  <c r="X247" i="33"/>
  <c r="X259" i="33"/>
  <c r="X128" i="33"/>
  <c r="X209" i="33"/>
  <c r="X101" i="33"/>
  <c r="B14" i="27"/>
  <c r="D8" i="10"/>
  <c r="X218" i="33"/>
  <c r="X92" i="33"/>
  <c r="X173" i="33"/>
  <c r="X200" i="33"/>
  <c r="X112" i="33"/>
  <c r="X100" i="33"/>
  <c r="X223" i="33"/>
  <c r="X176" i="33"/>
  <c r="X199" i="33"/>
  <c r="X133" i="33"/>
  <c r="X214" i="33"/>
  <c r="X131" i="33"/>
  <c r="X220" i="33"/>
  <c r="X226" i="33"/>
  <c r="X121" i="33"/>
  <c r="X145" i="33"/>
  <c r="X148" i="33"/>
  <c r="X205" i="33"/>
  <c r="X208" i="33"/>
  <c r="X122" i="33"/>
  <c r="X211" i="33"/>
  <c r="X152" i="33"/>
  <c r="X164" i="33"/>
  <c r="X115" i="33"/>
  <c r="X110" i="33"/>
  <c r="X143" i="33"/>
  <c r="X95" i="33"/>
  <c r="X169" i="33"/>
  <c r="X119" i="33"/>
  <c r="X166" i="33"/>
  <c r="X187" i="33"/>
  <c r="X227" i="33"/>
  <c r="X124" i="33"/>
  <c r="X224" i="33"/>
  <c r="X203" i="33"/>
  <c r="X217" i="33"/>
  <c r="X97" i="33"/>
  <c r="X136" i="33"/>
  <c r="X181" i="33"/>
  <c r="U74" i="33"/>
  <c r="X142" i="33"/>
  <c r="AC58" i="33"/>
  <c r="X212" i="33"/>
  <c r="X161" i="33"/>
  <c r="X107" i="33"/>
  <c r="X149" i="33"/>
  <c r="X125" i="33"/>
  <c r="X163" i="33"/>
  <c r="X127" i="33"/>
  <c r="X193" i="33"/>
  <c r="X157" i="33"/>
  <c r="X194" i="33"/>
  <c r="X191" i="33"/>
  <c r="X196" i="33"/>
  <c r="X160" i="33"/>
  <c r="X197" i="33"/>
  <c r="X137" i="33"/>
  <c r="X94" i="33"/>
  <c r="X230" i="33"/>
  <c r="X155" i="33"/>
  <c r="X158" i="33"/>
  <c r="X179" i="33"/>
  <c r="X170" i="33"/>
  <c r="X184" i="33"/>
  <c r="X178" i="33"/>
  <c r="X113" i="33"/>
  <c r="X172" i="33"/>
  <c r="X151" i="33"/>
  <c r="X104" i="33"/>
  <c r="X139" i="33"/>
  <c r="X134" i="33"/>
  <c r="X167" i="33"/>
  <c r="X190" i="33"/>
  <c r="X215" i="33"/>
  <c r="X229" i="33"/>
  <c r="X188" i="33"/>
  <c r="X146" i="33"/>
  <c r="X206" i="33"/>
  <c r="X202" i="33"/>
  <c r="X182" i="33"/>
  <c r="X154" i="33"/>
  <c r="X130" i="33"/>
  <c r="X109" i="33"/>
  <c r="Y18" i="33"/>
  <c r="Y19" i="33" s="1"/>
  <c r="Y20" i="33" s="1"/>
  <c r="Y21" i="33" s="1"/>
  <c r="Y22" i="33" s="1"/>
  <c r="Y23" i="33" s="1"/>
  <c r="Y24" i="33" s="1"/>
  <c r="Y25" i="33" s="1"/>
  <c r="Y26" i="33" s="1"/>
  <c r="Y27" i="33" s="1"/>
  <c r="Y28" i="33" s="1"/>
  <c r="Y29" i="33" s="1"/>
  <c r="Y30" i="33" s="1"/>
  <c r="Y31" i="33" s="1"/>
  <c r="Y32" i="33" s="1"/>
  <c r="Y33" i="33" s="1"/>
  <c r="Y34" i="33" s="1"/>
  <c r="Y35" i="33" s="1"/>
  <c r="Y36" i="33" s="1"/>
  <c r="Y37" i="33" s="1"/>
  <c r="Y38" i="33" s="1"/>
  <c r="Y39" i="33" s="1"/>
  <c r="Y40" i="33" s="1"/>
  <c r="Y41" i="33" s="1"/>
  <c r="Y42" i="33" s="1"/>
  <c r="Y43" i="33" s="1"/>
  <c r="Y44" i="33" s="1"/>
  <c r="Y45" i="33" s="1"/>
  <c r="Y46" i="33" s="1"/>
  <c r="Y47" i="33" s="1"/>
  <c r="Y48" i="33" s="1"/>
  <c r="I36" i="33"/>
  <c r="I45" i="33"/>
  <c r="Z45" i="33"/>
  <c r="I26" i="33"/>
  <c r="N70" i="33"/>
  <c r="I59" i="33"/>
  <c r="Z59" i="33"/>
  <c r="AC32" i="33"/>
  <c r="AC33" i="33"/>
  <c r="AC54" i="33"/>
  <c r="AC21" i="33"/>
  <c r="N74" i="33"/>
  <c r="AB73" i="33"/>
  <c r="Z39" i="33"/>
  <c r="I39" i="33"/>
  <c r="AB62" i="33"/>
  <c r="U62" i="33"/>
  <c r="AC38" i="33"/>
  <c r="AC42" i="33"/>
  <c r="AC18" i="33"/>
  <c r="I27" i="33"/>
  <c r="Z27" i="33"/>
  <c r="I54" i="33"/>
  <c r="I60" i="33"/>
  <c r="Z60" i="33"/>
  <c r="AC27" i="33"/>
  <c r="N76" i="33"/>
  <c r="AC17" i="33"/>
  <c r="I46" i="33"/>
  <c r="Z46" i="33"/>
  <c r="O18" i="33"/>
  <c r="O19" i="33" s="1"/>
  <c r="O20" i="33" s="1"/>
  <c r="O21" i="33" s="1"/>
  <c r="O22" i="33" s="1"/>
  <c r="O23" i="33" s="1"/>
  <c r="O24" i="33" s="1"/>
  <c r="O25" i="33" s="1"/>
  <c r="O26" i="33" s="1"/>
  <c r="O27" i="33" s="1"/>
  <c r="O28" i="33" s="1"/>
  <c r="O29" i="33" s="1"/>
  <c r="O30" i="33" s="1"/>
  <c r="O31" i="33" s="1"/>
  <c r="O32" i="33" s="1"/>
  <c r="O33" i="33" s="1"/>
  <c r="O34" i="33" s="1"/>
  <c r="O35" i="33" s="1"/>
  <c r="O36" i="33" s="1"/>
  <c r="O37" i="33" s="1"/>
  <c r="O38" i="33" s="1"/>
  <c r="O39" i="33" s="1"/>
  <c r="O40" i="33" s="1"/>
  <c r="O41" i="33" s="1"/>
  <c r="O42" i="33" s="1"/>
  <c r="O43" i="33" s="1"/>
  <c r="O44" i="33" s="1"/>
  <c r="O45" i="33" s="1"/>
  <c r="O46" i="33" s="1"/>
  <c r="O47" i="33" s="1"/>
  <c r="O48" i="33" s="1"/>
  <c r="O49" i="33" s="1"/>
  <c r="O50" i="33" s="1"/>
  <c r="O51" i="33" s="1"/>
  <c r="O52" i="33" s="1"/>
  <c r="O53" i="33" s="1"/>
  <c r="O54" i="33" s="1"/>
  <c r="O55" i="33" s="1"/>
  <c r="O56" i="33" s="1"/>
  <c r="O57" i="33" s="1"/>
  <c r="O58" i="33" s="1"/>
  <c r="O59" i="33" s="1"/>
  <c r="O60" i="33" s="1"/>
  <c r="O61" i="33" s="1"/>
  <c r="I17" i="33"/>
  <c r="Z17" i="33"/>
  <c r="AD17" i="33" s="1"/>
  <c r="AC51" i="33"/>
  <c r="I33" i="33"/>
  <c r="Z33" i="33"/>
  <c r="AC39" i="33"/>
  <c r="U64" i="33"/>
  <c r="U67" i="33"/>
  <c r="D4" i="7"/>
  <c r="D5" i="7" s="1"/>
  <c r="D6" i="7" s="1"/>
  <c r="D7" i="7" s="1"/>
  <c r="D3" i="10"/>
  <c r="U65" i="33"/>
  <c r="X116" i="33"/>
  <c r="X236" i="33"/>
  <c r="I40" i="33"/>
  <c r="Z40" i="33"/>
  <c r="X221" i="33"/>
  <c r="AB77" i="33"/>
  <c r="N77" i="33"/>
  <c r="X233" i="33"/>
  <c r="X175" i="33"/>
  <c r="X232" i="33"/>
  <c r="AC45" i="33"/>
  <c r="I51" i="33"/>
  <c r="Z51" i="33"/>
  <c r="X235" i="33"/>
  <c r="X91" i="33"/>
  <c r="Z56" i="33"/>
  <c r="I56" i="33"/>
  <c r="X140" i="33"/>
  <c r="D3" i="11" l="1"/>
  <c r="B13" i="11"/>
  <c r="T148" i="33"/>
  <c r="U148" i="33" s="1"/>
  <c r="T184" i="33"/>
  <c r="U184" i="33" s="1"/>
  <c r="T181" i="33"/>
  <c r="AB181" i="33" s="1"/>
  <c r="T145" i="31" s="1"/>
  <c r="T208" i="33"/>
  <c r="U208" i="33" s="1"/>
  <c r="T145" i="33"/>
  <c r="U145" i="33" s="1"/>
  <c r="T124" i="33"/>
  <c r="U124" i="33" s="1"/>
  <c r="T224" i="33"/>
  <c r="U224" i="33" s="1"/>
  <c r="T154" i="33"/>
  <c r="U154" i="33" s="1"/>
  <c r="T200" i="33"/>
  <c r="AB200" i="33" s="1"/>
  <c r="T164" i="31" s="1"/>
  <c r="T130" i="33"/>
  <c r="U130" i="33" s="1"/>
  <c r="T118" i="33"/>
  <c r="U118" i="33" s="1"/>
  <c r="T169" i="33"/>
  <c r="AB169" i="33" s="1"/>
  <c r="T133" i="31" s="1"/>
  <c r="T136" i="33"/>
  <c r="U136" i="33" s="1"/>
  <c r="T244" i="33"/>
  <c r="U244" i="33" s="1"/>
  <c r="T170" i="33"/>
  <c r="AB170" i="33" s="1"/>
  <c r="T134" i="31" s="1"/>
  <c r="T260" i="33"/>
  <c r="U260" i="33" s="1"/>
  <c r="T212" i="33"/>
  <c r="U212" i="33" s="1"/>
  <c r="T203" i="33"/>
  <c r="U203" i="33" s="1"/>
  <c r="T250" i="33"/>
  <c r="U250" i="33" s="1"/>
  <c r="T190" i="33"/>
  <c r="U190" i="33" s="1"/>
  <c r="T202" i="33"/>
  <c r="U202" i="33" s="1"/>
  <c r="T197" i="33"/>
  <c r="AB197" i="33" s="1"/>
  <c r="T161" i="31" s="1"/>
  <c r="T176" i="33"/>
  <c r="AB176" i="33" s="1"/>
  <c r="T140" i="31" s="1"/>
  <c r="T158" i="33"/>
  <c r="U158" i="33" s="1"/>
  <c r="T155" i="33"/>
  <c r="U155" i="33" s="1"/>
  <c r="T127" i="33"/>
  <c r="U127" i="33" s="1"/>
  <c r="T226" i="33"/>
  <c r="U226" i="33" s="1"/>
  <c r="T233" i="33"/>
  <c r="AB233" i="33" s="1"/>
  <c r="T197" i="31" s="1"/>
  <c r="T259" i="33"/>
  <c r="U259" i="33" s="1"/>
  <c r="T265" i="33"/>
  <c r="U265" i="33" s="1"/>
  <c r="T194" i="33"/>
  <c r="U194" i="33" s="1"/>
  <c r="T164" i="33"/>
  <c r="U164" i="33" s="1"/>
  <c r="T182" i="33"/>
  <c r="U182" i="33" s="1"/>
  <c r="T206" i="33"/>
  <c r="U206" i="33" s="1"/>
  <c r="T238" i="33"/>
  <c r="U238" i="33" s="1"/>
  <c r="T214" i="33"/>
  <c r="U214" i="33" s="1"/>
  <c r="T254" i="33"/>
  <c r="U254" i="33" s="1"/>
  <c r="T142" i="33"/>
  <c r="U142" i="33" s="1"/>
  <c r="T256" i="33"/>
  <c r="AB256" i="33" s="1"/>
  <c r="T220" i="31" s="1"/>
  <c r="T133" i="33"/>
  <c r="U133" i="33" s="1"/>
  <c r="T230" i="33"/>
  <c r="AB230" i="33" s="1"/>
  <c r="T194" i="31" s="1"/>
  <c r="T178" i="33"/>
  <c r="U178" i="33" s="1"/>
  <c r="T151" i="33"/>
  <c r="AB151" i="33" s="1"/>
  <c r="T115" i="31" s="1"/>
  <c r="T125" i="33"/>
  <c r="AB125" i="33" s="1"/>
  <c r="T166" i="33"/>
  <c r="U166" i="33" s="1"/>
  <c r="T248" i="33"/>
  <c r="U248" i="33" s="1"/>
  <c r="T193" i="33"/>
  <c r="U193" i="33" s="1"/>
  <c r="T173" i="33"/>
  <c r="U173" i="33" s="1"/>
  <c r="T251" i="33"/>
  <c r="U251" i="33" s="1"/>
  <c r="T172" i="33"/>
  <c r="AB172" i="33" s="1"/>
  <c r="T136" i="31" s="1"/>
  <c r="T134" i="33"/>
  <c r="U134" i="33" s="1"/>
  <c r="T242" i="33"/>
  <c r="AB242" i="33" s="1"/>
  <c r="T206" i="31" s="1"/>
  <c r="T217" i="33"/>
  <c r="U217" i="33" s="1"/>
  <c r="T104" i="33"/>
  <c r="U104" i="33" s="1"/>
  <c r="T220" i="33"/>
  <c r="U220" i="33" s="1"/>
  <c r="T137" i="33"/>
  <c r="U137" i="33" s="1"/>
  <c r="T263" i="33"/>
  <c r="AB263" i="33" s="1"/>
  <c r="T227" i="31" s="1"/>
  <c r="T140" i="33"/>
  <c r="U140" i="33" s="1"/>
  <c r="T253" i="33"/>
  <c r="U253" i="33" s="1"/>
  <c r="T146" i="33"/>
  <c r="AB146" i="33" s="1"/>
  <c r="T110" i="31" s="1"/>
  <c r="T109" i="33"/>
  <c r="U109" i="33" s="1"/>
  <c r="T185" i="33"/>
  <c r="U185" i="33" s="1"/>
  <c r="T152" i="33"/>
  <c r="U152" i="33" s="1"/>
  <c r="T139" i="33"/>
  <c r="U139" i="33" s="1"/>
  <c r="T119" i="33"/>
  <c r="U119" i="33" s="1"/>
  <c r="T205" i="33"/>
  <c r="AB205" i="33" s="1"/>
  <c r="T169" i="31" s="1"/>
  <c r="T262" i="33"/>
  <c r="U262" i="33" s="1"/>
  <c r="T188" i="33"/>
  <c r="U188" i="33" s="1"/>
  <c r="T149" i="33"/>
  <c r="AB149" i="33" s="1"/>
  <c r="T113" i="31" s="1"/>
  <c r="T122" i="33"/>
  <c r="U122" i="33" s="1"/>
  <c r="T160" i="33"/>
  <c r="AB160" i="33" s="1"/>
  <c r="T124" i="31" s="1"/>
  <c r="T257" i="33"/>
  <c r="U257" i="33" s="1"/>
  <c r="T229" i="33"/>
  <c r="AB229" i="33" s="1"/>
  <c r="T193" i="31" s="1"/>
  <c r="T161" i="33"/>
  <c r="U161" i="33" s="1"/>
  <c r="T115" i="33"/>
  <c r="AB115" i="33" s="1"/>
  <c r="T103" i="33"/>
  <c r="U103" i="33" s="1"/>
  <c r="T191" i="33"/>
  <c r="AB191" i="33" s="1"/>
  <c r="T155" i="31" s="1"/>
  <c r="T121" i="33"/>
  <c r="T266" i="33"/>
  <c r="U266" i="33" s="1"/>
  <c r="T128" i="33"/>
  <c r="T247" i="33"/>
  <c r="U247" i="33" s="1"/>
  <c r="T218" i="33"/>
  <c r="AB218" i="33" s="1"/>
  <c r="T182" i="31" s="1"/>
  <c r="T116" i="33"/>
  <c r="U116" i="33" s="1"/>
  <c r="T236" i="33"/>
  <c r="U236" i="33" s="1"/>
  <c r="T163" i="33"/>
  <c r="U163" i="33" s="1"/>
  <c r="B14" i="19"/>
  <c r="A14" i="19" s="1"/>
  <c r="AA107" i="33"/>
  <c r="AA113" i="33"/>
  <c r="AA196" i="33"/>
  <c r="AB112" i="33"/>
  <c r="U106" i="33"/>
  <c r="AA98" i="33"/>
  <c r="AA214" i="33"/>
  <c r="AA92" i="33"/>
  <c r="L91" i="33"/>
  <c r="N91" i="33" s="1"/>
  <c r="U92" i="33"/>
  <c r="AA104" i="33"/>
  <c r="L107" i="33"/>
  <c r="N107" i="33" s="1"/>
  <c r="U94" i="33"/>
  <c r="L100" i="33"/>
  <c r="AB100" i="33" s="1"/>
  <c r="L95" i="33"/>
  <c r="N188" i="33"/>
  <c r="AA143" i="33"/>
  <c r="AA167" i="33"/>
  <c r="AA131" i="33"/>
  <c r="AA185" i="33"/>
  <c r="AA173" i="33"/>
  <c r="AA251" i="33"/>
  <c r="AA119" i="33"/>
  <c r="AA221" i="33"/>
  <c r="AA262" i="33"/>
  <c r="L179" i="33"/>
  <c r="N179" i="33" s="1"/>
  <c r="U179" i="33"/>
  <c r="AA266" i="33"/>
  <c r="AA226" i="33"/>
  <c r="L241" i="33"/>
  <c r="N241" i="33" s="1"/>
  <c r="U241" i="33"/>
  <c r="AA229" i="33"/>
  <c r="N229" i="33"/>
  <c r="AA197" i="33"/>
  <c r="X12" i="7"/>
  <c r="L232" i="33"/>
  <c r="N232" i="33" s="1"/>
  <c r="U232" i="33"/>
  <c r="AA260" i="33"/>
  <c r="A13" i="10"/>
  <c r="U211" i="33"/>
  <c r="AA265" i="33"/>
  <c r="AA176" i="33"/>
  <c r="AA140" i="33"/>
  <c r="L235" i="33"/>
  <c r="L223" i="33"/>
  <c r="AB223" i="33" s="1"/>
  <c r="T187" i="31" s="1"/>
  <c r="N140" i="33"/>
  <c r="L187" i="33"/>
  <c r="AA200" i="33"/>
  <c r="L196" i="33"/>
  <c r="AB196" i="33" s="1"/>
  <c r="T160" i="31" s="1"/>
  <c r="AA125" i="33"/>
  <c r="N125" i="33"/>
  <c r="L211" i="33"/>
  <c r="N211" i="33" s="1"/>
  <c r="U175" i="33"/>
  <c r="L199" i="33"/>
  <c r="N199" i="33" s="1"/>
  <c r="N170" i="33"/>
  <c r="AA217" i="33"/>
  <c r="AA223" i="33"/>
  <c r="AA170" i="33"/>
  <c r="AA220" i="33"/>
  <c r="U131" i="33"/>
  <c r="N176" i="33"/>
  <c r="L245" i="33"/>
  <c r="AB245" i="33" s="1"/>
  <c r="T209" i="31" s="1"/>
  <c r="AA128" i="33"/>
  <c r="L143" i="33"/>
  <c r="AA250" i="33"/>
  <c r="L239" i="33"/>
  <c r="N239" i="33" s="1"/>
  <c r="U221" i="33"/>
  <c r="N200" i="33"/>
  <c r="N218" i="33"/>
  <c r="L167" i="33"/>
  <c r="N167" i="33" s="1"/>
  <c r="L209" i="33"/>
  <c r="N209" i="33" s="1"/>
  <c r="AA203" i="33"/>
  <c r="L157" i="33"/>
  <c r="L175" i="33"/>
  <c r="AA211" i="33"/>
  <c r="AA194" i="33"/>
  <c r="AA155" i="33"/>
  <c r="L110" i="33"/>
  <c r="AB110" i="33" s="1"/>
  <c r="AA188" i="33"/>
  <c r="AA257" i="33"/>
  <c r="AA134" i="33"/>
  <c r="L131" i="33"/>
  <c r="N131" i="33" s="1"/>
  <c r="L221" i="33"/>
  <c r="AB221" i="33" s="1"/>
  <c r="T185" i="31" s="1"/>
  <c r="L227" i="33"/>
  <c r="N227" i="33" s="1"/>
  <c r="L113" i="33"/>
  <c r="N113" i="33" s="1"/>
  <c r="L215" i="33"/>
  <c r="N215" i="33" s="1"/>
  <c r="U235" i="33"/>
  <c r="U239" i="33"/>
  <c r="AA256" i="33"/>
  <c r="AA263" i="33"/>
  <c r="AA239" i="33"/>
  <c r="AA248" i="33"/>
  <c r="AA241" i="33"/>
  <c r="AA238" i="33"/>
  <c r="U95" i="33"/>
  <c r="AA164" i="33"/>
  <c r="N266" i="33"/>
  <c r="N104" i="33"/>
  <c r="N259" i="33"/>
  <c r="N173" i="33"/>
  <c r="U209" i="33"/>
  <c r="AA110" i="33"/>
  <c r="AA208" i="33"/>
  <c r="N214" i="33"/>
  <c r="N260" i="33"/>
  <c r="N254" i="33"/>
  <c r="N248" i="33"/>
  <c r="N244" i="33"/>
  <c r="N242" i="33"/>
  <c r="AA244" i="33"/>
  <c r="AA245" i="33"/>
  <c r="N263" i="33"/>
  <c r="N161" i="33"/>
  <c r="AB101" i="33"/>
  <c r="AA242" i="33"/>
  <c r="N208" i="33"/>
  <c r="AA259" i="33"/>
  <c r="AA247" i="33"/>
  <c r="N92" i="33"/>
  <c r="N256" i="33"/>
  <c r="AA254" i="33"/>
  <c r="N224" i="33"/>
  <c r="AA253" i="33"/>
  <c r="N98" i="33"/>
  <c r="B15" i="27"/>
  <c r="B16" i="27" s="1"/>
  <c r="A16" i="27" s="1"/>
  <c r="A14" i="27"/>
  <c r="AA209" i="33"/>
  <c r="AA218" i="33"/>
  <c r="AA101" i="33"/>
  <c r="U101" i="33"/>
  <c r="AA215" i="33"/>
  <c r="AA191" i="33"/>
  <c r="AA179" i="33"/>
  <c r="B14" i="10"/>
  <c r="N152" i="33"/>
  <c r="U110" i="33"/>
  <c r="AA95" i="33"/>
  <c r="AA182" i="33"/>
  <c r="U196" i="33"/>
  <c r="AA122" i="33"/>
  <c r="AA236" i="33"/>
  <c r="N203" i="33"/>
  <c r="AA149" i="33"/>
  <c r="AA193" i="33"/>
  <c r="U100" i="33"/>
  <c r="AA152" i="33"/>
  <c r="AA230" i="33"/>
  <c r="AA158" i="33"/>
  <c r="N205" i="33"/>
  <c r="U157" i="33"/>
  <c r="U97" i="33"/>
  <c r="AA212" i="33"/>
  <c r="AA146" i="33"/>
  <c r="AA161" i="33"/>
  <c r="AA137" i="33"/>
  <c r="N220" i="33"/>
  <c r="U215" i="33"/>
  <c r="U143" i="33"/>
  <c r="U107" i="33"/>
  <c r="U227" i="33"/>
  <c r="U187" i="33"/>
  <c r="AA199" i="33"/>
  <c r="AA227" i="33"/>
  <c r="U113" i="33"/>
  <c r="AA202" i="33"/>
  <c r="AA205" i="33"/>
  <c r="N226" i="33"/>
  <c r="N164" i="33"/>
  <c r="AA224" i="33"/>
  <c r="N185" i="33"/>
  <c r="N122" i="33"/>
  <c r="U98" i="33"/>
  <c r="N146" i="33"/>
  <c r="AA206" i="33"/>
  <c r="N149" i="33"/>
  <c r="N212" i="33"/>
  <c r="N230" i="33"/>
  <c r="AB74" i="33"/>
  <c r="U199" i="33"/>
  <c r="AA235" i="33"/>
  <c r="Y49" i="33"/>
  <c r="Y50" i="33" s="1"/>
  <c r="Y51" i="33" s="1"/>
  <c r="Y52" i="33" s="1"/>
  <c r="Y53" i="33" s="1"/>
  <c r="Y54" i="33" s="1"/>
  <c r="Y55" i="33" s="1"/>
  <c r="Y56" i="33" s="1"/>
  <c r="Y57" i="33" s="1"/>
  <c r="Y58" i="33" s="1"/>
  <c r="Y59" i="33" s="1"/>
  <c r="Y60" i="33" s="1"/>
  <c r="Y61" i="33" s="1"/>
  <c r="AD18" i="33"/>
  <c r="AA232" i="33"/>
  <c r="U167" i="33"/>
  <c r="AB70" i="33"/>
  <c r="U223" i="33"/>
  <c r="AA233" i="33"/>
  <c r="N73" i="33"/>
  <c r="AC62" i="33"/>
  <c r="U71" i="33"/>
  <c r="AB71" i="33"/>
  <c r="AB76" i="33"/>
  <c r="N197" i="33"/>
  <c r="AB65" i="33"/>
  <c r="N65" i="33"/>
  <c r="N67" i="33"/>
  <c r="AB67" i="33"/>
  <c r="D8" i="7"/>
  <c r="B13" i="7"/>
  <c r="D3" i="7"/>
  <c r="N158" i="33"/>
  <c r="AB64" i="33"/>
  <c r="N64" i="33"/>
  <c r="N68" i="33"/>
  <c r="AB68" i="33"/>
  <c r="A13" i="11"/>
  <c r="B14" i="11"/>
  <c r="N182" i="33"/>
  <c r="AC73" i="33"/>
  <c r="U91" i="33"/>
  <c r="AC77" i="33"/>
  <c r="N116" i="33"/>
  <c r="AA116" i="33"/>
  <c r="B15" i="19" l="1"/>
  <c r="A15" i="19" s="1"/>
  <c r="AB134" i="33"/>
  <c r="T98" i="31" s="1"/>
  <c r="AB91" i="33"/>
  <c r="AC91" i="33" s="1"/>
  <c r="AB106" i="33"/>
  <c r="AB206" i="33"/>
  <c r="T170" i="31" s="1"/>
  <c r="AB103" i="33"/>
  <c r="U170" i="33"/>
  <c r="U112" i="33"/>
  <c r="AB166" i="33"/>
  <c r="T130" i="31" s="1"/>
  <c r="N223" i="33"/>
  <c r="U256" i="33"/>
  <c r="U197" i="33"/>
  <c r="AB265" i="33"/>
  <c r="AC265" i="33" s="1"/>
  <c r="U229" i="31" s="1"/>
  <c r="U181" i="33"/>
  <c r="U160" i="33"/>
  <c r="N245" i="33"/>
  <c r="AB142" i="33"/>
  <c r="T106" i="31" s="1"/>
  <c r="AB118" i="33"/>
  <c r="AB188" i="33"/>
  <c r="T152" i="31" s="1"/>
  <c r="AB148" i="33"/>
  <c r="T112" i="31" s="1"/>
  <c r="N196" i="33"/>
  <c r="X13" i="7"/>
  <c r="AC176" i="33"/>
  <c r="U140" i="31" s="1"/>
  <c r="U230" i="33"/>
  <c r="U128" i="33"/>
  <c r="AB128" i="33"/>
  <c r="T92" i="31" s="1"/>
  <c r="A14" i="11"/>
  <c r="A15" i="27"/>
  <c r="AB193" i="33"/>
  <c r="T157" i="31" s="1"/>
  <c r="B15" i="10"/>
  <c r="A14" i="10"/>
  <c r="AB119" i="33"/>
  <c r="AB140" i="33"/>
  <c r="T104" i="31" s="1"/>
  <c r="U191" i="33"/>
  <c r="U218" i="33"/>
  <c r="AC223" i="33"/>
  <c r="U187" i="31" s="1"/>
  <c r="AB136" i="33"/>
  <c r="T100" i="31" s="1"/>
  <c r="U169" i="33"/>
  <c r="AB194" i="33"/>
  <c r="T158" i="31" s="1"/>
  <c r="AB167" i="33"/>
  <c r="T131" i="31" s="1"/>
  <c r="AB209" i="33"/>
  <c r="T173" i="31" s="1"/>
  <c r="AB127" i="33"/>
  <c r="T91" i="31" s="1"/>
  <c r="AC218" i="33"/>
  <c r="U182" i="31" s="1"/>
  <c r="AB217" i="33"/>
  <c r="T181" i="31" s="1"/>
  <c r="AB137" i="33"/>
  <c r="T101" i="31" s="1"/>
  <c r="AB178" i="33"/>
  <c r="T142" i="31" s="1"/>
  <c r="AB155" i="33"/>
  <c r="T119" i="31" s="1"/>
  <c r="AB124" i="33"/>
  <c r="U200" i="33"/>
  <c r="U229" i="33"/>
  <c r="U125" i="33"/>
  <c r="AC200" i="33"/>
  <c r="U164" i="31" s="1"/>
  <c r="U176" i="33"/>
  <c r="AB239" i="33"/>
  <c r="T203" i="31" s="1"/>
  <c r="U245" i="33"/>
  <c r="AB173" i="33"/>
  <c r="T137" i="31" s="1"/>
  <c r="U146" i="33"/>
  <c r="N265" i="33"/>
  <c r="AB235" i="33"/>
  <c r="T199" i="31" s="1"/>
  <c r="AB179" i="33"/>
  <c r="T143" i="31" s="1"/>
  <c r="AC263" i="33"/>
  <c r="U227" i="31" s="1"/>
  <c r="AB158" i="33"/>
  <c r="T122" i="31" s="1"/>
  <c r="AC256" i="33"/>
  <c r="U220" i="31" s="1"/>
  <c r="U242" i="33"/>
  <c r="N128" i="33"/>
  <c r="AB244" i="33"/>
  <c r="T208" i="31" s="1"/>
  <c r="U149" i="33"/>
  <c r="U233" i="33"/>
  <c r="AB139" i="33"/>
  <c r="T103" i="31" s="1"/>
  <c r="U115" i="33"/>
  <c r="AB248" i="33"/>
  <c r="T212" i="31" s="1"/>
  <c r="AB260" i="33"/>
  <c r="AB212" i="33"/>
  <c r="T176" i="31" s="1"/>
  <c r="AB266" i="33"/>
  <c r="U263" i="33"/>
  <c r="AB259" i="33"/>
  <c r="T223" i="31" s="1"/>
  <c r="U172" i="33"/>
  <c r="AB241" i="33"/>
  <c r="T205" i="31" s="1"/>
  <c r="AC242" i="33"/>
  <c r="U206" i="31" s="1"/>
  <c r="N250" i="33"/>
  <c r="AB250" i="33"/>
  <c r="T214" i="31" s="1"/>
  <c r="AB262" i="33"/>
  <c r="N262" i="33"/>
  <c r="AB254" i="33"/>
  <c r="T218" i="31" s="1"/>
  <c r="AB251" i="33"/>
  <c r="T215" i="31" s="1"/>
  <c r="N251" i="33"/>
  <c r="N253" i="33"/>
  <c r="AB253" i="33"/>
  <c r="T217" i="31" s="1"/>
  <c r="AB247" i="33"/>
  <c r="T211" i="31" s="1"/>
  <c r="N247" i="33"/>
  <c r="AC245" i="33"/>
  <c r="U209" i="31" s="1"/>
  <c r="N238" i="33"/>
  <c r="AB238" i="33"/>
  <c r="T202" i="31" s="1"/>
  <c r="AB152" i="33"/>
  <c r="T116" i="31" s="1"/>
  <c r="AB257" i="33"/>
  <c r="T221" i="31" s="1"/>
  <c r="N257" i="33"/>
  <c r="B16" i="19"/>
  <c r="N101" i="33"/>
  <c r="N194" i="33"/>
  <c r="N110" i="33"/>
  <c r="AB161" i="33"/>
  <c r="T125" i="31" s="1"/>
  <c r="AB121" i="33"/>
  <c r="AC230" i="33"/>
  <c r="U194" i="31" s="1"/>
  <c r="N217" i="33"/>
  <c r="AB145" i="33"/>
  <c r="T109" i="31" s="1"/>
  <c r="AB208" i="33"/>
  <c r="T172" i="31" s="1"/>
  <c r="AB157" i="33"/>
  <c r="T121" i="31" s="1"/>
  <c r="AB94" i="33"/>
  <c r="N155" i="33"/>
  <c r="AB211" i="33"/>
  <c r="T175" i="31" s="1"/>
  <c r="AB154" i="33"/>
  <c r="T118" i="31" s="1"/>
  <c r="N119" i="33"/>
  <c r="AB185" i="33"/>
  <c r="T149" i="31" s="1"/>
  <c r="AB104" i="33"/>
  <c r="N206" i="33"/>
  <c r="AB187" i="33"/>
  <c r="T151" i="31" s="1"/>
  <c r="AB190" i="33"/>
  <c r="T154" i="31" s="1"/>
  <c r="U205" i="33"/>
  <c r="AB122" i="33"/>
  <c r="AB226" i="33"/>
  <c r="T190" i="31" s="1"/>
  <c r="AB224" i="33"/>
  <c r="T188" i="31" s="1"/>
  <c r="AB143" i="33"/>
  <c r="T107" i="31" s="1"/>
  <c r="AB164" i="33"/>
  <c r="T128" i="31" s="1"/>
  <c r="AC149" i="33"/>
  <c r="U113" i="31" s="1"/>
  <c r="AB182" i="33"/>
  <c r="T146" i="31" s="1"/>
  <c r="AB98" i="33"/>
  <c r="AB133" i="33"/>
  <c r="T97" i="31" s="1"/>
  <c r="N134" i="33"/>
  <c r="N143" i="33"/>
  <c r="U151" i="33"/>
  <c r="AB113" i="33"/>
  <c r="AB215" i="33"/>
  <c r="T179" i="31" s="1"/>
  <c r="AB214" i="33"/>
  <c r="T178" i="31" s="1"/>
  <c r="AC191" i="33"/>
  <c r="U155" i="31" s="1"/>
  <c r="AB227" i="33"/>
  <c r="T191" i="31" s="1"/>
  <c r="AB130" i="33"/>
  <c r="T94" i="31" s="1"/>
  <c r="N191" i="33"/>
  <c r="AB203" i="33"/>
  <c r="T167" i="31" s="1"/>
  <c r="AC229" i="33"/>
  <c r="U193" i="31" s="1"/>
  <c r="AB220" i="33"/>
  <c r="T184" i="31" s="1"/>
  <c r="N137" i="33"/>
  <c r="N193" i="33"/>
  <c r="AC205" i="33"/>
  <c r="U169" i="31" s="1"/>
  <c r="AC197" i="33"/>
  <c r="U161" i="31" s="1"/>
  <c r="AB97" i="33"/>
  <c r="AC74" i="33"/>
  <c r="AB184" i="33"/>
  <c r="T148" i="31" s="1"/>
  <c r="AB107" i="33"/>
  <c r="AB131" i="33"/>
  <c r="T95" i="31" s="1"/>
  <c r="AB199" i="33"/>
  <c r="T163" i="31" s="1"/>
  <c r="AC196" i="33"/>
  <c r="U160" i="31" s="1"/>
  <c r="AB163" i="33"/>
  <c r="T127" i="31" s="1"/>
  <c r="U121" i="33"/>
  <c r="AB232" i="33"/>
  <c r="T196" i="31" s="1"/>
  <c r="AB109" i="33"/>
  <c r="AB92" i="33"/>
  <c r="AC146" i="33"/>
  <c r="U110" i="31" s="1"/>
  <c r="N202" i="33"/>
  <c r="AB202" i="33"/>
  <c r="T166" i="31" s="1"/>
  <c r="N95" i="33"/>
  <c r="AB95" i="33"/>
  <c r="AD19" i="33"/>
  <c r="N233" i="33"/>
  <c r="AC70" i="33"/>
  <c r="AC170" i="33"/>
  <c r="U134" i="31" s="1"/>
  <c r="AB116" i="33"/>
  <c r="N221" i="33"/>
  <c r="AC233" i="33"/>
  <c r="U197" i="31" s="1"/>
  <c r="AC76" i="33"/>
  <c r="N235" i="33"/>
  <c r="AC71" i="33"/>
  <c r="AC110" i="33"/>
  <c r="AC64" i="33"/>
  <c r="AC67" i="33"/>
  <c r="B14" i="7"/>
  <c r="A13" i="7"/>
  <c r="AC65" i="33"/>
  <c r="B15" i="11"/>
  <c r="A15" i="11" s="1"/>
  <c r="AC101" i="33"/>
  <c r="B17" i="27"/>
  <c r="A17" i="27" s="1"/>
  <c r="AC125" i="33"/>
  <c r="AC68" i="33"/>
  <c r="AB175" i="33"/>
  <c r="T139" i="31" s="1"/>
  <c r="AB236" i="33"/>
  <c r="T200" i="31" s="1"/>
  <c r="N236" i="33"/>
  <c r="AC221" i="33"/>
  <c r="U185" i="31" s="1"/>
  <c r="AC134" i="33" l="1"/>
  <c r="U98" i="31" s="1"/>
  <c r="AC206" i="33"/>
  <c r="U170" i="31" s="1"/>
  <c r="AC217" i="33"/>
  <c r="U181" i="31" s="1"/>
  <c r="AC140" i="33"/>
  <c r="U104" i="31" s="1"/>
  <c r="T229" i="31"/>
  <c r="AC137" i="33"/>
  <c r="U101" i="31" s="1"/>
  <c r="AC212" i="33"/>
  <c r="U176" i="31" s="1"/>
  <c r="AC128" i="33"/>
  <c r="U92" i="31" s="1"/>
  <c r="AC209" i="33"/>
  <c r="U173" i="31" s="1"/>
  <c r="AC188" i="33"/>
  <c r="U152" i="31" s="1"/>
  <c r="AC266" i="33"/>
  <c r="U230" i="31" s="1"/>
  <c r="T230" i="31"/>
  <c r="AC155" i="33"/>
  <c r="U119" i="31" s="1"/>
  <c r="AC260" i="33"/>
  <c r="U224" i="31" s="1"/>
  <c r="T224" i="31"/>
  <c r="AC262" i="33"/>
  <c r="U226" i="31" s="1"/>
  <c r="T226" i="31"/>
  <c r="AC194" i="33"/>
  <c r="U158" i="31" s="1"/>
  <c r="AC113" i="33"/>
  <c r="A14" i="7"/>
  <c r="X14" i="7"/>
  <c r="AC232" i="33"/>
  <c r="U196" i="31" s="1"/>
  <c r="AC119" i="33"/>
  <c r="AC253" i="33"/>
  <c r="U217" i="31" s="1"/>
  <c r="AC254" i="33"/>
  <c r="U218" i="31" s="1"/>
  <c r="AC259" i="33"/>
  <c r="U223" i="31" s="1"/>
  <c r="AC236" i="33"/>
  <c r="U200" i="31" s="1"/>
  <c r="AC257" i="33"/>
  <c r="U221" i="31" s="1"/>
  <c r="AC248" i="33"/>
  <c r="U212" i="31" s="1"/>
  <c r="AC241" i="33"/>
  <c r="U205" i="31" s="1"/>
  <c r="AC235" i="33"/>
  <c r="U199" i="31" s="1"/>
  <c r="A15" i="10"/>
  <c r="B16" i="10"/>
  <c r="B17" i="10" s="1"/>
  <c r="AC193" i="33"/>
  <c r="U157" i="31" s="1"/>
  <c r="AC238" i="33"/>
  <c r="U202" i="31" s="1"/>
  <c r="AC247" i="33"/>
  <c r="U211" i="31" s="1"/>
  <c r="AC251" i="33"/>
  <c r="U215" i="31" s="1"/>
  <c r="AC250" i="33"/>
  <c r="U214" i="31" s="1"/>
  <c r="AC244" i="33"/>
  <c r="U208" i="31" s="1"/>
  <c r="AC239" i="33"/>
  <c r="U203" i="31" s="1"/>
  <c r="AC167" i="33"/>
  <c r="U131" i="31" s="1"/>
  <c r="AC179" i="33"/>
  <c r="U143" i="31" s="1"/>
  <c r="AC173" i="33"/>
  <c r="U137" i="31" s="1"/>
  <c r="AC158" i="33"/>
  <c r="U122" i="31" s="1"/>
  <c r="AC152" i="33"/>
  <c r="U116" i="31" s="1"/>
  <c r="AC161" i="33"/>
  <c r="U125" i="31" s="1"/>
  <c r="B17" i="19"/>
  <c r="A16" i="19"/>
  <c r="AC211" i="33"/>
  <c r="U175" i="31" s="1"/>
  <c r="AC208" i="33"/>
  <c r="U172" i="31" s="1"/>
  <c r="AC224" i="33"/>
  <c r="U188" i="31" s="1"/>
  <c r="AC122" i="33"/>
  <c r="AC104" i="33"/>
  <c r="AC185" i="33"/>
  <c r="U149" i="31" s="1"/>
  <c r="AC164" i="33"/>
  <c r="U128" i="31" s="1"/>
  <c r="AC226" i="33"/>
  <c r="U190" i="31" s="1"/>
  <c r="AC143" i="33"/>
  <c r="U107" i="31" s="1"/>
  <c r="AC182" i="33"/>
  <c r="U146" i="31" s="1"/>
  <c r="AC98" i="33"/>
  <c r="AC215" i="33"/>
  <c r="U179" i="31" s="1"/>
  <c r="AC227" i="33"/>
  <c r="U191" i="31" s="1"/>
  <c r="AC214" i="33"/>
  <c r="U178" i="31" s="1"/>
  <c r="AC203" i="33"/>
  <c r="U167" i="31" s="1"/>
  <c r="AC220" i="33"/>
  <c r="U184" i="31" s="1"/>
  <c r="AC199" i="33"/>
  <c r="U163" i="31" s="1"/>
  <c r="AC131" i="33"/>
  <c r="U95" i="31" s="1"/>
  <c r="AC107" i="33"/>
  <c r="AC92" i="33"/>
  <c r="AC116" i="33"/>
  <c r="AC95" i="33"/>
  <c r="AC202" i="33"/>
  <c r="U166" i="31" s="1"/>
  <c r="AD20" i="33"/>
  <c r="B15" i="7"/>
  <c r="B18" i="27"/>
  <c r="A18" i="27" s="1"/>
  <c r="B16" i="11"/>
  <c r="A16" i="11" s="1"/>
  <c r="A17" i="10" l="1"/>
  <c r="A15" i="7"/>
  <c r="X15" i="7"/>
  <c r="A16" i="10"/>
  <c r="A17" i="19"/>
  <c r="B18" i="19"/>
  <c r="AD21" i="33"/>
  <c r="B16" i="7"/>
  <c r="B17" i="11"/>
  <c r="B19" i="27"/>
  <c r="A19" i="27" s="1"/>
  <c r="B18" i="10"/>
  <c r="A18" i="10" l="1"/>
  <c r="A16" i="7"/>
  <c r="X16" i="7"/>
  <c r="A17" i="11"/>
  <c r="A18" i="19"/>
  <c r="B19" i="19"/>
  <c r="AD22" i="33"/>
  <c r="B17" i="7"/>
  <c r="B19" i="10"/>
  <c r="B20" i="27"/>
  <c r="A20" i="27" s="1"/>
  <c r="B18" i="11"/>
  <c r="A17" i="7" l="1"/>
  <c r="X17" i="7"/>
  <c r="A18" i="11"/>
  <c r="A19" i="10"/>
  <c r="A19" i="19"/>
  <c r="B20" i="19"/>
  <c r="AD23" i="33"/>
  <c r="B18" i="7"/>
  <c r="B19" i="11"/>
  <c r="B20" i="10"/>
  <c r="B21" i="27"/>
  <c r="A21" i="27" s="1"/>
  <c r="A18" i="7" l="1"/>
  <c r="X18" i="7"/>
  <c r="A20" i="10"/>
  <c r="A19" i="11"/>
  <c r="A20" i="19"/>
  <c r="B21" i="19"/>
  <c r="AD24" i="33"/>
  <c r="B19" i="7"/>
  <c r="B21" i="10"/>
  <c r="B22" i="27"/>
  <c r="B20" i="11"/>
  <c r="A20" i="11" s="1"/>
  <c r="A19" i="7" l="1"/>
  <c r="X19" i="7"/>
  <c r="A22" i="27"/>
  <c r="A21" i="10"/>
  <c r="A21" i="19"/>
  <c r="B22" i="19"/>
  <c r="AD25" i="33"/>
  <c r="B20" i="7"/>
  <c r="B21" i="11"/>
  <c r="A21" i="11" s="1"/>
  <c r="B23" i="27"/>
  <c r="B22" i="10"/>
  <c r="A22" i="10" l="1"/>
  <c r="A23" i="27"/>
  <c r="A20" i="7"/>
  <c r="X20" i="7"/>
  <c r="B23" i="19"/>
  <c r="A22" i="19"/>
  <c r="AD26" i="33"/>
  <c r="B21" i="7"/>
  <c r="B23" i="10"/>
  <c r="B24" i="27"/>
  <c r="B22" i="11"/>
  <c r="A22" i="11" s="1"/>
  <c r="A24" i="27" l="1"/>
  <c r="A23" i="10"/>
  <c r="A21" i="7"/>
  <c r="X21" i="7"/>
  <c r="B24" i="19"/>
  <c r="A23" i="19"/>
  <c r="AD27" i="33"/>
  <c r="B22" i="7"/>
  <c r="B23" i="11"/>
  <c r="A23" i="11" s="1"/>
  <c r="B25" i="27"/>
  <c r="B24" i="10"/>
  <c r="A25" i="27" l="1"/>
  <c r="A24" i="10"/>
  <c r="A22" i="7"/>
  <c r="X22" i="7"/>
  <c r="B25" i="19"/>
  <c r="A24" i="19"/>
  <c r="AD28" i="33"/>
  <c r="B23" i="7"/>
  <c r="B24" i="11"/>
  <c r="A24" i="11" s="1"/>
  <c r="B26" i="27"/>
  <c r="A26" i="27" s="1"/>
  <c r="B25" i="10"/>
  <c r="A25" i="10" l="1"/>
  <c r="A23" i="7"/>
  <c r="X23" i="7"/>
  <c r="A25" i="19"/>
  <c r="B26" i="19"/>
  <c r="AD29" i="33"/>
  <c r="B24" i="7"/>
  <c r="B27" i="27"/>
  <c r="B26" i="10"/>
  <c r="B25" i="11"/>
  <c r="A25" i="11" s="1"/>
  <c r="A24" i="7" l="1"/>
  <c r="X24" i="7"/>
  <c r="A26" i="10"/>
  <c r="A27" i="27"/>
  <c r="A26" i="19"/>
  <c r="B27" i="19"/>
  <c r="AD30" i="33"/>
  <c r="B25" i="7"/>
  <c r="B27" i="10"/>
  <c r="B26" i="11"/>
  <c r="A26" i="11" s="1"/>
  <c r="B28" i="27"/>
  <c r="A27" i="10" l="1"/>
  <c r="A28" i="27"/>
  <c r="A25" i="7"/>
  <c r="X25" i="7"/>
  <c r="A27" i="19"/>
  <c r="B28" i="19"/>
  <c r="AD31" i="33"/>
  <c r="B26" i="7"/>
  <c r="B28" i="10"/>
  <c r="B29" i="27"/>
  <c r="B27" i="11"/>
  <c r="A27" i="11" s="1"/>
  <c r="A29" i="27" l="1"/>
  <c r="A26" i="7"/>
  <c r="X26" i="7"/>
  <c r="A28" i="10"/>
  <c r="B29" i="19"/>
  <c r="A28" i="19"/>
  <c r="AD32" i="33"/>
  <c r="B27" i="7"/>
  <c r="B30" i="27"/>
  <c r="B29" i="10"/>
  <c r="B28" i="11"/>
  <c r="A28" i="11" s="1"/>
  <c r="A29" i="10" l="1"/>
  <c r="A30" i="27"/>
  <c r="A27" i="7"/>
  <c r="X27" i="7"/>
  <c r="A29" i="19"/>
  <c r="B30" i="19"/>
  <c r="AD33" i="33"/>
  <c r="B28" i="7"/>
  <c r="B29" i="11"/>
  <c r="A29" i="11" s="1"/>
  <c r="B31" i="27"/>
  <c r="A31" i="27" s="1"/>
  <c r="B30" i="10"/>
  <c r="A28" i="7" l="1"/>
  <c r="X28" i="7"/>
  <c r="A30" i="10"/>
  <c r="A30" i="19"/>
  <c r="B31" i="19"/>
  <c r="AD34" i="33"/>
  <c r="B29" i="7"/>
  <c r="B32" i="27"/>
  <c r="B31" i="10"/>
  <c r="B30" i="11"/>
  <c r="A30" i="11" s="1"/>
  <c r="A29" i="7" l="1"/>
  <c r="X29" i="7"/>
  <c r="A31" i="10"/>
  <c r="A32" i="27"/>
  <c r="A31" i="19"/>
  <c r="B32" i="19"/>
  <c r="AD35" i="33"/>
  <c r="B30" i="7"/>
  <c r="B32" i="10"/>
  <c r="B33" i="27"/>
  <c r="B31" i="11"/>
  <c r="A31" i="11" s="1"/>
  <c r="A33" i="27" l="1"/>
  <c r="A30" i="7"/>
  <c r="X30" i="7"/>
  <c r="A32" i="10"/>
  <c r="A32" i="19"/>
  <c r="B33" i="19"/>
  <c r="AD36" i="33"/>
  <c r="B31" i="7"/>
  <c r="B34" i="27"/>
  <c r="B32" i="11"/>
  <c r="A32" i="11" s="1"/>
  <c r="B33" i="10"/>
  <c r="A33" i="10" l="1"/>
  <c r="A31" i="7"/>
  <c r="X31" i="7"/>
  <c r="A34" i="27"/>
  <c r="B34" i="19"/>
  <c r="A33" i="19"/>
  <c r="AD37" i="33"/>
  <c r="B32" i="7"/>
  <c r="B34" i="10"/>
  <c r="B33" i="11"/>
  <c r="A33" i="11" s="1"/>
  <c r="B35" i="27"/>
  <c r="A35" i="27" l="1"/>
  <c r="A32" i="7"/>
  <c r="X32" i="7"/>
  <c r="A34" i="10"/>
  <c r="B35" i="19"/>
  <c r="A34" i="19"/>
  <c r="AD38" i="33"/>
  <c r="B33" i="7"/>
  <c r="B36" i="27"/>
  <c r="B34" i="11"/>
  <c r="A34" i="11" s="1"/>
  <c r="B35" i="10"/>
  <c r="A36" i="27" l="1"/>
  <c r="A33" i="7"/>
  <c r="X33" i="7"/>
  <c r="A35" i="10"/>
  <c r="B36" i="19"/>
  <c r="A35" i="19"/>
  <c r="AD39" i="33"/>
  <c r="B34" i="7"/>
  <c r="B36" i="10"/>
  <c r="B35" i="11"/>
  <c r="A35" i="11" s="1"/>
  <c r="B37" i="27"/>
  <c r="A36" i="10" l="1"/>
  <c r="A34" i="7"/>
  <c r="X34" i="7"/>
  <c r="A37" i="27"/>
  <c r="A36" i="19"/>
  <c r="B37" i="19"/>
  <c r="AD40" i="33"/>
  <c r="B35" i="7"/>
  <c r="B38" i="27"/>
  <c r="B36" i="11"/>
  <c r="A36" i="11" s="1"/>
  <c r="B37" i="10"/>
  <c r="A37" i="10" l="1"/>
  <c r="A38" i="27"/>
  <c r="A35" i="7"/>
  <c r="X35" i="7"/>
  <c r="B38" i="19"/>
  <c r="A37" i="19"/>
  <c r="AD41" i="33"/>
  <c r="B36" i="7"/>
  <c r="B38" i="10"/>
  <c r="B37" i="11"/>
  <c r="A37" i="11" s="1"/>
  <c r="B39" i="27"/>
  <c r="A36" i="7" l="1"/>
  <c r="X36" i="7"/>
  <c r="A38" i="10"/>
  <c r="A39" i="27"/>
  <c r="A38" i="19"/>
  <c r="B39" i="19"/>
  <c r="AD42" i="33"/>
  <c r="B37" i="7"/>
  <c r="B40" i="27"/>
  <c r="B38" i="11"/>
  <c r="A38" i="11" s="1"/>
  <c r="B39" i="10"/>
  <c r="A39" i="10" l="1"/>
  <c r="A40" i="27"/>
  <c r="A37" i="7"/>
  <c r="X37" i="7"/>
  <c r="B40" i="19"/>
  <c r="A39" i="19"/>
  <c r="AD43" i="33"/>
  <c r="B38" i="7"/>
  <c r="B39" i="11"/>
  <c r="A39" i="11" s="1"/>
  <c r="B41" i="27"/>
  <c r="A41" i="27" s="1"/>
  <c r="B40" i="10"/>
  <c r="A40" i="10" l="1"/>
  <c r="A38" i="7"/>
  <c r="X38" i="7"/>
  <c r="A40" i="19"/>
  <c r="B41" i="19"/>
  <c r="AD44" i="33"/>
  <c r="B39" i="7"/>
  <c r="B41" i="10"/>
  <c r="B42" i="27"/>
  <c r="B40" i="11"/>
  <c r="A40" i="11" s="1"/>
  <c r="A41" i="10" l="1"/>
  <c r="A39" i="7"/>
  <c r="X39" i="7"/>
  <c r="A42" i="27"/>
  <c r="B42" i="19"/>
  <c r="A41" i="19"/>
  <c r="AD45" i="33"/>
  <c r="B40" i="7"/>
  <c r="B41" i="11"/>
  <c r="A41" i="11" s="1"/>
  <c r="B43" i="27"/>
  <c r="B42" i="10"/>
  <c r="A40" i="7" l="1"/>
  <c r="X40" i="7"/>
  <c r="A42" i="10"/>
  <c r="A43" i="27"/>
  <c r="B43" i="19"/>
  <c r="A42" i="19"/>
  <c r="AD46" i="33"/>
  <c r="B41" i="7"/>
  <c r="B43" i="10"/>
  <c r="B44" i="27"/>
  <c r="B42" i="11"/>
  <c r="A42" i="11" s="1"/>
  <c r="A44" i="27" l="1"/>
  <c r="A43" i="10"/>
  <c r="A41" i="7"/>
  <c r="X41" i="7"/>
  <c r="A43" i="19"/>
  <c r="B44" i="19"/>
  <c r="AD47" i="33"/>
  <c r="B42" i="7"/>
  <c r="B45" i="27"/>
  <c r="B44" i="10"/>
  <c r="B43" i="11"/>
  <c r="A43" i="11" s="1"/>
  <c r="A45" i="27" l="1"/>
  <c r="A42" i="7"/>
  <c r="X42" i="7"/>
  <c r="A44" i="10"/>
  <c r="B45" i="19"/>
  <c r="A44" i="19"/>
  <c r="AD48" i="33"/>
  <c r="B43" i="7"/>
  <c r="B46" i="27"/>
  <c r="B45" i="10"/>
  <c r="B44" i="11"/>
  <c r="A44" i="11" s="1"/>
  <c r="A46" i="27" l="1"/>
  <c r="A43" i="7"/>
  <c r="X43" i="7"/>
  <c r="A45" i="10"/>
  <c r="B46" i="19"/>
  <c r="A45" i="19"/>
  <c r="AD49" i="33"/>
  <c r="B44" i="7"/>
  <c r="B45" i="11"/>
  <c r="A45" i="11" s="1"/>
  <c r="B46" i="10"/>
  <c r="B47" i="27"/>
  <c r="A44" i="7" l="1"/>
  <c r="X44" i="7"/>
  <c r="A47" i="27"/>
  <c r="A46" i="10"/>
  <c r="B47" i="19"/>
  <c r="A46" i="19"/>
  <c r="AD50" i="33"/>
  <c r="B45" i="7"/>
  <c r="B47" i="10"/>
  <c r="B48" i="27"/>
  <c r="B46" i="11"/>
  <c r="A46" i="11" s="1"/>
  <c r="A45" i="7" l="1"/>
  <c r="X45" i="7"/>
  <c r="A47" i="10"/>
  <c r="A48" i="27"/>
  <c r="A47" i="19"/>
  <c r="B48" i="19"/>
  <c r="AD51" i="33"/>
  <c r="B46" i="7"/>
  <c r="B47" i="11"/>
  <c r="A47" i="11" s="1"/>
  <c r="B49" i="27"/>
  <c r="B48" i="10"/>
  <c r="A48" i="10" l="1"/>
  <c r="A46" i="7"/>
  <c r="X46" i="7"/>
  <c r="A49" i="27"/>
  <c r="A48" i="19"/>
  <c r="B49" i="19"/>
  <c r="AD52" i="33"/>
  <c r="B47" i="7"/>
  <c r="B49" i="10"/>
  <c r="B50" i="27"/>
  <c r="B48" i="11"/>
  <c r="A48" i="11" s="1"/>
  <c r="A50" i="27" l="1"/>
  <c r="A49" i="10"/>
  <c r="A47" i="7"/>
  <c r="X47" i="7"/>
  <c r="B50" i="19"/>
  <c r="A49" i="19"/>
  <c r="AD53" i="33"/>
  <c r="B48" i="7"/>
  <c r="B49" i="11"/>
  <c r="A49" i="11" s="1"/>
  <c r="B51" i="27"/>
  <c r="B50" i="10"/>
  <c r="A50" i="10" l="1"/>
  <c r="A51" i="27"/>
  <c r="A48" i="7"/>
  <c r="X48" i="7"/>
  <c r="B51" i="19"/>
  <c r="A50" i="19"/>
  <c r="AD54" i="33"/>
  <c r="B49" i="7"/>
  <c r="B50" i="11"/>
  <c r="A50" i="11" s="1"/>
  <c r="B51" i="10"/>
  <c r="B52" i="27"/>
  <c r="A52" i="27" l="1"/>
  <c r="A49" i="7"/>
  <c r="X49" i="7"/>
  <c r="A51" i="10"/>
  <c r="A51" i="19"/>
  <c r="B52" i="19"/>
  <c r="AD55" i="33"/>
  <c r="B50" i="7"/>
  <c r="B52" i="10"/>
  <c r="B53" i="27"/>
  <c r="B51" i="11"/>
  <c r="A51" i="11" s="1"/>
  <c r="A50" i="7" l="1"/>
  <c r="X50" i="7"/>
  <c r="A53" i="27"/>
  <c r="A52" i="10"/>
  <c r="B53" i="19"/>
  <c r="A52" i="19"/>
  <c r="AD56" i="33"/>
  <c r="B51" i="7"/>
  <c r="B52" i="11"/>
  <c r="A52" i="11" s="1"/>
  <c r="B53" i="10"/>
  <c r="B54" i="27"/>
  <c r="A54" i="27" s="1"/>
  <c r="A51" i="7" l="1"/>
  <c r="X51" i="7"/>
  <c r="A53" i="10"/>
  <c r="A53" i="19"/>
  <c r="B54" i="19"/>
  <c r="AD57" i="33"/>
  <c r="B52" i="7"/>
  <c r="B54" i="10"/>
  <c r="B55" i="27"/>
  <c r="A55" i="27" s="1"/>
  <c r="B53" i="11"/>
  <c r="A53" i="11" s="1"/>
  <c r="A52" i="7" l="1"/>
  <c r="X52" i="7"/>
  <c r="A54" i="10"/>
  <c r="B55" i="19"/>
  <c r="A54" i="19"/>
  <c r="AD58" i="33"/>
  <c r="B53" i="7"/>
  <c r="B54" i="11"/>
  <c r="A54" i="11" s="1"/>
  <c r="B56" i="27"/>
  <c r="A56" i="27" s="1"/>
  <c r="B55" i="10"/>
  <c r="A55" i="10" l="1"/>
  <c r="A53" i="7"/>
  <c r="X53" i="7"/>
  <c r="A55" i="19"/>
  <c r="B56" i="19"/>
  <c r="AD59" i="33"/>
  <c r="B54" i="7"/>
  <c r="B56" i="10"/>
  <c r="B55" i="11"/>
  <c r="A55" i="11" s="1"/>
  <c r="B57" i="27"/>
  <c r="A56" i="10" l="1"/>
  <c r="A57" i="27"/>
  <c r="A54" i="7"/>
  <c r="X54" i="7"/>
  <c r="A56" i="19"/>
  <c r="B57" i="19"/>
  <c r="AD60" i="33"/>
  <c r="B55" i="7"/>
  <c r="B57" i="10"/>
  <c r="B56" i="11"/>
  <c r="A56" i="11" s="1"/>
  <c r="B58" i="27"/>
  <c r="A58" i="27" l="1"/>
  <c r="A57" i="10"/>
  <c r="A55" i="7"/>
  <c r="X55" i="7"/>
  <c r="B58" i="19"/>
  <c r="A57" i="19"/>
  <c r="AD61" i="33"/>
  <c r="B56" i="7"/>
  <c r="B58" i="10"/>
  <c r="B59" i="27"/>
  <c r="A59" i="27" s="1"/>
  <c r="B57" i="11"/>
  <c r="A57" i="11" s="1"/>
  <c r="A58" i="10" l="1"/>
  <c r="A56" i="7"/>
  <c r="X56" i="7"/>
  <c r="B59" i="19"/>
  <c r="A58" i="19"/>
  <c r="B57" i="7"/>
  <c r="B60" i="27"/>
  <c r="B58" i="11"/>
  <c r="A58" i="11" s="1"/>
  <c r="B59" i="10"/>
  <c r="A60" i="27" l="1"/>
  <c r="A57" i="7"/>
  <c r="X57" i="7"/>
  <c r="A59" i="10"/>
  <c r="B60" i="19"/>
  <c r="A59" i="19"/>
  <c r="B58" i="7"/>
  <c r="B60" i="10"/>
  <c r="B61" i="27"/>
  <c r="B59" i="11"/>
  <c r="A59" i="11" s="1"/>
  <c r="A60" i="10" l="1"/>
  <c r="A61" i="27"/>
  <c r="A58" i="7"/>
  <c r="X58" i="7"/>
  <c r="B61" i="19"/>
  <c r="A60" i="19"/>
  <c r="B59" i="7"/>
  <c r="B62" i="27"/>
  <c r="A62" i="27" s="1"/>
  <c r="B61" i="10"/>
  <c r="B60" i="11"/>
  <c r="A60" i="11" s="1"/>
  <c r="A59" i="7" l="1"/>
  <c r="X59" i="7"/>
  <c r="A61" i="10"/>
  <c r="B62" i="19"/>
  <c r="A61" i="19"/>
  <c r="B60" i="7"/>
  <c r="B61" i="11"/>
  <c r="A61" i="11" s="1"/>
  <c r="B63" i="27"/>
  <c r="A63" i="27" s="1"/>
  <c r="B62" i="10"/>
  <c r="A60" i="7" l="1"/>
  <c r="X60" i="7"/>
  <c r="A62" i="10"/>
  <c r="A62" i="19"/>
  <c r="B63" i="19"/>
  <c r="B61" i="7"/>
  <c r="B64" i="27"/>
  <c r="B63" i="10"/>
  <c r="B62" i="11"/>
  <c r="A62" i="11" s="1"/>
  <c r="A61" i="7" l="1"/>
  <c r="X61" i="7"/>
  <c r="A63" i="10"/>
  <c r="A64" i="27"/>
  <c r="B64" i="19"/>
  <c r="A63" i="19"/>
  <c r="B62" i="7"/>
  <c r="B63" i="11"/>
  <c r="A63" i="11" s="1"/>
  <c r="B64" i="10"/>
  <c r="B65" i="27"/>
  <c r="A62" i="7" l="1"/>
  <c r="X62" i="7"/>
  <c r="A64" i="10"/>
  <c r="A65" i="27"/>
  <c r="B65" i="19"/>
  <c r="A64" i="19"/>
  <c r="B63" i="7"/>
  <c r="B66" i="27"/>
  <c r="B65" i="10"/>
  <c r="B64" i="11"/>
  <c r="A64" i="11" s="1"/>
  <c r="A63" i="7" l="1"/>
  <c r="X63" i="7"/>
  <c r="A65" i="10"/>
  <c r="A66" i="27"/>
  <c r="B66" i="19"/>
  <c r="A65" i="19"/>
  <c r="B64" i="7"/>
  <c r="B65" i="11"/>
  <c r="A65" i="11" s="1"/>
  <c r="B67" i="27"/>
  <c r="B66" i="10"/>
  <c r="A67" i="27" l="1"/>
  <c r="A64" i="7"/>
  <c r="X64" i="7"/>
  <c r="A66" i="10"/>
  <c r="B67" i="19"/>
  <c r="A66" i="19"/>
  <c r="B65" i="7"/>
  <c r="B67" i="10"/>
  <c r="B68" i="27"/>
  <c r="A68" i="27" s="1"/>
  <c r="B66" i="11"/>
  <c r="A66" i="11" s="1"/>
  <c r="A65" i="7" l="1"/>
  <c r="X65" i="7"/>
  <c r="A67" i="10"/>
  <c r="A67" i="19"/>
  <c r="B68" i="19"/>
  <c r="B66" i="7"/>
  <c r="B67" i="11"/>
  <c r="A67" i="11" s="1"/>
  <c r="B68" i="10"/>
  <c r="B69" i="27"/>
  <c r="A68" i="10" l="1"/>
  <c r="A66" i="7"/>
  <c r="X66" i="7"/>
  <c r="A69" i="27"/>
  <c r="A68" i="19"/>
  <c r="B69" i="19"/>
  <c r="B67" i="7"/>
  <c r="B69" i="10"/>
  <c r="B70" i="27"/>
  <c r="B68" i="11"/>
  <c r="A68" i="11" s="1"/>
  <c r="A70" i="27" l="1"/>
  <c r="A69" i="10"/>
  <c r="A67" i="7"/>
  <c r="X67" i="7"/>
  <c r="A69" i="19"/>
  <c r="B70" i="19"/>
  <c r="B68" i="7"/>
  <c r="B71" i="27"/>
  <c r="A71" i="27" s="1"/>
  <c r="B69" i="11"/>
  <c r="A69" i="11" s="1"/>
  <c r="B70" i="10"/>
  <c r="A70" i="10" l="1"/>
  <c r="A68" i="7"/>
  <c r="X68" i="7"/>
  <c r="B71" i="19"/>
  <c r="A70" i="19"/>
  <c r="B69" i="7"/>
  <c r="B70" i="11"/>
  <c r="A70" i="11" s="1"/>
  <c r="B71" i="10"/>
  <c r="B72" i="27"/>
  <c r="A69" i="7" l="1"/>
  <c r="X69" i="7"/>
  <c r="A72" i="27"/>
  <c r="A71" i="10"/>
  <c r="B72" i="19"/>
  <c r="A71" i="19"/>
  <c r="B70" i="7"/>
  <c r="B72" i="10"/>
  <c r="B73" i="27"/>
  <c r="A73" i="27" s="1"/>
  <c r="B71" i="11"/>
  <c r="A71" i="11" s="1"/>
  <c r="A70" i="7" l="1"/>
  <c r="X70" i="7"/>
  <c r="A72" i="10"/>
  <c r="A72" i="19"/>
  <c r="B73" i="19"/>
  <c r="B71" i="7"/>
  <c r="B72" i="11"/>
  <c r="A72" i="11" s="1"/>
  <c r="B73" i="10"/>
  <c r="B74" i="27"/>
  <c r="A74" i="27" l="1"/>
  <c r="A73" i="10"/>
  <c r="A71" i="7"/>
  <c r="X71" i="7"/>
  <c r="B74" i="19"/>
  <c r="A73" i="19"/>
  <c r="B72" i="7"/>
  <c r="B75" i="27"/>
  <c r="A75" i="27" s="1"/>
  <c r="B73" i="11"/>
  <c r="A73" i="11" s="1"/>
  <c r="B74" i="10"/>
  <c r="A72" i="7" l="1"/>
  <c r="X72" i="7"/>
  <c r="A74" i="10"/>
  <c r="A74" i="19"/>
  <c r="B75" i="19"/>
  <c r="B73" i="7"/>
  <c r="B74" i="11"/>
  <c r="A74" i="11" s="1"/>
  <c r="B75" i="10"/>
  <c r="B76" i="27"/>
  <c r="A76" i="27" l="1"/>
  <c r="A73" i="7"/>
  <c r="X73" i="7"/>
  <c r="A75" i="10"/>
  <c r="B76" i="19"/>
  <c r="A75" i="19"/>
  <c r="B74" i="7"/>
  <c r="B77" i="27"/>
  <c r="B76" i="10"/>
  <c r="B75" i="11"/>
  <c r="A75" i="11" s="1"/>
  <c r="A76" i="10" l="1"/>
  <c r="A77" i="27"/>
  <c r="A74" i="7"/>
  <c r="X74" i="7"/>
  <c r="A76" i="19"/>
  <c r="B77" i="19"/>
  <c r="B75" i="7"/>
  <c r="B77" i="10"/>
  <c r="B76" i="11"/>
  <c r="A76" i="11" s="1"/>
  <c r="B78" i="27"/>
  <c r="A77" i="10" l="1"/>
  <c r="A75" i="7"/>
  <c r="X75" i="7"/>
  <c r="A78" i="27"/>
  <c r="B78" i="19"/>
  <c r="A77" i="19"/>
  <c r="B76" i="7"/>
  <c r="B79" i="27"/>
  <c r="B78" i="10"/>
  <c r="B77" i="11"/>
  <c r="A77" i="11" s="1"/>
  <c r="A76" i="7" l="1"/>
  <c r="X76" i="7"/>
  <c r="A78" i="10"/>
  <c r="A79" i="27"/>
  <c r="A78" i="19"/>
  <c r="B79" i="19"/>
  <c r="B77" i="7"/>
  <c r="B78" i="11"/>
  <c r="A78" i="11" s="1"/>
  <c r="B79" i="10"/>
  <c r="B80" i="27"/>
  <c r="A80" i="27" l="1"/>
  <c r="A79" i="10"/>
  <c r="A77" i="7"/>
  <c r="X77" i="7"/>
  <c r="A79" i="19"/>
  <c r="B80" i="19"/>
  <c r="B78" i="7"/>
  <c r="B81" i="27"/>
  <c r="A81" i="27" s="1"/>
  <c r="B80" i="10"/>
  <c r="B79" i="11"/>
  <c r="A79" i="11" s="1"/>
  <c r="A80" i="10" l="1"/>
  <c r="A78" i="7"/>
  <c r="X78" i="7"/>
  <c r="A80" i="19"/>
  <c r="B81" i="19"/>
  <c r="B79" i="7"/>
  <c r="B82" i="27"/>
  <c r="B80" i="11"/>
  <c r="A80" i="11" s="1"/>
  <c r="B81" i="10"/>
  <c r="A81" i="10" l="1"/>
  <c r="A82" i="27"/>
  <c r="A79" i="7"/>
  <c r="X79" i="7"/>
  <c r="B82" i="19"/>
  <c r="A81" i="19"/>
  <c r="B80" i="7"/>
  <c r="B82" i="10"/>
  <c r="B81" i="11"/>
  <c r="A81" i="11" s="1"/>
  <c r="B83" i="27"/>
  <c r="A83" i="27" l="1"/>
  <c r="A82" i="10"/>
  <c r="A80" i="7"/>
  <c r="X80" i="7"/>
  <c r="A82" i="19"/>
  <c r="B83" i="19"/>
  <c r="B81" i="7"/>
  <c r="B84" i="27"/>
  <c r="B83" i="10"/>
  <c r="B82" i="11"/>
  <c r="A82" i="11" s="1"/>
  <c r="A81" i="7" l="1"/>
  <c r="X81" i="7"/>
  <c r="A83" i="10"/>
  <c r="A84" i="27"/>
  <c r="A83" i="19"/>
  <c r="B84" i="19"/>
  <c r="B82" i="7"/>
  <c r="B84" i="10"/>
  <c r="B83" i="11"/>
  <c r="A83" i="11" s="1"/>
  <c r="B85" i="27"/>
  <c r="A82" i="7" l="1"/>
  <c r="X82" i="7"/>
  <c r="A85" i="27"/>
  <c r="A84" i="10"/>
  <c r="B85" i="19"/>
  <c r="A84" i="19"/>
  <c r="B83" i="7"/>
  <c r="B85" i="10"/>
  <c r="B86" i="27"/>
  <c r="B84" i="11"/>
  <c r="A84" i="11" s="1"/>
  <c r="A83" i="7" l="1"/>
  <c r="X83" i="7"/>
  <c r="A86" i="27"/>
  <c r="A85" i="10"/>
  <c r="B86" i="19"/>
  <c r="A85" i="19"/>
  <c r="B84" i="7"/>
  <c r="B87" i="27"/>
  <c r="B85" i="11"/>
  <c r="A85" i="11" s="1"/>
  <c r="B86" i="10"/>
  <c r="A84" i="7" l="1"/>
  <c r="X84" i="7"/>
  <c r="A86" i="10"/>
  <c r="A87" i="27"/>
  <c r="A86" i="19"/>
  <c r="B87" i="19"/>
  <c r="B85" i="7"/>
  <c r="B87" i="10"/>
  <c r="B88" i="27"/>
  <c r="B86" i="11"/>
  <c r="A86" i="11" s="1"/>
  <c r="A87" i="10" l="1"/>
  <c r="A88" i="27"/>
  <c r="A85" i="7"/>
  <c r="X85" i="7"/>
  <c r="A87" i="19"/>
  <c r="B88" i="19"/>
  <c r="B86" i="7"/>
  <c r="B89" i="27"/>
  <c r="B87" i="11"/>
  <c r="A87" i="11" s="1"/>
  <c r="B88" i="10"/>
  <c r="A88" i="10" l="1"/>
  <c r="A86" i="7"/>
  <c r="X86" i="7"/>
  <c r="A89" i="27"/>
  <c r="B89" i="19"/>
  <c r="A88" i="19"/>
  <c r="B87" i="7"/>
  <c r="B90" i="27"/>
  <c r="B89" i="10"/>
  <c r="B88" i="11"/>
  <c r="A88" i="11" s="1"/>
  <c r="A87" i="7" l="1"/>
  <c r="X87" i="7"/>
  <c r="A89" i="10"/>
  <c r="A90" i="27"/>
  <c r="B90" i="19"/>
  <c r="A89" i="19"/>
  <c r="B88" i="7"/>
  <c r="B90" i="10"/>
  <c r="B89" i="11"/>
  <c r="A89" i="11" s="1"/>
  <c r="B91" i="27"/>
  <c r="A90" i="10" l="1"/>
  <c r="A88" i="7"/>
  <c r="X88" i="7"/>
  <c r="A91" i="27"/>
  <c r="B91" i="19"/>
  <c r="A90" i="19"/>
  <c r="B89" i="7"/>
  <c r="B92" i="27"/>
  <c r="B90" i="11"/>
  <c r="A90" i="11" s="1"/>
  <c r="B91" i="10"/>
  <c r="A92" i="27" l="1"/>
  <c r="A89" i="7"/>
  <c r="X89" i="7"/>
  <c r="A91" i="10"/>
  <c r="B92" i="19"/>
  <c r="A91" i="19"/>
  <c r="B90" i="7"/>
  <c r="B92" i="10"/>
  <c r="B93" i="27"/>
  <c r="B91" i="11"/>
  <c r="A91" i="11" s="1"/>
  <c r="A92" i="10" l="1"/>
  <c r="A90" i="7"/>
  <c r="X90" i="7"/>
  <c r="A93" i="27"/>
  <c r="A92" i="19"/>
  <c r="B93" i="19"/>
  <c r="B91" i="7"/>
  <c r="B92" i="11"/>
  <c r="A92" i="11" s="1"/>
  <c r="B94" i="27"/>
  <c r="B93" i="10"/>
  <c r="A94" i="27" l="1"/>
  <c r="A91" i="7"/>
  <c r="X91" i="7"/>
  <c r="A93" i="10"/>
  <c r="A93" i="19"/>
  <c r="B94" i="19"/>
  <c r="B92" i="7"/>
  <c r="B94" i="10"/>
  <c r="B93" i="11"/>
  <c r="A93" i="11" s="1"/>
  <c r="B95" i="27"/>
  <c r="A95" i="27" s="1"/>
  <c r="A92" i="7" l="1"/>
  <c r="X92" i="7"/>
  <c r="A94" i="10"/>
  <c r="A94" i="19"/>
  <c r="B95" i="19"/>
  <c r="B93" i="7"/>
  <c r="B94" i="11"/>
  <c r="A94" i="11" s="1"/>
  <c r="B95" i="10"/>
  <c r="B96" i="27"/>
  <c r="A95" i="10" l="1"/>
  <c r="A93" i="7"/>
  <c r="X93" i="7"/>
  <c r="A96" i="27"/>
  <c r="B96" i="19"/>
  <c r="A95" i="19"/>
  <c r="B94" i="7"/>
  <c r="B96" i="10"/>
  <c r="B95" i="11"/>
  <c r="A95" i="11" s="1"/>
  <c r="B97" i="27"/>
  <c r="A94" i="7" l="1"/>
  <c r="X94" i="7"/>
  <c r="A96" i="10"/>
  <c r="A97" i="27"/>
  <c r="B97" i="19"/>
  <c r="A96" i="19"/>
  <c r="B95" i="7"/>
  <c r="B96" i="11"/>
  <c r="A96" i="11" s="1"/>
  <c r="B97" i="10"/>
  <c r="B98" i="27"/>
  <c r="A95" i="7" l="1"/>
  <c r="X95" i="7"/>
  <c r="A98" i="27"/>
  <c r="A97" i="10"/>
  <c r="B98" i="19"/>
  <c r="A97" i="19"/>
  <c r="B96" i="7"/>
  <c r="B99" i="27"/>
  <c r="B98" i="10"/>
  <c r="B97" i="11"/>
  <c r="A97" i="11" s="1"/>
  <c r="A98" i="10" l="1"/>
  <c r="A99" i="27"/>
  <c r="A96" i="7"/>
  <c r="X96" i="7"/>
  <c r="A98" i="19"/>
  <c r="B99" i="19"/>
  <c r="B97" i="7"/>
  <c r="B99" i="10"/>
  <c r="B98" i="11"/>
  <c r="A98" i="11" s="1"/>
  <c r="B100" i="27"/>
  <c r="A100" i="27" l="1"/>
  <c r="A99" i="10"/>
  <c r="A97" i="7"/>
  <c r="X97" i="7"/>
  <c r="A99" i="19"/>
  <c r="B100" i="19"/>
  <c r="B98" i="7"/>
  <c r="B101" i="27"/>
  <c r="B99" i="11"/>
  <c r="A99" i="11" s="1"/>
  <c r="B100" i="10"/>
  <c r="A101" i="27" l="1"/>
  <c r="A100" i="10"/>
  <c r="A98" i="7"/>
  <c r="X98" i="7"/>
  <c r="A100" i="19"/>
  <c r="B101" i="19"/>
  <c r="B99" i="7"/>
  <c r="B101" i="10"/>
  <c r="B102" i="27"/>
  <c r="B100" i="11"/>
  <c r="A100" i="11" s="1"/>
  <c r="A102" i="27" l="1"/>
  <c r="A101" i="10"/>
  <c r="A99" i="7"/>
  <c r="X99" i="7"/>
  <c r="B102" i="19"/>
  <c r="A101" i="19"/>
  <c r="B100" i="7"/>
  <c r="B101" i="11"/>
  <c r="A101" i="11" s="1"/>
  <c r="B103" i="27"/>
  <c r="B102" i="10"/>
  <c r="A103" i="27" l="1"/>
  <c r="A100" i="7"/>
  <c r="X100" i="7"/>
  <c r="A102" i="10"/>
  <c r="A102" i="19"/>
  <c r="B103" i="19"/>
  <c r="B101" i="7"/>
  <c r="B103" i="10"/>
  <c r="B104" i="27"/>
  <c r="B102" i="11"/>
  <c r="A102" i="11" s="1"/>
  <c r="A104" i="27" l="1"/>
  <c r="A103" i="10"/>
  <c r="A101" i="7"/>
  <c r="X101" i="7"/>
  <c r="B104" i="19"/>
  <c r="A103" i="19"/>
  <c r="B102" i="7"/>
  <c r="B105" i="27"/>
  <c r="B103" i="11"/>
  <c r="A103" i="11" s="1"/>
  <c r="B104" i="10"/>
  <c r="A102" i="7" l="1"/>
  <c r="X102" i="7"/>
  <c r="A104" i="10"/>
  <c r="A105" i="27"/>
  <c r="B105" i="19"/>
  <c r="A104" i="19"/>
  <c r="B103" i="7"/>
  <c r="B105" i="10"/>
  <c r="B106" i="27"/>
  <c r="B104" i="11"/>
  <c r="A104" i="11" s="1"/>
  <c r="A106" i="27" l="1"/>
  <c r="A105" i="10"/>
  <c r="A103" i="7"/>
  <c r="X103" i="7"/>
  <c r="A105" i="19"/>
  <c r="B106" i="19"/>
  <c r="B104" i="7"/>
  <c r="B105" i="11"/>
  <c r="A105" i="11" s="1"/>
  <c r="B107" i="27"/>
  <c r="A107" i="27" s="1"/>
  <c r="B106" i="10"/>
  <c r="A104" i="7" l="1"/>
  <c r="X104" i="7"/>
  <c r="A106" i="10"/>
  <c r="A106" i="19"/>
  <c r="B107" i="19"/>
  <c r="B105" i="7"/>
  <c r="B108" i="27"/>
  <c r="B106" i="11"/>
  <c r="A106" i="11" s="1"/>
  <c r="B107" i="10"/>
  <c r="A105" i="7" l="1"/>
  <c r="X105" i="7"/>
  <c r="A107" i="10"/>
  <c r="A108" i="27"/>
  <c r="A107" i="19"/>
  <c r="B108" i="19"/>
  <c r="B106" i="7"/>
  <c r="B108" i="10"/>
  <c r="B107" i="11"/>
  <c r="A107" i="11" s="1"/>
  <c r="B109" i="27"/>
  <c r="A108" i="10" l="1"/>
  <c r="A106" i="7"/>
  <c r="X106" i="7"/>
  <c r="A109" i="27"/>
  <c r="B109" i="19"/>
  <c r="A108" i="19"/>
  <c r="B107" i="7"/>
  <c r="B110" i="27"/>
  <c r="B108" i="11"/>
  <c r="A108" i="11" s="1"/>
  <c r="B109" i="10"/>
  <c r="A107" i="7" l="1"/>
  <c r="X107" i="7"/>
  <c r="A109" i="10"/>
  <c r="A110" i="27"/>
  <c r="B110" i="19"/>
  <c r="A109" i="19"/>
  <c r="B108" i="7"/>
  <c r="B111" i="27"/>
  <c r="B110" i="10"/>
  <c r="B109" i="11"/>
  <c r="A109" i="11" s="1"/>
  <c r="A111" i="27" l="1"/>
  <c r="A110" i="10"/>
  <c r="A108" i="7"/>
  <c r="X108" i="7"/>
  <c r="B111" i="19"/>
  <c r="A110" i="19"/>
  <c r="B109" i="7"/>
  <c r="B111" i="10"/>
  <c r="B110" i="11"/>
  <c r="A110" i="11" s="1"/>
  <c r="B112" i="27"/>
  <c r="A109" i="7" l="1"/>
  <c r="X109" i="7"/>
  <c r="A112" i="27"/>
  <c r="A111" i="10"/>
  <c r="A111" i="19"/>
  <c r="B112" i="19"/>
  <c r="B110" i="7"/>
  <c r="B113" i="27"/>
  <c r="B111" i="11"/>
  <c r="A111" i="11" s="1"/>
  <c r="B112" i="10"/>
  <c r="A113" i="27" l="1"/>
  <c r="A112" i="10"/>
  <c r="A110" i="7"/>
  <c r="X110" i="7"/>
  <c r="B113" i="19"/>
  <c r="A112" i="19"/>
  <c r="B111" i="7"/>
  <c r="B112" i="11"/>
  <c r="A112" i="11" s="1"/>
  <c r="B113" i="10"/>
  <c r="B114" i="27"/>
  <c r="A114" i="27" s="1"/>
  <c r="A111" i="7" l="1"/>
  <c r="X111" i="7"/>
  <c r="A113" i="10"/>
  <c r="A113" i="19"/>
  <c r="B114" i="19"/>
  <c r="B112" i="7"/>
  <c r="B113" i="11"/>
  <c r="A113" i="11" s="1"/>
  <c r="B115" i="27"/>
  <c r="B114" i="10"/>
  <c r="A115" i="27" l="1"/>
  <c r="A112" i="7"/>
  <c r="X112" i="7"/>
  <c r="A114" i="10"/>
  <c r="B115" i="19"/>
  <c r="A114" i="19"/>
  <c r="B113" i="7"/>
  <c r="B116" i="27"/>
  <c r="B115" i="10"/>
  <c r="B114" i="11"/>
  <c r="A114" i="11" s="1"/>
  <c r="A115" i="10" l="1"/>
  <c r="A113" i="7"/>
  <c r="X113" i="7"/>
  <c r="A116" i="27"/>
  <c r="A115" i="19"/>
  <c r="B116" i="19"/>
  <c r="B114" i="7"/>
  <c r="B115" i="11"/>
  <c r="A115" i="11" s="1"/>
  <c r="B117" i="27"/>
  <c r="B116" i="10"/>
  <c r="A114" i="7" l="1"/>
  <c r="X114" i="7"/>
  <c r="A116" i="10"/>
  <c r="A117" i="27"/>
  <c r="B117" i="19"/>
  <c r="A116" i="19"/>
  <c r="B115" i="7"/>
  <c r="B117" i="10"/>
  <c r="B118" i="27"/>
  <c r="B116" i="11"/>
  <c r="A116" i="11" s="1"/>
  <c r="A115" i="7" l="1"/>
  <c r="X115" i="7"/>
  <c r="A118" i="27"/>
  <c r="A117" i="10"/>
  <c r="A117" i="19"/>
  <c r="B118" i="19"/>
  <c r="B116" i="7"/>
  <c r="B119" i="27"/>
  <c r="B118" i="10"/>
  <c r="B117" i="11"/>
  <c r="A117" i="11" s="1"/>
  <c r="A116" i="7" l="1"/>
  <c r="X116" i="7"/>
  <c r="A118" i="10"/>
  <c r="A119" i="27"/>
  <c r="B119" i="19"/>
  <c r="A118" i="19"/>
  <c r="B117" i="7"/>
  <c r="B119" i="10"/>
  <c r="B118" i="11"/>
  <c r="A118" i="11" s="1"/>
  <c r="B120" i="27"/>
  <c r="A119" i="10" l="1"/>
  <c r="A117" i="7"/>
  <c r="X117" i="7"/>
  <c r="A120" i="27"/>
  <c r="B120" i="19"/>
  <c r="A119" i="19"/>
  <c r="B118" i="7"/>
  <c r="B121" i="27"/>
  <c r="B120" i="10"/>
  <c r="B119" i="11"/>
  <c r="A119" i="11" s="1"/>
  <c r="A118" i="7" l="1"/>
  <c r="X118" i="7"/>
  <c r="A120" i="10"/>
  <c r="A121" i="27"/>
  <c r="B121" i="19"/>
  <c r="A120" i="19"/>
  <c r="B119" i="7"/>
  <c r="B121" i="10"/>
  <c r="B120" i="11"/>
  <c r="A120" i="11" s="1"/>
  <c r="B122" i="27"/>
  <c r="A119" i="7" l="1"/>
  <c r="X119" i="7"/>
  <c r="A122" i="27"/>
  <c r="A121" i="10"/>
  <c r="B122" i="19"/>
  <c r="A121" i="19"/>
  <c r="B120" i="7"/>
  <c r="B123" i="27"/>
  <c r="B122" i="10"/>
  <c r="B121" i="11"/>
  <c r="A121" i="11" s="1"/>
  <c r="A123" i="27" l="1"/>
  <c r="A122" i="10"/>
  <c r="A120" i="7"/>
  <c r="X120" i="7"/>
  <c r="B123" i="19"/>
  <c r="A122" i="19"/>
  <c r="B121" i="7"/>
  <c r="B123" i="10"/>
  <c r="B122" i="11"/>
  <c r="A122" i="11" s="1"/>
  <c r="B124" i="27"/>
  <c r="A124" i="27" l="1"/>
  <c r="A123" i="10"/>
  <c r="A121" i="7"/>
  <c r="X121" i="7"/>
  <c r="A123" i="19"/>
  <c r="B124" i="19"/>
  <c r="B122" i="7"/>
  <c r="B125" i="27"/>
  <c r="B123" i="11"/>
  <c r="A123" i="11" s="1"/>
  <c r="B124" i="10"/>
  <c r="A122" i="7" l="1"/>
  <c r="X122" i="7"/>
  <c r="A124" i="10"/>
  <c r="A125" i="27"/>
  <c r="B125" i="19"/>
  <c r="A124" i="19"/>
  <c r="B123" i="7"/>
  <c r="B125" i="10"/>
  <c r="B124" i="11"/>
  <c r="A124" i="11" s="1"/>
  <c r="B126" i="27"/>
  <c r="A126" i="27" l="1"/>
  <c r="A123" i="7"/>
  <c r="X123" i="7"/>
  <c r="A125" i="10"/>
  <c r="A125" i="19"/>
  <c r="B126" i="19"/>
  <c r="B124" i="7"/>
  <c r="B127" i="27"/>
  <c r="B125" i="11"/>
  <c r="A125" i="11" s="1"/>
  <c r="B126" i="10"/>
  <c r="A126" i="10" l="1"/>
  <c r="A127" i="27"/>
  <c r="A124" i="7"/>
  <c r="X124" i="7"/>
  <c r="B127" i="19"/>
  <c r="A126" i="19"/>
  <c r="B125" i="7"/>
  <c r="B128" i="27"/>
  <c r="B127" i="10"/>
  <c r="B126" i="11"/>
  <c r="A126" i="11" s="1"/>
  <c r="A127" i="10" l="1"/>
  <c r="A125" i="7"/>
  <c r="X125" i="7"/>
  <c r="A128" i="27"/>
  <c r="B128" i="19"/>
  <c r="A127" i="19"/>
  <c r="B126" i="7"/>
  <c r="B128" i="10"/>
  <c r="B127" i="11"/>
  <c r="A127" i="11" s="1"/>
  <c r="B129" i="27"/>
  <c r="A129" i="27" l="1"/>
  <c r="A126" i="7"/>
  <c r="X126" i="7"/>
  <c r="A128" i="10"/>
  <c r="B129" i="19"/>
  <c r="A128" i="19"/>
  <c r="B127" i="7"/>
  <c r="B128" i="11"/>
  <c r="A128" i="11" s="1"/>
  <c r="B130" i="27"/>
  <c r="A130" i="27" s="1"/>
  <c r="B129" i="10"/>
  <c r="A129" i="10" l="1"/>
  <c r="A127" i="7"/>
  <c r="X127" i="7"/>
  <c r="A129" i="19"/>
  <c r="B130" i="19"/>
  <c r="B128" i="7"/>
  <c r="B130" i="10"/>
  <c r="B131" i="27"/>
  <c r="B129" i="11"/>
  <c r="A129" i="11" s="1"/>
  <c r="A128" i="7" l="1"/>
  <c r="X128" i="7"/>
  <c r="A130" i="10"/>
  <c r="A131" i="27"/>
  <c r="B131" i="19"/>
  <c r="A130" i="19"/>
  <c r="B129" i="7"/>
  <c r="B132" i="27"/>
  <c r="B130" i="11"/>
  <c r="A130" i="11" s="1"/>
  <c r="B131" i="10"/>
  <c r="A129" i="7" l="1"/>
  <c r="X129" i="7"/>
  <c r="A131" i="10"/>
  <c r="A132" i="27"/>
  <c r="A131" i="19"/>
  <c r="B132" i="19"/>
  <c r="B130" i="7"/>
  <c r="B132" i="10"/>
  <c r="B131" i="11"/>
  <c r="A131" i="11" s="1"/>
  <c r="B133" i="27"/>
  <c r="A132" i="10" l="1"/>
  <c r="A133" i="27"/>
  <c r="A130" i="7"/>
  <c r="X130" i="7"/>
  <c r="A132" i="19"/>
  <c r="B133" i="19"/>
  <c r="B131" i="7"/>
  <c r="B134" i="27"/>
  <c r="B132" i="11"/>
  <c r="A132" i="11" s="1"/>
  <c r="B133" i="10"/>
  <c r="A134" i="27" l="1"/>
  <c r="A133" i="10"/>
  <c r="A131" i="7"/>
  <c r="X131" i="7"/>
  <c r="B134" i="19"/>
  <c r="A133" i="19"/>
  <c r="B132" i="7"/>
  <c r="B134" i="10"/>
  <c r="B133" i="11"/>
  <c r="A133" i="11" s="1"/>
  <c r="B135" i="27"/>
  <c r="A134" i="10" l="1"/>
  <c r="A132" i="7"/>
  <c r="X132" i="7"/>
  <c r="A135" i="27"/>
  <c r="B135" i="19"/>
  <c r="A134" i="19"/>
  <c r="B133" i="7"/>
  <c r="B134" i="11"/>
  <c r="A134" i="11" s="1"/>
  <c r="B136" i="27"/>
  <c r="B135" i="10"/>
  <c r="A136" i="27" l="1"/>
  <c r="A135" i="10"/>
  <c r="A133" i="7"/>
  <c r="X133" i="7"/>
  <c r="A135" i="19"/>
  <c r="B136" i="19"/>
  <c r="B134" i="7"/>
  <c r="B136" i="10"/>
  <c r="B135" i="11"/>
  <c r="A135" i="11" s="1"/>
  <c r="B137" i="27"/>
  <c r="A136" i="10" l="1"/>
  <c r="A134" i="7"/>
  <c r="X134" i="7"/>
  <c r="A137" i="27"/>
  <c r="B137" i="19"/>
  <c r="A136" i="19"/>
  <c r="B135" i="7"/>
  <c r="B136" i="11"/>
  <c r="A136" i="11" s="1"/>
  <c r="B138" i="27"/>
  <c r="B137" i="10"/>
  <c r="A138" i="27" l="1"/>
  <c r="A135" i="7"/>
  <c r="X135" i="7"/>
  <c r="A137" i="10"/>
  <c r="A137" i="19"/>
  <c r="B138" i="19"/>
  <c r="B136" i="7"/>
  <c r="B138" i="10"/>
  <c r="B137" i="11"/>
  <c r="A137" i="11" s="1"/>
  <c r="B139" i="27"/>
  <c r="A139" i="27" s="1"/>
  <c r="A136" i="7" l="1"/>
  <c r="X136" i="7"/>
  <c r="A138" i="10"/>
  <c r="B139" i="19"/>
  <c r="A138" i="19"/>
  <c r="B137" i="7"/>
  <c r="B138" i="11"/>
  <c r="A138" i="11" s="1"/>
  <c r="B140" i="27"/>
  <c r="B139" i="10"/>
  <c r="A140" i="27" l="1"/>
  <c r="A137" i="7"/>
  <c r="X137" i="7"/>
  <c r="A139" i="10"/>
  <c r="B140" i="19"/>
  <c r="A139" i="19"/>
  <c r="B138" i="7"/>
  <c r="B140" i="10"/>
  <c r="B141" i="27"/>
  <c r="A141" i="27" s="1"/>
  <c r="B139" i="11"/>
  <c r="A139" i="11" s="1"/>
  <c r="A138" i="7" l="1"/>
  <c r="X138" i="7"/>
  <c r="A140" i="10"/>
  <c r="A140" i="19"/>
  <c r="B141" i="19"/>
  <c r="B139" i="7"/>
  <c r="B142" i="27"/>
  <c r="B141" i="10"/>
  <c r="B140" i="11"/>
  <c r="A140" i="11" s="1"/>
  <c r="A139" i="7" l="1"/>
  <c r="X139" i="7"/>
  <c r="A142" i="27"/>
  <c r="A141" i="10"/>
  <c r="B142" i="19"/>
  <c r="A141" i="19"/>
  <c r="B140" i="7"/>
  <c r="B143" i="27"/>
  <c r="B141" i="11"/>
  <c r="A141" i="11" s="1"/>
  <c r="B142" i="10"/>
  <c r="A143" i="27" l="1"/>
  <c r="A142" i="10"/>
  <c r="A140" i="7"/>
  <c r="X140" i="7"/>
  <c r="A142" i="19"/>
  <c r="B143" i="19"/>
  <c r="B141" i="7"/>
  <c r="B142" i="11"/>
  <c r="A142" i="11" s="1"/>
  <c r="B143" i="10"/>
  <c r="B144" i="27"/>
  <c r="A144" i="27" l="1"/>
  <c r="A141" i="7"/>
  <c r="X141" i="7"/>
  <c r="A143" i="10"/>
  <c r="A143" i="19"/>
  <c r="B144" i="19"/>
  <c r="B142" i="7"/>
  <c r="B145" i="27"/>
  <c r="B143" i="11"/>
  <c r="A143" i="11" s="1"/>
  <c r="B144" i="10"/>
  <c r="A142" i="7" l="1"/>
  <c r="X142" i="7"/>
  <c r="A145" i="27"/>
  <c r="A144" i="10"/>
  <c r="A144" i="19"/>
  <c r="B145" i="19"/>
  <c r="B143" i="7"/>
  <c r="B144" i="11"/>
  <c r="A144" i="11" s="1"/>
  <c r="B145" i="10"/>
  <c r="B146" i="27"/>
  <c r="A146" i="27" s="1"/>
  <c r="A145" i="10" l="1"/>
  <c r="A143" i="7"/>
  <c r="X143" i="7"/>
  <c r="A145" i="19"/>
  <c r="B146" i="19"/>
  <c r="B144" i="7"/>
  <c r="B147" i="27"/>
  <c r="B146" i="10"/>
  <c r="B145" i="11"/>
  <c r="A145" i="11" s="1"/>
  <c r="A144" i="7" l="1"/>
  <c r="X144" i="7"/>
  <c r="A146" i="10"/>
  <c r="A147" i="27"/>
  <c r="A146" i="19"/>
  <c r="B147" i="19"/>
  <c r="B145" i="7"/>
  <c r="B148" i="27"/>
  <c r="B146" i="11"/>
  <c r="A146" i="11" s="1"/>
  <c r="B147" i="10"/>
  <c r="A145" i="7" l="1"/>
  <c r="X145" i="7"/>
  <c r="A147" i="10"/>
  <c r="A148" i="27"/>
  <c r="B148" i="19"/>
  <c r="A147" i="19"/>
  <c r="B146" i="7"/>
  <c r="B148" i="10"/>
  <c r="B147" i="11"/>
  <c r="A147" i="11" s="1"/>
  <c r="B149" i="27"/>
  <c r="A148" i="10" l="1"/>
  <c r="A146" i="7"/>
  <c r="X146" i="7"/>
  <c r="A149" i="27"/>
  <c r="A148" i="19"/>
  <c r="B149" i="19"/>
  <c r="B147" i="7"/>
  <c r="B150" i="27"/>
  <c r="B148" i="11"/>
  <c r="A148" i="11" s="1"/>
  <c r="B149" i="10"/>
  <c r="A147" i="7" l="1"/>
  <c r="X147" i="7"/>
  <c r="A150" i="27"/>
  <c r="A149" i="10"/>
  <c r="A149" i="19"/>
  <c r="B150" i="19"/>
  <c r="B148" i="7"/>
  <c r="B149" i="11"/>
  <c r="A149" i="11" s="1"/>
  <c r="B150" i="10"/>
  <c r="B151" i="27"/>
  <c r="A151" i="27" l="1"/>
  <c r="A150" i="10"/>
  <c r="A148" i="7"/>
  <c r="X148" i="7"/>
  <c r="A150" i="19"/>
  <c r="B151" i="19"/>
  <c r="B149" i="7"/>
  <c r="B152" i="27"/>
  <c r="B151" i="10"/>
  <c r="B150" i="11"/>
  <c r="A150" i="11" s="1"/>
  <c r="A149" i="7" l="1"/>
  <c r="X149" i="7"/>
  <c r="A151" i="10"/>
  <c r="A152" i="27"/>
  <c r="A151" i="19"/>
  <c r="B152" i="19"/>
  <c r="B150" i="7"/>
  <c r="B151" i="11"/>
  <c r="A151" i="11" s="1"/>
  <c r="B152" i="10"/>
  <c r="B153" i="27"/>
  <c r="A153" i="27" l="1"/>
  <c r="A152" i="10"/>
  <c r="A150" i="7"/>
  <c r="X150" i="7"/>
  <c r="B153" i="19"/>
  <c r="A152" i="19"/>
  <c r="B151" i="7"/>
  <c r="B154" i="27"/>
  <c r="B153" i="10"/>
  <c r="B152" i="11"/>
  <c r="A152" i="11" s="1"/>
  <c r="A153" i="10" l="1"/>
  <c r="A151" i="7"/>
  <c r="X151" i="7"/>
  <c r="A154" i="27"/>
  <c r="B154" i="19"/>
  <c r="A153" i="19"/>
  <c r="B152" i="7"/>
  <c r="B153" i="11"/>
  <c r="A153" i="11" s="1"/>
  <c r="B154" i="10"/>
  <c r="B155" i="27"/>
  <c r="A152" i="7" l="1"/>
  <c r="X152" i="7"/>
  <c r="A155" i="27"/>
  <c r="A154" i="10"/>
  <c r="B155" i="19"/>
  <c r="A154" i="19"/>
  <c r="B153" i="7"/>
  <c r="B155" i="10"/>
  <c r="B156" i="27"/>
  <c r="B154" i="11"/>
  <c r="A154" i="11" s="1"/>
  <c r="A155" i="10" l="1"/>
  <c r="A156" i="27"/>
  <c r="A153" i="7"/>
  <c r="X153" i="7"/>
  <c r="B156" i="19"/>
  <c r="A155" i="19"/>
  <c r="B154" i="7"/>
  <c r="B155" i="11"/>
  <c r="A155" i="11" s="1"/>
  <c r="B156" i="10"/>
  <c r="B157" i="27"/>
  <c r="A157" i="27" l="1"/>
  <c r="A156" i="10"/>
  <c r="A154" i="7"/>
  <c r="X154" i="7"/>
  <c r="A156" i="19"/>
  <c r="B157" i="19"/>
  <c r="B155" i="7"/>
  <c r="B157" i="10"/>
  <c r="B158" i="27"/>
  <c r="A158" i="27" s="1"/>
  <c r="B156" i="11"/>
  <c r="A156" i="11" s="1"/>
  <c r="A155" i="7" l="1"/>
  <c r="X155" i="7"/>
  <c r="A157" i="10"/>
  <c r="B158" i="19"/>
  <c r="A157" i="19"/>
  <c r="B156" i="7"/>
  <c r="B157" i="11"/>
  <c r="A157" i="11" s="1"/>
  <c r="B158" i="10"/>
  <c r="B159" i="27"/>
  <c r="A159" i="27" l="1"/>
  <c r="A158" i="10"/>
  <c r="A156" i="7"/>
  <c r="X156" i="7"/>
  <c r="B159" i="19"/>
  <c r="A158" i="19"/>
  <c r="B157" i="7"/>
  <c r="B159" i="10"/>
  <c r="B160" i="27"/>
  <c r="B158" i="11"/>
  <c r="A158" i="11" s="1"/>
  <c r="A157" i="7" l="1"/>
  <c r="X157" i="7"/>
  <c r="A160" i="27"/>
  <c r="A159" i="10"/>
  <c r="A159" i="19"/>
  <c r="B160" i="19"/>
  <c r="B158" i="7"/>
  <c r="B161" i="27"/>
  <c r="B159" i="11"/>
  <c r="A159" i="11" s="1"/>
  <c r="B160" i="10"/>
  <c r="A161" i="27" l="1"/>
  <c r="A160" i="10"/>
  <c r="A158" i="7"/>
  <c r="X158" i="7"/>
  <c r="B161" i="19"/>
  <c r="A160" i="19"/>
  <c r="B159" i="7"/>
  <c r="B162" i="27"/>
  <c r="B161" i="10"/>
  <c r="B160" i="11"/>
  <c r="A160" i="11" s="1"/>
  <c r="A162" i="27" l="1"/>
  <c r="A161" i="10"/>
  <c r="A159" i="7"/>
  <c r="X159" i="7"/>
  <c r="B162" i="19"/>
  <c r="A161" i="19"/>
  <c r="B160" i="7"/>
  <c r="B161" i="11"/>
  <c r="A161" i="11" s="1"/>
  <c r="B162" i="10"/>
  <c r="B163" i="27"/>
  <c r="A163" i="27" l="1"/>
  <c r="A160" i="7"/>
  <c r="X160" i="7"/>
  <c r="A162" i="10"/>
  <c r="B163" i="19"/>
  <c r="A162" i="19"/>
  <c r="B161" i="7"/>
  <c r="B163" i="10"/>
  <c r="B164" i="27"/>
  <c r="B162" i="11"/>
  <c r="A162" i="11" s="1"/>
  <c r="A164" i="27" l="1"/>
  <c r="A163" i="10"/>
  <c r="A161" i="7"/>
  <c r="X161" i="7"/>
  <c r="B164" i="19"/>
  <c r="A163" i="19"/>
  <c r="B162" i="7"/>
  <c r="B163" i="11"/>
  <c r="A163" i="11" s="1"/>
  <c r="B164" i="10"/>
  <c r="B165" i="27"/>
  <c r="A165" i="27" l="1"/>
  <c r="A164" i="10"/>
  <c r="A162" i="7"/>
  <c r="X162" i="7"/>
  <c r="A164" i="19"/>
  <c r="B165" i="19"/>
  <c r="B163" i="7"/>
  <c r="B165" i="10"/>
  <c r="B164" i="11"/>
  <c r="A164" i="11" s="1"/>
  <c r="B166" i="27"/>
  <c r="A166" i="27" s="1"/>
  <c r="A165" i="10" l="1"/>
  <c r="A163" i="7"/>
  <c r="X163" i="7"/>
  <c r="B166" i="19"/>
  <c r="A165" i="19"/>
  <c r="B164" i="7"/>
  <c r="B167" i="27"/>
  <c r="B166" i="10"/>
  <c r="B165" i="11"/>
  <c r="A165" i="11" s="1"/>
  <c r="A166" i="10" l="1"/>
  <c r="A167" i="27"/>
  <c r="A164" i="7"/>
  <c r="X164" i="7"/>
  <c r="A166" i="19"/>
  <c r="B167" i="19"/>
  <c r="B165" i="7"/>
  <c r="B167" i="10"/>
  <c r="B166" i="11"/>
  <c r="A166" i="11" s="1"/>
  <c r="B168" i="27"/>
  <c r="A168" i="27" l="1"/>
  <c r="A167" i="10"/>
  <c r="A165" i="7"/>
  <c r="X165" i="7"/>
  <c r="A167" i="19"/>
  <c r="B168" i="19"/>
  <c r="B166" i="7"/>
  <c r="B167" i="11"/>
  <c r="A167" i="11" s="1"/>
  <c r="B169" i="27"/>
  <c r="A169" i="27" s="1"/>
  <c r="B168" i="10"/>
  <c r="A168" i="10" l="1"/>
  <c r="A166" i="7"/>
  <c r="X166" i="7"/>
  <c r="B169" i="19"/>
  <c r="A168" i="19"/>
  <c r="B167" i="7"/>
  <c r="B169" i="10"/>
  <c r="B170" i="27"/>
  <c r="B168" i="11"/>
  <c r="A168" i="11" s="1"/>
  <c r="A169" i="10" l="1"/>
  <c r="A167" i="7"/>
  <c r="X167" i="7"/>
  <c r="A170" i="27"/>
  <c r="A169" i="19"/>
  <c r="B170" i="19"/>
  <c r="B168" i="7"/>
  <c r="B169" i="11"/>
  <c r="A169" i="11" s="1"/>
  <c r="B171" i="27"/>
  <c r="A171" i="27" s="1"/>
  <c r="B170" i="10"/>
  <c r="A170" i="10" l="1"/>
  <c r="A168" i="7"/>
  <c r="X168" i="7"/>
  <c r="A170" i="19"/>
  <c r="B171" i="19"/>
  <c r="B169" i="7"/>
  <c r="B171" i="10"/>
  <c r="B172" i="27"/>
  <c r="B170" i="11"/>
  <c r="A170" i="11" s="1"/>
  <c r="A171" i="10" l="1"/>
  <c r="A169" i="7"/>
  <c r="X169" i="7"/>
  <c r="A172" i="27"/>
  <c r="B172" i="19"/>
  <c r="A171" i="19"/>
  <c r="B170" i="7"/>
  <c r="B172" i="10"/>
  <c r="B171" i="11"/>
  <c r="A171" i="11" s="1"/>
  <c r="B173" i="27"/>
  <c r="A170" i="7" l="1"/>
  <c r="X170" i="7"/>
  <c r="A173" i="27"/>
  <c r="A172" i="10"/>
  <c r="A172" i="19"/>
  <c r="B173" i="19"/>
  <c r="B171" i="7"/>
  <c r="B174" i="27"/>
  <c r="B173" i="10"/>
  <c r="B172" i="11"/>
  <c r="A172" i="11" s="1"/>
  <c r="A173" i="10" l="1"/>
  <c r="A174" i="27"/>
  <c r="A171" i="7"/>
  <c r="X171" i="7"/>
  <c r="A173" i="19"/>
  <c r="B174" i="19"/>
  <c r="B172" i="7"/>
  <c r="B174" i="10"/>
  <c r="B175" i="27"/>
  <c r="B173" i="11"/>
  <c r="A173" i="11" s="1"/>
  <c r="A174" i="10" l="1"/>
  <c r="A172" i="7"/>
  <c r="X172" i="7"/>
  <c r="A175" i="27"/>
  <c r="A174" i="19"/>
  <c r="B175" i="19"/>
  <c r="B173" i="7"/>
  <c r="B174" i="11"/>
  <c r="A174" i="11" s="1"/>
  <c r="B175" i="10"/>
  <c r="B176" i="27"/>
  <c r="A173" i="7" l="1"/>
  <c r="X173" i="7"/>
  <c r="A176" i="27"/>
  <c r="A175" i="10"/>
  <c r="B176" i="19"/>
  <c r="A175" i="19"/>
  <c r="B174" i="7"/>
  <c r="B176" i="10"/>
  <c r="B177" i="27"/>
  <c r="A177" i="27" s="1"/>
  <c r="B175" i="11"/>
  <c r="A175" i="11" s="1"/>
  <c r="A176" i="10" l="1"/>
  <c r="A174" i="7"/>
  <c r="X174" i="7"/>
  <c r="B177" i="19"/>
  <c r="A176" i="19"/>
  <c r="B175" i="7"/>
  <c r="B178" i="27"/>
  <c r="B176" i="11"/>
  <c r="A176" i="11" s="1"/>
  <c r="B177" i="10"/>
  <c r="A175" i="7" l="1"/>
  <c r="X175" i="7"/>
  <c r="A177" i="10"/>
  <c r="A178" i="27"/>
  <c r="B178" i="19"/>
  <c r="A177" i="19"/>
  <c r="B176" i="7"/>
  <c r="B177" i="11"/>
  <c r="A177" i="11" s="1"/>
  <c r="B179" i="27"/>
  <c r="B178" i="10"/>
  <c r="A178" i="10" l="1"/>
  <c r="A179" i="27"/>
  <c r="A176" i="7"/>
  <c r="X176" i="7"/>
  <c r="B179" i="19"/>
  <c r="A178" i="19"/>
  <c r="B177" i="7"/>
  <c r="B179" i="10"/>
  <c r="B178" i="11"/>
  <c r="A178" i="11" s="1"/>
  <c r="B180" i="27"/>
  <c r="A179" i="10" l="1"/>
  <c r="A177" i="7"/>
  <c r="X177" i="7"/>
  <c r="A180" i="27"/>
  <c r="A179" i="19"/>
  <c r="B180" i="19"/>
  <c r="B178" i="7"/>
  <c r="B179" i="11"/>
  <c r="A179" i="11" s="1"/>
  <c r="B181" i="27"/>
  <c r="B180" i="10"/>
  <c r="A178" i="7" l="1"/>
  <c r="X178" i="7"/>
  <c r="A180" i="10"/>
  <c r="A181" i="27"/>
  <c r="A180" i="19"/>
  <c r="B181" i="19"/>
  <c r="B179" i="7"/>
  <c r="B181" i="10"/>
  <c r="B182" i="27"/>
  <c r="B180" i="11"/>
  <c r="A180" i="11" s="1"/>
  <c r="A179" i="7" l="1"/>
  <c r="X179" i="7"/>
  <c r="A182" i="27"/>
  <c r="A181" i="10"/>
  <c r="B182" i="19"/>
  <c r="A181" i="19"/>
  <c r="B180" i="7"/>
  <c r="B181" i="11"/>
  <c r="A181" i="11" s="1"/>
  <c r="B183" i="27"/>
  <c r="A183" i="27" s="1"/>
  <c r="B182" i="10"/>
  <c r="A182" i="10" l="1"/>
  <c r="A180" i="7"/>
  <c r="X180" i="7"/>
  <c r="A182" i="19"/>
  <c r="B183" i="19"/>
  <c r="B181" i="7"/>
  <c r="B183" i="10"/>
  <c r="B184" i="27"/>
  <c r="B182" i="11"/>
  <c r="A182" i="11" s="1"/>
  <c r="A181" i="7" l="1"/>
  <c r="X181" i="7"/>
  <c r="A184" i="27"/>
  <c r="A183" i="10"/>
  <c r="B184" i="19"/>
  <c r="A183" i="19"/>
  <c r="B182" i="7"/>
  <c r="B183" i="11"/>
  <c r="A183" i="11" s="1"/>
  <c r="B185" i="27"/>
  <c r="B184" i="10"/>
  <c r="A185" i="27" l="1"/>
  <c r="A184" i="10"/>
  <c r="A182" i="7"/>
  <c r="X182" i="7"/>
  <c r="B185" i="19"/>
  <c r="A184" i="19"/>
  <c r="B183" i="7"/>
  <c r="B185" i="10"/>
  <c r="B184" i="11"/>
  <c r="A184" i="11" s="1"/>
  <c r="B186" i="27"/>
  <c r="A185" i="10" l="1"/>
  <c r="A186" i="27"/>
  <c r="U177" i="10"/>
  <c r="A183" i="7"/>
  <c r="X183" i="7"/>
  <c r="A185" i="19"/>
  <c r="B186" i="19"/>
  <c r="B184" i="7"/>
  <c r="B187" i="27"/>
  <c r="U179" i="10" s="1"/>
  <c r="B186" i="10"/>
  <c r="B185" i="11"/>
  <c r="A185" i="11" s="1"/>
  <c r="A187" i="27" l="1"/>
  <c r="U12" i="10"/>
  <c r="U13" i="10"/>
  <c r="U14" i="10"/>
  <c r="U15" i="10"/>
  <c r="U16" i="10"/>
  <c r="U17" i="10"/>
  <c r="U18" i="10"/>
  <c r="U20" i="10"/>
  <c r="U19" i="10"/>
  <c r="U22" i="10"/>
  <c r="U21" i="10"/>
  <c r="U24" i="10"/>
  <c r="U23" i="10"/>
  <c r="U27" i="10"/>
  <c r="U25" i="10"/>
  <c r="U30" i="10"/>
  <c r="U26" i="10"/>
  <c r="U28" i="10"/>
  <c r="U32" i="10"/>
  <c r="U29" i="10"/>
  <c r="U33" i="10"/>
  <c r="U31" i="10"/>
  <c r="U34" i="10"/>
  <c r="U36" i="10"/>
  <c r="U35" i="10"/>
  <c r="U38" i="10"/>
  <c r="U37" i="10"/>
  <c r="U40" i="10"/>
  <c r="U39" i="10"/>
  <c r="U41" i="10"/>
  <c r="U42" i="10"/>
  <c r="U44" i="10"/>
  <c r="U43" i="10"/>
  <c r="U45" i="10"/>
  <c r="U47" i="10"/>
  <c r="U46" i="10"/>
  <c r="U48" i="10"/>
  <c r="U50" i="10"/>
  <c r="U49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8" i="10"/>
  <c r="U67" i="10"/>
  <c r="U69" i="10"/>
  <c r="U70" i="10"/>
  <c r="U71" i="10"/>
  <c r="U73" i="10"/>
  <c r="U72" i="10"/>
  <c r="U74" i="10"/>
  <c r="U78" i="10"/>
  <c r="U75" i="10"/>
  <c r="U76" i="10"/>
  <c r="U77" i="10"/>
  <c r="U79" i="10"/>
  <c r="U83" i="10"/>
  <c r="U80" i="10"/>
  <c r="U81" i="10"/>
  <c r="U85" i="10"/>
  <c r="U82" i="10"/>
  <c r="U86" i="10"/>
  <c r="U87" i="10"/>
  <c r="U84" i="10"/>
  <c r="U88" i="10"/>
  <c r="U89" i="10"/>
  <c r="U90" i="10"/>
  <c r="U92" i="10"/>
  <c r="U91" i="10"/>
  <c r="U95" i="10"/>
  <c r="U93" i="10"/>
  <c r="U94" i="10"/>
  <c r="U98" i="10"/>
  <c r="U96" i="10"/>
  <c r="U97" i="10"/>
  <c r="U99" i="10"/>
  <c r="U101" i="10"/>
  <c r="U100" i="10"/>
  <c r="U102" i="10"/>
  <c r="U103" i="10"/>
  <c r="U104" i="10"/>
  <c r="U105" i="10"/>
  <c r="U107" i="10"/>
  <c r="U106" i="10"/>
  <c r="U109" i="10"/>
  <c r="U112" i="10"/>
  <c r="U110" i="10"/>
  <c r="U108" i="10"/>
  <c r="U111" i="10"/>
  <c r="U115" i="10"/>
  <c r="U113" i="10"/>
  <c r="U116" i="10"/>
  <c r="U114" i="10"/>
  <c r="U118" i="10"/>
  <c r="U117" i="10"/>
  <c r="U122" i="10"/>
  <c r="U121" i="10"/>
  <c r="U123" i="10"/>
  <c r="U120" i="10"/>
  <c r="U119" i="10"/>
  <c r="U125" i="10"/>
  <c r="U124" i="10"/>
  <c r="U126" i="10"/>
  <c r="U127" i="10"/>
  <c r="U128" i="10"/>
  <c r="U129" i="10"/>
  <c r="U131" i="10"/>
  <c r="U130" i="10"/>
  <c r="U132" i="10"/>
  <c r="U134" i="10"/>
  <c r="U133" i="10"/>
  <c r="U135" i="10"/>
  <c r="U136" i="10"/>
  <c r="U137" i="10"/>
  <c r="U138" i="10"/>
  <c r="U139" i="10"/>
  <c r="U140" i="10"/>
  <c r="U142" i="10"/>
  <c r="U143" i="10"/>
  <c r="U141" i="10"/>
  <c r="U145" i="10"/>
  <c r="U148" i="10"/>
  <c r="U144" i="10"/>
  <c r="U147" i="10"/>
  <c r="U146" i="10"/>
  <c r="U151" i="10"/>
  <c r="U149" i="10"/>
  <c r="U150" i="10"/>
  <c r="U152" i="10"/>
  <c r="U155" i="10"/>
  <c r="U153" i="10"/>
  <c r="U154" i="10"/>
  <c r="U157" i="10"/>
  <c r="U156" i="10"/>
  <c r="U160" i="10"/>
  <c r="U158" i="10"/>
  <c r="U161" i="10"/>
  <c r="U159" i="10"/>
  <c r="U163" i="10"/>
  <c r="U162" i="10"/>
  <c r="U164" i="10"/>
  <c r="U165" i="10"/>
  <c r="U167" i="10"/>
  <c r="U166" i="10"/>
  <c r="U168" i="10"/>
  <c r="U169" i="10"/>
  <c r="U171" i="10"/>
  <c r="U170" i="10"/>
  <c r="U172" i="10"/>
  <c r="U173" i="10"/>
  <c r="U176" i="10"/>
  <c r="U174" i="10"/>
  <c r="U175" i="10"/>
  <c r="U182" i="10"/>
  <c r="U178" i="10"/>
  <c r="U184" i="10"/>
  <c r="U183" i="10"/>
  <c r="A184" i="7"/>
  <c r="X184" i="7"/>
  <c r="U186" i="10"/>
  <c r="A186" i="10"/>
  <c r="U180" i="10"/>
  <c r="U185" i="10"/>
  <c r="U181" i="10"/>
  <c r="A186" i="19"/>
  <c r="B187" i="19"/>
  <c r="B185" i="7"/>
  <c r="B187" i="10"/>
  <c r="B186" i="11"/>
  <c r="A186" i="11" s="1"/>
  <c r="A185" i="7" l="1"/>
  <c r="X185" i="7"/>
  <c r="U187" i="10"/>
  <c r="A187" i="10"/>
  <c r="A187" i="19"/>
  <c r="B186" i="7"/>
  <c r="B187" i="11"/>
  <c r="A187" i="11" s="1"/>
  <c r="A186" i="7" l="1"/>
  <c r="X186" i="7"/>
  <c r="B187" i="7"/>
  <c r="A187" i="7" l="1"/>
  <c r="X187" i="7"/>
  <c r="AN12" i="11"/>
  <c r="T12" i="11"/>
  <c r="K12" i="11"/>
  <c r="H12" i="11"/>
  <c r="J12" i="11"/>
  <c r="W12" i="11"/>
  <c r="AL12" i="11"/>
  <c r="R12" i="11"/>
  <c r="AE12" i="11"/>
  <c r="AE12" i="7" s="1"/>
  <c r="Q12" i="11"/>
  <c r="AI12" i="11"/>
  <c r="AH12" i="11"/>
  <c r="M12" i="11"/>
  <c r="I12" i="11"/>
  <c r="Z12" i="11"/>
  <c r="S12" i="11"/>
  <c r="C12" i="11"/>
  <c r="Y12" i="11"/>
  <c r="AM12" i="11"/>
  <c r="G12" i="11"/>
  <c r="AJ12" i="11"/>
  <c r="O12" i="11"/>
  <c r="V12" i="11"/>
  <c r="D12" i="11"/>
  <c r="E12" i="11"/>
  <c r="F12" i="11"/>
  <c r="AC12" i="11"/>
  <c r="N12" i="11"/>
  <c r="L12" i="11"/>
  <c r="AD12" i="11"/>
  <c r="AB12" i="11"/>
  <c r="AG12" i="11"/>
  <c r="P12" i="11"/>
  <c r="AK12" i="11"/>
  <c r="AF12" i="11"/>
  <c r="AA12" i="11"/>
  <c r="U12" i="11"/>
  <c r="U12" i="7" s="1"/>
  <c r="M14" i="11"/>
  <c r="AG13" i="11"/>
  <c r="AH13" i="11"/>
  <c r="C13" i="11"/>
  <c r="AF13" i="11"/>
  <c r="T13" i="11"/>
  <c r="Z13" i="11"/>
  <c r="I13" i="11"/>
  <c r="K13" i="11"/>
  <c r="N13" i="11"/>
  <c r="AJ13" i="11"/>
  <c r="AA13" i="11"/>
  <c r="Y13" i="11"/>
  <c r="AC13" i="11"/>
  <c r="AM13" i="11"/>
  <c r="O13" i="11"/>
  <c r="AN13" i="11"/>
  <c r="AB13" i="11"/>
  <c r="L13" i="11"/>
  <c r="J13" i="11"/>
  <c r="P13" i="11"/>
  <c r="S13" i="11"/>
  <c r="D13" i="11"/>
  <c r="V13" i="11"/>
  <c r="E13" i="11"/>
  <c r="F13" i="11"/>
  <c r="M13" i="11"/>
  <c r="H13" i="11"/>
  <c r="AD13" i="11"/>
  <c r="AL13" i="11"/>
  <c r="AI13" i="11"/>
  <c r="R13" i="11"/>
  <c r="G13" i="11"/>
  <c r="AK13" i="11"/>
  <c r="AE13" i="11"/>
  <c r="AE13" i="7" s="1"/>
  <c r="S15" i="11"/>
  <c r="C14" i="11"/>
  <c r="D14" i="11"/>
  <c r="AE14" i="11"/>
  <c r="AE14" i="7" s="1"/>
  <c r="F14" i="11"/>
  <c r="AC14" i="11"/>
  <c r="W13" i="11"/>
  <c r="AJ14" i="11"/>
  <c r="U14" i="11"/>
  <c r="U14" i="7" s="1"/>
  <c r="AI14" i="11"/>
  <c r="AF14" i="11"/>
  <c r="R14" i="11"/>
  <c r="AB14" i="11"/>
  <c r="AK14" i="11"/>
  <c r="K14" i="11"/>
  <c r="U13" i="11"/>
  <c r="U13" i="7" s="1"/>
  <c r="E14" i="11"/>
  <c r="AN14" i="11"/>
  <c r="Y14" i="11"/>
  <c r="G14" i="11"/>
  <c r="V14" i="11"/>
  <c r="Q14" i="11"/>
  <c r="W14" i="11"/>
  <c r="P14" i="11"/>
  <c r="Q13" i="11"/>
  <c r="I14" i="11"/>
  <c r="L14" i="11"/>
  <c r="S14" i="11"/>
  <c r="AL14" i="11"/>
  <c r="AG14" i="11"/>
  <c r="J14" i="11"/>
  <c r="O14" i="11"/>
  <c r="H14" i="11"/>
  <c r="AH14" i="11"/>
  <c r="AM14" i="11"/>
  <c r="N14" i="11"/>
  <c r="AA14" i="11"/>
  <c r="K15" i="11"/>
  <c r="F15" i="11"/>
  <c r="AB15" i="11"/>
  <c r="Z14" i="11"/>
  <c r="AI15" i="11"/>
  <c r="J15" i="11"/>
  <c r="I15" i="11"/>
  <c r="M15" i="11"/>
  <c r="N15" i="11"/>
  <c r="AA15" i="11"/>
  <c r="P15" i="11"/>
  <c r="AC15" i="11"/>
  <c r="V15" i="11"/>
  <c r="U15" i="11"/>
  <c r="U15" i="7" s="1"/>
  <c r="AJ15" i="11"/>
  <c r="AN15" i="11"/>
  <c r="AD14" i="11"/>
  <c r="C15" i="11"/>
  <c r="M17" i="11"/>
  <c r="P16" i="11"/>
  <c r="M16" i="11"/>
  <c r="D15" i="11"/>
  <c r="Y15" i="11"/>
  <c r="O15" i="11"/>
  <c r="L15" i="11"/>
  <c r="E15" i="11"/>
  <c r="AF15" i="11"/>
  <c r="W16" i="11"/>
  <c r="L16" i="11"/>
  <c r="E16" i="11"/>
  <c r="AN16" i="11"/>
  <c r="Z15" i="11"/>
  <c r="AM15" i="11"/>
  <c r="AD15" i="11"/>
  <c r="G15" i="11"/>
  <c r="T14" i="11"/>
  <c r="AE15" i="11"/>
  <c r="AE15" i="7" s="1"/>
  <c r="Q15" i="11"/>
  <c r="AE16" i="11"/>
  <c r="AE16" i="7" s="1"/>
  <c r="AC16" i="11"/>
  <c r="N16" i="11"/>
  <c r="R15" i="11"/>
  <c r="AG15" i="11"/>
  <c r="AK15" i="11"/>
  <c r="AF16" i="11"/>
  <c r="Y16" i="11"/>
  <c r="J16" i="11"/>
  <c r="D16" i="11"/>
  <c r="S16" i="11"/>
  <c r="T15" i="11"/>
  <c r="AL15" i="11"/>
  <c r="W15" i="11"/>
  <c r="I16" i="11"/>
  <c r="AM16" i="11"/>
  <c r="H15" i="11"/>
  <c r="O16" i="11"/>
  <c r="G16" i="11"/>
  <c r="T16" i="11"/>
  <c r="Q16" i="11"/>
  <c r="U16" i="11"/>
  <c r="U16" i="7" s="1"/>
  <c r="O17" i="11"/>
  <c r="K16" i="11"/>
  <c r="AD16" i="11"/>
  <c r="AH16" i="11"/>
  <c r="V17" i="11"/>
  <c r="Z17" i="11"/>
  <c r="V16" i="11"/>
  <c r="I17" i="11"/>
  <c r="C16" i="11"/>
  <c r="AK16" i="11"/>
  <c r="AL16" i="11"/>
  <c r="R16" i="11"/>
  <c r="S17" i="11"/>
  <c r="N17" i="11"/>
  <c r="AB16" i="11"/>
  <c r="H16" i="11"/>
  <c r="N18" i="11"/>
  <c r="AH17" i="11"/>
  <c r="AM17" i="11"/>
  <c r="K17" i="11"/>
  <c r="Y18" i="11"/>
  <c r="U17" i="11"/>
  <c r="U17" i="7" s="1"/>
  <c r="D17" i="11"/>
  <c r="I18" i="11"/>
  <c r="AJ16" i="11"/>
  <c r="AD17" i="11"/>
  <c r="AH15" i="11"/>
  <c r="Z16" i="11"/>
  <c r="AI16" i="11"/>
  <c r="AB17" i="11"/>
  <c r="W17" i="11"/>
  <c r="AG16" i="11"/>
  <c r="AL17" i="11"/>
  <c r="AJ17" i="11"/>
  <c r="G17" i="11"/>
  <c r="O18" i="11"/>
  <c r="F16" i="11"/>
  <c r="AA16" i="11"/>
  <c r="AC17" i="11"/>
  <c r="E17" i="11"/>
  <c r="J17" i="11"/>
  <c r="AK17" i="11"/>
  <c r="F17" i="11"/>
  <c r="D18" i="11"/>
  <c r="AG18" i="11"/>
  <c r="AA17" i="11"/>
  <c r="Y17" i="11"/>
  <c r="T17" i="11"/>
  <c r="T18" i="11"/>
  <c r="Q17" i="11"/>
  <c r="AE17" i="11"/>
  <c r="AE17" i="7" s="1"/>
  <c r="AK18" i="11"/>
  <c r="J18" i="11"/>
  <c r="H17" i="11"/>
  <c r="L17" i="11"/>
  <c r="AN17" i="11"/>
  <c r="P17" i="11"/>
  <c r="C17" i="11"/>
  <c r="AN18" i="11"/>
  <c r="Q19" i="11"/>
  <c r="AG17" i="11"/>
  <c r="V18" i="11"/>
  <c r="AA18" i="11"/>
  <c r="Z21" i="11"/>
  <c r="P18" i="11"/>
  <c r="AJ18" i="11"/>
  <c r="AB18" i="11"/>
  <c r="F18" i="11"/>
  <c r="AF18" i="11"/>
  <c r="AN20" i="11"/>
  <c r="R19" i="11"/>
  <c r="AL18" i="11"/>
  <c r="AD18" i="11"/>
  <c r="O19" i="11"/>
  <c r="AI18" i="11"/>
  <c r="AF19" i="11"/>
  <c r="AG19" i="11"/>
  <c r="AI17" i="11"/>
  <c r="P19" i="11"/>
  <c r="M18" i="11"/>
  <c r="AA19" i="11"/>
  <c r="H19" i="11"/>
  <c r="AK19" i="11"/>
  <c r="W18" i="11"/>
  <c r="AJ20" i="11"/>
  <c r="H18" i="11"/>
  <c r="AE19" i="11"/>
  <c r="AE19" i="7" s="1"/>
  <c r="N19" i="11"/>
  <c r="R17" i="11"/>
  <c r="AH18" i="11"/>
  <c r="S18" i="11"/>
  <c r="F19" i="11"/>
  <c r="E18" i="11"/>
  <c r="V19" i="11"/>
  <c r="AI19" i="11"/>
  <c r="W19" i="11"/>
  <c r="V20" i="11"/>
  <c r="U19" i="11"/>
  <c r="U19" i="7" s="1"/>
  <c r="AC18" i="11"/>
  <c r="Q18" i="11"/>
  <c r="AF17" i="11"/>
  <c r="AE18" i="11"/>
  <c r="AE18" i="7" s="1"/>
  <c r="G18" i="11"/>
  <c r="Y20" i="11"/>
  <c r="AD19" i="11"/>
  <c r="L18" i="11"/>
  <c r="K18" i="11"/>
  <c r="C19" i="11"/>
  <c r="E20" i="11"/>
  <c r="AH20" i="11"/>
  <c r="AJ19" i="11"/>
  <c r="AG20" i="11"/>
  <c r="I19" i="11"/>
  <c r="M19" i="11"/>
  <c r="R18" i="11"/>
  <c r="Y19" i="11"/>
  <c r="J20" i="11"/>
  <c r="Z18" i="11"/>
  <c r="AB20" i="11"/>
  <c r="M20" i="11"/>
  <c r="J19" i="11"/>
  <c r="AN19" i="11"/>
  <c r="T20" i="11"/>
  <c r="T19" i="11"/>
  <c r="K21" i="11"/>
  <c r="AK20" i="11"/>
  <c r="AB19" i="11"/>
  <c r="AM19" i="11"/>
  <c r="F20" i="11"/>
  <c r="AF20" i="11"/>
  <c r="H20" i="11"/>
  <c r="C20" i="11"/>
  <c r="L19" i="11"/>
  <c r="I20" i="11"/>
  <c r="AA20" i="11"/>
  <c r="G19" i="11"/>
  <c r="G20" i="11"/>
  <c r="K19" i="11"/>
  <c r="D19" i="11"/>
  <c r="AF21" i="11"/>
  <c r="E19" i="11"/>
  <c r="K20" i="11"/>
  <c r="AH19" i="11"/>
  <c r="S19" i="11"/>
  <c r="AD20" i="11"/>
  <c r="D20" i="11"/>
  <c r="L20" i="11"/>
  <c r="C18" i="11"/>
  <c r="AC19" i="11"/>
  <c r="N21" i="11"/>
  <c r="AE20" i="11"/>
  <c r="AE20" i="7" s="1"/>
  <c r="AL19" i="11"/>
  <c r="H21" i="11"/>
  <c r="Q20" i="11"/>
  <c r="Z19" i="11"/>
  <c r="N20" i="11"/>
  <c r="U18" i="11"/>
  <c r="U18" i="7" s="1"/>
  <c r="AM20" i="11"/>
  <c r="AI21" i="11"/>
  <c r="AD21" i="11"/>
  <c r="AG21" i="11"/>
  <c r="AL20" i="11"/>
  <c r="E21" i="11"/>
  <c r="AM18" i="11"/>
  <c r="AL22" i="11"/>
  <c r="M21" i="11"/>
  <c r="D21" i="11"/>
  <c r="AM21" i="11"/>
  <c r="AC21" i="11"/>
  <c r="C21" i="11"/>
  <c r="P22" i="11"/>
  <c r="Y21" i="11"/>
  <c r="H22" i="11"/>
  <c r="L21" i="11"/>
  <c r="U20" i="11"/>
  <c r="U20" i="7" s="1"/>
  <c r="AJ21" i="11"/>
  <c r="AC22" i="11"/>
  <c r="G22" i="11"/>
  <c r="AM22" i="11"/>
  <c r="R22" i="11"/>
  <c r="R20" i="11"/>
  <c r="V22" i="11"/>
  <c r="AK21" i="11"/>
  <c r="AN21" i="11"/>
  <c r="AN22" i="11"/>
  <c r="AH21" i="11"/>
  <c r="O20" i="11"/>
  <c r="J21" i="11"/>
  <c r="S21" i="11"/>
  <c r="I21" i="11"/>
  <c r="U21" i="11"/>
  <c r="U21" i="7" s="1"/>
  <c r="W20" i="11"/>
  <c r="AG22" i="11"/>
  <c r="F22" i="11"/>
  <c r="AB22" i="11"/>
  <c r="AE23" i="11"/>
  <c r="AE23" i="7" s="1"/>
  <c r="I23" i="11"/>
  <c r="T21" i="11"/>
  <c r="AE21" i="11"/>
  <c r="AE21" i="7" s="1"/>
  <c r="W21" i="11"/>
  <c r="AL21" i="11"/>
  <c r="G21" i="11"/>
  <c r="AC20" i="11"/>
  <c r="K23" i="11"/>
  <c r="T22" i="11"/>
  <c r="AN23" i="11"/>
  <c r="E23" i="11"/>
  <c r="AF22" i="11"/>
  <c r="P21" i="11"/>
  <c r="V21" i="11"/>
  <c r="F21" i="11"/>
  <c r="AB21" i="11"/>
  <c r="AK22" i="11"/>
  <c r="P20" i="11"/>
  <c r="O22" i="11"/>
  <c r="N23" i="11"/>
  <c r="J22" i="11"/>
  <c r="AB23" i="11"/>
  <c r="U22" i="11"/>
  <c r="U22" i="7" s="1"/>
  <c r="Y23" i="11"/>
  <c r="O23" i="11"/>
  <c r="S22" i="11"/>
  <c r="O21" i="11"/>
  <c r="S20" i="11"/>
  <c r="AA21" i="11"/>
  <c r="R21" i="11"/>
  <c r="AI20" i="11"/>
  <c r="Q22" i="11"/>
  <c r="AH22" i="11"/>
  <c r="U23" i="11"/>
  <c r="U23" i="7" s="1"/>
  <c r="AD23" i="11"/>
  <c r="R23" i="11"/>
  <c r="P23" i="11"/>
  <c r="D23" i="11"/>
  <c r="W23" i="11"/>
  <c r="M23" i="11"/>
  <c r="Q21" i="11"/>
  <c r="AE22" i="11"/>
  <c r="AE22" i="7" s="1"/>
  <c r="Z20" i="11"/>
  <c r="AD22" i="11"/>
  <c r="W22" i="11"/>
  <c r="L22" i="11"/>
  <c r="D22" i="11"/>
  <c r="L23" i="11"/>
  <c r="AI23" i="11"/>
  <c r="F24" i="11"/>
  <c r="AA23" i="11"/>
  <c r="AL23" i="11"/>
  <c r="D24" i="11"/>
  <c r="AA22" i="11"/>
  <c r="Y22" i="11"/>
  <c r="AI22" i="11"/>
  <c r="AN24" i="11"/>
  <c r="Y24" i="11"/>
  <c r="N22" i="11"/>
  <c r="C23" i="11"/>
  <c r="V23" i="11"/>
  <c r="AF23" i="11"/>
  <c r="AJ24" i="11"/>
  <c r="H24" i="11"/>
  <c r="E22" i="11"/>
  <c r="C22" i="11"/>
  <c r="E24" i="11"/>
  <c r="H23" i="11"/>
  <c r="G23" i="11"/>
  <c r="AM23" i="11"/>
  <c r="I24" i="11"/>
  <c r="AD24" i="11"/>
  <c r="I22" i="11"/>
  <c r="AC23" i="11"/>
  <c r="Z24" i="11"/>
  <c r="AH23" i="11"/>
  <c r="AF24" i="11"/>
  <c r="L24" i="11"/>
  <c r="K24" i="11"/>
  <c r="S24" i="11"/>
  <c r="F23" i="11"/>
  <c r="AH24" i="11"/>
  <c r="J23" i="11"/>
  <c r="K22" i="11"/>
  <c r="AG23" i="11"/>
  <c r="V24" i="11"/>
  <c r="O24" i="11"/>
  <c r="T23" i="11"/>
  <c r="Z23" i="11"/>
  <c r="AJ22" i="11"/>
  <c r="AJ23" i="11"/>
  <c r="Q23" i="11"/>
  <c r="AM24" i="11"/>
  <c r="AK23" i="11"/>
  <c r="S23" i="11"/>
  <c r="M22" i="11"/>
  <c r="Z22" i="11"/>
  <c r="N24" i="11"/>
  <c r="E27" i="11"/>
  <c r="L25" i="11"/>
  <c r="J25" i="11"/>
  <c r="AF25" i="11"/>
  <c r="E25" i="11"/>
  <c r="W24" i="11"/>
  <c r="AA24" i="11"/>
  <c r="AG24" i="11"/>
  <c r="AE24" i="11"/>
  <c r="AE24" i="7" s="1"/>
  <c r="AI24" i="11"/>
  <c r="G25" i="11"/>
  <c r="U24" i="11"/>
  <c r="U24" i="7" s="1"/>
  <c r="P25" i="11"/>
  <c r="C24" i="11"/>
  <c r="AC25" i="11"/>
  <c r="AL24" i="11"/>
  <c r="AI25" i="11"/>
  <c r="AB24" i="11"/>
  <c r="T24" i="11"/>
  <c r="R25" i="11"/>
  <c r="Q24" i="11"/>
  <c r="P24" i="11"/>
  <c r="S25" i="11"/>
  <c r="J24" i="11"/>
  <c r="Z25" i="11"/>
  <c r="G24" i="11"/>
  <c r="K25" i="11"/>
  <c r="AH25" i="11"/>
  <c r="D25" i="11"/>
  <c r="M25" i="11"/>
  <c r="AK24" i="11"/>
  <c r="R24" i="11"/>
  <c r="M24" i="11"/>
  <c r="W25" i="11"/>
  <c r="U25" i="11"/>
  <c r="U25" i="7" s="1"/>
  <c r="AM25" i="11"/>
  <c r="AK25" i="11"/>
  <c r="AC24" i="11"/>
  <c r="AL26" i="11"/>
  <c r="AN26" i="11"/>
  <c r="AD26" i="11"/>
  <c r="T25" i="11"/>
  <c r="N26" i="11"/>
  <c r="AH26" i="11"/>
  <c r="Z26" i="11"/>
  <c r="AE25" i="11"/>
  <c r="AE25" i="7" s="1"/>
  <c r="AA25" i="11"/>
  <c r="AK26" i="11"/>
  <c r="I26" i="11"/>
  <c r="D26" i="11"/>
  <c r="AE26" i="11"/>
  <c r="AE26" i="7" s="1"/>
  <c r="AB25" i="11"/>
  <c r="AG25" i="11"/>
  <c r="C25" i="11"/>
  <c r="M26" i="11"/>
  <c r="AJ25" i="11"/>
  <c r="N25" i="11"/>
  <c r="G26" i="11"/>
  <c r="AJ26" i="11"/>
  <c r="H26" i="11"/>
  <c r="V26" i="11"/>
  <c r="F26" i="11"/>
  <c r="Y25" i="11"/>
  <c r="AB26" i="11"/>
  <c r="L26" i="11"/>
  <c r="AI26" i="11"/>
  <c r="AF26" i="11"/>
  <c r="O26" i="11"/>
  <c r="U26" i="11"/>
  <c r="U26" i="7" s="1"/>
  <c r="F25" i="11"/>
  <c r="AM26" i="11"/>
  <c r="H25" i="11"/>
  <c r="O25" i="11"/>
  <c r="AF27" i="11"/>
  <c r="AD25" i="11"/>
  <c r="AL25" i="11"/>
  <c r="Y26" i="11"/>
  <c r="C26" i="11"/>
  <c r="AN25" i="11"/>
  <c r="P26" i="11"/>
  <c r="K27" i="11"/>
  <c r="D27" i="11"/>
  <c r="I25" i="11"/>
  <c r="Q25" i="11"/>
  <c r="K26" i="11"/>
  <c r="AA26" i="11"/>
  <c r="AG26" i="11"/>
  <c r="T26" i="11"/>
  <c r="L27" i="11"/>
  <c r="G27" i="11"/>
  <c r="V27" i="11"/>
  <c r="P27" i="11"/>
  <c r="J26" i="11"/>
  <c r="E26" i="11"/>
  <c r="S26" i="11"/>
  <c r="AC26" i="11"/>
  <c r="V25" i="11"/>
  <c r="Q26" i="11"/>
  <c r="W26" i="11"/>
  <c r="R26" i="11"/>
  <c r="R27" i="11"/>
  <c r="AC27" i="11"/>
  <c r="AB27" i="11"/>
  <c r="U27" i="11"/>
  <c r="U27" i="7" s="1"/>
  <c r="T27" i="11"/>
  <c r="T28" i="11"/>
  <c r="I27" i="11"/>
  <c r="M27" i="11"/>
  <c r="AA27" i="11"/>
  <c r="W27" i="11"/>
  <c r="V28" i="11"/>
  <c r="AJ27" i="11"/>
  <c r="Y27" i="11"/>
  <c r="H27" i="11"/>
  <c r="S27" i="11"/>
  <c r="F27" i="11"/>
  <c r="AD27" i="11"/>
  <c r="AE27" i="11"/>
  <c r="AE27" i="7" s="1"/>
  <c r="N27" i="11"/>
  <c r="AL27" i="11"/>
  <c r="C27" i="11"/>
  <c r="O27" i="11"/>
  <c r="AM27" i="11"/>
  <c r="AI27" i="11"/>
  <c r="AH27" i="11"/>
  <c r="J27" i="11"/>
  <c r="AK27" i="11"/>
  <c r="AD28" i="11"/>
  <c r="AE29" i="11"/>
  <c r="AE29" i="7" s="1"/>
  <c r="C28" i="11"/>
  <c r="Q28" i="11"/>
  <c r="AK28" i="11"/>
  <c r="H28" i="11"/>
  <c r="R28" i="11"/>
  <c r="AG27" i="11"/>
  <c r="AN28" i="11"/>
  <c r="AN27" i="11"/>
  <c r="AL28" i="11"/>
  <c r="AG29" i="11"/>
  <c r="Y28" i="11"/>
  <c r="D29" i="11"/>
  <c r="AH28" i="11"/>
  <c r="O28" i="11"/>
  <c r="Q27" i="11"/>
  <c r="Z27" i="11"/>
  <c r="E28" i="11"/>
  <c r="AC28" i="11"/>
  <c r="L28" i="11"/>
  <c r="S28" i="11"/>
  <c r="N28" i="11"/>
  <c r="U28" i="11"/>
  <c r="U28" i="7" s="1"/>
  <c r="AA28" i="11"/>
  <c r="M28" i="11"/>
  <c r="V29" i="11"/>
  <c r="J28" i="11"/>
  <c r="I28" i="11"/>
  <c r="P28" i="11"/>
  <c r="G28" i="11"/>
  <c r="AM28" i="11"/>
  <c r="AJ28" i="11"/>
  <c r="W28" i="11"/>
  <c r="O29" i="11"/>
  <c r="AA29" i="11"/>
  <c r="AG28" i="11"/>
  <c r="M29" i="11"/>
  <c r="E29" i="11"/>
  <c r="AD30" i="11"/>
  <c r="F29" i="11"/>
  <c r="S29" i="11"/>
  <c r="AG30" i="11"/>
  <c r="G30" i="11"/>
  <c r="Z28" i="11"/>
  <c r="Q29" i="11"/>
  <c r="AI29" i="11"/>
  <c r="AH29" i="11"/>
  <c r="AL29" i="11"/>
  <c r="AJ29" i="11"/>
  <c r="P29" i="11"/>
  <c r="AK29" i="11"/>
  <c r="AM30" i="11"/>
  <c r="AE30" i="11"/>
  <c r="AE30" i="7" s="1"/>
  <c r="G29" i="11"/>
  <c r="AD29" i="11"/>
  <c r="N29" i="11"/>
  <c r="L29" i="11"/>
  <c r="AN29" i="11"/>
  <c r="AI28" i="11"/>
  <c r="AB29" i="11"/>
  <c r="AF30" i="11"/>
  <c r="AF29" i="11"/>
  <c r="R30" i="11"/>
  <c r="AB28" i="11"/>
  <c r="V30" i="11"/>
  <c r="H29" i="11"/>
  <c r="F28" i="11"/>
  <c r="AF28" i="11"/>
  <c r="AE28" i="11"/>
  <c r="AE28" i="7" s="1"/>
  <c r="I29" i="11"/>
  <c r="Y29" i="11"/>
  <c r="K28" i="11"/>
  <c r="T29" i="11"/>
  <c r="J29" i="11"/>
  <c r="D28" i="11"/>
  <c r="W29" i="11"/>
  <c r="L30" i="11"/>
  <c r="T30" i="11"/>
  <c r="N31" i="11"/>
  <c r="C30" i="11"/>
  <c r="P31" i="11"/>
  <c r="W30" i="11"/>
  <c r="AJ30" i="11"/>
  <c r="T31" i="11"/>
  <c r="AA30" i="11"/>
  <c r="Y31" i="11"/>
  <c r="F31" i="11"/>
  <c r="S30" i="11"/>
  <c r="AN31" i="11"/>
  <c r="AC30" i="11"/>
  <c r="K29" i="11"/>
  <c r="J30" i="11"/>
  <c r="F30" i="11"/>
  <c r="D30" i="11"/>
  <c r="AG31" i="11"/>
  <c r="O30" i="11"/>
  <c r="C29" i="11"/>
  <c r="H31" i="11"/>
  <c r="H30" i="11"/>
  <c r="Z29" i="11"/>
  <c r="Y30" i="11"/>
  <c r="P30" i="11"/>
  <c r="AJ31" i="11"/>
  <c r="K31" i="11"/>
  <c r="I30" i="11"/>
  <c r="AI30" i="11"/>
  <c r="AE32" i="11"/>
  <c r="AE32" i="7" s="1"/>
  <c r="D32" i="11"/>
  <c r="AC31" i="11"/>
  <c r="E32" i="11"/>
  <c r="AI32" i="11"/>
  <c r="AF31" i="11"/>
  <c r="AN30" i="11"/>
  <c r="AA31" i="11"/>
  <c r="V31" i="11"/>
  <c r="Q31" i="11"/>
  <c r="Z30" i="11"/>
  <c r="K30" i="11"/>
  <c r="W31" i="11"/>
  <c r="AD31" i="11"/>
  <c r="AK30" i="11"/>
  <c r="AB30" i="11"/>
  <c r="U30" i="11"/>
  <c r="U30" i="7" s="1"/>
  <c r="U32" i="11"/>
  <c r="U32" i="7" s="1"/>
  <c r="J32" i="11"/>
  <c r="L32" i="11"/>
  <c r="F32" i="11"/>
  <c r="AL30" i="11"/>
  <c r="D31" i="11"/>
  <c r="R29" i="11"/>
  <c r="AC29" i="11"/>
  <c r="U29" i="11"/>
  <c r="U29" i="7" s="1"/>
  <c r="E30" i="11"/>
  <c r="AH30" i="11"/>
  <c r="H32" i="11"/>
  <c r="L31" i="11"/>
  <c r="AL32" i="11"/>
  <c r="M30" i="11"/>
  <c r="AM29" i="11"/>
  <c r="N30" i="11"/>
  <c r="Q30" i="11"/>
  <c r="AL31" i="11"/>
  <c r="I31" i="11"/>
  <c r="S31" i="11"/>
  <c r="AF32" i="11"/>
  <c r="M32" i="11"/>
  <c r="AM31" i="11"/>
  <c r="K32" i="11"/>
  <c r="AI31" i="11"/>
  <c r="G31" i="11"/>
  <c r="F33" i="11"/>
  <c r="N32" i="11"/>
  <c r="AD32" i="11"/>
  <c r="O31" i="11"/>
  <c r="AF33" i="11"/>
  <c r="AL33" i="11"/>
  <c r="Z31" i="11"/>
  <c r="C31" i="11"/>
  <c r="Q32" i="11"/>
  <c r="R31" i="11"/>
  <c r="R32" i="11"/>
  <c r="J31" i="11"/>
  <c r="AJ32" i="11"/>
  <c r="U33" i="11"/>
  <c r="U33" i="7" s="1"/>
  <c r="H33" i="11"/>
  <c r="K33" i="11"/>
  <c r="T32" i="11"/>
  <c r="M31" i="11"/>
  <c r="P32" i="11"/>
  <c r="Z32" i="11"/>
  <c r="AB32" i="11"/>
  <c r="AA32" i="11"/>
  <c r="AB33" i="11"/>
  <c r="S33" i="11"/>
  <c r="AN32" i="11"/>
  <c r="W32" i="11"/>
  <c r="O32" i="11"/>
  <c r="C32" i="11"/>
  <c r="V32" i="11"/>
  <c r="G33" i="11"/>
  <c r="AK32" i="11"/>
  <c r="I32" i="11"/>
  <c r="AH31" i="11"/>
  <c r="S32" i="11"/>
  <c r="AC32" i="11"/>
  <c r="G32" i="11"/>
  <c r="AE31" i="11"/>
  <c r="AE31" i="7" s="1"/>
  <c r="U31" i="11"/>
  <c r="U31" i="7" s="1"/>
  <c r="Y32" i="11"/>
  <c r="AG32" i="11"/>
  <c r="AH32" i="11"/>
  <c r="AB31" i="11"/>
  <c r="E31" i="11"/>
  <c r="AM32" i="11"/>
  <c r="AK31" i="11"/>
  <c r="AN33" i="11"/>
  <c r="Y33" i="11"/>
  <c r="AJ33" i="11"/>
  <c r="O33" i="11"/>
  <c r="AM34" i="11"/>
  <c r="AM33" i="11"/>
  <c r="C33" i="11"/>
  <c r="AH33" i="11"/>
  <c r="F34" i="11"/>
  <c r="AF34" i="11"/>
  <c r="N33" i="11"/>
  <c r="AD33" i="11"/>
  <c r="AE34" i="11"/>
  <c r="AE34" i="7" s="1"/>
  <c r="V33" i="11"/>
  <c r="I33" i="11"/>
  <c r="AG34" i="11"/>
  <c r="Z33" i="11"/>
  <c r="P33" i="11"/>
  <c r="R33" i="11"/>
  <c r="AG33" i="11"/>
  <c r="AA33" i="11"/>
  <c r="AL34" i="11"/>
  <c r="M33" i="11"/>
  <c r="T33" i="11"/>
  <c r="G34" i="11"/>
  <c r="AC33" i="11"/>
  <c r="AI33" i="11"/>
  <c r="W33" i="11"/>
  <c r="E33" i="11"/>
  <c r="AE33" i="11"/>
  <c r="AE33" i="7" s="1"/>
  <c r="J33" i="11"/>
  <c r="D33" i="11"/>
  <c r="Q33" i="11"/>
  <c r="L33" i="11"/>
  <c r="AK33" i="11"/>
  <c r="Z34" i="11"/>
  <c r="AC35" i="11"/>
  <c r="AK34" i="11"/>
  <c r="AD34" i="11"/>
  <c r="Y34" i="11"/>
  <c r="H34" i="11"/>
  <c r="F35" i="11"/>
  <c r="AJ34" i="11"/>
  <c r="R34" i="11"/>
  <c r="N34" i="11"/>
  <c r="AN34" i="11"/>
  <c r="AL35" i="11"/>
  <c r="U34" i="11"/>
  <c r="U34" i="7" s="1"/>
  <c r="C34" i="11"/>
  <c r="AK35" i="11"/>
  <c r="W34" i="11"/>
  <c r="K34" i="11"/>
  <c r="AH34" i="11"/>
  <c r="E34" i="11"/>
  <c r="I34" i="11"/>
  <c r="AN35" i="11"/>
  <c r="L35" i="11"/>
  <c r="AB34" i="11"/>
  <c r="AI34" i="11"/>
  <c r="H35" i="11"/>
  <c r="S34" i="11"/>
  <c r="U35" i="11"/>
  <c r="U35" i="7" s="1"/>
  <c r="M34" i="11"/>
  <c r="AI35" i="11"/>
  <c r="J34" i="11"/>
  <c r="N35" i="11"/>
  <c r="Q34" i="11"/>
  <c r="Z36" i="11"/>
  <c r="AD36" i="11"/>
  <c r="W35" i="11"/>
  <c r="AH36" i="11"/>
  <c r="D34" i="11"/>
  <c r="AM35" i="11"/>
  <c r="AA34" i="11"/>
  <c r="AJ35" i="11"/>
  <c r="AD35" i="11"/>
  <c r="AH35" i="11"/>
  <c r="F36" i="11"/>
  <c r="AB36" i="11"/>
  <c r="AJ36" i="11"/>
  <c r="D36" i="11"/>
  <c r="G35" i="11"/>
  <c r="P34" i="11"/>
  <c r="L34" i="11"/>
  <c r="S36" i="11"/>
  <c r="J36" i="11"/>
  <c r="T34" i="11"/>
  <c r="O34" i="11"/>
  <c r="AC34" i="11"/>
  <c r="V35" i="11"/>
  <c r="Y35" i="11"/>
  <c r="AA35" i="11"/>
  <c r="M35" i="11"/>
  <c r="AN36" i="11"/>
  <c r="I35" i="11"/>
  <c r="V34" i="11"/>
  <c r="AG35" i="11"/>
  <c r="AF36" i="11"/>
  <c r="AC36" i="11"/>
  <c r="D35" i="11"/>
  <c r="O35" i="11"/>
  <c r="O36" i="11"/>
  <c r="N36" i="11"/>
  <c r="L36" i="11"/>
  <c r="J37" i="11"/>
  <c r="AA37" i="11"/>
  <c r="P37" i="11"/>
  <c r="R35" i="11"/>
  <c r="H36" i="11"/>
  <c r="P35" i="11"/>
  <c r="I36" i="11"/>
  <c r="K36" i="11"/>
  <c r="W36" i="11"/>
  <c r="AE35" i="11"/>
  <c r="AE35" i="7" s="1"/>
  <c r="AG37" i="11"/>
  <c r="V37" i="11"/>
  <c r="AK37" i="11"/>
  <c r="Z35" i="11"/>
  <c r="S35" i="11"/>
  <c r="AN37" i="11"/>
  <c r="U36" i="11"/>
  <c r="U36" i="7" s="1"/>
  <c r="G36" i="11"/>
  <c r="R36" i="11"/>
  <c r="V36" i="11"/>
  <c r="G37" i="11"/>
  <c r="AI36" i="11"/>
  <c r="O37" i="11"/>
  <c r="C36" i="11"/>
  <c r="AB35" i="11"/>
  <c r="AE36" i="11"/>
  <c r="AE36" i="7" s="1"/>
  <c r="AK36" i="11"/>
  <c r="E36" i="11"/>
  <c r="AA36" i="11"/>
  <c r="AG36" i="11"/>
  <c r="AL36" i="11"/>
  <c r="E37" i="11"/>
  <c r="Q37" i="11"/>
  <c r="Y36" i="11"/>
  <c r="D38" i="11"/>
  <c r="AE37" i="11"/>
  <c r="AE37" i="7" s="1"/>
  <c r="AN38" i="11"/>
  <c r="K35" i="11"/>
  <c r="T36" i="11"/>
  <c r="J35" i="11"/>
  <c r="P38" i="11"/>
  <c r="AI37" i="11"/>
  <c r="K37" i="11"/>
  <c r="U37" i="11"/>
  <c r="U37" i="7" s="1"/>
  <c r="D37" i="11"/>
  <c r="E39" i="11"/>
  <c r="H37" i="11"/>
  <c r="Z37" i="11"/>
  <c r="AM36" i="11"/>
  <c r="I37" i="11"/>
  <c r="N37" i="11"/>
  <c r="M36" i="11"/>
  <c r="C35" i="11"/>
  <c r="Q35" i="11"/>
  <c r="T37" i="11"/>
  <c r="AH37" i="11"/>
  <c r="M38" i="11"/>
  <c r="S37" i="11"/>
  <c r="R37" i="11"/>
  <c r="C37" i="11"/>
  <c r="Y37" i="11"/>
  <c r="E35" i="11"/>
  <c r="Q36" i="11"/>
  <c r="V38" i="11"/>
  <c r="AJ37" i="11"/>
  <c r="AB37" i="11"/>
  <c r="W37" i="11"/>
  <c r="AJ38" i="11"/>
  <c r="L37" i="11"/>
  <c r="M37" i="11"/>
  <c r="P36" i="11"/>
  <c r="AM37" i="11"/>
  <c r="AF35" i="11"/>
  <c r="T35" i="11"/>
  <c r="AL37" i="11"/>
  <c r="P39" i="11"/>
  <c r="AC37" i="11"/>
  <c r="AH38" i="11"/>
  <c r="AF39" i="11"/>
  <c r="F39" i="11"/>
  <c r="N38" i="11"/>
  <c r="G38" i="11"/>
  <c r="H38" i="11"/>
  <c r="W38" i="11"/>
  <c r="I38" i="11"/>
  <c r="Q38" i="11"/>
  <c r="AL38" i="11"/>
  <c r="Y38" i="11"/>
  <c r="U38" i="11"/>
  <c r="U38" i="7" s="1"/>
  <c r="J38" i="11"/>
  <c r="J39" i="11"/>
  <c r="AM38" i="11"/>
  <c r="AI38" i="11"/>
  <c r="N39" i="11"/>
  <c r="S38" i="11"/>
  <c r="AC38" i="11"/>
  <c r="AK39" i="11"/>
  <c r="AD37" i="11"/>
  <c r="AE38" i="11"/>
  <c r="AE38" i="7" s="1"/>
  <c r="G39" i="11"/>
  <c r="AN39" i="11"/>
  <c r="AD38" i="11"/>
  <c r="H40" i="11"/>
  <c r="E38" i="11"/>
  <c r="F38" i="11"/>
  <c r="AF38" i="11"/>
  <c r="T38" i="11"/>
  <c r="O38" i="11"/>
  <c r="AM40" i="11"/>
  <c r="Q40" i="11"/>
  <c r="AA38" i="11"/>
  <c r="AF37" i="11"/>
  <c r="AL39" i="11"/>
  <c r="C38" i="11"/>
  <c r="AD39" i="11"/>
  <c r="AG40" i="11"/>
  <c r="O39" i="11"/>
  <c r="F37" i="11"/>
  <c r="K38" i="11"/>
  <c r="C39" i="11"/>
  <c r="AK38" i="11"/>
  <c r="AH39" i="11"/>
  <c r="I39" i="11"/>
  <c r="AG38" i="11"/>
  <c r="V39" i="11"/>
  <c r="AL40" i="11"/>
  <c r="Z38" i="11"/>
  <c r="M39" i="11"/>
  <c r="T39" i="11"/>
  <c r="R39" i="11"/>
  <c r="AM39" i="11"/>
  <c r="AN40" i="11"/>
  <c r="AA39" i="11"/>
  <c r="S39" i="11"/>
  <c r="S40" i="11"/>
  <c r="AB38" i="11"/>
  <c r="AC41" i="11"/>
  <c r="AA40" i="11"/>
  <c r="P40" i="11"/>
  <c r="W39" i="11"/>
  <c r="H39" i="11"/>
  <c r="AJ39" i="11"/>
  <c r="L38" i="11"/>
  <c r="AI39" i="11"/>
  <c r="Z39" i="11"/>
  <c r="R40" i="11"/>
  <c r="AD40" i="11"/>
  <c r="F40" i="11"/>
  <c r="L41" i="11"/>
  <c r="Q39" i="11"/>
  <c r="G40" i="11"/>
  <c r="U40" i="11"/>
  <c r="U40" i="7" s="1"/>
  <c r="N40" i="11"/>
  <c r="AE39" i="11"/>
  <c r="AE39" i="7" s="1"/>
  <c r="E40" i="11"/>
  <c r="AH40" i="11"/>
  <c r="AC39" i="11"/>
  <c r="AE40" i="11"/>
  <c r="AE40" i="7" s="1"/>
  <c r="M40" i="11"/>
  <c r="AG41" i="11"/>
  <c r="Y39" i="11"/>
  <c r="L39" i="11"/>
  <c r="AH41" i="11"/>
  <c r="U39" i="11"/>
  <c r="U39" i="7" s="1"/>
  <c r="O40" i="11"/>
  <c r="AB39" i="11"/>
  <c r="T40" i="11"/>
  <c r="AF40" i="11"/>
  <c r="P41" i="11"/>
  <c r="V41" i="11"/>
  <c r="K39" i="11"/>
  <c r="AG39" i="11"/>
  <c r="AA41" i="11"/>
  <c r="R38" i="11"/>
  <c r="D39" i="11"/>
  <c r="AF41" i="11"/>
  <c r="AI40" i="11"/>
  <c r="D40" i="11"/>
  <c r="AJ40" i="11"/>
  <c r="C40" i="11"/>
  <c r="D41" i="11"/>
  <c r="R41" i="11"/>
  <c r="Z40" i="11"/>
  <c r="H41" i="11"/>
  <c r="AD41" i="11"/>
  <c r="AJ41" i="11"/>
  <c r="C41" i="11"/>
  <c r="AI41" i="11"/>
  <c r="AK41" i="11"/>
  <c r="J41" i="11"/>
  <c r="M41" i="11"/>
  <c r="I41" i="11"/>
  <c r="E41" i="11"/>
  <c r="I40" i="11"/>
  <c r="W40" i="11"/>
  <c r="F41" i="11"/>
  <c r="AL41" i="11"/>
  <c r="AK40" i="11"/>
  <c r="AB41" i="11"/>
  <c r="AN41" i="11"/>
  <c r="J40" i="11"/>
  <c r="Z41" i="11"/>
  <c r="O41" i="11"/>
  <c r="AE41" i="11"/>
  <c r="AE41" i="7" s="1"/>
  <c r="AB40" i="11"/>
  <c r="K41" i="11"/>
  <c r="AM41" i="11"/>
  <c r="AL42" i="11"/>
  <c r="V40" i="11"/>
  <c r="S41" i="11"/>
  <c r="U41" i="11"/>
  <c r="U41" i="7" s="1"/>
  <c r="AE42" i="11"/>
  <c r="AE42" i="7" s="1"/>
  <c r="W42" i="11"/>
  <c r="M42" i="11"/>
  <c r="K40" i="11"/>
  <c r="W41" i="11"/>
  <c r="AC42" i="11"/>
  <c r="Y41" i="11"/>
  <c r="P42" i="11"/>
  <c r="T41" i="11"/>
  <c r="L40" i="11"/>
  <c r="Y40" i="11"/>
  <c r="G41" i="11"/>
  <c r="Y42" i="11"/>
  <c r="AG42" i="11"/>
  <c r="N41" i="11"/>
  <c r="Q41" i="11"/>
  <c r="AC40" i="11"/>
  <c r="K42" i="11"/>
  <c r="AL43" i="11"/>
  <c r="L42" i="11"/>
  <c r="AF42" i="11"/>
  <c r="AA42" i="11"/>
  <c r="O43" i="11"/>
  <c r="I42" i="11"/>
  <c r="D43" i="11"/>
  <c r="AN43" i="11"/>
  <c r="AJ43" i="11"/>
  <c r="N42" i="11"/>
  <c r="U42" i="11"/>
  <c r="U42" i="7" s="1"/>
  <c r="S43" i="11"/>
  <c r="Q42" i="11"/>
  <c r="V43" i="11"/>
  <c r="AM42" i="11"/>
  <c r="AK42" i="11"/>
  <c r="AG43" i="11"/>
  <c r="Q43" i="11"/>
  <c r="T42" i="11"/>
  <c r="AH42" i="11"/>
  <c r="AD42" i="11"/>
  <c r="AE43" i="11"/>
  <c r="AE43" i="7" s="1"/>
  <c r="H43" i="11"/>
  <c r="AF44" i="11"/>
  <c r="I43" i="11"/>
  <c r="J42" i="11"/>
  <c r="U43" i="11"/>
  <c r="U43" i="7" s="1"/>
  <c r="V44" i="11"/>
  <c r="T45" i="11"/>
  <c r="AA44" i="11"/>
  <c r="C44" i="11"/>
  <c r="AD43" i="11"/>
  <c r="AB42" i="11"/>
  <c r="Z42" i="11"/>
  <c r="E42" i="11"/>
  <c r="G42" i="11"/>
  <c r="N43" i="11"/>
  <c r="AJ42" i="11"/>
  <c r="F43" i="11"/>
  <c r="F42" i="11"/>
  <c r="AN42" i="11"/>
  <c r="K44" i="11"/>
  <c r="Z44" i="11"/>
  <c r="F44" i="11"/>
  <c r="C43" i="11"/>
  <c r="L44" i="11"/>
  <c r="AD44" i="11"/>
  <c r="T43" i="11"/>
  <c r="AK44" i="11"/>
  <c r="E43" i="11"/>
  <c r="AI42" i="11"/>
  <c r="AA43" i="11"/>
  <c r="Y43" i="11"/>
  <c r="C42" i="11"/>
  <c r="L43" i="11"/>
  <c r="H42" i="11"/>
  <c r="AC43" i="11"/>
  <c r="N44" i="11"/>
  <c r="AI43" i="11"/>
  <c r="AJ44" i="11"/>
  <c r="S44" i="11"/>
  <c r="AK43" i="11"/>
  <c r="AH44" i="11"/>
  <c r="J43" i="11"/>
  <c r="AB44" i="11"/>
  <c r="AL44" i="11"/>
  <c r="D42" i="11"/>
  <c r="V42" i="11"/>
  <c r="R42" i="11"/>
  <c r="S42" i="11"/>
  <c r="O42" i="11"/>
  <c r="AN44" i="11"/>
  <c r="AB43" i="11"/>
  <c r="G43" i="11"/>
  <c r="AC44" i="11"/>
  <c r="W44" i="11"/>
  <c r="O44" i="11"/>
  <c r="AI45" i="11"/>
  <c r="P43" i="11"/>
  <c r="Z43" i="11"/>
  <c r="AH43" i="11"/>
  <c r="AN46" i="11"/>
  <c r="W43" i="11"/>
  <c r="AF43" i="11"/>
  <c r="AE45" i="11"/>
  <c r="AE45" i="7" s="1"/>
  <c r="G45" i="11"/>
  <c r="H44" i="11"/>
  <c r="I44" i="11"/>
  <c r="Y45" i="11"/>
  <c r="R45" i="11"/>
  <c r="J44" i="11"/>
  <c r="Q44" i="11"/>
  <c r="AK45" i="11"/>
  <c r="AM45" i="11"/>
  <c r="T44" i="11"/>
  <c r="R44" i="11"/>
  <c r="M43" i="11"/>
  <c r="D44" i="11"/>
  <c r="K45" i="11"/>
  <c r="R43" i="11"/>
  <c r="U45" i="11"/>
  <c r="U45" i="7" s="1"/>
  <c r="L45" i="11"/>
  <c r="AL45" i="11"/>
  <c r="U44" i="11"/>
  <c r="U44" i="7" s="1"/>
  <c r="AH45" i="11"/>
  <c r="F46" i="11"/>
  <c r="F45" i="11"/>
  <c r="Z45" i="11"/>
  <c r="Y44" i="11"/>
  <c r="E44" i="11"/>
  <c r="AE44" i="11"/>
  <c r="AE44" i="7" s="1"/>
  <c r="AM43" i="11"/>
  <c r="S45" i="11"/>
  <c r="AF45" i="11"/>
  <c r="V45" i="11"/>
  <c r="E46" i="11"/>
  <c r="U46" i="11"/>
  <c r="U46" i="7" s="1"/>
  <c r="AJ45" i="11"/>
  <c r="AJ46" i="11"/>
  <c r="N45" i="11"/>
  <c r="K43" i="11"/>
  <c r="H45" i="11"/>
  <c r="L46" i="11"/>
  <c r="M45" i="11"/>
  <c r="AH46" i="11"/>
  <c r="D45" i="11"/>
  <c r="I45" i="11"/>
  <c r="AI44" i="11"/>
  <c r="E45" i="11"/>
  <c r="AG45" i="11"/>
  <c r="AM44" i="11"/>
  <c r="AG44" i="11"/>
  <c r="O46" i="11"/>
  <c r="AC45" i="11"/>
  <c r="D46" i="11"/>
  <c r="R46" i="11"/>
  <c r="G44" i="11"/>
  <c r="M44" i="11"/>
  <c r="AB45" i="11"/>
  <c r="J45" i="11"/>
  <c r="P44" i="11"/>
  <c r="M46" i="11"/>
  <c r="AL48" i="11"/>
  <c r="W46" i="11"/>
  <c r="AK46" i="11"/>
  <c r="T46" i="11"/>
  <c r="P45" i="11"/>
  <c r="G46" i="11"/>
  <c r="V47" i="11"/>
  <c r="AA45" i="11"/>
  <c r="Q46" i="11"/>
  <c r="K46" i="11"/>
  <c r="AJ47" i="11"/>
  <c r="AN47" i="11"/>
  <c r="AB47" i="11"/>
  <c r="I46" i="11"/>
  <c r="AC46" i="11"/>
  <c r="L47" i="11"/>
  <c r="AA47" i="11"/>
  <c r="P46" i="11"/>
  <c r="M47" i="11"/>
  <c r="Q45" i="11"/>
  <c r="AD46" i="11"/>
  <c r="AD47" i="11"/>
  <c r="T47" i="11"/>
  <c r="AF46" i="11"/>
  <c r="V46" i="11"/>
  <c r="O45" i="11"/>
  <c r="W45" i="11"/>
  <c r="C47" i="11"/>
  <c r="J47" i="11"/>
  <c r="AI46" i="11"/>
  <c r="J46" i="11"/>
  <c r="AH47" i="11"/>
  <c r="AA46" i="11"/>
  <c r="AE48" i="11"/>
  <c r="AE48" i="7" s="1"/>
  <c r="E47" i="11"/>
  <c r="Y47" i="11"/>
  <c r="H48" i="11"/>
  <c r="AF47" i="11"/>
  <c r="W47" i="11"/>
  <c r="Q47" i="11"/>
  <c r="O47" i="11"/>
  <c r="R48" i="11"/>
  <c r="AB46" i="11"/>
  <c r="AK47" i="11"/>
  <c r="AD45" i="11"/>
  <c r="C45" i="11"/>
  <c r="O48" i="11"/>
  <c r="D47" i="11"/>
  <c r="N46" i="11"/>
  <c r="H46" i="11"/>
  <c r="AI47" i="11"/>
  <c r="AL46" i="11"/>
  <c r="AN45" i="11"/>
  <c r="Z46" i="11"/>
  <c r="N47" i="11"/>
  <c r="U48" i="11"/>
  <c r="U48" i="7" s="1"/>
  <c r="P48" i="11"/>
  <c r="S46" i="11"/>
  <c r="S48" i="11"/>
  <c r="Y48" i="11"/>
  <c r="AM46" i="11"/>
  <c r="Y46" i="11"/>
  <c r="J48" i="11"/>
  <c r="AM47" i="11"/>
  <c r="Z47" i="11"/>
  <c r="AN49" i="11"/>
  <c r="Z49" i="11"/>
  <c r="AL47" i="11"/>
  <c r="I48" i="11"/>
  <c r="M48" i="11"/>
  <c r="AK49" i="11"/>
  <c r="AF49" i="11"/>
  <c r="AI48" i="11"/>
  <c r="AE46" i="11"/>
  <c r="AE46" i="7" s="1"/>
  <c r="AC47" i="11"/>
  <c r="AA49" i="11"/>
  <c r="P47" i="11"/>
  <c r="AG46" i="11"/>
  <c r="U47" i="11"/>
  <c r="U47" i="7" s="1"/>
  <c r="AG48" i="11"/>
  <c r="U49" i="11"/>
  <c r="U49" i="7" s="1"/>
  <c r="N48" i="11"/>
  <c r="S47" i="11"/>
  <c r="AD48" i="11"/>
  <c r="F48" i="11"/>
  <c r="I47" i="11"/>
  <c r="AB49" i="11"/>
  <c r="K47" i="11"/>
  <c r="R47" i="11"/>
  <c r="V48" i="11"/>
  <c r="Q48" i="11"/>
  <c r="V49" i="11"/>
  <c r="L49" i="11"/>
  <c r="M49" i="11"/>
  <c r="AG47" i="11"/>
  <c r="G47" i="11"/>
  <c r="H47" i="11"/>
  <c r="F47" i="11"/>
  <c r="K48" i="11"/>
  <c r="C46" i="11"/>
  <c r="AF48" i="11"/>
  <c r="AE47" i="11"/>
  <c r="AE47" i="7" s="1"/>
  <c r="AN48" i="11"/>
  <c r="N50" i="11"/>
  <c r="H52" i="11"/>
  <c r="AF50" i="11"/>
  <c r="AG49" i="11"/>
  <c r="F49" i="11"/>
  <c r="Z48" i="11"/>
  <c r="T48" i="11"/>
  <c r="AJ48" i="11"/>
  <c r="G48" i="11"/>
  <c r="D49" i="11"/>
  <c r="O49" i="11"/>
  <c r="AD49" i="11"/>
  <c r="V50" i="11"/>
  <c r="AK48" i="11"/>
  <c r="W48" i="11"/>
  <c r="C50" i="11"/>
  <c r="W49" i="11"/>
  <c r="Y49" i="11"/>
  <c r="H49" i="11"/>
  <c r="AL49" i="11"/>
  <c r="Q50" i="11"/>
  <c r="O50" i="11"/>
  <c r="AI49" i="11"/>
  <c r="T49" i="11"/>
  <c r="AC48" i="11"/>
  <c r="AA48" i="11"/>
  <c r="Z50" i="11"/>
  <c r="N49" i="11"/>
  <c r="K49" i="11"/>
  <c r="I49" i="11"/>
  <c r="C48" i="11"/>
  <c r="E48" i="11"/>
  <c r="Y50" i="11"/>
  <c r="AB48" i="11"/>
  <c r="AH49" i="11"/>
  <c r="AE49" i="11"/>
  <c r="AE49" i="7" s="1"/>
  <c r="AM48" i="11"/>
  <c r="E49" i="11"/>
  <c r="AJ49" i="11"/>
  <c r="C49" i="11"/>
  <c r="J49" i="11"/>
  <c r="AM49" i="11"/>
  <c r="AH48" i="11"/>
  <c r="D48" i="11"/>
  <c r="G49" i="11"/>
  <c r="R49" i="11"/>
  <c r="Q49" i="11"/>
  <c r="L48" i="11"/>
  <c r="AC49" i="11"/>
  <c r="P49" i="11"/>
  <c r="S49" i="11"/>
  <c r="AA50" i="11"/>
  <c r="E50" i="11"/>
  <c r="F51" i="11"/>
  <c r="V51" i="11"/>
  <c r="AF51" i="11"/>
  <c r="AK50" i="11"/>
  <c r="H50" i="11"/>
  <c r="AG51" i="11"/>
  <c r="AB50" i="11"/>
  <c r="AG50" i="11"/>
  <c r="L51" i="11"/>
  <c r="I51" i="11"/>
  <c r="G51" i="11"/>
  <c r="AM50" i="11"/>
  <c r="W51" i="11"/>
  <c r="M50" i="11"/>
  <c r="AH50" i="11"/>
  <c r="AJ50" i="11"/>
  <c r="O51" i="11"/>
  <c r="AE50" i="11"/>
  <c r="AE50" i="7" s="1"/>
  <c r="AD50" i="11"/>
  <c r="AC50" i="11"/>
  <c r="AL51" i="11"/>
  <c r="U51" i="11"/>
  <c r="U51" i="7" s="1"/>
  <c r="G50" i="11"/>
  <c r="AN51" i="11"/>
  <c r="P51" i="11"/>
  <c r="J51" i="11"/>
  <c r="R50" i="11"/>
  <c r="AL50" i="11"/>
  <c r="K50" i="11"/>
  <c r="T50" i="11"/>
  <c r="AM51" i="11"/>
  <c r="I50" i="11"/>
  <c r="AB51" i="11"/>
  <c r="W52" i="11"/>
  <c r="AM52" i="11"/>
  <c r="F50" i="11"/>
  <c r="AD51" i="11"/>
  <c r="J50" i="11"/>
  <c r="AK51" i="11"/>
  <c r="U50" i="11"/>
  <c r="U50" i="7" s="1"/>
  <c r="D50" i="11"/>
  <c r="C52" i="11"/>
  <c r="P50" i="11"/>
  <c r="AN50" i="11"/>
  <c r="Y51" i="11"/>
  <c r="N51" i="11"/>
  <c r="AI50" i="11"/>
  <c r="AH51" i="11"/>
  <c r="AE51" i="11"/>
  <c r="AE51" i="7" s="1"/>
  <c r="L50" i="11"/>
  <c r="S50" i="11"/>
  <c r="E51" i="11"/>
  <c r="W50" i="11"/>
  <c r="AG52" i="11"/>
  <c r="L52" i="11"/>
  <c r="O52" i="11"/>
  <c r="M51" i="11"/>
  <c r="AE52" i="11"/>
  <c r="AE52" i="7" s="1"/>
  <c r="AJ52" i="11"/>
  <c r="K51" i="11"/>
  <c r="Y53" i="11"/>
  <c r="R52" i="11"/>
  <c r="AB52" i="11"/>
  <c r="F52" i="11"/>
  <c r="T51" i="11"/>
  <c r="AA52" i="11"/>
  <c r="H51" i="11"/>
  <c r="Z52" i="11"/>
  <c r="AM53" i="11"/>
  <c r="S52" i="11"/>
  <c r="R51" i="11"/>
  <c r="M52" i="11"/>
  <c r="C51" i="11"/>
  <c r="Z51" i="11"/>
  <c r="G52" i="11"/>
  <c r="AH52" i="11"/>
  <c r="Q51" i="11"/>
  <c r="AL52" i="11"/>
  <c r="T52" i="11"/>
  <c r="J52" i="11"/>
  <c r="P52" i="11"/>
  <c r="N52" i="11"/>
  <c r="K52" i="11"/>
  <c r="AA53" i="11"/>
  <c r="Y52" i="11"/>
  <c r="V52" i="11"/>
  <c r="AC52" i="11"/>
  <c r="AI52" i="11"/>
  <c r="U52" i="11"/>
  <c r="U52" i="7" s="1"/>
  <c r="O53" i="11"/>
  <c r="D51" i="11"/>
  <c r="I52" i="11"/>
  <c r="AN53" i="11"/>
  <c r="AN52" i="11"/>
  <c r="M53" i="11"/>
  <c r="S53" i="11"/>
  <c r="Q52" i="11"/>
  <c r="AE53" i="11"/>
  <c r="AE53" i="7" s="1"/>
  <c r="C53" i="11"/>
  <c r="AC51" i="11"/>
  <c r="S51" i="11"/>
  <c r="AB53" i="11"/>
  <c r="Z53" i="11"/>
  <c r="AK52" i="11"/>
  <c r="D52" i="11"/>
  <c r="L53" i="11"/>
  <c r="S54" i="11"/>
  <c r="AJ53" i="11"/>
  <c r="AH53" i="11"/>
  <c r="K53" i="11"/>
  <c r="P53" i="11"/>
  <c r="AJ51" i="11"/>
  <c r="E52" i="11"/>
  <c r="V53" i="11"/>
  <c r="N53" i="11"/>
  <c r="G53" i="11"/>
  <c r="V54" i="11"/>
  <c r="I53" i="11"/>
  <c r="T53" i="11"/>
  <c r="AI53" i="11"/>
  <c r="AI51" i="11"/>
  <c r="AF52" i="11"/>
  <c r="AD52" i="11"/>
  <c r="AA51" i="11"/>
  <c r="D53" i="11"/>
  <c r="AF53" i="11"/>
  <c r="F55" i="11"/>
  <c r="H53" i="11"/>
  <c r="P54" i="11"/>
  <c r="I54" i="11"/>
  <c r="E53" i="11"/>
  <c r="AG54" i="11"/>
  <c r="D54" i="11"/>
  <c r="AH54" i="11"/>
  <c r="H54" i="11"/>
  <c r="AL53" i="11"/>
  <c r="AE54" i="11"/>
  <c r="AE54" i="7" s="1"/>
  <c r="AD53" i="11"/>
  <c r="AG53" i="11"/>
  <c r="G54" i="11"/>
  <c r="N55" i="11"/>
  <c r="Z54" i="11"/>
  <c r="AC53" i="11"/>
  <c r="AL55" i="11"/>
  <c r="AL54" i="11"/>
  <c r="AK53" i="11"/>
  <c r="U53" i="11"/>
  <c r="U53" i="7" s="1"/>
  <c r="R53" i="11"/>
  <c r="AJ54" i="11"/>
  <c r="U55" i="11"/>
  <c r="U55" i="7" s="1"/>
  <c r="J54" i="11"/>
  <c r="AF54" i="11"/>
  <c r="G55" i="11"/>
  <c r="E55" i="11"/>
  <c r="P55" i="11"/>
  <c r="Q53" i="11"/>
  <c r="H56" i="11"/>
  <c r="Q55" i="11"/>
  <c r="AC54" i="11"/>
  <c r="O54" i="11"/>
  <c r="Y54" i="11"/>
  <c r="W53" i="11"/>
  <c r="U54" i="11"/>
  <c r="U54" i="7" s="1"/>
  <c r="C54" i="11"/>
  <c r="AI54" i="11"/>
  <c r="AM54" i="11"/>
  <c r="AE55" i="11"/>
  <c r="AE55" i="7" s="1"/>
  <c r="K54" i="11"/>
  <c r="F53" i="11"/>
  <c r="AN54" i="11"/>
  <c r="AB54" i="11"/>
  <c r="AM55" i="11"/>
  <c r="Q54" i="11"/>
  <c r="AD54" i="11"/>
  <c r="J53" i="11"/>
  <c r="AL56" i="11"/>
  <c r="AK55" i="11"/>
  <c r="AA55" i="11"/>
  <c r="K56" i="11"/>
  <c r="Y56" i="11"/>
  <c r="AH55" i="11"/>
  <c r="R56" i="11"/>
  <c r="M55" i="11"/>
  <c r="O55" i="11"/>
  <c r="O56" i="11"/>
  <c r="AI56" i="11"/>
  <c r="AJ55" i="11"/>
  <c r="AA54" i="11"/>
  <c r="AI55" i="11"/>
  <c r="C56" i="11"/>
  <c r="L56" i="11"/>
  <c r="T54" i="11"/>
  <c r="S56" i="11"/>
  <c r="T55" i="11"/>
  <c r="J55" i="11"/>
  <c r="AK54" i="11"/>
  <c r="M54" i="11"/>
  <c r="AF56" i="11"/>
  <c r="N54" i="11"/>
  <c r="Y55" i="11"/>
  <c r="U56" i="11"/>
  <c r="U56" i="7" s="1"/>
  <c r="R55" i="11"/>
  <c r="E54" i="11"/>
  <c r="AG56" i="11"/>
  <c r="M56" i="11"/>
  <c r="R54" i="11"/>
  <c r="AN55" i="11"/>
  <c r="E56" i="11"/>
  <c r="AB56" i="11"/>
  <c r="F56" i="11"/>
  <c r="S55" i="11"/>
  <c r="AG55" i="11"/>
  <c r="F54" i="11"/>
  <c r="H55" i="11"/>
  <c r="W55" i="11"/>
  <c r="K55" i="11"/>
  <c r="L54" i="11"/>
  <c r="V56" i="11"/>
  <c r="AN56" i="11"/>
  <c r="Q56" i="11"/>
  <c r="AF55" i="11"/>
  <c r="AE56" i="11"/>
  <c r="AE56" i="7" s="1"/>
  <c r="P56" i="11"/>
  <c r="C55" i="11"/>
  <c r="Z55" i="11"/>
  <c r="L55" i="11"/>
  <c r="AC55" i="11"/>
  <c r="D55" i="11"/>
  <c r="V55" i="11"/>
  <c r="W54" i="11"/>
  <c r="AB55" i="11"/>
  <c r="I56" i="11"/>
  <c r="I55" i="11"/>
  <c r="AD55" i="11"/>
  <c r="V57" i="11"/>
  <c r="J56" i="11"/>
  <c r="D57" i="11"/>
  <c r="Z57" i="11"/>
  <c r="AH56" i="11"/>
  <c r="AA57" i="11"/>
  <c r="C57" i="11"/>
  <c r="AK57" i="11"/>
  <c r="E57" i="11"/>
  <c r="W56" i="11"/>
  <c r="G57" i="11"/>
  <c r="Y57" i="11"/>
  <c r="I57" i="11"/>
  <c r="M57" i="11"/>
  <c r="AJ56" i="11"/>
  <c r="AB57" i="11"/>
  <c r="AM56" i="11"/>
  <c r="G56" i="11"/>
  <c r="AD56" i="11"/>
  <c r="AN57" i="11"/>
  <c r="U57" i="11"/>
  <c r="U57" i="7" s="1"/>
  <c r="R57" i="11"/>
  <c r="F57" i="11"/>
  <c r="L57" i="11"/>
  <c r="S57" i="11"/>
  <c r="AC57" i="11"/>
  <c r="O57" i="11"/>
  <c r="AJ57" i="11"/>
  <c r="S58" i="11"/>
  <c r="AM58" i="11"/>
  <c r="D56" i="11"/>
  <c r="Z56" i="11"/>
  <c r="AA56" i="11"/>
  <c r="AK56" i="11"/>
  <c r="AG57" i="11"/>
  <c r="E58" i="11"/>
  <c r="U58" i="11"/>
  <c r="U58" i="7" s="1"/>
  <c r="AL57" i="11"/>
  <c r="AC56" i="11"/>
  <c r="AE57" i="11"/>
  <c r="AE57" i="7" s="1"/>
  <c r="T56" i="11"/>
  <c r="AM57" i="11"/>
  <c r="W57" i="11"/>
  <c r="AI57" i="11"/>
  <c r="K57" i="11"/>
  <c r="AD58" i="11"/>
  <c r="T58" i="11"/>
  <c r="AF58" i="11"/>
  <c r="F58" i="11"/>
  <c r="AI58" i="11"/>
  <c r="P57" i="11"/>
  <c r="AD57" i="11"/>
  <c r="J57" i="11"/>
  <c r="T57" i="11"/>
  <c r="J58" i="11"/>
  <c r="H58" i="11"/>
  <c r="AK58" i="11"/>
  <c r="W58" i="11"/>
  <c r="Y58" i="11"/>
  <c r="N59" i="11"/>
  <c r="AH58" i="11"/>
  <c r="AH57" i="11"/>
  <c r="N57" i="11"/>
  <c r="H57" i="11"/>
  <c r="Q57" i="11"/>
  <c r="AF57" i="11"/>
  <c r="N56" i="11"/>
  <c r="AJ58" i="11"/>
  <c r="AC58" i="11"/>
  <c r="Q58" i="11"/>
  <c r="Z59" i="11"/>
  <c r="AL59" i="11"/>
  <c r="AN59" i="11"/>
  <c r="AB58" i="11"/>
  <c r="C58" i="11"/>
  <c r="T59" i="11"/>
  <c r="AC59" i="11"/>
  <c r="F59" i="11"/>
  <c r="U59" i="11"/>
  <c r="U59" i="7" s="1"/>
  <c r="AL58" i="11"/>
  <c r="V58" i="11"/>
  <c r="AA58" i="11"/>
  <c r="D59" i="11"/>
  <c r="AE58" i="11"/>
  <c r="AE58" i="7" s="1"/>
  <c r="L58" i="11"/>
  <c r="AG59" i="11"/>
  <c r="AM59" i="11"/>
  <c r="P58" i="11"/>
  <c r="K58" i="11"/>
  <c r="I59" i="11"/>
  <c r="AE59" i="11"/>
  <c r="AE59" i="7" s="1"/>
  <c r="N58" i="11"/>
  <c r="P59" i="11"/>
  <c r="G59" i="11"/>
  <c r="D58" i="11"/>
  <c r="AL61" i="11"/>
  <c r="AG58" i="11"/>
  <c r="M58" i="11"/>
  <c r="AN58" i="11"/>
  <c r="H59" i="11"/>
  <c r="M60" i="11"/>
  <c r="L59" i="11"/>
  <c r="AD60" i="11"/>
  <c r="AJ59" i="11"/>
  <c r="K59" i="11"/>
  <c r="Z58" i="11"/>
  <c r="S59" i="11"/>
  <c r="G58" i="11"/>
  <c r="W59" i="11"/>
  <c r="Z60" i="11"/>
  <c r="O59" i="11"/>
  <c r="AC60" i="11"/>
  <c r="E59" i="11"/>
  <c r="I58" i="11"/>
  <c r="O58" i="11"/>
  <c r="N60" i="11"/>
  <c r="AK60" i="11"/>
  <c r="R58" i="11"/>
  <c r="R59" i="11"/>
  <c r="AD59" i="11"/>
  <c r="AB59" i="11"/>
  <c r="L60" i="11"/>
  <c r="AN60" i="11"/>
  <c r="F61" i="11"/>
  <c r="C60" i="11"/>
  <c r="C59" i="11"/>
  <c r="AF59" i="11"/>
  <c r="W60" i="11"/>
  <c r="AA59" i="11"/>
  <c r="AI59" i="11"/>
  <c r="AH59" i="11"/>
  <c r="T61" i="11"/>
  <c r="W61" i="11"/>
  <c r="AB61" i="11"/>
  <c r="AG60" i="11"/>
  <c r="G60" i="11"/>
  <c r="M59" i="11"/>
  <c r="D60" i="11"/>
  <c r="I60" i="11"/>
  <c r="Y59" i="11"/>
  <c r="Q59" i="11"/>
  <c r="T60" i="11"/>
  <c r="E60" i="11"/>
  <c r="AM60" i="11"/>
  <c r="AF61" i="11"/>
  <c r="Z61" i="11"/>
  <c r="U61" i="11"/>
  <c r="U61" i="7" s="1"/>
  <c r="AK59" i="11"/>
  <c r="K60" i="11"/>
  <c r="F60" i="11"/>
  <c r="AJ60" i="11"/>
  <c r="J59" i="11"/>
  <c r="U60" i="11"/>
  <c r="U60" i="7" s="1"/>
  <c r="AA60" i="11"/>
  <c r="V59" i="11"/>
  <c r="AB60" i="11"/>
  <c r="E61" i="11"/>
  <c r="AH62" i="11"/>
  <c r="M61" i="11"/>
  <c r="R60" i="11"/>
  <c r="V62" i="11"/>
  <c r="AM61" i="11"/>
  <c r="P61" i="11"/>
  <c r="AI61" i="11"/>
  <c r="AK62" i="11"/>
  <c r="AN61" i="11"/>
  <c r="R61" i="11"/>
  <c r="AH61" i="11"/>
  <c r="G61" i="11"/>
  <c r="P60" i="11"/>
  <c r="L62" i="11"/>
  <c r="D61" i="11"/>
  <c r="Y60" i="11"/>
  <c r="O60" i="11"/>
  <c r="AD61" i="11"/>
  <c r="AF60" i="11"/>
  <c r="AJ62" i="11"/>
  <c r="N61" i="11"/>
  <c r="V61" i="11"/>
  <c r="E62" i="11"/>
  <c r="AH60" i="11"/>
  <c r="AE61" i="11"/>
  <c r="AE61" i="7" s="1"/>
  <c r="AI60" i="11"/>
  <c r="H61" i="11"/>
  <c r="L61" i="11"/>
  <c r="Y61" i="11"/>
  <c r="AC61" i="11"/>
  <c r="AG61" i="11"/>
  <c r="AE60" i="11"/>
  <c r="AE60" i="7" s="1"/>
  <c r="AN62" i="11"/>
  <c r="U63" i="11"/>
  <c r="U63" i="7" s="1"/>
  <c r="AL63" i="11"/>
  <c r="I61" i="11"/>
  <c r="Q61" i="11"/>
  <c r="S60" i="11"/>
  <c r="AA61" i="11"/>
  <c r="AL62" i="11"/>
  <c r="O63" i="11"/>
  <c r="AB62" i="11"/>
  <c r="H62" i="11"/>
  <c r="G62" i="11"/>
  <c r="AF62" i="11"/>
  <c r="Y62" i="11"/>
  <c r="AI62" i="11"/>
  <c r="H60" i="11"/>
  <c r="AA62" i="11"/>
  <c r="O61" i="11"/>
  <c r="AL60" i="11"/>
  <c r="AK61" i="11"/>
  <c r="S61" i="11"/>
  <c r="J60" i="11"/>
  <c r="D62" i="11"/>
  <c r="K62" i="11"/>
  <c r="AM62" i="11"/>
  <c r="N62" i="11"/>
  <c r="J62" i="11"/>
  <c r="R62" i="11"/>
  <c r="F62" i="11"/>
  <c r="Q62" i="11"/>
  <c r="N63" i="11"/>
  <c r="AD63" i="11"/>
  <c r="J61" i="11"/>
  <c r="Q60" i="11"/>
  <c r="V60" i="11"/>
  <c r="AJ61" i="11"/>
  <c r="AC62" i="11"/>
  <c r="K61" i="11"/>
  <c r="C61" i="11"/>
  <c r="W63" i="11"/>
  <c r="P63" i="11"/>
  <c r="I63" i="11"/>
  <c r="L63" i="11"/>
  <c r="H63" i="11"/>
  <c r="I62" i="11"/>
  <c r="AK63" i="11"/>
  <c r="C64" i="11"/>
  <c r="G64" i="11"/>
  <c r="O62" i="11"/>
  <c r="Z62" i="11"/>
  <c r="F63" i="11"/>
  <c r="Z63" i="11"/>
  <c r="D64" i="11"/>
  <c r="AB64" i="11"/>
  <c r="AG62" i="11"/>
  <c r="AE63" i="11"/>
  <c r="AE63" i="7" s="1"/>
  <c r="AJ64" i="11"/>
  <c r="AH64" i="11"/>
  <c r="T62" i="11"/>
  <c r="AF63" i="11"/>
  <c r="S63" i="11"/>
  <c r="AD64" i="11"/>
  <c r="G63" i="11"/>
  <c r="AN64" i="11"/>
  <c r="AG64" i="11"/>
  <c r="S62" i="11"/>
  <c r="AB63" i="11"/>
  <c r="U62" i="11"/>
  <c r="U62" i="7" s="1"/>
  <c r="P62" i="11"/>
  <c r="U64" i="11"/>
  <c r="U64" i="7" s="1"/>
  <c r="AN63" i="11"/>
  <c r="AH63" i="11"/>
  <c r="AC64" i="11"/>
  <c r="R64" i="11"/>
  <c r="D63" i="11"/>
  <c r="Y65" i="11"/>
  <c r="AM63" i="11"/>
  <c r="C62" i="11"/>
  <c r="AJ63" i="11"/>
  <c r="W62" i="11"/>
  <c r="I64" i="11"/>
  <c r="AF64" i="11"/>
  <c r="M64" i="11"/>
  <c r="AM65" i="11"/>
  <c r="AI63" i="11"/>
  <c r="M63" i="11"/>
  <c r="M62" i="11"/>
  <c r="AE62" i="11"/>
  <c r="AE62" i="7" s="1"/>
  <c r="Q63" i="11"/>
  <c r="H64" i="11"/>
  <c r="AA63" i="11"/>
  <c r="AD62" i="11"/>
  <c r="P64" i="11"/>
  <c r="AA64" i="11"/>
  <c r="O64" i="11"/>
  <c r="F64" i="11"/>
  <c r="W64" i="11"/>
  <c r="N64" i="11"/>
  <c r="W65" i="11"/>
  <c r="AF65" i="11"/>
  <c r="V64" i="11"/>
  <c r="AL65" i="11"/>
  <c r="V63" i="11"/>
  <c r="AE64" i="11"/>
  <c r="AE64" i="7" s="1"/>
  <c r="J64" i="11"/>
  <c r="E63" i="11"/>
  <c r="T63" i="11"/>
  <c r="AC63" i="11"/>
  <c r="AE65" i="11"/>
  <c r="AE65" i="7" s="1"/>
  <c r="L65" i="11"/>
  <c r="P65" i="11"/>
  <c r="AK64" i="11"/>
  <c r="AG66" i="11"/>
  <c r="AK65" i="11"/>
  <c r="C63" i="11"/>
  <c r="K63" i="11"/>
  <c r="AJ65" i="11"/>
  <c r="E64" i="11"/>
  <c r="S66" i="11"/>
  <c r="AL66" i="11"/>
  <c r="Q64" i="11"/>
  <c r="AH66" i="11"/>
  <c r="R65" i="11"/>
  <c r="H65" i="11"/>
  <c r="N65" i="11"/>
  <c r="G65" i="11"/>
  <c r="AM64" i="11"/>
  <c r="AH65" i="11"/>
  <c r="AF66" i="11"/>
  <c r="Y66" i="11"/>
  <c r="T64" i="11"/>
  <c r="Y64" i="11"/>
  <c r="F66" i="11"/>
  <c r="AB66" i="11"/>
  <c r="D65" i="11"/>
  <c r="AB65" i="11"/>
  <c r="H66" i="11"/>
  <c r="G66" i="11"/>
  <c r="M66" i="11"/>
  <c r="AG63" i="11"/>
  <c r="AN66" i="11"/>
  <c r="Y63" i="11"/>
  <c r="R66" i="11"/>
  <c r="S65" i="11"/>
  <c r="Z65" i="11"/>
  <c r="AI64" i="11"/>
  <c r="T66" i="11"/>
  <c r="Z64" i="11"/>
  <c r="V65" i="11"/>
  <c r="F65" i="11"/>
  <c r="AG65" i="11"/>
  <c r="C66" i="11"/>
  <c r="M65" i="11"/>
  <c r="K65" i="11"/>
  <c r="AD65" i="11"/>
  <c r="O65" i="11"/>
  <c r="K64" i="11"/>
  <c r="O66" i="11"/>
  <c r="AL64" i="11"/>
  <c r="T65" i="11"/>
  <c r="N66" i="11"/>
  <c r="AC65" i="11"/>
  <c r="I65" i="11"/>
  <c r="J63" i="11"/>
  <c r="U66" i="11"/>
  <c r="U66" i="7" s="1"/>
  <c r="L64" i="11"/>
  <c r="S64" i="11"/>
  <c r="R63" i="11"/>
  <c r="J68" i="11"/>
  <c r="AK66" i="11"/>
  <c r="E66" i="11"/>
  <c r="J66" i="11"/>
  <c r="AN65" i="11"/>
  <c r="I66" i="11"/>
  <c r="D66" i="11"/>
  <c r="Q66" i="11"/>
  <c r="U67" i="11"/>
  <c r="U67" i="7" s="1"/>
  <c r="AJ66" i="11"/>
  <c r="Q67" i="11"/>
  <c r="U65" i="11"/>
  <c r="U65" i="7" s="1"/>
  <c r="Q65" i="11"/>
  <c r="J65" i="11"/>
  <c r="AA65" i="11"/>
  <c r="W67" i="11"/>
  <c r="AF67" i="11"/>
  <c r="V67" i="11"/>
  <c r="AK67" i="11"/>
  <c r="L66" i="11"/>
  <c r="L67" i="11"/>
  <c r="AI65" i="11"/>
  <c r="E67" i="11"/>
  <c r="P66" i="11"/>
  <c r="AB67" i="11"/>
  <c r="AE67" i="11"/>
  <c r="AE67" i="7" s="1"/>
  <c r="AE66" i="11"/>
  <c r="AE66" i="7" s="1"/>
  <c r="AI66" i="11"/>
  <c r="N67" i="11"/>
  <c r="C65" i="11"/>
  <c r="AG67" i="11"/>
  <c r="AM66" i="11"/>
  <c r="G67" i="11"/>
  <c r="AC66" i="11"/>
  <c r="AN67" i="11"/>
  <c r="AM67" i="11"/>
  <c r="O67" i="11"/>
  <c r="K66" i="11"/>
  <c r="E65" i="11"/>
  <c r="AD66" i="11"/>
  <c r="F67" i="11"/>
  <c r="AD67" i="11"/>
  <c r="Z66" i="11"/>
  <c r="AL67" i="11"/>
  <c r="V66" i="11"/>
  <c r="W66" i="11"/>
  <c r="Y67" i="11"/>
  <c r="K67" i="11"/>
  <c r="H68" i="11"/>
  <c r="AH67" i="11"/>
  <c r="I67" i="11"/>
  <c r="K68" i="11"/>
  <c r="R68" i="11"/>
  <c r="AF68" i="11"/>
  <c r="P68" i="11"/>
  <c r="AK68" i="11"/>
  <c r="W68" i="11"/>
  <c r="AC68" i="11"/>
  <c r="AC67" i="11"/>
  <c r="AA66" i="11"/>
  <c r="L68" i="11"/>
  <c r="E68" i="11"/>
  <c r="P67" i="11"/>
  <c r="H67" i="11"/>
  <c r="AL68" i="11"/>
  <c r="N68" i="11"/>
  <c r="AI67" i="11"/>
  <c r="D68" i="11"/>
  <c r="AD68" i="11"/>
  <c r="U68" i="11"/>
  <c r="U68" i="7" s="1"/>
  <c r="I68" i="11"/>
  <c r="M67" i="11"/>
  <c r="AM68" i="11"/>
  <c r="V68" i="11"/>
  <c r="D67" i="11"/>
  <c r="AA67" i="11"/>
  <c r="Z68" i="11"/>
  <c r="AE68" i="11"/>
  <c r="AE68" i="7" s="1"/>
  <c r="AG68" i="11"/>
  <c r="AH68" i="11"/>
  <c r="T67" i="11"/>
  <c r="Q68" i="11"/>
  <c r="AB68" i="11"/>
  <c r="C68" i="11"/>
  <c r="AI69" i="11"/>
  <c r="D69" i="11"/>
  <c r="M68" i="11"/>
  <c r="U69" i="11"/>
  <c r="U69" i="7" s="1"/>
  <c r="F68" i="11"/>
  <c r="Z67" i="11"/>
  <c r="Y68" i="11"/>
  <c r="N69" i="11"/>
  <c r="I69" i="11"/>
  <c r="H69" i="11"/>
  <c r="T69" i="11"/>
  <c r="C69" i="11"/>
  <c r="AN68" i="11"/>
  <c r="C67" i="11"/>
  <c r="R67" i="11"/>
  <c r="S68" i="11"/>
  <c r="AA68" i="11"/>
  <c r="AI68" i="11"/>
  <c r="AJ67" i="11"/>
  <c r="G68" i="11"/>
  <c r="T68" i="11"/>
  <c r="S67" i="11"/>
  <c r="O68" i="11"/>
  <c r="AJ68" i="11"/>
  <c r="AL70" i="11"/>
  <c r="Q69" i="11"/>
  <c r="L69" i="11"/>
  <c r="Y70" i="11"/>
  <c r="W69" i="11"/>
  <c r="AD69" i="11"/>
  <c r="AG69" i="11"/>
  <c r="AE69" i="11"/>
  <c r="AE69" i="7" s="1"/>
  <c r="O69" i="11"/>
  <c r="T70" i="11"/>
  <c r="J69" i="11"/>
  <c r="J67" i="11"/>
  <c r="AB69" i="11"/>
  <c r="AN69" i="11"/>
  <c r="Y69" i="11"/>
  <c r="AD70" i="11"/>
  <c r="G69" i="11"/>
  <c r="U70" i="11"/>
  <c r="U70" i="7" s="1"/>
  <c r="N70" i="11"/>
  <c r="P69" i="11"/>
  <c r="AJ69" i="11"/>
  <c r="V69" i="11"/>
  <c r="AN70" i="11"/>
  <c r="J72" i="11"/>
  <c r="G71" i="11"/>
  <c r="V70" i="11"/>
  <c r="AI70" i="11"/>
  <c r="E69" i="11"/>
  <c r="Q70" i="11"/>
  <c r="AJ70" i="11"/>
  <c r="C70" i="11"/>
  <c r="AA69" i="11"/>
  <c r="AL69" i="11"/>
  <c r="W71" i="11"/>
  <c r="AM70" i="11"/>
  <c r="W70" i="11"/>
  <c r="H70" i="11"/>
  <c r="P70" i="11"/>
  <c r="R70" i="11"/>
  <c r="U71" i="11"/>
  <c r="U71" i="7" s="1"/>
  <c r="M70" i="11"/>
  <c r="AA71" i="11"/>
  <c r="S69" i="11"/>
  <c r="M69" i="11"/>
  <c r="R69" i="11"/>
  <c r="G70" i="11"/>
  <c r="AF70" i="11"/>
  <c r="L70" i="11"/>
  <c r="AB70" i="11"/>
  <c r="E70" i="11"/>
  <c r="O70" i="11"/>
  <c r="AM69" i="11"/>
  <c r="AH69" i="11"/>
  <c r="AK69" i="11"/>
  <c r="K69" i="11"/>
  <c r="Z70" i="11"/>
  <c r="N72" i="11"/>
  <c r="AF71" i="11"/>
  <c r="AC70" i="11"/>
  <c r="AC69" i="11"/>
  <c r="AH70" i="11"/>
  <c r="F69" i="11"/>
  <c r="AF69" i="11"/>
  <c r="Z69" i="11"/>
  <c r="F70" i="11"/>
  <c r="V72" i="11"/>
  <c r="AK71" i="11"/>
  <c r="AE70" i="11"/>
  <c r="AE70" i="7" s="1"/>
  <c r="AM71" i="11"/>
  <c r="AC71" i="11"/>
  <c r="D71" i="11"/>
  <c r="O71" i="11"/>
  <c r="S72" i="11"/>
  <c r="AB72" i="11"/>
  <c r="P71" i="11"/>
  <c r="Z71" i="11"/>
  <c r="AE71" i="11"/>
  <c r="AE71" i="7" s="1"/>
  <c r="AJ71" i="11"/>
  <c r="Y72" i="11"/>
  <c r="S70" i="11"/>
  <c r="AG70" i="11"/>
  <c r="V71" i="11"/>
  <c r="AK70" i="11"/>
  <c r="AL71" i="11"/>
  <c r="E71" i="11"/>
  <c r="J71" i="11"/>
  <c r="Z72" i="11"/>
  <c r="I70" i="11"/>
  <c r="L71" i="11"/>
  <c r="M71" i="11"/>
  <c r="I71" i="11"/>
  <c r="K70" i="11"/>
  <c r="K72" i="11"/>
  <c r="AH71" i="11"/>
  <c r="J70" i="11"/>
  <c r="AN71" i="11"/>
  <c r="D70" i="11"/>
  <c r="AG71" i="11"/>
  <c r="H71" i="11"/>
  <c r="N71" i="11"/>
  <c r="AA70" i="11"/>
  <c r="K71" i="11"/>
  <c r="D72" i="11"/>
  <c r="U72" i="11"/>
  <c r="U72" i="7" s="1"/>
  <c r="P73" i="11"/>
  <c r="AC72" i="11"/>
  <c r="AI71" i="11"/>
  <c r="AJ72" i="11"/>
  <c r="G72" i="11"/>
  <c r="K73" i="11"/>
  <c r="C72" i="11"/>
  <c r="I72" i="11"/>
  <c r="AL72" i="11"/>
  <c r="O72" i="11"/>
  <c r="AN72" i="11"/>
  <c r="R72" i="11"/>
  <c r="P72" i="11"/>
  <c r="R71" i="11"/>
  <c r="F73" i="11"/>
  <c r="AF73" i="11"/>
  <c r="AD71" i="11"/>
  <c r="M72" i="11"/>
  <c r="E72" i="11"/>
  <c r="AM72" i="11"/>
  <c r="N73" i="11"/>
  <c r="Q72" i="11"/>
  <c r="G73" i="11"/>
  <c r="AK72" i="11"/>
  <c r="AM73" i="11"/>
  <c r="R73" i="11"/>
  <c r="AI72" i="11"/>
  <c r="T71" i="11"/>
  <c r="S71" i="11"/>
  <c r="F71" i="11"/>
  <c r="AA72" i="11"/>
  <c r="F72" i="11"/>
  <c r="Q71" i="11"/>
  <c r="C71" i="11"/>
  <c r="W73" i="11"/>
  <c r="H72" i="11"/>
  <c r="Y73" i="11"/>
  <c r="AD72" i="11"/>
  <c r="T73" i="11"/>
  <c r="Q73" i="11"/>
  <c r="W72" i="11"/>
  <c r="E73" i="11"/>
  <c r="AE74" i="11"/>
  <c r="AE74" i="7" s="1"/>
  <c r="D74" i="11"/>
  <c r="M73" i="11"/>
  <c r="L72" i="11"/>
  <c r="J74" i="11"/>
  <c r="Y71" i="11"/>
  <c r="AB71" i="11"/>
  <c r="H73" i="11"/>
  <c r="T72" i="11"/>
  <c r="U74" i="11"/>
  <c r="U74" i="7" s="1"/>
  <c r="AJ74" i="11"/>
  <c r="Z73" i="11"/>
  <c r="AK74" i="11"/>
  <c r="O73" i="11"/>
  <c r="AB73" i="11"/>
  <c r="AB74" i="11"/>
  <c r="AF74" i="11"/>
  <c r="I73" i="11"/>
  <c r="AG72" i="11"/>
  <c r="U73" i="11"/>
  <c r="U73" i="7" s="1"/>
  <c r="AL74" i="11"/>
  <c r="G74" i="11"/>
  <c r="H74" i="11"/>
  <c r="AE72" i="11"/>
  <c r="AE72" i="7" s="1"/>
  <c r="AI73" i="11"/>
  <c r="V73" i="11"/>
  <c r="S73" i="11"/>
  <c r="AF72" i="11"/>
  <c r="AG73" i="11"/>
  <c r="M74" i="11"/>
  <c r="N74" i="11"/>
  <c r="AG74" i="11"/>
  <c r="L74" i="11"/>
  <c r="AL73" i="11"/>
  <c r="Y74" i="11"/>
  <c r="AN73" i="11"/>
  <c r="AH72" i="11"/>
  <c r="T74" i="11"/>
  <c r="AA73" i="11"/>
  <c r="AJ73" i="11"/>
  <c r="P74" i="11"/>
  <c r="S75" i="11"/>
  <c r="AH74" i="11"/>
  <c r="AN74" i="11"/>
  <c r="M75" i="11"/>
  <c r="AA74" i="11"/>
  <c r="AI75" i="11"/>
  <c r="AC73" i="11"/>
  <c r="Q74" i="11"/>
  <c r="AF75" i="11"/>
  <c r="T75" i="11"/>
  <c r="O74" i="11"/>
  <c r="R74" i="11"/>
  <c r="S74" i="11"/>
  <c r="AH75" i="11"/>
  <c r="AH73" i="11"/>
  <c r="V74" i="11"/>
  <c r="Z75" i="11"/>
  <c r="K74" i="11"/>
  <c r="AK73" i="11"/>
  <c r="C74" i="11"/>
  <c r="W75" i="11"/>
  <c r="E75" i="11"/>
  <c r="L73" i="11"/>
  <c r="R75" i="11"/>
  <c r="AD74" i="11"/>
  <c r="C73" i="11"/>
  <c r="AM74" i="11"/>
  <c r="E74" i="11"/>
  <c r="I74" i="11"/>
  <c r="F74" i="11"/>
  <c r="Y75" i="11"/>
  <c r="AE75" i="11"/>
  <c r="AE75" i="7" s="1"/>
  <c r="J75" i="11"/>
  <c r="AD73" i="11"/>
  <c r="J73" i="11"/>
  <c r="G75" i="11"/>
  <c r="D75" i="11"/>
  <c r="I75" i="11"/>
  <c r="AE73" i="11"/>
  <c r="AE73" i="7" s="1"/>
  <c r="Z74" i="11"/>
  <c r="D73" i="11"/>
  <c r="K75" i="11"/>
  <c r="V75" i="11"/>
  <c r="F76" i="11"/>
  <c r="AI74" i="11"/>
  <c r="AK75" i="11"/>
  <c r="N75" i="11"/>
  <c r="AL76" i="11"/>
  <c r="AC75" i="11"/>
  <c r="L75" i="11"/>
  <c r="AA75" i="11"/>
  <c r="O75" i="11"/>
  <c r="Z76" i="11"/>
  <c r="AC74" i="11"/>
  <c r="W74" i="11"/>
  <c r="S76" i="11"/>
  <c r="I76" i="11"/>
  <c r="P75" i="11"/>
  <c r="AL75" i="11"/>
  <c r="H75" i="11"/>
  <c r="U76" i="11"/>
  <c r="U76" i="7" s="1"/>
  <c r="U75" i="11"/>
  <c r="U75" i="7" s="1"/>
  <c r="AN75" i="11"/>
  <c r="Q75" i="11"/>
  <c r="V76" i="11"/>
  <c r="Q76" i="11"/>
  <c r="AJ75" i="11"/>
  <c r="W77" i="11"/>
  <c r="L76" i="11"/>
  <c r="T76" i="11"/>
  <c r="H76" i="11"/>
  <c r="AM75" i="11"/>
  <c r="K77" i="11"/>
  <c r="AE76" i="11"/>
  <c r="AE76" i="7" s="1"/>
  <c r="AA76" i="11"/>
  <c r="Q77" i="11"/>
  <c r="E76" i="11"/>
  <c r="AA77" i="11"/>
  <c r="C75" i="11"/>
  <c r="R77" i="11"/>
  <c r="M77" i="11"/>
  <c r="AK76" i="11"/>
  <c r="AB76" i="11"/>
  <c r="N77" i="11"/>
  <c r="N76" i="11"/>
  <c r="U77" i="11"/>
  <c r="U77" i="7" s="1"/>
  <c r="AL77" i="11"/>
  <c r="F75" i="11"/>
  <c r="C76" i="11"/>
  <c r="AG75" i="11"/>
  <c r="M76" i="11"/>
  <c r="AH76" i="11"/>
  <c r="AJ76" i="11"/>
  <c r="J77" i="11"/>
  <c r="P76" i="11"/>
  <c r="J76" i="11"/>
  <c r="O76" i="11"/>
  <c r="AI76" i="11"/>
  <c r="H77" i="11"/>
  <c r="AB75" i="11"/>
  <c r="AN76" i="11"/>
  <c r="AD75" i="11"/>
  <c r="AH77" i="11"/>
  <c r="AF76" i="11"/>
  <c r="AG77" i="11"/>
  <c r="D76" i="11"/>
  <c r="AD76" i="11"/>
  <c r="AC76" i="11"/>
  <c r="E77" i="11"/>
  <c r="H79" i="11"/>
  <c r="T77" i="11"/>
  <c r="AE77" i="11"/>
  <c r="AE77" i="7" s="1"/>
  <c r="AJ77" i="11"/>
  <c r="AG76" i="11"/>
  <c r="G76" i="11"/>
  <c r="Y76" i="11"/>
  <c r="Y77" i="11"/>
  <c r="Y78" i="11"/>
  <c r="S78" i="11"/>
  <c r="G78" i="11"/>
  <c r="W76" i="11"/>
  <c r="AN78" i="11"/>
  <c r="K76" i="11"/>
  <c r="D77" i="11"/>
  <c r="R76" i="11"/>
  <c r="AB77" i="11"/>
  <c r="AM76" i="11"/>
  <c r="AM78" i="11"/>
  <c r="C77" i="11"/>
  <c r="AE79" i="11"/>
  <c r="AE79" i="7" s="1"/>
  <c r="T78" i="11"/>
  <c r="AM77" i="11"/>
  <c r="AF78" i="11"/>
  <c r="P78" i="11"/>
  <c r="G77" i="11"/>
  <c r="AL78" i="11"/>
  <c r="L77" i="11"/>
  <c r="Z77" i="11"/>
  <c r="AN79" i="11"/>
  <c r="AD77" i="11"/>
  <c r="Z79" i="11"/>
  <c r="AC79" i="11"/>
  <c r="AA78" i="11"/>
  <c r="Z78" i="11"/>
  <c r="V77" i="11"/>
  <c r="AI78" i="11"/>
  <c r="O77" i="11"/>
  <c r="N78" i="11"/>
  <c r="AD79" i="11"/>
  <c r="AH79" i="11"/>
  <c r="AG79" i="11"/>
  <c r="Q79" i="11"/>
  <c r="AH78" i="11"/>
  <c r="AG78" i="11"/>
  <c r="F77" i="11"/>
  <c r="O78" i="11"/>
  <c r="AK78" i="11"/>
  <c r="AN77" i="11"/>
  <c r="J78" i="11"/>
  <c r="AI77" i="11"/>
  <c r="AB79" i="11"/>
  <c r="N79" i="11"/>
  <c r="AD78" i="11"/>
  <c r="H78" i="11"/>
  <c r="Q78" i="11"/>
  <c r="P77" i="11"/>
  <c r="C78" i="11"/>
  <c r="AF77" i="11"/>
  <c r="I77" i="11"/>
  <c r="S77" i="11"/>
  <c r="AC77" i="11"/>
  <c r="D78" i="11"/>
  <c r="U78" i="11"/>
  <c r="U78" i="7" s="1"/>
  <c r="AK77" i="11"/>
  <c r="R79" i="11"/>
  <c r="T80" i="11"/>
  <c r="C79" i="11"/>
  <c r="AA79" i="11"/>
  <c r="F78" i="11"/>
  <c r="L80" i="11"/>
  <c r="AA80" i="11"/>
  <c r="AG80" i="11"/>
  <c r="L78" i="11"/>
  <c r="AF79" i="11"/>
  <c r="W79" i="11"/>
  <c r="I79" i="11"/>
  <c r="R78" i="11"/>
  <c r="AK79" i="11"/>
  <c r="C80" i="11"/>
  <c r="Q80" i="11"/>
  <c r="AM79" i="11"/>
  <c r="AJ78" i="11"/>
  <c r="I78" i="11"/>
  <c r="K81" i="11"/>
  <c r="D79" i="11"/>
  <c r="V78" i="11"/>
  <c r="S79" i="11"/>
  <c r="Y79" i="11"/>
  <c r="R80" i="11"/>
  <c r="AB80" i="11"/>
  <c r="M79" i="11"/>
  <c r="K79" i="11"/>
  <c r="T79" i="11"/>
  <c r="O79" i="11"/>
  <c r="N80" i="11"/>
  <c r="P80" i="11"/>
  <c r="AI80" i="11"/>
  <c r="M78" i="11"/>
  <c r="U79" i="11"/>
  <c r="U79" i="7" s="1"/>
  <c r="AH80" i="11"/>
  <c r="AE78" i="11"/>
  <c r="AE78" i="7" s="1"/>
  <c r="W78" i="11"/>
  <c r="E79" i="11"/>
  <c r="E80" i="11"/>
  <c r="D81" i="11"/>
  <c r="R81" i="11"/>
  <c r="Q81" i="11"/>
  <c r="AI79" i="11"/>
  <c r="AA81" i="11"/>
  <c r="G80" i="11"/>
  <c r="E78" i="11"/>
  <c r="W81" i="11"/>
  <c r="AJ79" i="11"/>
  <c r="AC78" i="11"/>
  <c r="F79" i="11"/>
  <c r="J80" i="11"/>
  <c r="P79" i="11"/>
  <c r="G79" i="11"/>
  <c r="V79" i="11"/>
  <c r="AM80" i="11"/>
  <c r="G81" i="11"/>
  <c r="T81" i="11"/>
  <c r="AN81" i="11"/>
  <c r="S80" i="11"/>
  <c r="I81" i="11"/>
  <c r="AC81" i="11"/>
  <c r="K80" i="11"/>
  <c r="AE80" i="11"/>
  <c r="AE80" i="7" s="1"/>
  <c r="J79" i="11"/>
  <c r="V80" i="11"/>
  <c r="L79" i="11"/>
  <c r="M80" i="11"/>
  <c r="H80" i="11"/>
  <c r="AL81" i="11"/>
  <c r="AK80" i="11"/>
  <c r="AB78" i="11"/>
  <c r="U80" i="11"/>
  <c r="U80" i="7" s="1"/>
  <c r="AL79" i="11"/>
  <c r="K78" i="11"/>
  <c r="I80" i="11"/>
  <c r="W80" i="11"/>
  <c r="AJ81" i="11"/>
  <c r="H81" i="11"/>
  <c r="Y80" i="11"/>
  <c r="F80" i="11"/>
  <c r="AN80" i="11"/>
  <c r="AG82" i="11"/>
  <c r="M81" i="11"/>
  <c r="Y81" i="11"/>
  <c r="AC80" i="11"/>
  <c r="AM81" i="11"/>
  <c r="S82" i="11"/>
  <c r="Z82" i="11"/>
  <c r="L82" i="11"/>
  <c r="J82" i="11"/>
  <c r="AD80" i="11"/>
  <c r="V82" i="11"/>
  <c r="K82" i="11"/>
  <c r="Q82" i="11"/>
  <c r="J81" i="11"/>
  <c r="P82" i="11"/>
  <c r="O82" i="11"/>
  <c r="AF81" i="11"/>
  <c r="AH81" i="11"/>
  <c r="P81" i="11"/>
  <c r="AL80" i="11"/>
  <c r="S81" i="11"/>
  <c r="C81" i="11"/>
  <c r="AJ80" i="11"/>
  <c r="AI82" i="11"/>
  <c r="N81" i="11"/>
  <c r="AG81" i="11"/>
  <c r="M82" i="11"/>
  <c r="Y82" i="11"/>
  <c r="O80" i="11"/>
  <c r="AD81" i="11"/>
  <c r="AL82" i="11"/>
  <c r="Z81" i="11"/>
  <c r="V81" i="11"/>
  <c r="Z80" i="11"/>
  <c r="AB83" i="11"/>
  <c r="L81" i="11"/>
  <c r="J83" i="11"/>
  <c r="AF80" i="11"/>
  <c r="AC82" i="11"/>
  <c r="AD82" i="11"/>
  <c r="AD83" i="11"/>
  <c r="AK83" i="11"/>
  <c r="F82" i="11"/>
  <c r="T82" i="11"/>
  <c r="AK81" i="11"/>
  <c r="U83" i="11"/>
  <c r="U83" i="7" s="1"/>
  <c r="AF82" i="11"/>
  <c r="AM82" i="11"/>
  <c r="F81" i="11"/>
  <c r="AF83" i="11"/>
  <c r="AM83" i="11"/>
  <c r="L83" i="11"/>
  <c r="D82" i="11"/>
  <c r="H82" i="11"/>
  <c r="AG83" i="11"/>
  <c r="AA83" i="11"/>
  <c r="AI83" i="11"/>
  <c r="W82" i="11"/>
  <c r="O81" i="11"/>
  <c r="E81" i="11"/>
  <c r="AJ82" i="11"/>
  <c r="AK82" i="11"/>
  <c r="AB81" i="11"/>
  <c r="U81" i="11"/>
  <c r="U81" i="7" s="1"/>
  <c r="U82" i="11"/>
  <c r="U82" i="7" s="1"/>
  <c r="P83" i="11"/>
  <c r="H83" i="11"/>
  <c r="AE81" i="11"/>
  <c r="AE81" i="7" s="1"/>
  <c r="AA82" i="11"/>
  <c r="R82" i="11"/>
  <c r="AH82" i="11"/>
  <c r="D80" i="11"/>
  <c r="AI81" i="11"/>
  <c r="AE83" i="11"/>
  <c r="AE83" i="7" s="1"/>
  <c r="AE82" i="11"/>
  <c r="AE82" i="7" s="1"/>
  <c r="I83" i="11"/>
  <c r="V85" i="11"/>
  <c r="AN82" i="11"/>
  <c r="L84" i="11"/>
  <c r="Y83" i="11"/>
  <c r="N83" i="11"/>
  <c r="C83" i="11"/>
  <c r="AI84" i="11"/>
  <c r="M84" i="11"/>
  <c r="O84" i="11"/>
  <c r="I84" i="11"/>
  <c r="D84" i="11"/>
  <c r="V84" i="11"/>
  <c r="D83" i="11"/>
  <c r="R83" i="11"/>
  <c r="M83" i="11"/>
  <c r="I82" i="11"/>
  <c r="U84" i="11"/>
  <c r="U84" i="7" s="1"/>
  <c r="Y84" i="11"/>
  <c r="AH84" i="11"/>
  <c r="AJ83" i="11"/>
  <c r="S83" i="11"/>
  <c r="AF84" i="11"/>
  <c r="V83" i="11"/>
  <c r="AH83" i="11"/>
  <c r="G83" i="11"/>
  <c r="C82" i="11"/>
  <c r="AN83" i="11"/>
  <c r="N82" i="11"/>
  <c r="Q83" i="11"/>
  <c r="R84" i="11"/>
  <c r="C84" i="11"/>
  <c r="J84" i="11"/>
  <c r="W83" i="11"/>
  <c r="AA84" i="11"/>
  <c r="AL83" i="11"/>
  <c r="P84" i="11"/>
  <c r="AK84" i="11"/>
  <c r="E83" i="11"/>
  <c r="O83" i="11"/>
  <c r="AB82" i="11"/>
  <c r="Z83" i="11"/>
  <c r="AL84" i="11"/>
  <c r="E82" i="11"/>
  <c r="Z84" i="11"/>
  <c r="G82" i="11"/>
  <c r="AE84" i="11"/>
  <c r="AE84" i="7" s="1"/>
  <c r="N86" i="11"/>
  <c r="T84" i="11"/>
  <c r="H85" i="11"/>
  <c r="AK85" i="11"/>
  <c r="AC83" i="11"/>
  <c r="W84" i="11"/>
  <c r="AM84" i="11"/>
  <c r="AN84" i="11"/>
  <c r="S85" i="11"/>
  <c r="K84" i="11"/>
  <c r="F84" i="11"/>
  <c r="AH85" i="11"/>
  <c r="N84" i="11"/>
  <c r="D85" i="11"/>
  <c r="L85" i="11"/>
  <c r="N85" i="11"/>
  <c r="Q84" i="11"/>
  <c r="H84" i="11"/>
  <c r="AC85" i="11"/>
  <c r="G84" i="11"/>
  <c r="F83" i="11"/>
  <c r="AG85" i="11"/>
  <c r="T85" i="11"/>
  <c r="AA85" i="11"/>
  <c r="AC84" i="11"/>
  <c r="W85" i="11"/>
  <c r="AL85" i="11"/>
  <c r="AE85" i="11"/>
  <c r="AE85" i="7" s="1"/>
  <c r="AJ85" i="11"/>
  <c r="O85" i="11"/>
  <c r="AG84" i="11"/>
  <c r="AD85" i="11"/>
  <c r="E85" i="11"/>
  <c r="T83" i="11"/>
  <c r="AI85" i="11"/>
  <c r="AN85" i="11"/>
  <c r="E84" i="11"/>
  <c r="K83" i="11"/>
  <c r="C85" i="11"/>
  <c r="Z85" i="11"/>
  <c r="AJ84" i="11"/>
  <c r="S84" i="11"/>
  <c r="AB85" i="11"/>
  <c r="AD84" i="11"/>
  <c r="Z86" i="11"/>
  <c r="AF85" i="11"/>
  <c r="Q86" i="11"/>
  <c r="AN86" i="11"/>
  <c r="AM86" i="11"/>
  <c r="AL86" i="11"/>
  <c r="D86" i="11"/>
  <c r="Q85" i="11"/>
  <c r="AB86" i="11"/>
  <c r="E86" i="11"/>
  <c r="M85" i="11"/>
  <c r="AE86" i="11"/>
  <c r="AE86" i="7" s="1"/>
  <c r="H86" i="11"/>
  <c r="L86" i="11"/>
  <c r="J86" i="11"/>
  <c r="AM85" i="11"/>
  <c r="AA86" i="11"/>
  <c r="AB84" i="11"/>
  <c r="M86" i="11"/>
  <c r="G85" i="11"/>
  <c r="F88" i="11"/>
  <c r="V87" i="11"/>
  <c r="D87" i="11"/>
  <c r="H87" i="11"/>
  <c r="P85" i="11"/>
  <c r="V86" i="11"/>
  <c r="Y86" i="11"/>
  <c r="Y85" i="11"/>
  <c r="J85" i="11"/>
  <c r="Y87" i="11"/>
  <c r="AI86" i="11"/>
  <c r="AG86" i="11"/>
  <c r="C87" i="11"/>
  <c r="J87" i="11"/>
  <c r="AD86" i="11"/>
  <c r="AJ86" i="11"/>
  <c r="K86" i="11"/>
  <c r="S86" i="11"/>
  <c r="R86" i="11"/>
  <c r="C86" i="11"/>
  <c r="O86" i="11"/>
  <c r="AH86" i="11"/>
  <c r="U86" i="11"/>
  <c r="U86" i="7" s="1"/>
  <c r="AK86" i="11"/>
  <c r="F85" i="11"/>
  <c r="O87" i="11"/>
  <c r="I86" i="11"/>
  <c r="AF86" i="11"/>
  <c r="U85" i="11"/>
  <c r="U85" i="7" s="1"/>
  <c r="AH87" i="11"/>
  <c r="AA87" i="11"/>
  <c r="N87" i="11"/>
  <c r="R87" i="11"/>
  <c r="Z87" i="11"/>
  <c r="G86" i="11"/>
  <c r="K85" i="11"/>
  <c r="T87" i="11"/>
  <c r="G87" i="11"/>
  <c r="F86" i="11"/>
  <c r="P86" i="11"/>
  <c r="AN87" i="11"/>
  <c r="I85" i="11"/>
  <c r="T86" i="11"/>
  <c r="R85" i="11"/>
  <c r="W86" i="11"/>
  <c r="AC87" i="11"/>
  <c r="I87" i="11"/>
  <c r="AJ87" i="11"/>
  <c r="AA88" i="11"/>
  <c r="AE87" i="11"/>
  <c r="AE87" i="7" s="1"/>
  <c r="AG87" i="11"/>
  <c r="AD87" i="11"/>
  <c r="AD88" i="11"/>
  <c r="AK87" i="11"/>
  <c r="AC86" i="11"/>
  <c r="AF88" i="11"/>
  <c r="AI88" i="11"/>
  <c r="AE88" i="11"/>
  <c r="AE88" i="7" s="1"/>
  <c r="U87" i="11"/>
  <c r="U87" i="7" s="1"/>
  <c r="AL87" i="11"/>
  <c r="P87" i="11"/>
  <c r="Q88" i="11"/>
  <c r="R88" i="11"/>
  <c r="S87" i="11"/>
  <c r="AF87" i="11"/>
  <c r="K87" i="11"/>
  <c r="E87" i="11"/>
  <c r="W87" i="11"/>
  <c r="E88" i="11"/>
  <c r="AM87" i="11"/>
  <c r="AB87" i="11"/>
  <c r="AH88" i="11"/>
  <c r="P88" i="11"/>
  <c r="AI87" i="11"/>
  <c r="M87" i="11"/>
  <c r="F87" i="11"/>
  <c r="L87" i="11"/>
  <c r="H88" i="11"/>
  <c r="Q87" i="11"/>
  <c r="V88" i="11"/>
  <c r="W88" i="11"/>
  <c r="S88" i="11"/>
  <c r="O88" i="11"/>
  <c r="AM88" i="11"/>
  <c r="Y88" i="11"/>
  <c r="T88" i="11"/>
  <c r="D88" i="11"/>
  <c r="Z88" i="11"/>
  <c r="R89" i="11"/>
  <c r="L88" i="11"/>
  <c r="AN88" i="11"/>
  <c r="AG88" i="11"/>
  <c r="F89" i="11"/>
  <c r="AL88" i="11"/>
  <c r="U88" i="11"/>
  <c r="U88" i="7" s="1"/>
  <c r="I88" i="11"/>
  <c r="I89" i="11"/>
  <c r="N88" i="11"/>
  <c r="K88" i="11"/>
  <c r="AH89" i="11"/>
  <c r="AK88" i="11"/>
  <c r="J88" i="11"/>
  <c r="AJ88" i="11"/>
  <c r="L89" i="11"/>
  <c r="H89" i="11"/>
  <c r="W89" i="11"/>
  <c r="P90" i="11"/>
  <c r="AB90" i="11"/>
  <c r="G88" i="11"/>
  <c r="P89" i="11"/>
  <c r="AI90" i="11"/>
  <c r="AM89" i="11"/>
  <c r="AN90" i="11"/>
  <c r="AG90" i="11"/>
  <c r="M90" i="11"/>
  <c r="AC90" i="11"/>
  <c r="AE90" i="11"/>
  <c r="AE90" i="7" s="1"/>
  <c r="C90" i="11"/>
  <c r="M88" i="11"/>
  <c r="C88" i="11"/>
  <c r="AM90" i="11"/>
  <c r="D89" i="11"/>
  <c r="J90" i="11"/>
  <c r="L90" i="11"/>
  <c r="AL89" i="11"/>
  <c r="AG89" i="11"/>
  <c r="AC88" i="11"/>
  <c r="AH90" i="11"/>
  <c r="I90" i="11"/>
  <c r="G89" i="11"/>
  <c r="V90" i="11"/>
  <c r="S89" i="11"/>
  <c r="R90" i="11"/>
  <c r="AI89" i="11"/>
  <c r="Q89" i="11"/>
  <c r="S90" i="11"/>
  <c r="C89" i="11"/>
  <c r="AB89" i="11"/>
  <c r="AN89" i="11"/>
  <c r="AB88" i="11"/>
  <c r="J89" i="11"/>
  <c r="AE89" i="11"/>
  <c r="AE89" i="7" s="1"/>
  <c r="E91" i="11"/>
  <c r="N90" i="11"/>
  <c r="AD90" i="11"/>
  <c r="AE91" i="11"/>
  <c r="AE91" i="7" s="1"/>
  <c r="AJ90" i="11"/>
  <c r="AK90" i="11"/>
  <c r="AC89" i="11"/>
  <c r="U90" i="11"/>
  <c r="U90" i="7" s="1"/>
  <c r="AA90" i="11"/>
  <c r="Q90" i="11"/>
  <c r="O90" i="11"/>
  <c r="Z90" i="11"/>
  <c r="Y90" i="11"/>
  <c r="T91" i="11"/>
  <c r="E89" i="11"/>
  <c r="AJ89" i="11"/>
  <c r="H90" i="11"/>
  <c r="K89" i="11"/>
  <c r="K91" i="11"/>
  <c r="Y91" i="11"/>
  <c r="AF89" i="11"/>
  <c r="G90" i="11"/>
  <c r="AF90" i="11"/>
  <c r="AA89" i="11"/>
  <c r="AD89" i="11"/>
  <c r="V89" i="11"/>
  <c r="Z91" i="11"/>
  <c r="AB91" i="11"/>
  <c r="I91" i="11"/>
  <c r="AM91" i="11"/>
  <c r="AG91" i="11"/>
  <c r="AK89" i="11"/>
  <c r="R91" i="11"/>
  <c r="D91" i="11"/>
  <c r="C92" i="11"/>
  <c r="Q92" i="11"/>
  <c r="AA91" i="11"/>
  <c r="AL91" i="11"/>
  <c r="V92" i="11"/>
  <c r="AC92" i="11"/>
  <c r="N91" i="11"/>
  <c r="AH91" i="11"/>
  <c r="U89" i="11"/>
  <c r="U89" i="7" s="1"/>
  <c r="O91" i="11"/>
  <c r="AI91" i="11"/>
  <c r="V91" i="11"/>
  <c r="T90" i="11"/>
  <c r="K90" i="11"/>
  <c r="M91" i="11"/>
  <c r="AG92" i="11"/>
  <c r="I92" i="11"/>
  <c r="C91" i="11"/>
  <c r="AE92" i="11"/>
  <c r="AE92" i="7" s="1"/>
  <c r="U91" i="11"/>
  <c r="U91" i="7" s="1"/>
  <c r="E90" i="11"/>
  <c r="O89" i="11"/>
  <c r="F91" i="11"/>
  <c r="AC91" i="11"/>
  <c r="Y89" i="11"/>
  <c r="W90" i="11"/>
  <c r="R92" i="11"/>
  <c r="AF91" i="11"/>
  <c r="G91" i="11"/>
  <c r="L91" i="11"/>
  <c r="H91" i="11"/>
  <c r="Z89" i="11"/>
  <c r="M89" i="11"/>
  <c r="N89" i="11"/>
  <c r="J91" i="11"/>
  <c r="T89" i="11"/>
  <c r="AJ91" i="11"/>
  <c r="U92" i="11"/>
  <c r="U92" i="7" s="1"/>
  <c r="AN91" i="11"/>
  <c r="W92" i="11"/>
  <c r="N93" i="11"/>
  <c r="AK91" i="11"/>
  <c r="P92" i="11"/>
  <c r="AK93" i="11"/>
  <c r="AL92" i="11"/>
  <c r="P91" i="11"/>
  <c r="AH92" i="11"/>
  <c r="AM92" i="11"/>
  <c r="D90" i="11"/>
  <c r="AK92" i="11"/>
  <c r="O93" i="11"/>
  <c r="F93" i="11"/>
  <c r="AN92" i="11"/>
  <c r="O92" i="11"/>
  <c r="AJ92" i="11"/>
  <c r="S92" i="11"/>
  <c r="F90" i="11"/>
  <c r="L92" i="11"/>
  <c r="E92" i="11"/>
  <c r="S91" i="11"/>
  <c r="H92" i="11"/>
  <c r="W91" i="11"/>
  <c r="D93" i="11"/>
  <c r="Z92" i="11"/>
  <c r="M92" i="11"/>
  <c r="D92" i="11"/>
  <c r="I93" i="11"/>
  <c r="P94" i="11"/>
  <c r="AD91" i="11"/>
  <c r="Y92" i="11"/>
  <c r="U93" i="11"/>
  <c r="U93" i="7" s="1"/>
  <c r="AL90" i="11"/>
  <c r="F92" i="11"/>
  <c r="J92" i="11"/>
  <c r="G92" i="11"/>
  <c r="W93" i="11"/>
  <c r="AM94" i="11"/>
  <c r="AA94" i="11"/>
  <c r="AD93" i="11"/>
  <c r="AB94" i="11"/>
  <c r="AB92" i="11"/>
  <c r="Y94" i="11"/>
  <c r="V93" i="11"/>
  <c r="AI92" i="11"/>
  <c r="AG93" i="11"/>
  <c r="AF92" i="11"/>
  <c r="E93" i="11"/>
  <c r="AA93" i="11"/>
  <c r="AC93" i="11"/>
  <c r="G93" i="11"/>
  <c r="F94" i="11"/>
  <c r="AJ94" i="11"/>
  <c r="N92" i="11"/>
  <c r="AL94" i="11"/>
  <c r="M93" i="11"/>
  <c r="AH94" i="11"/>
  <c r="Q91" i="11"/>
  <c r="E94" i="11"/>
  <c r="AL93" i="11"/>
  <c r="D94" i="11"/>
  <c r="K93" i="11"/>
  <c r="AF93" i="11"/>
  <c r="Z94" i="11"/>
  <c r="L93" i="11"/>
  <c r="V94" i="11"/>
  <c r="T93" i="11"/>
  <c r="AH93" i="11"/>
  <c r="R94" i="11"/>
  <c r="U94" i="11"/>
  <c r="U94" i="7" s="1"/>
  <c r="Q93" i="11"/>
  <c r="J93" i="11"/>
  <c r="AA92" i="11"/>
  <c r="Z93" i="11"/>
  <c r="Y93" i="11"/>
  <c r="S94" i="11"/>
  <c r="C94" i="11"/>
  <c r="AN93" i="11"/>
  <c r="R93" i="11"/>
  <c r="T92" i="11"/>
  <c r="O94" i="11"/>
  <c r="AM93" i="11"/>
  <c r="N94" i="11"/>
  <c r="H95" i="11"/>
  <c r="K95" i="11"/>
  <c r="AN94" i="11"/>
  <c r="H94" i="11"/>
  <c r="AG95" i="11"/>
  <c r="Z95" i="11"/>
  <c r="J94" i="11"/>
  <c r="AJ93" i="11"/>
  <c r="AI93" i="11"/>
  <c r="S93" i="11"/>
  <c r="K92" i="11"/>
  <c r="AH95" i="11"/>
  <c r="AD94" i="11"/>
  <c r="D95" i="11"/>
  <c r="V95" i="11"/>
  <c r="AI95" i="11"/>
  <c r="AK95" i="11"/>
  <c r="AF95" i="11"/>
  <c r="S95" i="11"/>
  <c r="AI94" i="11"/>
  <c r="AN95" i="11"/>
  <c r="L94" i="11"/>
  <c r="F95" i="11"/>
  <c r="P93" i="11"/>
  <c r="W94" i="11"/>
  <c r="W95" i="11"/>
  <c r="P95" i="11"/>
  <c r="M94" i="11"/>
  <c r="T94" i="11"/>
  <c r="AD92" i="11"/>
  <c r="AG94" i="11"/>
  <c r="AE93" i="11"/>
  <c r="AE93" i="7" s="1"/>
  <c r="C93" i="11"/>
  <c r="E95" i="11"/>
  <c r="AM95" i="11"/>
  <c r="L95" i="11"/>
  <c r="AF94" i="11"/>
  <c r="AB93" i="11"/>
  <c r="H93" i="11"/>
  <c r="G94" i="11"/>
  <c r="Q94" i="11"/>
  <c r="I94" i="11"/>
  <c r="C95" i="11"/>
  <c r="AC95" i="11"/>
  <c r="U96" i="11"/>
  <c r="U96" i="7" s="1"/>
  <c r="K96" i="11"/>
  <c r="N95" i="11"/>
  <c r="AE94" i="11"/>
  <c r="AE94" i="7" s="1"/>
  <c r="Q96" i="11"/>
  <c r="H96" i="11"/>
  <c r="AC94" i="11"/>
  <c r="G95" i="11"/>
  <c r="AE95" i="11"/>
  <c r="AE95" i="7" s="1"/>
  <c r="AK94" i="11"/>
  <c r="F96" i="11"/>
  <c r="M95" i="11"/>
  <c r="AE96" i="11"/>
  <c r="AE96" i="7" s="1"/>
  <c r="Q95" i="11"/>
  <c r="AA95" i="11"/>
  <c r="Y96" i="11"/>
  <c r="AG96" i="11"/>
  <c r="O96" i="11"/>
  <c r="Y95" i="11"/>
  <c r="AA96" i="11"/>
  <c r="I95" i="11"/>
  <c r="AL95" i="11"/>
  <c r="J95" i="11"/>
  <c r="W96" i="11"/>
  <c r="R95" i="11"/>
  <c r="U95" i="11"/>
  <c r="U95" i="7" s="1"/>
  <c r="AB96" i="11"/>
  <c r="K94" i="11"/>
  <c r="L96" i="11"/>
  <c r="AJ95" i="11"/>
  <c r="AD95" i="11"/>
  <c r="O95" i="11"/>
  <c r="AD96" i="11"/>
  <c r="V96" i="11"/>
  <c r="AN96" i="11"/>
  <c r="T95" i="11"/>
  <c r="AB95" i="11"/>
  <c r="E96" i="11"/>
  <c r="E97" i="11"/>
  <c r="D97" i="11"/>
  <c r="I97" i="11"/>
  <c r="N96" i="11"/>
  <c r="AG97" i="11"/>
  <c r="Z97" i="11"/>
  <c r="C96" i="11"/>
  <c r="G96" i="11"/>
  <c r="AI96" i="11"/>
  <c r="Z96" i="11"/>
  <c r="AJ96" i="11"/>
  <c r="AE98" i="11"/>
  <c r="AE98" i="7" s="1"/>
  <c r="S97" i="11"/>
  <c r="W97" i="11"/>
  <c r="AF96" i="11"/>
  <c r="AK96" i="11"/>
  <c r="I96" i="11"/>
  <c r="N97" i="11"/>
  <c r="M96" i="11"/>
  <c r="D96" i="11"/>
  <c r="S96" i="11"/>
  <c r="AE97" i="11"/>
  <c r="AE97" i="7" s="1"/>
  <c r="AI97" i="11"/>
  <c r="L98" i="11"/>
  <c r="AH96" i="11"/>
  <c r="T97" i="11"/>
  <c r="AM96" i="11"/>
  <c r="Q97" i="11"/>
  <c r="U97" i="11"/>
  <c r="U97" i="7" s="1"/>
  <c r="P96" i="11"/>
  <c r="AH98" i="11"/>
  <c r="P98" i="11"/>
  <c r="L97" i="11"/>
  <c r="J96" i="11"/>
  <c r="AJ97" i="11"/>
  <c r="V97" i="11"/>
  <c r="AH97" i="11"/>
  <c r="AD98" i="11"/>
  <c r="N98" i="11"/>
  <c r="M98" i="11"/>
  <c r="W98" i="11"/>
  <c r="F97" i="11"/>
  <c r="AL98" i="11"/>
  <c r="AN97" i="11"/>
  <c r="AL97" i="11"/>
  <c r="C97" i="11"/>
  <c r="Y98" i="11"/>
  <c r="AD97" i="11"/>
  <c r="T96" i="11"/>
  <c r="AA97" i="11"/>
  <c r="AC96" i="11"/>
  <c r="M97" i="11"/>
  <c r="J97" i="11"/>
  <c r="Z98" i="11"/>
  <c r="G97" i="11"/>
  <c r="AB97" i="11"/>
  <c r="R96" i="11"/>
  <c r="G98" i="11"/>
  <c r="D98" i="11"/>
  <c r="Z99" i="11"/>
  <c r="AL96" i="11"/>
  <c r="AN98" i="11"/>
  <c r="AK99" i="11"/>
  <c r="N99" i="11"/>
  <c r="U98" i="11"/>
  <c r="U98" i="7" s="1"/>
  <c r="P97" i="11"/>
  <c r="V98" i="11"/>
  <c r="AJ98" i="11"/>
  <c r="AF97" i="11"/>
  <c r="AC98" i="11"/>
  <c r="J98" i="11"/>
  <c r="V99" i="11"/>
  <c r="AG98" i="11"/>
  <c r="AF98" i="11"/>
  <c r="S98" i="11"/>
  <c r="Y97" i="11"/>
  <c r="E99" i="11"/>
  <c r="R97" i="11"/>
  <c r="AK97" i="11"/>
  <c r="H97" i="11"/>
  <c r="AM97" i="11"/>
  <c r="T98" i="11"/>
  <c r="AD99" i="11"/>
  <c r="J99" i="11"/>
  <c r="AM98" i="11"/>
  <c r="AC97" i="11"/>
  <c r="N100" i="11"/>
  <c r="AH100" i="11"/>
  <c r="E100" i="11"/>
  <c r="Q99" i="11"/>
  <c r="C100" i="11"/>
  <c r="AK98" i="11"/>
  <c r="AG99" i="11"/>
  <c r="R98" i="11"/>
  <c r="O99" i="11"/>
  <c r="AF99" i="11"/>
  <c r="O98" i="11"/>
  <c r="R99" i="11"/>
  <c r="W99" i="11"/>
  <c r="AL99" i="11"/>
  <c r="H99" i="11"/>
  <c r="H98" i="11"/>
  <c r="AA98" i="11"/>
  <c r="K99" i="11"/>
  <c r="AB99" i="11"/>
  <c r="AE99" i="11"/>
  <c r="AE99" i="7" s="1"/>
  <c r="AH99" i="11"/>
  <c r="L99" i="11"/>
  <c r="AC100" i="11"/>
  <c r="F98" i="11"/>
  <c r="Y99" i="11"/>
  <c r="K97" i="11"/>
  <c r="F99" i="11"/>
  <c r="E98" i="11"/>
  <c r="V100" i="11"/>
  <c r="P100" i="11"/>
  <c r="J100" i="11"/>
  <c r="U99" i="11"/>
  <c r="U99" i="7" s="1"/>
  <c r="AM99" i="11"/>
  <c r="AI98" i="11"/>
  <c r="AN99" i="11"/>
  <c r="P99" i="11"/>
  <c r="C98" i="11"/>
  <c r="AB98" i="11"/>
  <c r="W100" i="11"/>
  <c r="U100" i="11"/>
  <c r="U100" i="7" s="1"/>
  <c r="O97" i="11"/>
  <c r="O100" i="11"/>
  <c r="AC99" i="11"/>
  <c r="I98" i="11"/>
  <c r="C99" i="11"/>
  <c r="I99" i="11"/>
  <c r="G101" i="11"/>
  <c r="AB100" i="11"/>
  <c r="K100" i="11"/>
  <c r="AK100" i="11"/>
  <c r="AA99" i="11"/>
  <c r="AN100" i="11"/>
  <c r="T99" i="11"/>
  <c r="S99" i="11"/>
  <c r="AI100" i="11"/>
  <c r="AA100" i="11"/>
  <c r="D100" i="11"/>
  <c r="AJ100" i="11"/>
  <c r="Y100" i="11"/>
  <c r="AE100" i="11"/>
  <c r="AE100" i="7" s="1"/>
  <c r="Z100" i="11"/>
  <c r="G100" i="11"/>
  <c r="H100" i="11"/>
  <c r="D99" i="11"/>
  <c r="M101" i="11"/>
  <c r="I100" i="11"/>
  <c r="Q98" i="11"/>
  <c r="AN101" i="11"/>
  <c r="F100" i="11"/>
  <c r="Z101" i="11"/>
  <c r="S100" i="11"/>
  <c r="AI99" i="11"/>
  <c r="AL100" i="11"/>
  <c r="AI101" i="11"/>
  <c r="S101" i="11"/>
  <c r="Y101" i="11"/>
  <c r="AM100" i="11"/>
  <c r="M100" i="11"/>
  <c r="L100" i="11"/>
  <c r="O101" i="11"/>
  <c r="AJ101" i="11"/>
  <c r="R100" i="11"/>
  <c r="T100" i="11"/>
  <c r="AJ99" i="11"/>
  <c r="K98" i="11"/>
  <c r="G99" i="11"/>
  <c r="F101" i="11"/>
  <c r="Q100" i="11"/>
  <c r="H101" i="11"/>
  <c r="AC101" i="11"/>
  <c r="Q102" i="11"/>
  <c r="U101" i="11"/>
  <c r="U101" i="7" s="1"/>
  <c r="AG100" i="11"/>
  <c r="AD101" i="11"/>
  <c r="AF101" i="11"/>
  <c r="L101" i="11"/>
  <c r="AM102" i="11"/>
  <c r="M99" i="11"/>
  <c r="AH101" i="11"/>
  <c r="R101" i="11"/>
  <c r="I102" i="11"/>
  <c r="K101" i="11"/>
  <c r="AA102" i="11"/>
  <c r="V102" i="11"/>
  <c r="G102" i="11"/>
  <c r="V101" i="11"/>
  <c r="AC102" i="11"/>
  <c r="AL102" i="11"/>
  <c r="AB101" i="11"/>
  <c r="T101" i="11"/>
  <c r="C101" i="11"/>
  <c r="AK102" i="11"/>
  <c r="AK101" i="11"/>
  <c r="AD102" i="11"/>
  <c r="AA101" i="11"/>
  <c r="I101" i="11"/>
  <c r="AD100" i="11"/>
  <c r="J101" i="11"/>
  <c r="R102" i="11"/>
  <c r="H102" i="11"/>
  <c r="U102" i="11"/>
  <c r="U102" i="7" s="1"/>
  <c r="F102" i="11"/>
  <c r="O102" i="11"/>
  <c r="AG101" i="11"/>
  <c r="N102" i="11"/>
  <c r="M102" i="11"/>
  <c r="AF100" i="11"/>
  <c r="D101" i="11"/>
  <c r="W101" i="11"/>
  <c r="P101" i="11"/>
  <c r="AB102" i="11"/>
  <c r="AL101" i="11"/>
  <c r="P102" i="11"/>
  <c r="W102" i="11"/>
  <c r="Q101" i="11"/>
  <c r="AH102" i="11"/>
  <c r="K102" i="11"/>
  <c r="E101" i="11"/>
  <c r="I103" i="11"/>
  <c r="AE101" i="11"/>
  <c r="AE101" i="7" s="1"/>
  <c r="L102" i="11"/>
  <c r="J102" i="11"/>
  <c r="R103" i="11"/>
  <c r="P103" i="11"/>
  <c r="S102" i="11"/>
  <c r="AE102" i="11"/>
  <c r="AE102" i="7" s="1"/>
  <c r="D102" i="11"/>
  <c r="Z102" i="11"/>
  <c r="T102" i="11"/>
  <c r="AG102" i="11"/>
  <c r="AE103" i="11"/>
  <c r="AE103" i="7" s="1"/>
  <c r="AF102" i="11"/>
  <c r="H103" i="11"/>
  <c r="O103" i="11"/>
  <c r="AH103" i="11"/>
  <c r="AL103" i="11"/>
  <c r="J104" i="11"/>
  <c r="AN102" i="11"/>
  <c r="Q103" i="11"/>
  <c r="N103" i="11"/>
  <c r="D103" i="11"/>
  <c r="AJ103" i="11"/>
  <c r="U104" i="11"/>
  <c r="U104" i="7" s="1"/>
  <c r="C103" i="11"/>
  <c r="E102" i="11"/>
  <c r="U103" i="11"/>
  <c r="U103" i="7" s="1"/>
  <c r="Y102" i="11"/>
  <c r="G103" i="11"/>
  <c r="AD103" i="11"/>
  <c r="G104" i="11"/>
  <c r="E104" i="11"/>
  <c r="T103" i="11"/>
  <c r="C102" i="11"/>
  <c r="AG103" i="11"/>
  <c r="T104" i="11"/>
  <c r="O104" i="11"/>
  <c r="V103" i="11"/>
  <c r="AM103" i="11"/>
  <c r="W103" i="11"/>
  <c r="AI103" i="11"/>
  <c r="E103" i="11"/>
  <c r="S103" i="11"/>
  <c r="N101" i="11"/>
  <c r="AI102" i="11"/>
  <c r="AM101" i="11"/>
  <c r="N104" i="11"/>
  <c r="AJ102" i="11"/>
  <c r="M103" i="11"/>
  <c r="AA103" i="11"/>
  <c r="W104" i="11"/>
  <c r="AN104" i="11"/>
  <c r="AN103" i="11"/>
  <c r="AF103" i="11"/>
  <c r="F103" i="11"/>
  <c r="AK103" i="11"/>
  <c r="D104" i="11"/>
  <c r="J103" i="11"/>
  <c r="AM104" i="11"/>
  <c r="AH104" i="11"/>
  <c r="C104" i="11"/>
  <c r="I104" i="11"/>
  <c r="AN106" i="11"/>
  <c r="R104" i="11"/>
  <c r="Z104" i="11"/>
  <c r="O105" i="11"/>
  <c r="K105" i="11"/>
  <c r="AG104" i="11"/>
  <c r="I105" i="11"/>
  <c r="P104" i="11"/>
  <c r="AJ104" i="11"/>
  <c r="Q104" i="11"/>
  <c r="AE105" i="11"/>
  <c r="AE105" i="7" s="1"/>
  <c r="AL104" i="11"/>
  <c r="AC104" i="11"/>
  <c r="S104" i="11"/>
  <c r="AB103" i="11"/>
  <c r="C105" i="11"/>
  <c r="AK104" i="11"/>
  <c r="AC103" i="11"/>
  <c r="Z103" i="11"/>
  <c r="H104" i="11"/>
  <c r="K104" i="11"/>
  <c r="AB104" i="11"/>
  <c r="K103" i="11"/>
  <c r="L103" i="11"/>
  <c r="AE104" i="11"/>
  <c r="AE104" i="7" s="1"/>
  <c r="V104" i="11"/>
  <c r="AI104" i="11"/>
  <c r="AK105" i="11"/>
  <c r="Y104" i="11"/>
  <c r="H105" i="11"/>
  <c r="L104" i="11"/>
  <c r="Q105" i="11"/>
  <c r="AD104" i="11"/>
  <c r="M104" i="11"/>
  <c r="G105" i="11"/>
  <c r="AI105" i="11"/>
  <c r="AC105" i="11"/>
  <c r="AF104" i="11"/>
  <c r="AG105" i="11"/>
  <c r="V106" i="11"/>
  <c r="R105" i="11"/>
  <c r="D105" i="11"/>
  <c r="F104" i="11"/>
  <c r="AB105" i="11"/>
  <c r="S105" i="11"/>
  <c r="AL106" i="11"/>
  <c r="Y103" i="11"/>
  <c r="AL105" i="11"/>
  <c r="AA105" i="11"/>
  <c r="AJ105" i="11"/>
  <c r="E105" i="11"/>
  <c r="AA104" i="11"/>
  <c r="L105" i="11"/>
  <c r="Z105" i="11"/>
  <c r="AM105" i="11"/>
  <c r="D106" i="11"/>
  <c r="AA106" i="11"/>
  <c r="W105" i="11"/>
  <c r="F107" i="11"/>
  <c r="AF105" i="11"/>
  <c r="C106" i="11"/>
  <c r="Y105" i="11"/>
  <c r="AD106" i="11"/>
  <c r="AI106" i="11"/>
  <c r="N105" i="11"/>
  <c r="M105" i="11"/>
  <c r="AN105" i="11"/>
  <c r="AJ106" i="11"/>
  <c r="AE106" i="11"/>
  <c r="AE106" i="7" s="1"/>
  <c r="AH106" i="11"/>
  <c r="W106" i="11"/>
  <c r="E106" i="11"/>
  <c r="P106" i="11"/>
  <c r="J105" i="11"/>
  <c r="AB106" i="11"/>
  <c r="T105" i="11"/>
  <c r="P105" i="11"/>
  <c r="I106" i="11"/>
  <c r="Y108" i="11"/>
  <c r="AG106" i="11"/>
  <c r="U106" i="11"/>
  <c r="U106" i="7" s="1"/>
  <c r="Q106" i="11"/>
  <c r="AM106" i="11"/>
  <c r="V105" i="11"/>
  <c r="AH105" i="11"/>
  <c r="R106" i="11"/>
  <c r="T106" i="11"/>
  <c r="M106" i="11"/>
  <c r="AD105" i="11"/>
  <c r="AC106" i="11"/>
  <c r="R107" i="11"/>
  <c r="N106" i="11"/>
  <c r="I107" i="11"/>
  <c r="H106" i="11"/>
  <c r="G106" i="11"/>
  <c r="O106" i="11"/>
  <c r="AF107" i="11"/>
  <c r="F106" i="11"/>
  <c r="O107" i="11"/>
  <c r="D107" i="11"/>
  <c r="Y106" i="11"/>
  <c r="AA107" i="11"/>
  <c r="P107" i="11"/>
  <c r="J107" i="11"/>
  <c r="AI107" i="11"/>
  <c r="S106" i="11"/>
  <c r="U105" i="11"/>
  <c r="U105" i="7" s="1"/>
  <c r="Q107" i="11"/>
  <c r="M107" i="11"/>
  <c r="AM108" i="11"/>
  <c r="AK106" i="11"/>
  <c r="L106" i="11"/>
  <c r="T108" i="11"/>
  <c r="AH107" i="11"/>
  <c r="AB107" i="11"/>
  <c r="AM107" i="11"/>
  <c r="AN108" i="11"/>
  <c r="V107" i="11"/>
  <c r="F105" i="11"/>
  <c r="Q109" i="11"/>
  <c r="W108" i="11"/>
  <c r="AK107" i="11"/>
  <c r="AJ107" i="11"/>
  <c r="L107" i="11"/>
  <c r="W107" i="11"/>
  <c r="K106" i="11"/>
  <c r="J106" i="11"/>
  <c r="C108" i="11"/>
  <c r="AD108" i="11"/>
  <c r="AL108" i="11"/>
  <c r="AN107" i="11"/>
  <c r="E108" i="11"/>
  <c r="AM109" i="11"/>
  <c r="M109" i="11"/>
  <c r="N107" i="11"/>
  <c r="AF106" i="11"/>
  <c r="F108" i="11"/>
  <c r="G107" i="11"/>
  <c r="Z106" i="11"/>
  <c r="L108" i="11"/>
  <c r="M108" i="11"/>
  <c r="N109" i="11"/>
  <c r="AL107" i="11"/>
  <c r="H107" i="11"/>
  <c r="E107" i="11"/>
  <c r="J108" i="11"/>
  <c r="O108" i="11"/>
  <c r="T107" i="11"/>
  <c r="Y107" i="11"/>
  <c r="P109" i="11"/>
  <c r="AI108" i="11"/>
  <c r="K107" i="11"/>
  <c r="AK108" i="11"/>
  <c r="AG107" i="11"/>
  <c r="U108" i="11"/>
  <c r="U108" i="7" s="1"/>
  <c r="AH108" i="11"/>
  <c r="S108" i="11"/>
  <c r="C107" i="11"/>
  <c r="AE108" i="11"/>
  <c r="AE108" i="7" s="1"/>
  <c r="U107" i="11"/>
  <c r="U107" i="7" s="1"/>
  <c r="S107" i="11"/>
  <c r="AJ108" i="11"/>
  <c r="K108" i="11"/>
  <c r="AA109" i="11"/>
  <c r="AF109" i="11"/>
  <c r="AL109" i="11"/>
  <c r="L109" i="11"/>
  <c r="E109" i="11"/>
  <c r="AF108" i="11"/>
  <c r="Z107" i="11"/>
  <c r="V108" i="11"/>
  <c r="AD107" i="11"/>
  <c r="K109" i="11"/>
  <c r="AF110" i="11"/>
  <c r="S109" i="11"/>
  <c r="AC107" i="11"/>
  <c r="AG108" i="11"/>
  <c r="AC109" i="11"/>
  <c r="AN109" i="11"/>
  <c r="I109" i="11"/>
  <c r="C109" i="11"/>
  <c r="Q108" i="11"/>
  <c r="AB109" i="11"/>
  <c r="I110" i="11"/>
  <c r="N108" i="11"/>
  <c r="D108" i="11"/>
  <c r="K110" i="11"/>
  <c r="AC108" i="11"/>
  <c r="T109" i="11"/>
  <c r="Z108" i="11"/>
  <c r="R109" i="11"/>
  <c r="AB110" i="11"/>
  <c r="H109" i="11"/>
  <c r="V110" i="11"/>
  <c r="AB108" i="11"/>
  <c r="AH109" i="11"/>
  <c r="AE107" i="11"/>
  <c r="AE107" i="7" s="1"/>
  <c r="AA108" i="11"/>
  <c r="D109" i="11"/>
  <c r="U110" i="11"/>
  <c r="U110" i="7" s="1"/>
  <c r="AD109" i="11"/>
  <c r="R110" i="11"/>
  <c r="AI110" i="11"/>
  <c r="G109" i="11"/>
  <c r="U109" i="11"/>
  <c r="U109" i="7" s="1"/>
  <c r="Y110" i="11"/>
  <c r="AL111" i="11"/>
  <c r="I108" i="11"/>
  <c r="Z109" i="11"/>
  <c r="V109" i="11"/>
  <c r="S110" i="11"/>
  <c r="AK109" i="11"/>
  <c r="AN110" i="11"/>
  <c r="AJ109" i="11"/>
  <c r="W110" i="11"/>
  <c r="D111" i="11"/>
  <c r="H110" i="11"/>
  <c r="I111" i="11"/>
  <c r="R108" i="11"/>
  <c r="AE109" i="11"/>
  <c r="AE109" i="7" s="1"/>
  <c r="N110" i="11"/>
  <c r="U111" i="11"/>
  <c r="U111" i="7" s="1"/>
  <c r="AJ111" i="11"/>
  <c r="W109" i="11"/>
  <c r="AI109" i="11"/>
  <c r="P108" i="11"/>
  <c r="F109" i="11"/>
  <c r="Z110" i="11"/>
  <c r="AJ110" i="11"/>
  <c r="O109" i="11"/>
  <c r="H108" i="11"/>
  <c r="J110" i="11"/>
  <c r="G108" i="11"/>
  <c r="AL110" i="11"/>
  <c r="AK110" i="11"/>
  <c r="AK111" i="11"/>
  <c r="AH111" i="11"/>
  <c r="AG110" i="11"/>
  <c r="M110" i="11"/>
  <c r="L110" i="11"/>
  <c r="T111" i="11"/>
  <c r="AA110" i="11"/>
  <c r="AD111" i="11"/>
  <c r="J109" i="11"/>
  <c r="AG112" i="11"/>
  <c r="E110" i="11"/>
  <c r="U112" i="11"/>
  <c r="U112" i="7" s="1"/>
  <c r="O110" i="11"/>
  <c r="F111" i="11"/>
  <c r="Z111" i="11"/>
  <c r="AM110" i="11"/>
  <c r="Q110" i="11"/>
  <c r="AE110" i="11"/>
  <c r="AE110" i="7" s="1"/>
  <c r="G110" i="11"/>
  <c r="AD110" i="11"/>
  <c r="AG109" i="11"/>
  <c r="AC110" i="11"/>
  <c r="F110" i="11"/>
  <c r="AB111" i="11"/>
  <c r="T112" i="11"/>
  <c r="R111" i="11"/>
  <c r="H111" i="11"/>
  <c r="C110" i="11"/>
  <c r="Y109" i="11"/>
  <c r="AC111" i="11"/>
  <c r="W111" i="11"/>
  <c r="L111" i="11"/>
  <c r="S113" i="11"/>
  <c r="S112" i="11"/>
  <c r="AI111" i="11"/>
  <c r="Q112" i="11"/>
  <c r="G111" i="11"/>
  <c r="J112" i="11"/>
  <c r="V112" i="11"/>
  <c r="AE112" i="11"/>
  <c r="AE112" i="7" s="1"/>
  <c r="P111" i="11"/>
  <c r="L113" i="11"/>
  <c r="V111" i="11"/>
  <c r="AE111" i="11"/>
  <c r="AE111" i="7" s="1"/>
  <c r="K112" i="11"/>
  <c r="AK113" i="11"/>
  <c r="G112" i="11"/>
  <c r="D112" i="11"/>
  <c r="AN111" i="11"/>
  <c r="AA112" i="11"/>
  <c r="T110" i="11"/>
  <c r="P110" i="11"/>
  <c r="D110" i="11"/>
  <c r="AM111" i="11"/>
  <c r="AL112" i="11"/>
  <c r="P113" i="11"/>
  <c r="Y113" i="11"/>
  <c r="M112" i="11"/>
  <c r="F112" i="11"/>
  <c r="O112" i="11"/>
  <c r="N111" i="11"/>
  <c r="AF111" i="11"/>
  <c r="AD112" i="11"/>
  <c r="AG111" i="11"/>
  <c r="M111" i="11"/>
  <c r="Y111" i="11"/>
  <c r="AN112" i="11"/>
  <c r="AH110" i="11"/>
  <c r="AM112" i="11"/>
  <c r="AI112" i="11"/>
  <c r="P112" i="11"/>
  <c r="E112" i="11"/>
  <c r="AF112" i="11"/>
  <c r="H112" i="11"/>
  <c r="Y112" i="11"/>
  <c r="E111" i="11"/>
  <c r="Q111" i="11"/>
  <c r="AJ112" i="11"/>
  <c r="N112" i="11"/>
  <c r="L112" i="11"/>
  <c r="AB113" i="11"/>
  <c r="K111" i="11"/>
  <c r="AH112" i="11"/>
  <c r="AF113" i="11"/>
  <c r="N113" i="11"/>
  <c r="E113" i="11"/>
  <c r="H113" i="11"/>
  <c r="AA113" i="11"/>
  <c r="AA111" i="11"/>
  <c r="AB112" i="11"/>
  <c r="V113" i="11"/>
  <c r="D113" i="11"/>
  <c r="C112" i="11"/>
  <c r="S111" i="11"/>
  <c r="I112" i="11"/>
  <c r="G113" i="11"/>
  <c r="AI113" i="11"/>
  <c r="W113" i="11"/>
  <c r="E114" i="11"/>
  <c r="R113" i="11"/>
  <c r="O113" i="11"/>
  <c r="C111" i="11"/>
  <c r="AG114" i="11"/>
  <c r="Z114" i="11"/>
  <c r="AK112" i="11"/>
  <c r="AK114" i="11"/>
  <c r="J111" i="11"/>
  <c r="O111" i="11"/>
  <c r="Z112" i="11"/>
  <c r="W112" i="11"/>
  <c r="T113" i="11"/>
  <c r="AC112" i="11"/>
  <c r="J113" i="11"/>
  <c r="Q113" i="11"/>
  <c r="AC113" i="11"/>
  <c r="C113" i="11"/>
  <c r="AN114" i="11"/>
  <c r="AB114" i="11"/>
  <c r="AH115" i="11"/>
  <c r="J114" i="11"/>
  <c r="N115" i="11"/>
  <c r="AN113" i="11"/>
  <c r="F113" i="11"/>
  <c r="L114" i="11"/>
  <c r="AL113" i="11"/>
  <c r="AA114" i="11"/>
  <c r="AJ115" i="11"/>
  <c r="AD113" i="11"/>
  <c r="K114" i="11"/>
  <c r="AL114" i="11"/>
  <c r="I114" i="11"/>
  <c r="R114" i="11"/>
  <c r="AA115" i="11"/>
  <c r="K115" i="11"/>
  <c r="AN115" i="11"/>
  <c r="Q114" i="11"/>
  <c r="AJ113" i="11"/>
  <c r="AC115" i="11"/>
  <c r="AI115" i="11"/>
  <c r="AD115" i="11"/>
  <c r="AG113" i="11"/>
  <c r="Z113" i="11"/>
  <c r="H115" i="11"/>
  <c r="N114" i="11"/>
  <c r="AM115" i="11"/>
  <c r="U114" i="11"/>
  <c r="U114" i="7" s="1"/>
  <c r="D114" i="11"/>
  <c r="E115" i="11"/>
  <c r="H114" i="11"/>
  <c r="I113" i="11"/>
  <c r="S114" i="11"/>
  <c r="AM113" i="11"/>
  <c r="AI114" i="11"/>
  <c r="O114" i="11"/>
  <c r="M113" i="11"/>
  <c r="U113" i="11"/>
  <c r="U113" i="7" s="1"/>
  <c r="AH113" i="11"/>
  <c r="F114" i="11"/>
  <c r="K113" i="11"/>
  <c r="R112" i="11"/>
  <c r="AE114" i="11"/>
  <c r="AE114" i="7" s="1"/>
  <c r="D115" i="11"/>
  <c r="P114" i="11"/>
  <c r="AH114" i="11"/>
  <c r="AF114" i="11"/>
  <c r="AE113" i="11"/>
  <c r="AE113" i="7" s="1"/>
  <c r="AJ114" i="11"/>
  <c r="S115" i="11"/>
  <c r="H116" i="11"/>
  <c r="T115" i="11"/>
  <c r="G116" i="11"/>
  <c r="AG115" i="11"/>
  <c r="T116" i="11"/>
  <c r="J115" i="11"/>
  <c r="AK116" i="11"/>
  <c r="U116" i="11"/>
  <c r="U116" i="7" s="1"/>
  <c r="M115" i="11"/>
  <c r="N116" i="11"/>
  <c r="AI116" i="11"/>
  <c r="M114" i="11"/>
  <c r="L115" i="11"/>
  <c r="Q115" i="11"/>
  <c r="W114" i="11"/>
  <c r="AL116" i="11"/>
  <c r="L116" i="11"/>
  <c r="AB116" i="11"/>
  <c r="AF115" i="11"/>
  <c r="J116" i="11"/>
  <c r="I116" i="11"/>
  <c r="AD116" i="11"/>
  <c r="AK115" i="11"/>
  <c r="Y114" i="11"/>
  <c r="P115" i="11"/>
  <c r="F115" i="11"/>
  <c r="S116" i="11"/>
  <c r="AC114" i="11"/>
  <c r="AE116" i="11"/>
  <c r="AE116" i="7" s="1"/>
  <c r="I115" i="11"/>
  <c r="T114" i="11"/>
  <c r="AB115" i="11"/>
  <c r="Z115" i="11"/>
  <c r="V114" i="11"/>
  <c r="AF116" i="11"/>
  <c r="V115" i="11"/>
  <c r="AD114" i="11"/>
  <c r="AM114" i="11"/>
  <c r="AM116" i="11"/>
  <c r="C116" i="11"/>
  <c r="AA117" i="11"/>
  <c r="G115" i="11"/>
  <c r="Y115" i="11"/>
  <c r="W115" i="11"/>
  <c r="V116" i="11"/>
  <c r="E116" i="11"/>
  <c r="AH117" i="11"/>
  <c r="C117" i="11"/>
  <c r="AN116" i="11"/>
  <c r="R115" i="11"/>
  <c r="AL117" i="11"/>
  <c r="P116" i="11"/>
  <c r="AM117" i="11"/>
  <c r="AG117" i="11"/>
  <c r="F116" i="11"/>
  <c r="V117" i="11"/>
  <c r="M117" i="11"/>
  <c r="M116" i="11"/>
  <c r="AE117" i="11"/>
  <c r="AE117" i="7" s="1"/>
  <c r="C114" i="11"/>
  <c r="G114" i="11"/>
  <c r="AJ116" i="11"/>
  <c r="O115" i="11"/>
  <c r="U115" i="11"/>
  <c r="U115" i="7" s="1"/>
  <c r="C115" i="11"/>
  <c r="W116" i="11"/>
  <c r="AA116" i="11"/>
  <c r="AH118" i="11"/>
  <c r="W117" i="11"/>
  <c r="AL115" i="11"/>
  <c r="G118" i="11"/>
  <c r="N117" i="11"/>
  <c r="O117" i="11"/>
  <c r="O116" i="11"/>
  <c r="AE115" i="11"/>
  <c r="AE115" i="7" s="1"/>
  <c r="D116" i="11"/>
  <c r="K117" i="11"/>
  <c r="AD117" i="11"/>
  <c r="J117" i="11"/>
  <c r="N118" i="11"/>
  <c r="AK117" i="11"/>
  <c r="AC116" i="11"/>
  <c r="AH116" i="11"/>
  <c r="AG118" i="11"/>
  <c r="R117" i="11"/>
  <c r="AB117" i="11"/>
  <c r="H118" i="11"/>
  <c r="Y117" i="11"/>
  <c r="Z118" i="11"/>
  <c r="W118" i="11"/>
  <c r="Z117" i="11"/>
  <c r="T117" i="11"/>
  <c r="AF118" i="11"/>
  <c r="R116" i="11"/>
  <c r="Z116" i="11"/>
  <c r="AC117" i="11"/>
  <c r="AJ117" i="11"/>
  <c r="I117" i="11"/>
  <c r="F117" i="11"/>
  <c r="AI118" i="11"/>
  <c r="K116" i="11"/>
  <c r="AG116" i="11"/>
  <c r="Y116" i="11"/>
  <c r="S117" i="11"/>
  <c r="AE118" i="11"/>
  <c r="AE118" i="7" s="1"/>
  <c r="L119" i="11"/>
  <c r="E118" i="11"/>
  <c r="AF117" i="11"/>
  <c r="O118" i="11"/>
  <c r="AM118" i="11"/>
  <c r="Q117" i="11"/>
  <c r="AK118" i="11"/>
  <c r="G117" i="11"/>
  <c r="AD118" i="11"/>
  <c r="V119" i="11"/>
  <c r="AB118" i="11"/>
  <c r="K118" i="11"/>
  <c r="D117" i="11"/>
  <c r="AI117" i="11"/>
  <c r="P118" i="11"/>
  <c r="AC118" i="11"/>
  <c r="L118" i="11"/>
  <c r="Q116" i="11"/>
  <c r="AN117" i="11"/>
  <c r="H117" i="11"/>
  <c r="E119" i="11"/>
  <c r="V118" i="11"/>
  <c r="AK119" i="11"/>
  <c r="L117" i="11"/>
  <c r="AN119" i="11"/>
  <c r="T119" i="11"/>
  <c r="J118" i="11"/>
  <c r="O119" i="11"/>
  <c r="P117" i="11"/>
  <c r="F118" i="11"/>
  <c r="M118" i="11"/>
  <c r="R118" i="11"/>
  <c r="T118" i="11"/>
  <c r="E117" i="11"/>
  <c r="D118" i="11"/>
  <c r="AA118" i="11"/>
  <c r="U118" i="11"/>
  <c r="U118" i="7" s="1"/>
  <c r="V120" i="11"/>
  <c r="AB120" i="11"/>
  <c r="S118" i="11"/>
  <c r="AG119" i="11"/>
  <c r="P120" i="11"/>
  <c r="H120" i="11"/>
  <c r="Y119" i="11"/>
  <c r="S120" i="11"/>
  <c r="AE119" i="11"/>
  <c r="AE119" i="7" s="1"/>
  <c r="Y118" i="11"/>
  <c r="AL118" i="11"/>
  <c r="R120" i="11"/>
  <c r="AJ119" i="11"/>
  <c r="N120" i="11"/>
  <c r="Z119" i="11"/>
  <c r="J119" i="11"/>
  <c r="Z121" i="11"/>
  <c r="D119" i="11"/>
  <c r="Q118" i="11"/>
  <c r="AJ118" i="11"/>
  <c r="AB119" i="11"/>
  <c r="AH119" i="11"/>
  <c r="U117" i="11"/>
  <c r="U117" i="7" s="1"/>
  <c r="Y120" i="11"/>
  <c r="N119" i="11"/>
  <c r="W120" i="11"/>
  <c r="AD119" i="11"/>
  <c r="T120" i="11"/>
  <c r="AI119" i="11"/>
  <c r="AF120" i="11"/>
  <c r="Q121" i="11"/>
  <c r="AC121" i="11"/>
  <c r="C120" i="11"/>
  <c r="H119" i="11"/>
  <c r="I120" i="11"/>
  <c r="AJ120" i="11"/>
  <c r="AB121" i="11"/>
  <c r="AM119" i="11"/>
  <c r="AN120" i="11"/>
  <c r="AC120" i="11"/>
  <c r="E120" i="11"/>
  <c r="C119" i="11"/>
  <c r="AM120" i="11"/>
  <c r="W119" i="11"/>
  <c r="L120" i="11"/>
  <c r="AG120" i="11"/>
  <c r="Q119" i="11"/>
  <c r="AL120" i="11"/>
  <c r="I118" i="11"/>
  <c r="AN118" i="11"/>
  <c r="K119" i="11"/>
  <c r="F119" i="11"/>
  <c r="U119" i="11"/>
  <c r="U119" i="7" s="1"/>
  <c r="AA119" i="11"/>
  <c r="AL119" i="11"/>
  <c r="R119" i="11"/>
  <c r="K120" i="11"/>
  <c r="S119" i="11"/>
  <c r="I119" i="11"/>
  <c r="C118" i="11"/>
  <c r="I121" i="11"/>
  <c r="O121" i="11"/>
  <c r="G121" i="11"/>
  <c r="U120" i="11"/>
  <c r="U120" i="7" s="1"/>
  <c r="G119" i="11"/>
  <c r="T121" i="11"/>
  <c r="T123" i="11"/>
  <c r="AA120" i="11"/>
  <c r="F120" i="11"/>
  <c r="M121" i="11"/>
  <c r="S121" i="11"/>
  <c r="AD122" i="11"/>
  <c r="M120" i="11"/>
  <c r="AD120" i="11"/>
  <c r="Y121" i="11"/>
  <c r="AN122" i="11"/>
  <c r="AA121" i="11"/>
  <c r="AF119" i="11"/>
  <c r="C121" i="11"/>
  <c r="S122" i="11"/>
  <c r="P119" i="11"/>
  <c r="G120" i="11"/>
  <c r="AI120" i="11"/>
  <c r="G122" i="11"/>
  <c r="Z120" i="11"/>
  <c r="AE121" i="11"/>
  <c r="AE121" i="7" s="1"/>
  <c r="U121" i="11"/>
  <c r="U121" i="7" s="1"/>
  <c r="AC119" i="11"/>
  <c r="H121" i="11"/>
  <c r="AJ121" i="11"/>
  <c r="E122" i="11"/>
  <c r="R121" i="11"/>
  <c r="D120" i="11"/>
  <c r="Q120" i="11"/>
  <c r="AD121" i="11"/>
  <c r="P121" i="11"/>
  <c r="M119" i="11"/>
  <c r="V122" i="11"/>
  <c r="AH120" i="11"/>
  <c r="K121" i="11"/>
  <c r="AG121" i="11"/>
  <c r="O120" i="11"/>
  <c r="L121" i="11"/>
  <c r="AC122" i="11"/>
  <c r="E123" i="11"/>
  <c r="Z123" i="11"/>
  <c r="U122" i="11"/>
  <c r="U122" i="7" s="1"/>
  <c r="F121" i="11"/>
  <c r="AH121" i="11"/>
  <c r="AI122" i="11"/>
  <c r="AD123" i="11"/>
  <c r="AL122" i="11"/>
  <c r="O122" i="11"/>
  <c r="W122" i="11"/>
  <c r="I123" i="11"/>
  <c r="M123" i="11"/>
  <c r="H122" i="11"/>
  <c r="AA123" i="11"/>
  <c r="I122" i="11"/>
  <c r="J122" i="11"/>
  <c r="W121" i="11"/>
  <c r="Z122" i="11"/>
  <c r="H123" i="11"/>
  <c r="AI121" i="11"/>
  <c r="W123" i="11"/>
  <c r="AJ122" i="11"/>
  <c r="AM122" i="11"/>
  <c r="N121" i="11"/>
  <c r="J120" i="11"/>
  <c r="D122" i="11"/>
  <c r="J123" i="11"/>
  <c r="AL121" i="11"/>
  <c r="AN123" i="11"/>
  <c r="AN121" i="11"/>
  <c r="AE120" i="11"/>
  <c r="AE120" i="7" s="1"/>
  <c r="AM121" i="11"/>
  <c r="C123" i="11"/>
  <c r="AK120" i="11"/>
  <c r="AB122" i="11"/>
  <c r="L122" i="11"/>
  <c r="AA122" i="11"/>
  <c r="AF123" i="11"/>
  <c r="AH122" i="11"/>
  <c r="C124" i="11"/>
  <c r="AE122" i="11"/>
  <c r="AE122" i="7" s="1"/>
  <c r="T122" i="11"/>
  <c r="AK121" i="11"/>
  <c r="AC123" i="11"/>
  <c r="C122" i="11"/>
  <c r="P122" i="11"/>
  <c r="N123" i="11"/>
  <c r="Q122" i="11"/>
  <c r="AH124" i="11"/>
  <c r="O123" i="11"/>
  <c r="L123" i="11"/>
  <c r="AG122" i="11"/>
  <c r="M122" i="11"/>
  <c r="AG123" i="11"/>
  <c r="AC124" i="11"/>
  <c r="AF121" i="11"/>
  <c r="AK122" i="11"/>
  <c r="J121" i="11"/>
  <c r="D121" i="11"/>
  <c r="Y123" i="11"/>
  <c r="R123" i="11"/>
  <c r="G123" i="11"/>
  <c r="AF122" i="11"/>
  <c r="K122" i="11"/>
  <c r="AB123" i="11"/>
  <c r="AM123" i="11"/>
  <c r="R122" i="11"/>
  <c r="E121" i="11"/>
  <c r="V121" i="11"/>
  <c r="V123" i="11"/>
  <c r="U123" i="11"/>
  <c r="U123" i="7" s="1"/>
  <c r="AK123" i="11"/>
  <c r="Q124" i="11"/>
  <c r="AN124" i="11"/>
  <c r="AK124" i="11"/>
  <c r="T124" i="11"/>
  <c r="AB124" i="11"/>
  <c r="D123" i="11"/>
  <c r="M124" i="11"/>
  <c r="AI123" i="11"/>
  <c r="Y124" i="11"/>
  <c r="S123" i="11"/>
  <c r="F122" i="11"/>
  <c r="W124" i="11"/>
  <c r="K123" i="11"/>
  <c r="M125" i="11"/>
  <c r="I124" i="11"/>
  <c r="AE124" i="11"/>
  <c r="AE124" i="7" s="1"/>
  <c r="V124" i="11"/>
  <c r="AI124" i="11"/>
  <c r="AE125" i="11"/>
  <c r="AE125" i="7" s="1"/>
  <c r="P124" i="11"/>
  <c r="E124" i="11"/>
  <c r="AJ123" i="11"/>
  <c r="N122" i="11"/>
  <c r="J124" i="11"/>
  <c r="Q123" i="11"/>
  <c r="L124" i="11"/>
  <c r="AM124" i="11"/>
  <c r="AG125" i="11"/>
  <c r="AG124" i="11"/>
  <c r="N124" i="11"/>
  <c r="K124" i="11"/>
  <c r="R125" i="11"/>
  <c r="AL123" i="11"/>
  <c r="P123" i="11"/>
  <c r="H124" i="11"/>
  <c r="N125" i="11"/>
  <c r="AH123" i="11"/>
  <c r="AA124" i="11"/>
  <c r="Q125" i="11"/>
  <c r="S124" i="11"/>
  <c r="D124" i="11"/>
  <c r="AL124" i="11"/>
  <c r="AE123" i="11"/>
  <c r="AE123" i="7" s="1"/>
  <c r="AB125" i="11"/>
  <c r="AA125" i="11"/>
  <c r="F123" i="11"/>
  <c r="O125" i="11"/>
  <c r="G124" i="11"/>
  <c r="J125" i="11"/>
  <c r="D126" i="11"/>
  <c r="AD124" i="11"/>
  <c r="Y122" i="11"/>
  <c r="AK125" i="11"/>
  <c r="AK126" i="11"/>
  <c r="O124" i="11"/>
  <c r="Z124" i="11"/>
  <c r="AF124" i="11"/>
  <c r="U126" i="11"/>
  <c r="U126" i="7" s="1"/>
  <c r="J126" i="11"/>
  <c r="F124" i="11"/>
  <c r="AD125" i="11"/>
  <c r="R124" i="11"/>
  <c r="AH126" i="11"/>
  <c r="AL126" i="11"/>
  <c r="AH125" i="11"/>
  <c r="S125" i="11"/>
  <c r="AC126" i="11"/>
  <c r="W125" i="11"/>
  <c r="AJ124" i="11"/>
  <c r="U124" i="11"/>
  <c r="U124" i="7" s="1"/>
  <c r="AE126" i="11"/>
  <c r="AE126" i="7" s="1"/>
  <c r="V126" i="11"/>
  <c r="T125" i="11"/>
  <c r="Z126" i="11"/>
  <c r="L127" i="11"/>
  <c r="G126" i="11"/>
  <c r="H125" i="11"/>
  <c r="O126" i="11"/>
  <c r="AM126" i="11"/>
  <c r="R126" i="11"/>
  <c r="M127" i="11"/>
  <c r="K125" i="11"/>
  <c r="AF126" i="11"/>
  <c r="L125" i="11"/>
  <c r="F126" i="11"/>
  <c r="AJ126" i="11"/>
  <c r="C127" i="11"/>
  <c r="AF127" i="11"/>
  <c r="F127" i="11"/>
  <c r="AC125" i="11"/>
  <c r="E125" i="11"/>
  <c r="AI126" i="11"/>
  <c r="Y126" i="11"/>
  <c r="Z125" i="11"/>
  <c r="V127" i="11"/>
  <c r="AA126" i="11"/>
  <c r="U125" i="11"/>
  <c r="U125" i="7" s="1"/>
  <c r="G125" i="11"/>
  <c r="I125" i="11"/>
  <c r="AF125" i="11"/>
  <c r="W126" i="11"/>
  <c r="Q126" i="11"/>
  <c r="AC128" i="11"/>
  <c r="AA127" i="11"/>
  <c r="AN125" i="11"/>
  <c r="AC127" i="11"/>
  <c r="AL125" i="11"/>
  <c r="AI125" i="11"/>
  <c r="L126" i="11"/>
  <c r="AE127" i="11"/>
  <c r="AE127" i="7" s="1"/>
  <c r="S126" i="11"/>
  <c r="I126" i="11"/>
  <c r="Y125" i="11"/>
  <c r="V125" i="11"/>
  <c r="AJ125" i="11"/>
  <c r="AG126" i="11"/>
  <c r="AN126" i="11"/>
  <c r="W127" i="11"/>
  <c r="D127" i="11"/>
  <c r="AD126" i="11"/>
  <c r="I128" i="11"/>
  <c r="V128" i="11"/>
  <c r="T126" i="11"/>
  <c r="AI127" i="11"/>
  <c r="H126" i="11"/>
  <c r="AM127" i="11"/>
  <c r="AB126" i="11"/>
  <c r="M126" i="11"/>
  <c r="Y127" i="11"/>
  <c r="AG128" i="11"/>
  <c r="S127" i="11"/>
  <c r="C125" i="11"/>
  <c r="R127" i="11"/>
  <c r="I127" i="11"/>
  <c r="E126" i="11"/>
  <c r="D125" i="11"/>
  <c r="K127" i="11"/>
  <c r="F125" i="11"/>
  <c r="K126" i="11"/>
  <c r="P125" i="11"/>
  <c r="H127" i="11"/>
  <c r="AM125" i="11"/>
  <c r="P127" i="11"/>
  <c r="AN127" i="11"/>
  <c r="C126" i="11"/>
  <c r="AD127" i="11"/>
  <c r="AB127" i="11"/>
  <c r="AK128" i="11"/>
  <c r="D129" i="11"/>
  <c r="Q127" i="11"/>
  <c r="AK127" i="11"/>
  <c r="AN129" i="11"/>
  <c r="AG129" i="11"/>
  <c r="N126" i="11"/>
  <c r="U128" i="11"/>
  <c r="U128" i="7" s="1"/>
  <c r="AE128" i="11"/>
  <c r="AE128" i="7" s="1"/>
  <c r="P126" i="11"/>
  <c r="R129" i="11"/>
  <c r="AJ127" i="11"/>
  <c r="P128" i="11"/>
  <c r="AH127" i="11"/>
  <c r="J127" i="11"/>
  <c r="L128" i="11"/>
  <c r="N127" i="11"/>
  <c r="AL128" i="11"/>
  <c r="G127" i="11"/>
  <c r="R128" i="11"/>
  <c r="E127" i="11"/>
  <c r="H129" i="11"/>
  <c r="E128" i="11"/>
  <c r="AG127" i="11"/>
  <c r="M129" i="11"/>
  <c r="O128" i="11"/>
  <c r="AN128" i="11"/>
  <c r="O127" i="11"/>
  <c r="G128" i="11"/>
  <c r="W128" i="11"/>
  <c r="U127" i="11"/>
  <c r="U127" i="7" s="1"/>
  <c r="K128" i="11"/>
  <c r="D128" i="11"/>
  <c r="AA128" i="11"/>
  <c r="M128" i="11"/>
  <c r="F128" i="11"/>
  <c r="AH128" i="11"/>
  <c r="AF129" i="11"/>
  <c r="Z127" i="11"/>
  <c r="G129" i="11"/>
  <c r="Q129" i="11"/>
  <c r="Z128" i="11"/>
  <c r="AL127" i="11"/>
  <c r="J128" i="11"/>
  <c r="N128" i="11"/>
  <c r="C130" i="11"/>
  <c r="T129" i="11"/>
  <c r="W129" i="11"/>
  <c r="G130" i="11"/>
  <c r="S129" i="11"/>
  <c r="AF128" i="11"/>
  <c r="C131" i="11"/>
  <c r="AI128" i="11"/>
  <c r="Y128" i="11"/>
  <c r="T127" i="11"/>
  <c r="AL129" i="11"/>
  <c r="U129" i="11"/>
  <c r="U129" i="7" s="1"/>
  <c r="F129" i="11"/>
  <c r="E129" i="11"/>
  <c r="AB128" i="11"/>
  <c r="Q128" i="11"/>
  <c r="AM128" i="11"/>
  <c r="AH129" i="11"/>
  <c r="H128" i="11"/>
  <c r="L129" i="11"/>
  <c r="T128" i="11"/>
  <c r="AF130" i="11"/>
  <c r="D130" i="11"/>
  <c r="P129" i="11"/>
  <c r="C128" i="11"/>
  <c r="V131" i="11"/>
  <c r="AA129" i="11"/>
  <c r="Y129" i="11"/>
  <c r="K129" i="11"/>
  <c r="AI131" i="11"/>
  <c r="AD130" i="11"/>
  <c r="E131" i="11"/>
  <c r="AJ129" i="11"/>
  <c r="V129" i="11"/>
  <c r="AJ128" i="11"/>
  <c r="AL131" i="11"/>
  <c r="AE129" i="11"/>
  <c r="AE129" i="7" s="1"/>
  <c r="Q130" i="11"/>
  <c r="S128" i="11"/>
  <c r="Y130" i="11"/>
  <c r="L130" i="11"/>
  <c r="V130" i="11"/>
  <c r="AB130" i="11"/>
  <c r="N130" i="11"/>
  <c r="AL130" i="11"/>
  <c r="W130" i="11"/>
  <c r="AM130" i="11"/>
  <c r="AI130" i="11"/>
  <c r="J129" i="11"/>
  <c r="AC129" i="11"/>
  <c r="I129" i="11"/>
  <c r="AK130" i="11"/>
  <c r="AN130" i="11"/>
  <c r="O129" i="11"/>
  <c r="F131" i="11"/>
  <c r="AM129" i="11"/>
  <c r="N129" i="11"/>
  <c r="H130" i="11"/>
  <c r="AI129" i="11"/>
  <c r="AD128" i="11"/>
  <c r="AE130" i="11"/>
  <c r="AE130" i="7" s="1"/>
  <c r="AK129" i="11"/>
  <c r="U130" i="11"/>
  <c r="U130" i="7" s="1"/>
  <c r="R133" i="11"/>
  <c r="O130" i="11"/>
  <c r="AH131" i="11"/>
  <c r="Z131" i="11"/>
  <c r="AC130" i="11"/>
  <c r="T130" i="11"/>
  <c r="O131" i="11"/>
  <c r="AE132" i="11"/>
  <c r="AE132" i="7" s="1"/>
  <c r="F132" i="11"/>
  <c r="H131" i="11"/>
  <c r="R132" i="11"/>
  <c r="Z129" i="11"/>
  <c r="T131" i="11"/>
  <c r="C129" i="11"/>
  <c r="J131" i="11"/>
  <c r="S131" i="11"/>
  <c r="AA131" i="11"/>
  <c r="AM131" i="11"/>
  <c r="AG130" i="11"/>
  <c r="K130" i="11"/>
  <c r="AJ131" i="11"/>
  <c r="AD131" i="11"/>
  <c r="AJ130" i="11"/>
  <c r="AH130" i="11"/>
  <c r="AB129" i="11"/>
  <c r="AB131" i="11"/>
  <c r="V132" i="11"/>
  <c r="AK131" i="11"/>
  <c r="I130" i="11"/>
  <c r="N131" i="11"/>
  <c r="S130" i="11"/>
  <c r="E130" i="11"/>
  <c r="AD129" i="11"/>
  <c r="D131" i="11"/>
  <c r="F130" i="11"/>
  <c r="U131" i="11"/>
  <c r="U131" i="7" s="1"/>
  <c r="Y132" i="11"/>
  <c r="J130" i="11"/>
  <c r="AC132" i="11"/>
  <c r="AA130" i="11"/>
  <c r="Y131" i="11"/>
  <c r="Z130" i="11"/>
  <c r="M133" i="11"/>
  <c r="P130" i="11"/>
  <c r="W132" i="11"/>
  <c r="K131" i="11"/>
  <c r="AC133" i="11"/>
  <c r="L132" i="11"/>
  <c r="I132" i="11"/>
  <c r="M130" i="11"/>
  <c r="AE131" i="11"/>
  <c r="AE131" i="7" s="1"/>
  <c r="D132" i="11"/>
  <c r="AC131" i="11"/>
  <c r="G131" i="11"/>
  <c r="AG131" i="11"/>
  <c r="N132" i="11"/>
  <c r="P131" i="11"/>
  <c r="Q131" i="11"/>
  <c r="S132" i="11"/>
  <c r="K132" i="11"/>
  <c r="AD132" i="11"/>
  <c r="I131" i="11"/>
  <c r="N133" i="11"/>
  <c r="AB132" i="11"/>
  <c r="M132" i="11"/>
  <c r="AG133" i="11"/>
  <c r="AB133" i="11"/>
  <c r="AD133" i="11"/>
  <c r="AH132" i="11"/>
  <c r="AF131" i="11"/>
  <c r="AM132" i="11"/>
  <c r="R130" i="11"/>
  <c r="F133" i="11"/>
  <c r="M131" i="11"/>
  <c r="AF132" i="11"/>
  <c r="G132" i="11"/>
  <c r="L131" i="11"/>
  <c r="J132" i="11"/>
  <c r="R131" i="11"/>
  <c r="U132" i="11"/>
  <c r="U132" i="7" s="1"/>
  <c r="D133" i="11"/>
  <c r="W131" i="11"/>
  <c r="Z132" i="11"/>
  <c r="E132" i="11"/>
  <c r="S133" i="11"/>
  <c r="G133" i="11"/>
  <c r="AC134" i="11"/>
  <c r="AI132" i="11"/>
  <c r="J133" i="11"/>
  <c r="U133" i="11"/>
  <c r="U133" i="7" s="1"/>
  <c r="AM133" i="11"/>
  <c r="AL133" i="11"/>
  <c r="T132" i="11"/>
  <c r="AJ133" i="11"/>
  <c r="AJ132" i="11"/>
  <c r="AI134" i="11"/>
  <c r="Q132" i="11"/>
  <c r="AN133" i="11"/>
  <c r="AA133" i="11"/>
  <c r="O133" i="11"/>
  <c r="AK132" i="11"/>
  <c r="C132" i="11"/>
  <c r="S134" i="11"/>
  <c r="T133" i="11"/>
  <c r="AG132" i="11"/>
  <c r="L133" i="11"/>
  <c r="AJ134" i="11"/>
  <c r="H132" i="11"/>
  <c r="AK133" i="11"/>
  <c r="AH134" i="11"/>
  <c r="AI133" i="11"/>
  <c r="AN131" i="11"/>
  <c r="C134" i="11"/>
  <c r="K133" i="11"/>
  <c r="I134" i="11"/>
  <c r="T134" i="11"/>
  <c r="F135" i="11"/>
  <c r="N134" i="11"/>
  <c r="AB134" i="11"/>
  <c r="AD135" i="11"/>
  <c r="V133" i="11"/>
  <c r="P132" i="11"/>
  <c r="I133" i="11"/>
  <c r="Z133" i="11"/>
  <c r="C133" i="11"/>
  <c r="U134" i="11"/>
  <c r="U134" i="7" s="1"/>
  <c r="AL135" i="11"/>
  <c r="AA135" i="11"/>
  <c r="R135" i="11"/>
  <c r="J134" i="11"/>
  <c r="M134" i="11"/>
  <c r="AK135" i="11"/>
  <c r="L134" i="11"/>
  <c r="D134" i="11"/>
  <c r="O135" i="11"/>
  <c r="AF133" i="11"/>
  <c r="AE133" i="11"/>
  <c r="AE133" i="7" s="1"/>
  <c r="AL132" i="11"/>
  <c r="R134" i="11"/>
  <c r="AN132" i="11"/>
  <c r="C135" i="11"/>
  <c r="L135" i="11"/>
  <c r="S135" i="11"/>
  <c r="Z134" i="11"/>
  <c r="Z135" i="11"/>
  <c r="AB135" i="11"/>
  <c r="AL134" i="11"/>
  <c r="P134" i="11"/>
  <c r="I135" i="11"/>
  <c r="O134" i="11"/>
  <c r="K135" i="11"/>
  <c r="O132" i="11"/>
  <c r="W133" i="11"/>
  <c r="E133" i="11"/>
  <c r="AA132" i="11"/>
  <c r="F134" i="11"/>
  <c r="V135" i="11"/>
  <c r="AF134" i="11"/>
  <c r="AE134" i="11"/>
  <c r="AE134" i="7" s="1"/>
  <c r="AM135" i="11"/>
  <c r="AA134" i="11"/>
  <c r="Y135" i="11"/>
  <c r="AN134" i="11"/>
  <c r="Q133" i="11"/>
  <c r="Y133" i="11"/>
  <c r="H133" i="11"/>
  <c r="AH133" i="11"/>
  <c r="W135" i="11"/>
  <c r="G135" i="11"/>
  <c r="E135" i="11"/>
  <c r="AE135" i="11"/>
  <c r="AE135" i="7" s="1"/>
  <c r="C137" i="11"/>
  <c r="U136" i="11"/>
  <c r="U136" i="7" s="1"/>
  <c r="J136" i="11"/>
  <c r="K134" i="11"/>
  <c r="AE136" i="11"/>
  <c r="AE136" i="7" s="1"/>
  <c r="L136" i="11"/>
  <c r="N136" i="11"/>
  <c r="W134" i="11"/>
  <c r="H136" i="11"/>
  <c r="AN135" i="11"/>
  <c r="J135" i="11"/>
  <c r="AG134" i="11"/>
  <c r="O136" i="11"/>
  <c r="P136" i="11"/>
  <c r="AA136" i="11"/>
  <c r="T135" i="11"/>
  <c r="Q136" i="11"/>
  <c r="AD134" i="11"/>
  <c r="AI135" i="11"/>
  <c r="Q135" i="11"/>
  <c r="P135" i="11"/>
  <c r="Y134" i="11"/>
  <c r="M135" i="11"/>
  <c r="Z136" i="11"/>
  <c r="AK134" i="11"/>
  <c r="E136" i="11"/>
  <c r="AM134" i="11"/>
  <c r="AC135" i="11"/>
  <c r="Y136" i="11"/>
  <c r="AL136" i="11"/>
  <c r="H135" i="11"/>
  <c r="AG135" i="11"/>
  <c r="AF136" i="11"/>
  <c r="AI136" i="11"/>
  <c r="AM136" i="11"/>
  <c r="F136" i="11"/>
  <c r="AG136" i="11"/>
  <c r="H134" i="11"/>
  <c r="AJ135" i="11"/>
  <c r="AF135" i="11"/>
  <c r="P133" i="11"/>
  <c r="C136" i="11"/>
  <c r="K136" i="11"/>
  <c r="U135" i="11"/>
  <c r="U135" i="7" s="1"/>
  <c r="W136" i="11"/>
  <c r="R136" i="11"/>
  <c r="AH135" i="11"/>
  <c r="G134" i="11"/>
  <c r="S136" i="11"/>
  <c r="D135" i="11"/>
  <c r="V136" i="11"/>
  <c r="V134" i="11"/>
  <c r="Q134" i="11"/>
  <c r="E134" i="11"/>
  <c r="N138" i="11"/>
  <c r="AC136" i="11"/>
  <c r="AK136" i="11"/>
  <c r="AJ136" i="11"/>
  <c r="U137" i="11"/>
  <c r="U137" i="7" s="1"/>
  <c r="AD136" i="11"/>
  <c r="D136" i="11"/>
  <c r="Y137" i="11"/>
  <c r="AL137" i="11"/>
  <c r="N137" i="11"/>
  <c r="N135" i="11"/>
  <c r="AK137" i="11"/>
  <c r="M136" i="11"/>
  <c r="AB137" i="11"/>
  <c r="AF137" i="11"/>
  <c r="AE137" i="11"/>
  <c r="AE137" i="7" s="1"/>
  <c r="E137" i="11"/>
  <c r="Z137" i="11"/>
  <c r="O137" i="11"/>
  <c r="G137" i="11"/>
  <c r="T136" i="11"/>
  <c r="D137" i="11"/>
  <c r="W137" i="11"/>
  <c r="I137" i="11"/>
  <c r="AN136" i="11"/>
  <c r="AB136" i="11"/>
  <c r="I136" i="11"/>
  <c r="H137" i="11"/>
  <c r="J137" i="11"/>
  <c r="T137" i="11"/>
  <c r="G136" i="11"/>
  <c r="AH136" i="11"/>
  <c r="AJ137" i="11"/>
  <c r="P139" i="11"/>
  <c r="AG138" i="11"/>
  <c r="S138" i="11"/>
  <c r="J138" i="11"/>
  <c r="AN137" i="11"/>
  <c r="G138" i="11"/>
  <c r="C138" i="11"/>
  <c r="AF138" i="11"/>
  <c r="AA137" i="11"/>
  <c r="AD138" i="11"/>
  <c r="AJ138" i="11"/>
  <c r="P137" i="11"/>
  <c r="S137" i="11"/>
  <c r="L137" i="11"/>
  <c r="K138" i="11"/>
  <c r="F137" i="11"/>
  <c r="R137" i="11"/>
  <c r="AE138" i="11"/>
  <c r="AE138" i="7" s="1"/>
  <c r="AK138" i="11"/>
  <c r="Q137" i="11"/>
  <c r="V137" i="11"/>
  <c r="Q138" i="11"/>
  <c r="F138" i="11"/>
  <c r="AM137" i="11"/>
  <c r="AH137" i="11"/>
  <c r="AN138" i="11"/>
  <c r="M138" i="11"/>
  <c r="Y138" i="11"/>
  <c r="K137" i="11"/>
  <c r="T138" i="11"/>
  <c r="L138" i="11"/>
  <c r="AD137" i="11"/>
  <c r="Z138" i="11"/>
  <c r="I138" i="11"/>
  <c r="AB138" i="11"/>
  <c r="P138" i="11"/>
  <c r="AC138" i="11"/>
  <c r="U138" i="11"/>
  <c r="U138" i="7" s="1"/>
  <c r="D138" i="11"/>
  <c r="M137" i="11"/>
  <c r="E138" i="11"/>
  <c r="AI138" i="11"/>
  <c r="AL138" i="11"/>
  <c r="AG137" i="11"/>
  <c r="R138" i="11"/>
  <c r="AA138" i="11"/>
  <c r="AM138" i="11"/>
  <c r="V138" i="11"/>
  <c r="AH138" i="11"/>
  <c r="O138" i="11"/>
  <c r="H138" i="11"/>
  <c r="AI137" i="11"/>
  <c r="AC137" i="11"/>
  <c r="W138" i="11"/>
  <c r="K139" i="11"/>
  <c r="Y139" i="11"/>
  <c r="M139" i="11"/>
  <c r="V139" i="11"/>
  <c r="Z139" i="11"/>
  <c r="Q139" i="11"/>
  <c r="AJ139" i="11"/>
  <c r="R139" i="11"/>
  <c r="U139" i="11"/>
  <c r="U139" i="7" s="1"/>
  <c r="S139" i="11"/>
  <c r="AM139" i="11"/>
  <c r="AK139" i="11"/>
  <c r="L139" i="11"/>
  <c r="AG139" i="11"/>
  <c r="W139" i="11"/>
  <c r="AN139" i="11"/>
  <c r="D139" i="11"/>
  <c r="T139" i="11"/>
  <c r="C139" i="11"/>
  <c r="G139" i="11"/>
  <c r="AF139" i="11"/>
  <c r="N139" i="11"/>
  <c r="AB139" i="11"/>
  <c r="AC139" i="11"/>
  <c r="I139" i="11"/>
  <c r="F139" i="11"/>
  <c r="O139" i="11"/>
  <c r="E139" i="11"/>
  <c r="J139" i="11"/>
  <c r="AL139" i="11"/>
  <c r="AD139" i="11"/>
  <c r="AI139" i="11"/>
  <c r="AA139" i="11"/>
  <c r="AE139" i="11"/>
  <c r="AE139" i="7" s="1"/>
  <c r="H139" i="11"/>
  <c r="AH139" i="11"/>
  <c r="AI140" i="11"/>
  <c r="AA140" i="11"/>
  <c r="Z140" i="11"/>
  <c r="N140" i="11"/>
  <c r="AH140" i="11"/>
  <c r="AD140" i="11"/>
  <c r="C140" i="11"/>
  <c r="P140" i="11"/>
  <c r="G140" i="11"/>
  <c r="K140" i="11"/>
  <c r="C141" i="11"/>
  <c r="H140" i="11"/>
  <c r="Y140" i="11"/>
  <c r="L140" i="11"/>
  <c r="AB140" i="11"/>
  <c r="F140" i="11"/>
  <c r="AF140" i="11"/>
  <c r="AL140" i="11"/>
  <c r="AG140" i="11"/>
  <c r="Q140" i="11"/>
  <c r="J140" i="11"/>
  <c r="AC140" i="11"/>
  <c r="M140" i="11"/>
  <c r="T140" i="11"/>
  <c r="E140" i="11"/>
  <c r="U140" i="11"/>
  <c r="U140" i="7" s="1"/>
  <c r="O140" i="11"/>
  <c r="I140" i="11"/>
  <c r="W140" i="11"/>
  <c r="AJ140" i="11"/>
  <c r="R140" i="11"/>
  <c r="AN140" i="11"/>
  <c r="D140" i="11"/>
  <c r="V140" i="11"/>
  <c r="AK140" i="11"/>
  <c r="S140" i="11"/>
  <c r="AM140" i="11"/>
  <c r="AE140" i="11"/>
  <c r="AE140" i="7" s="1"/>
  <c r="G141" i="11"/>
  <c r="AM141" i="11"/>
  <c r="Y141" i="11"/>
  <c r="AG141" i="11"/>
  <c r="AF141" i="11"/>
  <c r="J141" i="11"/>
  <c r="AA141" i="11"/>
  <c r="AL141" i="11"/>
  <c r="AK142" i="11"/>
  <c r="N141" i="11"/>
  <c r="AN141" i="11"/>
  <c r="AE141" i="11"/>
  <c r="AE141" i="7" s="1"/>
  <c r="AH141" i="11"/>
  <c r="T141" i="11"/>
  <c r="H141" i="11"/>
  <c r="E141" i="11"/>
  <c r="M141" i="11"/>
  <c r="AI141" i="11"/>
  <c r="AJ141" i="11"/>
  <c r="Z141" i="11"/>
  <c r="S141" i="11"/>
  <c r="AB141" i="11"/>
  <c r="D141" i="11"/>
  <c r="Q141" i="11"/>
  <c r="V141" i="11"/>
  <c r="F141" i="11"/>
  <c r="L141" i="11"/>
  <c r="AD141" i="11"/>
  <c r="AK141" i="11"/>
  <c r="O141" i="11"/>
  <c r="AC141" i="11"/>
  <c r="W141" i="11"/>
  <c r="P141" i="11"/>
  <c r="U141" i="11"/>
  <c r="U141" i="7" s="1"/>
  <c r="K141" i="11"/>
  <c r="I141" i="11"/>
  <c r="R141" i="11"/>
  <c r="H142" i="11"/>
  <c r="W142" i="11"/>
  <c r="Z142" i="11"/>
  <c r="T142" i="11"/>
  <c r="R142" i="11"/>
  <c r="AL142" i="11"/>
  <c r="AH142" i="11"/>
  <c r="AN142" i="11"/>
  <c r="AG142" i="11"/>
  <c r="F142" i="11"/>
  <c r="Q142" i="11"/>
  <c r="AJ142" i="11"/>
  <c r="AF142" i="11"/>
  <c r="AD142" i="11"/>
  <c r="C142" i="11"/>
  <c r="Y142" i="11"/>
  <c r="N142" i="11"/>
  <c r="V142" i="11"/>
  <c r="G142" i="11"/>
  <c r="AC142" i="11"/>
  <c r="P142" i="11"/>
  <c r="K142" i="11"/>
  <c r="I142" i="11"/>
  <c r="S142" i="11"/>
  <c r="AM142" i="11"/>
  <c r="AB142" i="11"/>
  <c r="L142" i="11"/>
  <c r="M142" i="11"/>
  <c r="J142" i="11"/>
  <c r="AA142" i="11"/>
  <c r="D142" i="11"/>
  <c r="E142" i="11"/>
  <c r="AI142" i="11"/>
  <c r="AF144" i="11"/>
  <c r="K143" i="11"/>
  <c r="AF143" i="11"/>
  <c r="U142" i="11"/>
  <c r="U142" i="7" s="1"/>
  <c r="AC143" i="11"/>
  <c r="N143" i="11"/>
  <c r="J143" i="11"/>
  <c r="AG143" i="11"/>
  <c r="D143" i="11"/>
  <c r="AM143" i="11"/>
  <c r="C143" i="11"/>
  <c r="R143" i="11"/>
  <c r="Q143" i="11"/>
  <c r="AE142" i="11"/>
  <c r="AE142" i="7" s="1"/>
  <c r="E143" i="11"/>
  <c r="U143" i="11"/>
  <c r="U143" i="7" s="1"/>
  <c r="V143" i="11"/>
  <c r="AJ143" i="11"/>
  <c r="AL143" i="11"/>
  <c r="AB143" i="11"/>
  <c r="O143" i="11"/>
  <c r="AK143" i="11"/>
  <c r="F143" i="11"/>
  <c r="T143" i="11"/>
  <c r="I143" i="11"/>
  <c r="L143" i="11"/>
  <c r="P143" i="11"/>
  <c r="AA143" i="11"/>
  <c r="H143" i="11"/>
  <c r="AD143" i="11"/>
  <c r="AN143" i="11"/>
  <c r="AH143" i="11"/>
  <c r="O142" i="11"/>
  <c r="Z143" i="11"/>
  <c r="W143" i="11"/>
  <c r="G143" i="11"/>
  <c r="S143" i="11"/>
  <c r="AI143" i="11"/>
  <c r="M143" i="11"/>
  <c r="J144" i="11"/>
  <c r="Y144" i="11"/>
  <c r="AM144" i="11"/>
  <c r="Q144" i="11"/>
  <c r="V144" i="11"/>
  <c r="AA144" i="11"/>
  <c r="N144" i="11"/>
  <c r="K144" i="11"/>
  <c r="AE143" i="11"/>
  <c r="AE143" i="7" s="1"/>
  <c r="W144" i="11"/>
  <c r="AB144" i="11"/>
  <c r="T144" i="11"/>
  <c r="Y143" i="11"/>
  <c r="L144" i="11"/>
  <c r="F144" i="11"/>
  <c r="H144" i="11"/>
  <c r="AJ144" i="11"/>
  <c r="AN144" i="11"/>
  <c r="M145" i="11"/>
  <c r="AL144" i="11"/>
  <c r="AK144" i="11"/>
  <c r="G144" i="11"/>
  <c r="R144" i="11"/>
  <c r="AC144" i="11"/>
  <c r="AD144" i="11"/>
  <c r="D144" i="11"/>
  <c r="U144" i="11"/>
  <c r="U144" i="7" s="1"/>
  <c r="O144" i="11"/>
  <c r="I144" i="11"/>
  <c r="S144" i="11"/>
  <c r="C144" i="11"/>
  <c r="M144" i="11"/>
  <c r="AH144" i="11"/>
  <c r="Z144" i="11"/>
  <c r="AI144" i="11"/>
  <c r="AG144" i="11"/>
  <c r="E144" i="11"/>
  <c r="P145" i="11"/>
  <c r="L145" i="11"/>
  <c r="Z145" i="11"/>
  <c r="K145" i="11"/>
  <c r="F145" i="11"/>
  <c r="AB145" i="11"/>
  <c r="AM145" i="11"/>
  <c r="AH145" i="11"/>
  <c r="AN145" i="11"/>
  <c r="AI145" i="11"/>
  <c r="AA145" i="11"/>
  <c r="AL145" i="11"/>
  <c r="V145" i="11"/>
  <c r="R145" i="11"/>
  <c r="AF145" i="11"/>
  <c r="P144" i="11"/>
  <c r="S145" i="11"/>
  <c r="C145" i="11"/>
  <c r="O145" i="11"/>
  <c r="J145" i="11"/>
  <c r="N145" i="11"/>
  <c r="AK145" i="11"/>
  <c r="G145" i="11"/>
  <c r="AC145" i="11"/>
  <c r="I145" i="11"/>
  <c r="T145" i="11"/>
  <c r="AJ145" i="11"/>
  <c r="AE144" i="11"/>
  <c r="AE144" i="7" s="1"/>
  <c r="D145" i="11"/>
  <c r="H145" i="11"/>
  <c r="AG145" i="11"/>
  <c r="U145" i="11"/>
  <c r="U145" i="7" s="1"/>
  <c r="AE145" i="11"/>
  <c r="AE145" i="7" s="1"/>
  <c r="AH146" i="11"/>
  <c r="J146" i="11"/>
  <c r="AE146" i="11"/>
  <c r="AE146" i="7" s="1"/>
  <c r="H146" i="11"/>
  <c r="P146" i="11"/>
  <c r="AD145" i="11"/>
  <c r="R146" i="11"/>
  <c r="AJ146" i="11"/>
  <c r="AM146" i="11"/>
  <c r="Q146" i="11"/>
  <c r="E146" i="11"/>
  <c r="M146" i="11"/>
  <c r="N146" i="11"/>
  <c r="S146" i="11"/>
  <c r="AN146" i="11"/>
  <c r="U146" i="11"/>
  <c r="U146" i="7" s="1"/>
  <c r="L146" i="11"/>
  <c r="AD146" i="11"/>
  <c r="AK146" i="11"/>
  <c r="W145" i="11"/>
  <c r="Y146" i="11"/>
  <c r="Z146" i="11"/>
  <c r="AI146" i="11"/>
  <c r="K146" i="11"/>
  <c r="O146" i="11"/>
  <c r="AF146" i="11"/>
  <c r="W146" i="11"/>
  <c r="F146" i="11"/>
  <c r="C146" i="11"/>
  <c r="V146" i="11"/>
  <c r="AL146" i="11"/>
  <c r="T146" i="11"/>
  <c r="I146" i="11"/>
  <c r="AA146" i="11"/>
  <c r="E145" i="11"/>
  <c r="Y145" i="11"/>
  <c r="Q145" i="11"/>
  <c r="AB146" i="11"/>
  <c r="AC146" i="11"/>
  <c r="AG146" i="11"/>
  <c r="R147" i="11"/>
  <c r="G146" i="11"/>
  <c r="AG147" i="11"/>
  <c r="AL147" i="11"/>
  <c r="AM147" i="11"/>
  <c r="AD147" i="11"/>
  <c r="N147" i="11"/>
  <c r="F147" i="11"/>
  <c r="AF147" i="11"/>
  <c r="AG148" i="11"/>
  <c r="AI147" i="11"/>
  <c r="G147" i="11"/>
  <c r="AN147" i="11"/>
  <c r="M147" i="11"/>
  <c r="D146" i="11"/>
  <c r="E147" i="11"/>
  <c r="AH147" i="11"/>
  <c r="K148" i="11"/>
  <c r="AB147" i="11"/>
  <c r="K147" i="11"/>
  <c r="O147" i="11"/>
  <c r="AK147" i="11"/>
  <c r="Q147" i="11"/>
  <c r="U147" i="11"/>
  <c r="U147" i="7" s="1"/>
  <c r="Z147" i="11"/>
  <c r="I147" i="11"/>
  <c r="L147" i="11"/>
  <c r="AE147" i="11"/>
  <c r="AE147" i="7" s="1"/>
  <c r="S147" i="11"/>
  <c r="W147" i="11"/>
  <c r="D147" i="11"/>
  <c r="J147" i="11"/>
  <c r="T147" i="11"/>
  <c r="Y147" i="11"/>
  <c r="AN148" i="11"/>
  <c r="AD148" i="11"/>
  <c r="N148" i="11"/>
  <c r="AB148" i="11"/>
  <c r="U148" i="11"/>
  <c r="U148" i="7" s="1"/>
  <c r="Z148" i="11"/>
  <c r="R148" i="11"/>
  <c r="AJ148" i="11"/>
  <c r="AJ147" i="11"/>
  <c r="M148" i="11"/>
  <c r="G148" i="11"/>
  <c r="W148" i="11"/>
  <c r="H148" i="11"/>
  <c r="AC147" i="11"/>
  <c r="AF148" i="11"/>
  <c r="AA147" i="11"/>
  <c r="AL148" i="11"/>
  <c r="C148" i="11"/>
  <c r="AE148" i="11"/>
  <c r="AE148" i="7" s="1"/>
  <c r="AI148" i="11"/>
  <c r="C147" i="11"/>
  <c r="E148" i="11"/>
  <c r="P148" i="11"/>
  <c r="L148" i="11"/>
  <c r="V148" i="11"/>
  <c r="D148" i="11"/>
  <c r="V147" i="11"/>
  <c r="Q148" i="11"/>
  <c r="AK148" i="11"/>
  <c r="H147" i="11"/>
  <c r="AM148" i="11"/>
  <c r="I148" i="11"/>
  <c r="J148" i="11"/>
  <c r="P147" i="11"/>
  <c r="T148" i="11"/>
  <c r="AC148" i="11"/>
  <c r="Y148" i="11"/>
  <c r="S148" i="11"/>
  <c r="AH148" i="11"/>
  <c r="P149" i="11"/>
  <c r="Q149" i="11"/>
  <c r="C149" i="11"/>
  <c r="AG149" i="11"/>
  <c r="F148" i="11"/>
  <c r="T149" i="11"/>
  <c r="I149" i="11"/>
  <c r="N149" i="11"/>
  <c r="AF149" i="11"/>
  <c r="L149" i="11"/>
  <c r="O148" i="11"/>
  <c r="S149" i="11"/>
  <c r="K149" i="11"/>
  <c r="AK149" i="11"/>
  <c r="AH149" i="11"/>
  <c r="V149" i="11"/>
  <c r="AE149" i="11"/>
  <c r="AE149" i="7" s="1"/>
  <c r="U149" i="11"/>
  <c r="U149" i="7" s="1"/>
  <c r="G149" i="11"/>
  <c r="M149" i="11"/>
  <c r="AD149" i="11"/>
  <c r="AB149" i="11"/>
  <c r="Y149" i="11"/>
  <c r="AN149" i="11"/>
  <c r="D149" i="11"/>
  <c r="AL149" i="11"/>
  <c r="Z149" i="11"/>
  <c r="AA148" i="11"/>
  <c r="AJ149" i="11"/>
  <c r="E149" i="11"/>
  <c r="O149" i="11"/>
  <c r="J149" i="11"/>
  <c r="AA149" i="11"/>
  <c r="AM149" i="11"/>
  <c r="W149" i="11"/>
  <c r="F149" i="11"/>
  <c r="AI149" i="11"/>
  <c r="R149" i="11"/>
  <c r="AC149" i="11"/>
  <c r="AH150" i="11"/>
  <c r="AK150" i="11"/>
  <c r="AB150" i="11"/>
  <c r="K150" i="11"/>
  <c r="L150" i="11"/>
  <c r="Q150" i="11"/>
  <c r="M150" i="11"/>
  <c r="AL150" i="11"/>
  <c r="H150" i="11"/>
  <c r="O150" i="11"/>
  <c r="AJ150" i="11"/>
  <c r="C150" i="11"/>
  <c r="H149" i="11"/>
  <c r="N150" i="11"/>
  <c r="Z150" i="11"/>
  <c r="I150" i="11"/>
  <c r="AD150" i="11"/>
  <c r="E150" i="11"/>
  <c r="AF150" i="11"/>
  <c r="AM150" i="11"/>
  <c r="AC150" i="11"/>
  <c r="T150" i="11"/>
  <c r="AE150" i="11"/>
  <c r="AE150" i="7" s="1"/>
  <c r="V150" i="11"/>
  <c r="AG150" i="11"/>
  <c r="Y150" i="11"/>
  <c r="AI150" i="11"/>
  <c r="P150" i="11"/>
  <c r="G150" i="11"/>
  <c r="F150" i="11"/>
  <c r="U150" i="11"/>
  <c r="U150" i="7" s="1"/>
  <c r="AA150" i="11"/>
  <c r="AN150" i="11"/>
  <c r="W150" i="11"/>
  <c r="S150" i="11"/>
  <c r="J150" i="11"/>
  <c r="AK151" i="11"/>
  <c r="V151" i="11"/>
  <c r="S151" i="11"/>
  <c r="H151" i="11"/>
  <c r="AB151" i="11"/>
  <c r="AJ151" i="11"/>
  <c r="I151" i="11"/>
  <c r="E151" i="11"/>
  <c r="AA151" i="11"/>
  <c r="D150" i="11"/>
  <c r="M151" i="11"/>
  <c r="C151" i="11"/>
  <c r="F151" i="11"/>
  <c r="N151" i="11"/>
  <c r="Y151" i="11"/>
  <c r="AC151" i="11"/>
  <c r="AM151" i="11"/>
  <c r="Q151" i="11"/>
  <c r="P151" i="11"/>
  <c r="G151" i="11"/>
  <c r="Z151" i="11"/>
  <c r="AE151" i="11"/>
  <c r="AE151" i="7" s="1"/>
  <c r="AN151" i="11"/>
  <c r="J151" i="11"/>
  <c r="O151" i="11"/>
  <c r="AH151" i="11"/>
  <c r="AF151" i="11"/>
  <c r="AG151" i="11"/>
  <c r="D151" i="11"/>
  <c r="AI151" i="11"/>
  <c r="W151" i="11"/>
  <c r="AL151" i="11"/>
  <c r="K151" i="11"/>
  <c r="U151" i="11"/>
  <c r="U151" i="7" s="1"/>
  <c r="L151" i="11"/>
  <c r="R150" i="11"/>
  <c r="AD151" i="11"/>
  <c r="R151" i="11"/>
  <c r="E152" i="11"/>
  <c r="G154" i="11"/>
  <c r="W152" i="11"/>
  <c r="AC152" i="11"/>
  <c r="D152" i="11"/>
  <c r="N152" i="11"/>
  <c r="AN152" i="11"/>
  <c r="C152" i="11"/>
  <c r="Z152" i="11"/>
  <c r="J152" i="11"/>
  <c r="AF152" i="11"/>
  <c r="AI152" i="11"/>
  <c r="H152" i="11"/>
  <c r="AL152" i="11"/>
  <c r="AA152" i="11"/>
  <c r="K152" i="11"/>
  <c r="AK152" i="11"/>
  <c r="T151" i="11"/>
  <c r="V152" i="11"/>
  <c r="AH152" i="11"/>
  <c r="AG152" i="11"/>
  <c r="M152" i="11"/>
  <c r="P152" i="11"/>
  <c r="I152" i="11"/>
  <c r="U152" i="11"/>
  <c r="U152" i="7" s="1"/>
  <c r="Q152" i="11"/>
  <c r="AM152" i="11"/>
  <c r="S152" i="11"/>
  <c r="AJ152" i="11"/>
  <c r="R152" i="11"/>
  <c r="T152" i="11"/>
  <c r="AB152" i="11"/>
  <c r="L152" i="11"/>
  <c r="O152" i="11"/>
  <c r="AD152" i="11"/>
  <c r="F152" i="11"/>
  <c r="G152" i="11"/>
  <c r="AE152" i="11"/>
  <c r="AE152" i="7" s="1"/>
  <c r="Y152" i="11"/>
  <c r="K153" i="11"/>
  <c r="S153" i="11"/>
  <c r="L153" i="11"/>
  <c r="I153" i="11"/>
  <c r="Q153" i="11"/>
  <c r="T153" i="11"/>
  <c r="AG153" i="11"/>
  <c r="AA153" i="11"/>
  <c r="E153" i="11"/>
  <c r="Z153" i="11"/>
  <c r="AI153" i="11"/>
  <c r="AE153" i="11"/>
  <c r="AE153" i="7" s="1"/>
  <c r="M153" i="11"/>
  <c r="H153" i="11"/>
  <c r="O153" i="11"/>
  <c r="AN153" i="11"/>
  <c r="R153" i="11"/>
  <c r="G153" i="11"/>
  <c r="F153" i="11"/>
  <c r="C153" i="11"/>
  <c r="U153" i="11"/>
  <c r="U153" i="7" s="1"/>
  <c r="V153" i="11"/>
  <c r="N153" i="11"/>
  <c r="AM153" i="11"/>
  <c r="AF153" i="11"/>
  <c r="P153" i="11"/>
  <c r="AL153" i="11"/>
  <c r="Y153" i="11"/>
  <c r="AJ153" i="11"/>
  <c r="D153" i="11"/>
  <c r="AH153" i="11"/>
  <c r="AK153" i="11"/>
  <c r="AD153" i="11"/>
  <c r="L154" i="11"/>
  <c r="K154" i="11"/>
  <c r="AJ154" i="11"/>
  <c r="AD154" i="11"/>
  <c r="Z154" i="11"/>
  <c r="AI154" i="11"/>
  <c r="AL154" i="11"/>
  <c r="O154" i="11"/>
  <c r="U154" i="11"/>
  <c r="U154" i="7" s="1"/>
  <c r="AF154" i="11"/>
  <c r="N154" i="11"/>
  <c r="W153" i="11"/>
  <c r="AC153" i="11"/>
  <c r="R154" i="11"/>
  <c r="J154" i="11"/>
  <c r="E154" i="11"/>
  <c r="C154" i="11"/>
  <c r="AN154" i="11"/>
  <c r="M154" i="11"/>
  <c r="AK154" i="11"/>
  <c r="AB154" i="11"/>
  <c r="V154" i="11"/>
  <c r="AM154" i="11"/>
  <c r="J153" i="11"/>
  <c r="AB153" i="11"/>
  <c r="Q154" i="11"/>
  <c r="AE154" i="11"/>
  <c r="AE154" i="7" s="1"/>
  <c r="I154" i="11"/>
  <c r="D154" i="11"/>
  <c r="AH154" i="11"/>
  <c r="AA154" i="11"/>
  <c r="T154" i="11"/>
  <c r="AN155" i="11"/>
  <c r="K155" i="11"/>
  <c r="AG154" i="11"/>
  <c r="N155" i="11"/>
  <c r="AM155" i="11"/>
  <c r="Q155" i="11"/>
  <c r="P155" i="11"/>
  <c r="H155" i="11"/>
  <c r="AC155" i="11"/>
  <c r="Y155" i="11"/>
  <c r="G156" i="11"/>
  <c r="AI155" i="11"/>
  <c r="W155" i="11"/>
  <c r="W154" i="11"/>
  <c r="AH155" i="11"/>
  <c r="J155" i="11"/>
  <c r="G155" i="11"/>
  <c r="AC154" i="11"/>
  <c r="H154" i="11"/>
  <c r="D155" i="11"/>
  <c r="AA155" i="11"/>
  <c r="AB155" i="11"/>
  <c r="S155" i="11"/>
  <c r="P154" i="11"/>
  <c r="AL155" i="11"/>
  <c r="I155" i="11"/>
  <c r="AF155" i="11"/>
  <c r="E155" i="11"/>
  <c r="F154" i="11"/>
  <c r="O155" i="11"/>
  <c r="Z155" i="11"/>
  <c r="AK155" i="11"/>
  <c r="S154" i="11"/>
  <c r="Y154" i="11"/>
  <c r="C155" i="11"/>
  <c r="U155" i="11"/>
  <c r="U155" i="7" s="1"/>
  <c r="AD155" i="11"/>
  <c r="F156" i="11"/>
  <c r="AB156" i="11"/>
  <c r="Z156" i="11"/>
  <c r="V156" i="11"/>
  <c r="AL156" i="11"/>
  <c r="Q156" i="11"/>
  <c r="F155" i="11"/>
  <c r="AK156" i="11"/>
  <c r="P156" i="11"/>
  <c r="T155" i="11"/>
  <c r="D156" i="11"/>
  <c r="W156" i="11"/>
  <c r="AI156" i="11"/>
  <c r="AG156" i="11"/>
  <c r="C156" i="11"/>
  <c r="U156" i="11"/>
  <c r="U156" i="7" s="1"/>
  <c r="AE155" i="11"/>
  <c r="AE155" i="7" s="1"/>
  <c r="N156" i="11"/>
  <c r="L155" i="11"/>
  <c r="M156" i="11"/>
  <c r="T156" i="11"/>
  <c r="M155" i="11"/>
  <c r="I156" i="11"/>
  <c r="S156" i="11"/>
  <c r="AG155" i="11"/>
  <c r="R155" i="11"/>
  <c r="V155" i="11"/>
  <c r="AJ155" i="11"/>
  <c r="AM156" i="11"/>
  <c r="Y156" i="11"/>
  <c r="H157" i="11"/>
  <c r="AK157" i="11"/>
  <c r="H156" i="11"/>
  <c r="F157" i="11"/>
  <c r="O156" i="11"/>
  <c r="W157" i="11"/>
  <c r="AA156" i="11"/>
  <c r="AN156" i="11"/>
  <c r="V157" i="11"/>
  <c r="AG157" i="11"/>
  <c r="T157" i="11"/>
  <c r="AH157" i="11"/>
  <c r="U157" i="11"/>
  <c r="U157" i="7" s="1"/>
  <c r="M157" i="11"/>
  <c r="Q157" i="11"/>
  <c r="AJ156" i="11"/>
  <c r="L156" i="11"/>
  <c r="AA157" i="11"/>
  <c r="AI158" i="11"/>
  <c r="J156" i="11"/>
  <c r="AF157" i="11"/>
  <c r="R157" i="11"/>
  <c r="Z157" i="11"/>
  <c r="O157" i="11"/>
  <c r="J157" i="11"/>
  <c r="AC156" i="11"/>
  <c r="E157" i="11"/>
  <c r="K157" i="11"/>
  <c r="E156" i="11"/>
  <c r="AI157" i="11"/>
  <c r="I157" i="11"/>
  <c r="K156" i="11"/>
  <c r="AC157" i="11"/>
  <c r="S157" i="11"/>
  <c r="AD156" i="11"/>
  <c r="AF156" i="11"/>
  <c r="AD157" i="11"/>
  <c r="AN157" i="11"/>
  <c r="AE157" i="11"/>
  <c r="AE157" i="7" s="1"/>
  <c r="C157" i="11"/>
  <c r="Y157" i="11"/>
  <c r="AH156" i="11"/>
  <c r="AE156" i="11"/>
  <c r="AE156" i="7" s="1"/>
  <c r="AM157" i="11"/>
  <c r="AL157" i="11"/>
  <c r="G157" i="11"/>
  <c r="N157" i="11"/>
  <c r="AB157" i="11"/>
  <c r="R156" i="11"/>
  <c r="P157" i="11"/>
  <c r="R158" i="11"/>
  <c r="M158" i="11"/>
  <c r="AH158" i="11"/>
  <c r="K158" i="11"/>
  <c r="L158" i="11"/>
  <c r="AL158" i="11"/>
  <c r="AM158" i="11"/>
  <c r="H158" i="11"/>
  <c r="L157" i="11"/>
  <c r="AJ157" i="11"/>
  <c r="E158" i="11"/>
  <c r="D158" i="11"/>
  <c r="P158" i="11"/>
  <c r="AF158" i="11"/>
  <c r="U158" i="11"/>
  <c r="U158" i="7" s="1"/>
  <c r="AK158" i="11"/>
  <c r="V158" i="11"/>
  <c r="I158" i="11"/>
  <c r="AA158" i="11"/>
  <c r="J158" i="11"/>
  <c r="W158" i="11"/>
  <c r="Y158" i="11"/>
  <c r="AC158" i="11"/>
  <c r="F158" i="11"/>
  <c r="Q158" i="11"/>
  <c r="D157" i="11"/>
  <c r="AE158" i="11"/>
  <c r="AE158" i="7" s="1"/>
  <c r="N158" i="11"/>
  <c r="AG158" i="11"/>
  <c r="O158" i="11"/>
  <c r="T158" i="11"/>
  <c r="R160" i="11"/>
  <c r="Z158" i="11"/>
  <c r="M159" i="11"/>
  <c r="AI159" i="11"/>
  <c r="Y159" i="11"/>
  <c r="C158" i="11"/>
  <c r="AB159" i="11"/>
  <c r="AE159" i="11"/>
  <c r="AE159" i="7" s="1"/>
  <c r="T159" i="11"/>
  <c r="AD158" i="11"/>
  <c r="AJ159" i="11"/>
  <c r="AM159" i="11"/>
  <c r="F159" i="11"/>
  <c r="AH159" i="11"/>
  <c r="I159" i="11"/>
  <c r="U159" i="11"/>
  <c r="U159" i="7" s="1"/>
  <c r="AN158" i="11"/>
  <c r="L159" i="11"/>
  <c r="S158" i="11"/>
  <c r="AJ158" i="11"/>
  <c r="P159" i="11"/>
  <c r="J159" i="11"/>
  <c r="C159" i="11"/>
  <c r="G159" i="11"/>
  <c r="H159" i="11"/>
  <c r="K159" i="11"/>
  <c r="AA159" i="11"/>
  <c r="AG159" i="11"/>
  <c r="N159" i="11"/>
  <c r="AC159" i="11"/>
  <c r="V159" i="11"/>
  <c r="AF159" i="11"/>
  <c r="D159" i="11"/>
  <c r="AD159" i="11"/>
  <c r="R159" i="11"/>
  <c r="G158" i="11"/>
  <c r="AB158" i="11"/>
  <c r="S159" i="11"/>
  <c r="Q159" i="11"/>
  <c r="W159" i="11"/>
  <c r="Z159" i="11"/>
  <c r="I160" i="11"/>
  <c r="AH160" i="11"/>
  <c r="AE160" i="11"/>
  <c r="AE160" i="7" s="1"/>
  <c r="V160" i="11"/>
  <c r="AD160" i="11"/>
  <c r="D160" i="11"/>
  <c r="O160" i="11"/>
  <c r="Y160" i="11"/>
  <c r="N160" i="11"/>
  <c r="Z160" i="11"/>
  <c r="H160" i="11"/>
  <c r="K160" i="11"/>
  <c r="AM160" i="11"/>
  <c r="AJ160" i="11"/>
  <c r="M160" i="11"/>
  <c r="AL159" i="11"/>
  <c r="S160" i="11"/>
  <c r="AI160" i="11"/>
  <c r="AG160" i="11"/>
  <c r="AN159" i="11"/>
  <c r="AN160" i="11"/>
  <c r="E160" i="11"/>
  <c r="AB160" i="11"/>
  <c r="AA160" i="11"/>
  <c r="C160" i="11"/>
  <c r="O159" i="11"/>
  <c r="J160" i="11"/>
  <c r="F160" i="11"/>
  <c r="AF160" i="11"/>
  <c r="L160" i="11"/>
  <c r="P160" i="11"/>
  <c r="AK159" i="11"/>
  <c r="W160" i="11"/>
  <c r="E159" i="11"/>
  <c r="AC160" i="11"/>
  <c r="AL160" i="11"/>
  <c r="G160" i="11"/>
  <c r="Q160" i="11"/>
  <c r="T160" i="11"/>
  <c r="U160" i="11"/>
  <c r="U160" i="7" s="1"/>
  <c r="AK160" i="11"/>
  <c r="Y161" i="11"/>
  <c r="AN161" i="11"/>
  <c r="H161" i="11"/>
  <c r="F161" i="11"/>
  <c r="AD161" i="11"/>
  <c r="N161" i="11"/>
  <c r="S161" i="11"/>
  <c r="L161" i="11"/>
  <c r="M162" i="11"/>
  <c r="K161" i="11"/>
  <c r="J161" i="11"/>
  <c r="O161" i="11"/>
  <c r="AA161" i="11"/>
  <c r="U161" i="11"/>
  <c r="U161" i="7" s="1"/>
  <c r="AG161" i="11"/>
  <c r="AE161" i="11"/>
  <c r="AE161" i="7" s="1"/>
  <c r="E161" i="11"/>
  <c r="AF161" i="11"/>
  <c r="R161" i="11"/>
  <c r="V161" i="11"/>
  <c r="W161" i="11"/>
  <c r="AC161" i="11"/>
  <c r="AL161" i="11"/>
  <c r="Z161" i="11"/>
  <c r="I161" i="11"/>
  <c r="M161" i="11"/>
  <c r="G161" i="11"/>
  <c r="AB161" i="11"/>
  <c r="AI161" i="11"/>
  <c r="AJ161" i="11"/>
  <c r="D161" i="11"/>
  <c r="Q161" i="11"/>
  <c r="AH161" i="11"/>
  <c r="T161" i="11"/>
  <c r="P161" i="11"/>
  <c r="AK161" i="11"/>
  <c r="N162" i="11"/>
  <c r="AM162" i="11"/>
  <c r="Z162" i="11"/>
  <c r="AM161" i="11"/>
  <c r="H162" i="11"/>
  <c r="R162" i="11"/>
  <c r="G162" i="11"/>
  <c r="K162" i="11"/>
  <c r="W162" i="11"/>
  <c r="Y162" i="11"/>
  <c r="O162" i="11"/>
  <c r="AN162" i="11"/>
  <c r="P163" i="11"/>
  <c r="AL162" i="11"/>
  <c r="AG162" i="11"/>
  <c r="AF162" i="11"/>
  <c r="AJ162" i="11"/>
  <c r="V162" i="11"/>
  <c r="L162" i="11"/>
  <c r="F162" i="11"/>
  <c r="T162" i="11"/>
  <c r="E162" i="11"/>
  <c r="AK162" i="11"/>
  <c r="D162" i="11"/>
  <c r="C161" i="11"/>
  <c r="AC162" i="11"/>
  <c r="P162" i="11"/>
  <c r="AA162" i="11"/>
  <c r="C162" i="11"/>
  <c r="S162" i="11"/>
  <c r="AB162" i="11"/>
  <c r="I162" i="11"/>
  <c r="Q162" i="11"/>
  <c r="S163" i="11"/>
  <c r="AN163" i="11"/>
  <c r="E163" i="11"/>
  <c r="AK163" i="11"/>
  <c r="H163" i="11"/>
  <c r="AB163" i="11"/>
  <c r="L163" i="11"/>
  <c r="AG163" i="11"/>
  <c r="Z163" i="11"/>
  <c r="U162" i="11"/>
  <c r="U162" i="7" s="1"/>
  <c r="AH162" i="11"/>
  <c r="O163" i="11"/>
  <c r="W163" i="11"/>
  <c r="AJ163" i="11"/>
  <c r="I163" i="11"/>
  <c r="R163" i="11"/>
  <c r="N163" i="11"/>
  <c r="F163" i="11"/>
  <c r="M163" i="11"/>
  <c r="V163" i="11"/>
  <c r="AD163" i="11"/>
  <c r="T163" i="11"/>
  <c r="J162" i="11"/>
  <c r="AH163" i="11"/>
  <c r="Q163" i="11"/>
  <c r="C163" i="11"/>
  <c r="AI162" i="11"/>
  <c r="AA163" i="11"/>
  <c r="Y163" i="11"/>
  <c r="AE163" i="11"/>
  <c r="AE163" i="7" s="1"/>
  <c r="AE162" i="11"/>
  <c r="AE162" i="7" s="1"/>
  <c r="G163" i="11"/>
  <c r="AC163" i="11"/>
  <c r="J163" i="11"/>
  <c r="AD162" i="11"/>
  <c r="AM164" i="11"/>
  <c r="L164" i="11"/>
  <c r="C164" i="11"/>
  <c r="S164" i="11"/>
  <c r="AM163" i="11"/>
  <c r="K164" i="11"/>
  <c r="AK164" i="11"/>
  <c r="Q164" i="11"/>
  <c r="P164" i="11"/>
  <c r="AI163" i="11"/>
  <c r="D163" i="11"/>
  <c r="V164" i="11"/>
  <c r="E164" i="11"/>
  <c r="F164" i="11"/>
  <c r="K163" i="11"/>
  <c r="AA164" i="11"/>
  <c r="AN164" i="11"/>
  <c r="U164" i="11"/>
  <c r="U164" i="7" s="1"/>
  <c r="Y164" i="11"/>
  <c r="W164" i="11"/>
  <c r="AF163" i="11"/>
  <c r="I164" i="11"/>
  <c r="AE164" i="11"/>
  <c r="AE164" i="7" s="1"/>
  <c r="AD164" i="11"/>
  <c r="AC164" i="11"/>
  <c r="U163" i="11"/>
  <c r="U163" i="7" s="1"/>
  <c r="N164" i="11"/>
  <c r="AL164" i="11"/>
  <c r="M164" i="11"/>
  <c r="Z164" i="11"/>
  <c r="D164" i="11"/>
  <c r="AG164" i="11"/>
  <c r="J164" i="11"/>
  <c r="AH164" i="11"/>
  <c r="AL163" i="11"/>
  <c r="AF164" i="11"/>
  <c r="AJ164" i="11"/>
  <c r="O164" i="11"/>
  <c r="R164" i="11"/>
  <c r="AI164" i="11"/>
  <c r="T164" i="11"/>
  <c r="AB164" i="11"/>
  <c r="G164" i="11"/>
  <c r="R165" i="11"/>
  <c r="H165" i="11"/>
  <c r="G165" i="11"/>
  <c r="S165" i="11"/>
  <c r="U165" i="11"/>
  <c r="U165" i="7" s="1"/>
  <c r="AA165" i="11"/>
  <c r="P165" i="11"/>
  <c r="I165" i="11"/>
  <c r="AE165" i="11"/>
  <c r="AE165" i="7" s="1"/>
  <c r="AM165" i="11"/>
  <c r="K165" i="11"/>
  <c r="AL165" i="11"/>
  <c r="H164" i="11"/>
  <c r="AK165" i="11"/>
  <c r="AH165" i="11"/>
  <c r="AI165" i="11"/>
  <c r="D165" i="11"/>
  <c r="AD165" i="11"/>
  <c r="M165" i="11"/>
  <c r="C165" i="11"/>
  <c r="AC165" i="11"/>
  <c r="AG165" i="11"/>
  <c r="AJ165" i="11"/>
  <c r="Q165" i="11"/>
  <c r="V165" i="11"/>
  <c r="AN165" i="11"/>
  <c r="J165" i="11"/>
  <c r="F165" i="11"/>
  <c r="Z165" i="11"/>
  <c r="Y165" i="11"/>
  <c r="L165" i="11"/>
  <c r="T165" i="11"/>
  <c r="O165" i="11"/>
  <c r="W165" i="11"/>
  <c r="N165" i="11"/>
  <c r="AC167" i="11"/>
  <c r="P166" i="11"/>
  <c r="Q166" i="11"/>
  <c r="AF166" i="11"/>
  <c r="H166" i="11"/>
  <c r="T166" i="11"/>
  <c r="M166" i="11"/>
  <c r="AE166" i="11"/>
  <c r="AE166" i="7" s="1"/>
  <c r="N166" i="11"/>
  <c r="AD166" i="11"/>
  <c r="W166" i="11"/>
  <c r="AH166" i="11"/>
  <c r="AG166" i="11"/>
  <c r="U166" i="11"/>
  <c r="U166" i="7" s="1"/>
  <c r="V166" i="11"/>
  <c r="E166" i="11"/>
  <c r="AL166" i="11"/>
  <c r="F166" i="11"/>
  <c r="K166" i="11"/>
  <c r="AB166" i="11"/>
  <c r="AI166" i="11"/>
  <c r="J166" i="11"/>
  <c r="Z166" i="11"/>
  <c r="Y166" i="11"/>
  <c r="AK166" i="11"/>
  <c r="L166" i="11"/>
  <c r="I166" i="11"/>
  <c r="C166" i="11"/>
  <c r="D166" i="11"/>
  <c r="AN166" i="11"/>
  <c r="AA166" i="11"/>
  <c r="S166" i="11"/>
  <c r="R166" i="11"/>
  <c r="AC166" i="11"/>
  <c r="G166" i="11"/>
  <c r="AM166" i="11"/>
  <c r="AF165" i="11"/>
  <c r="E165" i="11"/>
  <c r="AB165" i="11"/>
  <c r="AJ166" i="11"/>
  <c r="O166" i="11"/>
  <c r="L167" i="11"/>
  <c r="H167" i="11"/>
  <c r="AK167" i="11"/>
  <c r="AG167" i="11"/>
  <c r="O167" i="11"/>
  <c r="AA167" i="11"/>
  <c r="C167" i="11"/>
  <c r="K167" i="11"/>
  <c r="AL167" i="11"/>
  <c r="AH167" i="11"/>
  <c r="R167" i="11"/>
  <c r="Z167" i="11"/>
  <c r="AJ167" i="11"/>
  <c r="D167" i="11"/>
  <c r="AE167" i="11"/>
  <c r="AE167" i="7" s="1"/>
  <c r="G167" i="11"/>
  <c r="W167" i="11"/>
  <c r="U167" i="11"/>
  <c r="U167" i="7" s="1"/>
  <c r="AN167" i="11"/>
  <c r="T167" i="11"/>
  <c r="Y167" i="11"/>
  <c r="F167" i="11"/>
  <c r="AI167" i="11"/>
  <c r="I167" i="11"/>
  <c r="M167" i="11"/>
  <c r="AB167" i="11"/>
  <c r="P167" i="11"/>
  <c r="AF167" i="11"/>
  <c r="V167" i="11"/>
  <c r="N167" i="11"/>
  <c r="E167" i="11"/>
  <c r="AD167" i="11"/>
  <c r="Q167" i="11"/>
  <c r="S167" i="11"/>
  <c r="AM167" i="11"/>
  <c r="J167" i="11"/>
  <c r="U168" i="11"/>
  <c r="U168" i="7" s="1"/>
  <c r="S168" i="11"/>
  <c r="D168" i="11"/>
  <c r="AH168" i="11"/>
  <c r="AC168" i="11"/>
  <c r="G168" i="11"/>
  <c r="Y168" i="11"/>
  <c r="K168" i="11"/>
  <c r="AJ168" i="11"/>
  <c r="AG168" i="11"/>
  <c r="U169" i="11"/>
  <c r="U169" i="7" s="1"/>
  <c r="C168" i="11"/>
  <c r="Q168" i="11"/>
  <c r="F168" i="11"/>
  <c r="AD168" i="11"/>
  <c r="AF168" i="11"/>
  <c r="AM168" i="11"/>
  <c r="O168" i="11"/>
  <c r="J168" i="11"/>
  <c r="I168" i="11"/>
  <c r="AB168" i="11"/>
  <c r="M168" i="11"/>
  <c r="P168" i="11"/>
  <c r="AL168" i="11"/>
  <c r="AK168" i="11"/>
  <c r="T168" i="11"/>
  <c r="N168" i="11"/>
  <c r="E168" i="11"/>
  <c r="L168" i="11"/>
  <c r="R168" i="11"/>
  <c r="V168" i="11"/>
  <c r="W168" i="11"/>
  <c r="AA168" i="11"/>
  <c r="AE168" i="11"/>
  <c r="AE168" i="7" s="1"/>
  <c r="AI168" i="11"/>
  <c r="H168" i="11"/>
  <c r="AN168" i="11"/>
  <c r="L169" i="11"/>
  <c r="AM169" i="11"/>
  <c r="Y169" i="11"/>
  <c r="Q169" i="11"/>
  <c r="P169" i="11"/>
  <c r="AE169" i="11"/>
  <c r="AE169" i="7" s="1"/>
  <c r="AN169" i="11"/>
  <c r="J169" i="11"/>
  <c r="AJ169" i="11"/>
  <c r="S169" i="11"/>
  <c r="G169" i="11"/>
  <c r="R169" i="11"/>
  <c r="AD169" i="11"/>
  <c r="V169" i="11"/>
  <c r="K169" i="11"/>
  <c r="M169" i="11"/>
  <c r="AL169" i="11"/>
  <c r="AA169" i="11"/>
  <c r="J170" i="11"/>
  <c r="Z169" i="11"/>
  <c r="H169" i="11"/>
  <c r="E169" i="11"/>
  <c r="T169" i="11"/>
  <c r="I169" i="11"/>
  <c r="AH169" i="11"/>
  <c r="AF169" i="11"/>
  <c r="AG169" i="11"/>
  <c r="AC169" i="11"/>
  <c r="D169" i="11"/>
  <c r="O169" i="11"/>
  <c r="AK169" i="11"/>
  <c r="N169" i="11"/>
  <c r="AB169" i="11"/>
  <c r="W169" i="11"/>
  <c r="C169" i="11"/>
  <c r="Z168" i="11"/>
  <c r="F169" i="11"/>
  <c r="S170" i="11"/>
  <c r="AH170" i="11"/>
  <c r="AM170" i="11"/>
  <c r="AA170" i="11"/>
  <c r="AI169" i="11"/>
  <c r="M170" i="11"/>
  <c r="I170" i="11"/>
  <c r="G170" i="11"/>
  <c r="AK170" i="11"/>
  <c r="AE170" i="11"/>
  <c r="AE170" i="7" s="1"/>
  <c r="H170" i="11"/>
  <c r="F170" i="11"/>
  <c r="W171" i="11"/>
  <c r="AL170" i="11"/>
  <c r="AF170" i="11"/>
  <c r="AG170" i="11"/>
  <c r="E170" i="11"/>
  <c r="Z170" i="11"/>
  <c r="Y170" i="11"/>
  <c r="AI170" i="11"/>
  <c r="P170" i="11"/>
  <c r="C170" i="11"/>
  <c r="V170" i="11"/>
  <c r="R170" i="11"/>
  <c r="AB170" i="11"/>
  <c r="D170" i="11"/>
  <c r="W170" i="11"/>
  <c r="U170" i="11"/>
  <c r="U170" i="7" s="1"/>
  <c r="AC170" i="11"/>
  <c r="AN170" i="11"/>
  <c r="T170" i="11"/>
  <c r="Q170" i="11"/>
  <c r="K170" i="11"/>
  <c r="AD172" i="11"/>
  <c r="J171" i="11"/>
  <c r="P171" i="11"/>
  <c r="Z171" i="11"/>
  <c r="V171" i="11"/>
  <c r="C171" i="11"/>
  <c r="AJ171" i="11"/>
  <c r="N170" i="11"/>
  <c r="E171" i="11"/>
  <c r="O170" i="11"/>
  <c r="N171" i="11"/>
  <c r="AC171" i="11"/>
  <c r="AN171" i="11"/>
  <c r="AM171" i="11"/>
  <c r="Q171" i="11"/>
  <c r="T171" i="11"/>
  <c r="AD171" i="11"/>
  <c r="AF171" i="11"/>
  <c r="AG171" i="11"/>
  <c r="M171" i="11"/>
  <c r="O171" i="11"/>
  <c r="AA171" i="11"/>
  <c r="AH171" i="11"/>
  <c r="D171" i="11"/>
  <c r="L171" i="11"/>
  <c r="G171" i="11"/>
  <c r="AE171" i="11"/>
  <c r="AE171" i="7" s="1"/>
  <c r="K171" i="11"/>
  <c r="S171" i="11"/>
  <c r="AD170" i="11"/>
  <c r="AJ170" i="11"/>
  <c r="AB171" i="11"/>
  <c r="Y171" i="11"/>
  <c r="U171" i="11"/>
  <c r="U171" i="7" s="1"/>
  <c r="AK171" i="11"/>
  <c r="I171" i="11"/>
  <c r="H171" i="11"/>
  <c r="L170" i="11"/>
  <c r="AI171" i="11"/>
  <c r="AL171" i="11"/>
  <c r="F171" i="11"/>
  <c r="R171" i="11"/>
  <c r="F172" i="11"/>
  <c r="K172" i="11"/>
  <c r="AI172" i="11"/>
  <c r="Z172" i="11"/>
  <c r="AK172" i="11"/>
  <c r="AH172" i="11"/>
  <c r="I172" i="11"/>
  <c r="P172" i="11"/>
  <c r="C172" i="11"/>
  <c r="S172" i="11"/>
  <c r="AM172" i="11"/>
  <c r="AJ172" i="11"/>
  <c r="G172" i="11"/>
  <c r="O172" i="11"/>
  <c r="N172" i="11"/>
  <c r="AA172" i="11"/>
  <c r="J172" i="11"/>
  <c r="AB172" i="11"/>
  <c r="R172" i="11"/>
  <c r="AL172" i="11"/>
  <c r="Q172" i="11"/>
  <c r="V172" i="11"/>
  <c r="AN172" i="11"/>
  <c r="AF172" i="11"/>
  <c r="U172" i="11"/>
  <c r="U172" i="7" s="1"/>
  <c r="L172" i="11"/>
  <c r="AE172" i="11"/>
  <c r="AE172" i="7" s="1"/>
  <c r="AG172" i="11"/>
  <c r="M172" i="11"/>
  <c r="E172" i="11"/>
  <c r="H172" i="11"/>
  <c r="AC172" i="11"/>
  <c r="W172" i="11"/>
  <c r="Y172" i="11"/>
  <c r="D172" i="11"/>
  <c r="F174" i="11"/>
  <c r="G173" i="11"/>
  <c r="M173" i="11"/>
  <c r="AL173" i="11"/>
  <c r="Q173" i="11"/>
  <c r="S173" i="11"/>
  <c r="U173" i="11"/>
  <c r="U173" i="7" s="1"/>
  <c r="R173" i="11"/>
  <c r="Y173" i="11"/>
  <c r="AF173" i="11"/>
  <c r="D173" i="11"/>
  <c r="AB173" i="11"/>
  <c r="P173" i="11"/>
  <c r="AA173" i="11"/>
  <c r="AC173" i="11"/>
  <c r="T173" i="11"/>
  <c r="V173" i="11"/>
  <c r="AD173" i="11"/>
  <c r="I173" i="11"/>
  <c r="L173" i="11"/>
  <c r="H173" i="11"/>
  <c r="AH173" i="11"/>
  <c r="J173" i="11"/>
  <c r="C173" i="11"/>
  <c r="AG173" i="11"/>
  <c r="K173" i="11"/>
  <c r="N173" i="11"/>
  <c r="T172" i="11"/>
  <c r="AE173" i="11"/>
  <c r="AE173" i="7" s="1"/>
  <c r="AK173" i="11"/>
  <c r="Z173" i="11"/>
  <c r="E173" i="11"/>
  <c r="AM173" i="11"/>
  <c r="AJ173" i="11"/>
  <c r="O173" i="11"/>
  <c r="AI173" i="11"/>
  <c r="AN173" i="11"/>
  <c r="W174" i="11"/>
  <c r="AI174" i="11"/>
  <c r="AF174" i="11"/>
  <c r="W173" i="11"/>
  <c r="AG174" i="11"/>
  <c r="U174" i="11"/>
  <c r="U174" i="7" s="1"/>
  <c r="K174" i="11"/>
  <c r="V174" i="11"/>
  <c r="I174" i="11"/>
  <c r="S174" i="11"/>
  <c r="J174" i="11"/>
  <c r="AH174" i="11"/>
  <c r="F173" i="11"/>
  <c r="AA174" i="11"/>
  <c r="AJ174" i="11"/>
  <c r="C174" i="11"/>
  <c r="Q174" i="11"/>
  <c r="O174" i="11"/>
  <c r="R174" i="11"/>
  <c r="AM174" i="11"/>
  <c r="N174" i="11"/>
  <c r="AE174" i="11"/>
  <c r="AE174" i="7" s="1"/>
  <c r="Y174" i="11"/>
  <c r="AB174" i="11"/>
  <c r="AC174" i="11"/>
  <c r="G174" i="11"/>
  <c r="E174" i="11"/>
  <c r="P174" i="11"/>
  <c r="Z174" i="11"/>
  <c r="D174" i="11"/>
  <c r="T174" i="11"/>
  <c r="M174" i="11"/>
  <c r="AD174" i="11"/>
  <c r="AN174" i="11"/>
  <c r="AK174" i="11"/>
  <c r="L174" i="11"/>
  <c r="AB175" i="11"/>
  <c r="K175" i="11"/>
  <c r="P175" i="11"/>
  <c r="AJ175" i="11"/>
  <c r="U175" i="11"/>
  <c r="U175" i="7" s="1"/>
  <c r="AG175" i="11"/>
  <c r="R175" i="11"/>
  <c r="R176" i="11"/>
  <c r="D175" i="11"/>
  <c r="H174" i="11"/>
  <c r="AI175" i="11"/>
  <c r="AD175" i="11"/>
  <c r="AH175" i="11"/>
  <c r="N175" i="11"/>
  <c r="AN175" i="11"/>
  <c r="M175" i="11"/>
  <c r="S175" i="11"/>
  <c r="E175" i="11"/>
  <c r="AF175" i="11"/>
  <c r="J175" i="11"/>
  <c r="Z175" i="11"/>
  <c r="Y175" i="11"/>
  <c r="H175" i="11"/>
  <c r="AM175" i="11"/>
  <c r="I175" i="11"/>
  <c r="AA175" i="11"/>
  <c r="C175" i="11"/>
  <c r="L175" i="11"/>
  <c r="AE175" i="11"/>
  <c r="AE175" i="7" s="1"/>
  <c r="AL174" i="11"/>
  <c r="AC175" i="11"/>
  <c r="AK175" i="11"/>
  <c r="Q175" i="11"/>
  <c r="G175" i="11"/>
  <c r="O175" i="11"/>
  <c r="V175" i="11"/>
  <c r="T176" i="11"/>
  <c r="Z176" i="11"/>
  <c r="W176" i="11"/>
  <c r="H176" i="11"/>
  <c r="K176" i="11"/>
  <c r="AM176" i="11"/>
  <c r="AF176" i="11"/>
  <c r="AE176" i="11"/>
  <c r="AE176" i="7" s="1"/>
  <c r="M176" i="11"/>
  <c r="AL176" i="11"/>
  <c r="L177" i="11"/>
  <c r="T175" i="11"/>
  <c r="D176" i="11"/>
  <c r="Q176" i="11"/>
  <c r="L176" i="11"/>
  <c r="V176" i="11"/>
  <c r="G176" i="11"/>
  <c r="AB176" i="11"/>
  <c r="W175" i="11"/>
  <c r="AA176" i="11"/>
  <c r="O176" i="11"/>
  <c r="E176" i="11"/>
  <c r="P176" i="11"/>
  <c r="AJ176" i="11"/>
  <c r="Y176" i="11"/>
  <c r="F176" i="11"/>
  <c r="AH176" i="11"/>
  <c r="AK176" i="11"/>
  <c r="N176" i="11"/>
  <c r="AI176" i="11"/>
  <c r="C176" i="11"/>
  <c r="AC176" i="11"/>
  <c r="AL175" i="11"/>
  <c r="U176" i="11"/>
  <c r="U176" i="7" s="1"/>
  <c r="AD176" i="11"/>
  <c r="J176" i="11"/>
  <c r="S176" i="11"/>
  <c r="I176" i="11"/>
  <c r="AN176" i="11"/>
  <c r="F175" i="11"/>
  <c r="AE177" i="11"/>
  <c r="AE177" i="7" s="1"/>
  <c r="H177" i="11"/>
  <c r="AG176" i="11"/>
  <c r="V177" i="11"/>
  <c r="F177" i="11"/>
  <c r="M177" i="11"/>
  <c r="Y177" i="11"/>
  <c r="AI177" i="11"/>
  <c r="D179" i="11"/>
  <c r="O177" i="11"/>
  <c r="C177" i="11"/>
  <c r="N177" i="11"/>
  <c r="AJ177" i="11"/>
  <c r="AM177" i="11"/>
  <c r="AN177" i="11"/>
  <c r="K177" i="11"/>
  <c r="E177" i="11"/>
  <c r="G177" i="11"/>
  <c r="AL177" i="11"/>
  <c r="U177" i="11"/>
  <c r="U177" i="7" s="1"/>
  <c r="AG177" i="11"/>
  <c r="AA177" i="11"/>
  <c r="P177" i="11"/>
  <c r="J177" i="11"/>
  <c r="AC177" i="11"/>
  <c r="D177" i="11"/>
  <c r="AF179" i="11"/>
  <c r="S177" i="11"/>
  <c r="C178" i="11"/>
  <c r="AF177" i="11"/>
  <c r="AJ178" i="11"/>
  <c r="G178" i="11"/>
  <c r="O178" i="11"/>
  <c r="L178" i="11"/>
  <c r="E178" i="11"/>
  <c r="W178" i="11"/>
  <c r="AM178" i="11"/>
  <c r="Y178" i="11"/>
  <c r="R177" i="11"/>
  <c r="T177" i="11"/>
  <c r="AB178" i="11"/>
  <c r="AI178" i="11"/>
  <c r="AC178" i="11"/>
  <c r="U178" i="11"/>
  <c r="U178" i="7" s="1"/>
  <c r="Q178" i="11"/>
  <c r="AB177" i="11"/>
  <c r="Z177" i="11"/>
  <c r="Q177" i="11"/>
  <c r="AG178" i="11"/>
  <c r="AE178" i="11"/>
  <c r="AE178" i="7" s="1"/>
  <c r="J178" i="11"/>
  <c r="AL178" i="11"/>
  <c r="AA178" i="11"/>
  <c r="AF178" i="11"/>
  <c r="W177" i="11"/>
  <c r="AD177" i="11"/>
  <c r="I177" i="11"/>
  <c r="AK177" i="11"/>
  <c r="N178" i="11"/>
  <c r="AK178" i="11"/>
  <c r="S178" i="11"/>
  <c r="M178" i="11"/>
  <c r="AH177" i="11"/>
  <c r="I178" i="11"/>
  <c r="D178" i="11"/>
  <c r="K178" i="11"/>
  <c r="H178" i="11"/>
  <c r="T178" i="11"/>
  <c r="AC179" i="11"/>
  <c r="C179" i="11"/>
  <c r="L179" i="11"/>
  <c r="AK179" i="11"/>
  <c r="AI179" i="11"/>
  <c r="F179" i="11"/>
  <c r="J179" i="11"/>
  <c r="O179" i="11"/>
  <c r="AE179" i="11"/>
  <c r="AE179" i="7" s="1"/>
  <c r="AN178" i="11"/>
  <c r="Z178" i="11"/>
  <c r="R179" i="11"/>
  <c r="AA179" i="11"/>
  <c r="V178" i="11"/>
  <c r="U179" i="11"/>
  <c r="U179" i="7" s="1"/>
  <c r="M179" i="11"/>
  <c r="V179" i="11"/>
  <c r="N179" i="11"/>
  <c r="AH178" i="11"/>
  <c r="H179" i="11"/>
  <c r="F178" i="11"/>
  <c r="G179" i="11"/>
  <c r="P178" i="11"/>
  <c r="Z179" i="11"/>
  <c r="W179" i="11"/>
  <c r="AB179" i="11"/>
  <c r="E179" i="11"/>
  <c r="AN179" i="11"/>
  <c r="I179" i="11"/>
  <c r="R178" i="11"/>
  <c r="P179" i="11"/>
  <c r="T179" i="11"/>
  <c r="AD178" i="11"/>
  <c r="AG179" i="11"/>
  <c r="Y179" i="11"/>
  <c r="M180" i="11"/>
  <c r="O180" i="11"/>
  <c r="F180" i="11"/>
  <c r="D180" i="11"/>
  <c r="U180" i="11"/>
  <c r="U180" i="7" s="1"/>
  <c r="AJ179" i="11"/>
  <c r="C180" i="11"/>
  <c r="L180" i="11"/>
  <c r="Z181" i="11"/>
  <c r="AG180" i="11"/>
  <c r="AL179" i="11"/>
  <c r="AI180" i="11"/>
  <c r="R180" i="11"/>
  <c r="S179" i="11"/>
  <c r="Z180" i="11"/>
  <c r="P180" i="11"/>
  <c r="G180" i="11"/>
  <c r="Q180" i="11"/>
  <c r="Y180" i="11"/>
  <c r="AD179" i="11"/>
  <c r="AM179" i="11"/>
  <c r="V180" i="11"/>
  <c r="T180" i="11"/>
  <c r="E180" i="11"/>
  <c r="K179" i="11"/>
  <c r="AN180" i="11"/>
  <c r="AK180" i="11"/>
  <c r="W180" i="11"/>
  <c r="Q179" i="11"/>
  <c r="J180" i="11"/>
  <c r="K180" i="11"/>
  <c r="AL180" i="11"/>
  <c r="AH180" i="11"/>
  <c r="AH179" i="11"/>
  <c r="AM180" i="11"/>
  <c r="AJ180" i="11"/>
  <c r="S180" i="11"/>
  <c r="D181" i="11"/>
  <c r="AA181" i="11"/>
  <c r="O181" i="11"/>
  <c r="AE180" i="11"/>
  <c r="AE180" i="7" s="1"/>
  <c r="AF181" i="11"/>
  <c r="AM181" i="11"/>
  <c r="AJ181" i="11"/>
  <c r="AE181" i="11"/>
  <c r="AE181" i="7" s="1"/>
  <c r="K181" i="11"/>
  <c r="S181" i="11"/>
  <c r="H180" i="11"/>
  <c r="AG181" i="11"/>
  <c r="Y181" i="11"/>
  <c r="AI181" i="11"/>
  <c r="AN181" i="11"/>
  <c r="AD180" i="11"/>
  <c r="E181" i="11"/>
  <c r="P181" i="11"/>
  <c r="AC181" i="11"/>
  <c r="I181" i="11"/>
  <c r="AB180" i="11"/>
  <c r="V181" i="11"/>
  <c r="AL181" i="11"/>
  <c r="F181" i="11"/>
  <c r="J181" i="11"/>
  <c r="Q181" i="11"/>
  <c r="W181" i="11"/>
  <c r="N180" i="11"/>
  <c r="T181" i="11"/>
  <c r="AH181" i="11"/>
  <c r="AF180" i="11"/>
  <c r="AB181" i="11"/>
  <c r="AA180" i="11"/>
  <c r="AK181" i="11"/>
  <c r="N181" i="11"/>
  <c r="I180" i="11"/>
  <c r="AD181" i="11"/>
  <c r="G181" i="11"/>
  <c r="H181" i="11"/>
  <c r="U181" i="11"/>
  <c r="U181" i="7" s="1"/>
  <c r="AC180" i="11"/>
  <c r="L181" i="11"/>
  <c r="M181" i="11"/>
  <c r="R181" i="11"/>
  <c r="N182" i="11"/>
  <c r="AL182" i="11"/>
  <c r="AG182" i="11"/>
  <c r="AB182" i="11"/>
  <c r="U182" i="11"/>
  <c r="U182" i="7" s="1"/>
  <c r="K182" i="11"/>
  <c r="C182" i="11"/>
  <c r="O182" i="11"/>
  <c r="Y182" i="11"/>
  <c r="W182" i="11"/>
  <c r="H182" i="11"/>
  <c r="I182" i="11"/>
  <c r="M182" i="11"/>
  <c r="AH182" i="11"/>
  <c r="V182" i="11"/>
  <c r="R182" i="11"/>
  <c r="AA182" i="11"/>
  <c r="AD182" i="11"/>
  <c r="Z182" i="11"/>
  <c r="AC182" i="11"/>
  <c r="D182" i="11"/>
  <c r="F182" i="11"/>
  <c r="L182" i="11"/>
  <c r="Q182" i="11"/>
  <c r="T182" i="11"/>
  <c r="C181" i="11"/>
  <c r="AE182" i="11"/>
  <c r="AE182" i="7" s="1"/>
  <c r="AF182" i="11"/>
  <c r="G182" i="11"/>
  <c r="AM182" i="11"/>
  <c r="AN182" i="11"/>
  <c r="S182" i="11"/>
  <c r="J182" i="11"/>
  <c r="E182" i="11"/>
  <c r="AK182" i="11"/>
  <c r="P182" i="11"/>
  <c r="AI182" i="11"/>
  <c r="AA183" i="11"/>
  <c r="C183" i="11"/>
  <c r="F183" i="11"/>
  <c r="S183" i="11"/>
  <c r="Z183" i="11"/>
  <c r="AG183" i="11"/>
  <c r="AM183" i="11"/>
  <c r="AI183" i="11"/>
  <c r="AH183" i="11"/>
  <c r="U183" i="11"/>
  <c r="U183" i="7" s="1"/>
  <c r="AB183" i="11"/>
  <c r="L183" i="11"/>
  <c r="AJ183" i="11"/>
  <c r="AL183" i="11"/>
  <c r="W183" i="11"/>
  <c r="AC183" i="11"/>
  <c r="R183" i="11"/>
  <c r="D183" i="11"/>
  <c r="AE183" i="11"/>
  <c r="AE183" i="7" s="1"/>
  <c r="I183" i="11"/>
  <c r="O183" i="11"/>
  <c r="AJ182" i="11"/>
  <c r="AF183" i="11"/>
  <c r="E183" i="11"/>
  <c r="T183" i="11"/>
  <c r="Q183" i="11"/>
  <c r="J183" i="11"/>
  <c r="G183" i="11"/>
  <c r="AN183" i="11"/>
  <c r="V183" i="11"/>
  <c r="AD183" i="11"/>
  <c r="P183" i="11"/>
  <c r="K183" i="11"/>
  <c r="Y183" i="11"/>
  <c r="M183" i="11"/>
  <c r="AK183" i="11"/>
  <c r="H183" i="11"/>
  <c r="N183" i="11"/>
  <c r="O184" i="11"/>
  <c r="Q184" i="11"/>
  <c r="AN184" i="11"/>
  <c r="AH184" i="11"/>
  <c r="AL184" i="11"/>
  <c r="U184" i="11"/>
  <c r="U184" i="7" s="1"/>
  <c r="N184" i="11"/>
  <c r="D184" i="11"/>
  <c r="AG184" i="11"/>
  <c r="E184" i="11"/>
  <c r="Z184" i="11"/>
  <c r="K184" i="11"/>
  <c r="R184" i="11"/>
  <c r="F184" i="11"/>
  <c r="T184" i="11"/>
  <c r="AA184" i="11"/>
  <c r="AE184" i="11"/>
  <c r="AE184" i="7" s="1"/>
  <c r="AF184" i="11"/>
  <c r="J184" i="11"/>
  <c r="M184" i="11"/>
  <c r="W184" i="11"/>
  <c r="G184" i="11"/>
  <c r="AC184" i="11"/>
  <c r="I184" i="11"/>
  <c r="Y184" i="11"/>
  <c r="H184" i="11"/>
  <c r="AJ184" i="11"/>
  <c r="AI184" i="11"/>
  <c r="AM184" i="11"/>
  <c r="S184" i="11"/>
  <c r="C184" i="11"/>
  <c r="AB184" i="11"/>
  <c r="V184" i="11"/>
  <c r="AK184" i="11"/>
  <c r="AD184" i="11"/>
  <c r="P184" i="11"/>
  <c r="L184" i="11"/>
  <c r="D185" i="11"/>
  <c r="N185" i="11"/>
  <c r="AM185" i="11"/>
  <c r="H185" i="11"/>
  <c r="R185" i="11"/>
  <c r="AN185" i="11"/>
  <c r="F185" i="11"/>
  <c r="O185" i="11"/>
  <c r="U185" i="11"/>
  <c r="U185" i="7" s="1"/>
  <c r="L185" i="11"/>
  <c r="W185" i="11"/>
  <c r="P185" i="11"/>
  <c r="AL185" i="11"/>
  <c r="M185" i="11"/>
  <c r="AJ185" i="11"/>
  <c r="G185" i="11"/>
  <c r="E185" i="11"/>
  <c r="AD185" i="11"/>
  <c r="Q185" i="11"/>
  <c r="AH185" i="11"/>
  <c r="Z185" i="11"/>
  <c r="N186" i="11"/>
  <c r="C185" i="11"/>
  <c r="AC185" i="11"/>
  <c r="AG185" i="11"/>
  <c r="AF185" i="11"/>
  <c r="K185" i="11"/>
  <c r="T185" i="11"/>
  <c r="V185" i="11"/>
  <c r="S185" i="11"/>
  <c r="J185" i="11"/>
  <c r="I185" i="11"/>
  <c r="AK185" i="11"/>
  <c r="Y185" i="11"/>
  <c r="AE185" i="11"/>
  <c r="AE185" i="7" s="1"/>
  <c r="AI185" i="11"/>
  <c r="AA185" i="11"/>
  <c r="AB185" i="11"/>
  <c r="AC186" i="11"/>
  <c r="AN186" i="11"/>
  <c r="E186" i="11"/>
  <c r="AE186" i="11"/>
  <c r="AE186" i="7" s="1"/>
  <c r="L187" i="11"/>
  <c r="Q186" i="11"/>
  <c r="AD186" i="11"/>
  <c r="AL186" i="11"/>
  <c r="Y186" i="11"/>
  <c r="J186" i="11"/>
  <c r="D186" i="11"/>
  <c r="AB186" i="11"/>
  <c r="AM186" i="11"/>
  <c r="AK186" i="11"/>
  <c r="AA186" i="11"/>
  <c r="F186" i="11"/>
  <c r="W186" i="11"/>
  <c r="V186" i="11"/>
  <c r="M186" i="11"/>
  <c r="T186" i="11"/>
  <c r="G186" i="11"/>
  <c r="AF186" i="11"/>
  <c r="O186" i="11"/>
  <c r="AJ186" i="11"/>
  <c r="L186" i="11"/>
  <c r="AG186" i="11"/>
  <c r="H186" i="11"/>
  <c r="AI186" i="11"/>
  <c r="Z186" i="11"/>
  <c r="I186" i="11"/>
  <c r="K186" i="11"/>
  <c r="S186" i="11"/>
  <c r="P186" i="11"/>
  <c r="C186" i="11"/>
  <c r="U186" i="11"/>
  <c r="U186" i="7" s="1"/>
  <c r="V187" i="11"/>
  <c r="S187" i="11"/>
  <c r="S2" i="11" s="1"/>
  <c r="AD187" i="11"/>
  <c r="AM187" i="11"/>
  <c r="AC187" i="11"/>
  <c r="U187" i="11"/>
  <c r="U187" i="7" s="1"/>
  <c r="R187" i="11"/>
  <c r="K187" i="11"/>
  <c r="Z187" i="11"/>
  <c r="AJ187" i="11"/>
  <c r="T187" i="11"/>
  <c r="G187" i="11"/>
  <c r="AA187" i="11"/>
  <c r="AK187" i="11"/>
  <c r="W187" i="11"/>
  <c r="E187" i="11"/>
  <c r="AL187" i="11"/>
  <c r="F187" i="11"/>
  <c r="Q187" i="11"/>
  <c r="O187" i="11"/>
  <c r="AH187" i="11"/>
  <c r="AE187" i="11"/>
  <c r="AE187" i="7" s="1"/>
  <c r="R186" i="11"/>
  <c r="AH186" i="11"/>
  <c r="J187" i="11"/>
  <c r="D187" i="11"/>
  <c r="AF187" i="11"/>
  <c r="M187" i="11"/>
  <c r="AN187" i="11"/>
  <c r="AG187" i="11"/>
  <c r="AI187" i="11"/>
  <c r="I187" i="11"/>
  <c r="N187" i="11"/>
  <c r="H187" i="11"/>
  <c r="C187" i="11"/>
  <c r="P187" i="11"/>
  <c r="AB187" i="11"/>
  <c r="Y187" i="11"/>
  <c r="G224" i="31" l="1"/>
  <c r="J125" i="31"/>
  <c r="J207" i="31"/>
  <c r="G159" i="31"/>
  <c r="G153" i="31"/>
  <c r="G134" i="31"/>
  <c r="J195" i="31"/>
  <c r="J202" i="31"/>
  <c r="J132" i="31"/>
  <c r="J142" i="31"/>
  <c r="J145" i="31"/>
  <c r="J101" i="31"/>
  <c r="G103" i="31"/>
  <c r="G123" i="31"/>
  <c r="J187" i="31"/>
  <c r="G142" i="31"/>
  <c r="G137" i="31"/>
  <c r="G176" i="31"/>
  <c r="G209" i="31"/>
  <c r="J98" i="31"/>
  <c r="J106" i="31"/>
  <c r="G186" i="31"/>
  <c r="G108" i="31"/>
  <c r="J200" i="31"/>
  <c r="J167" i="31"/>
  <c r="G205" i="31"/>
  <c r="G91" i="31"/>
  <c r="G214" i="31"/>
  <c r="J163" i="31"/>
  <c r="G111" i="31"/>
  <c r="J229" i="31"/>
  <c r="J204" i="31"/>
  <c r="G130" i="31"/>
  <c r="G227" i="31"/>
  <c r="G139" i="31"/>
  <c r="J211" i="31"/>
  <c r="J182" i="31"/>
  <c r="G185" i="31"/>
  <c r="J123" i="31"/>
  <c r="G162" i="31"/>
  <c r="J196" i="31"/>
  <c r="G192" i="31"/>
  <c r="J119" i="31"/>
  <c r="G112" i="31"/>
  <c r="J197" i="31"/>
  <c r="J144" i="31"/>
  <c r="J164" i="31"/>
  <c r="G166" i="31"/>
  <c r="G212" i="31"/>
  <c r="J192" i="31"/>
  <c r="G128" i="31"/>
  <c r="J96" i="31"/>
  <c r="G178" i="31"/>
  <c r="G129" i="31"/>
  <c r="G184" i="31"/>
  <c r="G149" i="31"/>
  <c r="J94" i="31"/>
  <c r="G115" i="31"/>
  <c r="G119" i="31"/>
  <c r="G219" i="31"/>
  <c r="J151" i="31"/>
  <c r="J189" i="31"/>
  <c r="J154" i="31"/>
  <c r="G183" i="31"/>
  <c r="J221" i="31"/>
  <c r="J193" i="31"/>
  <c r="G171" i="31"/>
  <c r="G133" i="31"/>
  <c r="G170" i="31"/>
  <c r="G113" i="31"/>
  <c r="G195" i="31"/>
  <c r="G182" i="31"/>
  <c r="J183" i="31"/>
  <c r="G217" i="31"/>
  <c r="J228" i="31"/>
  <c r="G124" i="31"/>
  <c r="G90" i="31"/>
  <c r="G109" i="31"/>
  <c r="G189" i="31"/>
  <c r="J166" i="31"/>
  <c r="G168" i="31"/>
  <c r="J210" i="31"/>
  <c r="J205" i="31"/>
  <c r="G174" i="31"/>
  <c r="G135" i="31"/>
  <c r="J90" i="31"/>
  <c r="G96" i="31"/>
  <c r="G120" i="31"/>
  <c r="J223" i="31"/>
  <c r="G154" i="31"/>
  <c r="G228" i="31"/>
  <c r="G138" i="31"/>
  <c r="J147" i="31"/>
  <c r="J99" i="31"/>
  <c r="J174" i="31"/>
  <c r="J105" i="31"/>
  <c r="J114" i="31"/>
  <c r="J199" i="31"/>
  <c r="G148" i="31"/>
  <c r="J122" i="31"/>
  <c r="J149" i="31"/>
  <c r="G216" i="31"/>
  <c r="J95" i="31"/>
  <c r="J175" i="31"/>
  <c r="J191" i="31"/>
  <c r="G160" i="31"/>
  <c r="G144" i="31"/>
  <c r="J227" i="31"/>
  <c r="J146" i="31"/>
  <c r="G172" i="31"/>
  <c r="G193" i="31"/>
  <c r="G222" i="31"/>
  <c r="G118" i="31"/>
  <c r="J103" i="31"/>
  <c r="J153" i="31"/>
  <c r="G211" i="31"/>
  <c r="G213" i="31"/>
  <c r="J109" i="31"/>
  <c r="G101" i="31"/>
  <c r="J100" i="31"/>
  <c r="J93" i="31"/>
  <c r="G191" i="31"/>
  <c r="J91" i="31"/>
  <c r="G150" i="31"/>
  <c r="G173" i="31"/>
  <c r="J224" i="31"/>
  <c r="J104" i="31"/>
  <c r="J206" i="31"/>
  <c r="G126" i="31"/>
  <c r="G165" i="31"/>
  <c r="G207" i="31"/>
  <c r="J168" i="31"/>
  <c r="G203" i="31"/>
  <c r="G221" i="31"/>
  <c r="G220" i="31"/>
  <c r="G230" i="31"/>
  <c r="G167" i="31"/>
  <c r="G208" i="31"/>
  <c r="G190" i="31"/>
  <c r="G110" i="31"/>
  <c r="G152" i="31"/>
  <c r="G107" i="31"/>
  <c r="G194" i="31"/>
  <c r="G132" i="31"/>
  <c r="G157" i="31"/>
  <c r="J110" i="31"/>
  <c r="G199" i="31"/>
  <c r="J157" i="31"/>
  <c r="G223" i="31"/>
  <c r="J107" i="31"/>
  <c r="J131" i="31"/>
  <c r="G100" i="31"/>
  <c r="G158" i="31"/>
  <c r="J139" i="31"/>
  <c r="J177" i="31"/>
  <c r="J138" i="31"/>
  <c r="J148" i="31"/>
  <c r="G99" i="31"/>
  <c r="J156" i="31"/>
  <c r="J158" i="31"/>
  <c r="G218" i="31"/>
  <c r="G141" i="31"/>
  <c r="J111" i="31"/>
  <c r="G179" i="31"/>
  <c r="G121" i="31"/>
  <c r="G151" i="31"/>
  <c r="G140" i="31"/>
  <c r="J173" i="31"/>
  <c r="J117" i="31"/>
  <c r="J162" i="31"/>
  <c r="G202" i="31"/>
  <c r="J170" i="31"/>
  <c r="J137" i="31"/>
  <c r="G117" i="31"/>
  <c r="J102" i="31"/>
  <c r="J152" i="31"/>
  <c r="G93" i="31"/>
  <c r="J208" i="31"/>
  <c r="G177" i="31"/>
  <c r="G226" i="31"/>
  <c r="J203" i="31"/>
  <c r="J220" i="31"/>
  <c r="J92" i="31"/>
  <c r="J185" i="31"/>
  <c r="J179" i="31"/>
  <c r="J134" i="31"/>
  <c r="G200" i="31"/>
  <c r="J136" i="31"/>
  <c r="G95" i="31"/>
  <c r="G210" i="31"/>
  <c r="J113" i="31"/>
  <c r="G169" i="31"/>
  <c r="J141" i="31"/>
  <c r="G225" i="31"/>
  <c r="J140" i="31"/>
  <c r="J112" i="31"/>
  <c r="J161" i="31"/>
  <c r="J186" i="31"/>
  <c r="J150" i="31"/>
  <c r="G97" i="31"/>
  <c r="G181" i="31"/>
  <c r="J219" i="31"/>
  <c r="J108" i="31"/>
  <c r="J115" i="31"/>
  <c r="J215" i="31"/>
  <c r="J216" i="31"/>
  <c r="G155" i="31"/>
  <c r="J217" i="31"/>
  <c r="J188" i="31"/>
  <c r="J135" i="31"/>
  <c r="J172" i="31"/>
  <c r="G125" i="31"/>
  <c r="G116" i="31"/>
  <c r="J218" i="31"/>
  <c r="J222" i="31"/>
  <c r="G145" i="31"/>
  <c r="G146" i="31"/>
  <c r="J198" i="31"/>
  <c r="J225" i="31"/>
  <c r="G131" i="31"/>
  <c r="G196" i="31"/>
  <c r="G163" i="31"/>
  <c r="J226" i="31"/>
  <c r="J184" i="31"/>
  <c r="J230" i="31"/>
  <c r="J176" i="31"/>
  <c r="G92" i="31"/>
  <c r="J165" i="31"/>
  <c r="G198" i="31"/>
  <c r="G147" i="31"/>
  <c r="J130" i="31"/>
  <c r="J133" i="31"/>
  <c r="J118" i="31"/>
  <c r="G229" i="31"/>
  <c r="J129" i="31"/>
  <c r="J212" i="31"/>
  <c r="G187" i="31"/>
  <c r="G197" i="31"/>
  <c r="G114" i="31"/>
  <c r="G136" i="31"/>
  <c r="J160" i="31"/>
  <c r="G94" i="31"/>
  <c r="J171" i="31"/>
  <c r="J127" i="31"/>
  <c r="J180" i="31"/>
  <c r="J121" i="31"/>
  <c r="J169" i="31"/>
  <c r="J159" i="31"/>
  <c r="G106" i="31"/>
  <c r="J124" i="31"/>
  <c r="J209" i="31"/>
  <c r="J120" i="31"/>
  <c r="G161" i="31"/>
  <c r="G175" i="31"/>
  <c r="G164" i="31"/>
  <c r="J201" i="31"/>
  <c r="J214" i="31"/>
  <c r="G188" i="31"/>
  <c r="G122" i="31"/>
  <c r="G215" i="31"/>
  <c r="G156" i="31"/>
  <c r="J190" i="31"/>
  <c r="G206" i="31"/>
  <c r="G180" i="31"/>
  <c r="J128" i="31"/>
  <c r="J213" i="31"/>
  <c r="J181" i="31"/>
  <c r="J97" i="31"/>
  <c r="J126" i="31"/>
  <c r="J155" i="31"/>
  <c r="G102" i="31"/>
  <c r="G127" i="31"/>
  <c r="J143" i="31"/>
  <c r="G201" i="31"/>
  <c r="G98" i="31"/>
  <c r="J116" i="31"/>
  <c r="J178" i="31"/>
  <c r="G104" i="31"/>
  <c r="G143" i="31"/>
  <c r="G204" i="31"/>
  <c r="J194" i="31"/>
  <c r="G105" i="31"/>
  <c r="AJ12" i="10"/>
  <c r="L12" i="10"/>
  <c r="AF12" i="10"/>
  <c r="I12" i="10"/>
  <c r="T12" i="10"/>
  <c r="T12" i="7" s="1"/>
  <c r="AA12" i="10"/>
  <c r="AB12" i="10"/>
  <c r="Y12" i="10"/>
  <c r="R12" i="10"/>
  <c r="R12" i="7" s="1"/>
  <c r="G12" i="10"/>
  <c r="M12" i="10"/>
  <c r="W12" i="10"/>
  <c r="W12" i="7" s="1"/>
  <c r="Q12" i="10"/>
  <c r="P12" i="10"/>
  <c r="AH12" i="10"/>
  <c r="E12" i="10"/>
  <c r="V12" i="10"/>
  <c r="V12" i="7" s="1"/>
  <c r="D12" i="10"/>
  <c r="C12" i="10"/>
  <c r="AD12" i="10"/>
  <c r="Z12" i="10"/>
  <c r="AL12" i="10"/>
  <c r="AN12" i="10"/>
  <c r="O12" i="10"/>
  <c r="S12" i="10"/>
  <c r="M13" i="10"/>
  <c r="Z13" i="10"/>
  <c r="D13" i="10"/>
  <c r="F12" i="10"/>
  <c r="F12" i="7" s="1"/>
  <c r="AN13" i="10"/>
  <c r="AD13" i="10"/>
  <c r="K14" i="10"/>
  <c r="V13" i="10"/>
  <c r="V13" i="7" s="1"/>
  <c r="G13" i="10"/>
  <c r="AC13" i="10"/>
  <c r="AB13" i="10"/>
  <c r="H12" i="10"/>
  <c r="AK13" i="10"/>
  <c r="AM12" i="10"/>
  <c r="I13" i="10"/>
  <c r="AI12" i="10"/>
  <c r="AM13" i="10"/>
  <c r="W13" i="10"/>
  <c r="P13" i="10"/>
  <c r="Q13" i="10"/>
  <c r="Q13" i="7" s="1"/>
  <c r="AK12" i="10"/>
  <c r="O13" i="10"/>
  <c r="J12" i="10"/>
  <c r="F13" i="10"/>
  <c r="R13" i="10"/>
  <c r="Y13" i="10"/>
  <c r="AJ13" i="10"/>
  <c r="K13" i="10"/>
  <c r="K15" i="10"/>
  <c r="P15" i="10"/>
  <c r="V15" i="10"/>
  <c r="Q14" i="10"/>
  <c r="V14" i="10"/>
  <c r="AK14" i="10"/>
  <c r="T14" i="10"/>
  <c r="AA14" i="10"/>
  <c r="AA13" i="10"/>
  <c r="AF13" i="10"/>
  <c r="AJ15" i="10"/>
  <c r="I15" i="10"/>
  <c r="I15" i="7" s="1"/>
  <c r="N13" i="10"/>
  <c r="AL15" i="10"/>
  <c r="S13" i="10"/>
  <c r="Q15" i="10"/>
  <c r="AC14" i="10"/>
  <c r="S14" i="10"/>
  <c r="AK15" i="10"/>
  <c r="Z15" i="10"/>
  <c r="Z15" i="7" s="1"/>
  <c r="AN14" i="10"/>
  <c r="C15" i="10"/>
  <c r="AH15" i="10"/>
  <c r="E13" i="10"/>
  <c r="K12" i="10"/>
  <c r="AG13" i="10"/>
  <c r="E14" i="10"/>
  <c r="I14" i="10"/>
  <c r="J15" i="10"/>
  <c r="G14" i="10"/>
  <c r="AI13" i="10"/>
  <c r="E15" i="10"/>
  <c r="E15" i="7" s="1"/>
  <c r="AL14" i="10"/>
  <c r="AL13" i="10"/>
  <c r="R14" i="10"/>
  <c r="H15" i="10"/>
  <c r="H15" i="7" s="1"/>
  <c r="N12" i="10"/>
  <c r="AC12" i="10"/>
  <c r="L13" i="10"/>
  <c r="AG12" i="10"/>
  <c r="J14" i="10"/>
  <c r="Y14" i="10"/>
  <c r="AC15" i="10"/>
  <c r="F15" i="10"/>
  <c r="F15" i="7" s="1"/>
  <c r="C13" i="10"/>
  <c r="AH14" i="10"/>
  <c r="P14" i="10"/>
  <c r="AF15" i="10"/>
  <c r="D14" i="10"/>
  <c r="AG14" i="10"/>
  <c r="E16" i="10"/>
  <c r="J13" i="10"/>
  <c r="M15" i="10"/>
  <c r="AN15" i="10"/>
  <c r="O14" i="10"/>
  <c r="N16" i="10"/>
  <c r="T13" i="10"/>
  <c r="AA15" i="10"/>
  <c r="T15" i="10"/>
  <c r="AG16" i="10"/>
  <c r="AG16" i="7" s="1"/>
  <c r="S15" i="10"/>
  <c r="AH13" i="10"/>
  <c r="O15" i="10"/>
  <c r="D16" i="10"/>
  <c r="W15" i="10"/>
  <c r="G15" i="10"/>
  <c r="L15" i="10"/>
  <c r="D15" i="10"/>
  <c r="D15" i="7" s="1"/>
  <c r="AI15" i="10"/>
  <c r="AI14" i="10"/>
  <c r="N15" i="10"/>
  <c r="C14" i="10"/>
  <c r="C14" i="7" s="1"/>
  <c r="AM14" i="10"/>
  <c r="AM15" i="10"/>
  <c r="W16" i="10"/>
  <c r="F14" i="10"/>
  <c r="F14" i="7" s="1"/>
  <c r="J16" i="10"/>
  <c r="AA16" i="10"/>
  <c r="P16" i="10"/>
  <c r="H17" i="10"/>
  <c r="H17" i="7" s="1"/>
  <c r="AM16" i="10"/>
  <c r="H14" i="10"/>
  <c r="T16" i="10"/>
  <c r="AB14" i="10"/>
  <c r="AB14" i="7" s="1"/>
  <c r="W14" i="10"/>
  <c r="AK16" i="10"/>
  <c r="AB16" i="10"/>
  <c r="J17" i="10"/>
  <c r="S17" i="10"/>
  <c r="H16" i="10"/>
  <c r="AJ17" i="10"/>
  <c r="L14" i="10"/>
  <c r="Y15" i="10"/>
  <c r="AD14" i="10"/>
  <c r="M14" i="10"/>
  <c r="AF16" i="10"/>
  <c r="AL16" i="10"/>
  <c r="AC16" i="10"/>
  <c r="N14" i="10"/>
  <c r="H13" i="10"/>
  <c r="AN16" i="10"/>
  <c r="AM17" i="10"/>
  <c r="I17" i="10"/>
  <c r="Y16" i="10"/>
  <c r="Y16" i="7" s="1"/>
  <c r="AD15" i="10"/>
  <c r="AJ14" i="10"/>
  <c r="AF14" i="10"/>
  <c r="Z14" i="10"/>
  <c r="Z16" i="10"/>
  <c r="L16" i="10"/>
  <c r="AG15" i="10"/>
  <c r="AB15" i="10"/>
  <c r="R15" i="10"/>
  <c r="K16" i="10"/>
  <c r="V16" i="10"/>
  <c r="D17" i="10"/>
  <c r="AI16" i="10"/>
  <c r="K17" i="10"/>
  <c r="AD16" i="10"/>
  <c r="S16" i="10"/>
  <c r="S16" i="7" s="1"/>
  <c r="O16" i="10"/>
  <c r="T18" i="10"/>
  <c r="Q17" i="10"/>
  <c r="AI18" i="10"/>
  <c r="K18" i="10"/>
  <c r="AG17" i="10"/>
  <c r="M17" i="10"/>
  <c r="AH17" i="10"/>
  <c r="AH17" i="7" s="1"/>
  <c r="Q16" i="10"/>
  <c r="Y17" i="10"/>
  <c r="AC18" i="10"/>
  <c r="R16" i="10"/>
  <c r="I18" i="10"/>
  <c r="Y18" i="10"/>
  <c r="F17" i="10"/>
  <c r="AB17" i="10"/>
  <c r="AB17" i="7" s="1"/>
  <c r="AI17" i="10"/>
  <c r="AG18" i="10"/>
  <c r="C17" i="10"/>
  <c r="AL17" i="10"/>
  <c r="E18" i="10"/>
  <c r="E17" i="10"/>
  <c r="AH16" i="10"/>
  <c r="AA17" i="10"/>
  <c r="G16" i="10"/>
  <c r="F18" i="10"/>
  <c r="C18" i="10"/>
  <c r="P18" i="10"/>
  <c r="P18" i="7" s="1"/>
  <c r="G17" i="10"/>
  <c r="R17" i="10"/>
  <c r="O17" i="10"/>
  <c r="AA18" i="10"/>
  <c r="AA18" i="7" s="1"/>
  <c r="V18" i="10"/>
  <c r="C16" i="10"/>
  <c r="J18" i="10"/>
  <c r="W17" i="10"/>
  <c r="AB18" i="10"/>
  <c r="AJ16" i="10"/>
  <c r="T17" i="10"/>
  <c r="I16" i="10"/>
  <c r="L17" i="10"/>
  <c r="AK17" i="10"/>
  <c r="AH18" i="10"/>
  <c r="M18" i="10"/>
  <c r="M16" i="10"/>
  <c r="F16" i="10"/>
  <c r="AD17" i="10"/>
  <c r="Y19" i="10"/>
  <c r="Z18" i="10"/>
  <c r="AJ19" i="10"/>
  <c r="O18" i="10"/>
  <c r="S18" i="10"/>
  <c r="S18" i="7" s="1"/>
  <c r="R18" i="10"/>
  <c r="AC17" i="10"/>
  <c r="AL18" i="10"/>
  <c r="G18" i="10"/>
  <c r="N17" i="10"/>
  <c r="AF19" i="10"/>
  <c r="AN18" i="10"/>
  <c r="AH19" i="10"/>
  <c r="AH19" i="7" s="1"/>
  <c r="AF17" i="10"/>
  <c r="T19" i="10"/>
  <c r="H18" i="10"/>
  <c r="J19" i="10"/>
  <c r="P17" i="10"/>
  <c r="Z19" i="10"/>
  <c r="S19" i="10"/>
  <c r="K19" i="10"/>
  <c r="N18" i="10"/>
  <c r="AF18" i="10"/>
  <c r="E19" i="10"/>
  <c r="AJ18" i="10"/>
  <c r="AJ18" i="7" s="1"/>
  <c r="AC19" i="10"/>
  <c r="AK18" i="10"/>
  <c r="L19" i="10"/>
  <c r="I19" i="10"/>
  <c r="AK19" i="10"/>
  <c r="AM19" i="10"/>
  <c r="V17" i="10"/>
  <c r="W18" i="10"/>
  <c r="W18" i="7" s="1"/>
  <c r="AN17" i="10"/>
  <c r="Z17" i="10"/>
  <c r="AM18" i="10"/>
  <c r="D18" i="10"/>
  <c r="D18" i="7" s="1"/>
  <c r="L18" i="10"/>
  <c r="C19" i="10"/>
  <c r="AC20" i="10"/>
  <c r="C20" i="10"/>
  <c r="AG20" i="10"/>
  <c r="AJ20" i="10"/>
  <c r="Z20" i="10"/>
  <c r="N20" i="10"/>
  <c r="N19" i="10"/>
  <c r="M20" i="10"/>
  <c r="O19" i="10"/>
  <c r="AD18" i="10"/>
  <c r="H19" i="10"/>
  <c r="V20" i="10"/>
  <c r="W19" i="10"/>
  <c r="R19" i="10"/>
  <c r="W20" i="10"/>
  <c r="Y20" i="10"/>
  <c r="J20" i="10"/>
  <c r="T20" i="10"/>
  <c r="I20" i="10"/>
  <c r="AA20" i="10"/>
  <c r="Q18" i="10"/>
  <c r="S20" i="10"/>
  <c r="AN19" i="10"/>
  <c r="P19" i="10"/>
  <c r="AF20" i="10"/>
  <c r="AG19" i="10"/>
  <c r="AG19" i="7" s="1"/>
  <c r="AD20" i="10"/>
  <c r="G19" i="10"/>
  <c r="AK20" i="10"/>
  <c r="D20" i="10"/>
  <c r="D19" i="10"/>
  <c r="V21" i="10"/>
  <c r="H20" i="10"/>
  <c r="AI19" i="10"/>
  <c r="Q20" i="10"/>
  <c r="AN20" i="10"/>
  <c r="G20" i="10"/>
  <c r="AL20" i="10"/>
  <c r="F19" i="10"/>
  <c r="AH21" i="10"/>
  <c r="AH20" i="10"/>
  <c r="AK21" i="10"/>
  <c r="AL19" i="10"/>
  <c r="AI21" i="10"/>
  <c r="Y21" i="10"/>
  <c r="I21" i="10"/>
  <c r="H21" i="10"/>
  <c r="V19" i="10"/>
  <c r="AD19" i="10"/>
  <c r="AI20" i="10"/>
  <c r="AI20" i="7" s="1"/>
  <c r="K21" i="10"/>
  <c r="O21" i="10"/>
  <c r="N21" i="10"/>
  <c r="O20" i="10"/>
  <c r="F20" i="10"/>
  <c r="AB20" i="10"/>
  <c r="AA19" i="10"/>
  <c r="Q19" i="10"/>
  <c r="Q19" i="7" s="1"/>
  <c r="AM20" i="10"/>
  <c r="E20" i="10"/>
  <c r="AD22" i="10"/>
  <c r="D21" i="10"/>
  <c r="D21" i="7" s="1"/>
  <c r="AD21" i="10"/>
  <c r="F21" i="10"/>
  <c r="C21" i="10"/>
  <c r="P20" i="10"/>
  <c r="P20" i="7" s="1"/>
  <c r="AB19" i="10"/>
  <c r="L20" i="10"/>
  <c r="M19" i="10"/>
  <c r="R20" i="10"/>
  <c r="R20" i="7" s="1"/>
  <c r="K20" i="10"/>
  <c r="P21" i="10"/>
  <c r="AC21" i="10"/>
  <c r="I22" i="10"/>
  <c r="I22" i="7" s="1"/>
  <c r="AK22" i="10"/>
  <c r="AB21" i="10"/>
  <c r="J21" i="10"/>
  <c r="AM22" i="10"/>
  <c r="Z21" i="10"/>
  <c r="P22" i="10"/>
  <c r="AH22" i="10"/>
  <c r="AC22" i="10"/>
  <c r="J22" i="10"/>
  <c r="T21" i="10"/>
  <c r="AN22" i="10"/>
  <c r="M21" i="10"/>
  <c r="AF21" i="10"/>
  <c r="C22" i="10"/>
  <c r="R21" i="10"/>
  <c r="AL21" i="10"/>
  <c r="E21" i="10"/>
  <c r="AI22" i="10"/>
  <c r="N22" i="10"/>
  <c r="S21" i="10"/>
  <c r="V22" i="10"/>
  <c r="Y22" i="10"/>
  <c r="AA21" i="10"/>
  <c r="AK23" i="10"/>
  <c r="W21" i="10"/>
  <c r="AJ21" i="10"/>
  <c r="AG21" i="10"/>
  <c r="AJ22" i="10"/>
  <c r="Q21" i="10"/>
  <c r="L21" i="10"/>
  <c r="AN21" i="10"/>
  <c r="G21" i="10"/>
  <c r="W23" i="10"/>
  <c r="AM21" i="10"/>
  <c r="T22" i="10"/>
  <c r="R22" i="10"/>
  <c r="AI24" i="10"/>
  <c r="AF23" i="10"/>
  <c r="AB23" i="10"/>
  <c r="E23" i="10"/>
  <c r="O23" i="10"/>
  <c r="I23" i="10"/>
  <c r="F22" i="10"/>
  <c r="M22" i="10"/>
  <c r="M22" i="7" s="1"/>
  <c r="K23" i="10"/>
  <c r="G22" i="10"/>
  <c r="H23" i="10"/>
  <c r="Q23" i="10"/>
  <c r="Q23" i="7" s="1"/>
  <c r="K22" i="10"/>
  <c r="D23" i="10"/>
  <c r="Q22" i="10"/>
  <c r="O22" i="10"/>
  <c r="O22" i="7" s="1"/>
  <c r="S22" i="10"/>
  <c r="AJ23" i="10"/>
  <c r="AG22" i="10"/>
  <c r="H22" i="10"/>
  <c r="H22" i="7" s="1"/>
  <c r="AB22" i="10"/>
  <c r="E22" i="10"/>
  <c r="AA23" i="10"/>
  <c r="F23" i="10"/>
  <c r="F23" i="7" s="1"/>
  <c r="AA22" i="10"/>
  <c r="AC23" i="10"/>
  <c r="V23" i="10"/>
  <c r="S23" i="10"/>
  <c r="AH23" i="10"/>
  <c r="Y23" i="10"/>
  <c r="D22" i="10"/>
  <c r="W22" i="10"/>
  <c r="W22" i="7" s="1"/>
  <c r="AF22" i="10"/>
  <c r="M23" i="10"/>
  <c r="R23" i="10"/>
  <c r="AD23" i="10"/>
  <c r="AL22" i="10"/>
  <c r="N23" i="10"/>
  <c r="Z22" i="10"/>
  <c r="AL23" i="10"/>
  <c r="AL23" i="7" s="1"/>
  <c r="C23" i="10"/>
  <c r="L22" i="10"/>
  <c r="J23" i="10"/>
  <c r="O24" i="10"/>
  <c r="AJ24" i="10"/>
  <c r="H24" i="10"/>
  <c r="G24" i="10"/>
  <c r="R24" i="10"/>
  <c r="R24" i="7" s="1"/>
  <c r="AC24" i="10"/>
  <c r="G23" i="10"/>
  <c r="N24" i="10"/>
  <c r="D24" i="10"/>
  <c r="F24" i="10"/>
  <c r="Z23" i="10"/>
  <c r="V24" i="10"/>
  <c r="I24" i="10"/>
  <c r="I24" i="7" s="1"/>
  <c r="AN24" i="10"/>
  <c r="AM24" i="10"/>
  <c r="K24" i="10"/>
  <c r="O25" i="10"/>
  <c r="O25" i="7" s="1"/>
  <c r="L24" i="10"/>
  <c r="AF24" i="10"/>
  <c r="AM23" i="10"/>
  <c r="T24" i="10"/>
  <c r="T24" i="7" s="1"/>
  <c r="AA24" i="10"/>
  <c r="T23" i="10"/>
  <c r="AG23" i="10"/>
  <c r="AB24" i="10"/>
  <c r="AG24" i="10"/>
  <c r="E24" i="10"/>
  <c r="AD24" i="10"/>
  <c r="AH24" i="10"/>
  <c r="AH24" i="7" s="1"/>
  <c r="AI23" i="10"/>
  <c r="Y24" i="10"/>
  <c r="M24" i="10"/>
  <c r="Z24" i="10"/>
  <c r="P24" i="10"/>
  <c r="S24" i="10"/>
  <c r="W24" i="10"/>
  <c r="AK24" i="10"/>
  <c r="AK24" i="7" s="1"/>
  <c r="C24" i="10"/>
  <c r="L23" i="10"/>
  <c r="AL24" i="10"/>
  <c r="P23" i="10"/>
  <c r="J24" i="10"/>
  <c r="AN23" i="10"/>
  <c r="Q24" i="10"/>
  <c r="V25" i="10"/>
  <c r="V25" i="7" s="1"/>
  <c r="AD25" i="10"/>
  <c r="M25" i="10"/>
  <c r="Z25" i="10"/>
  <c r="R25" i="10"/>
  <c r="AF25" i="10"/>
  <c r="N25" i="10"/>
  <c r="L25" i="10"/>
  <c r="D25" i="10"/>
  <c r="AG25" i="10"/>
  <c r="W25" i="10"/>
  <c r="S25" i="10"/>
  <c r="AI25" i="10"/>
  <c r="Y25" i="10"/>
  <c r="F25" i="10"/>
  <c r="AL25" i="10"/>
  <c r="T25" i="10"/>
  <c r="AC25" i="10"/>
  <c r="AK25" i="10"/>
  <c r="AH25" i="10"/>
  <c r="AM25" i="10"/>
  <c r="AM25" i="7" s="1"/>
  <c r="G25" i="10"/>
  <c r="AB25" i="10"/>
  <c r="I25" i="10"/>
  <c r="AA25" i="10"/>
  <c r="Q25" i="10"/>
  <c r="H25" i="10"/>
  <c r="AN25" i="10"/>
  <c r="E25" i="10"/>
  <c r="E25" i="7" s="1"/>
  <c r="J25" i="10"/>
  <c r="AJ25" i="10"/>
  <c r="K25" i="10"/>
  <c r="K26" i="10"/>
  <c r="Y26" i="10"/>
  <c r="W26" i="10"/>
  <c r="AJ26" i="10"/>
  <c r="AD26" i="10"/>
  <c r="AD26" i="7" s="1"/>
  <c r="N26" i="10"/>
  <c r="R26" i="10"/>
  <c r="M26" i="10"/>
  <c r="E26" i="10"/>
  <c r="D26" i="10"/>
  <c r="AA26" i="10"/>
  <c r="Z26" i="10"/>
  <c r="P26" i="10"/>
  <c r="F26" i="10"/>
  <c r="G26" i="10"/>
  <c r="AL26" i="10"/>
  <c r="C26" i="10"/>
  <c r="AH26" i="10"/>
  <c r="C25" i="10"/>
  <c r="H26" i="10"/>
  <c r="I26" i="10"/>
  <c r="S26" i="10"/>
  <c r="Q26" i="10"/>
  <c r="AK26" i="10"/>
  <c r="K27" i="10"/>
  <c r="Q27" i="10"/>
  <c r="J26" i="10"/>
  <c r="AC26" i="10"/>
  <c r="C27" i="10"/>
  <c r="AA27" i="10"/>
  <c r="N27" i="10"/>
  <c r="AM27" i="10"/>
  <c r="W27" i="10"/>
  <c r="W27" i="7" s="1"/>
  <c r="Y27" i="10"/>
  <c r="AD27" i="10"/>
  <c r="V26" i="10"/>
  <c r="O26" i="10"/>
  <c r="F27" i="10"/>
  <c r="S27" i="10"/>
  <c r="M27" i="10"/>
  <c r="P25" i="10"/>
  <c r="P25" i="7" s="1"/>
  <c r="AG26" i="10"/>
  <c r="T26" i="10"/>
  <c r="AF26" i="10"/>
  <c r="AI26" i="10"/>
  <c r="AM26" i="10"/>
  <c r="AB26" i="10"/>
  <c r="AN26" i="10"/>
  <c r="AK27" i="10"/>
  <c r="AK27" i="7" s="1"/>
  <c r="AC27" i="10"/>
  <c r="Z28" i="10"/>
  <c r="D28" i="10"/>
  <c r="L28" i="10"/>
  <c r="P28" i="10"/>
  <c r="AF27" i="10"/>
  <c r="AB27" i="10"/>
  <c r="W28" i="10"/>
  <c r="W28" i="7" s="1"/>
  <c r="R28" i="10"/>
  <c r="AN27" i="10"/>
  <c r="G27" i="10"/>
  <c r="AJ27" i="10"/>
  <c r="AH28" i="10"/>
  <c r="V27" i="10"/>
  <c r="AG27" i="10"/>
  <c r="V28" i="10"/>
  <c r="V28" i="7" s="1"/>
  <c r="D27" i="10"/>
  <c r="O27" i="10"/>
  <c r="E27" i="10"/>
  <c r="P27" i="10"/>
  <c r="P27" i="7" s="1"/>
  <c r="AH27" i="10"/>
  <c r="I28" i="10"/>
  <c r="AA28" i="10"/>
  <c r="I27" i="10"/>
  <c r="I27" i="7" s="1"/>
  <c r="Z27" i="10"/>
  <c r="AL27" i="10"/>
  <c r="AK28" i="10"/>
  <c r="AG29" i="10"/>
  <c r="AN28" i="10"/>
  <c r="R27" i="10"/>
  <c r="T27" i="10"/>
  <c r="O28" i="10"/>
  <c r="C28" i="10"/>
  <c r="AF28" i="10"/>
  <c r="AB28" i="10"/>
  <c r="Z29" i="10"/>
  <c r="AC28" i="10"/>
  <c r="L26" i="10"/>
  <c r="H27" i="10"/>
  <c r="L27" i="10"/>
  <c r="J27" i="10"/>
  <c r="Y28" i="10"/>
  <c r="AJ28" i="10"/>
  <c r="AL28" i="10"/>
  <c r="AL28" i="7" s="1"/>
  <c r="D29" i="10"/>
  <c r="AI27" i="10"/>
  <c r="AG28" i="10"/>
  <c r="M28" i="10"/>
  <c r="M28" i="7" s="1"/>
  <c r="T28" i="10"/>
  <c r="R30" i="10"/>
  <c r="I30" i="10"/>
  <c r="G28" i="10"/>
  <c r="G28" i="7" s="1"/>
  <c r="K28" i="10"/>
  <c r="H30" i="10"/>
  <c r="I29" i="10"/>
  <c r="AF29" i="10"/>
  <c r="E28" i="10"/>
  <c r="M29" i="10"/>
  <c r="G30" i="10"/>
  <c r="AI29" i="10"/>
  <c r="W29" i="10"/>
  <c r="AH30" i="10"/>
  <c r="J28" i="10"/>
  <c r="AM28" i="10"/>
  <c r="H28" i="10"/>
  <c r="S28" i="10"/>
  <c r="H29" i="10"/>
  <c r="AI28" i="10"/>
  <c r="AI28" i="7" s="1"/>
  <c r="F28" i="10"/>
  <c r="F29" i="10"/>
  <c r="AN30" i="10"/>
  <c r="Q28" i="10"/>
  <c r="Q28" i="7" s="1"/>
  <c r="AK29" i="10"/>
  <c r="AC30" i="10"/>
  <c r="AH29" i="10"/>
  <c r="Y29" i="10"/>
  <c r="AD28" i="10"/>
  <c r="D30" i="10"/>
  <c r="O30" i="10"/>
  <c r="N28" i="10"/>
  <c r="T29" i="10"/>
  <c r="AJ29" i="10"/>
  <c r="AM29" i="10"/>
  <c r="G29" i="10"/>
  <c r="G29" i="7" s="1"/>
  <c r="AA29" i="10"/>
  <c r="O29" i="10"/>
  <c r="C30" i="10"/>
  <c r="L29" i="10"/>
  <c r="AD29" i="10"/>
  <c r="AB31" i="10"/>
  <c r="J30" i="10"/>
  <c r="P29" i="10"/>
  <c r="V30" i="10"/>
  <c r="AN32" i="10"/>
  <c r="E31" i="10"/>
  <c r="Q29" i="10"/>
  <c r="Q29" i="7" s="1"/>
  <c r="T30" i="10"/>
  <c r="AJ30" i="10"/>
  <c r="V29" i="10"/>
  <c r="E30" i="10"/>
  <c r="S29" i="10"/>
  <c r="L31" i="10"/>
  <c r="Q30" i="10"/>
  <c r="S31" i="10"/>
  <c r="AC29" i="10"/>
  <c r="AN29" i="10"/>
  <c r="AF30" i="10"/>
  <c r="K31" i="10"/>
  <c r="M30" i="10"/>
  <c r="N30" i="10"/>
  <c r="K30" i="10"/>
  <c r="S30" i="10"/>
  <c r="S30" i="7" s="1"/>
  <c r="L30" i="10"/>
  <c r="E29" i="10"/>
  <c r="W31" i="10"/>
  <c r="M31" i="10"/>
  <c r="M31" i="7" s="1"/>
  <c r="R31" i="10"/>
  <c r="D32" i="10"/>
  <c r="W32" i="10"/>
  <c r="P30" i="10"/>
  <c r="P30" i="7" s="1"/>
  <c r="Z30" i="10"/>
  <c r="AK32" i="10"/>
  <c r="AN31" i="10"/>
  <c r="T31" i="10"/>
  <c r="T31" i="7" s="1"/>
  <c r="AL31" i="10"/>
  <c r="AM32" i="10"/>
  <c r="AL29" i="10"/>
  <c r="J29" i="10"/>
  <c r="AB29" i="10"/>
  <c r="N29" i="10"/>
  <c r="R29" i="10"/>
  <c r="AB30" i="10"/>
  <c r="AK30" i="10"/>
  <c r="AL30" i="10"/>
  <c r="Z31" i="10"/>
  <c r="H31" i="10"/>
  <c r="H31" i="7" s="1"/>
  <c r="AD30" i="10"/>
  <c r="W30" i="10"/>
  <c r="C29" i="10"/>
  <c r="AA30" i="10"/>
  <c r="AA30" i="7" s="1"/>
  <c r="AG30" i="10"/>
  <c r="Y30" i="10"/>
  <c r="P31" i="10"/>
  <c r="C31" i="10"/>
  <c r="N32" i="10"/>
  <c r="AF32" i="10"/>
  <c r="AC32" i="10"/>
  <c r="D31" i="10"/>
  <c r="D31" i="7" s="1"/>
  <c r="L32" i="10"/>
  <c r="K29" i="10"/>
  <c r="I31" i="10"/>
  <c r="F30" i="10"/>
  <c r="F30" i="7" s="1"/>
  <c r="J31" i="10"/>
  <c r="AM30" i="10"/>
  <c r="AI30" i="10"/>
  <c r="AG31" i="10"/>
  <c r="AG31" i="7" s="1"/>
  <c r="N31" i="10"/>
  <c r="F31" i="10"/>
  <c r="Q31" i="10"/>
  <c r="D33" i="10"/>
  <c r="D33" i="7" s="1"/>
  <c r="H32" i="10"/>
  <c r="G31" i="10"/>
  <c r="O32" i="10"/>
  <c r="O31" i="10"/>
  <c r="AM31" i="10"/>
  <c r="W34" i="10"/>
  <c r="P32" i="10"/>
  <c r="AA31" i="10"/>
  <c r="AA31" i="7" s="1"/>
  <c r="AF33" i="10"/>
  <c r="Y33" i="10"/>
  <c r="Q32" i="10"/>
  <c r="Y31" i="10"/>
  <c r="Y31" i="7" s="1"/>
  <c r="C33" i="10"/>
  <c r="AA32" i="10"/>
  <c r="AJ31" i="10"/>
  <c r="M32" i="10"/>
  <c r="M32" i="7" s="1"/>
  <c r="AD33" i="10"/>
  <c r="AD34" i="10"/>
  <c r="AD31" i="10"/>
  <c r="E32" i="10"/>
  <c r="AA33" i="10"/>
  <c r="V33" i="10"/>
  <c r="AD32" i="10"/>
  <c r="AK31" i="10"/>
  <c r="AK31" i="7" s="1"/>
  <c r="N33" i="10"/>
  <c r="AI31" i="10"/>
  <c r="V31" i="10"/>
  <c r="AK33" i="10"/>
  <c r="AK35" i="10"/>
  <c r="AF31" i="10"/>
  <c r="AH31" i="10"/>
  <c r="AL33" i="10"/>
  <c r="AL33" i="7" s="1"/>
  <c r="K33" i="10"/>
  <c r="P34" i="10"/>
  <c r="E34" i="10"/>
  <c r="AI32" i="10"/>
  <c r="K32" i="10"/>
  <c r="AJ32" i="10"/>
  <c r="P33" i="10"/>
  <c r="R32" i="10"/>
  <c r="R32" i="7" s="1"/>
  <c r="L33" i="10"/>
  <c r="C32" i="10"/>
  <c r="J34" i="10"/>
  <c r="AL32" i="10"/>
  <c r="AL32" i="7" s="1"/>
  <c r="V32" i="10"/>
  <c r="Z32" i="10"/>
  <c r="H33" i="10"/>
  <c r="I32" i="10"/>
  <c r="I32" i="7" s="1"/>
  <c r="F32" i="10"/>
  <c r="F33" i="10"/>
  <c r="AN33" i="10"/>
  <c r="AH33" i="10"/>
  <c r="G34" i="10"/>
  <c r="AI34" i="10"/>
  <c r="G32" i="10"/>
  <c r="AC31" i="10"/>
  <c r="AC31" i="7" s="1"/>
  <c r="T32" i="10"/>
  <c r="AG33" i="10"/>
  <c r="AM34" i="10"/>
  <c r="Q34" i="10"/>
  <c r="Q34" i="7" s="1"/>
  <c r="Y34" i="10"/>
  <c r="AC33" i="10"/>
  <c r="T33" i="10"/>
  <c r="Z34" i="10"/>
  <c r="AA34" i="10"/>
  <c r="I33" i="10"/>
  <c r="AB32" i="10"/>
  <c r="Z33" i="10"/>
  <c r="Z33" i="7" s="1"/>
  <c r="M33" i="10"/>
  <c r="I34" i="10"/>
  <c r="AH32" i="10"/>
  <c r="N34" i="10"/>
  <c r="W33" i="10"/>
  <c r="AG34" i="10"/>
  <c r="Y32" i="10"/>
  <c r="AL34" i="10"/>
  <c r="AL34" i="7" s="1"/>
  <c r="O34" i="10"/>
  <c r="AC34" i="10"/>
  <c r="G33" i="10"/>
  <c r="P35" i="10"/>
  <c r="P35" i="7" s="1"/>
  <c r="AF34" i="10"/>
  <c r="AI33" i="10"/>
  <c r="AF35" i="10"/>
  <c r="F34" i="10"/>
  <c r="F34" i="7" s="1"/>
  <c r="AB34" i="10"/>
  <c r="S32" i="10"/>
  <c r="K35" i="10"/>
  <c r="K34" i="10"/>
  <c r="S33" i="10"/>
  <c r="E33" i="10"/>
  <c r="AJ33" i="10"/>
  <c r="T37" i="10"/>
  <c r="T37" i="7" s="1"/>
  <c r="AL35" i="10"/>
  <c r="Y35" i="10"/>
  <c r="AN34" i="10"/>
  <c r="AG35" i="10"/>
  <c r="AG35" i="7" s="1"/>
  <c r="T34" i="10"/>
  <c r="T35" i="10"/>
  <c r="E35" i="10"/>
  <c r="J32" i="10"/>
  <c r="J32" i="7" s="1"/>
  <c r="G35" i="10"/>
  <c r="C34" i="10"/>
  <c r="V34" i="10"/>
  <c r="S35" i="10"/>
  <c r="M35" i="10"/>
  <c r="R33" i="10"/>
  <c r="AM33" i="10"/>
  <c r="AG32" i="10"/>
  <c r="AG32" i="7" s="1"/>
  <c r="R34" i="10"/>
  <c r="Q35" i="10"/>
  <c r="AJ35" i="10"/>
  <c r="I35" i="10"/>
  <c r="W35" i="10"/>
  <c r="N35" i="10"/>
  <c r="AJ34" i="10"/>
  <c r="AM35" i="10"/>
  <c r="AM35" i="7" s="1"/>
  <c r="AA36" i="10"/>
  <c r="AB35" i="10"/>
  <c r="J33" i="10"/>
  <c r="AI35" i="10"/>
  <c r="S34" i="10"/>
  <c r="O35" i="10"/>
  <c r="AD36" i="10"/>
  <c r="R35" i="10"/>
  <c r="R35" i="7" s="1"/>
  <c r="D35" i="10"/>
  <c r="AK34" i="10"/>
  <c r="AB33" i="10"/>
  <c r="Q33" i="10"/>
  <c r="O33" i="10"/>
  <c r="D34" i="10"/>
  <c r="E36" i="10"/>
  <c r="V35" i="10"/>
  <c r="V35" i="7" s="1"/>
  <c r="L35" i="10"/>
  <c r="AM37" i="10"/>
  <c r="AC36" i="10"/>
  <c r="H34" i="10"/>
  <c r="F35" i="10"/>
  <c r="D37" i="10"/>
  <c r="L34" i="10"/>
  <c r="AN35" i="10"/>
  <c r="AN35" i="7" s="1"/>
  <c r="AD35" i="10"/>
  <c r="AL36" i="10"/>
  <c r="AH36" i="10"/>
  <c r="Q36" i="10"/>
  <c r="Q36" i="7" s="1"/>
  <c r="M36" i="10"/>
  <c r="J35" i="10"/>
  <c r="N36" i="10"/>
  <c r="AA35" i="10"/>
  <c r="AH34" i="10"/>
  <c r="M34" i="10"/>
  <c r="W37" i="10"/>
  <c r="J37" i="10"/>
  <c r="J37" i="7" s="1"/>
  <c r="W36" i="10"/>
  <c r="C36" i="10"/>
  <c r="C35" i="10"/>
  <c r="H36" i="10"/>
  <c r="AK37" i="10"/>
  <c r="AI37" i="10"/>
  <c r="AJ37" i="10"/>
  <c r="K37" i="10"/>
  <c r="AG36" i="10"/>
  <c r="AB36" i="10"/>
  <c r="T36" i="10"/>
  <c r="H35" i="10"/>
  <c r="AN37" i="10"/>
  <c r="AF36" i="10"/>
  <c r="AH35" i="10"/>
  <c r="J36" i="10"/>
  <c r="L36" i="10"/>
  <c r="AM36" i="10"/>
  <c r="Z36" i="10"/>
  <c r="C37" i="10"/>
  <c r="C37" i="7" s="1"/>
  <c r="R36" i="10"/>
  <c r="Y36" i="10"/>
  <c r="AI36" i="10"/>
  <c r="P37" i="10"/>
  <c r="P37" i="7" s="1"/>
  <c r="S36" i="10"/>
  <c r="O36" i="10"/>
  <c r="Z35" i="10"/>
  <c r="AL38" i="10"/>
  <c r="K36" i="10"/>
  <c r="AC35" i="10"/>
  <c r="S37" i="10"/>
  <c r="L38" i="10"/>
  <c r="V36" i="10"/>
  <c r="V36" i="7" s="1"/>
  <c r="AK36" i="10"/>
  <c r="M38" i="10"/>
  <c r="AA38" i="10"/>
  <c r="AK38" i="10"/>
  <c r="F39" i="10"/>
  <c r="Z37" i="10"/>
  <c r="AN36" i="10"/>
  <c r="AN36" i="7" s="1"/>
  <c r="AB38" i="10"/>
  <c r="J39" i="10"/>
  <c r="Y39" i="10"/>
  <c r="AF37" i="10"/>
  <c r="G36" i="10"/>
  <c r="AF39" i="10"/>
  <c r="I36" i="10"/>
  <c r="AI38" i="10"/>
  <c r="AI38" i="7" s="1"/>
  <c r="M37" i="10"/>
  <c r="D38" i="10"/>
  <c r="N37" i="10"/>
  <c r="V38" i="10"/>
  <c r="V38" i="7" s="1"/>
  <c r="AG39" i="10"/>
  <c r="G37" i="10"/>
  <c r="O37" i="10"/>
  <c r="R37" i="10"/>
  <c r="T39" i="10"/>
  <c r="Y37" i="10"/>
  <c r="E38" i="10"/>
  <c r="K38" i="10"/>
  <c r="G39" i="10"/>
  <c r="G39" i="7" s="1"/>
  <c r="M39" i="10"/>
  <c r="AD37" i="10"/>
  <c r="I37" i="10"/>
  <c r="P36" i="10"/>
  <c r="AJ36" i="10"/>
  <c r="V37" i="10"/>
  <c r="AL37" i="10"/>
  <c r="J38" i="10"/>
  <c r="AM38" i="10"/>
  <c r="Q37" i="10"/>
  <c r="AH39" i="10"/>
  <c r="D36" i="10"/>
  <c r="S38" i="10"/>
  <c r="AF38" i="10"/>
  <c r="F37" i="10"/>
  <c r="AH37" i="10"/>
  <c r="AA37" i="10"/>
  <c r="H38" i="10"/>
  <c r="AJ38" i="10"/>
  <c r="R38" i="10"/>
  <c r="AC37" i="10"/>
  <c r="E37" i="10"/>
  <c r="AB37" i="10"/>
  <c r="AG37" i="10"/>
  <c r="F36" i="10"/>
  <c r="O38" i="10"/>
  <c r="Y38" i="10"/>
  <c r="C39" i="10"/>
  <c r="Q39" i="10"/>
  <c r="N38" i="10"/>
  <c r="Z38" i="10"/>
  <c r="Z38" i="7" s="1"/>
  <c r="C38" i="10"/>
  <c r="AM39" i="10"/>
  <c r="AM40" i="10"/>
  <c r="L37" i="10"/>
  <c r="H40" i="10"/>
  <c r="O40" i="10"/>
  <c r="W39" i="10"/>
  <c r="O39" i="10"/>
  <c r="AN39" i="10"/>
  <c r="AC38" i="10"/>
  <c r="AG38" i="10"/>
  <c r="S39" i="10"/>
  <c r="N39" i="10"/>
  <c r="F38" i="10"/>
  <c r="AH38" i="10"/>
  <c r="AC39" i="10"/>
  <c r="AC39" i="7" s="1"/>
  <c r="H39" i="10"/>
  <c r="AI39" i="10"/>
  <c r="AN38" i="10"/>
  <c r="L39" i="10"/>
  <c r="L39" i="7" s="1"/>
  <c r="Z39" i="10"/>
  <c r="AD38" i="10"/>
  <c r="W40" i="10"/>
  <c r="Q38" i="10"/>
  <c r="Q38" i="7" s="1"/>
  <c r="P40" i="10"/>
  <c r="AA39" i="10"/>
  <c r="E39" i="10"/>
  <c r="AL39" i="10"/>
  <c r="AL39" i="7" s="1"/>
  <c r="D40" i="10"/>
  <c r="T38" i="10"/>
  <c r="W38" i="10"/>
  <c r="AI40" i="10"/>
  <c r="E40" i="10"/>
  <c r="AK39" i="10"/>
  <c r="G38" i="10"/>
  <c r="H37" i="10"/>
  <c r="H37" i="7" s="1"/>
  <c r="K39" i="10"/>
  <c r="P38" i="10"/>
  <c r="P39" i="10"/>
  <c r="AD39" i="10"/>
  <c r="I38" i="10"/>
  <c r="I39" i="10"/>
  <c r="R42" i="10"/>
  <c r="F40" i="10"/>
  <c r="F40" i="7" s="1"/>
  <c r="AH40" i="10"/>
  <c r="AN40" i="10"/>
  <c r="W41" i="10"/>
  <c r="S40" i="10"/>
  <c r="S40" i="7" s="1"/>
  <c r="Y41" i="10"/>
  <c r="V41" i="10"/>
  <c r="K40" i="10"/>
  <c r="E41" i="10"/>
  <c r="E41" i="7" s="1"/>
  <c r="AJ39" i="10"/>
  <c r="L40" i="10"/>
  <c r="R39" i="10"/>
  <c r="AL40" i="10"/>
  <c r="AL40" i="7" s="1"/>
  <c r="P41" i="10"/>
  <c r="AI41" i="10"/>
  <c r="N40" i="10"/>
  <c r="Y40" i="10"/>
  <c r="AH41" i="10"/>
  <c r="AC40" i="10"/>
  <c r="T40" i="10"/>
  <c r="R40" i="10"/>
  <c r="R40" i="7" s="1"/>
  <c r="Z41" i="10"/>
  <c r="G40" i="10"/>
  <c r="AK41" i="10"/>
  <c r="AJ41" i="10"/>
  <c r="AJ41" i="7" s="1"/>
  <c r="AA40" i="10"/>
  <c r="D39" i="10"/>
  <c r="T41" i="10"/>
  <c r="C40" i="10"/>
  <c r="C40" i="7" s="1"/>
  <c r="J40" i="10"/>
  <c r="F41" i="10"/>
  <c r="AG40" i="10"/>
  <c r="K41" i="10"/>
  <c r="AC42" i="10"/>
  <c r="G42" i="10"/>
  <c r="H41" i="10"/>
  <c r="J41" i="10"/>
  <c r="AJ42" i="10"/>
  <c r="M40" i="10"/>
  <c r="AK40" i="10"/>
  <c r="G41" i="10"/>
  <c r="G41" i="7" s="1"/>
  <c r="O41" i="10"/>
  <c r="AB40" i="10"/>
  <c r="Q41" i="10"/>
  <c r="Q42" i="10"/>
  <c r="Q42" i="7" s="1"/>
  <c r="AM42" i="10"/>
  <c r="S42" i="10"/>
  <c r="AD40" i="10"/>
  <c r="V40" i="10"/>
  <c r="V40" i="7" s="1"/>
  <c r="Q40" i="10"/>
  <c r="M41" i="10"/>
  <c r="AL41" i="10"/>
  <c r="AB41" i="10"/>
  <c r="AB41" i="7" s="1"/>
  <c r="AB39" i="10"/>
  <c r="K42" i="10"/>
  <c r="AG42" i="10"/>
  <c r="P42" i="10"/>
  <c r="AL42" i="10"/>
  <c r="C42" i="10"/>
  <c r="AD41" i="10"/>
  <c r="T42" i="10"/>
  <c r="T42" i="7" s="1"/>
  <c r="AG41" i="10"/>
  <c r="I40" i="10"/>
  <c r="Z40" i="10"/>
  <c r="V39" i="10"/>
  <c r="V39" i="7" s="1"/>
  <c r="AJ40" i="10"/>
  <c r="AF40" i="10"/>
  <c r="N41" i="10"/>
  <c r="M42" i="10"/>
  <c r="AF42" i="10"/>
  <c r="Y42" i="10"/>
  <c r="I41" i="10"/>
  <c r="AN41" i="10"/>
  <c r="AN41" i="7" s="1"/>
  <c r="N42" i="10"/>
  <c r="V42" i="10"/>
  <c r="D41" i="10"/>
  <c r="W42" i="10"/>
  <c r="W42" i="7" s="1"/>
  <c r="AB43" i="10"/>
  <c r="F42" i="10"/>
  <c r="AB42" i="10"/>
  <c r="C43" i="10"/>
  <c r="AM41" i="10"/>
  <c r="R43" i="10"/>
  <c r="I43" i="10"/>
  <c r="AM43" i="10"/>
  <c r="R41" i="10"/>
  <c r="AC41" i="10"/>
  <c r="AI42" i="10"/>
  <c r="G43" i="10"/>
  <c r="G43" i="7" s="1"/>
  <c r="J43" i="10"/>
  <c r="J43" i="7" s="1"/>
  <c r="Q43" i="10"/>
  <c r="I42" i="10"/>
  <c r="AA41" i="10"/>
  <c r="AD42" i="10"/>
  <c r="AL43" i="10"/>
  <c r="O42" i="10"/>
  <c r="AA42" i="10"/>
  <c r="AA42" i="7" s="1"/>
  <c r="C41" i="10"/>
  <c r="P43" i="10"/>
  <c r="E43" i="10"/>
  <c r="AN43" i="10"/>
  <c r="N45" i="10"/>
  <c r="AH42" i="10"/>
  <c r="J42" i="10"/>
  <c r="AF41" i="10"/>
  <c r="AJ43" i="10"/>
  <c r="D43" i="10"/>
  <c r="F43" i="10"/>
  <c r="E42" i="10"/>
  <c r="D42" i="10"/>
  <c r="L41" i="10"/>
  <c r="H42" i="10"/>
  <c r="AK42" i="10"/>
  <c r="AK42" i="7" s="1"/>
  <c r="O43" i="10"/>
  <c r="AG43" i="10"/>
  <c r="AH43" i="10"/>
  <c r="AC43" i="10"/>
  <c r="AC43" i="7" s="1"/>
  <c r="H44" i="10"/>
  <c r="AA43" i="10"/>
  <c r="L42" i="10"/>
  <c r="AN42" i="10"/>
  <c r="AN42" i="7" s="1"/>
  <c r="T43" i="10"/>
  <c r="S41" i="10"/>
  <c r="Z42" i="10"/>
  <c r="H43" i="10"/>
  <c r="H43" i="7" s="1"/>
  <c r="Z43" i="10"/>
  <c r="W43" i="10"/>
  <c r="V43" i="10"/>
  <c r="L43" i="10"/>
  <c r="L43" i="7" s="1"/>
  <c r="AI45" i="10"/>
  <c r="S43" i="10"/>
  <c r="Z44" i="10"/>
  <c r="AK43" i="10"/>
  <c r="C44" i="10"/>
  <c r="M43" i="10"/>
  <c r="O44" i="10"/>
  <c r="AL44" i="10"/>
  <c r="AL44" i="7" s="1"/>
  <c r="AK45" i="10"/>
  <c r="R44" i="10"/>
  <c r="AJ45" i="10"/>
  <c r="AM44" i="10"/>
  <c r="G44" i="10"/>
  <c r="AK44" i="10"/>
  <c r="V45" i="10"/>
  <c r="V44" i="10"/>
  <c r="V44" i="7" s="1"/>
  <c r="AI43" i="10"/>
  <c r="E44" i="10"/>
  <c r="AF43" i="10"/>
  <c r="AA44" i="10"/>
  <c r="M44" i="10"/>
  <c r="AJ44" i="10"/>
  <c r="N43" i="10"/>
  <c r="K43" i="10"/>
  <c r="Z45" i="10"/>
  <c r="AH44" i="10"/>
  <c r="Y43" i="10"/>
  <c r="Y44" i="10"/>
  <c r="Y44" i="7" s="1"/>
  <c r="AD44" i="10"/>
  <c r="AD43" i="10"/>
  <c r="F44" i="10"/>
  <c r="K44" i="10"/>
  <c r="P44" i="10"/>
  <c r="D44" i="10"/>
  <c r="AB46" i="10"/>
  <c r="D45" i="10"/>
  <c r="D45" i="7" s="1"/>
  <c r="J45" i="10"/>
  <c r="H45" i="10"/>
  <c r="Y45" i="10"/>
  <c r="W45" i="10"/>
  <c r="I44" i="10"/>
  <c r="AL45" i="10"/>
  <c r="E45" i="10"/>
  <c r="AA45" i="10"/>
  <c r="AA45" i="7" s="1"/>
  <c r="AL47" i="10"/>
  <c r="AG45" i="10"/>
  <c r="L44" i="10"/>
  <c r="AI44" i="10"/>
  <c r="P45" i="10"/>
  <c r="I45" i="10"/>
  <c r="AH45" i="10"/>
  <c r="AN44" i="10"/>
  <c r="AN44" i="7" s="1"/>
  <c r="O45" i="10"/>
  <c r="G45" i="10"/>
  <c r="S45" i="10"/>
  <c r="AC45" i="10"/>
  <c r="AC45" i="7" s="1"/>
  <c r="N44" i="10"/>
  <c r="T46" i="10"/>
  <c r="AJ46" i="10"/>
  <c r="Q44" i="10"/>
  <c r="L45" i="10"/>
  <c r="S44" i="10"/>
  <c r="K45" i="10"/>
  <c r="AB45" i="10"/>
  <c r="AD45" i="10"/>
  <c r="I46" i="10"/>
  <c r="N47" i="10"/>
  <c r="Z47" i="10"/>
  <c r="AI46" i="10"/>
  <c r="T45" i="10"/>
  <c r="N46" i="10"/>
  <c r="M45" i="10"/>
  <c r="M45" i="7" s="1"/>
  <c r="R45" i="10"/>
  <c r="AF45" i="10"/>
  <c r="AG44" i="10"/>
  <c r="AC44" i="10"/>
  <c r="K46" i="10"/>
  <c r="R46" i="10"/>
  <c r="AA47" i="10"/>
  <c r="AM45" i="10"/>
  <c r="AM45" i="7" s="1"/>
  <c r="F45" i="10"/>
  <c r="E46" i="10"/>
  <c r="AN45" i="10"/>
  <c r="J44" i="10"/>
  <c r="J44" i="7" s="1"/>
  <c r="AK47" i="10"/>
  <c r="C46" i="10"/>
  <c r="T44" i="10"/>
  <c r="G46" i="10"/>
  <c r="G46" i="7" s="1"/>
  <c r="AF44" i="10"/>
  <c r="Q45" i="10"/>
  <c r="W44" i="10"/>
  <c r="C45" i="10"/>
  <c r="AB44" i="10"/>
  <c r="AK46" i="10"/>
  <c r="E47" i="10"/>
  <c r="O46" i="10"/>
  <c r="O46" i="7" s="1"/>
  <c r="M46" i="10"/>
  <c r="AF46" i="10"/>
  <c r="AG46" i="10"/>
  <c r="AN46" i="10"/>
  <c r="AN46" i="7" s="1"/>
  <c r="S46" i="10"/>
  <c r="Y48" i="10"/>
  <c r="G48" i="10"/>
  <c r="G47" i="10"/>
  <c r="G47" i="7" s="1"/>
  <c r="AI48" i="10"/>
  <c r="O47" i="10"/>
  <c r="D47" i="10"/>
  <c r="AH46" i="10"/>
  <c r="AH46" i="7" s="1"/>
  <c r="W46" i="10"/>
  <c r="AM46" i="10"/>
  <c r="Q46" i="10"/>
  <c r="F46" i="10"/>
  <c r="F46" i="7" s="1"/>
  <c r="AI47" i="10"/>
  <c r="AC46" i="10"/>
  <c r="AF47" i="10"/>
  <c r="D46" i="10"/>
  <c r="W47" i="10"/>
  <c r="AD46" i="10"/>
  <c r="V46" i="10"/>
  <c r="AJ47" i="10"/>
  <c r="H47" i="10"/>
  <c r="Q47" i="10"/>
  <c r="AA46" i="10"/>
  <c r="Y47" i="10"/>
  <c r="Y47" i="7" s="1"/>
  <c r="Z46" i="10"/>
  <c r="Y46" i="10"/>
  <c r="AN47" i="10"/>
  <c r="AL46" i="10"/>
  <c r="AL46" i="7" s="1"/>
  <c r="P46" i="10"/>
  <c r="H48" i="10"/>
  <c r="O48" i="10"/>
  <c r="L48" i="10"/>
  <c r="L48" i="7" s="1"/>
  <c r="AN49" i="10"/>
  <c r="AN49" i="7" s="1"/>
  <c r="R47" i="10"/>
  <c r="W48" i="10"/>
  <c r="Q48" i="10"/>
  <c r="Q48" i="7" s="1"/>
  <c r="AD48" i="10"/>
  <c r="R48" i="10"/>
  <c r="K47" i="10"/>
  <c r="Z49" i="10"/>
  <c r="Z49" i="7" s="1"/>
  <c r="AM48" i="10"/>
  <c r="AM47" i="10"/>
  <c r="V47" i="10"/>
  <c r="AH48" i="10"/>
  <c r="S47" i="10"/>
  <c r="AC47" i="10"/>
  <c r="AB48" i="10"/>
  <c r="AB47" i="10"/>
  <c r="AK48" i="10"/>
  <c r="L47" i="10"/>
  <c r="H46" i="10"/>
  <c r="L46" i="10"/>
  <c r="L46" i="7" s="1"/>
  <c r="T47" i="10"/>
  <c r="T47" i="7" s="1"/>
  <c r="F48" i="10"/>
  <c r="I48" i="10"/>
  <c r="AJ48" i="10"/>
  <c r="AL48" i="10"/>
  <c r="V48" i="10"/>
  <c r="M48" i="10"/>
  <c r="AN48" i="10"/>
  <c r="AN48" i="7" s="1"/>
  <c r="I47" i="10"/>
  <c r="J46" i="10"/>
  <c r="K48" i="10"/>
  <c r="AG49" i="10"/>
  <c r="AG49" i="7" s="1"/>
  <c r="AC49" i="10"/>
  <c r="P47" i="10"/>
  <c r="M47" i="10"/>
  <c r="E48" i="10"/>
  <c r="E48" i="7" s="1"/>
  <c r="D48" i="10"/>
  <c r="N48" i="10"/>
  <c r="AD47" i="10"/>
  <c r="P48" i="10"/>
  <c r="AJ49" i="10"/>
  <c r="C47" i="10"/>
  <c r="D49" i="10"/>
  <c r="AD49" i="10"/>
  <c r="AD49" i="7" s="1"/>
  <c r="P49" i="10"/>
  <c r="C48" i="10"/>
  <c r="AF49" i="10"/>
  <c r="D50" i="10"/>
  <c r="AH49" i="10"/>
  <c r="AF48" i="10"/>
  <c r="Z48" i="10"/>
  <c r="AI49" i="10"/>
  <c r="AI49" i="7" s="1"/>
  <c r="F47" i="10"/>
  <c r="AH47" i="10"/>
  <c r="M49" i="10"/>
  <c r="E49" i="10"/>
  <c r="E49" i="7" s="1"/>
  <c r="AK50" i="10"/>
  <c r="AC50" i="10"/>
  <c r="AG47" i="10"/>
  <c r="AG50" i="10"/>
  <c r="O49" i="10"/>
  <c r="J47" i="10"/>
  <c r="L49" i="10"/>
  <c r="AG48" i="10"/>
  <c r="AG48" i="7" s="1"/>
  <c r="G49" i="10"/>
  <c r="S49" i="10"/>
  <c r="J48" i="10"/>
  <c r="J49" i="10"/>
  <c r="J49" i="7" s="1"/>
  <c r="AK49" i="10"/>
  <c r="Z50" i="10"/>
  <c r="T48" i="10"/>
  <c r="S48" i="10"/>
  <c r="S48" i="7" s="1"/>
  <c r="W49" i="10"/>
  <c r="Q49" i="10"/>
  <c r="L50" i="10"/>
  <c r="T49" i="10"/>
  <c r="T49" i="7" s="1"/>
  <c r="AB49" i="10"/>
  <c r="N49" i="10"/>
  <c r="V49" i="10"/>
  <c r="AH50" i="10"/>
  <c r="AH50" i="7" s="1"/>
  <c r="AA49" i="10"/>
  <c r="AM50" i="10"/>
  <c r="M50" i="10"/>
  <c r="N50" i="10"/>
  <c r="N50" i="7" s="1"/>
  <c r="AC48" i="10"/>
  <c r="AA48" i="10"/>
  <c r="AL50" i="10"/>
  <c r="AB50" i="10"/>
  <c r="AB50" i="7" s="1"/>
  <c r="C49" i="10"/>
  <c r="AJ51" i="10"/>
  <c r="AF51" i="10"/>
  <c r="I49" i="10"/>
  <c r="I49" i="7" s="1"/>
  <c r="L51" i="10"/>
  <c r="AD51" i="10"/>
  <c r="F50" i="10"/>
  <c r="AH51" i="10"/>
  <c r="AH51" i="7" s="1"/>
  <c r="AK51" i="10"/>
  <c r="H49" i="10"/>
  <c r="I50" i="10"/>
  <c r="H50" i="10"/>
  <c r="S51" i="10"/>
  <c r="W50" i="10"/>
  <c r="AA51" i="10"/>
  <c r="S50" i="10"/>
  <c r="S50" i="7" s="1"/>
  <c r="Z51" i="10"/>
  <c r="AN50" i="10"/>
  <c r="Q50" i="10"/>
  <c r="G51" i="10"/>
  <c r="G51" i="7" s="1"/>
  <c r="D51" i="10"/>
  <c r="K51" i="10"/>
  <c r="J50" i="10"/>
  <c r="R50" i="10"/>
  <c r="R50" i="7" s="1"/>
  <c r="G50" i="10"/>
  <c r="AJ50" i="10"/>
  <c r="E50" i="10"/>
  <c r="AC51" i="10"/>
  <c r="AC51" i="7" s="1"/>
  <c r="K49" i="10"/>
  <c r="Y49" i="10"/>
  <c r="P50" i="10"/>
  <c r="O50" i="10"/>
  <c r="O50" i="7" s="1"/>
  <c r="AD50" i="10"/>
  <c r="AI50" i="10"/>
  <c r="Y50" i="10"/>
  <c r="C50" i="10"/>
  <c r="AL49" i="10"/>
  <c r="R51" i="10"/>
  <c r="AA50" i="10"/>
  <c r="AM49" i="10"/>
  <c r="AM49" i="7" s="1"/>
  <c r="AF50" i="10"/>
  <c r="V50" i="10"/>
  <c r="T50" i="10"/>
  <c r="K50" i="10"/>
  <c r="N51" i="10"/>
  <c r="C51" i="10"/>
  <c r="F49" i="10"/>
  <c r="E51" i="10"/>
  <c r="E51" i="7" s="1"/>
  <c r="R49" i="10"/>
  <c r="Y51" i="10"/>
  <c r="AG51" i="10"/>
  <c r="T52" i="10"/>
  <c r="T52" i="7" s="1"/>
  <c r="AK52" i="10"/>
  <c r="P51" i="10"/>
  <c r="AH52" i="10"/>
  <c r="Q52" i="10"/>
  <c r="Q52" i="7" s="1"/>
  <c r="J52" i="10"/>
  <c r="E52" i="10"/>
  <c r="H52" i="10"/>
  <c r="P52" i="10"/>
  <c r="P52" i="7" s="1"/>
  <c r="Z52" i="10"/>
  <c r="AN51" i="10"/>
  <c r="AC52" i="10"/>
  <c r="I51" i="10"/>
  <c r="F51" i="10"/>
  <c r="K52" i="10"/>
  <c r="AD52" i="10"/>
  <c r="F52" i="10"/>
  <c r="F52" i="7" s="1"/>
  <c r="J51" i="10"/>
  <c r="S52" i="10"/>
  <c r="AI52" i="10"/>
  <c r="AM52" i="10"/>
  <c r="AM52" i="7" s="1"/>
  <c r="T51" i="10"/>
  <c r="AM51" i="10"/>
  <c r="R52" i="10"/>
  <c r="AI51" i="10"/>
  <c r="AI51" i="7" s="1"/>
  <c r="AN52" i="10"/>
  <c r="C52" i="10"/>
  <c r="M51" i="10"/>
  <c r="V52" i="10"/>
  <c r="V52" i="7" s="1"/>
  <c r="AG52" i="10"/>
  <c r="W52" i="10"/>
  <c r="AL51" i="10"/>
  <c r="AA52" i="10"/>
  <c r="AA52" i="7" s="1"/>
  <c r="G52" i="10"/>
  <c r="AN53" i="10"/>
  <c r="J53" i="10"/>
  <c r="AB52" i="10"/>
  <c r="O51" i="10"/>
  <c r="V51" i="10"/>
  <c r="AJ52" i="10"/>
  <c r="I52" i="10"/>
  <c r="AB51" i="10"/>
  <c r="D52" i="10"/>
  <c r="L52" i="10"/>
  <c r="T53" i="10"/>
  <c r="T53" i="7" s="1"/>
  <c r="R53" i="10"/>
  <c r="Q51" i="10"/>
  <c r="H51" i="10"/>
  <c r="W51" i="10"/>
  <c r="W51" i="7" s="1"/>
  <c r="O52" i="10"/>
  <c r="AF52" i="10"/>
  <c r="H53" i="10"/>
  <c r="E53" i="10"/>
  <c r="E53" i="7" s="1"/>
  <c r="AB53" i="10"/>
  <c r="AI53" i="10"/>
  <c r="I53" i="10"/>
  <c r="D53" i="10"/>
  <c r="Y52" i="10"/>
  <c r="M52" i="10"/>
  <c r="AL52" i="10"/>
  <c r="N52" i="10"/>
  <c r="P53" i="10"/>
  <c r="AA53" i="10"/>
  <c r="L53" i="10"/>
  <c r="S53" i="10"/>
  <c r="S53" i="7" s="1"/>
  <c r="AH53" i="10"/>
  <c r="AM53" i="10"/>
  <c r="AJ53" i="10"/>
  <c r="V54" i="10"/>
  <c r="V54" i="7" s="1"/>
  <c r="AJ54" i="10"/>
  <c r="AC53" i="10"/>
  <c r="Y53" i="10"/>
  <c r="F54" i="10"/>
  <c r="AL53" i="10"/>
  <c r="M54" i="10"/>
  <c r="N53" i="10"/>
  <c r="Z53" i="10"/>
  <c r="Z53" i="7" s="1"/>
  <c r="AH54" i="10"/>
  <c r="W53" i="10"/>
  <c r="O53" i="10"/>
  <c r="Q53" i="10"/>
  <c r="V53" i="10"/>
  <c r="AA54" i="10"/>
  <c r="M53" i="10"/>
  <c r="AF53" i="10"/>
  <c r="C53" i="10"/>
  <c r="F53" i="10"/>
  <c r="G53" i="10"/>
  <c r="AK53" i="10"/>
  <c r="K53" i="10"/>
  <c r="AD53" i="10"/>
  <c r="K54" i="10"/>
  <c r="AC54" i="10"/>
  <c r="AG53" i="10"/>
  <c r="G54" i="10"/>
  <c r="O54" i="10"/>
  <c r="P54" i="10"/>
  <c r="P54" i="7" s="1"/>
  <c r="J54" i="10"/>
  <c r="J54" i="7" s="1"/>
  <c r="AB55" i="10"/>
  <c r="L54" i="10"/>
  <c r="D54" i="10"/>
  <c r="D54" i="7" s="1"/>
  <c r="S54" i="10"/>
  <c r="AN54" i="10"/>
  <c r="C54" i="10"/>
  <c r="Q54" i="10"/>
  <c r="AB54" i="10"/>
  <c r="AL54" i="10"/>
  <c r="AI54" i="10"/>
  <c r="E54" i="10"/>
  <c r="E54" i="7" s="1"/>
  <c r="R54" i="10"/>
  <c r="AK54" i="10"/>
  <c r="I54" i="10"/>
  <c r="T55" i="10"/>
  <c r="T55" i="7" s="1"/>
  <c r="W54" i="10"/>
  <c r="AM55" i="10"/>
  <c r="O55" i="10"/>
  <c r="Z54" i="10"/>
  <c r="R55" i="10"/>
  <c r="T54" i="10"/>
  <c r="AD54" i="10"/>
  <c r="AG54" i="10"/>
  <c r="AG54" i="7" s="1"/>
  <c r="N54" i="10"/>
  <c r="H54" i="10"/>
  <c r="Y54" i="10"/>
  <c r="I55" i="10"/>
  <c r="AL55" i="10"/>
  <c r="AM54" i="10"/>
  <c r="AJ55" i="10"/>
  <c r="Q55" i="10"/>
  <c r="Q55" i="7" s="1"/>
  <c r="AF54" i="10"/>
  <c r="AJ56" i="10"/>
  <c r="AD55" i="10"/>
  <c r="AC55" i="10"/>
  <c r="AC55" i="7" s="1"/>
  <c r="T56" i="10"/>
  <c r="AF55" i="10"/>
  <c r="J55" i="10"/>
  <c r="AI55" i="10"/>
  <c r="H56" i="10"/>
  <c r="AG55" i="10"/>
  <c r="G55" i="10"/>
  <c r="W56" i="10"/>
  <c r="W56" i="7" s="1"/>
  <c r="Y56" i="10"/>
  <c r="L55" i="10"/>
  <c r="AA55" i="10"/>
  <c r="F56" i="10"/>
  <c r="F56" i="7" s="1"/>
  <c r="I56" i="10"/>
  <c r="I56" i="7" s="1"/>
  <c r="H55" i="10"/>
  <c r="C55" i="10"/>
  <c r="AH56" i="10"/>
  <c r="E55" i="10"/>
  <c r="L56" i="10"/>
  <c r="V55" i="10"/>
  <c r="Z55" i="10"/>
  <c r="Z55" i="7" s="1"/>
  <c r="S55" i="10"/>
  <c r="F55" i="10"/>
  <c r="AI57" i="10"/>
  <c r="I57" i="10"/>
  <c r="I57" i="7" s="1"/>
  <c r="M56" i="10"/>
  <c r="M55" i="10"/>
  <c r="J56" i="10"/>
  <c r="K55" i="10"/>
  <c r="AN56" i="10"/>
  <c r="AH55" i="10"/>
  <c r="AB56" i="10"/>
  <c r="AA56" i="10"/>
  <c r="N56" i="10"/>
  <c r="AN55" i="10"/>
  <c r="R57" i="10"/>
  <c r="AM57" i="10"/>
  <c r="O57" i="10"/>
  <c r="S56" i="10"/>
  <c r="N55" i="10"/>
  <c r="AM56" i="10"/>
  <c r="AM56" i="7" s="1"/>
  <c r="Y55" i="10"/>
  <c r="AD56" i="10"/>
  <c r="AK55" i="10"/>
  <c r="D55" i="10"/>
  <c r="D55" i="7" s="1"/>
  <c r="J57" i="10"/>
  <c r="K56" i="10"/>
  <c r="Q56" i="10"/>
  <c r="W55" i="10"/>
  <c r="AF56" i="10"/>
  <c r="P55" i="10"/>
  <c r="E57" i="10"/>
  <c r="AA57" i="10"/>
  <c r="AJ57" i="10"/>
  <c r="AD57" i="10"/>
  <c r="D56" i="10"/>
  <c r="P56" i="10"/>
  <c r="P56" i="7" s="1"/>
  <c r="E56" i="10"/>
  <c r="M57" i="10"/>
  <c r="E58" i="10"/>
  <c r="K58" i="10"/>
  <c r="O56" i="10"/>
  <c r="AC57" i="10"/>
  <c r="H57" i="10"/>
  <c r="AF57" i="10"/>
  <c r="Z57" i="10"/>
  <c r="AC56" i="10"/>
  <c r="V57" i="10"/>
  <c r="D57" i="10"/>
  <c r="AC58" i="10"/>
  <c r="S57" i="10"/>
  <c r="W57" i="10"/>
  <c r="AB57" i="10"/>
  <c r="AB57" i="7" s="1"/>
  <c r="AG57" i="10"/>
  <c r="AG57" i="7" s="1"/>
  <c r="AL57" i="10"/>
  <c r="AI56" i="10"/>
  <c r="AK56" i="10"/>
  <c r="T57" i="10"/>
  <c r="Q57" i="10"/>
  <c r="J58" i="10"/>
  <c r="G56" i="10"/>
  <c r="G57" i="10"/>
  <c r="V56" i="10"/>
  <c r="C58" i="10"/>
  <c r="L57" i="10"/>
  <c r="L57" i="7" s="1"/>
  <c r="K57" i="10"/>
  <c r="N57" i="10"/>
  <c r="AG56" i="10"/>
  <c r="Y57" i="10"/>
  <c r="C56" i="10"/>
  <c r="C56" i="7" s="1"/>
  <c r="S58" i="10"/>
  <c r="AK57" i="10"/>
  <c r="R56" i="10"/>
  <c r="AN57" i="10"/>
  <c r="Y58" i="10"/>
  <c r="Z56" i="10"/>
  <c r="F57" i="10"/>
  <c r="C57" i="10"/>
  <c r="C57" i="7" s="1"/>
  <c r="AH57" i="10"/>
  <c r="AB58" i="10"/>
  <c r="AL56" i="10"/>
  <c r="P57" i="10"/>
  <c r="P57" i="7" s="1"/>
  <c r="AK58" i="10"/>
  <c r="P58" i="10"/>
  <c r="AF58" i="10"/>
  <c r="AD58" i="10"/>
  <c r="AD58" i="7" s="1"/>
  <c r="V58" i="10"/>
  <c r="AL59" i="10"/>
  <c r="AN59" i="10"/>
  <c r="AN59" i="7" s="1"/>
  <c r="Z58" i="10"/>
  <c r="W59" i="10"/>
  <c r="AI58" i="10"/>
  <c r="AL58" i="10"/>
  <c r="O58" i="10"/>
  <c r="AN58" i="10"/>
  <c r="L58" i="10"/>
  <c r="M58" i="10"/>
  <c r="AD59" i="10"/>
  <c r="AD59" i="7" s="1"/>
  <c r="T58" i="10"/>
  <c r="M59" i="10"/>
  <c r="D58" i="10"/>
  <c r="D58" i="7" s="1"/>
  <c r="R58" i="10"/>
  <c r="Q58" i="10"/>
  <c r="L59" i="10"/>
  <c r="I58" i="10"/>
  <c r="AH58" i="10"/>
  <c r="P59" i="10"/>
  <c r="V59" i="10"/>
  <c r="W58" i="10"/>
  <c r="W58" i="7" s="1"/>
  <c r="N58" i="10"/>
  <c r="AG58" i="10"/>
  <c r="AM58" i="10"/>
  <c r="G58" i="10"/>
  <c r="AJ58" i="10"/>
  <c r="H58" i="10"/>
  <c r="F58" i="10"/>
  <c r="AA58" i="10"/>
  <c r="AD61" i="10"/>
  <c r="AD61" i="7" s="1"/>
  <c r="M60" i="10"/>
  <c r="N59" i="10"/>
  <c r="F59" i="10"/>
  <c r="F59" i="7" s="1"/>
  <c r="G59" i="10"/>
  <c r="G59" i="7" s="1"/>
  <c r="E59" i="10"/>
  <c r="AA59" i="10"/>
  <c r="E60" i="10"/>
  <c r="AG59" i="10"/>
  <c r="AG59" i="7" s="1"/>
  <c r="P60" i="10"/>
  <c r="S59" i="10"/>
  <c r="D59" i="10"/>
  <c r="D59" i="7" s="1"/>
  <c r="G60" i="10"/>
  <c r="G60" i="7" s="1"/>
  <c r="J59" i="10"/>
  <c r="D60" i="10"/>
  <c r="Y59" i="10"/>
  <c r="O59" i="10"/>
  <c r="R60" i="10"/>
  <c r="H60" i="10"/>
  <c r="T59" i="10"/>
  <c r="T59" i="7" s="1"/>
  <c r="C60" i="10"/>
  <c r="AC59" i="10"/>
  <c r="H59" i="10"/>
  <c r="K59" i="10"/>
  <c r="AK59" i="10"/>
  <c r="AK59" i="7" s="1"/>
  <c r="AL60" i="10"/>
  <c r="Z60" i="10"/>
  <c r="R59" i="10"/>
  <c r="R59" i="7" s="1"/>
  <c r="K60" i="10"/>
  <c r="AF59" i="10"/>
  <c r="AC61" i="10"/>
  <c r="AJ59" i="10"/>
  <c r="M61" i="10"/>
  <c r="O61" i="10"/>
  <c r="H61" i="10"/>
  <c r="S60" i="10"/>
  <c r="I60" i="10"/>
  <c r="AK60" i="10"/>
  <c r="AG60" i="10"/>
  <c r="AB59" i="10"/>
  <c r="AB59" i="7" s="1"/>
  <c r="AM59" i="10"/>
  <c r="AM59" i="7" s="1"/>
  <c r="Z62" i="10"/>
  <c r="N61" i="10"/>
  <c r="AB60" i="10"/>
  <c r="AG61" i="10"/>
  <c r="N60" i="10"/>
  <c r="AN60" i="10"/>
  <c r="O60" i="10"/>
  <c r="O60" i="7" s="1"/>
  <c r="AI59" i="10"/>
  <c r="AJ60" i="10"/>
  <c r="AH59" i="10"/>
  <c r="AM60" i="10"/>
  <c r="AM60" i="7" s="1"/>
  <c r="E61" i="10"/>
  <c r="E61" i="7" s="1"/>
  <c r="I59" i="10"/>
  <c r="Z59" i="10"/>
  <c r="AI60" i="10"/>
  <c r="V60" i="10"/>
  <c r="C59" i="10"/>
  <c r="AA61" i="10"/>
  <c r="AK61" i="10"/>
  <c r="T61" i="10"/>
  <c r="T61" i="7" s="1"/>
  <c r="V61" i="10"/>
  <c r="S61" i="10"/>
  <c r="Y60" i="10"/>
  <c r="Y60" i="7" s="1"/>
  <c r="AF61" i="10"/>
  <c r="Z61" i="10"/>
  <c r="Q59" i="10"/>
  <c r="I61" i="10"/>
  <c r="C61" i="10"/>
  <c r="Q60" i="10"/>
  <c r="AD60" i="10"/>
  <c r="P61" i="10"/>
  <c r="P61" i="7" s="1"/>
  <c r="AJ61" i="10"/>
  <c r="AJ61" i="7" s="1"/>
  <c r="AF60" i="10"/>
  <c r="J60" i="10"/>
  <c r="G62" i="10"/>
  <c r="G62" i="7" s="1"/>
  <c r="P62" i="10"/>
  <c r="P62" i="7" s="1"/>
  <c r="Q61" i="10"/>
  <c r="AH61" i="10"/>
  <c r="Y61" i="10"/>
  <c r="Y61" i="7" s="1"/>
  <c r="G61" i="10"/>
  <c r="G61" i="7" s="1"/>
  <c r="AD62" i="10"/>
  <c r="AL61" i="10"/>
  <c r="AF62" i="10"/>
  <c r="AM61" i="10"/>
  <c r="AM61" i="7" s="1"/>
  <c r="K61" i="10"/>
  <c r="AI62" i="10"/>
  <c r="AB61" i="10"/>
  <c r="F61" i="10"/>
  <c r="L61" i="10"/>
  <c r="AC60" i="10"/>
  <c r="AJ62" i="10"/>
  <c r="AJ62" i="7" s="1"/>
  <c r="AI61" i="10"/>
  <c r="AI61" i="7" s="1"/>
  <c r="W60" i="10"/>
  <c r="L60" i="10"/>
  <c r="R61" i="10"/>
  <c r="R61" i="7" s="1"/>
  <c r="AH60" i="10"/>
  <c r="AH60" i="7" s="1"/>
  <c r="M62" i="10"/>
  <c r="AG62" i="10"/>
  <c r="S62" i="10"/>
  <c r="J61" i="10"/>
  <c r="J61" i="7" s="1"/>
  <c r="D61" i="10"/>
  <c r="AN61" i="10"/>
  <c r="D62" i="10"/>
  <c r="D62" i="7" s="1"/>
  <c r="J62" i="10"/>
  <c r="J62" i="7" s="1"/>
  <c r="AA60" i="10"/>
  <c r="T60" i="10"/>
  <c r="K62" i="10"/>
  <c r="W61" i="10"/>
  <c r="W61" i="7" s="1"/>
  <c r="AL62" i="10"/>
  <c r="AC62" i="10"/>
  <c r="F60" i="10"/>
  <c r="F60" i="7" s="1"/>
  <c r="C62" i="10"/>
  <c r="C62" i="7" s="1"/>
  <c r="AK63" i="10"/>
  <c r="AI63" i="10"/>
  <c r="O62" i="10"/>
  <c r="O63" i="10"/>
  <c r="P63" i="10"/>
  <c r="H62" i="10"/>
  <c r="AB62" i="10"/>
  <c r="AB62" i="7" s="1"/>
  <c r="Q62" i="10"/>
  <c r="Q62" i="7" s="1"/>
  <c r="D63" i="10"/>
  <c r="AH63" i="10"/>
  <c r="E62" i="10"/>
  <c r="E62" i="7" s="1"/>
  <c r="AJ63" i="10"/>
  <c r="AL63" i="10"/>
  <c r="L63" i="10"/>
  <c r="Y62" i="10"/>
  <c r="Y62" i="7" s="1"/>
  <c r="AF63" i="10"/>
  <c r="T62" i="10"/>
  <c r="W62" i="10"/>
  <c r="Z63" i="10"/>
  <c r="AH62" i="10"/>
  <c r="AH62" i="7" s="1"/>
  <c r="AA62" i="10"/>
  <c r="AD63" i="10"/>
  <c r="L62" i="10"/>
  <c r="L62" i="7" s="1"/>
  <c r="V63" i="10"/>
  <c r="AN62" i="10"/>
  <c r="F62" i="10"/>
  <c r="V62" i="10"/>
  <c r="V62" i="7" s="1"/>
  <c r="G63" i="10"/>
  <c r="I62" i="10"/>
  <c r="R62" i="10"/>
  <c r="AK62" i="10"/>
  <c r="AK62" i="7" s="1"/>
  <c r="N63" i="10"/>
  <c r="N63" i="7" s="1"/>
  <c r="N62" i="10"/>
  <c r="AM62" i="10"/>
  <c r="AA63" i="10"/>
  <c r="AA63" i="7" s="1"/>
  <c r="Y64" i="10"/>
  <c r="Y64" i="7" s="1"/>
  <c r="K63" i="10"/>
  <c r="M63" i="10"/>
  <c r="J63" i="10"/>
  <c r="J63" i="7" s="1"/>
  <c r="T63" i="10"/>
  <c r="AB63" i="10"/>
  <c r="H63" i="10"/>
  <c r="R63" i="10"/>
  <c r="R63" i="7" s="1"/>
  <c r="T64" i="10"/>
  <c r="G64" i="10"/>
  <c r="J64" i="10"/>
  <c r="AK64" i="10"/>
  <c r="C64" i="10"/>
  <c r="C64" i="7" s="1"/>
  <c r="I64" i="10"/>
  <c r="AJ64" i="10"/>
  <c r="W63" i="10"/>
  <c r="W63" i="7" s="1"/>
  <c r="AF64" i="10"/>
  <c r="N64" i="10"/>
  <c r="E63" i="10"/>
  <c r="AB64" i="10"/>
  <c r="P64" i="10"/>
  <c r="O64" i="10"/>
  <c r="AD64" i="10"/>
  <c r="Y63" i="10"/>
  <c r="I63" i="10"/>
  <c r="AC63" i="10"/>
  <c r="V64" i="10"/>
  <c r="AN63" i="10"/>
  <c r="AN63" i="7" s="1"/>
  <c r="Q64" i="10"/>
  <c r="H64" i="10"/>
  <c r="AM64" i="10"/>
  <c r="AI64" i="10"/>
  <c r="AC64" i="10"/>
  <c r="M64" i="10"/>
  <c r="AA64" i="10"/>
  <c r="D65" i="10"/>
  <c r="D65" i="7" s="1"/>
  <c r="H65" i="10"/>
  <c r="O65" i="10"/>
  <c r="AM63" i="10"/>
  <c r="C63" i="10"/>
  <c r="C63" i="7" s="1"/>
  <c r="S64" i="10"/>
  <c r="S64" i="7" s="1"/>
  <c r="F63" i="10"/>
  <c r="AG64" i="10"/>
  <c r="E64" i="10"/>
  <c r="L64" i="10"/>
  <c r="L64" i="7" s="1"/>
  <c r="G65" i="10"/>
  <c r="P65" i="10"/>
  <c r="Z65" i="10"/>
  <c r="Z65" i="7" s="1"/>
  <c r="K64" i="10"/>
  <c r="D64" i="10"/>
  <c r="AG63" i="10"/>
  <c r="AH64" i="10"/>
  <c r="AH64" i="7" s="1"/>
  <c r="AL64" i="10"/>
  <c r="AL64" i="7" s="1"/>
  <c r="AD65" i="10"/>
  <c r="F64" i="10"/>
  <c r="W64" i="10"/>
  <c r="W64" i="7" s="1"/>
  <c r="Q63" i="10"/>
  <c r="Q63" i="7" s="1"/>
  <c r="S63" i="10"/>
  <c r="AN64" i="10"/>
  <c r="Y65" i="10"/>
  <c r="J65" i="10"/>
  <c r="AJ65" i="10"/>
  <c r="K65" i="10"/>
  <c r="AG65" i="10"/>
  <c r="AG65" i="7" s="1"/>
  <c r="AA65" i="10"/>
  <c r="AA65" i="7" s="1"/>
  <c r="AH65" i="10"/>
  <c r="AN65" i="10"/>
  <c r="AN65" i="7" s="1"/>
  <c r="R66" i="10"/>
  <c r="R66" i="7" s="1"/>
  <c r="R64" i="10"/>
  <c r="R64" i="7" s="1"/>
  <c r="AB65" i="10"/>
  <c r="F65" i="10"/>
  <c r="AK65" i="10"/>
  <c r="AK65" i="7" s="1"/>
  <c r="F66" i="10"/>
  <c r="F66" i="7" s="1"/>
  <c r="I65" i="10"/>
  <c r="Q65" i="10"/>
  <c r="M65" i="10"/>
  <c r="M65" i="7" s="1"/>
  <c r="W65" i="10"/>
  <c r="V66" i="10"/>
  <c r="Z64" i="10"/>
  <c r="AM66" i="10"/>
  <c r="E65" i="10"/>
  <c r="E65" i="7" s="1"/>
  <c r="AK66" i="10"/>
  <c r="AH66" i="10"/>
  <c r="T66" i="10"/>
  <c r="T66" i="7" s="1"/>
  <c r="AL66" i="10"/>
  <c r="E67" i="10"/>
  <c r="C65" i="10"/>
  <c r="AF65" i="10"/>
  <c r="AB66" i="10"/>
  <c r="AB66" i="7" s="1"/>
  <c r="AA66" i="10"/>
  <c r="L66" i="10"/>
  <c r="K67" i="10"/>
  <c r="AG66" i="10"/>
  <c r="P66" i="10"/>
  <c r="K66" i="10"/>
  <c r="W66" i="10"/>
  <c r="W66" i="7" s="1"/>
  <c r="AM65" i="10"/>
  <c r="AM65" i="7" s="1"/>
  <c r="N65" i="10"/>
  <c r="S66" i="10"/>
  <c r="M66" i="10"/>
  <c r="M66" i="7" s="1"/>
  <c r="R65" i="10"/>
  <c r="L65" i="10"/>
  <c r="AL65" i="10"/>
  <c r="AI66" i="10"/>
  <c r="AI66" i="7" s="1"/>
  <c r="Y66" i="10"/>
  <c r="Y66" i="7" s="1"/>
  <c r="AI67" i="10"/>
  <c r="D66" i="10"/>
  <c r="O66" i="10"/>
  <c r="O66" i="7" s="1"/>
  <c r="AD66" i="10"/>
  <c r="AF67" i="10"/>
  <c r="V65" i="10"/>
  <c r="T65" i="10"/>
  <c r="T65" i="7" s="1"/>
  <c r="AN66" i="10"/>
  <c r="AN66" i="7" s="1"/>
  <c r="AC66" i="10"/>
  <c r="C66" i="10"/>
  <c r="E66" i="10"/>
  <c r="E66" i="7" s="1"/>
  <c r="AK67" i="10"/>
  <c r="AK67" i="7" s="1"/>
  <c r="AC65" i="10"/>
  <c r="AI65" i="10"/>
  <c r="S65" i="10"/>
  <c r="S65" i="7" s="1"/>
  <c r="Z66" i="10"/>
  <c r="Z66" i="7" s="1"/>
  <c r="M68" i="10"/>
  <c r="AM67" i="10"/>
  <c r="F67" i="10"/>
  <c r="F67" i="7" s="1"/>
  <c r="AB67" i="10"/>
  <c r="AB67" i="7" s="1"/>
  <c r="M67" i="10"/>
  <c r="W68" i="10"/>
  <c r="AB68" i="10"/>
  <c r="AB68" i="7" s="1"/>
  <c r="H66" i="10"/>
  <c r="H66" i="7" s="1"/>
  <c r="AJ67" i="10"/>
  <c r="H67" i="10"/>
  <c r="Q66" i="10"/>
  <c r="Q66" i="7" s="1"/>
  <c r="I66" i="10"/>
  <c r="I66" i="7" s="1"/>
  <c r="AD68" i="10"/>
  <c r="D67" i="10"/>
  <c r="O67" i="10"/>
  <c r="O67" i="7" s="1"/>
  <c r="AN67" i="10"/>
  <c r="AN67" i="7" s="1"/>
  <c r="AJ66" i="10"/>
  <c r="R67" i="10"/>
  <c r="S68" i="10"/>
  <c r="S68" i="7" s="1"/>
  <c r="AG68" i="10"/>
  <c r="AG68" i="7" s="1"/>
  <c r="AC67" i="10"/>
  <c r="J68" i="10"/>
  <c r="AH67" i="10"/>
  <c r="AH67" i="7" s="1"/>
  <c r="G66" i="10"/>
  <c r="G66" i="7" s="1"/>
  <c r="AF66" i="10"/>
  <c r="T67" i="10"/>
  <c r="AJ69" i="10"/>
  <c r="AJ69" i="7" s="1"/>
  <c r="P67" i="10"/>
  <c r="L67" i="10"/>
  <c r="AL67" i="10"/>
  <c r="N66" i="10"/>
  <c r="N66" i="7" s="1"/>
  <c r="AG69" i="10"/>
  <c r="AG69" i="7" s="1"/>
  <c r="Q67" i="10"/>
  <c r="N67" i="10"/>
  <c r="C67" i="10"/>
  <c r="C67" i="7" s="1"/>
  <c r="AI68" i="10"/>
  <c r="AI68" i="7" s="1"/>
  <c r="Z67" i="10"/>
  <c r="J66" i="10"/>
  <c r="S67" i="10"/>
  <c r="S67" i="7" s="1"/>
  <c r="AD67" i="10"/>
  <c r="AD67" i="7" s="1"/>
  <c r="AJ68" i="10"/>
  <c r="AH69" i="10"/>
  <c r="AN69" i="10"/>
  <c r="AN69" i="7" s="1"/>
  <c r="I68" i="10"/>
  <c r="Y67" i="10"/>
  <c r="AA68" i="10"/>
  <c r="T69" i="10"/>
  <c r="AC69" i="10"/>
  <c r="AC69" i="7" s="1"/>
  <c r="H69" i="10"/>
  <c r="AK68" i="10"/>
  <c r="AA67" i="10"/>
  <c r="AA67" i="7" s="1"/>
  <c r="Z68" i="10"/>
  <c r="Z68" i="7" s="1"/>
  <c r="S69" i="10"/>
  <c r="N68" i="10"/>
  <c r="N68" i="7" s="1"/>
  <c r="L68" i="10"/>
  <c r="L68" i="7" s="1"/>
  <c r="AN68" i="10"/>
  <c r="AN68" i="7" s="1"/>
  <c r="E68" i="10"/>
  <c r="C68" i="10"/>
  <c r="T68" i="10"/>
  <c r="T68" i="7" s="1"/>
  <c r="J69" i="10"/>
  <c r="J69" i="7" s="1"/>
  <c r="J67" i="10"/>
  <c r="Z69" i="10"/>
  <c r="Q69" i="10"/>
  <c r="Q69" i="7" s="1"/>
  <c r="AC68" i="10"/>
  <c r="AC68" i="7" s="1"/>
  <c r="R68" i="10"/>
  <c r="D68" i="10"/>
  <c r="G67" i="10"/>
  <c r="G67" i="7" s="1"/>
  <c r="AK69" i="10"/>
  <c r="AK69" i="7" s="1"/>
  <c r="I67" i="10"/>
  <c r="AM68" i="10"/>
  <c r="W67" i="10"/>
  <c r="W67" i="7" s="1"/>
  <c r="AB69" i="10"/>
  <c r="AB69" i="7" s="1"/>
  <c r="R70" i="10"/>
  <c r="M69" i="10"/>
  <c r="W70" i="10"/>
  <c r="W70" i="7" s="1"/>
  <c r="Q70" i="10"/>
  <c r="Q70" i="7" s="1"/>
  <c r="V67" i="10"/>
  <c r="AL68" i="10"/>
  <c r="Q68" i="10"/>
  <c r="Q68" i="7" s="1"/>
  <c r="Y69" i="10"/>
  <c r="Y69" i="7" s="1"/>
  <c r="F68" i="10"/>
  <c r="W69" i="10"/>
  <c r="S70" i="10"/>
  <c r="G70" i="10"/>
  <c r="G70" i="7" s="1"/>
  <c r="V68" i="10"/>
  <c r="C69" i="10"/>
  <c r="L69" i="10"/>
  <c r="L69" i="7" s="1"/>
  <c r="H68" i="10"/>
  <c r="D69" i="10"/>
  <c r="G69" i="10"/>
  <c r="AH68" i="10"/>
  <c r="AH68" i="7" s="1"/>
  <c r="AA69" i="10"/>
  <c r="R69" i="10"/>
  <c r="AD70" i="10"/>
  <c r="P70" i="10"/>
  <c r="P70" i="7" s="1"/>
  <c r="AK70" i="10"/>
  <c r="AI69" i="10"/>
  <c r="K68" i="10"/>
  <c r="O68" i="10"/>
  <c r="Y68" i="10"/>
  <c r="Y68" i="7" s="1"/>
  <c r="AG67" i="10"/>
  <c r="P68" i="10"/>
  <c r="K69" i="10"/>
  <c r="AF68" i="10"/>
  <c r="G68" i="10"/>
  <c r="AN70" i="10"/>
  <c r="V69" i="10"/>
  <c r="V69" i="7" s="1"/>
  <c r="AL70" i="10"/>
  <c r="AL70" i="7" s="1"/>
  <c r="D70" i="10"/>
  <c r="AJ71" i="10"/>
  <c r="M70" i="10"/>
  <c r="M70" i="7" s="1"/>
  <c r="AC70" i="10"/>
  <c r="K70" i="10"/>
  <c r="Y70" i="10"/>
  <c r="P69" i="10"/>
  <c r="P69" i="7" s="1"/>
  <c r="T70" i="10"/>
  <c r="H70" i="10"/>
  <c r="AJ70" i="10"/>
  <c r="AM69" i="10"/>
  <c r="AM69" i="7" s="1"/>
  <c r="I70" i="10"/>
  <c r="I70" i="7" s="1"/>
  <c r="AA70" i="10"/>
  <c r="E71" i="10"/>
  <c r="N69" i="10"/>
  <c r="N69" i="7" s="1"/>
  <c r="AM70" i="10"/>
  <c r="AM70" i="7" s="1"/>
  <c r="AB71" i="10"/>
  <c r="AF69" i="10"/>
  <c r="Z70" i="10"/>
  <c r="Z70" i="7" s="1"/>
  <c r="AD69" i="10"/>
  <c r="AD69" i="7" s="1"/>
  <c r="L70" i="10"/>
  <c r="AI70" i="10"/>
  <c r="AL69" i="10"/>
  <c r="AL69" i="7" s="1"/>
  <c r="AG70" i="10"/>
  <c r="AG70" i="7" s="1"/>
  <c r="I69" i="10"/>
  <c r="AB70" i="10"/>
  <c r="AM71" i="10"/>
  <c r="AM71" i="7" s="1"/>
  <c r="O70" i="10"/>
  <c r="O70" i="7" s="1"/>
  <c r="AH70" i="10"/>
  <c r="N70" i="10"/>
  <c r="C70" i="10"/>
  <c r="C70" i="7" s="1"/>
  <c r="O69" i="10"/>
  <c r="E70" i="10"/>
  <c r="V70" i="10"/>
  <c r="AF70" i="10"/>
  <c r="F69" i="10"/>
  <c r="T71" i="10"/>
  <c r="F70" i="10"/>
  <c r="J70" i="10"/>
  <c r="J70" i="7" s="1"/>
  <c r="V71" i="10"/>
  <c r="E69" i="10"/>
  <c r="AF71" i="10"/>
  <c r="Q71" i="10"/>
  <c r="Q71" i="7" s="1"/>
  <c r="O71" i="10"/>
  <c r="O71" i="7" s="1"/>
  <c r="AN71" i="10"/>
  <c r="F72" i="10"/>
  <c r="AI71" i="10"/>
  <c r="AI71" i="7" s="1"/>
  <c r="AG72" i="10"/>
  <c r="AD72" i="10"/>
  <c r="W71" i="10"/>
  <c r="J72" i="10"/>
  <c r="J72" i="7" s="1"/>
  <c r="AD71" i="10"/>
  <c r="AD71" i="7" s="1"/>
  <c r="S71" i="10"/>
  <c r="I71" i="10"/>
  <c r="I71" i="7" s="1"/>
  <c r="M71" i="10"/>
  <c r="AC71" i="10"/>
  <c r="AC71" i="7" s="1"/>
  <c r="W72" i="10"/>
  <c r="AH71" i="10"/>
  <c r="N71" i="10"/>
  <c r="AA71" i="10"/>
  <c r="AA71" i="7" s="1"/>
  <c r="G71" i="10"/>
  <c r="Z71" i="10"/>
  <c r="L71" i="10"/>
  <c r="L71" i="7" s="1"/>
  <c r="Y71" i="10"/>
  <c r="H71" i="10"/>
  <c r="C71" i="10"/>
  <c r="K71" i="10"/>
  <c r="E72" i="10"/>
  <c r="E72" i="7" s="1"/>
  <c r="AG71" i="10"/>
  <c r="AL71" i="10"/>
  <c r="AK71" i="10"/>
  <c r="AK71" i="7" s="1"/>
  <c r="AF72" i="10"/>
  <c r="AC72" i="10"/>
  <c r="F71" i="10"/>
  <c r="T72" i="10"/>
  <c r="T72" i="7" s="1"/>
  <c r="AC73" i="10"/>
  <c r="AC73" i="7" s="1"/>
  <c r="G72" i="10"/>
  <c r="AL72" i="10"/>
  <c r="AM73" i="10"/>
  <c r="AM73" i="7" s="1"/>
  <c r="Q72" i="10"/>
  <c r="Q72" i="7" s="1"/>
  <c r="AA72" i="10"/>
  <c r="H73" i="10"/>
  <c r="AD73" i="10"/>
  <c r="AB72" i="10"/>
  <c r="AI72" i="10"/>
  <c r="AK72" i="10"/>
  <c r="R71" i="10"/>
  <c r="R71" i="7" s="1"/>
  <c r="P71" i="10"/>
  <c r="P71" i="7" s="1"/>
  <c r="J71" i="10"/>
  <c r="D71" i="10"/>
  <c r="Z73" i="10"/>
  <c r="Z73" i="7" s="1"/>
  <c r="L72" i="10"/>
  <c r="AH72" i="10"/>
  <c r="G73" i="10"/>
  <c r="J73" i="10"/>
  <c r="C73" i="10"/>
  <c r="C73" i="7" s="1"/>
  <c r="AJ72" i="10"/>
  <c r="W73" i="10"/>
  <c r="T73" i="10"/>
  <c r="T73" i="7" s="1"/>
  <c r="AL73" i="10"/>
  <c r="AL73" i="7" s="1"/>
  <c r="AC74" i="10"/>
  <c r="S74" i="10"/>
  <c r="Z72" i="10"/>
  <c r="Z72" i="7" s="1"/>
  <c r="D74" i="10"/>
  <c r="D74" i="7" s="1"/>
  <c r="W74" i="10"/>
  <c r="D72" i="10"/>
  <c r="S73" i="10"/>
  <c r="S73" i="7" s="1"/>
  <c r="C72" i="10"/>
  <c r="C72" i="7" s="1"/>
  <c r="Y72" i="10"/>
  <c r="O72" i="10"/>
  <c r="N72" i="10"/>
  <c r="P72" i="10"/>
  <c r="F73" i="10"/>
  <c r="V73" i="10"/>
  <c r="M72" i="10"/>
  <c r="M72" i="7" s="1"/>
  <c r="H72" i="10"/>
  <c r="H72" i="7" s="1"/>
  <c r="AG73" i="10"/>
  <c r="AI74" i="10"/>
  <c r="AH74" i="10"/>
  <c r="AH74" i="7" s="1"/>
  <c r="AM74" i="10"/>
  <c r="AD74" i="10"/>
  <c r="K72" i="10"/>
  <c r="R72" i="10"/>
  <c r="R72" i="7" s="1"/>
  <c r="V72" i="10"/>
  <c r="V72" i="7" s="1"/>
  <c r="D73" i="10"/>
  <c r="AN73" i="10"/>
  <c r="K74" i="10"/>
  <c r="E74" i="10"/>
  <c r="E74" i="7" s="1"/>
  <c r="S72" i="10"/>
  <c r="R73" i="10"/>
  <c r="AK73" i="10"/>
  <c r="AK73" i="7" s="1"/>
  <c r="AN72" i="10"/>
  <c r="AN72" i="7" s="1"/>
  <c r="AM72" i="10"/>
  <c r="F74" i="10"/>
  <c r="AL74" i="10"/>
  <c r="AL74" i="7" s="1"/>
  <c r="Y73" i="10"/>
  <c r="Y73" i="7" s="1"/>
  <c r="L74" i="10"/>
  <c r="AF75" i="10"/>
  <c r="Z74" i="10"/>
  <c r="Z74" i="7" s="1"/>
  <c r="V74" i="10"/>
  <c r="V74" i="7" s="1"/>
  <c r="C74" i="10"/>
  <c r="E73" i="10"/>
  <c r="J75" i="10"/>
  <c r="J75" i="7" s="1"/>
  <c r="P74" i="10"/>
  <c r="P74" i="7" s="1"/>
  <c r="I72" i="10"/>
  <c r="G74" i="10"/>
  <c r="AJ74" i="10"/>
  <c r="AJ74" i="7" s="1"/>
  <c r="I73" i="10"/>
  <c r="I73" i="7" s="1"/>
  <c r="F75" i="10"/>
  <c r="AH73" i="10"/>
  <c r="AA73" i="10"/>
  <c r="AA73" i="7" s="1"/>
  <c r="I75" i="10"/>
  <c r="I75" i="7" s="1"/>
  <c r="AK75" i="10"/>
  <c r="N75" i="10"/>
  <c r="AL76" i="10"/>
  <c r="AL76" i="7" s="1"/>
  <c r="N74" i="10"/>
  <c r="N74" i="7" s="1"/>
  <c r="M74" i="10"/>
  <c r="AA75" i="10"/>
  <c r="P73" i="10"/>
  <c r="R74" i="10"/>
  <c r="R74" i="7" s="1"/>
  <c r="AG75" i="10"/>
  <c r="H74" i="10"/>
  <c r="N73" i="10"/>
  <c r="N73" i="7" s="1"/>
  <c r="Y74" i="10"/>
  <c r="Y74" i="7" s="1"/>
  <c r="I74" i="10"/>
  <c r="K75" i="10"/>
  <c r="Q73" i="10"/>
  <c r="Q73" i="7" s="1"/>
  <c r="O73" i="10"/>
  <c r="O73" i="7" s="1"/>
  <c r="AF73" i="10"/>
  <c r="AI73" i="10"/>
  <c r="Q74" i="10"/>
  <c r="Q74" i="7" s="1"/>
  <c r="T75" i="10"/>
  <c r="T75" i="7" s="1"/>
  <c r="Z76" i="10"/>
  <c r="AB74" i="10"/>
  <c r="K73" i="10"/>
  <c r="L75" i="10"/>
  <c r="L75" i="7" s="1"/>
  <c r="Q75" i="10"/>
  <c r="G75" i="10"/>
  <c r="AB75" i="10"/>
  <c r="AB75" i="7" s="1"/>
  <c r="H75" i="10"/>
  <c r="AG74" i="10"/>
  <c r="M73" i="10"/>
  <c r="T74" i="10"/>
  <c r="T74" i="7" s="1"/>
  <c r="AN74" i="10"/>
  <c r="AN74" i="7" s="1"/>
  <c r="P75" i="10"/>
  <c r="R75" i="10"/>
  <c r="M75" i="10"/>
  <c r="M75" i="7" s="1"/>
  <c r="S75" i="10"/>
  <c r="S75" i="7" s="1"/>
  <c r="AK74" i="10"/>
  <c r="L73" i="10"/>
  <c r="AF74" i="10"/>
  <c r="AB73" i="10"/>
  <c r="AB73" i="7" s="1"/>
  <c r="V75" i="10"/>
  <c r="AA74" i="10"/>
  <c r="O74" i="10"/>
  <c r="O74" i="7" s="1"/>
  <c r="C77" i="10"/>
  <c r="C77" i="7" s="1"/>
  <c r="AG76" i="10"/>
  <c r="AA76" i="10"/>
  <c r="G76" i="10"/>
  <c r="G76" i="7" s="1"/>
  <c r="AN75" i="10"/>
  <c r="AN75" i="7" s="1"/>
  <c r="AH76" i="10"/>
  <c r="K76" i="10"/>
  <c r="AM76" i="10"/>
  <c r="AM76" i="7" s="1"/>
  <c r="P77" i="10"/>
  <c r="P77" i="7" s="1"/>
  <c r="C75" i="10"/>
  <c r="H76" i="10"/>
  <c r="C76" i="10"/>
  <c r="C76" i="7" s="1"/>
  <c r="W75" i="10"/>
  <c r="E75" i="10"/>
  <c r="J74" i="10"/>
  <c r="T77" i="10"/>
  <c r="T77" i="7" s="1"/>
  <c r="J76" i="10"/>
  <c r="J76" i="7" s="1"/>
  <c r="AD75" i="10"/>
  <c r="AJ73" i="10"/>
  <c r="AC75" i="10"/>
  <c r="AC75" i="7" s="1"/>
  <c r="P76" i="10"/>
  <c r="Z75" i="10"/>
  <c r="Y75" i="10"/>
  <c r="AK76" i="10"/>
  <c r="AK76" i="7" s="1"/>
  <c r="AH75" i="10"/>
  <c r="AH75" i="7" s="1"/>
  <c r="AI75" i="10"/>
  <c r="AL75" i="10"/>
  <c r="Q76" i="10"/>
  <c r="Q76" i="7" s="1"/>
  <c r="T76" i="10"/>
  <c r="AJ75" i="10"/>
  <c r="Z79" i="10"/>
  <c r="AF78" i="10"/>
  <c r="E77" i="10"/>
  <c r="E77" i="7" s="1"/>
  <c r="AM75" i="10"/>
  <c r="Y76" i="10"/>
  <c r="AF77" i="10"/>
  <c r="F77" i="10"/>
  <c r="H77" i="10"/>
  <c r="R76" i="10"/>
  <c r="R76" i="7" s="1"/>
  <c r="D76" i="10"/>
  <c r="D76" i="7" s="1"/>
  <c r="AA78" i="10"/>
  <c r="AA78" i="7" s="1"/>
  <c r="R77" i="10"/>
  <c r="Y77" i="10"/>
  <c r="AJ76" i="10"/>
  <c r="AJ76" i="7" s="1"/>
  <c r="AD76" i="10"/>
  <c r="AD76" i="7" s="1"/>
  <c r="S76" i="10"/>
  <c r="E76" i="10"/>
  <c r="AC76" i="10"/>
  <c r="AC76" i="7" s="1"/>
  <c r="AM77" i="10"/>
  <c r="AM77" i="7" s="1"/>
  <c r="M76" i="10"/>
  <c r="Q77" i="10"/>
  <c r="AC77" i="10"/>
  <c r="AC77" i="7" s="1"/>
  <c r="V76" i="10"/>
  <c r="V76" i="7" s="1"/>
  <c r="O77" i="10"/>
  <c r="AN77" i="10"/>
  <c r="W77" i="10"/>
  <c r="W77" i="7" s="1"/>
  <c r="AJ78" i="10"/>
  <c r="O76" i="10"/>
  <c r="O75" i="10"/>
  <c r="K77" i="10"/>
  <c r="I76" i="10"/>
  <c r="I76" i="7" s="1"/>
  <c r="G77" i="10"/>
  <c r="AB76" i="10"/>
  <c r="V77" i="10"/>
  <c r="AL77" i="10"/>
  <c r="AL77" i="7" s="1"/>
  <c r="S78" i="10"/>
  <c r="Z78" i="10"/>
  <c r="M79" i="10"/>
  <c r="M79" i="7" s="1"/>
  <c r="V78" i="10"/>
  <c r="V78" i="7" s="1"/>
  <c r="AI79" i="10"/>
  <c r="Z77" i="10"/>
  <c r="D78" i="10"/>
  <c r="D78" i="7" s="1"/>
  <c r="F76" i="10"/>
  <c r="Q78" i="10"/>
  <c r="S77" i="10"/>
  <c r="D77" i="10"/>
  <c r="D77" i="7" s="1"/>
  <c r="AG77" i="10"/>
  <c r="AG77" i="7" s="1"/>
  <c r="H79" i="10"/>
  <c r="AN78" i="10"/>
  <c r="F78" i="10"/>
  <c r="AM78" i="10"/>
  <c r="AC79" i="10"/>
  <c r="D75" i="10"/>
  <c r="AD77" i="10"/>
  <c r="AF76" i="10"/>
  <c r="AK78" i="10"/>
  <c r="I77" i="10"/>
  <c r="I77" i="7" s="1"/>
  <c r="L77" i="10"/>
  <c r="L77" i="7" s="1"/>
  <c r="AG78" i="10"/>
  <c r="AG78" i="7" s="1"/>
  <c r="AI77" i="10"/>
  <c r="AI76" i="10"/>
  <c r="G78" i="10"/>
  <c r="G78" i="7" s="1"/>
  <c r="Y79" i="10"/>
  <c r="C79" i="10"/>
  <c r="AB77" i="10"/>
  <c r="AK77" i="10"/>
  <c r="AK77" i="7" s="1"/>
  <c r="AG79" i="10"/>
  <c r="AG79" i="7" s="1"/>
  <c r="AJ77" i="10"/>
  <c r="L76" i="10"/>
  <c r="N77" i="10"/>
  <c r="N77" i="7" s="1"/>
  <c r="P78" i="10"/>
  <c r="C78" i="10"/>
  <c r="AD79" i="10"/>
  <c r="R78" i="10"/>
  <c r="AI78" i="10"/>
  <c r="AI78" i="7" s="1"/>
  <c r="E78" i="10"/>
  <c r="T78" i="10"/>
  <c r="J77" i="10"/>
  <c r="J77" i="7" s="1"/>
  <c r="N76" i="10"/>
  <c r="N76" i="7" s="1"/>
  <c r="I79" i="10"/>
  <c r="AH77" i="10"/>
  <c r="AA77" i="10"/>
  <c r="AA77" i="7" s="1"/>
  <c r="W76" i="10"/>
  <c r="AN76" i="10"/>
  <c r="H81" i="10"/>
  <c r="P79" i="10"/>
  <c r="P79" i="7" s="1"/>
  <c r="L79" i="10"/>
  <c r="L79" i="7" s="1"/>
  <c r="M80" i="10"/>
  <c r="K79" i="10"/>
  <c r="Y78" i="10"/>
  <c r="Y78" i="7" s="1"/>
  <c r="AK79" i="10"/>
  <c r="AK79" i="7" s="1"/>
  <c r="AM79" i="10"/>
  <c r="AB78" i="10"/>
  <c r="AL78" i="10"/>
  <c r="AL78" i="7" s="1"/>
  <c r="F79" i="10"/>
  <c r="F79" i="7" s="1"/>
  <c r="AC78" i="10"/>
  <c r="R80" i="10"/>
  <c r="K78" i="10"/>
  <c r="O80" i="10"/>
  <c r="O80" i="7" s="1"/>
  <c r="E79" i="10"/>
  <c r="I80" i="10"/>
  <c r="AN80" i="10"/>
  <c r="AN80" i="7" s="1"/>
  <c r="W79" i="10"/>
  <c r="W79" i="7" s="1"/>
  <c r="T79" i="10"/>
  <c r="L78" i="10"/>
  <c r="G79" i="10"/>
  <c r="G79" i="7" s="1"/>
  <c r="N78" i="10"/>
  <c r="N78" i="7" s="1"/>
  <c r="W78" i="10"/>
  <c r="W80" i="10"/>
  <c r="AK80" i="10"/>
  <c r="AK80" i="7" s="1"/>
  <c r="N79" i="10"/>
  <c r="N79" i="7" s="1"/>
  <c r="I78" i="10"/>
  <c r="M77" i="10"/>
  <c r="AN79" i="10"/>
  <c r="AN79" i="7" s="1"/>
  <c r="AB79" i="10"/>
  <c r="AB79" i="7" s="1"/>
  <c r="AJ79" i="10"/>
  <c r="J79" i="10"/>
  <c r="J79" i="7" s="1"/>
  <c r="R79" i="10"/>
  <c r="R79" i="7" s="1"/>
  <c r="C80" i="10"/>
  <c r="C80" i="7" s="1"/>
  <c r="N80" i="10"/>
  <c r="AG80" i="10"/>
  <c r="H78" i="10"/>
  <c r="H78" i="7" s="1"/>
  <c r="AC80" i="10"/>
  <c r="AC80" i="7" s="1"/>
  <c r="H80" i="10"/>
  <c r="AA79" i="10"/>
  <c r="O81" i="10"/>
  <c r="O81" i="7" s="1"/>
  <c r="D80" i="10"/>
  <c r="D80" i="7" s="1"/>
  <c r="L80" i="10"/>
  <c r="AJ81" i="10"/>
  <c r="K81" i="10"/>
  <c r="Q79" i="10"/>
  <c r="Q79" i="7" s="1"/>
  <c r="P81" i="10"/>
  <c r="AF80" i="10"/>
  <c r="S79" i="10"/>
  <c r="S79" i="7" s="1"/>
  <c r="J78" i="10"/>
  <c r="J78" i="7" s="1"/>
  <c r="I81" i="10"/>
  <c r="AB80" i="10"/>
  <c r="AF81" i="10"/>
  <c r="AH80" i="10"/>
  <c r="AH80" i="7" s="1"/>
  <c r="W81" i="10"/>
  <c r="O79" i="10"/>
  <c r="J80" i="10"/>
  <c r="J80" i="7" s="1"/>
  <c r="AG82" i="10"/>
  <c r="G80" i="10"/>
  <c r="AD78" i="10"/>
  <c r="Z80" i="10"/>
  <c r="Z80" i="7" s="1"/>
  <c r="Y81" i="10"/>
  <c r="AM81" i="10"/>
  <c r="V80" i="10"/>
  <c r="G81" i="10"/>
  <c r="G81" i="7" s="1"/>
  <c r="AL79" i="10"/>
  <c r="AL79" i="7" s="1"/>
  <c r="AM80" i="10"/>
  <c r="AH78" i="10"/>
  <c r="E80" i="10"/>
  <c r="E80" i="7" s="1"/>
  <c r="D79" i="10"/>
  <c r="D79" i="7" s="1"/>
  <c r="AD80" i="10"/>
  <c r="S80" i="10"/>
  <c r="V79" i="10"/>
  <c r="V79" i="7" s="1"/>
  <c r="Z81" i="10"/>
  <c r="Z81" i="7" s="1"/>
  <c r="AH79" i="10"/>
  <c r="M78" i="10"/>
  <c r="AF79" i="10"/>
  <c r="V83" i="10"/>
  <c r="N81" i="10"/>
  <c r="K82" i="10"/>
  <c r="P80" i="10"/>
  <c r="P80" i="7" s="1"/>
  <c r="AG81" i="10"/>
  <c r="M81" i="10"/>
  <c r="J82" i="10"/>
  <c r="Y80" i="10"/>
  <c r="Y80" i="7" s="1"/>
  <c r="T82" i="10"/>
  <c r="O82" i="10"/>
  <c r="AN82" i="10"/>
  <c r="D82" i="10"/>
  <c r="AB81" i="10"/>
  <c r="AB81" i="7" s="1"/>
  <c r="Q82" i="10"/>
  <c r="F80" i="10"/>
  <c r="F82" i="10"/>
  <c r="F82" i="7" s="1"/>
  <c r="AL81" i="10"/>
  <c r="AL81" i="7" s="1"/>
  <c r="AI80" i="10"/>
  <c r="AL80" i="10"/>
  <c r="T80" i="10"/>
  <c r="T80" i="7" s="1"/>
  <c r="I82" i="10"/>
  <c r="I82" i="7" s="1"/>
  <c r="AH81" i="10"/>
  <c r="AD81" i="10"/>
  <c r="S81" i="10"/>
  <c r="S81" i="7" s="1"/>
  <c r="Z82" i="10"/>
  <c r="Z82" i="7" s="1"/>
  <c r="AF82" i="10"/>
  <c r="R82" i="10"/>
  <c r="M82" i="10"/>
  <c r="M82" i="7" s="1"/>
  <c r="AC81" i="10"/>
  <c r="AA81" i="10"/>
  <c r="AA80" i="10"/>
  <c r="T81" i="10"/>
  <c r="T81" i="7" s="1"/>
  <c r="AJ80" i="10"/>
  <c r="AK81" i="10"/>
  <c r="O78" i="10"/>
  <c r="O78" i="7" s="1"/>
  <c r="Q81" i="10"/>
  <c r="C82" i="10"/>
  <c r="C82" i="7" s="1"/>
  <c r="Q80" i="10"/>
  <c r="L81" i="10"/>
  <c r="R81" i="10"/>
  <c r="R81" i="7" s="1"/>
  <c r="F81" i="10"/>
  <c r="F81" i="7" s="1"/>
  <c r="P82" i="10"/>
  <c r="AC82" i="10"/>
  <c r="V81" i="10"/>
  <c r="V81" i="7" s="1"/>
  <c r="AA82" i="10"/>
  <c r="AA82" i="7" s="1"/>
  <c r="S82" i="10"/>
  <c r="V82" i="10"/>
  <c r="V82" i="7" s="1"/>
  <c r="J81" i="10"/>
  <c r="J81" i="7" s="1"/>
  <c r="AD82" i="10"/>
  <c r="AD82" i="7" s="1"/>
  <c r="AA83" i="10"/>
  <c r="M83" i="10"/>
  <c r="AJ82" i="10"/>
  <c r="AJ82" i="7" s="1"/>
  <c r="AI81" i="10"/>
  <c r="L83" i="10"/>
  <c r="AM82" i="10"/>
  <c r="C83" i="10"/>
  <c r="C83" i="7" s="1"/>
  <c r="AJ83" i="10"/>
  <c r="AJ83" i="7" s="1"/>
  <c r="Q83" i="10"/>
  <c r="N83" i="10"/>
  <c r="W83" i="10"/>
  <c r="W83" i="7" s="1"/>
  <c r="P83" i="10"/>
  <c r="P83" i="7" s="1"/>
  <c r="AD83" i="10"/>
  <c r="AG83" i="10"/>
  <c r="AG83" i="7" s="1"/>
  <c r="L82" i="10"/>
  <c r="L82" i="7" s="1"/>
  <c r="G82" i="10"/>
  <c r="D83" i="10"/>
  <c r="AL82" i="10"/>
  <c r="AI82" i="10"/>
  <c r="AI82" i="7" s="1"/>
  <c r="N82" i="10"/>
  <c r="N82" i="7" s="1"/>
  <c r="O83" i="10"/>
  <c r="AF83" i="10"/>
  <c r="J83" i="10"/>
  <c r="J83" i="7" s="1"/>
  <c r="D81" i="10"/>
  <c r="W82" i="10"/>
  <c r="E81" i="10"/>
  <c r="AK82" i="10"/>
  <c r="AK82" i="7" s="1"/>
  <c r="H84" i="10"/>
  <c r="R83" i="10"/>
  <c r="AJ84" i="10"/>
  <c r="AN83" i="10"/>
  <c r="AN83" i="7" s="1"/>
  <c r="G84" i="10"/>
  <c r="G84" i="7" s="1"/>
  <c r="V84" i="10"/>
  <c r="AN84" i="10"/>
  <c r="AB82" i="10"/>
  <c r="AB82" i="7" s="1"/>
  <c r="AN81" i="10"/>
  <c r="AN81" i="7" s="1"/>
  <c r="K80" i="10"/>
  <c r="M84" i="10"/>
  <c r="AG84" i="10"/>
  <c r="E84" i="10"/>
  <c r="E84" i="7" s="1"/>
  <c r="AL84" i="10"/>
  <c r="E82" i="10"/>
  <c r="Y83" i="10"/>
  <c r="Y83" i="7" s="1"/>
  <c r="G83" i="10"/>
  <c r="G83" i="7" s="1"/>
  <c r="I83" i="10"/>
  <c r="H83" i="10"/>
  <c r="H83" i="7" s="1"/>
  <c r="K84" i="10"/>
  <c r="J84" i="10"/>
  <c r="J84" i="7" s="1"/>
  <c r="AK83" i="10"/>
  <c r="AF84" i="10"/>
  <c r="P84" i="10"/>
  <c r="P84" i="7" s="1"/>
  <c r="C84" i="10"/>
  <c r="C84" i="7" s="1"/>
  <c r="E83" i="10"/>
  <c r="C81" i="10"/>
  <c r="S83" i="10"/>
  <c r="S83" i="7" s="1"/>
  <c r="Y82" i="10"/>
  <c r="AA84" i="10"/>
  <c r="AI84" i="10"/>
  <c r="F83" i="10"/>
  <c r="F83" i="7" s="1"/>
  <c r="AD84" i="10"/>
  <c r="AD84" i="7" s="1"/>
  <c r="D84" i="10"/>
  <c r="AM83" i="10"/>
  <c r="AL83" i="10"/>
  <c r="AL83" i="7" s="1"/>
  <c r="H82" i="10"/>
  <c r="H82" i="7" s="1"/>
  <c r="AH83" i="10"/>
  <c r="T83" i="10"/>
  <c r="Z83" i="10"/>
  <c r="Z83" i="7" s="1"/>
  <c r="AH82" i="10"/>
  <c r="AH82" i="7" s="1"/>
  <c r="AC84" i="10"/>
  <c r="AL85" i="10"/>
  <c r="AL85" i="7" s="1"/>
  <c r="W85" i="10"/>
  <c r="W85" i="7" s="1"/>
  <c r="T84" i="10"/>
  <c r="T84" i="7" s="1"/>
  <c r="E85" i="10"/>
  <c r="AH84" i="10"/>
  <c r="T85" i="10"/>
  <c r="T85" i="7" s="1"/>
  <c r="Y84" i="10"/>
  <c r="Y84" i="7" s="1"/>
  <c r="Q84" i="10"/>
  <c r="AF85" i="10"/>
  <c r="K85" i="10"/>
  <c r="R85" i="10"/>
  <c r="R85" i="7" s="1"/>
  <c r="W84" i="10"/>
  <c r="H85" i="10"/>
  <c r="K83" i="10"/>
  <c r="AH86" i="10"/>
  <c r="N84" i="10"/>
  <c r="V85" i="10"/>
  <c r="V85" i="7" s="1"/>
  <c r="E86" i="10"/>
  <c r="E86" i="7" s="1"/>
  <c r="AN86" i="10"/>
  <c r="AH85" i="10"/>
  <c r="M85" i="10"/>
  <c r="R84" i="10"/>
  <c r="R84" i="7" s="1"/>
  <c r="AC83" i="10"/>
  <c r="AC83" i="7" s="1"/>
  <c r="AB85" i="10"/>
  <c r="AM84" i="10"/>
  <c r="F85" i="10"/>
  <c r="F85" i="7" s="1"/>
  <c r="AM85" i="10"/>
  <c r="AM85" i="7" s="1"/>
  <c r="AD85" i="10"/>
  <c r="C85" i="10"/>
  <c r="D86" i="10"/>
  <c r="D86" i="7" s="1"/>
  <c r="F84" i="10"/>
  <c r="F84" i="7" s="1"/>
  <c r="AC85" i="10"/>
  <c r="AK84" i="10"/>
  <c r="AD86" i="10"/>
  <c r="AD86" i="7" s="1"/>
  <c r="I85" i="10"/>
  <c r="Z84" i="10"/>
  <c r="S84" i="10"/>
  <c r="Y85" i="10"/>
  <c r="Y85" i="7" s="1"/>
  <c r="AI83" i="10"/>
  <c r="AB83" i="10"/>
  <c r="L84" i="10"/>
  <c r="AC86" i="10"/>
  <c r="AC86" i="7" s="1"/>
  <c r="O85" i="10"/>
  <c r="O85" i="7" s="1"/>
  <c r="Q85" i="10"/>
  <c r="G86" i="10"/>
  <c r="AB84" i="10"/>
  <c r="AB84" i="7" s="1"/>
  <c r="D85" i="10"/>
  <c r="D85" i="7" s="1"/>
  <c r="N85" i="10"/>
  <c r="AA86" i="10"/>
  <c r="AN85" i="10"/>
  <c r="AN85" i="7" s="1"/>
  <c r="AI85" i="10"/>
  <c r="Q86" i="10"/>
  <c r="S85" i="10"/>
  <c r="O84" i="10"/>
  <c r="O84" i="7" s="1"/>
  <c r="J87" i="10"/>
  <c r="J87" i="7" s="1"/>
  <c r="AB87" i="10"/>
  <c r="I86" i="10"/>
  <c r="R86" i="10"/>
  <c r="R86" i="7" s="1"/>
  <c r="AG86" i="10"/>
  <c r="AG86" i="7" s="1"/>
  <c r="E87" i="10"/>
  <c r="P85" i="10"/>
  <c r="O86" i="10"/>
  <c r="O86" i="7" s="1"/>
  <c r="F86" i="10"/>
  <c r="M86" i="10"/>
  <c r="N87" i="10"/>
  <c r="AK86" i="10"/>
  <c r="AK86" i="7" s="1"/>
  <c r="AA85" i="10"/>
  <c r="AA85" i="7" s="1"/>
  <c r="M87" i="10"/>
  <c r="AL86" i="10"/>
  <c r="AB86" i="10"/>
  <c r="AB86" i="7" s="1"/>
  <c r="AJ86" i="10"/>
  <c r="AG85" i="10"/>
  <c r="AK85" i="10"/>
  <c r="L85" i="10"/>
  <c r="L85" i="7" s="1"/>
  <c r="C86" i="10"/>
  <c r="C86" i="7" s="1"/>
  <c r="AM86" i="10"/>
  <c r="V86" i="10"/>
  <c r="I84" i="10"/>
  <c r="I84" i="7" s="1"/>
  <c r="L86" i="10"/>
  <c r="G85" i="10"/>
  <c r="S86" i="10"/>
  <c r="S86" i="7" s="1"/>
  <c r="AD87" i="10"/>
  <c r="AD87" i="7" s="1"/>
  <c r="AK87" i="10"/>
  <c r="AK87" i="7" s="1"/>
  <c r="H87" i="10"/>
  <c r="J86" i="10"/>
  <c r="J85" i="10"/>
  <c r="J85" i="7" s="1"/>
  <c r="K86" i="10"/>
  <c r="Z85" i="10"/>
  <c r="Y86" i="10"/>
  <c r="AJ85" i="10"/>
  <c r="AJ85" i="7" s="1"/>
  <c r="P87" i="10"/>
  <c r="P87" i="7" s="1"/>
  <c r="AI86" i="10"/>
  <c r="AF86" i="10"/>
  <c r="Z86" i="10"/>
  <c r="Z86" i="7" s="1"/>
  <c r="AN87" i="10"/>
  <c r="AF88" i="10"/>
  <c r="AJ87" i="10"/>
  <c r="P86" i="10"/>
  <c r="P86" i="7" s="1"/>
  <c r="N86" i="10"/>
  <c r="AM87" i="10"/>
  <c r="F87" i="10"/>
  <c r="D87" i="10"/>
  <c r="D87" i="7" s="1"/>
  <c r="I87" i="10"/>
  <c r="AI87" i="10"/>
  <c r="AH88" i="10"/>
  <c r="Q87" i="10"/>
  <c r="Q87" i="7" s="1"/>
  <c r="AA87" i="10"/>
  <c r="F88" i="10"/>
  <c r="R87" i="10"/>
  <c r="Y87" i="10"/>
  <c r="Y87" i="7" s="1"/>
  <c r="AF87" i="10"/>
  <c r="AL87" i="10"/>
  <c r="L87" i="10"/>
  <c r="K87" i="10"/>
  <c r="O87" i="10"/>
  <c r="O87" i="7" s="1"/>
  <c r="AA88" i="10"/>
  <c r="S87" i="10"/>
  <c r="AC87" i="10"/>
  <c r="AC87" i="7" s="1"/>
  <c r="T86" i="10"/>
  <c r="T86" i="7" s="1"/>
  <c r="Y88" i="10"/>
  <c r="Z87" i="10"/>
  <c r="Z87" i="7" s="1"/>
  <c r="G87" i="10"/>
  <c r="G87" i="7" s="1"/>
  <c r="C87" i="10"/>
  <c r="C87" i="7" s="1"/>
  <c r="E88" i="10"/>
  <c r="T87" i="10"/>
  <c r="AK88" i="10"/>
  <c r="AK88" i="7" s="1"/>
  <c r="V88" i="10"/>
  <c r="W89" i="10"/>
  <c r="J88" i="10"/>
  <c r="S88" i="10"/>
  <c r="S88" i="7" s="1"/>
  <c r="AB88" i="10"/>
  <c r="AB88" i="7" s="1"/>
  <c r="R88" i="10"/>
  <c r="Q88" i="10"/>
  <c r="S89" i="10"/>
  <c r="S89" i="7" s="1"/>
  <c r="L89" i="10"/>
  <c r="W87" i="10"/>
  <c r="H86" i="10"/>
  <c r="W86" i="10"/>
  <c r="W86" i="7" s="1"/>
  <c r="M89" i="10"/>
  <c r="M89" i="7" s="1"/>
  <c r="AI88" i="10"/>
  <c r="AD89" i="10"/>
  <c r="AK89" i="10"/>
  <c r="AK89" i="7" s="1"/>
  <c r="D88" i="10"/>
  <c r="D88" i="7" s="1"/>
  <c r="E89" i="10"/>
  <c r="AG88" i="10"/>
  <c r="C88" i="10"/>
  <c r="C88" i="7" s="1"/>
  <c r="P88" i="10"/>
  <c r="V89" i="10"/>
  <c r="AM88" i="10"/>
  <c r="T88" i="10"/>
  <c r="T88" i="7" s="1"/>
  <c r="G88" i="10"/>
  <c r="G88" i="7" s="1"/>
  <c r="V87" i="10"/>
  <c r="Z88" i="10"/>
  <c r="N89" i="10"/>
  <c r="N89" i="7" s="1"/>
  <c r="W88" i="10"/>
  <c r="W88" i="7" s="1"/>
  <c r="F89" i="10"/>
  <c r="AN89" i="10"/>
  <c r="AD88" i="10"/>
  <c r="AD88" i="7" s="1"/>
  <c r="H88" i="10"/>
  <c r="H88" i="7" s="1"/>
  <c r="AN88" i="10"/>
  <c r="AJ88" i="10"/>
  <c r="AH87" i="10"/>
  <c r="AH87" i="7" s="1"/>
  <c r="C89" i="10"/>
  <c r="C89" i="7" s="1"/>
  <c r="H89" i="10"/>
  <c r="E90" i="10"/>
  <c r="V90" i="10"/>
  <c r="V90" i="7" s="1"/>
  <c r="AG90" i="10"/>
  <c r="AG90" i="7" s="1"/>
  <c r="AK90" i="10"/>
  <c r="AM90" i="10"/>
  <c r="O89" i="10"/>
  <c r="O89" i="7" s="1"/>
  <c r="AF89" i="10"/>
  <c r="Z89" i="10"/>
  <c r="AF90" i="10"/>
  <c r="R89" i="10"/>
  <c r="R89" i="7" s="1"/>
  <c r="N88" i="10"/>
  <c r="N88" i="7" s="1"/>
  <c r="I88" i="10"/>
  <c r="M88" i="10"/>
  <c r="Q89" i="10"/>
  <c r="Q89" i="7" s="1"/>
  <c r="I89" i="10"/>
  <c r="Z90" i="10"/>
  <c r="AC88" i="10"/>
  <c r="K89" i="10"/>
  <c r="K88" i="10"/>
  <c r="W90" i="10"/>
  <c r="L88" i="10"/>
  <c r="F90" i="10"/>
  <c r="F90" i="7" s="1"/>
  <c r="AG87" i="10"/>
  <c r="AG87" i="7" s="1"/>
  <c r="I90" i="10"/>
  <c r="J90" i="10"/>
  <c r="T89" i="10"/>
  <c r="T89" i="7" s="1"/>
  <c r="O88" i="10"/>
  <c r="Y89" i="10"/>
  <c r="AG89" i="10"/>
  <c r="O90" i="10"/>
  <c r="R90" i="10"/>
  <c r="R90" i="7" s="1"/>
  <c r="AB89" i="10"/>
  <c r="AA90" i="10"/>
  <c r="AD90" i="10"/>
  <c r="AD90" i="7" s="1"/>
  <c r="AI91" i="10"/>
  <c r="T90" i="10"/>
  <c r="AA89" i="10"/>
  <c r="AH90" i="10"/>
  <c r="AH90" i="7" s="1"/>
  <c r="J89" i="10"/>
  <c r="AM92" i="10"/>
  <c r="AM91" i="10"/>
  <c r="AM89" i="10"/>
  <c r="AM89" i="7" s="1"/>
  <c r="AC90" i="10"/>
  <c r="AC90" i="7" s="1"/>
  <c r="AC89" i="10"/>
  <c r="AL88" i="10"/>
  <c r="N90" i="10"/>
  <c r="Q90" i="10"/>
  <c r="Q90" i="7" s="1"/>
  <c r="P90" i="10"/>
  <c r="W91" i="10"/>
  <c r="M90" i="10"/>
  <c r="M90" i="7" s="1"/>
  <c r="P89" i="10"/>
  <c r="P89" i="7" s="1"/>
  <c r="AJ90" i="10"/>
  <c r="AH89" i="10"/>
  <c r="L90" i="10"/>
  <c r="L90" i="7" s="1"/>
  <c r="AB90" i="10"/>
  <c r="H90" i="10"/>
  <c r="K90" i="10"/>
  <c r="AN90" i="10"/>
  <c r="AN90" i="7" s="1"/>
  <c r="AI90" i="10"/>
  <c r="AI90" i="7" s="1"/>
  <c r="AA91" i="10"/>
  <c r="M91" i="10"/>
  <c r="M91" i="7" s="1"/>
  <c r="J91" i="10"/>
  <c r="J91" i="7" s="1"/>
  <c r="D89" i="10"/>
  <c r="D89" i="7" s="1"/>
  <c r="L91" i="10"/>
  <c r="V91" i="10"/>
  <c r="AJ89" i="10"/>
  <c r="AJ89" i="7" s="1"/>
  <c r="N91" i="10"/>
  <c r="N91" i="7" s="1"/>
  <c r="Y90" i="10"/>
  <c r="F91" i="10"/>
  <c r="O91" i="10"/>
  <c r="O91" i="7" s="1"/>
  <c r="C91" i="10"/>
  <c r="C91" i="7" s="1"/>
  <c r="M93" i="10"/>
  <c r="AL91" i="10"/>
  <c r="AD92" i="10"/>
  <c r="AD92" i="7" s="1"/>
  <c r="AH91" i="10"/>
  <c r="AH91" i="7" s="1"/>
  <c r="AG91" i="10"/>
  <c r="AN91" i="10"/>
  <c r="T91" i="10"/>
  <c r="T91" i="7" s="1"/>
  <c r="D90" i="10"/>
  <c r="D90" i="7" s="1"/>
  <c r="AL89" i="10"/>
  <c r="AD91" i="10"/>
  <c r="G90" i="10"/>
  <c r="G90" i="7" s="1"/>
  <c r="S90" i="10"/>
  <c r="S90" i="7" s="1"/>
  <c r="G92" i="10"/>
  <c r="C90" i="10"/>
  <c r="AI89" i="10"/>
  <c r="AI89" i="7" s="1"/>
  <c r="Z92" i="10"/>
  <c r="AJ91" i="10"/>
  <c r="D91" i="10"/>
  <c r="D91" i="7" s="1"/>
  <c r="G89" i="10"/>
  <c r="G89" i="7" s="1"/>
  <c r="E91" i="10"/>
  <c r="E91" i="7" s="1"/>
  <c r="Z91" i="10"/>
  <c r="AF91" i="10"/>
  <c r="AF92" i="10"/>
  <c r="N92" i="10"/>
  <c r="N92" i="7" s="1"/>
  <c r="AI92" i="10"/>
  <c r="K91" i="10"/>
  <c r="AL90" i="10"/>
  <c r="AL90" i="7" s="1"/>
  <c r="Y91" i="10"/>
  <c r="Y91" i="7" s="1"/>
  <c r="AG92" i="10"/>
  <c r="P92" i="10"/>
  <c r="AN93" i="10"/>
  <c r="AN93" i="7" s="1"/>
  <c r="I91" i="10"/>
  <c r="I91" i="7" s="1"/>
  <c r="Q91" i="10"/>
  <c r="L92" i="10"/>
  <c r="R91" i="10"/>
  <c r="R91" i="7" s="1"/>
  <c r="H92" i="10"/>
  <c r="H92" i="7" s="1"/>
  <c r="H93" i="10"/>
  <c r="AK93" i="10"/>
  <c r="AC91" i="10"/>
  <c r="AC91" i="7" s="1"/>
  <c r="H91" i="10"/>
  <c r="G91" i="10"/>
  <c r="AK91" i="10"/>
  <c r="AL92" i="10"/>
  <c r="AL92" i="7" s="1"/>
  <c r="O92" i="10"/>
  <c r="O92" i="7" s="1"/>
  <c r="AJ93" i="10"/>
  <c r="W92" i="10"/>
  <c r="W92" i="7" s="1"/>
  <c r="I93" i="10"/>
  <c r="I93" i="7" s="1"/>
  <c r="S91" i="10"/>
  <c r="S91" i="7" s="1"/>
  <c r="P91" i="10"/>
  <c r="I92" i="10"/>
  <c r="P93" i="10"/>
  <c r="P93" i="7" s="1"/>
  <c r="AC92" i="10"/>
  <c r="AC92" i="7" s="1"/>
  <c r="D93" i="10"/>
  <c r="Q92" i="10"/>
  <c r="AL93" i="10"/>
  <c r="AL93" i="7" s="1"/>
  <c r="C92" i="10"/>
  <c r="V93" i="10"/>
  <c r="AB91" i="10"/>
  <c r="AB91" i="7" s="1"/>
  <c r="J92" i="10"/>
  <c r="J92" i="7" s="1"/>
  <c r="D92" i="10"/>
  <c r="D92" i="7" s="1"/>
  <c r="G93" i="10"/>
  <c r="AN92" i="10"/>
  <c r="R92" i="10"/>
  <c r="R92" i="7" s="1"/>
  <c r="AD93" i="10"/>
  <c r="AD93" i="7" s="1"/>
  <c r="AM93" i="10"/>
  <c r="J93" i="10"/>
  <c r="E92" i="10"/>
  <c r="E92" i="7" s="1"/>
  <c r="F92" i="10"/>
  <c r="F92" i="7" s="1"/>
  <c r="O93" i="10"/>
  <c r="AA92" i="10"/>
  <c r="K92" i="10"/>
  <c r="Y92" i="10"/>
  <c r="E93" i="10"/>
  <c r="S92" i="10"/>
  <c r="AB92" i="10"/>
  <c r="AB92" i="7" s="1"/>
  <c r="AH92" i="10"/>
  <c r="AH92" i="7" s="1"/>
  <c r="AJ92" i="10"/>
  <c r="V92" i="10"/>
  <c r="C93" i="10"/>
  <c r="C93" i="7" s="1"/>
  <c r="AG95" i="10"/>
  <c r="AG95" i="7" s="1"/>
  <c r="AB93" i="10"/>
  <c r="T94" i="10"/>
  <c r="S93" i="10"/>
  <c r="S93" i="7" s="1"/>
  <c r="T93" i="10"/>
  <c r="T93" i="7" s="1"/>
  <c r="M92" i="10"/>
  <c r="AK92" i="10"/>
  <c r="Q93" i="10"/>
  <c r="Q93" i="7" s="1"/>
  <c r="AB94" i="10"/>
  <c r="AB94" i="7" s="1"/>
  <c r="AB95" i="10"/>
  <c r="R93" i="10"/>
  <c r="F93" i="10"/>
  <c r="F93" i="7" s="1"/>
  <c r="AA93" i="10"/>
  <c r="AA93" i="7" s="1"/>
  <c r="W93" i="10"/>
  <c r="AF93" i="10"/>
  <c r="Z93" i="10"/>
  <c r="Z93" i="7" s="1"/>
  <c r="R94" i="10"/>
  <c r="R94" i="7" s="1"/>
  <c r="AF94" i="10"/>
  <c r="O94" i="10"/>
  <c r="C94" i="10"/>
  <c r="C94" i="7" s="1"/>
  <c r="AJ94" i="10"/>
  <c r="AJ94" i="7" s="1"/>
  <c r="AG94" i="10"/>
  <c r="Z95" i="10"/>
  <c r="AL94" i="10"/>
  <c r="AL94" i="7" s="1"/>
  <c r="E94" i="10"/>
  <c r="E94" i="7" s="1"/>
  <c r="P94" i="10"/>
  <c r="F94" i="10"/>
  <c r="AG93" i="10"/>
  <c r="AG93" i="7" s="1"/>
  <c r="N93" i="10"/>
  <c r="Y94" i="10"/>
  <c r="AI93" i="10"/>
  <c r="Y93" i="10"/>
  <c r="Y93" i="7" s="1"/>
  <c r="AJ95" i="10"/>
  <c r="AJ95" i="7" s="1"/>
  <c r="AI94" i="10"/>
  <c r="T92" i="10"/>
  <c r="D94" i="10"/>
  <c r="D94" i="7" s="1"/>
  <c r="L93" i="10"/>
  <c r="L93" i="7" s="1"/>
  <c r="AN95" i="10"/>
  <c r="AC93" i="10"/>
  <c r="J94" i="10"/>
  <c r="J94" i="7" s="1"/>
  <c r="AC94" i="10"/>
  <c r="W94" i="10"/>
  <c r="L94" i="10"/>
  <c r="I94" i="10"/>
  <c r="I94" i="7" s="1"/>
  <c r="H95" i="10"/>
  <c r="H95" i="7" s="1"/>
  <c r="K94" i="10"/>
  <c r="M95" i="10"/>
  <c r="AH94" i="10"/>
  <c r="AH94" i="7" s="1"/>
  <c r="N94" i="10"/>
  <c r="N94" i="7" s="1"/>
  <c r="AM95" i="10"/>
  <c r="Y95" i="10"/>
  <c r="D95" i="10"/>
  <c r="D95" i="7" s="1"/>
  <c r="Q94" i="10"/>
  <c r="Q94" i="7" s="1"/>
  <c r="AD94" i="10"/>
  <c r="AH95" i="10"/>
  <c r="Q95" i="10"/>
  <c r="Q95" i="7" s="1"/>
  <c r="G95" i="10"/>
  <c r="G95" i="7" s="1"/>
  <c r="M94" i="10"/>
  <c r="F95" i="10"/>
  <c r="I95" i="10"/>
  <c r="I95" i="7" s="1"/>
  <c r="AD96" i="10"/>
  <c r="AI95" i="10"/>
  <c r="N96" i="10"/>
  <c r="AF95" i="10"/>
  <c r="V95" i="10"/>
  <c r="V95" i="7" s="1"/>
  <c r="Z94" i="10"/>
  <c r="G96" i="10"/>
  <c r="S95" i="10"/>
  <c r="S95" i="7" s="1"/>
  <c r="AK95" i="10"/>
  <c r="AK95" i="7" s="1"/>
  <c r="AN94" i="10"/>
  <c r="K95" i="10"/>
  <c r="V96" i="10"/>
  <c r="V96" i="7" s="1"/>
  <c r="L95" i="10"/>
  <c r="L95" i="7" s="1"/>
  <c r="H94" i="10"/>
  <c r="K93" i="10"/>
  <c r="AM94" i="10"/>
  <c r="AM94" i="7" s="1"/>
  <c r="AK96" i="10"/>
  <c r="S94" i="10"/>
  <c r="AA94" i="10"/>
  <c r="N95" i="10"/>
  <c r="N95" i="7" s="1"/>
  <c r="V94" i="10"/>
  <c r="V94" i="7" s="1"/>
  <c r="AH96" i="10"/>
  <c r="T95" i="10"/>
  <c r="T95" i="7" s="1"/>
  <c r="J95" i="10"/>
  <c r="AH93" i="10"/>
  <c r="AH93" i="7" s="1"/>
  <c r="P95" i="10"/>
  <c r="T96" i="10"/>
  <c r="AN96" i="10"/>
  <c r="AN96" i="7" s="1"/>
  <c r="K96" i="10"/>
  <c r="W95" i="10"/>
  <c r="R96" i="10"/>
  <c r="E96" i="10"/>
  <c r="E96" i="7" s="1"/>
  <c r="Q97" i="10"/>
  <c r="Q97" i="7" s="1"/>
  <c r="AC95" i="10"/>
  <c r="L96" i="10"/>
  <c r="AK94" i="10"/>
  <c r="AK94" i="7" s="1"/>
  <c r="E95" i="10"/>
  <c r="E95" i="7" s="1"/>
  <c r="P96" i="10"/>
  <c r="M96" i="10"/>
  <c r="O97" i="10"/>
  <c r="O97" i="7" s="1"/>
  <c r="AA95" i="10"/>
  <c r="AA95" i="7" s="1"/>
  <c r="I96" i="10"/>
  <c r="O95" i="10"/>
  <c r="W96" i="10"/>
  <c r="W96" i="7" s="1"/>
  <c r="AI97" i="10"/>
  <c r="AI97" i="7" s="1"/>
  <c r="C95" i="10"/>
  <c r="AM96" i="10"/>
  <c r="P97" i="10"/>
  <c r="AB97" i="10"/>
  <c r="AB97" i="7" s="1"/>
  <c r="O96" i="10"/>
  <c r="Y96" i="10"/>
  <c r="AL95" i="10"/>
  <c r="AL95" i="7" s="1"/>
  <c r="J96" i="10"/>
  <c r="J96" i="7" s="1"/>
  <c r="AB96" i="10"/>
  <c r="AL96" i="10"/>
  <c r="K97" i="10"/>
  <c r="H98" i="10"/>
  <c r="H98" i="7" s="1"/>
  <c r="T97" i="10"/>
  <c r="AG96" i="10"/>
  <c r="AA97" i="10"/>
  <c r="AA97" i="7" s="1"/>
  <c r="AN98" i="10"/>
  <c r="AN98" i="7" s="1"/>
  <c r="D97" i="10"/>
  <c r="Q98" i="10"/>
  <c r="AF96" i="10"/>
  <c r="Y97" i="10"/>
  <c r="R95" i="10"/>
  <c r="I97" i="10"/>
  <c r="AN97" i="10"/>
  <c r="AN97" i="7" s="1"/>
  <c r="AC96" i="10"/>
  <c r="AC96" i="7" s="1"/>
  <c r="G97" i="10"/>
  <c r="D96" i="10"/>
  <c r="Z96" i="10"/>
  <c r="Z96" i="7" s="1"/>
  <c r="AJ96" i="10"/>
  <c r="AJ96" i="7" s="1"/>
  <c r="R97" i="10"/>
  <c r="AK97" i="10"/>
  <c r="AK97" i="7" s="1"/>
  <c r="AD97" i="10"/>
  <c r="AD97" i="7" s="1"/>
  <c r="Z98" i="10"/>
  <c r="Z98" i="7" s="1"/>
  <c r="J98" i="10"/>
  <c r="F97" i="10"/>
  <c r="H97" i="10"/>
  <c r="H97" i="7" s="1"/>
  <c r="AC98" i="10"/>
  <c r="AC98" i="7" s="1"/>
  <c r="AL98" i="10"/>
  <c r="I98" i="10"/>
  <c r="AF98" i="10"/>
  <c r="H96" i="10"/>
  <c r="H96" i="7" s="1"/>
  <c r="Q96" i="10"/>
  <c r="S97" i="10"/>
  <c r="AD98" i="10"/>
  <c r="AD98" i="7" s="1"/>
  <c r="Y98" i="10"/>
  <c r="Y98" i="7" s="1"/>
  <c r="W97" i="10"/>
  <c r="V97" i="10"/>
  <c r="O98" i="10"/>
  <c r="O98" i="7" s="1"/>
  <c r="AD95" i="10"/>
  <c r="AD95" i="7" s="1"/>
  <c r="F96" i="10"/>
  <c r="AA96" i="10"/>
  <c r="G94" i="10"/>
  <c r="G94" i="7" s="1"/>
  <c r="M98" i="10"/>
  <c r="M98" i="7" s="1"/>
  <c r="AK98" i="10"/>
  <c r="AH97" i="10"/>
  <c r="AI96" i="10"/>
  <c r="S96" i="10"/>
  <c r="S96" i="7" s="1"/>
  <c r="J100" i="10"/>
  <c r="R99" i="10"/>
  <c r="F99" i="10"/>
  <c r="F99" i="7" s="1"/>
  <c r="AA98" i="10"/>
  <c r="AC97" i="10"/>
  <c r="R98" i="10"/>
  <c r="Y99" i="10"/>
  <c r="Y99" i="7" s="1"/>
  <c r="Z97" i="10"/>
  <c r="Z97" i="7" s="1"/>
  <c r="AM99" i="10"/>
  <c r="AA99" i="10"/>
  <c r="P99" i="10"/>
  <c r="P99" i="7" s="1"/>
  <c r="AG98" i="10"/>
  <c r="AG98" i="7" s="1"/>
  <c r="T99" i="10"/>
  <c r="AF97" i="10"/>
  <c r="J99" i="10"/>
  <c r="J99" i="7" s="1"/>
  <c r="Z99" i="10"/>
  <c r="Z99" i="7" s="1"/>
  <c r="F98" i="10"/>
  <c r="AI98" i="10"/>
  <c r="N97" i="10"/>
  <c r="N97" i="7" s="1"/>
  <c r="AM97" i="10"/>
  <c r="L97" i="10"/>
  <c r="D98" i="10"/>
  <c r="C96" i="10"/>
  <c r="C96" i="7" s="1"/>
  <c r="E97" i="10"/>
  <c r="E97" i="7" s="1"/>
  <c r="AJ97" i="10"/>
  <c r="Q99" i="10"/>
  <c r="Q99" i="7" s="1"/>
  <c r="M97" i="10"/>
  <c r="M97" i="7" s="1"/>
  <c r="AD99" i="10"/>
  <c r="AI99" i="10"/>
  <c r="K98" i="10"/>
  <c r="W98" i="10"/>
  <c r="W98" i="7" s="1"/>
  <c r="L98" i="10"/>
  <c r="M99" i="10"/>
  <c r="AF99" i="10"/>
  <c r="AG97" i="10"/>
  <c r="AG97" i="7" s="1"/>
  <c r="L99" i="10"/>
  <c r="L99" i="7" s="1"/>
  <c r="S98" i="10"/>
  <c r="AM98" i="10"/>
  <c r="O99" i="10"/>
  <c r="O99" i="7" s="1"/>
  <c r="AL99" i="10"/>
  <c r="AL99" i="7" s="1"/>
  <c r="AB98" i="10"/>
  <c r="J97" i="10"/>
  <c r="P98" i="10"/>
  <c r="P98" i="7" s="1"/>
  <c r="N98" i="10"/>
  <c r="N98" i="7" s="1"/>
  <c r="E99" i="10"/>
  <c r="T98" i="10"/>
  <c r="AJ98" i="10"/>
  <c r="AJ98" i="7" s="1"/>
  <c r="C97" i="10"/>
  <c r="C97" i="7" s="1"/>
  <c r="AL97" i="10"/>
  <c r="N99" i="10"/>
  <c r="AH99" i="10"/>
  <c r="AH99" i="7" s="1"/>
  <c r="AG99" i="10"/>
  <c r="AG99" i="7" s="1"/>
  <c r="AC99" i="10"/>
  <c r="C98" i="10"/>
  <c r="G98" i="10"/>
  <c r="G98" i="7" s="1"/>
  <c r="AK99" i="10"/>
  <c r="AK99" i="7" s="1"/>
  <c r="K99" i="10"/>
  <c r="V98" i="10"/>
  <c r="AN99" i="10"/>
  <c r="AN99" i="7" s="1"/>
  <c r="H100" i="10"/>
  <c r="H100" i="7" s="1"/>
  <c r="S99" i="10"/>
  <c r="AB99" i="10"/>
  <c r="W99" i="10"/>
  <c r="W99" i="7" s="1"/>
  <c r="M100" i="10"/>
  <c r="M100" i="7" s="1"/>
  <c r="R100" i="10"/>
  <c r="AJ100" i="10"/>
  <c r="AH100" i="10"/>
  <c r="AH100" i="7" s="1"/>
  <c r="AG100" i="10"/>
  <c r="AG100" i="7" s="1"/>
  <c r="V99" i="10"/>
  <c r="AJ99" i="10"/>
  <c r="AM100" i="10"/>
  <c r="C100" i="10"/>
  <c r="C100" i="7" s="1"/>
  <c r="I100" i="10"/>
  <c r="AD100" i="10"/>
  <c r="H99" i="10"/>
  <c r="H99" i="7" s="1"/>
  <c r="Y100" i="10"/>
  <c r="Y100" i="7" s="1"/>
  <c r="P100" i="10"/>
  <c r="AF100" i="10"/>
  <c r="C99" i="10"/>
  <c r="C99" i="7" s="1"/>
  <c r="AB100" i="10"/>
  <c r="AB100" i="7" s="1"/>
  <c r="I99" i="10"/>
  <c r="G99" i="10"/>
  <c r="D99" i="10"/>
  <c r="D99" i="7" s="1"/>
  <c r="AI100" i="10"/>
  <c r="AI100" i="7" s="1"/>
  <c r="T100" i="10"/>
  <c r="O100" i="10"/>
  <c r="O100" i="7" s="1"/>
  <c r="G100" i="10"/>
  <c r="G100" i="7" s="1"/>
  <c r="V100" i="10"/>
  <c r="V100" i="7" s="1"/>
  <c r="AH98" i="10"/>
  <c r="Q100" i="10"/>
  <c r="AK100" i="10"/>
  <c r="AK100" i="7" s="1"/>
  <c r="E98" i="10"/>
  <c r="F100" i="10"/>
  <c r="D100" i="10"/>
  <c r="L100" i="10"/>
  <c r="L100" i="7" s="1"/>
  <c r="AA100" i="10"/>
  <c r="AA100" i="7" s="1"/>
  <c r="AB101" i="10"/>
  <c r="AC101" i="10"/>
  <c r="AG101" i="10"/>
  <c r="AG101" i="7" s="1"/>
  <c r="S100" i="10"/>
  <c r="S100" i="7" s="1"/>
  <c r="I101" i="10"/>
  <c r="E101" i="10"/>
  <c r="AN101" i="10"/>
  <c r="AN101" i="7" s="1"/>
  <c r="AD101" i="10"/>
  <c r="E100" i="10"/>
  <c r="R101" i="10"/>
  <c r="AM101" i="10"/>
  <c r="AM101" i="7" s="1"/>
  <c r="AL100" i="10"/>
  <c r="AL100" i="7" s="1"/>
  <c r="Y101" i="10"/>
  <c r="AF101" i="10"/>
  <c r="D101" i="10"/>
  <c r="D101" i="7" s="1"/>
  <c r="K101" i="10"/>
  <c r="G101" i="10"/>
  <c r="AJ101" i="10"/>
  <c r="AJ101" i="7" s="1"/>
  <c r="M101" i="10"/>
  <c r="M101" i="7" s="1"/>
  <c r="AN100" i="10"/>
  <c r="AN100" i="7" s="1"/>
  <c r="AJ102" i="10"/>
  <c r="AL101" i="10"/>
  <c r="AI101" i="10"/>
  <c r="Z101" i="10"/>
  <c r="T101" i="10"/>
  <c r="H101" i="10"/>
  <c r="J101" i="10"/>
  <c r="J101" i="7" s="1"/>
  <c r="C101" i="10"/>
  <c r="S101" i="10"/>
  <c r="F101" i="10"/>
  <c r="Z100" i="10"/>
  <c r="Z100" i="7" s="1"/>
  <c r="O101" i="10"/>
  <c r="O102" i="10"/>
  <c r="N100" i="10"/>
  <c r="N100" i="7" s="1"/>
  <c r="Q101" i="10"/>
  <c r="Q101" i="7" s="1"/>
  <c r="G102" i="10"/>
  <c r="P101" i="10"/>
  <c r="W100" i="10"/>
  <c r="V101" i="10"/>
  <c r="V101" i="7" s="1"/>
  <c r="L101" i="10"/>
  <c r="L101" i="7" s="1"/>
  <c r="S102" i="10"/>
  <c r="AD102" i="10"/>
  <c r="AC100" i="10"/>
  <c r="AC100" i="7" s="1"/>
  <c r="M102" i="10"/>
  <c r="AK102" i="10"/>
  <c r="R102" i="10"/>
  <c r="AA101" i="10"/>
  <c r="AA101" i="7" s="1"/>
  <c r="T102" i="10"/>
  <c r="T102" i="7" s="1"/>
  <c r="J102" i="10"/>
  <c r="AF102" i="10"/>
  <c r="Q102" i="10"/>
  <c r="Q102" i="7" s="1"/>
  <c r="I102" i="10"/>
  <c r="I102" i="7" s="1"/>
  <c r="K102" i="10"/>
  <c r="P102" i="10"/>
  <c r="P102" i="7" s="1"/>
  <c r="H102" i="10"/>
  <c r="H102" i="7" s="1"/>
  <c r="Z102" i="10"/>
  <c r="Z102" i="7" s="1"/>
  <c r="N101" i="10"/>
  <c r="AK101" i="10"/>
  <c r="AB102" i="10"/>
  <c r="AB102" i="7" s="1"/>
  <c r="C102" i="10"/>
  <c r="C102" i="7" s="1"/>
  <c r="E102" i="10"/>
  <c r="AM102" i="10"/>
  <c r="D102" i="10"/>
  <c r="W101" i="10"/>
  <c r="K100" i="10"/>
  <c r="AH101" i="10"/>
  <c r="AI102" i="10"/>
  <c r="AI102" i="7" s="1"/>
  <c r="V102" i="10"/>
  <c r="V102" i="7" s="1"/>
  <c r="AG102" i="10"/>
  <c r="L102" i="10"/>
  <c r="Y103" i="10"/>
  <c r="Y103" i="7" s="1"/>
  <c r="M103" i="10"/>
  <c r="AH102" i="10"/>
  <c r="AK103" i="10"/>
  <c r="N102" i="10"/>
  <c r="N102" i="7" s="1"/>
  <c r="AL102" i="10"/>
  <c r="AA103" i="10"/>
  <c r="W103" i="10"/>
  <c r="L103" i="10"/>
  <c r="L103" i="7" s="1"/>
  <c r="N103" i="10"/>
  <c r="N103" i="7" s="1"/>
  <c r="E103" i="10"/>
  <c r="O103" i="10"/>
  <c r="AC103" i="10"/>
  <c r="AC103" i="7" s="1"/>
  <c r="AC102" i="10"/>
  <c r="AC102" i="7" s="1"/>
  <c r="V103" i="10"/>
  <c r="D103" i="10"/>
  <c r="R103" i="10"/>
  <c r="R103" i="7" s="1"/>
  <c r="G103" i="10"/>
  <c r="F102" i="10"/>
  <c r="W102" i="10"/>
  <c r="AN103" i="10"/>
  <c r="AN103" i="7" s="1"/>
  <c r="Y102" i="10"/>
  <c r="Y102" i="7" s="1"/>
  <c r="AN102" i="10"/>
  <c r="AI103" i="10"/>
  <c r="N104" i="10"/>
  <c r="N104" i="7" s="1"/>
  <c r="H103" i="10"/>
  <c r="H103" i="7" s="1"/>
  <c r="AD103" i="10"/>
  <c r="AG103" i="10"/>
  <c r="Q103" i="10"/>
  <c r="Q103" i="7" s="1"/>
  <c r="AD104" i="10"/>
  <c r="AD104" i="7" s="1"/>
  <c r="J104" i="10"/>
  <c r="AJ104" i="10"/>
  <c r="S103" i="10"/>
  <c r="S103" i="7" s="1"/>
  <c r="AA102" i="10"/>
  <c r="T104" i="10"/>
  <c r="W104" i="10"/>
  <c r="P104" i="10"/>
  <c r="F103" i="10"/>
  <c r="F103" i="7" s="1"/>
  <c r="AM103" i="10"/>
  <c r="C103" i="10"/>
  <c r="F104" i="10"/>
  <c r="F104" i="7" s="1"/>
  <c r="J103" i="10"/>
  <c r="I103" i="10"/>
  <c r="AI104" i="10"/>
  <c r="O104" i="10"/>
  <c r="O104" i="7" s="1"/>
  <c r="Q104" i="10"/>
  <c r="Q104" i="7" s="1"/>
  <c r="K103" i="10"/>
  <c r="AF103" i="10"/>
  <c r="AJ103" i="10"/>
  <c r="AJ103" i="7" s="1"/>
  <c r="AH103" i="10"/>
  <c r="AH103" i="7" s="1"/>
  <c r="AL104" i="10"/>
  <c r="AL103" i="10"/>
  <c r="E104" i="10"/>
  <c r="E104" i="7" s="1"/>
  <c r="AB103" i="10"/>
  <c r="AB103" i="7" s="1"/>
  <c r="AG104" i="10"/>
  <c r="H104" i="10"/>
  <c r="AA104" i="10"/>
  <c r="V104" i="10"/>
  <c r="C104" i="10"/>
  <c r="AG105" i="10"/>
  <c r="Y105" i="10"/>
  <c r="Y105" i="7" s="1"/>
  <c r="AM104" i="10"/>
  <c r="AM104" i="7" s="1"/>
  <c r="AC104" i="10"/>
  <c r="Z103" i="10"/>
  <c r="AH104" i="10"/>
  <c r="AH104" i="7" s="1"/>
  <c r="P103" i="10"/>
  <c r="P103" i="7" s="1"/>
  <c r="AC105" i="10"/>
  <c r="M105" i="10"/>
  <c r="M105" i="7" s="1"/>
  <c r="AI105" i="10"/>
  <c r="AI105" i="7" s="1"/>
  <c r="J105" i="10"/>
  <c r="L105" i="10"/>
  <c r="V105" i="10"/>
  <c r="T103" i="10"/>
  <c r="T103" i="7" s="1"/>
  <c r="C105" i="10"/>
  <c r="AK104" i="10"/>
  <c r="E105" i="10"/>
  <c r="E105" i="7" s="1"/>
  <c r="P105" i="10"/>
  <c r="P105" i="7" s="1"/>
  <c r="D104" i="10"/>
  <c r="D104" i="7" s="1"/>
  <c r="L104" i="10"/>
  <c r="T105" i="10"/>
  <c r="K104" i="10"/>
  <c r="O105" i="10"/>
  <c r="AH105" i="10"/>
  <c r="R105" i="10"/>
  <c r="AL105" i="10"/>
  <c r="AL105" i="7" s="1"/>
  <c r="AN105" i="10"/>
  <c r="AN105" i="7" s="1"/>
  <c r="E106" i="10"/>
  <c r="Y104" i="10"/>
  <c r="H105" i="10"/>
  <c r="H105" i="7" s="1"/>
  <c r="M104" i="10"/>
  <c r="M104" i="7" s="1"/>
  <c r="F105" i="10"/>
  <c r="T106" i="10"/>
  <c r="G105" i="10"/>
  <c r="G105" i="7" s="1"/>
  <c r="AK106" i="10"/>
  <c r="AK106" i="7" s="1"/>
  <c r="AH106" i="10"/>
  <c r="I104" i="10"/>
  <c r="I104" i="7" s="1"/>
  <c r="I106" i="10"/>
  <c r="I106" i="7" s="1"/>
  <c r="R104" i="10"/>
  <c r="R104" i="7" s="1"/>
  <c r="AF105" i="10"/>
  <c r="AB104" i="10"/>
  <c r="AM105" i="10"/>
  <c r="AM105" i="7" s="1"/>
  <c r="AF104" i="10"/>
  <c r="S104" i="10"/>
  <c r="G104" i="10"/>
  <c r="Q105" i="10"/>
  <c r="Q105" i="7" s="1"/>
  <c r="K105" i="10"/>
  <c r="AK105" i="10"/>
  <c r="K106" i="10"/>
  <c r="AD105" i="10"/>
  <c r="AD105" i="7" s="1"/>
  <c r="G106" i="10"/>
  <c r="D106" i="10"/>
  <c r="AN104" i="10"/>
  <c r="AA105" i="10"/>
  <c r="AA105" i="7" s="1"/>
  <c r="S105" i="10"/>
  <c r="S105" i="7" s="1"/>
  <c r="Z106" i="10"/>
  <c r="Z105" i="10"/>
  <c r="AB106" i="10"/>
  <c r="AB106" i="7" s="1"/>
  <c r="AF106" i="10"/>
  <c r="Y106" i="10"/>
  <c r="AF107" i="10"/>
  <c r="W105" i="10"/>
  <c r="W105" i="7" s="1"/>
  <c r="J106" i="10"/>
  <c r="J106" i="7" s="1"/>
  <c r="Z104" i="10"/>
  <c r="R106" i="10"/>
  <c r="D105" i="10"/>
  <c r="D105" i="7" s="1"/>
  <c r="N107" i="10"/>
  <c r="N107" i="7" s="1"/>
  <c r="AD106" i="10"/>
  <c r="L106" i="10"/>
  <c r="AI106" i="10"/>
  <c r="AI106" i="7" s="1"/>
  <c r="P106" i="10"/>
  <c r="AK107" i="10"/>
  <c r="V106" i="10"/>
  <c r="AA106" i="10"/>
  <c r="AA106" i="7" s="1"/>
  <c r="F106" i="10"/>
  <c r="AC106" i="10"/>
  <c r="AJ105" i="10"/>
  <c r="AC107" i="10"/>
  <c r="AC107" i="7" s="1"/>
  <c r="Q106" i="10"/>
  <c r="N105" i="10"/>
  <c r="O106" i="10"/>
  <c r="N106" i="10"/>
  <c r="N106" i="7" s="1"/>
  <c r="I105" i="10"/>
  <c r="I105" i="7" s="1"/>
  <c r="AA107" i="10"/>
  <c r="W107" i="10"/>
  <c r="F107" i="10"/>
  <c r="F107" i="7" s="1"/>
  <c r="K108" i="10"/>
  <c r="AD107" i="10"/>
  <c r="V107" i="10"/>
  <c r="AB105" i="10"/>
  <c r="AB105" i="7" s="1"/>
  <c r="AL108" i="10"/>
  <c r="AL108" i="7" s="1"/>
  <c r="O107" i="10"/>
  <c r="AM108" i="10"/>
  <c r="AM106" i="10"/>
  <c r="AM106" i="7" s="1"/>
  <c r="M106" i="10"/>
  <c r="AN108" i="10"/>
  <c r="Z107" i="10"/>
  <c r="AJ107" i="10"/>
  <c r="AJ107" i="7" s="1"/>
  <c r="W106" i="10"/>
  <c r="AF108" i="10"/>
  <c r="AG107" i="10"/>
  <c r="M107" i="10"/>
  <c r="M107" i="7" s="1"/>
  <c r="H107" i="10"/>
  <c r="AG108" i="10"/>
  <c r="C106" i="10"/>
  <c r="G107" i="10"/>
  <c r="G107" i="7" s="1"/>
  <c r="H106" i="10"/>
  <c r="H106" i="7" s="1"/>
  <c r="AB108" i="10"/>
  <c r="O108" i="10"/>
  <c r="P107" i="10"/>
  <c r="T108" i="10"/>
  <c r="T108" i="7" s="1"/>
  <c r="AB107" i="10"/>
  <c r="AL106" i="10"/>
  <c r="S106" i="10"/>
  <c r="S106" i="7" s="1"/>
  <c r="E107" i="10"/>
  <c r="D107" i="10"/>
  <c r="AJ108" i="10"/>
  <c r="Q107" i="10"/>
  <c r="K107" i="10"/>
  <c r="Y108" i="10"/>
  <c r="T109" i="10"/>
  <c r="T109" i="7" s="1"/>
  <c r="J109" i="10"/>
  <c r="J109" i="7" s="1"/>
  <c r="V108" i="10"/>
  <c r="W109" i="10"/>
  <c r="AC108" i="10"/>
  <c r="Y109" i="10"/>
  <c r="Y109" i="7" s="1"/>
  <c r="I107" i="10"/>
  <c r="I107" i="7" s="1"/>
  <c r="AN109" i="10"/>
  <c r="AI109" i="10"/>
  <c r="I108" i="10"/>
  <c r="I108" i="7" s="1"/>
  <c r="T107" i="10"/>
  <c r="T107" i="7" s="1"/>
  <c r="F108" i="10"/>
  <c r="AF109" i="10"/>
  <c r="AK109" i="10"/>
  <c r="AK109" i="7" s="1"/>
  <c r="E109" i="10"/>
  <c r="H108" i="10"/>
  <c r="Y107" i="10"/>
  <c r="AM107" i="10"/>
  <c r="AN106" i="10"/>
  <c r="AN106" i="7" s="1"/>
  <c r="W108" i="10"/>
  <c r="S109" i="10"/>
  <c r="S107" i="10"/>
  <c r="S107" i="7" s="1"/>
  <c r="R109" i="10"/>
  <c r="R109" i="7" s="1"/>
  <c r="AD109" i="10"/>
  <c r="AI107" i="10"/>
  <c r="E108" i="10"/>
  <c r="E108" i="7" s="1"/>
  <c r="L107" i="10"/>
  <c r="L107" i="7" s="1"/>
  <c r="C109" i="10"/>
  <c r="G108" i="10"/>
  <c r="AH107" i="10"/>
  <c r="R108" i="10"/>
  <c r="R108" i="7" s="1"/>
  <c r="C107" i="10"/>
  <c r="AH108" i="10"/>
  <c r="AH108" i="7" s="1"/>
  <c r="G109" i="10"/>
  <c r="G109" i="7" s="1"/>
  <c r="C108" i="10"/>
  <c r="C108" i="7" s="1"/>
  <c r="AN107" i="10"/>
  <c r="Q108" i="10"/>
  <c r="Q109" i="10"/>
  <c r="Q109" i="7" s="1"/>
  <c r="AL109" i="10"/>
  <c r="AL109" i="7" s="1"/>
  <c r="S108" i="10"/>
  <c r="L109" i="10"/>
  <c r="AJ106" i="10"/>
  <c r="AJ106" i="7" s="1"/>
  <c r="AI108" i="10"/>
  <c r="AI108" i="7" s="1"/>
  <c r="J107" i="10"/>
  <c r="L108" i="10"/>
  <c r="AL107" i="10"/>
  <c r="AL107" i="7" s="1"/>
  <c r="AG106" i="10"/>
  <c r="AG106" i="7" s="1"/>
  <c r="F109" i="10"/>
  <c r="AJ109" i="10"/>
  <c r="AL110" i="10"/>
  <c r="AL110" i="7" s="1"/>
  <c r="J108" i="10"/>
  <c r="J108" i="7" s="1"/>
  <c r="Z109" i="10"/>
  <c r="H110" i="10"/>
  <c r="AN110" i="10"/>
  <c r="AN110" i="7" s="1"/>
  <c r="AH109" i="10"/>
  <c r="C110" i="10"/>
  <c r="Z108" i="10"/>
  <c r="AA108" i="10"/>
  <c r="AA108" i="7" s="1"/>
  <c r="F110" i="10"/>
  <c r="F110" i="7" s="1"/>
  <c r="M110" i="10"/>
  <c r="P108" i="10"/>
  <c r="AD108" i="10"/>
  <c r="AD108" i="7" s="1"/>
  <c r="P110" i="10"/>
  <c r="AI110" i="10"/>
  <c r="N110" i="10"/>
  <c r="AM110" i="10"/>
  <c r="K109" i="10"/>
  <c r="AC109" i="10"/>
  <c r="D109" i="10"/>
  <c r="I109" i="10"/>
  <c r="I109" i="7" s="1"/>
  <c r="AD110" i="10"/>
  <c r="AD110" i="7" s="1"/>
  <c r="AG111" i="10"/>
  <c r="AM109" i="10"/>
  <c r="AK108" i="10"/>
  <c r="R107" i="10"/>
  <c r="R107" i="7" s="1"/>
  <c r="D110" i="10"/>
  <c r="AK110" i="10"/>
  <c r="AA109" i="10"/>
  <c r="AA109" i="7" s="1"/>
  <c r="V109" i="10"/>
  <c r="V109" i="7" s="1"/>
  <c r="G111" i="10"/>
  <c r="M109" i="10"/>
  <c r="G110" i="10"/>
  <c r="G110" i="7" s="1"/>
  <c r="H109" i="10"/>
  <c r="H109" i="7" s="1"/>
  <c r="AG109" i="10"/>
  <c r="D108" i="10"/>
  <c r="V110" i="10"/>
  <c r="V110" i="7" s="1"/>
  <c r="AA111" i="10"/>
  <c r="W110" i="10"/>
  <c r="N109" i="10"/>
  <c r="AB109" i="10"/>
  <c r="AB109" i="7" s="1"/>
  <c r="AC110" i="10"/>
  <c r="AC110" i="7" s="1"/>
  <c r="J110" i="10"/>
  <c r="O109" i="10"/>
  <c r="M108" i="10"/>
  <c r="M108" i="7" s="1"/>
  <c r="J111" i="10"/>
  <c r="J111" i="7" s="1"/>
  <c r="E110" i="10"/>
  <c r="AH110" i="10"/>
  <c r="R110" i="10"/>
  <c r="R110" i="7" s="1"/>
  <c r="L112" i="10"/>
  <c r="L112" i="7" s="1"/>
  <c r="Q111" i="10"/>
  <c r="T110" i="10"/>
  <c r="P111" i="10"/>
  <c r="P111" i="7" s="1"/>
  <c r="S111" i="10"/>
  <c r="S111" i="7" s="1"/>
  <c r="N108" i="10"/>
  <c r="C111" i="10"/>
  <c r="Q110" i="10"/>
  <c r="Q110" i="7" s="1"/>
  <c r="AJ111" i="10"/>
  <c r="AJ111" i="7" s="1"/>
  <c r="AG110" i="10"/>
  <c r="H111" i="10"/>
  <c r="K111" i="10"/>
  <c r="AF110" i="10"/>
  <c r="Y110" i="10"/>
  <c r="L110" i="10"/>
  <c r="AD111" i="10"/>
  <c r="AD111" i="7" s="1"/>
  <c r="AD112" i="10"/>
  <c r="R111" i="10"/>
  <c r="L111" i="10"/>
  <c r="AF111" i="10"/>
  <c r="N111" i="10"/>
  <c r="N111" i="7" s="1"/>
  <c r="T111" i="10"/>
  <c r="P109" i="10"/>
  <c r="AG112" i="10"/>
  <c r="AG112" i="7" s="1"/>
  <c r="Y112" i="10"/>
  <c r="I110" i="10"/>
  <c r="AM111" i="10"/>
  <c r="Z110" i="10"/>
  <c r="Z110" i="7" s="1"/>
  <c r="T112" i="10"/>
  <c r="T112" i="7" s="1"/>
  <c r="P112" i="10"/>
  <c r="AN111" i="10"/>
  <c r="F111" i="10"/>
  <c r="F111" i="7" s="1"/>
  <c r="I112" i="10"/>
  <c r="I112" i="7" s="1"/>
  <c r="AA110" i="10"/>
  <c r="W111" i="10"/>
  <c r="Z111" i="10"/>
  <c r="Z111" i="7" s="1"/>
  <c r="O110" i="10"/>
  <c r="AJ112" i="10"/>
  <c r="AH112" i="10"/>
  <c r="AH111" i="10"/>
  <c r="AH111" i="7" s="1"/>
  <c r="G112" i="10"/>
  <c r="G112" i="7" s="1"/>
  <c r="AB110" i="10"/>
  <c r="AC111" i="10"/>
  <c r="AL111" i="10"/>
  <c r="AL111" i="7" s="1"/>
  <c r="AA112" i="10"/>
  <c r="K110" i="10"/>
  <c r="R112" i="10"/>
  <c r="AL112" i="10"/>
  <c r="AL112" i="7" s="1"/>
  <c r="E111" i="10"/>
  <c r="S110" i="10"/>
  <c r="F112" i="10"/>
  <c r="I111" i="10"/>
  <c r="I111" i="7" s="1"/>
  <c r="O111" i="10"/>
  <c r="O111" i="7" s="1"/>
  <c r="Y111" i="10"/>
  <c r="W112" i="10"/>
  <c r="AF112" i="10"/>
  <c r="AC112" i="10"/>
  <c r="AC112" i="7" s="1"/>
  <c r="V112" i="10"/>
  <c r="Q112" i="10"/>
  <c r="M111" i="10"/>
  <c r="M111" i="7" s="1"/>
  <c r="S112" i="10"/>
  <c r="S112" i="7" s="1"/>
  <c r="AJ110" i="10"/>
  <c r="M112" i="10"/>
  <c r="AI112" i="10"/>
  <c r="AI112" i="7" s="1"/>
  <c r="D112" i="10"/>
  <c r="D112" i="7" s="1"/>
  <c r="AB112" i="10"/>
  <c r="H112" i="10"/>
  <c r="I113" i="10"/>
  <c r="I113" i="7" s="1"/>
  <c r="AK111" i="10"/>
  <c r="AK111" i="7" s="1"/>
  <c r="AC113" i="10"/>
  <c r="R113" i="10"/>
  <c r="AN112" i="10"/>
  <c r="V113" i="10"/>
  <c r="V113" i="7" s="1"/>
  <c r="AI111" i="10"/>
  <c r="O112" i="10"/>
  <c r="P113" i="10"/>
  <c r="P113" i="7" s="1"/>
  <c r="E113" i="10"/>
  <c r="AM112" i="10"/>
  <c r="AL114" i="10"/>
  <c r="K112" i="10"/>
  <c r="AK115" i="10"/>
  <c r="M114" i="10"/>
  <c r="R114" i="10"/>
  <c r="AF114" i="10"/>
  <c r="AF113" i="10"/>
  <c r="AB111" i="10"/>
  <c r="E112" i="10"/>
  <c r="H114" i="10"/>
  <c r="H114" i="7" s="1"/>
  <c r="N113" i="10"/>
  <c r="N113" i="7" s="1"/>
  <c r="AA113" i="10"/>
  <c r="N114" i="10"/>
  <c r="J113" i="10"/>
  <c r="J113" i="7" s="1"/>
  <c r="C112" i="10"/>
  <c r="C112" i="7" s="1"/>
  <c r="K113" i="10"/>
  <c r="D111" i="10"/>
  <c r="J112" i="10"/>
  <c r="J112" i="7" s="1"/>
  <c r="V111" i="10"/>
  <c r="V111" i="7" s="1"/>
  <c r="Q113" i="10"/>
  <c r="O113" i="10"/>
  <c r="N112" i="10"/>
  <c r="N112" i="7" s="1"/>
  <c r="W113" i="10"/>
  <c r="W113" i="7" s="1"/>
  <c r="AL113" i="10"/>
  <c r="C113" i="10"/>
  <c r="AK112" i="10"/>
  <c r="AK112" i="7" s="1"/>
  <c r="L113" i="10"/>
  <c r="L113" i="7" s="1"/>
  <c r="AJ113" i="10"/>
  <c r="Y113" i="10"/>
  <c r="F113" i="10"/>
  <c r="F113" i="7" s="1"/>
  <c r="T113" i="10"/>
  <c r="T113" i="7" s="1"/>
  <c r="S113" i="10"/>
  <c r="I114" i="10"/>
  <c r="Z115" i="10"/>
  <c r="Z115" i="7" s="1"/>
  <c r="G113" i="10"/>
  <c r="G113" i="7" s="1"/>
  <c r="O114" i="10"/>
  <c r="Z112" i="10"/>
  <c r="G114" i="10"/>
  <c r="G114" i="7" s="1"/>
  <c r="AB114" i="10"/>
  <c r="AB114" i="7" s="1"/>
  <c r="AG114" i="10"/>
  <c r="E114" i="10"/>
  <c r="AD113" i="10"/>
  <c r="AD113" i="7" s="1"/>
  <c r="AB113" i="10"/>
  <c r="AB113" i="7" s="1"/>
  <c r="AC114" i="10"/>
  <c r="W114" i="10"/>
  <c r="Y114" i="10"/>
  <c r="Y114" i="7" s="1"/>
  <c r="Z113" i="10"/>
  <c r="Z113" i="7" s="1"/>
  <c r="AI113" i="10"/>
  <c r="Z114" i="10"/>
  <c r="AH113" i="10"/>
  <c r="AH113" i="7" s="1"/>
  <c r="AK113" i="10"/>
  <c r="AK113" i="7" s="1"/>
  <c r="D113" i="10"/>
  <c r="O115" i="10"/>
  <c r="AK114" i="10"/>
  <c r="AK114" i="7" s="1"/>
  <c r="AM113" i="10"/>
  <c r="AM113" i="7" s="1"/>
  <c r="AN114" i="10"/>
  <c r="M113" i="10"/>
  <c r="Q114" i="10"/>
  <c r="Q114" i="7" s="1"/>
  <c r="Q115" i="10"/>
  <c r="Q115" i="7" s="1"/>
  <c r="V114" i="10"/>
  <c r="AC115" i="10"/>
  <c r="C114" i="10"/>
  <c r="C114" i="7" s="1"/>
  <c r="AH114" i="10"/>
  <c r="AH114" i="7" s="1"/>
  <c r="O116" i="10"/>
  <c r="D115" i="10"/>
  <c r="V115" i="10"/>
  <c r="V115" i="7" s="1"/>
  <c r="AJ114" i="10"/>
  <c r="S114" i="10"/>
  <c r="L114" i="10"/>
  <c r="L115" i="10"/>
  <c r="L115" i="7" s="1"/>
  <c r="P114" i="10"/>
  <c r="M115" i="10"/>
  <c r="W115" i="10"/>
  <c r="AI114" i="10"/>
  <c r="AI114" i="7" s="1"/>
  <c r="AM116" i="10"/>
  <c r="AM114" i="10"/>
  <c r="AG113" i="10"/>
  <c r="J114" i="10"/>
  <c r="J114" i="7" s="1"/>
  <c r="AJ115" i="10"/>
  <c r="AD114" i="10"/>
  <c r="K114" i="10"/>
  <c r="AA114" i="10"/>
  <c r="AA114" i="7" s="1"/>
  <c r="AN113" i="10"/>
  <c r="AN113" i="7" s="1"/>
  <c r="K115" i="10"/>
  <c r="R116" i="10"/>
  <c r="AN115" i="10"/>
  <c r="AN115" i="7" s="1"/>
  <c r="AF116" i="10"/>
  <c r="AM115" i="10"/>
  <c r="F114" i="10"/>
  <c r="F115" i="10"/>
  <c r="F115" i="7" s="1"/>
  <c r="V116" i="10"/>
  <c r="V116" i="7" s="1"/>
  <c r="E115" i="10"/>
  <c r="P115" i="10"/>
  <c r="AA115" i="10"/>
  <c r="AF115" i="10"/>
  <c r="C115" i="10"/>
  <c r="V117" i="10"/>
  <c r="Y115" i="10"/>
  <c r="Y115" i="7" s="1"/>
  <c r="R115" i="10"/>
  <c r="H113" i="10"/>
  <c r="AD115" i="10"/>
  <c r="G115" i="10"/>
  <c r="G115" i="7" s="1"/>
  <c r="H117" i="10"/>
  <c r="H117" i="7" s="1"/>
  <c r="AB115" i="10"/>
  <c r="AH115" i="10"/>
  <c r="AN117" i="10"/>
  <c r="AN117" i="7" s="1"/>
  <c r="M116" i="10"/>
  <c r="M116" i="7" s="1"/>
  <c r="Y117" i="10"/>
  <c r="I115" i="10"/>
  <c r="T116" i="10"/>
  <c r="T116" i="7" s="1"/>
  <c r="J115" i="10"/>
  <c r="J115" i="7" s="1"/>
  <c r="N115" i="10"/>
  <c r="T114" i="10"/>
  <c r="D114" i="10"/>
  <c r="K116" i="10"/>
  <c r="F116" i="10"/>
  <c r="AD116" i="10"/>
  <c r="AG115" i="10"/>
  <c r="AG115" i="7" s="1"/>
  <c r="W116" i="10"/>
  <c r="W116" i="7" s="1"/>
  <c r="AA116" i="10"/>
  <c r="E116" i="10"/>
  <c r="AL115" i="10"/>
  <c r="AL115" i="7" s="1"/>
  <c r="C116" i="10"/>
  <c r="C116" i="7" s="1"/>
  <c r="L117" i="10"/>
  <c r="AI117" i="10"/>
  <c r="T115" i="10"/>
  <c r="T115" i="7" s="1"/>
  <c r="AI115" i="10"/>
  <c r="AI115" i="7" s="1"/>
  <c r="AH116" i="10"/>
  <c r="AK116" i="10"/>
  <c r="I116" i="10"/>
  <c r="I116" i="7" s="1"/>
  <c r="J117" i="10"/>
  <c r="J117" i="7" s="1"/>
  <c r="G116" i="10"/>
  <c r="AB116" i="10"/>
  <c r="F117" i="10"/>
  <c r="F117" i="7" s="1"/>
  <c r="Q116" i="10"/>
  <c r="Q116" i="7" s="1"/>
  <c r="AC116" i="10"/>
  <c r="AC117" i="10"/>
  <c r="T117" i="10"/>
  <c r="T117" i="7" s="1"/>
  <c r="Y116" i="10"/>
  <c r="Y116" i="7" s="1"/>
  <c r="AN116" i="10"/>
  <c r="Y118" i="10"/>
  <c r="AI116" i="10"/>
  <c r="AI116" i="7" s="1"/>
  <c r="AL116" i="10"/>
  <c r="H115" i="10"/>
  <c r="AG116" i="10"/>
  <c r="C118" i="10"/>
  <c r="C118" i="7" s="1"/>
  <c r="Q117" i="10"/>
  <c r="Q117" i="7" s="1"/>
  <c r="L116" i="10"/>
  <c r="S115" i="10"/>
  <c r="G117" i="10"/>
  <c r="G117" i="7" s="1"/>
  <c r="AJ116" i="10"/>
  <c r="AJ116" i="7" s="1"/>
  <c r="H116" i="10"/>
  <c r="N116" i="10"/>
  <c r="D116" i="10"/>
  <c r="D116" i="7" s="1"/>
  <c r="T119" i="10"/>
  <c r="T119" i="7" s="1"/>
  <c r="AB119" i="10"/>
  <c r="S118" i="10"/>
  <c r="R117" i="10"/>
  <c r="S116" i="10"/>
  <c r="S116" i="7" s="1"/>
  <c r="O118" i="10"/>
  <c r="AL117" i="10"/>
  <c r="AF117" i="10"/>
  <c r="AH118" i="10"/>
  <c r="AH118" i="7" s="1"/>
  <c r="AD118" i="10"/>
  <c r="D118" i="10"/>
  <c r="AL119" i="10"/>
  <c r="AL119" i="7" s="1"/>
  <c r="N117" i="10"/>
  <c r="Y119" i="10"/>
  <c r="AB118" i="10"/>
  <c r="AL118" i="10"/>
  <c r="AL118" i="7" s="1"/>
  <c r="AJ117" i="10"/>
  <c r="AJ117" i="7" s="1"/>
  <c r="H118" i="10"/>
  <c r="Z116" i="10"/>
  <c r="AG117" i="10"/>
  <c r="AG117" i="7" s="1"/>
  <c r="O117" i="10"/>
  <c r="O117" i="7" s="1"/>
  <c r="AG118" i="10"/>
  <c r="P116" i="10"/>
  <c r="P116" i="7" s="1"/>
  <c r="AF118" i="10"/>
  <c r="AA117" i="10"/>
  <c r="AA117" i="7" s="1"/>
  <c r="M117" i="10"/>
  <c r="M118" i="10"/>
  <c r="K118" i="10"/>
  <c r="P119" i="10"/>
  <c r="K117" i="10"/>
  <c r="J116" i="10"/>
  <c r="D117" i="10"/>
  <c r="D117" i="7" s="1"/>
  <c r="W117" i="10"/>
  <c r="W117" i="7" s="1"/>
  <c r="G118" i="10"/>
  <c r="Z118" i="10"/>
  <c r="AK118" i="10"/>
  <c r="AK118" i="7" s="1"/>
  <c r="AD117" i="10"/>
  <c r="AD117" i="7" s="1"/>
  <c r="F118" i="10"/>
  <c r="P117" i="10"/>
  <c r="J119" i="10"/>
  <c r="J119" i="7" s="1"/>
  <c r="AM117" i="10"/>
  <c r="C117" i="10"/>
  <c r="AC118" i="10"/>
  <c r="H120" i="10"/>
  <c r="H120" i="7" s="1"/>
  <c r="C119" i="10"/>
  <c r="C119" i="7" s="1"/>
  <c r="S117" i="10"/>
  <c r="G119" i="10"/>
  <c r="AH117" i="10"/>
  <c r="V118" i="10"/>
  <c r="V118" i="7" s="1"/>
  <c r="I117" i="10"/>
  <c r="R118" i="10"/>
  <c r="AB117" i="10"/>
  <c r="AB117" i="7" s="1"/>
  <c r="N118" i="10"/>
  <c r="N118" i="7" s="1"/>
  <c r="W119" i="10"/>
  <c r="O119" i="10"/>
  <c r="Z119" i="10"/>
  <c r="Z119" i="7" s="1"/>
  <c r="T118" i="10"/>
  <c r="T118" i="7" s="1"/>
  <c r="L118" i="10"/>
  <c r="Q118" i="10"/>
  <c r="P118" i="10"/>
  <c r="P118" i="7" s="1"/>
  <c r="J118" i="10"/>
  <c r="J118" i="7" s="1"/>
  <c r="S119" i="10"/>
  <c r="E117" i="10"/>
  <c r="I118" i="10"/>
  <c r="I118" i="7" s="1"/>
  <c r="I119" i="10"/>
  <c r="I119" i="7" s="1"/>
  <c r="AJ118" i="10"/>
  <c r="AA118" i="10"/>
  <c r="V120" i="10"/>
  <c r="V120" i="7" s="1"/>
  <c r="W118" i="10"/>
  <c r="W118" i="7" s="1"/>
  <c r="AC120" i="10"/>
  <c r="K119" i="10"/>
  <c r="AK117" i="10"/>
  <c r="AK117" i="7" s="1"/>
  <c r="AN118" i="10"/>
  <c r="AL120" i="10"/>
  <c r="Y122" i="10"/>
  <c r="Y122" i="7" s="1"/>
  <c r="AM120" i="10"/>
  <c r="Q120" i="10"/>
  <c r="Q120" i="7" s="1"/>
  <c r="AM118" i="10"/>
  <c r="L120" i="10"/>
  <c r="P120" i="10"/>
  <c r="P120" i="7" s="1"/>
  <c r="D119" i="10"/>
  <c r="D119" i="7" s="1"/>
  <c r="M120" i="10"/>
  <c r="N121" i="10"/>
  <c r="AJ120" i="10"/>
  <c r="AJ120" i="7" s="1"/>
  <c r="J120" i="10"/>
  <c r="J120" i="7" s="1"/>
  <c r="AG120" i="10"/>
  <c r="AI118" i="10"/>
  <c r="E118" i="10"/>
  <c r="E118" i="7" s="1"/>
  <c r="N119" i="10"/>
  <c r="N119" i="7" s="1"/>
  <c r="R119" i="10"/>
  <c r="C120" i="10"/>
  <c r="AG119" i="10"/>
  <c r="AG119" i="7" s="1"/>
  <c r="H119" i="10"/>
  <c r="H119" i="7" s="1"/>
  <c r="AC119" i="10"/>
  <c r="AM119" i="10"/>
  <c r="F119" i="10"/>
  <c r="F119" i="7" s="1"/>
  <c r="L119" i="10"/>
  <c r="L119" i="7" s="1"/>
  <c r="W120" i="10"/>
  <c r="L121" i="10"/>
  <c r="L121" i="7" s="1"/>
  <c r="AI121" i="10"/>
  <c r="AI121" i="7" s="1"/>
  <c r="K121" i="10"/>
  <c r="F120" i="10"/>
  <c r="AI119" i="10"/>
  <c r="E121" i="10"/>
  <c r="E121" i="7" s="1"/>
  <c r="AD119" i="10"/>
  <c r="AD119" i="7" s="1"/>
  <c r="AA119" i="10"/>
  <c r="AF119" i="10"/>
  <c r="Q119" i="10"/>
  <c r="Q119" i="7" s="1"/>
  <c r="K120" i="10"/>
  <c r="T120" i="10"/>
  <c r="Z120" i="10"/>
  <c r="Z120" i="7" s="1"/>
  <c r="AJ119" i="10"/>
  <c r="AJ119" i="7" s="1"/>
  <c r="AN119" i="10"/>
  <c r="AN119" i="7" s="1"/>
  <c r="AK120" i="10"/>
  <c r="M119" i="10"/>
  <c r="Z117" i="10"/>
  <c r="Z117" i="7" s="1"/>
  <c r="AA120" i="10"/>
  <c r="AA120" i="7" s="1"/>
  <c r="E120" i="10"/>
  <c r="E119" i="10"/>
  <c r="O120" i="10"/>
  <c r="O120" i="7" s="1"/>
  <c r="S120" i="10"/>
  <c r="S120" i="7" s="1"/>
  <c r="AK121" i="10"/>
  <c r="V121" i="10"/>
  <c r="AG121" i="10"/>
  <c r="AG121" i="7" s="1"/>
  <c r="AD120" i="10"/>
  <c r="AD120" i="7" s="1"/>
  <c r="AF120" i="10"/>
  <c r="AI120" i="10"/>
  <c r="AN121" i="10"/>
  <c r="AN121" i="7" s="1"/>
  <c r="G121" i="10"/>
  <c r="G121" i="7" s="1"/>
  <c r="N120" i="10"/>
  <c r="S121" i="10"/>
  <c r="AB120" i="10"/>
  <c r="AB120" i="7" s="1"/>
  <c r="I120" i="10"/>
  <c r="I120" i="7" s="1"/>
  <c r="F121" i="10"/>
  <c r="AC122" i="10"/>
  <c r="AC122" i="7" s="1"/>
  <c r="T121" i="10"/>
  <c r="T121" i="7" s="1"/>
  <c r="AH121" i="10"/>
  <c r="AH121" i="7" s="1"/>
  <c r="AN120" i="10"/>
  <c r="C121" i="10"/>
  <c r="H121" i="10"/>
  <c r="H121" i="7" s="1"/>
  <c r="AD122" i="10"/>
  <c r="AD122" i="7" s="1"/>
  <c r="AC121" i="10"/>
  <c r="V119" i="10"/>
  <c r="AD121" i="10"/>
  <c r="Z121" i="10"/>
  <c r="Z121" i="7" s="1"/>
  <c r="Q121" i="10"/>
  <c r="R120" i="10"/>
  <c r="R120" i="7" s="1"/>
  <c r="AK119" i="10"/>
  <c r="AK119" i="7" s="1"/>
  <c r="AI122" i="10"/>
  <c r="AI122" i="7" s="1"/>
  <c r="Y120" i="10"/>
  <c r="R121" i="10"/>
  <c r="R121" i="7" s="1"/>
  <c r="AH119" i="10"/>
  <c r="AH119" i="7" s="1"/>
  <c r="V122" i="10"/>
  <c r="V122" i="7" s="1"/>
  <c r="AL122" i="10"/>
  <c r="P122" i="10"/>
  <c r="W122" i="10"/>
  <c r="W122" i="7" s="1"/>
  <c r="Q122" i="10"/>
  <c r="Q122" i="7" s="1"/>
  <c r="J123" i="10"/>
  <c r="AH122" i="10"/>
  <c r="AB122" i="10"/>
  <c r="AB122" i="7" s="1"/>
  <c r="N122" i="10"/>
  <c r="N122" i="7" s="1"/>
  <c r="J122" i="10"/>
  <c r="M121" i="10"/>
  <c r="D121" i="10"/>
  <c r="D121" i="7" s="1"/>
  <c r="AF121" i="10"/>
  <c r="G122" i="10"/>
  <c r="R122" i="10"/>
  <c r="O122" i="10"/>
  <c r="O122" i="7" s="1"/>
  <c r="H122" i="10"/>
  <c r="H122" i="7" s="1"/>
  <c r="AA121" i="10"/>
  <c r="G120" i="10"/>
  <c r="P121" i="10"/>
  <c r="P121" i="7" s="1"/>
  <c r="J121" i="10"/>
  <c r="J121" i="7" s="1"/>
  <c r="AM121" i="10"/>
  <c r="E122" i="10"/>
  <c r="AH120" i="10"/>
  <c r="AH120" i="7" s="1"/>
  <c r="D120" i="10"/>
  <c r="D120" i="7" s="1"/>
  <c r="O121" i="10"/>
  <c r="AB121" i="10"/>
  <c r="L122" i="10"/>
  <c r="L122" i="7" s="1"/>
  <c r="AG122" i="10"/>
  <c r="AG122" i="7" s="1"/>
  <c r="AI123" i="10"/>
  <c r="AJ121" i="10"/>
  <c r="Y121" i="10"/>
  <c r="Y121" i="7" s="1"/>
  <c r="AB123" i="10"/>
  <c r="AB123" i="7" s="1"/>
  <c r="F122" i="10"/>
  <c r="AF122" i="10"/>
  <c r="I121" i="10"/>
  <c r="I121" i="7" s="1"/>
  <c r="N123" i="10"/>
  <c r="V123" i="10"/>
  <c r="AK122" i="10"/>
  <c r="AK122" i="7" s="1"/>
  <c r="AF124" i="10"/>
  <c r="AL121" i="10"/>
  <c r="AL121" i="7" s="1"/>
  <c r="AG124" i="10"/>
  <c r="AK124" i="10"/>
  <c r="M122" i="10"/>
  <c r="M122" i="7" s="1"/>
  <c r="T123" i="10"/>
  <c r="T123" i="7" s="1"/>
  <c r="D123" i="10"/>
  <c r="F123" i="10"/>
  <c r="L123" i="10"/>
  <c r="L123" i="7" s="1"/>
  <c r="S122" i="10"/>
  <c r="S122" i="7" s="1"/>
  <c r="AK123" i="10"/>
  <c r="W123" i="10"/>
  <c r="AN124" i="10"/>
  <c r="AN124" i="7" s="1"/>
  <c r="AA122" i="10"/>
  <c r="AA122" i="7" s="1"/>
  <c r="I123" i="10"/>
  <c r="R123" i="10"/>
  <c r="G124" i="10"/>
  <c r="G124" i="7" s="1"/>
  <c r="AJ122" i="10"/>
  <c r="AJ122" i="7" s="1"/>
  <c r="P123" i="10"/>
  <c r="AM123" i="10"/>
  <c r="Z123" i="10"/>
  <c r="Z123" i="7" s="1"/>
  <c r="C123" i="10"/>
  <c r="C123" i="7" s="1"/>
  <c r="Z122" i="10"/>
  <c r="AN122" i="10"/>
  <c r="AC123" i="10"/>
  <c r="AC123" i="7" s="1"/>
  <c r="AD123" i="10"/>
  <c r="K122" i="10"/>
  <c r="C122" i="10"/>
  <c r="W121" i="10"/>
  <c r="W121" i="7" s="1"/>
  <c r="D122" i="10"/>
  <c r="D122" i="7" s="1"/>
  <c r="AM122" i="10"/>
  <c r="T122" i="10"/>
  <c r="O123" i="10"/>
  <c r="O123" i="7" s="1"/>
  <c r="K123" i="10"/>
  <c r="AG123" i="10"/>
  <c r="G123" i="10"/>
  <c r="AH123" i="10"/>
  <c r="AH123" i="7" s="1"/>
  <c r="AA123" i="10"/>
  <c r="AA123" i="7" s="1"/>
  <c r="AF123" i="10"/>
  <c r="AC124" i="10"/>
  <c r="AN123" i="10"/>
  <c r="AN123" i="7" s="1"/>
  <c r="M123" i="10"/>
  <c r="M123" i="7" s="1"/>
  <c r="R124" i="10"/>
  <c r="I122" i="10"/>
  <c r="AF125" i="10"/>
  <c r="Y125" i="10"/>
  <c r="Y125" i="7" s="1"/>
  <c r="AJ123" i="10"/>
  <c r="Y123" i="10"/>
  <c r="AA125" i="10"/>
  <c r="AA125" i="7" s="1"/>
  <c r="J124" i="10"/>
  <c r="J124" i="7" s="1"/>
  <c r="Q124" i="10"/>
  <c r="AI124" i="10"/>
  <c r="AC125" i="10"/>
  <c r="AC125" i="7" s="1"/>
  <c r="AB125" i="10"/>
  <c r="AB125" i="7" s="1"/>
  <c r="L124" i="10"/>
  <c r="AB124" i="10"/>
  <c r="H124" i="10"/>
  <c r="H124" i="7" s="1"/>
  <c r="E124" i="10"/>
  <c r="E124" i="7" s="1"/>
  <c r="F124" i="10"/>
  <c r="AJ125" i="10"/>
  <c r="AA124" i="10"/>
  <c r="AA124" i="7" s="1"/>
  <c r="D124" i="10"/>
  <c r="D124" i="7" s="1"/>
  <c r="I125" i="10"/>
  <c r="N124" i="10"/>
  <c r="AL123" i="10"/>
  <c r="AL123" i="7" s="1"/>
  <c r="AN125" i="10"/>
  <c r="AN125" i="7" s="1"/>
  <c r="E123" i="10"/>
  <c r="Z124" i="10"/>
  <c r="O125" i="10"/>
  <c r="O125" i="7" s="1"/>
  <c r="AD124" i="10"/>
  <c r="AD124" i="7" s="1"/>
  <c r="AH124" i="10"/>
  <c r="C124" i="10"/>
  <c r="AM125" i="10"/>
  <c r="AM125" i="7" s="1"/>
  <c r="P124" i="10"/>
  <c r="P124" i="7" s="1"/>
  <c r="S124" i="10"/>
  <c r="M124" i="10"/>
  <c r="M124" i="7" s="1"/>
  <c r="I124" i="10"/>
  <c r="I124" i="7" s="1"/>
  <c r="G125" i="10"/>
  <c r="G125" i="7" s="1"/>
  <c r="P125" i="10"/>
  <c r="AJ124" i="10"/>
  <c r="AK125" i="10"/>
  <c r="AK125" i="7" s="1"/>
  <c r="F125" i="10"/>
  <c r="Y124" i="10"/>
  <c r="N125" i="10"/>
  <c r="N126" i="10"/>
  <c r="N126" i="7" s="1"/>
  <c r="AL124" i="10"/>
  <c r="AL124" i="7" s="1"/>
  <c r="G126" i="10"/>
  <c r="Y126" i="10"/>
  <c r="AM124" i="10"/>
  <c r="H123" i="10"/>
  <c r="H123" i="7" s="1"/>
  <c r="L125" i="10"/>
  <c r="S125" i="10"/>
  <c r="S125" i="7" s="1"/>
  <c r="Q126" i="10"/>
  <c r="Q126" i="7" s="1"/>
  <c r="E126" i="10"/>
  <c r="E126" i="7" s="1"/>
  <c r="K125" i="10"/>
  <c r="D125" i="10"/>
  <c r="D125" i="7" s="1"/>
  <c r="AD125" i="10"/>
  <c r="AD125" i="7" s="1"/>
  <c r="P126" i="10"/>
  <c r="P126" i="7" s="1"/>
  <c r="T124" i="10"/>
  <c r="Q123" i="10"/>
  <c r="Q123" i="7" s="1"/>
  <c r="R125" i="10"/>
  <c r="R125" i="7" s="1"/>
  <c r="M126" i="10"/>
  <c r="M126" i="7" s="1"/>
  <c r="M125" i="10"/>
  <c r="K124" i="10"/>
  <c r="S123" i="10"/>
  <c r="S123" i="7" s="1"/>
  <c r="W125" i="10"/>
  <c r="W125" i="7" s="1"/>
  <c r="O124" i="10"/>
  <c r="V124" i="10"/>
  <c r="AN126" i="10"/>
  <c r="AN126" i="7" s="1"/>
  <c r="AC127" i="10"/>
  <c r="AC127" i="7" s="1"/>
  <c r="AH125" i="10"/>
  <c r="AG125" i="10"/>
  <c r="AG125" i="7" s="1"/>
  <c r="AI125" i="10"/>
  <c r="AI125" i="7" s="1"/>
  <c r="AB126" i="10"/>
  <c r="AB126" i="7" s="1"/>
  <c r="W124" i="10"/>
  <c r="AM126" i="10"/>
  <c r="AA127" i="10"/>
  <c r="AA127" i="7" s="1"/>
  <c r="J126" i="10"/>
  <c r="J126" i="7" s="1"/>
  <c r="F126" i="10"/>
  <c r="Z125" i="10"/>
  <c r="AM127" i="10"/>
  <c r="AM127" i="7" s="1"/>
  <c r="AC126" i="10"/>
  <c r="E127" i="10"/>
  <c r="AG127" i="10"/>
  <c r="AL126" i="10"/>
  <c r="AL126" i="7" s="1"/>
  <c r="V125" i="10"/>
  <c r="V125" i="7" s="1"/>
  <c r="S127" i="10"/>
  <c r="AK126" i="10"/>
  <c r="AJ126" i="10"/>
  <c r="AJ126" i="7" s="1"/>
  <c r="K126" i="10"/>
  <c r="T125" i="10"/>
  <c r="O127" i="10"/>
  <c r="AA126" i="10"/>
  <c r="AA126" i="7" s="1"/>
  <c r="AH127" i="10"/>
  <c r="AH127" i="7" s="1"/>
  <c r="R126" i="10"/>
  <c r="Q125" i="10"/>
  <c r="E125" i="10"/>
  <c r="E125" i="7" s="1"/>
  <c r="W127" i="10"/>
  <c r="W127" i="7" s="1"/>
  <c r="G127" i="10"/>
  <c r="Z126" i="10"/>
  <c r="S126" i="10"/>
  <c r="S126" i="7" s="1"/>
  <c r="AH126" i="10"/>
  <c r="AH126" i="7" s="1"/>
  <c r="K127" i="10"/>
  <c r="AF126" i="10"/>
  <c r="AI126" i="10"/>
  <c r="AI126" i="7" s="1"/>
  <c r="C125" i="10"/>
  <c r="AG126" i="10"/>
  <c r="AF127" i="10"/>
  <c r="AL125" i="10"/>
  <c r="AL125" i="7" s="1"/>
  <c r="O126" i="10"/>
  <c r="O126" i="7" s="1"/>
  <c r="W129" i="10"/>
  <c r="N127" i="10"/>
  <c r="E128" i="10"/>
  <c r="E128" i="7" s="1"/>
  <c r="H127" i="10"/>
  <c r="H127" i="7" s="1"/>
  <c r="I127" i="10"/>
  <c r="G128" i="10"/>
  <c r="J125" i="10"/>
  <c r="J125" i="7" s="1"/>
  <c r="AD128" i="10"/>
  <c r="AD128" i="7" s="1"/>
  <c r="L127" i="10"/>
  <c r="T126" i="10"/>
  <c r="V127" i="10"/>
  <c r="V127" i="7" s="1"/>
  <c r="T128" i="10"/>
  <c r="T128" i="7" s="1"/>
  <c r="Q127" i="10"/>
  <c r="J127" i="10"/>
  <c r="D126" i="10"/>
  <c r="D126" i="7" s="1"/>
  <c r="AB127" i="10"/>
  <c r="AB127" i="7" s="1"/>
  <c r="AA128" i="10"/>
  <c r="H126" i="10"/>
  <c r="H126" i="7" s="1"/>
  <c r="Q128" i="10"/>
  <c r="Q128" i="7" s="1"/>
  <c r="F127" i="10"/>
  <c r="F127" i="7" s="1"/>
  <c r="W126" i="10"/>
  <c r="H125" i="10"/>
  <c r="C126" i="10"/>
  <c r="C126" i="7" s="1"/>
  <c r="V126" i="10"/>
  <c r="V126" i="7" s="1"/>
  <c r="D127" i="10"/>
  <c r="AI127" i="10"/>
  <c r="T127" i="10"/>
  <c r="T127" i="7" s="1"/>
  <c r="L126" i="10"/>
  <c r="Y127" i="10"/>
  <c r="AK127" i="10"/>
  <c r="P127" i="10"/>
  <c r="P127" i="7" s="1"/>
  <c r="W128" i="10"/>
  <c r="W128" i="7" s="1"/>
  <c r="AA129" i="10"/>
  <c r="AG128" i="10"/>
  <c r="AD127" i="10"/>
  <c r="AD127" i="7" s="1"/>
  <c r="J128" i="10"/>
  <c r="J128" i="7" s="1"/>
  <c r="C127" i="10"/>
  <c r="V128" i="10"/>
  <c r="N128" i="10"/>
  <c r="N128" i="7" s="1"/>
  <c r="T129" i="10"/>
  <c r="T129" i="7" s="1"/>
  <c r="AD126" i="10"/>
  <c r="AJ128" i="10"/>
  <c r="P128" i="10"/>
  <c r="P128" i="7" s="1"/>
  <c r="AH128" i="10"/>
  <c r="AH128" i="7" s="1"/>
  <c r="AD129" i="10"/>
  <c r="M127" i="10"/>
  <c r="AJ129" i="10"/>
  <c r="AJ129" i="7" s="1"/>
  <c r="I129" i="10"/>
  <c r="G129" i="10"/>
  <c r="Z129" i="10"/>
  <c r="E129" i="10"/>
  <c r="E129" i="7" s="1"/>
  <c r="Z127" i="10"/>
  <c r="Z127" i="7" s="1"/>
  <c r="AM128" i="10"/>
  <c r="R127" i="10"/>
  <c r="AN127" i="10"/>
  <c r="AN127" i="7" s="1"/>
  <c r="R129" i="10"/>
  <c r="R129" i="7" s="1"/>
  <c r="AK128" i="10"/>
  <c r="N129" i="10"/>
  <c r="AL127" i="10"/>
  <c r="AL127" i="7" s="1"/>
  <c r="I128" i="10"/>
  <c r="I128" i="7" s="1"/>
  <c r="H128" i="10"/>
  <c r="I126" i="10"/>
  <c r="I126" i="7" s="1"/>
  <c r="AI129" i="10"/>
  <c r="AI129" i="7" s="1"/>
  <c r="AJ127" i="10"/>
  <c r="AJ127" i="7" s="1"/>
  <c r="J130" i="10"/>
  <c r="M128" i="10"/>
  <c r="K128" i="10"/>
  <c r="AF129" i="10"/>
  <c r="M130" i="10"/>
  <c r="K130" i="10"/>
  <c r="AK129" i="10"/>
  <c r="AK129" i="7" s="1"/>
  <c r="L129" i="10"/>
  <c r="L129" i="7" s="1"/>
  <c r="AC129" i="10"/>
  <c r="Y129" i="10"/>
  <c r="D129" i="10"/>
  <c r="D129" i="7" s="1"/>
  <c r="AN128" i="10"/>
  <c r="AN128" i="7" s="1"/>
  <c r="O129" i="10"/>
  <c r="S128" i="10"/>
  <c r="R128" i="10"/>
  <c r="R128" i="7" s="1"/>
  <c r="AD130" i="10"/>
  <c r="AD130" i="7" s="1"/>
  <c r="AN129" i="10"/>
  <c r="AG129" i="10"/>
  <c r="P129" i="10"/>
  <c r="P129" i="7" s="1"/>
  <c r="AH129" i="10"/>
  <c r="AH129" i="7" s="1"/>
  <c r="L128" i="10"/>
  <c r="V129" i="10"/>
  <c r="AL129" i="10"/>
  <c r="AL129" i="7" s="1"/>
  <c r="AF130" i="10"/>
  <c r="AJ130" i="10"/>
  <c r="E130" i="10"/>
  <c r="C128" i="10"/>
  <c r="C128" i="7" s="1"/>
  <c r="AF128" i="10"/>
  <c r="AL128" i="10"/>
  <c r="F130" i="10"/>
  <c r="Z128" i="10"/>
  <c r="Z128" i="7" s="1"/>
  <c r="AC128" i="10"/>
  <c r="AC128" i="7" s="1"/>
  <c r="AB128" i="10"/>
  <c r="Y128" i="10"/>
  <c r="AI128" i="10"/>
  <c r="AI128" i="7" s="1"/>
  <c r="AB129" i="10"/>
  <c r="AB129" i="7" s="1"/>
  <c r="AN130" i="10"/>
  <c r="F128" i="10"/>
  <c r="O128" i="10"/>
  <c r="O128" i="7" s="1"/>
  <c r="S130" i="10"/>
  <c r="S130" i="7" s="1"/>
  <c r="Q129" i="10"/>
  <c r="J129" i="10"/>
  <c r="AD131" i="10"/>
  <c r="AD131" i="7" s="1"/>
  <c r="V130" i="10"/>
  <c r="V130" i="7" s="1"/>
  <c r="AK130" i="10"/>
  <c r="F129" i="10"/>
  <c r="H129" i="10"/>
  <c r="H129" i="7" s="1"/>
  <c r="P131" i="10"/>
  <c r="P131" i="7" s="1"/>
  <c r="Y130" i="10"/>
  <c r="AM130" i="10"/>
  <c r="S129" i="10"/>
  <c r="S129" i="7" s="1"/>
  <c r="S131" i="10"/>
  <c r="S131" i="7" s="1"/>
  <c r="AL130" i="10"/>
  <c r="N131" i="10"/>
  <c r="L130" i="10"/>
  <c r="L130" i="7" s="1"/>
  <c r="AM129" i="10"/>
  <c r="AM129" i="7" s="1"/>
  <c r="C130" i="10"/>
  <c r="AA131" i="10"/>
  <c r="W130" i="10"/>
  <c r="W130" i="7" s="1"/>
  <c r="AI130" i="10"/>
  <c r="AI130" i="7" s="1"/>
  <c r="E131" i="10"/>
  <c r="N130" i="10"/>
  <c r="AM131" i="10"/>
  <c r="AM131" i="7" s="1"/>
  <c r="H130" i="10"/>
  <c r="H130" i="7" s="1"/>
  <c r="AC130" i="10"/>
  <c r="J131" i="10"/>
  <c r="L131" i="10"/>
  <c r="L131" i="7" s="1"/>
  <c r="V131" i="10"/>
  <c r="V131" i="7" s="1"/>
  <c r="M129" i="10"/>
  <c r="D128" i="10"/>
  <c r="I130" i="10"/>
  <c r="I130" i="7" s="1"/>
  <c r="AG130" i="10"/>
  <c r="AG130" i="7" s="1"/>
  <c r="C129" i="10"/>
  <c r="H131" i="10"/>
  <c r="AK131" i="10"/>
  <c r="AK131" i="7" s="1"/>
  <c r="Z130" i="10"/>
  <c r="Z130" i="7" s="1"/>
  <c r="K129" i="10"/>
  <c r="P130" i="10"/>
  <c r="Z131" i="10"/>
  <c r="Z131" i="7" s="1"/>
  <c r="AF131" i="10"/>
  <c r="AG132" i="10"/>
  <c r="Y131" i="10"/>
  <c r="M131" i="10"/>
  <c r="M131" i="7" s="1"/>
  <c r="S132" i="10"/>
  <c r="S132" i="7" s="1"/>
  <c r="W132" i="10"/>
  <c r="C131" i="10"/>
  <c r="AB130" i="10"/>
  <c r="AB130" i="7" s="1"/>
  <c r="R130" i="10"/>
  <c r="R130" i="7" s="1"/>
  <c r="AN131" i="10"/>
  <c r="J132" i="10"/>
  <c r="AH131" i="10"/>
  <c r="AH131" i="7" s="1"/>
  <c r="AH130" i="10"/>
  <c r="AH130" i="7" s="1"/>
  <c r="V132" i="10"/>
  <c r="O130" i="10"/>
  <c r="O130" i="7" s="1"/>
  <c r="W131" i="10"/>
  <c r="W131" i="7" s="1"/>
  <c r="AC131" i="10"/>
  <c r="AC131" i="7" s="1"/>
  <c r="AJ132" i="10"/>
  <c r="L132" i="10"/>
  <c r="D130" i="10"/>
  <c r="D130" i="7" s="1"/>
  <c r="AC132" i="10"/>
  <c r="AC132" i="7" s="1"/>
  <c r="Y132" i="10"/>
  <c r="H132" i="10"/>
  <c r="F131" i="10"/>
  <c r="F131" i="7" s="1"/>
  <c r="AB131" i="10"/>
  <c r="AB131" i="7" s="1"/>
  <c r="Q132" i="10"/>
  <c r="AL131" i="10"/>
  <c r="AL131" i="7" s="1"/>
  <c r="I131" i="10"/>
  <c r="I131" i="7" s="1"/>
  <c r="AM133" i="10"/>
  <c r="AM133" i="7" s="1"/>
  <c r="I132" i="10"/>
  <c r="G130" i="10"/>
  <c r="D131" i="10"/>
  <c r="D131" i="7" s="1"/>
  <c r="AA130" i="10"/>
  <c r="AA130" i="7" s="1"/>
  <c r="O131" i="10"/>
  <c r="AL132" i="10"/>
  <c r="C133" i="10"/>
  <c r="C133" i="7" s="1"/>
  <c r="C132" i="10"/>
  <c r="C132" i="7" s="1"/>
  <c r="AM132" i="10"/>
  <c r="K132" i="10"/>
  <c r="AI132" i="10"/>
  <c r="AI132" i="7" s="1"/>
  <c r="AH132" i="10"/>
  <c r="AH132" i="7" s="1"/>
  <c r="AI131" i="10"/>
  <c r="M133" i="10"/>
  <c r="AD133" i="10"/>
  <c r="AD133" i="7" s="1"/>
  <c r="AD132" i="10"/>
  <c r="AD132" i="7" s="1"/>
  <c r="AA133" i="10"/>
  <c r="G131" i="10"/>
  <c r="AG133" i="10"/>
  <c r="AG133" i="7" s="1"/>
  <c r="Q133" i="10"/>
  <c r="Q133" i="7" s="1"/>
  <c r="T132" i="10"/>
  <c r="E133" i="10"/>
  <c r="N133" i="10"/>
  <c r="N133" i="7" s="1"/>
  <c r="R132" i="10"/>
  <c r="R132" i="7" s="1"/>
  <c r="M132" i="10"/>
  <c r="Z132" i="10"/>
  <c r="AN132" i="10"/>
  <c r="AN132" i="7" s="1"/>
  <c r="Q130" i="10"/>
  <c r="Q130" i="7" s="1"/>
  <c r="T130" i="10"/>
  <c r="W133" i="10"/>
  <c r="K131" i="10"/>
  <c r="AB132" i="10"/>
  <c r="AB132" i="7" s="1"/>
  <c r="AK132" i="10"/>
  <c r="H133" i="10"/>
  <c r="F132" i="10"/>
  <c r="F132" i="7" s="1"/>
  <c r="AB133" i="10"/>
  <c r="AB133" i="7" s="1"/>
  <c r="P132" i="10"/>
  <c r="AI134" i="10"/>
  <c r="T133" i="10"/>
  <c r="T133" i="7" s="1"/>
  <c r="H134" i="10"/>
  <c r="H134" i="7" s="1"/>
  <c r="AK134" i="10"/>
  <c r="AG131" i="10"/>
  <c r="AJ131" i="10"/>
  <c r="AJ131" i="7" s="1"/>
  <c r="AA132" i="10"/>
  <c r="AA132" i="7" s="1"/>
  <c r="T131" i="10"/>
  <c r="O132" i="10"/>
  <c r="AC133" i="10"/>
  <c r="AC133" i="7" s="1"/>
  <c r="S133" i="10"/>
  <c r="S133" i="7" s="1"/>
  <c r="R131" i="10"/>
  <c r="Q131" i="10"/>
  <c r="O133" i="10"/>
  <c r="O133" i="7" s="1"/>
  <c r="AH133" i="10"/>
  <c r="AH133" i="7" s="1"/>
  <c r="C134" i="10"/>
  <c r="J133" i="10"/>
  <c r="I133" i="10"/>
  <c r="I133" i="7" s="1"/>
  <c r="AL134" i="10"/>
  <c r="AL134" i="7" s="1"/>
  <c r="N132" i="10"/>
  <c r="AM134" i="10"/>
  <c r="AM134" i="7" s="1"/>
  <c r="AJ133" i="10"/>
  <c r="AJ133" i="7" s="1"/>
  <c r="E132" i="10"/>
  <c r="E132" i="7" s="1"/>
  <c r="F133" i="10"/>
  <c r="G133" i="10"/>
  <c r="V133" i="10"/>
  <c r="V133" i="7" s="1"/>
  <c r="T134" i="10"/>
  <c r="G132" i="10"/>
  <c r="L133" i="10"/>
  <c r="AL133" i="10"/>
  <c r="AL133" i="7" s="1"/>
  <c r="R133" i="10"/>
  <c r="R133" i="7" s="1"/>
  <c r="AA134" i="10"/>
  <c r="F134" i="10"/>
  <c r="D134" i="10"/>
  <c r="D134" i="7" s="1"/>
  <c r="O134" i="10"/>
  <c r="O134" i="7" s="1"/>
  <c r="D132" i="10"/>
  <c r="Z134" i="10"/>
  <c r="E134" i="10"/>
  <c r="E134" i="7" s="1"/>
  <c r="W134" i="10"/>
  <c r="W134" i="7" s="1"/>
  <c r="AG135" i="10"/>
  <c r="AI133" i="10"/>
  <c r="L134" i="10"/>
  <c r="L134" i="7" s="1"/>
  <c r="AF132" i="10"/>
  <c r="Z133" i="10"/>
  <c r="AF134" i="10"/>
  <c r="AH134" i="10"/>
  <c r="AH134" i="7" s="1"/>
  <c r="W135" i="10"/>
  <c r="W135" i="7" s="1"/>
  <c r="AG134" i="10"/>
  <c r="D133" i="10"/>
  <c r="V134" i="10"/>
  <c r="V134" i="7" s="1"/>
  <c r="K133" i="10"/>
  <c r="P133" i="10"/>
  <c r="N134" i="10"/>
  <c r="M135" i="10"/>
  <c r="M135" i="7" s="1"/>
  <c r="Q134" i="10"/>
  <c r="Q134" i="7" s="1"/>
  <c r="AN133" i="10"/>
  <c r="G135" i="10"/>
  <c r="P134" i="10"/>
  <c r="P134" i="7" s="1"/>
  <c r="AN134" i="10"/>
  <c r="AK133" i="10"/>
  <c r="Y134" i="10"/>
  <c r="Y133" i="10"/>
  <c r="Y133" i="7" s="1"/>
  <c r="G134" i="10"/>
  <c r="G134" i="7" s="1"/>
  <c r="N136" i="10"/>
  <c r="C135" i="10"/>
  <c r="AJ134" i="10"/>
  <c r="AJ134" i="7" s="1"/>
  <c r="AD134" i="10"/>
  <c r="AD134" i="7" s="1"/>
  <c r="L135" i="10"/>
  <c r="AC134" i="10"/>
  <c r="AB135" i="10"/>
  <c r="AB135" i="7" s="1"/>
  <c r="I134" i="10"/>
  <c r="I134" i="7" s="1"/>
  <c r="H136" i="10"/>
  <c r="I136" i="10"/>
  <c r="I136" i="7" s="1"/>
  <c r="AC135" i="10"/>
  <c r="AC135" i="7" s="1"/>
  <c r="F136" i="10"/>
  <c r="F136" i="7" s="1"/>
  <c r="S134" i="10"/>
  <c r="R134" i="10"/>
  <c r="AN135" i="10"/>
  <c r="AN135" i="7" s="1"/>
  <c r="AK135" i="10"/>
  <c r="AK135" i="7" s="1"/>
  <c r="D135" i="10"/>
  <c r="M134" i="10"/>
  <c r="K135" i="10"/>
  <c r="T135" i="10"/>
  <c r="T135" i="7" s="1"/>
  <c r="Y136" i="10"/>
  <c r="AF136" i="10"/>
  <c r="J134" i="10"/>
  <c r="J134" i="7" s="1"/>
  <c r="AB136" i="10"/>
  <c r="AB136" i="7" s="1"/>
  <c r="AK136" i="10"/>
  <c r="AF133" i="10"/>
  <c r="Y135" i="10"/>
  <c r="Y135" i="7" s="1"/>
  <c r="K136" i="10"/>
  <c r="F135" i="10"/>
  <c r="AA136" i="10"/>
  <c r="AB134" i="10"/>
  <c r="AB134" i="7" s="1"/>
  <c r="D136" i="10"/>
  <c r="D136" i="7" s="1"/>
  <c r="AI135" i="10"/>
  <c r="S136" i="10"/>
  <c r="Q136" i="10"/>
  <c r="Q136" i="7" s="1"/>
  <c r="K134" i="10"/>
  <c r="AD136" i="10"/>
  <c r="AA135" i="10"/>
  <c r="AM135" i="10"/>
  <c r="AM135" i="7" s="1"/>
  <c r="AJ135" i="10"/>
  <c r="AJ135" i="7" s="1"/>
  <c r="I135" i="10"/>
  <c r="H135" i="10"/>
  <c r="AM136" i="10"/>
  <c r="S135" i="10"/>
  <c r="S135" i="7" s="1"/>
  <c r="AF135" i="10"/>
  <c r="E136" i="10"/>
  <c r="E136" i="7" s="1"/>
  <c r="AC137" i="10"/>
  <c r="AC137" i="7" s="1"/>
  <c r="L136" i="10"/>
  <c r="L136" i="7" s="1"/>
  <c r="Q135" i="10"/>
  <c r="J137" i="10"/>
  <c r="J136" i="10"/>
  <c r="J136" i="7" s="1"/>
  <c r="N135" i="10"/>
  <c r="N135" i="7" s="1"/>
  <c r="R135" i="10"/>
  <c r="O137" i="10"/>
  <c r="AI136" i="10"/>
  <c r="AI136" i="7" s="1"/>
  <c r="AJ136" i="10"/>
  <c r="AJ136" i="7" s="1"/>
  <c r="Z135" i="10"/>
  <c r="V136" i="10"/>
  <c r="V136" i="7" s="1"/>
  <c r="J135" i="10"/>
  <c r="J135" i="7" s="1"/>
  <c r="W137" i="10"/>
  <c r="W137" i="7" s="1"/>
  <c r="K137" i="10"/>
  <c r="O136" i="10"/>
  <c r="AI137" i="10"/>
  <c r="AI137" i="7" s="1"/>
  <c r="AL136" i="10"/>
  <c r="AL136" i="7" s="1"/>
  <c r="G136" i="10"/>
  <c r="T136" i="10"/>
  <c r="Z136" i="10"/>
  <c r="Z136" i="7" s="1"/>
  <c r="M136" i="10"/>
  <c r="M136" i="7" s="1"/>
  <c r="N137" i="10"/>
  <c r="AL135" i="10"/>
  <c r="P135" i="10"/>
  <c r="P135" i="7" s="1"/>
  <c r="R137" i="10"/>
  <c r="R137" i="7" s="1"/>
  <c r="AN137" i="10"/>
  <c r="AD135" i="10"/>
  <c r="W136" i="10"/>
  <c r="W136" i="7" s="1"/>
  <c r="AB137" i="10"/>
  <c r="AB137" i="7" s="1"/>
  <c r="AC136" i="10"/>
  <c r="O135" i="10"/>
  <c r="O135" i="7" s="1"/>
  <c r="AN136" i="10"/>
  <c r="AN136" i="7" s="1"/>
  <c r="V135" i="10"/>
  <c r="V135" i="7" s="1"/>
  <c r="AH135" i="10"/>
  <c r="Q137" i="10"/>
  <c r="AH136" i="10"/>
  <c r="AH136" i="7" s="1"/>
  <c r="E135" i="10"/>
  <c r="E135" i="7" s="1"/>
  <c r="AG136" i="10"/>
  <c r="AD138" i="10"/>
  <c r="O138" i="10"/>
  <c r="O138" i="7" s="1"/>
  <c r="I137" i="10"/>
  <c r="I137" i="7" s="1"/>
  <c r="D137" i="10"/>
  <c r="V138" i="10"/>
  <c r="Y137" i="10"/>
  <c r="Y137" i="7" s="1"/>
  <c r="AL138" i="10"/>
  <c r="AL138" i="7" s="1"/>
  <c r="AJ137" i="10"/>
  <c r="AH137" i="10"/>
  <c r="E137" i="10"/>
  <c r="E137" i="7" s="1"/>
  <c r="Q138" i="10"/>
  <c r="Q138" i="7" s="1"/>
  <c r="AF138" i="10"/>
  <c r="L138" i="10"/>
  <c r="T138" i="10"/>
  <c r="T138" i="7" s="1"/>
  <c r="W138" i="10"/>
  <c r="W138" i="7" s="1"/>
  <c r="N138" i="10"/>
  <c r="AB138" i="10"/>
  <c r="AH138" i="10"/>
  <c r="AH138" i="7" s="1"/>
  <c r="C136" i="10"/>
  <c r="C136" i="7" s="1"/>
  <c r="M138" i="10"/>
  <c r="V137" i="10"/>
  <c r="G138" i="10"/>
  <c r="G138" i="7" s="1"/>
  <c r="R136" i="10"/>
  <c r="R136" i="7" s="1"/>
  <c r="G137" i="10"/>
  <c r="AA137" i="10"/>
  <c r="AA137" i="7" s="1"/>
  <c r="AK137" i="10"/>
  <c r="AK137" i="7" s="1"/>
  <c r="M137" i="10"/>
  <c r="M137" i="7" s="1"/>
  <c r="C138" i="10"/>
  <c r="F138" i="10"/>
  <c r="Z137" i="10"/>
  <c r="Z137" i="7" s="1"/>
  <c r="D138" i="10"/>
  <c r="D138" i="7" s="1"/>
  <c r="K138" i="10"/>
  <c r="AM138" i="10"/>
  <c r="S138" i="10"/>
  <c r="S138" i="7" s="1"/>
  <c r="P137" i="10"/>
  <c r="P137" i="7" s="1"/>
  <c r="AF137" i="10"/>
  <c r="S137" i="10"/>
  <c r="AD137" i="10"/>
  <c r="AD137" i="7" s="1"/>
  <c r="H137" i="10"/>
  <c r="H137" i="7" s="1"/>
  <c r="AM137" i="10"/>
  <c r="F137" i="10"/>
  <c r="AN138" i="10"/>
  <c r="AN138" i="7" s="1"/>
  <c r="L137" i="10"/>
  <c r="L137" i="7" s="1"/>
  <c r="Y138" i="10"/>
  <c r="AG137" i="10"/>
  <c r="AA138" i="10"/>
  <c r="AA138" i="7" s="1"/>
  <c r="P136" i="10"/>
  <c r="P136" i="7" s="1"/>
  <c r="AC138" i="10"/>
  <c r="T137" i="10"/>
  <c r="E138" i="10"/>
  <c r="E138" i="7" s="1"/>
  <c r="C137" i="10"/>
  <c r="C137" i="7" s="1"/>
  <c r="AL137" i="10"/>
  <c r="AK138" i="10"/>
  <c r="P138" i="10"/>
  <c r="P138" i="7" s="1"/>
  <c r="AD139" i="10"/>
  <c r="AD139" i="7" s="1"/>
  <c r="H139" i="10"/>
  <c r="J139" i="10"/>
  <c r="AM139" i="10"/>
  <c r="AM139" i="7" s="1"/>
  <c r="N139" i="10"/>
  <c r="AG138" i="10"/>
  <c r="H138" i="10"/>
  <c r="AF139" i="10"/>
  <c r="AH139" i="10"/>
  <c r="AH139" i="7" s="1"/>
  <c r="AI138" i="10"/>
  <c r="AN139" i="10"/>
  <c r="L139" i="10"/>
  <c r="L139" i="7" s="1"/>
  <c r="V139" i="10"/>
  <c r="V139" i="7" s="1"/>
  <c r="W139" i="10"/>
  <c r="Z139" i="10"/>
  <c r="D139" i="10"/>
  <c r="D139" i="7" s="1"/>
  <c r="AI139" i="10"/>
  <c r="AC139" i="10"/>
  <c r="AG139" i="10"/>
  <c r="M139" i="10"/>
  <c r="M139" i="7" s="1"/>
  <c r="Z138" i="10"/>
  <c r="Z138" i="7" s="1"/>
  <c r="I138" i="10"/>
  <c r="R138" i="10"/>
  <c r="J138" i="10"/>
  <c r="J138" i="7" s="1"/>
  <c r="T139" i="10"/>
  <c r="T139" i="7" s="1"/>
  <c r="AJ138" i="10"/>
  <c r="Y139" i="10"/>
  <c r="G139" i="10"/>
  <c r="G139" i="7" s="1"/>
  <c r="Q139" i="10"/>
  <c r="Q139" i="7" s="1"/>
  <c r="C139" i="10"/>
  <c r="AJ139" i="10"/>
  <c r="AK139" i="10"/>
  <c r="AK139" i="7" s="1"/>
  <c r="P139" i="10"/>
  <c r="AA139" i="10"/>
  <c r="S139" i="10"/>
  <c r="AB139" i="10"/>
  <c r="AB139" i="7" s="1"/>
  <c r="I139" i="10"/>
  <c r="I139" i="7" s="1"/>
  <c r="K139" i="10"/>
  <c r="G140" i="10"/>
  <c r="W140" i="10"/>
  <c r="W140" i="7" s="1"/>
  <c r="T140" i="10"/>
  <c r="T140" i="7" s="1"/>
  <c r="AA140" i="10"/>
  <c r="AG140" i="10"/>
  <c r="Z140" i="10"/>
  <c r="Z140" i="7" s="1"/>
  <c r="O139" i="10"/>
  <c r="O139" i="7" s="1"/>
  <c r="K140" i="10"/>
  <c r="AL139" i="10"/>
  <c r="N140" i="10"/>
  <c r="N140" i="7" s="1"/>
  <c r="E139" i="10"/>
  <c r="E139" i="7" s="1"/>
  <c r="C140" i="10"/>
  <c r="E140" i="10"/>
  <c r="S140" i="10"/>
  <c r="S140" i="7" s="1"/>
  <c r="J140" i="10"/>
  <c r="J140" i="7" s="1"/>
  <c r="V140" i="10"/>
  <c r="Q140" i="10"/>
  <c r="AK140" i="10"/>
  <c r="AK140" i="7" s="1"/>
  <c r="AC140" i="10"/>
  <c r="AC140" i="7" s="1"/>
  <c r="AL140" i="10"/>
  <c r="AN140" i="10"/>
  <c r="AD140" i="10"/>
  <c r="AD140" i="7" s="1"/>
  <c r="F140" i="10"/>
  <c r="F140" i="7" s="1"/>
  <c r="AH140" i="10"/>
  <c r="H140" i="10"/>
  <c r="M140" i="10"/>
  <c r="M140" i="7" s="1"/>
  <c r="AF140" i="10"/>
  <c r="R139" i="10"/>
  <c r="P140" i="10"/>
  <c r="D140" i="10"/>
  <c r="D140" i="7" s="1"/>
  <c r="R140" i="10"/>
  <c r="R140" i="7" s="1"/>
  <c r="AB140" i="10"/>
  <c r="F139" i="10"/>
  <c r="F139" i="7" s="1"/>
  <c r="Y140" i="10"/>
  <c r="Y140" i="7" s="1"/>
  <c r="L140" i="10"/>
  <c r="L140" i="7" s="1"/>
  <c r="AI140" i="10"/>
  <c r="O140" i="10"/>
  <c r="H141" i="10"/>
  <c r="F141" i="10"/>
  <c r="F141" i="7" s="1"/>
  <c r="N141" i="10"/>
  <c r="I141" i="10"/>
  <c r="I140" i="10"/>
  <c r="I140" i="7" s="1"/>
  <c r="Z141" i="10"/>
  <c r="Z141" i="7" s="1"/>
  <c r="E141" i="10"/>
  <c r="AJ140" i="10"/>
  <c r="O141" i="10"/>
  <c r="O141" i="7" s="1"/>
  <c r="T141" i="10"/>
  <c r="T141" i="7" s="1"/>
  <c r="AC141" i="10"/>
  <c r="Q141" i="10"/>
  <c r="AN141" i="10"/>
  <c r="AN141" i="7" s="1"/>
  <c r="G141" i="10"/>
  <c r="G141" i="7" s="1"/>
  <c r="Y141" i="10"/>
  <c r="AM140" i="10"/>
  <c r="AM141" i="10"/>
  <c r="AM141" i="7" s="1"/>
  <c r="AK141" i="10"/>
  <c r="AK141" i="7" s="1"/>
  <c r="AJ141" i="10"/>
  <c r="W141" i="10"/>
  <c r="J141" i="10"/>
  <c r="K141" i="10"/>
  <c r="V141" i="10"/>
  <c r="R141" i="10"/>
  <c r="AG141" i="10"/>
  <c r="AG141" i="7" s="1"/>
  <c r="AF141" i="10"/>
  <c r="AI141" i="10"/>
  <c r="AD141" i="10"/>
  <c r="L141" i="10"/>
  <c r="L141" i="7" s="1"/>
  <c r="C141" i="10"/>
  <c r="C141" i="7" s="1"/>
  <c r="M141" i="10"/>
  <c r="D141" i="10"/>
  <c r="P141" i="10"/>
  <c r="P141" i="7" s="1"/>
  <c r="AA141" i="10"/>
  <c r="AA141" i="7" s="1"/>
  <c r="H142" i="10"/>
  <c r="O142" i="10"/>
  <c r="Z142" i="10"/>
  <c r="AK142" i="10"/>
  <c r="AK142" i="7" s="1"/>
  <c r="T142" i="10"/>
  <c r="G142" i="10"/>
  <c r="W142" i="10"/>
  <c r="W142" i="7" s="1"/>
  <c r="AA142" i="10"/>
  <c r="AA142" i="7" s="1"/>
  <c r="I142" i="10"/>
  <c r="E142" i="10"/>
  <c r="AH141" i="10"/>
  <c r="AH141" i="7" s="1"/>
  <c r="S142" i="10"/>
  <c r="S142" i="7" s="1"/>
  <c r="P142" i="10"/>
  <c r="AH142" i="10"/>
  <c r="R142" i="10"/>
  <c r="R142" i="7" s="1"/>
  <c r="C142" i="10"/>
  <c r="C142" i="7" s="1"/>
  <c r="J142" i="10"/>
  <c r="AM142" i="10"/>
  <c r="AN142" i="10"/>
  <c r="AN142" i="7" s="1"/>
  <c r="AF142" i="10"/>
  <c r="V142" i="10"/>
  <c r="Q142" i="10"/>
  <c r="N142" i="10"/>
  <c r="N142" i="7" s="1"/>
  <c r="AB142" i="10"/>
  <c r="AB142" i="7" s="1"/>
  <c r="AI142" i="10"/>
  <c r="AI142" i="7" s="1"/>
  <c r="AC142" i="10"/>
  <c r="S141" i="10"/>
  <c r="S141" i="7" s="1"/>
  <c r="AL142" i="10"/>
  <c r="AL142" i="7" s="1"/>
  <c r="AL141" i="10"/>
  <c r="F142" i="10"/>
  <c r="L142" i="10"/>
  <c r="L142" i="7" s="1"/>
  <c r="Y142" i="10"/>
  <c r="Y142" i="7" s="1"/>
  <c r="AJ142" i="10"/>
  <c r="D142" i="10"/>
  <c r="AD142" i="10"/>
  <c r="AD142" i="7" s="1"/>
  <c r="K142" i="10"/>
  <c r="AG142" i="10"/>
  <c r="M142" i="10"/>
  <c r="M142" i="7" s="1"/>
  <c r="V143" i="10"/>
  <c r="V143" i="7" s="1"/>
  <c r="E143" i="10"/>
  <c r="E143" i="7" s="1"/>
  <c r="AB141" i="10"/>
  <c r="AA143" i="10"/>
  <c r="T143" i="10"/>
  <c r="T143" i="7" s="1"/>
  <c r="Q143" i="10"/>
  <c r="Q143" i="7" s="1"/>
  <c r="L143" i="10"/>
  <c r="W143" i="10"/>
  <c r="AI143" i="10"/>
  <c r="AB143" i="10"/>
  <c r="AB143" i="7" s="1"/>
  <c r="K143" i="10"/>
  <c r="AG143" i="10"/>
  <c r="Z143" i="10"/>
  <c r="Z143" i="7" s="1"/>
  <c r="AC143" i="10"/>
  <c r="AC143" i="7" s="1"/>
  <c r="N143" i="10"/>
  <c r="F143" i="10"/>
  <c r="R143" i="10"/>
  <c r="R143" i="7" s="1"/>
  <c r="P143" i="10"/>
  <c r="P143" i="7" s="1"/>
  <c r="AF143" i="10"/>
  <c r="I143" i="10"/>
  <c r="AK143" i="10"/>
  <c r="AK143" i="7" s="1"/>
  <c r="AM143" i="10"/>
  <c r="AM143" i="7" s="1"/>
  <c r="AJ143" i="10"/>
  <c r="D143" i="10"/>
  <c r="M143" i="10"/>
  <c r="M143" i="7" s="1"/>
  <c r="O143" i="10"/>
  <c r="O143" i="7" s="1"/>
  <c r="J143" i="10"/>
  <c r="AN143" i="10"/>
  <c r="AD143" i="10"/>
  <c r="AD143" i="7" s="1"/>
  <c r="S143" i="10"/>
  <c r="S143" i="7" s="1"/>
  <c r="C143" i="10"/>
  <c r="H143" i="10"/>
  <c r="H143" i="7" s="1"/>
  <c r="AF144" i="10"/>
  <c r="O144" i="10"/>
  <c r="O144" i="7" s="1"/>
  <c r="Y143" i="10"/>
  <c r="L144" i="10"/>
  <c r="J144" i="10"/>
  <c r="J144" i="7" s="1"/>
  <c r="AN144" i="10"/>
  <c r="AN144" i="7" s="1"/>
  <c r="E144" i="10"/>
  <c r="T144" i="10"/>
  <c r="AA144" i="10"/>
  <c r="AA144" i="7" s="1"/>
  <c r="AL143" i="10"/>
  <c r="AL143" i="7" s="1"/>
  <c r="AD144" i="10"/>
  <c r="W144" i="10"/>
  <c r="I144" i="10"/>
  <c r="I144" i="7" s="1"/>
  <c r="N144" i="10"/>
  <c r="N144" i="7" s="1"/>
  <c r="AH144" i="10"/>
  <c r="V144" i="10"/>
  <c r="S144" i="10"/>
  <c r="S144" i="7" s="1"/>
  <c r="H144" i="10"/>
  <c r="H144" i="7" s="1"/>
  <c r="P144" i="10"/>
  <c r="F144" i="10"/>
  <c r="Z144" i="10"/>
  <c r="Z144" i="7" s="1"/>
  <c r="AG144" i="10"/>
  <c r="AG144" i="7" s="1"/>
  <c r="AC144" i="10"/>
  <c r="AB144" i="10"/>
  <c r="Q144" i="10"/>
  <c r="Q144" i="7" s="1"/>
  <c r="C144" i="10"/>
  <c r="C144" i="7" s="1"/>
  <c r="G143" i="10"/>
  <c r="G143" i="7" s="1"/>
  <c r="AL144" i="10"/>
  <c r="AI144" i="10"/>
  <c r="AI144" i="7" s="1"/>
  <c r="Y144" i="10"/>
  <c r="Y144" i="7" s="1"/>
  <c r="E145" i="10"/>
  <c r="AH143" i="10"/>
  <c r="AJ144" i="10"/>
  <c r="AJ144" i="7" s="1"/>
  <c r="G144" i="10"/>
  <c r="G144" i="7" s="1"/>
  <c r="AK144" i="10"/>
  <c r="K144" i="10"/>
  <c r="D144" i="10"/>
  <c r="D144" i="7" s="1"/>
  <c r="C145" i="10"/>
  <c r="C145" i="7" s="1"/>
  <c r="R145" i="10"/>
  <c r="AD145" i="10"/>
  <c r="AC145" i="10"/>
  <c r="AC145" i="7" s="1"/>
  <c r="W145" i="10"/>
  <c r="W145" i="7" s="1"/>
  <c r="AG145" i="10"/>
  <c r="T145" i="10"/>
  <c r="L145" i="10"/>
  <c r="L145" i="7" s="1"/>
  <c r="F145" i="10"/>
  <c r="F145" i="7" s="1"/>
  <c r="AH145" i="10"/>
  <c r="AA145" i="10"/>
  <c r="AA145" i="7" s="1"/>
  <c r="M144" i="10"/>
  <c r="M144" i="7" s="1"/>
  <c r="AI145" i="10"/>
  <c r="AI145" i="7" s="1"/>
  <c r="M145" i="10"/>
  <c r="M145" i="7" s="1"/>
  <c r="AM144" i="10"/>
  <c r="Y145" i="10"/>
  <c r="Y145" i="7" s="1"/>
  <c r="AB145" i="10"/>
  <c r="AB145" i="7" s="1"/>
  <c r="K145" i="10"/>
  <c r="Z145" i="10"/>
  <c r="S145" i="10"/>
  <c r="S145" i="7" s="1"/>
  <c r="J145" i="10"/>
  <c r="J145" i="7" s="1"/>
  <c r="AK145" i="10"/>
  <c r="G145" i="10"/>
  <c r="N145" i="10"/>
  <c r="N145" i="7" s="1"/>
  <c r="AL145" i="10"/>
  <c r="AL145" i="7" s="1"/>
  <c r="D145" i="10"/>
  <c r="AF145" i="10"/>
  <c r="AJ145" i="10"/>
  <c r="AJ145" i="7" s="1"/>
  <c r="Q145" i="10"/>
  <c r="R144" i="10"/>
  <c r="P145" i="10"/>
  <c r="O145" i="10"/>
  <c r="O145" i="7" s="1"/>
  <c r="I145" i="10"/>
  <c r="I145" i="7" s="1"/>
  <c r="AN145" i="10"/>
  <c r="AM145" i="10"/>
  <c r="H145" i="10"/>
  <c r="H145" i="7" s="1"/>
  <c r="V145" i="10"/>
  <c r="T147" i="10"/>
  <c r="E146" i="10"/>
  <c r="E146" i="7" s="1"/>
  <c r="F146" i="10"/>
  <c r="F146" i="7" s="1"/>
  <c r="L146" i="10"/>
  <c r="L146" i="7" s="1"/>
  <c r="AK146" i="10"/>
  <c r="Q146" i="10"/>
  <c r="Q146" i="7" s="1"/>
  <c r="P146" i="10"/>
  <c r="P146" i="7" s="1"/>
  <c r="AD146" i="10"/>
  <c r="AD146" i="7" s="1"/>
  <c r="K146" i="10"/>
  <c r="AB146" i="10"/>
  <c r="R146" i="10"/>
  <c r="R146" i="7" s="1"/>
  <c r="O146" i="10"/>
  <c r="O146" i="7" s="1"/>
  <c r="G146" i="10"/>
  <c r="N146" i="10"/>
  <c r="AF146" i="10"/>
  <c r="AJ146" i="10"/>
  <c r="AJ146" i="7" s="1"/>
  <c r="AM146" i="10"/>
  <c r="Z146" i="10"/>
  <c r="AH146" i="10"/>
  <c r="AH146" i="7" s="1"/>
  <c r="AI146" i="10"/>
  <c r="AI146" i="7" s="1"/>
  <c r="H146" i="10"/>
  <c r="AG146" i="10"/>
  <c r="AL146" i="10"/>
  <c r="AL146" i="7" s="1"/>
  <c r="AC146" i="10"/>
  <c r="AC146" i="7" s="1"/>
  <c r="C146" i="10"/>
  <c r="V146" i="10"/>
  <c r="AA146" i="10"/>
  <c r="AA146" i="7" s="1"/>
  <c r="J146" i="10"/>
  <c r="J146" i="7" s="1"/>
  <c r="D146" i="10"/>
  <c r="T146" i="10"/>
  <c r="S146" i="10"/>
  <c r="S146" i="7" s="1"/>
  <c r="I146" i="10"/>
  <c r="I146" i="7" s="1"/>
  <c r="V147" i="10"/>
  <c r="M147" i="10"/>
  <c r="N147" i="10"/>
  <c r="N147" i="7" s="1"/>
  <c r="AI147" i="10"/>
  <c r="P147" i="10"/>
  <c r="AK147" i="10"/>
  <c r="AA147" i="10"/>
  <c r="AA147" i="7" s="1"/>
  <c r="AH147" i="10"/>
  <c r="AH147" i="7" s="1"/>
  <c r="W147" i="10"/>
  <c r="R147" i="10"/>
  <c r="J147" i="10"/>
  <c r="J147" i="7" s="1"/>
  <c r="AG147" i="10"/>
  <c r="D147" i="10"/>
  <c r="H147" i="10"/>
  <c r="Z147" i="10"/>
  <c r="Z147" i="7" s="1"/>
  <c r="AN146" i="10"/>
  <c r="AN146" i="7" s="1"/>
  <c r="M146" i="10"/>
  <c r="Q147" i="10"/>
  <c r="G147" i="10"/>
  <c r="G147" i="7" s="1"/>
  <c r="AM147" i="10"/>
  <c r="AM147" i="7" s="1"/>
  <c r="AB147" i="10"/>
  <c r="K147" i="10"/>
  <c r="I147" i="10"/>
  <c r="I147" i="7" s="1"/>
  <c r="Y146" i="10"/>
  <c r="Y146" i="7" s="1"/>
  <c r="W146" i="10"/>
  <c r="AD147" i="10"/>
  <c r="AN147" i="10"/>
  <c r="AN147" i="7" s="1"/>
  <c r="C147" i="10"/>
  <c r="C147" i="7" s="1"/>
  <c r="E147" i="10"/>
  <c r="AF147" i="10"/>
  <c r="AJ147" i="10"/>
  <c r="AJ147" i="7" s="1"/>
  <c r="S147" i="10"/>
  <c r="S147" i="7" s="1"/>
  <c r="F147" i="10"/>
  <c r="O147" i="10"/>
  <c r="S148" i="10"/>
  <c r="S148" i="7" s="1"/>
  <c r="AF148" i="10"/>
  <c r="M148" i="10"/>
  <c r="AB148" i="10"/>
  <c r="AD148" i="10"/>
  <c r="AD148" i="7" s="1"/>
  <c r="AL148" i="10"/>
  <c r="AL148" i="7" s="1"/>
  <c r="AA148" i="10"/>
  <c r="L147" i="10"/>
  <c r="W148" i="10"/>
  <c r="W148" i="7" s="1"/>
  <c r="AM148" i="10"/>
  <c r="AM148" i="7" s="1"/>
  <c r="AL147" i="10"/>
  <c r="O148" i="10"/>
  <c r="AC148" i="10"/>
  <c r="AC148" i="7" s="1"/>
  <c r="Q148" i="10"/>
  <c r="Q148" i="7" s="1"/>
  <c r="H148" i="10"/>
  <c r="Y147" i="10"/>
  <c r="AJ148" i="10"/>
  <c r="AJ148" i="7" s="1"/>
  <c r="L148" i="10"/>
  <c r="L148" i="7" s="1"/>
  <c r="AN148" i="10"/>
  <c r="G148" i="10"/>
  <c r="V148" i="10"/>
  <c r="V148" i="7" s="1"/>
  <c r="F148" i="10"/>
  <c r="F148" i="7" s="1"/>
  <c r="AI148" i="10"/>
  <c r="E148" i="10"/>
  <c r="P148" i="10"/>
  <c r="P148" i="7" s="1"/>
  <c r="K148" i="10"/>
  <c r="AK148" i="10"/>
  <c r="T148" i="10"/>
  <c r="C148" i="10"/>
  <c r="C148" i="7" s="1"/>
  <c r="I148" i="10"/>
  <c r="I148" i="7" s="1"/>
  <c r="AH148" i="10"/>
  <c r="N148" i="10"/>
  <c r="D148" i="10"/>
  <c r="D148" i="7" s="1"/>
  <c r="AG148" i="10"/>
  <c r="AC147" i="10"/>
  <c r="T149" i="10"/>
  <c r="R149" i="10"/>
  <c r="R149" i="7" s="1"/>
  <c r="N149" i="10"/>
  <c r="N149" i="7" s="1"/>
  <c r="L149" i="10"/>
  <c r="W149" i="10"/>
  <c r="W149" i="7" s="1"/>
  <c r="Q149" i="10"/>
  <c r="Q149" i="7" s="1"/>
  <c r="Y148" i="10"/>
  <c r="Y148" i="7" s="1"/>
  <c r="K149" i="10"/>
  <c r="AD149" i="10"/>
  <c r="Y149" i="10"/>
  <c r="Y149" i="7" s="1"/>
  <c r="AG149" i="10"/>
  <c r="AG149" i="7" s="1"/>
  <c r="AJ149" i="10"/>
  <c r="S149" i="10"/>
  <c r="V149" i="10"/>
  <c r="V149" i="7" s="1"/>
  <c r="E149" i="10"/>
  <c r="E149" i="7" s="1"/>
  <c r="G149" i="10"/>
  <c r="Z149" i="10"/>
  <c r="M149" i="10"/>
  <c r="M149" i="7" s="1"/>
  <c r="R148" i="10"/>
  <c r="R148" i="7" s="1"/>
  <c r="AM149" i="10"/>
  <c r="H149" i="10"/>
  <c r="H149" i="7" s="1"/>
  <c r="C149" i="10"/>
  <c r="C149" i="7" s="1"/>
  <c r="P149" i="10"/>
  <c r="P149" i="7" s="1"/>
  <c r="I149" i="10"/>
  <c r="O149" i="10"/>
  <c r="AH149" i="10"/>
  <c r="AH149" i="7" s="1"/>
  <c r="J148" i="10"/>
  <c r="J148" i="7" s="1"/>
  <c r="D149" i="10"/>
  <c r="AK149" i="10"/>
  <c r="AL149" i="10"/>
  <c r="AL149" i="7" s="1"/>
  <c r="AC149" i="10"/>
  <c r="AC149" i="7" s="1"/>
  <c r="Z148" i="10"/>
  <c r="J149" i="10"/>
  <c r="F149" i="10"/>
  <c r="F149" i="7" s="1"/>
  <c r="AF149" i="10"/>
  <c r="AB149" i="10"/>
  <c r="AI149" i="10"/>
  <c r="AN149" i="10"/>
  <c r="AN149" i="7" s="1"/>
  <c r="C151" i="10"/>
  <c r="C151" i="7" s="1"/>
  <c r="C150" i="10"/>
  <c r="N150" i="10"/>
  <c r="K150" i="10"/>
  <c r="H150" i="10"/>
  <c r="H150" i="7" s="1"/>
  <c r="AC150" i="10"/>
  <c r="G150" i="10"/>
  <c r="V150" i="10"/>
  <c r="V150" i="7" s="1"/>
  <c r="AM150" i="10"/>
  <c r="AM150" i="7" s="1"/>
  <c r="M150" i="10"/>
  <c r="L150" i="10"/>
  <c r="Q150" i="10"/>
  <c r="Q150" i="7" s="1"/>
  <c r="T150" i="10"/>
  <c r="T150" i="7" s="1"/>
  <c r="AB150" i="10"/>
  <c r="AJ150" i="10"/>
  <c r="P150" i="10"/>
  <c r="P150" i="7" s="1"/>
  <c r="AL150" i="10"/>
  <c r="AL150" i="7" s="1"/>
  <c r="D150" i="10"/>
  <c r="I150" i="10"/>
  <c r="F150" i="10"/>
  <c r="F150" i="7" s="1"/>
  <c r="O150" i="10"/>
  <c r="O150" i="7" s="1"/>
  <c r="Z150" i="10"/>
  <c r="AG150" i="10"/>
  <c r="AI150" i="10"/>
  <c r="AI150" i="7" s="1"/>
  <c r="AA149" i="10"/>
  <c r="AA149" i="7" s="1"/>
  <c r="J150" i="10"/>
  <c r="S150" i="10"/>
  <c r="AH150" i="10"/>
  <c r="AH150" i="7" s="1"/>
  <c r="AF150" i="10"/>
  <c r="AN150" i="10"/>
  <c r="Y150" i="10"/>
  <c r="AA150" i="10"/>
  <c r="AA150" i="7" s="1"/>
  <c r="E150" i="10"/>
  <c r="E150" i="7" s="1"/>
  <c r="AK150" i="10"/>
  <c r="W150" i="10"/>
  <c r="R150" i="10"/>
  <c r="R150" i="7" s="1"/>
  <c r="AD150" i="10"/>
  <c r="AD150" i="7" s="1"/>
  <c r="W151" i="10"/>
  <c r="Q151" i="10"/>
  <c r="AF151" i="10"/>
  <c r="AM151" i="10"/>
  <c r="AM151" i="7" s="1"/>
  <c r="I151" i="10"/>
  <c r="G151" i="10"/>
  <c r="AH151" i="10"/>
  <c r="AH151" i="7" s="1"/>
  <c r="AK151" i="10"/>
  <c r="AK151" i="7" s="1"/>
  <c r="AD151" i="10"/>
  <c r="S151" i="10"/>
  <c r="D151" i="10"/>
  <c r="D151" i="7" s="1"/>
  <c r="H151" i="10"/>
  <c r="H151" i="7" s="1"/>
  <c r="AI151" i="10"/>
  <c r="AJ151" i="10"/>
  <c r="K151" i="10"/>
  <c r="AC151" i="10"/>
  <c r="AC151" i="7" s="1"/>
  <c r="O151" i="10"/>
  <c r="Y151" i="10"/>
  <c r="F151" i="10"/>
  <c r="F151" i="7" s="1"/>
  <c r="AL151" i="10"/>
  <c r="AL151" i="7" s="1"/>
  <c r="P151" i="10"/>
  <c r="E151" i="10"/>
  <c r="AG151" i="10"/>
  <c r="AG151" i="7" s="1"/>
  <c r="Z151" i="10"/>
  <c r="Z151" i="7" s="1"/>
  <c r="AB151" i="10"/>
  <c r="J151" i="10"/>
  <c r="N151" i="10"/>
  <c r="N151" i="7" s="1"/>
  <c r="AA151" i="10"/>
  <c r="AA151" i="7" s="1"/>
  <c r="R151" i="10"/>
  <c r="V151" i="10"/>
  <c r="M151" i="10"/>
  <c r="M151" i="7" s="1"/>
  <c r="T151" i="10"/>
  <c r="T151" i="7" s="1"/>
  <c r="L151" i="10"/>
  <c r="AN151" i="10"/>
  <c r="C152" i="10"/>
  <c r="C152" i="7" s="1"/>
  <c r="W152" i="10"/>
  <c r="W152" i="7" s="1"/>
  <c r="AD152" i="10"/>
  <c r="AI152" i="10"/>
  <c r="V152" i="10"/>
  <c r="V152" i="7" s="1"/>
  <c r="AN152" i="10"/>
  <c r="AN152" i="7" s="1"/>
  <c r="S152" i="10"/>
  <c r="E152" i="10"/>
  <c r="L152" i="10"/>
  <c r="L152" i="7" s="1"/>
  <c r="AB152" i="10"/>
  <c r="AB152" i="7" s="1"/>
  <c r="Z152" i="10"/>
  <c r="AL152" i="10"/>
  <c r="O152" i="10"/>
  <c r="O152" i="7" s="1"/>
  <c r="AC152" i="10"/>
  <c r="AG152" i="10"/>
  <c r="Q152" i="10"/>
  <c r="AK152" i="10"/>
  <c r="AK152" i="7" s="1"/>
  <c r="D152" i="10"/>
  <c r="D152" i="7" s="1"/>
  <c r="AJ152" i="10"/>
  <c r="M152" i="10"/>
  <c r="F152" i="10"/>
  <c r="F152" i="7" s="1"/>
  <c r="Y152" i="10"/>
  <c r="Y152" i="7" s="1"/>
  <c r="G152" i="10"/>
  <c r="AH152" i="10"/>
  <c r="H152" i="10"/>
  <c r="H152" i="7" s="1"/>
  <c r="AM152" i="10"/>
  <c r="AM152" i="7" s="1"/>
  <c r="J152" i="10"/>
  <c r="AF152" i="10"/>
  <c r="R152" i="10"/>
  <c r="R152" i="7" s="1"/>
  <c r="N152" i="10"/>
  <c r="I152" i="10"/>
  <c r="K152" i="10"/>
  <c r="P152" i="10"/>
  <c r="P152" i="7" s="1"/>
  <c r="T152" i="10"/>
  <c r="T152" i="7" s="1"/>
  <c r="AN153" i="10"/>
  <c r="AM154" i="10"/>
  <c r="N153" i="10"/>
  <c r="N153" i="7" s="1"/>
  <c r="L153" i="10"/>
  <c r="L153" i="7" s="1"/>
  <c r="H153" i="10"/>
  <c r="Q153" i="10"/>
  <c r="T153" i="10"/>
  <c r="T153" i="7" s="1"/>
  <c r="I153" i="10"/>
  <c r="I153" i="7" s="1"/>
  <c r="AL153" i="10"/>
  <c r="AL153" i="7" s="1"/>
  <c r="AK153" i="10"/>
  <c r="M153" i="10"/>
  <c r="M153" i="7" s="1"/>
  <c r="AC153" i="10"/>
  <c r="AC153" i="7" s="1"/>
  <c r="AA153" i="10"/>
  <c r="V153" i="10"/>
  <c r="Z153" i="10"/>
  <c r="Z153" i="7" s="1"/>
  <c r="AM153" i="10"/>
  <c r="AM153" i="7" s="1"/>
  <c r="AH153" i="10"/>
  <c r="Y153" i="10"/>
  <c r="AJ153" i="10"/>
  <c r="AJ153" i="7" s="1"/>
  <c r="E153" i="10"/>
  <c r="E153" i="7" s="1"/>
  <c r="O153" i="10"/>
  <c r="AA152" i="10"/>
  <c r="S153" i="10"/>
  <c r="S153" i="7" s="1"/>
  <c r="G153" i="10"/>
  <c r="G153" i="7" s="1"/>
  <c r="D153" i="10"/>
  <c r="J153" i="10"/>
  <c r="AD153" i="10"/>
  <c r="AD153" i="7" s="1"/>
  <c r="F153" i="10"/>
  <c r="F153" i="7" s="1"/>
  <c r="R153" i="10"/>
  <c r="W153" i="10"/>
  <c r="P153" i="10"/>
  <c r="P153" i="7" s="1"/>
  <c r="AG153" i="10"/>
  <c r="AG153" i="7" s="1"/>
  <c r="K153" i="10"/>
  <c r="AB153" i="10"/>
  <c r="AF153" i="10"/>
  <c r="AI153" i="10"/>
  <c r="AI153" i="7" s="1"/>
  <c r="C153" i="10"/>
  <c r="S154" i="10"/>
  <c r="E154" i="10"/>
  <c r="E154" i="7" s="1"/>
  <c r="AF154" i="10"/>
  <c r="AG154" i="10"/>
  <c r="AA154" i="10"/>
  <c r="AI154" i="10"/>
  <c r="AI154" i="7" s="1"/>
  <c r="Y154" i="10"/>
  <c r="Y154" i="7" s="1"/>
  <c r="AB154" i="10"/>
  <c r="AH154" i="10"/>
  <c r="W154" i="10"/>
  <c r="W154" i="7" s="1"/>
  <c r="AK154" i="10"/>
  <c r="Q154" i="10"/>
  <c r="Q154" i="7" s="1"/>
  <c r="AN154" i="10"/>
  <c r="D154" i="10"/>
  <c r="D154" i="7" s="1"/>
  <c r="R154" i="10"/>
  <c r="R154" i="7" s="1"/>
  <c r="Z154" i="10"/>
  <c r="C154" i="10"/>
  <c r="K154" i="10"/>
  <c r="G154" i="10"/>
  <c r="G154" i="7" s="1"/>
  <c r="H154" i="10"/>
  <c r="O154" i="10"/>
  <c r="L154" i="10"/>
  <c r="L154" i="7" s="1"/>
  <c r="AC154" i="10"/>
  <c r="AC154" i="7" s="1"/>
  <c r="I154" i="10"/>
  <c r="AF155" i="10"/>
  <c r="D155" i="10"/>
  <c r="D155" i="7" s="1"/>
  <c r="Q155" i="10"/>
  <c r="Q155" i="7" s="1"/>
  <c r="V155" i="10"/>
  <c r="AA155" i="10"/>
  <c r="AA155" i="7" s="1"/>
  <c r="I155" i="10"/>
  <c r="I155" i="7" s="1"/>
  <c r="AC155" i="10"/>
  <c r="AC155" i="7" s="1"/>
  <c r="E155" i="10"/>
  <c r="E155" i="7" s="1"/>
  <c r="P155" i="10"/>
  <c r="F154" i="10"/>
  <c r="F154" i="7" s="1"/>
  <c r="S155" i="10"/>
  <c r="S155" i="7" s="1"/>
  <c r="Z155" i="10"/>
  <c r="N155" i="10"/>
  <c r="V154" i="10"/>
  <c r="V154" i="7" s="1"/>
  <c r="AD154" i="10"/>
  <c r="AD154" i="7" s="1"/>
  <c r="G155" i="10"/>
  <c r="M155" i="10"/>
  <c r="J154" i="10"/>
  <c r="J154" i="7" s="1"/>
  <c r="J155" i="10"/>
  <c r="J155" i="7" s="1"/>
  <c r="K155" i="10"/>
  <c r="AJ155" i="10"/>
  <c r="AM155" i="10"/>
  <c r="AM155" i="7" s="1"/>
  <c r="AL154" i="10"/>
  <c r="AL154" i="7" s="1"/>
  <c r="P154" i="10"/>
  <c r="T154" i="10"/>
  <c r="N154" i="10"/>
  <c r="N154" i="7" s="1"/>
  <c r="AJ154" i="10"/>
  <c r="AJ154" i="7" s="1"/>
  <c r="AK155" i="10"/>
  <c r="AL155" i="10"/>
  <c r="W155" i="10"/>
  <c r="W155" i="7" s="1"/>
  <c r="Y155" i="10"/>
  <c r="Y155" i="7" s="1"/>
  <c r="AD155" i="10"/>
  <c r="H155" i="10"/>
  <c r="T155" i="10"/>
  <c r="T155" i="7" s="1"/>
  <c r="AH155" i="10"/>
  <c r="AH155" i="7" s="1"/>
  <c r="F156" i="10"/>
  <c r="L156" i="10"/>
  <c r="AL156" i="10"/>
  <c r="AL156" i="7" s="1"/>
  <c r="H156" i="10"/>
  <c r="H156" i="7" s="1"/>
  <c r="Y156" i="10"/>
  <c r="M156" i="10"/>
  <c r="AA156" i="10"/>
  <c r="AA156" i="7" s="1"/>
  <c r="M154" i="10"/>
  <c r="M154" i="7" s="1"/>
  <c r="AI155" i="10"/>
  <c r="C155" i="10"/>
  <c r="E156" i="10"/>
  <c r="E156" i="7" s="1"/>
  <c r="AC156" i="10"/>
  <c r="AC156" i="7" s="1"/>
  <c r="W156" i="10"/>
  <c r="AG155" i="10"/>
  <c r="AF156" i="10"/>
  <c r="F155" i="10"/>
  <c r="F155" i="7" s="1"/>
  <c r="V156" i="10"/>
  <c r="O155" i="10"/>
  <c r="AH156" i="10"/>
  <c r="AH156" i="7" s="1"/>
  <c r="K156" i="10"/>
  <c r="S156" i="10"/>
  <c r="AM156" i="10"/>
  <c r="L155" i="10"/>
  <c r="L155" i="7" s="1"/>
  <c r="AN156" i="10"/>
  <c r="AN156" i="7" s="1"/>
  <c r="N156" i="10"/>
  <c r="I156" i="10"/>
  <c r="AN155" i="10"/>
  <c r="AN155" i="7" s="1"/>
  <c r="AJ156" i="10"/>
  <c r="AJ156" i="7" s="1"/>
  <c r="AD156" i="10"/>
  <c r="G156" i="10"/>
  <c r="P156" i="10"/>
  <c r="P156" i="7" s="1"/>
  <c r="R155" i="10"/>
  <c r="R155" i="7" s="1"/>
  <c r="R156" i="10"/>
  <c r="T156" i="10"/>
  <c r="AB155" i="10"/>
  <c r="AB155" i="7" s="1"/>
  <c r="AF157" i="10"/>
  <c r="Z156" i="10"/>
  <c r="AG156" i="10"/>
  <c r="AA157" i="10"/>
  <c r="AH157" i="10"/>
  <c r="AH157" i="7" s="1"/>
  <c r="V157" i="10"/>
  <c r="O156" i="10"/>
  <c r="AD157" i="10"/>
  <c r="AD157" i="7" s="1"/>
  <c r="M157" i="10"/>
  <c r="M157" i="7" s="1"/>
  <c r="S157" i="10"/>
  <c r="AK156" i="10"/>
  <c r="AB156" i="10"/>
  <c r="AB156" i="7" s="1"/>
  <c r="AG157" i="10"/>
  <c r="AG157" i="7" s="1"/>
  <c r="K157" i="10"/>
  <c r="I157" i="10"/>
  <c r="H157" i="10"/>
  <c r="H157" i="7" s="1"/>
  <c r="Q156" i="10"/>
  <c r="Q156" i="7" s="1"/>
  <c r="E157" i="10"/>
  <c r="F157" i="10"/>
  <c r="F157" i="7" s="1"/>
  <c r="AI156" i="10"/>
  <c r="AI156" i="7" s="1"/>
  <c r="AL157" i="10"/>
  <c r="AL157" i="7" s="1"/>
  <c r="N157" i="10"/>
  <c r="N157" i="7" s="1"/>
  <c r="AB157" i="10"/>
  <c r="J157" i="10"/>
  <c r="J157" i="7" s="1"/>
  <c r="P157" i="10"/>
  <c r="P157" i="7" s="1"/>
  <c r="D156" i="10"/>
  <c r="AM157" i="10"/>
  <c r="Q157" i="10"/>
  <c r="Q157" i="7" s="1"/>
  <c r="C156" i="10"/>
  <c r="C156" i="7" s="1"/>
  <c r="C157" i="10"/>
  <c r="AN157" i="10"/>
  <c r="O157" i="10"/>
  <c r="O157" i="7" s="1"/>
  <c r="T157" i="10"/>
  <c r="T157" i="7" s="1"/>
  <c r="J156" i="10"/>
  <c r="J156" i="7" s="1"/>
  <c r="AC157" i="10"/>
  <c r="AB158" i="10"/>
  <c r="AB158" i="7" s="1"/>
  <c r="I158" i="10"/>
  <c r="I158" i="7" s="1"/>
  <c r="AK157" i="10"/>
  <c r="N158" i="10"/>
  <c r="AI157" i="10"/>
  <c r="AI157" i="7" s="1"/>
  <c r="M158" i="10"/>
  <c r="M158" i="7" s="1"/>
  <c r="D157" i="10"/>
  <c r="K158" i="10"/>
  <c r="AJ158" i="10"/>
  <c r="AJ158" i="7" s="1"/>
  <c r="G157" i="10"/>
  <c r="L158" i="10"/>
  <c r="Z158" i="10"/>
  <c r="S158" i="10"/>
  <c r="S158" i="7" s="1"/>
  <c r="E158" i="10"/>
  <c r="E158" i="7" s="1"/>
  <c r="P158" i="10"/>
  <c r="P158" i="7" s="1"/>
  <c r="AJ157" i="10"/>
  <c r="AJ157" i="7" s="1"/>
  <c r="W157" i="10"/>
  <c r="W157" i="7" s="1"/>
  <c r="AG158" i="10"/>
  <c r="AG158" i="7" s="1"/>
  <c r="Q158" i="10"/>
  <c r="W158" i="10"/>
  <c r="L157" i="10"/>
  <c r="L157" i="7" s="1"/>
  <c r="AK158" i="10"/>
  <c r="AL158" i="10"/>
  <c r="AM158" i="10"/>
  <c r="AH158" i="10"/>
  <c r="AH158" i="7" s="1"/>
  <c r="AF158" i="10"/>
  <c r="Y157" i="10"/>
  <c r="D158" i="10"/>
  <c r="AD158" i="10"/>
  <c r="AD158" i="7" s="1"/>
  <c r="J158" i="10"/>
  <c r="J158" i="7" s="1"/>
  <c r="O158" i="10"/>
  <c r="T158" i="10"/>
  <c r="AC158" i="10"/>
  <c r="AC158" i="7" s="1"/>
  <c r="AA158" i="10"/>
  <c r="AA158" i="7" s="1"/>
  <c r="G158" i="10"/>
  <c r="H158" i="10"/>
  <c r="Y158" i="10"/>
  <c r="Y158" i="7" s="1"/>
  <c r="AI158" i="10"/>
  <c r="AN158" i="10"/>
  <c r="R157" i="10"/>
  <c r="F158" i="10"/>
  <c r="F158" i="7" s="1"/>
  <c r="V158" i="10"/>
  <c r="V158" i="7" s="1"/>
  <c r="C158" i="10"/>
  <c r="R158" i="10"/>
  <c r="Z157" i="10"/>
  <c r="Z157" i="7" s="1"/>
  <c r="O159" i="10"/>
  <c r="O159" i="7" s="1"/>
  <c r="AN159" i="10"/>
  <c r="N159" i="10"/>
  <c r="T159" i="10"/>
  <c r="T159" i="7" s="1"/>
  <c r="AL159" i="10"/>
  <c r="AL159" i="7" s="1"/>
  <c r="C159" i="10"/>
  <c r="C159" i="7" s="1"/>
  <c r="R159" i="10"/>
  <c r="H159" i="10"/>
  <c r="H159" i="7" s="1"/>
  <c r="S159" i="10"/>
  <c r="S159" i="7" s="1"/>
  <c r="Z159" i="10"/>
  <c r="J159" i="10"/>
  <c r="P159" i="10"/>
  <c r="P159" i="7" s="1"/>
  <c r="L159" i="10"/>
  <c r="F159" i="10"/>
  <c r="E159" i="10"/>
  <c r="AK159" i="10"/>
  <c r="AK159" i="7" s="1"/>
  <c r="I159" i="10"/>
  <c r="I159" i="7" s="1"/>
  <c r="AM159" i="10"/>
  <c r="AA159" i="10"/>
  <c r="AH159" i="10"/>
  <c r="AH159" i="7" s="1"/>
  <c r="G159" i="10"/>
  <c r="G159" i="7" s="1"/>
  <c r="Q159" i="10"/>
  <c r="W159" i="10"/>
  <c r="D159" i="10"/>
  <c r="D159" i="7" s="1"/>
  <c r="AB159" i="10"/>
  <c r="AB159" i="7" s="1"/>
  <c r="AF159" i="10"/>
  <c r="V159" i="10"/>
  <c r="AD159" i="10"/>
  <c r="AD159" i="7" s="1"/>
  <c r="AI159" i="10"/>
  <c r="AI159" i="7" s="1"/>
  <c r="AG159" i="10"/>
  <c r="M159" i="10"/>
  <c r="AC159" i="10"/>
  <c r="AC159" i="7" s="1"/>
  <c r="K159" i="10"/>
  <c r="AJ159" i="10"/>
  <c r="AH160" i="10"/>
  <c r="AN160" i="10"/>
  <c r="AN160" i="7" s="1"/>
  <c r="P160" i="10"/>
  <c r="P160" i="7" s="1"/>
  <c r="G160" i="10"/>
  <c r="H160" i="10"/>
  <c r="AA160" i="10"/>
  <c r="AA160" i="7" s="1"/>
  <c r="T160" i="10"/>
  <c r="T160" i="7" s="1"/>
  <c r="O160" i="10"/>
  <c r="AC160" i="10"/>
  <c r="S160" i="10"/>
  <c r="S160" i="7" s="1"/>
  <c r="D160" i="10"/>
  <c r="D160" i="7" s="1"/>
  <c r="M160" i="10"/>
  <c r="AL160" i="10"/>
  <c r="AL160" i="7" s="1"/>
  <c r="J160" i="10"/>
  <c r="J160" i="7" s="1"/>
  <c r="I160" i="10"/>
  <c r="I160" i="7" s="1"/>
  <c r="C160" i="10"/>
  <c r="AG160" i="10"/>
  <c r="AJ160" i="10"/>
  <c r="AJ160" i="7" s="1"/>
  <c r="Y160" i="10"/>
  <c r="Y160" i="7" s="1"/>
  <c r="Q160" i="10"/>
  <c r="AM160" i="10"/>
  <c r="K160" i="10"/>
  <c r="AK160" i="10"/>
  <c r="AK160" i="7" s="1"/>
  <c r="AD160" i="10"/>
  <c r="AD160" i="7" s="1"/>
  <c r="AB160" i="10"/>
  <c r="Y159" i="10"/>
  <c r="Y159" i="7" s="1"/>
  <c r="E160" i="10"/>
  <c r="E160" i="7" s="1"/>
  <c r="W160" i="10"/>
  <c r="Z160" i="10"/>
  <c r="AI160" i="10"/>
  <c r="AI160" i="7" s="1"/>
  <c r="AF160" i="10"/>
  <c r="R160" i="10"/>
  <c r="L160" i="10"/>
  <c r="F160" i="10"/>
  <c r="F160" i="7" s="1"/>
  <c r="N160" i="10"/>
  <c r="N160" i="7" s="1"/>
  <c r="AD162" i="10"/>
  <c r="T161" i="10"/>
  <c r="W161" i="10"/>
  <c r="W161" i="7" s="1"/>
  <c r="R161" i="10"/>
  <c r="R161" i="7" s="1"/>
  <c r="C161" i="10"/>
  <c r="V160" i="10"/>
  <c r="L161" i="10"/>
  <c r="L161" i="7" s="1"/>
  <c r="AB161" i="10"/>
  <c r="AB161" i="7" s="1"/>
  <c r="AK161" i="10"/>
  <c r="Q161" i="10"/>
  <c r="V161" i="10"/>
  <c r="V161" i="7" s="1"/>
  <c r="AN161" i="10"/>
  <c r="AN161" i="7" s="1"/>
  <c r="H161" i="10"/>
  <c r="AD161" i="10"/>
  <c r="S161" i="10"/>
  <c r="S161" i="7" s="1"/>
  <c r="AM161" i="10"/>
  <c r="AM161" i="7" s="1"/>
  <c r="AI161" i="10"/>
  <c r="AH161" i="10"/>
  <c r="G161" i="10"/>
  <c r="G161" i="7" s="1"/>
  <c r="M161" i="10"/>
  <c r="M161" i="7" s="1"/>
  <c r="O161" i="10"/>
  <c r="J161" i="10"/>
  <c r="AJ161" i="10"/>
  <c r="I161" i="10"/>
  <c r="I161" i="7" s="1"/>
  <c r="N161" i="10"/>
  <c r="AL161" i="10"/>
  <c r="AG161" i="10"/>
  <c r="AG161" i="7" s="1"/>
  <c r="E161" i="10"/>
  <c r="E161" i="7" s="1"/>
  <c r="AF161" i="10"/>
  <c r="Z161" i="10"/>
  <c r="AC161" i="10"/>
  <c r="AC161" i="7" s="1"/>
  <c r="F161" i="10"/>
  <c r="F161" i="7" s="1"/>
  <c r="AA161" i="10"/>
  <c r="AA161" i="7" s="1"/>
  <c r="P161" i="10"/>
  <c r="Y161" i="10"/>
  <c r="Y161" i="7" s="1"/>
  <c r="D163" i="10"/>
  <c r="D163" i="7" s="1"/>
  <c r="Z162" i="10"/>
  <c r="D162" i="10"/>
  <c r="L162" i="10"/>
  <c r="L162" i="7" s="1"/>
  <c r="AL162" i="10"/>
  <c r="AL162" i="7" s="1"/>
  <c r="P162" i="10"/>
  <c r="AN162" i="10"/>
  <c r="K161" i="10"/>
  <c r="AF162" i="10"/>
  <c r="K162" i="10"/>
  <c r="AA162" i="10"/>
  <c r="O162" i="10"/>
  <c r="O162" i="7" s="1"/>
  <c r="AH162" i="10"/>
  <c r="AH162" i="7" s="1"/>
  <c r="G162" i="10"/>
  <c r="AJ162" i="10"/>
  <c r="R162" i="10"/>
  <c r="R162" i="7" s="1"/>
  <c r="C162" i="10"/>
  <c r="C162" i="7" s="1"/>
  <c r="V162" i="10"/>
  <c r="AB162" i="10"/>
  <c r="E162" i="10"/>
  <c r="E162" i="7" s="1"/>
  <c r="I162" i="10"/>
  <c r="I162" i="7" s="1"/>
  <c r="F162" i="10"/>
  <c r="AI162" i="10"/>
  <c r="H162" i="10"/>
  <c r="H162" i="7" s="1"/>
  <c r="J162" i="10"/>
  <c r="J162" i="7" s="1"/>
  <c r="M162" i="10"/>
  <c r="AK162" i="10"/>
  <c r="AM162" i="10"/>
  <c r="AM162" i="7" s="1"/>
  <c r="Q162" i="10"/>
  <c r="Q162" i="7" s="1"/>
  <c r="S162" i="10"/>
  <c r="D161" i="10"/>
  <c r="W162" i="10"/>
  <c r="W162" i="7" s="1"/>
  <c r="S163" i="10"/>
  <c r="S163" i="7" s="1"/>
  <c r="G163" i="10"/>
  <c r="K163" i="10"/>
  <c r="L163" i="10"/>
  <c r="L163" i="7" s="1"/>
  <c r="AF163" i="10"/>
  <c r="AA163" i="10"/>
  <c r="AG163" i="10"/>
  <c r="AG162" i="10"/>
  <c r="AG162" i="7" s="1"/>
  <c r="C163" i="10"/>
  <c r="C163" i="7" s="1"/>
  <c r="F163" i="10"/>
  <c r="AB163" i="10"/>
  <c r="M163" i="10"/>
  <c r="M163" i="7" s="1"/>
  <c r="Y163" i="10"/>
  <c r="Y163" i="7" s="1"/>
  <c r="I163" i="10"/>
  <c r="T163" i="10"/>
  <c r="AD163" i="10"/>
  <c r="AD163" i="7" s="1"/>
  <c r="E163" i="10"/>
  <c r="E163" i="7" s="1"/>
  <c r="H163" i="10"/>
  <c r="AL163" i="10"/>
  <c r="AC163" i="10"/>
  <c r="AC163" i="7" s="1"/>
  <c r="AC162" i="10"/>
  <c r="AC162" i="7" s="1"/>
  <c r="N162" i="10"/>
  <c r="T162" i="10"/>
  <c r="AK163" i="10"/>
  <c r="AK163" i="7" s="1"/>
  <c r="P163" i="10"/>
  <c r="P163" i="7" s="1"/>
  <c r="W163" i="10"/>
  <c r="R163" i="10"/>
  <c r="AH163" i="10"/>
  <c r="AH163" i="7" s="1"/>
  <c r="AI163" i="10"/>
  <c r="AI163" i="7" s="1"/>
  <c r="Y162" i="10"/>
  <c r="N163" i="10"/>
  <c r="AJ163" i="10"/>
  <c r="AJ163" i="7" s="1"/>
  <c r="Z163" i="10"/>
  <c r="Z163" i="7" s="1"/>
  <c r="AM163" i="10"/>
  <c r="R164" i="10"/>
  <c r="AD164" i="10"/>
  <c r="AD164" i="7" s="1"/>
  <c r="AM164" i="10"/>
  <c r="AM164" i="7" s="1"/>
  <c r="W164" i="10"/>
  <c r="AJ164" i="10"/>
  <c r="AJ164" i="7" s="1"/>
  <c r="P164" i="10"/>
  <c r="P164" i="7" s="1"/>
  <c r="O164" i="10"/>
  <c r="O164" i="7" s="1"/>
  <c r="V163" i="10"/>
  <c r="AB164" i="10"/>
  <c r="Z164" i="10"/>
  <c r="Z164" i="7" s="1"/>
  <c r="Y164" i="10"/>
  <c r="Y164" i="7" s="1"/>
  <c r="G164" i="10"/>
  <c r="AI164" i="10"/>
  <c r="AC164" i="10"/>
  <c r="AC164" i="7" s="1"/>
  <c r="I164" i="10"/>
  <c r="O163" i="10"/>
  <c r="F164" i="10"/>
  <c r="AN163" i="10"/>
  <c r="AN163" i="7" s="1"/>
  <c r="S164" i="10"/>
  <c r="S164" i="7" s="1"/>
  <c r="AL164" i="10"/>
  <c r="AL164" i="7" s="1"/>
  <c r="T164" i="10"/>
  <c r="T164" i="7" s="1"/>
  <c r="V164" i="10"/>
  <c r="V164" i="7" s="1"/>
  <c r="AK164" i="10"/>
  <c r="AK164" i="7" s="1"/>
  <c r="E164" i="10"/>
  <c r="J163" i="10"/>
  <c r="L164" i="10"/>
  <c r="L164" i="7" s="1"/>
  <c r="AA164" i="10"/>
  <c r="AA164" i="7" s="1"/>
  <c r="H164" i="10"/>
  <c r="J164" i="10"/>
  <c r="AF164" i="10"/>
  <c r="Q164" i="10"/>
  <c r="AH164" i="10"/>
  <c r="K164" i="10"/>
  <c r="N164" i="10"/>
  <c r="N164" i="7" s="1"/>
  <c r="Q163" i="10"/>
  <c r="Q163" i="7" s="1"/>
  <c r="AN164" i="10"/>
  <c r="E166" i="10"/>
  <c r="D165" i="10"/>
  <c r="D165" i="7" s="1"/>
  <c r="AG164" i="10"/>
  <c r="AG164" i="7" s="1"/>
  <c r="F165" i="10"/>
  <c r="I165" i="10"/>
  <c r="C164" i="10"/>
  <c r="C164" i="7" s="1"/>
  <c r="Q165" i="10"/>
  <c r="Q165" i="7" s="1"/>
  <c r="AL165" i="10"/>
  <c r="S165" i="10"/>
  <c r="AM165" i="10"/>
  <c r="AM165" i="7" s="1"/>
  <c r="W165" i="10"/>
  <c r="W165" i="7" s="1"/>
  <c r="M165" i="10"/>
  <c r="M164" i="10"/>
  <c r="P165" i="10"/>
  <c r="P165" i="7" s="1"/>
  <c r="O165" i="10"/>
  <c r="O165" i="7" s="1"/>
  <c r="N165" i="10"/>
  <c r="D164" i="10"/>
  <c r="AB165" i="10"/>
  <c r="AB165" i="7" s="1"/>
  <c r="V165" i="10"/>
  <c r="V165" i="7" s="1"/>
  <c r="AF165" i="10"/>
  <c r="AJ165" i="10"/>
  <c r="AA165" i="10"/>
  <c r="AA165" i="7" s="1"/>
  <c r="K165" i="10"/>
  <c r="G165" i="10"/>
  <c r="AN165" i="10"/>
  <c r="AD165" i="10"/>
  <c r="AD165" i="7" s="1"/>
  <c r="L165" i="10"/>
  <c r="L165" i="7" s="1"/>
  <c r="C165" i="10"/>
  <c r="T165" i="10"/>
  <c r="Y165" i="10"/>
  <c r="Y165" i="7" s="1"/>
  <c r="H165" i="10"/>
  <c r="H165" i="7" s="1"/>
  <c r="AH165" i="10"/>
  <c r="Z165" i="10"/>
  <c r="AI165" i="10"/>
  <c r="AI165" i="7" s="1"/>
  <c r="AC165" i="10"/>
  <c r="AC165" i="7" s="1"/>
  <c r="E165" i="10"/>
  <c r="AK165" i="10"/>
  <c r="AG165" i="10"/>
  <c r="AG165" i="7" s="1"/>
  <c r="R165" i="10"/>
  <c r="R165" i="7" s="1"/>
  <c r="F166" i="10"/>
  <c r="L166" i="10"/>
  <c r="J166" i="10"/>
  <c r="J166" i="7" s="1"/>
  <c r="AG166" i="10"/>
  <c r="AG166" i="7" s="1"/>
  <c r="AH166" i="10"/>
  <c r="AM166" i="10"/>
  <c r="G166" i="10"/>
  <c r="G166" i="7" s="1"/>
  <c r="AD166" i="10"/>
  <c r="AD166" i="7" s="1"/>
  <c r="Y166" i="10"/>
  <c r="K166" i="10"/>
  <c r="Z166" i="10"/>
  <c r="Z166" i="7" s="1"/>
  <c r="AC166" i="10"/>
  <c r="AC166" i="7" s="1"/>
  <c r="AN166" i="10"/>
  <c r="O166" i="10"/>
  <c r="W166" i="10"/>
  <c r="W166" i="7" s="1"/>
  <c r="M166" i="10"/>
  <c r="M166" i="7" s="1"/>
  <c r="H166" i="10"/>
  <c r="AL166" i="10"/>
  <c r="P166" i="10"/>
  <c r="P166" i="7" s="1"/>
  <c r="I166" i="10"/>
  <c r="I166" i="7" s="1"/>
  <c r="AJ166" i="10"/>
  <c r="J165" i="10"/>
  <c r="AF166" i="10"/>
  <c r="AK166" i="10"/>
  <c r="AK166" i="7" s="1"/>
  <c r="Q166" i="10"/>
  <c r="AI166" i="10"/>
  <c r="AA166" i="10"/>
  <c r="AA166" i="7" s="1"/>
  <c r="T166" i="10"/>
  <c r="T166" i="7" s="1"/>
  <c r="AB166" i="10"/>
  <c r="V166" i="10"/>
  <c r="D166" i="10"/>
  <c r="D166" i="7" s="1"/>
  <c r="R166" i="10"/>
  <c r="R166" i="7" s="1"/>
  <c r="C166" i="10"/>
  <c r="N166" i="10"/>
  <c r="S166" i="10"/>
  <c r="S166" i="7" s="1"/>
  <c r="O167" i="10"/>
  <c r="O167" i="7" s="1"/>
  <c r="AM167" i="10"/>
  <c r="AM167" i="7" s="1"/>
  <c r="AL167" i="10"/>
  <c r="V167" i="10"/>
  <c r="V167" i="7" s="1"/>
  <c r="AB167" i="10"/>
  <c r="AB167" i="7" s="1"/>
  <c r="I167" i="10"/>
  <c r="Z167" i="10"/>
  <c r="D167" i="10"/>
  <c r="D167" i="7" s="1"/>
  <c r="F167" i="10"/>
  <c r="F167" i="7" s="1"/>
  <c r="AD167" i="10"/>
  <c r="M167" i="10"/>
  <c r="AJ167" i="10"/>
  <c r="AJ167" i="7" s="1"/>
  <c r="H167" i="10"/>
  <c r="H167" i="7" s="1"/>
  <c r="AF167" i="10"/>
  <c r="C167" i="10"/>
  <c r="K167" i="10"/>
  <c r="W167" i="10"/>
  <c r="W167" i="7" s="1"/>
  <c r="P167" i="10"/>
  <c r="G167" i="10"/>
  <c r="R167" i="10"/>
  <c r="R167" i="7" s="1"/>
  <c r="AC167" i="10"/>
  <c r="AC167" i="7" s="1"/>
  <c r="Y167" i="10"/>
  <c r="AH167" i="10"/>
  <c r="E167" i="10"/>
  <c r="E167" i="7" s="1"/>
  <c r="L167" i="10"/>
  <c r="L167" i="7" s="1"/>
  <c r="AA167" i="10"/>
  <c r="AI167" i="10"/>
  <c r="T167" i="10"/>
  <c r="T167" i="7" s="1"/>
  <c r="N167" i="10"/>
  <c r="N167" i="7" s="1"/>
  <c r="S167" i="10"/>
  <c r="J167" i="10"/>
  <c r="AN167" i="10"/>
  <c r="AN167" i="7" s="1"/>
  <c r="AG167" i="10"/>
  <c r="AG167" i="7" s="1"/>
  <c r="AK167" i="10"/>
  <c r="Q167" i="10"/>
  <c r="E168" i="10"/>
  <c r="E168" i="7" s="1"/>
  <c r="AA168" i="10"/>
  <c r="AA168" i="7" s="1"/>
  <c r="AM168" i="10"/>
  <c r="I168" i="10"/>
  <c r="I168" i="7" s="1"/>
  <c r="AL168" i="10"/>
  <c r="AL168" i="7" s="1"/>
  <c r="AI168" i="10"/>
  <c r="AI168" i="7" s="1"/>
  <c r="Q168" i="10"/>
  <c r="P168" i="10"/>
  <c r="J168" i="10"/>
  <c r="J168" i="7" s="1"/>
  <c r="H168" i="10"/>
  <c r="AD168" i="10"/>
  <c r="V168" i="10"/>
  <c r="G168" i="10"/>
  <c r="G168" i="7" s="1"/>
  <c r="W168" i="10"/>
  <c r="W168" i="7" s="1"/>
  <c r="Z168" i="10"/>
  <c r="AG168" i="10"/>
  <c r="L168" i="10"/>
  <c r="L168" i="7" s="1"/>
  <c r="AK169" i="10"/>
  <c r="AK169" i="7" s="1"/>
  <c r="K168" i="10"/>
  <c r="AN168" i="10"/>
  <c r="AJ168" i="10"/>
  <c r="AJ168" i="7" s="1"/>
  <c r="M168" i="10"/>
  <c r="M168" i="7" s="1"/>
  <c r="O168" i="10"/>
  <c r="AC168" i="10"/>
  <c r="N168" i="10"/>
  <c r="N168" i="7" s="1"/>
  <c r="AH168" i="10"/>
  <c r="AK168" i="10"/>
  <c r="C168" i="10"/>
  <c r="D168" i="10"/>
  <c r="D168" i="7" s="1"/>
  <c r="R168" i="10"/>
  <c r="R168" i="7" s="1"/>
  <c r="S168" i="10"/>
  <c r="F168" i="10"/>
  <c r="T168" i="10"/>
  <c r="T168" i="7" s="1"/>
  <c r="Y168" i="10"/>
  <c r="Y168" i="7" s="1"/>
  <c r="AB168" i="10"/>
  <c r="AB168" i="7" s="1"/>
  <c r="AF168" i="10"/>
  <c r="L170" i="10"/>
  <c r="L170" i="7" s="1"/>
  <c r="T169" i="10"/>
  <c r="T169" i="7" s="1"/>
  <c r="AG169" i="10"/>
  <c r="AN169" i="10"/>
  <c r="AN169" i="7" s="1"/>
  <c r="F169" i="10"/>
  <c r="F169" i="7" s="1"/>
  <c r="AC169" i="10"/>
  <c r="AC169" i="7" s="1"/>
  <c r="Q169" i="10"/>
  <c r="Y169" i="10"/>
  <c r="AB169" i="10"/>
  <c r="AB169" i="7" s="1"/>
  <c r="C169" i="10"/>
  <c r="C169" i="7" s="1"/>
  <c r="AD169" i="10"/>
  <c r="AD169" i="7" s="1"/>
  <c r="D169" i="10"/>
  <c r="AI169" i="10"/>
  <c r="AI169" i="7" s="1"/>
  <c r="J169" i="10"/>
  <c r="J169" i="7" s="1"/>
  <c r="AJ169" i="10"/>
  <c r="N169" i="10"/>
  <c r="G169" i="10"/>
  <c r="G169" i="7" s="1"/>
  <c r="L169" i="10"/>
  <c r="L169" i="7" s="1"/>
  <c r="O169" i="10"/>
  <c r="S169" i="10"/>
  <c r="H169" i="10"/>
  <c r="H169" i="7" s="1"/>
  <c r="V169" i="10"/>
  <c r="V169" i="7" s="1"/>
  <c r="AL169" i="10"/>
  <c r="Z169" i="10"/>
  <c r="AA169" i="10"/>
  <c r="AA169" i="7" s="1"/>
  <c r="I169" i="10"/>
  <c r="I169" i="7" s="1"/>
  <c r="AM169" i="10"/>
  <c r="K169" i="10"/>
  <c r="E169" i="10"/>
  <c r="E169" i="7" s="1"/>
  <c r="AF169" i="10"/>
  <c r="R169" i="10"/>
  <c r="W169" i="10"/>
  <c r="P169" i="10"/>
  <c r="P169" i="7" s="1"/>
  <c r="AH169" i="10"/>
  <c r="AH169" i="7" s="1"/>
  <c r="M169" i="10"/>
  <c r="AJ170" i="10"/>
  <c r="Q170" i="10"/>
  <c r="Q170" i="7" s="1"/>
  <c r="W170" i="10"/>
  <c r="W170" i="7" s="1"/>
  <c r="C170" i="10"/>
  <c r="AF170" i="10"/>
  <c r="AM170" i="10"/>
  <c r="AM170" i="7" s="1"/>
  <c r="Z170" i="10"/>
  <c r="Z170" i="7" s="1"/>
  <c r="AH170" i="10"/>
  <c r="N170" i="10"/>
  <c r="R171" i="10"/>
  <c r="R171" i="7" s="1"/>
  <c r="F170" i="10"/>
  <c r="F170" i="7" s="1"/>
  <c r="AD170" i="10"/>
  <c r="Y170" i="10"/>
  <c r="T170" i="10"/>
  <c r="T170" i="7" s="1"/>
  <c r="AI170" i="10"/>
  <c r="AI170" i="7" s="1"/>
  <c r="M170" i="10"/>
  <c r="D170" i="10"/>
  <c r="AB170" i="10"/>
  <c r="AB170" i="7" s="1"/>
  <c r="AK170" i="10"/>
  <c r="AK170" i="7" s="1"/>
  <c r="R170" i="10"/>
  <c r="AL170" i="10"/>
  <c r="AG171" i="10"/>
  <c r="AG171" i="7" s="1"/>
  <c r="I170" i="10"/>
  <c r="I170" i="7" s="1"/>
  <c r="E170" i="10"/>
  <c r="G170" i="10"/>
  <c r="O170" i="10"/>
  <c r="O170" i="7" s="1"/>
  <c r="AC170" i="10"/>
  <c r="AC170" i="7" s="1"/>
  <c r="AN170" i="10"/>
  <c r="H170" i="10"/>
  <c r="V170" i="10"/>
  <c r="V170" i="7" s="1"/>
  <c r="P170" i="10"/>
  <c r="P170" i="7" s="1"/>
  <c r="J170" i="10"/>
  <c r="J170" i="7" s="1"/>
  <c r="K170" i="10"/>
  <c r="AG170" i="10"/>
  <c r="AG170" i="7" s="1"/>
  <c r="AA170" i="10"/>
  <c r="AA170" i="7" s="1"/>
  <c r="S170" i="10"/>
  <c r="H171" i="10"/>
  <c r="L171" i="10"/>
  <c r="L171" i="7" s="1"/>
  <c r="N171" i="10"/>
  <c r="N171" i="7" s="1"/>
  <c r="AF171" i="10"/>
  <c r="G171" i="10"/>
  <c r="AL171" i="10"/>
  <c r="AL171" i="7" s="1"/>
  <c r="K171" i="10"/>
  <c r="AM171" i="10"/>
  <c r="AJ171" i="10"/>
  <c r="T171" i="10"/>
  <c r="T171" i="7" s="1"/>
  <c r="O171" i="10"/>
  <c r="O171" i="7" s="1"/>
  <c r="AH171" i="10"/>
  <c r="D171" i="10"/>
  <c r="P171" i="10"/>
  <c r="P171" i="7" s="1"/>
  <c r="S171" i="10"/>
  <c r="S171" i="7" s="1"/>
  <c r="AB171" i="10"/>
  <c r="E171" i="10"/>
  <c r="C171" i="10"/>
  <c r="C171" i="7" s="1"/>
  <c r="Y171" i="10"/>
  <c r="Y171" i="7" s="1"/>
  <c r="Z171" i="10"/>
  <c r="AK171" i="10"/>
  <c r="AD171" i="10"/>
  <c r="AD171" i="7" s="1"/>
  <c r="I171" i="10"/>
  <c r="I171" i="7" s="1"/>
  <c r="F171" i="10"/>
  <c r="AC171" i="10"/>
  <c r="AC171" i="7" s="1"/>
  <c r="AN171" i="10"/>
  <c r="AN171" i="7" s="1"/>
  <c r="W171" i="10"/>
  <c r="W171" i="7" s="1"/>
  <c r="Q171" i="10"/>
  <c r="J171" i="10"/>
  <c r="AI171" i="10"/>
  <c r="AI171" i="7" s="1"/>
  <c r="M171" i="10"/>
  <c r="M171" i="7" s="1"/>
  <c r="AA171" i="10"/>
  <c r="V171" i="10"/>
  <c r="Z172" i="10"/>
  <c r="Z172" i="7" s="1"/>
  <c r="R172" i="10"/>
  <c r="R172" i="7" s="1"/>
  <c r="AC172" i="10"/>
  <c r="M172" i="10"/>
  <c r="AL172" i="10"/>
  <c r="AL172" i="7" s="1"/>
  <c r="AG172" i="10"/>
  <c r="AG172" i="7" s="1"/>
  <c r="AI172" i="10"/>
  <c r="Y172" i="10"/>
  <c r="C172" i="10"/>
  <c r="C172" i="7" s="1"/>
  <c r="AN172" i="10"/>
  <c r="AN172" i="7" s="1"/>
  <c r="AK172" i="10"/>
  <c r="O173" i="10"/>
  <c r="L172" i="10"/>
  <c r="L172" i="7" s="1"/>
  <c r="P172" i="10"/>
  <c r="P172" i="7" s="1"/>
  <c r="AD172" i="10"/>
  <c r="H172" i="10"/>
  <c r="N172" i="10"/>
  <c r="N172" i="7" s="1"/>
  <c r="Q172" i="10"/>
  <c r="Q172" i="7" s="1"/>
  <c r="K172" i="10"/>
  <c r="E172" i="10"/>
  <c r="J172" i="10"/>
  <c r="J172" i="7" s="1"/>
  <c r="AA172" i="10"/>
  <c r="I172" i="10"/>
  <c r="W172" i="10"/>
  <c r="T172" i="10"/>
  <c r="T172" i="7" s="1"/>
  <c r="F172" i="10"/>
  <c r="F172" i="7" s="1"/>
  <c r="AH172" i="10"/>
  <c r="AJ172" i="10"/>
  <c r="D172" i="10"/>
  <c r="D172" i="7" s="1"/>
  <c r="O172" i="10"/>
  <c r="O172" i="7" s="1"/>
  <c r="V172" i="10"/>
  <c r="AM172" i="10"/>
  <c r="AF172" i="10"/>
  <c r="AB172" i="10"/>
  <c r="AB172" i="7" s="1"/>
  <c r="G172" i="10"/>
  <c r="S172" i="10"/>
  <c r="T173" i="10"/>
  <c r="T173" i="7" s="1"/>
  <c r="Y173" i="10"/>
  <c r="Y173" i="7" s="1"/>
  <c r="AG173" i="10"/>
  <c r="H173" i="10"/>
  <c r="M173" i="10"/>
  <c r="M173" i="7" s="1"/>
  <c r="AN173" i="10"/>
  <c r="AN173" i="7" s="1"/>
  <c r="R173" i="10"/>
  <c r="C173" i="10"/>
  <c r="F173" i="10"/>
  <c r="F173" i="7" s="1"/>
  <c r="Q173" i="10"/>
  <c r="Q173" i="7" s="1"/>
  <c r="P173" i="10"/>
  <c r="AI173" i="10"/>
  <c r="AI173" i="7" s="1"/>
  <c r="AH173" i="10"/>
  <c r="AH173" i="7" s="1"/>
  <c r="AD173" i="10"/>
  <c r="AD173" i="7" s="1"/>
  <c r="K173" i="10"/>
  <c r="G173" i="10"/>
  <c r="Z173" i="10"/>
  <c r="Z173" i="7" s="1"/>
  <c r="AA173" i="10"/>
  <c r="AA173" i="7" s="1"/>
  <c r="J173" i="10"/>
  <c r="E173" i="10"/>
  <c r="L173" i="10"/>
  <c r="L173" i="7" s="1"/>
  <c r="AC173" i="10"/>
  <c r="AC173" i="7" s="1"/>
  <c r="AJ173" i="10"/>
  <c r="W173" i="10"/>
  <c r="AF173" i="10"/>
  <c r="AL173" i="10"/>
  <c r="AL173" i="7" s="1"/>
  <c r="S173" i="10"/>
  <c r="AB173" i="10"/>
  <c r="AM173" i="10"/>
  <c r="AM173" i="7" s="1"/>
  <c r="D173" i="10"/>
  <c r="D173" i="7" s="1"/>
  <c r="I173" i="10"/>
  <c r="N173" i="10"/>
  <c r="V173" i="10"/>
  <c r="V173" i="7" s="1"/>
  <c r="AM174" i="10"/>
  <c r="AM174" i="7" s="1"/>
  <c r="H174" i="10"/>
  <c r="T174" i="10"/>
  <c r="S174" i="10"/>
  <c r="S174" i="7" s="1"/>
  <c r="AK174" i="10"/>
  <c r="AK174" i="7" s="1"/>
  <c r="AJ174" i="10"/>
  <c r="J174" i="10"/>
  <c r="C174" i="10"/>
  <c r="C174" i="7" s="1"/>
  <c r="K174" i="10"/>
  <c r="Q174" i="10"/>
  <c r="AB174" i="10"/>
  <c r="AG174" i="10"/>
  <c r="AG174" i="7" s="1"/>
  <c r="F174" i="10"/>
  <c r="F174" i="7" s="1"/>
  <c r="G174" i="10"/>
  <c r="AF174" i="10"/>
  <c r="AL174" i="10"/>
  <c r="AL174" i="7" s="1"/>
  <c r="M174" i="10"/>
  <c r="M174" i="7" s="1"/>
  <c r="Z174" i="10"/>
  <c r="O174" i="10"/>
  <c r="P174" i="10"/>
  <c r="P174" i="7" s="1"/>
  <c r="Y174" i="10"/>
  <c r="Y174" i="7" s="1"/>
  <c r="AN174" i="10"/>
  <c r="V174" i="10"/>
  <c r="V174" i="7" s="1"/>
  <c r="L174" i="10"/>
  <c r="L174" i="7" s="1"/>
  <c r="W174" i="10"/>
  <c r="W174" i="7" s="1"/>
  <c r="AA174" i="10"/>
  <c r="AH174" i="10"/>
  <c r="AD174" i="10"/>
  <c r="AD174" i="7" s="1"/>
  <c r="E174" i="10"/>
  <c r="E174" i="7" s="1"/>
  <c r="I174" i="10"/>
  <c r="AK173" i="10"/>
  <c r="N174" i="10"/>
  <c r="N174" i="7" s="1"/>
  <c r="AI174" i="10"/>
  <c r="AI174" i="7" s="1"/>
  <c r="R174" i="10"/>
  <c r="T175" i="10"/>
  <c r="V175" i="10"/>
  <c r="V175" i="7" s="1"/>
  <c r="AH175" i="10"/>
  <c r="AH175" i="7" s="1"/>
  <c r="D174" i="10"/>
  <c r="AA175" i="10"/>
  <c r="G175" i="10"/>
  <c r="G175" i="7" s="1"/>
  <c r="AJ175" i="10"/>
  <c r="AJ175" i="7" s="1"/>
  <c r="O175" i="10"/>
  <c r="K175" i="10"/>
  <c r="AB175" i="10"/>
  <c r="AB175" i="7" s="1"/>
  <c r="AI175" i="10"/>
  <c r="E175" i="10"/>
  <c r="AF175" i="10"/>
  <c r="Q175" i="10"/>
  <c r="Q175" i="7" s="1"/>
  <c r="AC175" i="10"/>
  <c r="AC175" i="7" s="1"/>
  <c r="D175" i="10"/>
  <c r="AK175" i="10"/>
  <c r="P175" i="10"/>
  <c r="P175" i="7" s="1"/>
  <c r="AM175" i="10"/>
  <c r="AM175" i="7" s="1"/>
  <c r="AC174" i="10"/>
  <c r="AN175" i="10"/>
  <c r="AG175" i="10"/>
  <c r="AG175" i="7" s="1"/>
  <c r="J175" i="10"/>
  <c r="J175" i="7" s="1"/>
  <c r="AL175" i="10"/>
  <c r="I175" i="10"/>
  <c r="F175" i="10"/>
  <c r="F175" i="7" s="1"/>
  <c r="N175" i="10"/>
  <c r="N175" i="7" s="1"/>
  <c r="AD175" i="10"/>
  <c r="C175" i="10"/>
  <c r="L175" i="10"/>
  <c r="L175" i="7" s="1"/>
  <c r="M175" i="10"/>
  <c r="M175" i="7" s="1"/>
  <c r="S175" i="10"/>
  <c r="S175" i="7" s="1"/>
  <c r="R175" i="10"/>
  <c r="H175" i="10"/>
  <c r="H175" i="7" s="1"/>
  <c r="Z175" i="10"/>
  <c r="Z175" i="7" s="1"/>
  <c r="Y175" i="10"/>
  <c r="J176" i="10"/>
  <c r="R176" i="10"/>
  <c r="R176" i="7" s="1"/>
  <c r="L176" i="10"/>
  <c r="L176" i="7" s="1"/>
  <c r="AI176" i="10"/>
  <c r="E176" i="10"/>
  <c r="C176" i="10"/>
  <c r="C176" i="7" s="1"/>
  <c r="D176" i="10"/>
  <c r="O176" i="10"/>
  <c r="AL176" i="10"/>
  <c r="T176" i="10"/>
  <c r="T176" i="7" s="1"/>
  <c r="AH176" i="10"/>
  <c r="AH176" i="7" s="1"/>
  <c r="W175" i="10"/>
  <c r="G176" i="10"/>
  <c r="K176" i="10"/>
  <c r="AM176" i="10"/>
  <c r="AM176" i="7" s="1"/>
  <c r="I176" i="10"/>
  <c r="F176" i="10"/>
  <c r="Z176" i="10"/>
  <c r="Z176" i="7" s="1"/>
  <c r="N176" i="10"/>
  <c r="AB176" i="10"/>
  <c r="AG176" i="10"/>
  <c r="AA176" i="10"/>
  <c r="AA176" i="7" s="1"/>
  <c r="AN176" i="10"/>
  <c r="AN176" i="7" s="1"/>
  <c r="W176" i="10"/>
  <c r="AC176" i="10"/>
  <c r="P176" i="10"/>
  <c r="P176" i="7" s="1"/>
  <c r="Q176" i="10"/>
  <c r="Q176" i="7" s="1"/>
  <c r="S176" i="10"/>
  <c r="AK176" i="10"/>
  <c r="AK176" i="7" s="1"/>
  <c r="AJ176" i="10"/>
  <c r="AJ176" i="7" s="1"/>
  <c r="V176" i="10"/>
  <c r="V176" i="7" s="1"/>
  <c r="M176" i="10"/>
  <c r="AF176" i="10"/>
  <c r="H176" i="10"/>
  <c r="H176" i="7" s="1"/>
  <c r="AL178" i="10"/>
  <c r="AJ177" i="10"/>
  <c r="AM177" i="10"/>
  <c r="V177" i="10"/>
  <c r="V177" i="7" s="1"/>
  <c r="AI177" i="10"/>
  <c r="AI177" i="7" s="1"/>
  <c r="Q177" i="10"/>
  <c r="M177" i="10"/>
  <c r="M177" i="7" s="1"/>
  <c r="AD176" i="10"/>
  <c r="AD176" i="7" s="1"/>
  <c r="C177" i="10"/>
  <c r="C177" i="7" s="1"/>
  <c r="F177" i="10"/>
  <c r="S177" i="10"/>
  <c r="I177" i="10"/>
  <c r="I177" i="7" s="1"/>
  <c r="AK177" i="10"/>
  <c r="AK177" i="7" s="1"/>
  <c r="L177" i="10"/>
  <c r="AA177" i="10"/>
  <c r="Y177" i="10"/>
  <c r="Y177" i="7" s="1"/>
  <c r="D177" i="10"/>
  <c r="D177" i="7" s="1"/>
  <c r="R177" i="10"/>
  <c r="AL177" i="10"/>
  <c r="AL177" i="7" s="1"/>
  <c r="P177" i="10"/>
  <c r="P177" i="7" s="1"/>
  <c r="G177" i="10"/>
  <c r="G177" i="7" s="1"/>
  <c r="Z177" i="10"/>
  <c r="H177" i="10"/>
  <c r="AC177" i="10"/>
  <c r="AC177" i="7" s="1"/>
  <c r="J177" i="10"/>
  <c r="J177" i="7" s="1"/>
  <c r="AD177" i="10"/>
  <c r="AF177" i="10"/>
  <c r="W177" i="10"/>
  <c r="W177" i="7" s="1"/>
  <c r="N177" i="10"/>
  <c r="N177" i="7" s="1"/>
  <c r="O177" i="10"/>
  <c r="O177" i="7" s="1"/>
  <c r="AN177" i="10"/>
  <c r="Y176" i="10"/>
  <c r="Y176" i="7" s="1"/>
  <c r="AH177" i="10"/>
  <c r="AH177" i="7" s="1"/>
  <c r="E177" i="10"/>
  <c r="AB177" i="10"/>
  <c r="AG177" i="10"/>
  <c r="AG177" i="7" s="1"/>
  <c r="T177" i="10"/>
  <c r="T177" i="7" s="1"/>
  <c r="S178" i="10"/>
  <c r="AN178" i="10"/>
  <c r="F178" i="10"/>
  <c r="F178" i="7" s="1"/>
  <c r="AF178" i="10"/>
  <c r="T178" i="10"/>
  <c r="T178" i="7" s="1"/>
  <c r="C178" i="10"/>
  <c r="G178" i="10"/>
  <c r="G178" i="7" s="1"/>
  <c r="Q178" i="10"/>
  <c r="J178" i="10"/>
  <c r="W178" i="10"/>
  <c r="O178" i="10"/>
  <c r="O178" i="7" s="1"/>
  <c r="N178" i="10"/>
  <c r="K178" i="10"/>
  <c r="L178" i="10"/>
  <c r="K177" i="10"/>
  <c r="I178" i="10"/>
  <c r="I178" i="7" s="1"/>
  <c r="AC178" i="10"/>
  <c r="AB178" i="10"/>
  <c r="AI178" i="10"/>
  <c r="AI178" i="7" s="1"/>
  <c r="AA178" i="10"/>
  <c r="AA178" i="7" s="1"/>
  <c r="R178" i="10"/>
  <c r="AD179" i="10"/>
  <c r="AA179" i="10"/>
  <c r="AA179" i="7" s="1"/>
  <c r="Y178" i="10"/>
  <c r="Y178" i="7" s="1"/>
  <c r="V178" i="10"/>
  <c r="Y179" i="10"/>
  <c r="D179" i="10"/>
  <c r="D179" i="7" s="1"/>
  <c r="O179" i="10"/>
  <c r="O179" i="7" s="1"/>
  <c r="C179" i="10"/>
  <c r="C179" i="7" s="1"/>
  <c r="AB180" i="10"/>
  <c r="Z179" i="10"/>
  <c r="Z179" i="7" s="1"/>
  <c r="AC179" i="10"/>
  <c r="AC179" i="7" s="1"/>
  <c r="AK179" i="10"/>
  <c r="G179" i="10"/>
  <c r="AH178" i="10"/>
  <c r="AH178" i="7" s="1"/>
  <c r="AG178" i="10"/>
  <c r="AG178" i="7" s="1"/>
  <c r="AM178" i="10"/>
  <c r="AM178" i="7" s="1"/>
  <c r="AI179" i="10"/>
  <c r="S179" i="10"/>
  <c r="S179" i="7" s="1"/>
  <c r="R179" i="10"/>
  <c r="R179" i="7" s="1"/>
  <c r="Q179" i="10"/>
  <c r="L179" i="10"/>
  <c r="AB179" i="10"/>
  <c r="AB179" i="7" s="1"/>
  <c r="H179" i="10"/>
  <c r="H179" i="7" s="1"/>
  <c r="I179" i="10"/>
  <c r="E179" i="10"/>
  <c r="V179" i="10"/>
  <c r="V179" i="7" s="1"/>
  <c r="N179" i="10"/>
  <c r="N179" i="7" s="1"/>
  <c r="AN179" i="10"/>
  <c r="AN179" i="7" s="1"/>
  <c r="K179" i="10"/>
  <c r="AM179" i="10"/>
  <c r="AM179" i="7" s="1"/>
  <c r="AK178" i="10"/>
  <c r="AD178" i="10"/>
  <c r="Z178" i="10"/>
  <c r="E178" i="10"/>
  <c r="E178" i="7" s="1"/>
  <c r="AJ179" i="10"/>
  <c r="AJ179" i="7" s="1"/>
  <c r="AL179" i="10"/>
  <c r="M178" i="10"/>
  <c r="F179" i="10"/>
  <c r="F179" i="7" s="1"/>
  <c r="D178" i="10"/>
  <c r="D178" i="7" s="1"/>
  <c r="AF179" i="10"/>
  <c r="AI180" i="10"/>
  <c r="D180" i="10"/>
  <c r="D180" i="7" s="1"/>
  <c r="AL180" i="10"/>
  <c r="AL180" i="7" s="1"/>
  <c r="AA180" i="10"/>
  <c r="AM180" i="10"/>
  <c r="N180" i="10"/>
  <c r="N180" i="7" s="1"/>
  <c r="AH180" i="10"/>
  <c r="AH180" i="7" s="1"/>
  <c r="Q180" i="10"/>
  <c r="J180" i="10"/>
  <c r="P179" i="10"/>
  <c r="P179" i="7" s="1"/>
  <c r="H178" i="10"/>
  <c r="H178" i="7" s="1"/>
  <c r="C180" i="10"/>
  <c r="C180" i="7" s="1"/>
  <c r="E180" i="10"/>
  <c r="W179" i="10"/>
  <c r="W179" i="7" s="1"/>
  <c r="AD180" i="10"/>
  <c r="AD180" i="7" s="1"/>
  <c r="Z180" i="10"/>
  <c r="P180" i="10"/>
  <c r="AC180" i="10"/>
  <c r="AC180" i="7" s="1"/>
  <c r="M180" i="10"/>
  <c r="M180" i="7" s="1"/>
  <c r="S180" i="10"/>
  <c r="S180" i="7" s="1"/>
  <c r="T179" i="10"/>
  <c r="Y180" i="10"/>
  <c r="Y180" i="7" s="1"/>
  <c r="M179" i="10"/>
  <c r="M179" i="7" s="1"/>
  <c r="P178" i="10"/>
  <c r="H180" i="10"/>
  <c r="AJ178" i="10"/>
  <c r="AJ178" i="7" s="1"/>
  <c r="J179" i="10"/>
  <c r="J179" i="7" s="1"/>
  <c r="L180" i="10"/>
  <c r="AH179" i="10"/>
  <c r="K180" i="10"/>
  <c r="AG179" i="10"/>
  <c r="AG179" i="7" s="1"/>
  <c r="F182" i="10"/>
  <c r="S181" i="10"/>
  <c r="AF181" i="10"/>
  <c r="AF181" i="7" s="1"/>
  <c r="AG180" i="10"/>
  <c r="AG180" i="7" s="1"/>
  <c r="AJ181" i="10"/>
  <c r="V180" i="10"/>
  <c r="AI181" i="10"/>
  <c r="AI181" i="7" s="1"/>
  <c r="AG181" i="10"/>
  <c r="AG181" i="7" s="1"/>
  <c r="D181" i="10"/>
  <c r="I180" i="10"/>
  <c r="AJ180" i="10"/>
  <c r="AJ180" i="7" s="1"/>
  <c r="Q181" i="10"/>
  <c r="Q181" i="7" s="1"/>
  <c r="M181" i="10"/>
  <c r="AK180" i="10"/>
  <c r="L181" i="10"/>
  <c r="L181" i="7" s="1"/>
  <c r="T181" i="10"/>
  <c r="T181" i="7" s="1"/>
  <c r="H181" i="10"/>
  <c r="AH181" i="10"/>
  <c r="P181" i="10"/>
  <c r="P181" i="7" s="1"/>
  <c r="W180" i="10"/>
  <c r="W180" i="7" s="1"/>
  <c r="Y181" i="10"/>
  <c r="J181" i="10"/>
  <c r="J181" i="7" s="1"/>
  <c r="T180" i="10"/>
  <c r="T180" i="7" s="1"/>
  <c r="AL181" i="10"/>
  <c r="AL181" i="7" s="1"/>
  <c r="O180" i="10"/>
  <c r="K181" i="10"/>
  <c r="R181" i="10"/>
  <c r="R181" i="7" s="1"/>
  <c r="G180" i="10"/>
  <c r="G180" i="7" s="1"/>
  <c r="I181" i="10"/>
  <c r="AN181" i="10"/>
  <c r="Z181" i="10"/>
  <c r="Z181" i="7" s="1"/>
  <c r="AB181" i="10"/>
  <c r="AB181" i="7" s="1"/>
  <c r="R180" i="10"/>
  <c r="C181" i="10"/>
  <c r="G181" i="10"/>
  <c r="G181" i="7" s="1"/>
  <c r="AF180" i="10"/>
  <c r="F180" i="10"/>
  <c r="AN180" i="10"/>
  <c r="AN180" i="7" s="1"/>
  <c r="AC181" i="10"/>
  <c r="AC181" i="7" s="1"/>
  <c r="AL182" i="10"/>
  <c r="C182" i="10"/>
  <c r="AM182" i="10"/>
  <c r="N181" i="10"/>
  <c r="N181" i="7" s="1"/>
  <c r="Q182" i="10"/>
  <c r="Q182" i="7" s="1"/>
  <c r="AJ182" i="10"/>
  <c r="AC182" i="10"/>
  <c r="I182" i="10"/>
  <c r="I182" i="7" s="1"/>
  <c r="M182" i="10"/>
  <c r="M182" i="7" s="1"/>
  <c r="AK182" i="10"/>
  <c r="D182" i="10"/>
  <c r="V182" i="10"/>
  <c r="V182" i="7" s="1"/>
  <c r="L182" i="10"/>
  <c r="L182" i="7" s="1"/>
  <c r="AA182" i="10"/>
  <c r="AI182" i="10"/>
  <c r="AG182" i="10"/>
  <c r="AG182" i="7" s="1"/>
  <c r="W182" i="10"/>
  <c r="W182" i="7" s="1"/>
  <c r="S182" i="10"/>
  <c r="AM181" i="10"/>
  <c r="W181" i="10"/>
  <c r="W181" i="7" s="1"/>
  <c r="J182" i="10"/>
  <c r="J182" i="7" s="1"/>
  <c r="E181" i="10"/>
  <c r="Z182" i="10"/>
  <c r="T182" i="10"/>
  <c r="T182" i="7" s="1"/>
  <c r="AD181" i="10"/>
  <c r="AD181" i="7" s="1"/>
  <c r="AK181" i="10"/>
  <c r="AH182" i="10"/>
  <c r="E182" i="10"/>
  <c r="E182" i="7" s="1"/>
  <c r="AN182" i="10"/>
  <c r="AN182" i="7" s="1"/>
  <c r="O182" i="10"/>
  <c r="H182" i="10"/>
  <c r="AA181" i="10"/>
  <c r="AA181" i="7" s="1"/>
  <c r="G182" i="10"/>
  <c r="G182" i="7" s="1"/>
  <c r="F181" i="10"/>
  <c r="O181" i="10"/>
  <c r="AB182" i="10"/>
  <c r="AB182" i="7" s="1"/>
  <c r="K182" i="10"/>
  <c r="K182" i="7" s="1"/>
  <c r="P182" i="10"/>
  <c r="V181" i="10"/>
  <c r="Y182" i="10"/>
  <c r="Y182" i="7" s="1"/>
  <c r="AD182" i="10"/>
  <c r="AD182" i="7" s="1"/>
  <c r="N182" i="10"/>
  <c r="AF182" i="10"/>
  <c r="AF182" i="7" s="1"/>
  <c r="R184" i="10"/>
  <c r="R184" i="7" s="1"/>
  <c r="AF183" i="10"/>
  <c r="AF183" i="7" s="1"/>
  <c r="E183" i="10"/>
  <c r="D183" i="10"/>
  <c r="W183" i="10"/>
  <c r="W183" i="7" s="1"/>
  <c r="AJ183" i="10"/>
  <c r="AJ183" i="7" s="1"/>
  <c r="O183" i="10"/>
  <c r="N183" i="10"/>
  <c r="R182" i="10"/>
  <c r="R182" i="7" s="1"/>
  <c r="AI183" i="10"/>
  <c r="AI183" i="7" s="1"/>
  <c r="AA183" i="10"/>
  <c r="F183" i="10"/>
  <c r="AC183" i="10"/>
  <c r="AC183" i="7" s="1"/>
  <c r="L183" i="10"/>
  <c r="L183" i="7" s="1"/>
  <c r="AM183" i="10"/>
  <c r="AB183" i="10"/>
  <c r="AB183" i="7" s="1"/>
  <c r="AD183" i="10"/>
  <c r="AD183" i="7" s="1"/>
  <c r="K183" i="10"/>
  <c r="K183" i="7" s="1"/>
  <c r="G183" i="10"/>
  <c r="S183" i="10"/>
  <c r="S183" i="7" s="1"/>
  <c r="P183" i="10"/>
  <c r="P183" i="7" s="1"/>
  <c r="R183" i="10"/>
  <c r="R183" i="7" s="1"/>
  <c r="AK183" i="10"/>
  <c r="AK183" i="7" s="1"/>
  <c r="J183" i="10"/>
  <c r="C183" i="10"/>
  <c r="C183" i="7" s="1"/>
  <c r="AN183" i="10"/>
  <c r="AN183" i="7" s="1"/>
  <c r="T183" i="10"/>
  <c r="Y183" i="10"/>
  <c r="AH183" i="10"/>
  <c r="AH183" i="7" s="1"/>
  <c r="I183" i="10"/>
  <c r="I183" i="7" s="1"/>
  <c r="Z183" i="10"/>
  <c r="Z183" i="7" s="1"/>
  <c r="V183" i="10"/>
  <c r="Q183" i="10"/>
  <c r="Q183" i="7" s="1"/>
  <c r="M183" i="10"/>
  <c r="M183" i="7" s="1"/>
  <c r="AL183" i="10"/>
  <c r="H183" i="10"/>
  <c r="AG183" i="10"/>
  <c r="AG183" i="7" s="1"/>
  <c r="I184" i="10"/>
  <c r="I184" i="7" s="1"/>
  <c r="AD184" i="10"/>
  <c r="D184" i="10"/>
  <c r="D184" i="7" s="1"/>
  <c r="AF184" i="10"/>
  <c r="AF184" i="7" s="1"/>
  <c r="AH184" i="10"/>
  <c r="AH184" i="7" s="1"/>
  <c r="Y184" i="10"/>
  <c r="E184" i="10"/>
  <c r="Q184" i="10"/>
  <c r="Q184" i="7" s="1"/>
  <c r="H184" i="10"/>
  <c r="H184" i="7" s="1"/>
  <c r="G184" i="10"/>
  <c r="L184" i="10"/>
  <c r="AG184" i="10"/>
  <c r="AG184" i="7" s="1"/>
  <c r="Z184" i="10"/>
  <c r="Z184" i="7" s="1"/>
  <c r="AC184" i="10"/>
  <c r="AL184" i="10"/>
  <c r="AL184" i="7" s="1"/>
  <c r="V184" i="10"/>
  <c r="V184" i="7" s="1"/>
  <c r="S184" i="10"/>
  <c r="S184" i="7" s="1"/>
  <c r="AI184" i="10"/>
  <c r="AM184" i="10"/>
  <c r="AK184" i="10"/>
  <c r="AK184" i="7" s="1"/>
  <c r="O184" i="10"/>
  <c r="O184" i="7" s="1"/>
  <c r="J184" i="10"/>
  <c r="P184" i="10"/>
  <c r="AB184" i="10"/>
  <c r="AB184" i="7" s="1"/>
  <c r="N184" i="10"/>
  <c r="N184" i="7" s="1"/>
  <c r="T184" i="10"/>
  <c r="AJ184" i="10"/>
  <c r="F184" i="10"/>
  <c r="F184" i="7" s="1"/>
  <c r="W184" i="10"/>
  <c r="W184" i="7" s="1"/>
  <c r="AA184" i="10"/>
  <c r="K184" i="10"/>
  <c r="C184" i="10"/>
  <c r="C184" i="7" s="1"/>
  <c r="M184" i="10"/>
  <c r="M184" i="7" s="1"/>
  <c r="AN184" i="10"/>
  <c r="Z185" i="10"/>
  <c r="T185" i="10"/>
  <c r="T185" i="7" s="1"/>
  <c r="Q185" i="10"/>
  <c r="Q185" i="7" s="1"/>
  <c r="I185" i="10"/>
  <c r="K185" i="10"/>
  <c r="M185" i="10"/>
  <c r="M185" i="7" s="1"/>
  <c r="AF185" i="10"/>
  <c r="AF185" i="7" s="1"/>
  <c r="G185" i="10"/>
  <c r="Y186" i="10"/>
  <c r="J185" i="10"/>
  <c r="J185" i="7" s="1"/>
  <c r="AG185" i="10"/>
  <c r="AG185" i="7" s="1"/>
  <c r="AM185" i="10"/>
  <c r="AN185" i="10"/>
  <c r="AC185" i="10"/>
  <c r="AC185" i="7" s="1"/>
  <c r="R185" i="10"/>
  <c r="R185" i="7" s="1"/>
  <c r="E185" i="10"/>
  <c r="L185" i="10"/>
  <c r="AK185" i="10"/>
  <c r="AK185" i="7" s="1"/>
  <c r="S185" i="10"/>
  <c r="S185" i="7" s="1"/>
  <c r="AA185" i="10"/>
  <c r="Y185" i="10"/>
  <c r="Y185" i="7" s="1"/>
  <c r="AD185" i="10"/>
  <c r="AD185" i="7" s="1"/>
  <c r="W185" i="10"/>
  <c r="W185" i="7" s="1"/>
  <c r="N185" i="10"/>
  <c r="C185" i="10"/>
  <c r="H185" i="10"/>
  <c r="H185" i="7" s="1"/>
  <c r="F185" i="10"/>
  <c r="F185" i="7" s="1"/>
  <c r="AI185" i="10"/>
  <c r="AJ185" i="10"/>
  <c r="D185" i="10"/>
  <c r="D185" i="7" s="1"/>
  <c r="V185" i="10"/>
  <c r="V185" i="7" s="1"/>
  <c r="AB185" i="10"/>
  <c r="AL185" i="10"/>
  <c r="P185" i="10"/>
  <c r="P185" i="7" s="1"/>
  <c r="AH185" i="10"/>
  <c r="AH185" i="7" s="1"/>
  <c r="O185" i="10"/>
  <c r="I187" i="10"/>
  <c r="AG186" i="10"/>
  <c r="AG186" i="7" s="1"/>
  <c r="R186" i="10"/>
  <c r="R186" i="7" s="1"/>
  <c r="K186" i="10"/>
  <c r="K186" i="7" s="1"/>
  <c r="AN186" i="10"/>
  <c r="AI186" i="10"/>
  <c r="AI186" i="7" s="1"/>
  <c r="AF186" i="10"/>
  <c r="AF186" i="7" s="1"/>
  <c r="H186" i="10"/>
  <c r="AL186" i="10"/>
  <c r="N186" i="10"/>
  <c r="N186" i="7" s="1"/>
  <c r="AB186" i="10"/>
  <c r="AB186" i="7" s="1"/>
  <c r="L186" i="10"/>
  <c r="AK186" i="10"/>
  <c r="F186" i="10"/>
  <c r="F186" i="7" s="1"/>
  <c r="Q186" i="10"/>
  <c r="Q186" i="7" s="1"/>
  <c r="W186" i="10"/>
  <c r="AJ186" i="10"/>
  <c r="AJ186" i="7" s="1"/>
  <c r="D186" i="10"/>
  <c r="D186" i="7" s="1"/>
  <c r="I186" i="10"/>
  <c r="I186" i="7" s="1"/>
  <c r="G186" i="10"/>
  <c r="AC186" i="10"/>
  <c r="C186" i="10"/>
  <c r="C186" i="7" s="1"/>
  <c r="P186" i="10"/>
  <c r="P186" i="7" s="1"/>
  <c r="AA186" i="10"/>
  <c r="T186" i="10"/>
  <c r="Z186" i="10"/>
  <c r="Z186" i="7" s="1"/>
  <c r="AD186" i="10"/>
  <c r="AD186" i="7" s="1"/>
  <c r="AM186" i="10"/>
  <c r="E186" i="10"/>
  <c r="S186" i="10"/>
  <c r="S186" i="7" s="1"/>
  <c r="M186" i="10"/>
  <c r="M186" i="7" s="1"/>
  <c r="O186" i="10"/>
  <c r="AH186" i="10"/>
  <c r="J186" i="10"/>
  <c r="J186" i="7" s="1"/>
  <c r="V186" i="10"/>
  <c r="V186" i="7" s="1"/>
  <c r="K187" i="10"/>
  <c r="S187" i="10"/>
  <c r="S2" i="10" s="1"/>
  <c r="AF187" i="10"/>
  <c r="AF187" i="7" s="1"/>
  <c r="H187" i="10"/>
  <c r="H187" i="7" s="1"/>
  <c r="AD187" i="10"/>
  <c r="AH187" i="10"/>
  <c r="P187" i="10"/>
  <c r="P187" i="7" s="1"/>
  <c r="AM187" i="10"/>
  <c r="AM187" i="7" s="1"/>
  <c r="T187" i="10"/>
  <c r="T187" i="7" s="1"/>
  <c r="Z187" i="10"/>
  <c r="AI187" i="10"/>
  <c r="AI187" i="7" s="1"/>
  <c r="AL187" i="10"/>
  <c r="AL187" i="7" s="1"/>
  <c r="J187" i="10"/>
  <c r="J187" i="7" s="1"/>
  <c r="V187" i="10"/>
  <c r="W187" i="10"/>
  <c r="W187" i="7" s="1"/>
  <c r="L187" i="10"/>
  <c r="L187" i="7" s="1"/>
  <c r="AC187" i="10"/>
  <c r="AB187" i="10"/>
  <c r="Y187" i="10"/>
  <c r="Y187" i="7" s="1"/>
  <c r="C187" i="10"/>
  <c r="C187" i="7" s="1"/>
  <c r="AK187" i="10"/>
  <c r="G187" i="10"/>
  <c r="D187" i="10"/>
  <c r="D187" i="7" s="1"/>
  <c r="O187" i="10"/>
  <c r="O187" i="7" s="1"/>
  <c r="AG187" i="10"/>
  <c r="E187" i="10"/>
  <c r="Q187" i="10"/>
  <c r="Q187" i="7" s="1"/>
  <c r="AJ187" i="10"/>
  <c r="AJ187" i="7" s="1"/>
  <c r="R187" i="10"/>
  <c r="AN187" i="10"/>
  <c r="N187" i="10"/>
  <c r="N187" i="7" s="1"/>
  <c r="AA187" i="10"/>
  <c r="AA187" i="7" s="1"/>
  <c r="F187" i="10"/>
  <c r="F187" i="7" s="1"/>
  <c r="M187" i="10"/>
  <c r="AE34" i="10"/>
  <c r="O32" i="7"/>
  <c r="AG75" i="7"/>
  <c r="AI77" i="7"/>
  <c r="R48" i="7"/>
  <c r="I78" i="7"/>
  <c r="E17" i="7"/>
  <c r="D13" i="7"/>
  <c r="AG28" i="7"/>
  <c r="L91" i="7"/>
  <c r="T22" i="7"/>
  <c r="M16" i="7"/>
  <c r="AL27" i="7"/>
  <c r="R68" i="7"/>
  <c r="W107" i="7"/>
  <c r="F68" i="7"/>
  <c r="O108" i="7"/>
  <c r="AA12" i="7"/>
  <c r="M29" i="7"/>
  <c r="AN16" i="7"/>
  <c r="F41" i="7"/>
  <c r="AK63" i="7"/>
  <c r="Q78" i="7"/>
  <c r="AN51" i="7"/>
  <c r="C139" i="7"/>
  <c r="Q140" i="7"/>
  <c r="E103" i="7"/>
  <c r="AE99" i="10"/>
  <c r="AB140" i="7"/>
  <c r="AB42" i="7"/>
  <c r="C101" i="7"/>
  <c r="AK54" i="7"/>
  <c r="M110" i="7"/>
  <c r="N30" i="7"/>
  <c r="O42" i="7"/>
  <c r="M14" i="7"/>
  <c r="Z89" i="7"/>
  <c r="M59" i="7"/>
  <c r="AE15" i="10"/>
  <c r="W25" i="7"/>
  <c r="Z28" i="7"/>
  <c r="AC65" i="7"/>
  <c r="AB39" i="7"/>
  <c r="AJ31" i="7"/>
  <c r="T13" i="7"/>
  <c r="AG73" i="7"/>
  <c r="T35" i="7"/>
  <c r="E26" i="7"/>
  <c r="L12" i="7"/>
  <c r="Q35" i="7"/>
  <c r="AD41" i="7"/>
  <c r="J51" i="7"/>
  <c r="AI81" i="7"/>
  <c r="AB121" i="7"/>
  <c r="Q45" i="7"/>
  <c r="N109" i="7"/>
  <c r="Z145" i="7"/>
  <c r="F51" i="7"/>
  <c r="F43" i="7"/>
  <c r="S61" i="7"/>
  <c r="O106" i="7"/>
  <c r="W141" i="7"/>
  <c r="J176" i="7"/>
  <c r="Y106" i="7"/>
  <c r="Q64" i="7"/>
  <c r="W144" i="7"/>
  <c r="AD53" i="7"/>
  <c r="C111" i="7"/>
  <c r="H20" i="7"/>
  <c r="AJ21" i="7"/>
  <c r="J46" i="7"/>
  <c r="M93" i="7"/>
  <c r="I97" i="7"/>
  <c r="AA62" i="7"/>
  <c r="Q92" i="7"/>
  <c r="Z30" i="7"/>
  <c r="AB28" i="7"/>
  <c r="O48" i="7"/>
  <c r="AH59" i="7"/>
  <c r="N39" i="7"/>
  <c r="J34" i="7"/>
  <c r="V30" i="7"/>
  <c r="R14" i="7"/>
  <c r="I39" i="7"/>
  <c r="AD64" i="7"/>
  <c r="AE64" i="10"/>
  <c r="AE105" i="10"/>
  <c r="AE22" i="10"/>
  <c r="AC16" i="7"/>
  <c r="P95" i="33" s="1"/>
  <c r="W26" i="7"/>
  <c r="Q106" i="7"/>
  <c r="AM53" i="7"/>
  <c r="AJ68" i="7"/>
  <c r="J107" i="7"/>
  <c r="O88" i="7"/>
  <c r="C59" i="7"/>
  <c r="AL88" i="7"/>
  <c r="Y55" i="7"/>
  <c r="AN166" i="7"/>
  <c r="N55" i="7"/>
  <c r="AB55" i="7"/>
  <c r="V129" i="7"/>
  <c r="AC19" i="7"/>
  <c r="AJ33" i="7"/>
  <c r="AB78" i="7"/>
  <c r="L117" i="7"/>
  <c r="AG76" i="7"/>
  <c r="W20" i="7"/>
  <c r="AC46" i="7"/>
  <c r="W29" i="7"/>
  <c r="AG24" i="7"/>
  <c r="AG43" i="7"/>
  <c r="D35" i="7"/>
  <c r="AE31" i="10"/>
  <c r="Y37" i="7"/>
  <c r="J31" i="7"/>
  <c r="O76" i="7"/>
  <c r="E35" i="7"/>
  <c r="T33" i="7"/>
  <c r="AI30" i="7"/>
  <c r="C79" i="7"/>
  <c r="V41" i="7"/>
  <c r="AH77" i="7"/>
  <c r="AB35" i="7"/>
  <c r="Y54" i="7"/>
  <c r="AC105" i="7"/>
  <c r="C140" i="7"/>
  <c r="O173" i="7"/>
  <c r="S63" i="7"/>
  <c r="AA49" i="7"/>
  <c r="T104" i="7"/>
  <c r="AA140" i="7"/>
  <c r="H49" i="7"/>
  <c r="Z48" i="7"/>
  <c r="P53" i="7"/>
  <c r="AE107" i="10"/>
  <c r="J50" i="7"/>
  <c r="F105" i="7"/>
  <c r="AD68" i="7"/>
  <c r="AB108" i="7"/>
  <c r="L33" i="7"/>
  <c r="W21" i="7"/>
  <c r="O13" i="7"/>
  <c r="V114" i="7"/>
  <c r="W74" i="7"/>
  <c r="R28" i="7"/>
  <c r="D39" i="7"/>
  <c r="H33" i="7"/>
  <c r="E29" i="7"/>
  <c r="AH42" i="7"/>
  <c r="AN33" i="7"/>
  <c r="AM29" i="7"/>
  <c r="P58" i="7"/>
  <c r="D97" i="7"/>
  <c r="E28" i="7"/>
  <c r="J21" i="7"/>
  <c r="AI17" i="7"/>
  <c r="Y96" i="7"/>
  <c r="G77" i="7"/>
  <c r="AJ32" i="7"/>
  <c r="AE118" i="10"/>
  <c r="E157" i="7"/>
  <c r="AK47" i="7"/>
  <c r="AN116" i="7"/>
  <c r="O156" i="7"/>
  <c r="AH172" i="7"/>
  <c r="AE155" i="10"/>
  <c r="AM47" i="7"/>
  <c r="AD116" i="7"/>
  <c r="Y120" i="7"/>
  <c r="S157" i="7"/>
  <c r="AL176" i="7"/>
  <c r="AE81" i="10"/>
  <c r="AM123" i="7"/>
  <c r="AE161" i="10"/>
  <c r="AK123" i="7"/>
  <c r="Y25" i="7"/>
  <c r="Q100" i="7"/>
  <c r="J20" i="7"/>
  <c r="W50" i="7"/>
  <c r="E33" i="7"/>
  <c r="R30" i="7"/>
  <c r="C12" i="7"/>
  <c r="E43" i="7"/>
  <c r="AK93" i="7"/>
  <c r="O93" i="7"/>
  <c r="Z94" i="7"/>
  <c r="O96" i="7"/>
  <c r="Q21" i="7"/>
  <c r="O15" i="7"/>
  <c r="I29" i="7"/>
  <c r="AH97" i="7"/>
  <c r="L21" i="7"/>
  <c r="Q26" i="7"/>
  <c r="D44" i="7"/>
  <c r="M36" i="7"/>
  <c r="AE53" i="10"/>
  <c r="V32" i="7"/>
  <c r="Y48" i="7"/>
  <c r="AD102" i="7"/>
  <c r="L80" i="7"/>
  <c r="AA121" i="7"/>
  <c r="N84" i="7"/>
  <c r="AM34" i="7"/>
  <c r="E79" i="7"/>
  <c r="F126" i="7"/>
  <c r="Q50" i="7"/>
  <c r="M81" i="7"/>
  <c r="AN122" i="7"/>
  <c r="T161" i="7"/>
  <c r="H52" i="7"/>
  <c r="D83" i="7"/>
  <c r="AN52" i="7"/>
  <c r="AD85" i="7"/>
  <c r="P125" i="7"/>
  <c r="AH170" i="7"/>
  <c r="Q127" i="7"/>
  <c r="O137" i="7"/>
  <c r="I28" i="7"/>
  <c r="F24" i="7"/>
  <c r="AG17" i="7"/>
  <c r="W59" i="7"/>
  <c r="L132" i="7"/>
  <c r="Q59" i="7"/>
  <c r="I90" i="7"/>
  <c r="V97" i="7"/>
  <c r="AG33" i="7"/>
  <c r="AE30" i="10"/>
  <c r="G55" i="7"/>
  <c r="J68" i="7"/>
  <c r="I69" i="7"/>
  <c r="R42" i="7"/>
  <c r="M37" i="7"/>
  <c r="AD33" i="7"/>
  <c r="AH38" i="7"/>
  <c r="M48" i="7"/>
  <c r="AM82" i="7"/>
  <c r="N80" i="7"/>
  <c r="AE18" i="10"/>
  <c r="R17" i="7"/>
  <c r="G44" i="7"/>
  <c r="J30" i="7"/>
  <c r="AN60" i="7"/>
  <c r="AM93" i="7"/>
  <c r="F91" i="7"/>
  <c r="L74" i="7"/>
  <c r="S78" i="7"/>
  <c r="AI119" i="7"/>
  <c r="I172" i="7"/>
  <c r="S59" i="7"/>
  <c r="I72" i="7"/>
  <c r="D118" i="7"/>
  <c r="H73" i="7"/>
  <c r="AI75" i="7"/>
  <c r="G118" i="7"/>
  <c r="AC72" i="7"/>
  <c r="G156" i="7"/>
  <c r="F156" i="7"/>
  <c r="AJ77" i="7"/>
  <c r="C120" i="7"/>
  <c r="C46" i="7"/>
  <c r="H80" i="7"/>
  <c r="AM160" i="7"/>
  <c r="G19" i="7"/>
  <c r="R26" i="7"/>
  <c r="G15" i="7"/>
  <c r="AN94" i="7"/>
  <c r="W97" i="7"/>
  <c r="AA92" i="7"/>
  <c r="AI99" i="7"/>
  <c r="T14" i="7"/>
  <c r="AC42" i="7"/>
  <c r="C35" i="7"/>
  <c r="N36" i="7"/>
  <c r="AG102" i="7"/>
  <c r="S17" i="7"/>
  <c r="Y12" i="7"/>
  <c r="L18" i="7"/>
  <c r="Q24" i="7"/>
  <c r="I43" i="7"/>
  <c r="F63" i="7"/>
  <c r="AH63" i="7"/>
  <c r="E12" i="7"/>
  <c r="G32" i="7"/>
  <c r="AE61" i="10"/>
  <c r="F62" i="7"/>
  <c r="AI117" i="7"/>
  <c r="S76" i="7"/>
  <c r="I157" i="7"/>
  <c r="D63" i="7"/>
  <c r="Z76" i="7"/>
  <c r="Y77" i="7"/>
  <c r="AE119" i="10"/>
  <c r="W119" i="7"/>
  <c r="AD78" i="7"/>
  <c r="C44" i="7"/>
  <c r="G158" i="7"/>
  <c r="J82" i="7"/>
  <c r="Q121" i="7"/>
  <c r="F164" i="7"/>
  <c r="AJ123" i="7"/>
  <c r="Z154" i="7"/>
  <c r="AD19" i="7"/>
  <c r="S23" i="7"/>
  <c r="V17" i="7"/>
  <c r="V47" i="7"/>
  <c r="V48" i="7"/>
  <c r="L42" i="7"/>
  <c r="Z21" i="7"/>
  <c r="N18" i="7"/>
  <c r="AM13" i="7"/>
  <c r="AH48" i="7"/>
  <c r="AC53" i="7"/>
  <c r="H108" i="7"/>
  <c r="AJ40" i="7"/>
  <c r="E27" i="7"/>
  <c r="AC21" i="7"/>
  <c r="J48" i="7"/>
  <c r="AC48" i="7"/>
  <c r="AH32" i="7"/>
  <c r="G27" i="7"/>
  <c r="AB49" i="7"/>
  <c r="R126" i="7"/>
  <c r="AL80" i="7"/>
  <c r="AE83" i="10"/>
  <c r="AE51" i="10"/>
  <c r="I65" i="7"/>
  <c r="O51" i="7"/>
  <c r="F58" i="7"/>
  <c r="AK104" i="7"/>
  <c r="AL185" i="7"/>
  <c r="F45" i="7"/>
  <c r="AH110" i="7"/>
  <c r="AD56" i="7"/>
  <c r="AK22" i="7"/>
  <c r="Y26" i="7"/>
  <c r="AD13" i="7"/>
  <c r="T36" i="7"/>
  <c r="C42" i="7"/>
  <c r="G53" i="7"/>
  <c r="E85" i="7"/>
  <c r="H26" i="7"/>
  <c r="AD20" i="7"/>
  <c r="N21" i="7"/>
  <c r="S55" i="7"/>
  <c r="AC56" i="7"/>
  <c r="R44" i="7"/>
  <c r="G40" i="7"/>
  <c r="AN61" i="7"/>
  <c r="AG92" i="7"/>
  <c r="AD99" i="7"/>
  <c r="H93" i="7"/>
  <c r="N13" i="7"/>
  <c r="Y27" i="7"/>
  <c r="AC23" i="7"/>
  <c r="AN19" i="7"/>
  <c r="AI47" i="7"/>
  <c r="F94" i="7"/>
  <c r="M99" i="7"/>
  <c r="Q67" i="7"/>
  <c r="F95" i="7"/>
  <c r="V98" i="7"/>
  <c r="Z79" i="7"/>
  <c r="I47" i="7"/>
  <c r="AE79" i="10"/>
  <c r="AA119" i="7"/>
  <c r="R124" i="7"/>
  <c r="D75" i="7"/>
  <c r="J38" i="7"/>
  <c r="C117" i="7"/>
  <c r="F44" i="7"/>
  <c r="M78" i="7"/>
  <c r="AE117" i="10"/>
  <c r="E120" i="7"/>
  <c r="AM158" i="7"/>
  <c r="AK49" i="7"/>
  <c r="Q84" i="7"/>
  <c r="T163" i="7"/>
  <c r="N182" i="7"/>
  <c r="P39" i="7"/>
  <c r="AB31" i="7"/>
  <c r="Y17" i="7"/>
  <c r="L56" i="7"/>
  <c r="AA26" i="7"/>
  <c r="AI16" i="7"/>
  <c r="AM63" i="7"/>
  <c r="AH47" i="7"/>
  <c r="AM67" i="7"/>
  <c r="AE13" i="10"/>
  <c r="AG41" i="7"/>
  <c r="I36" i="7"/>
  <c r="AH15" i="7"/>
  <c r="H55" i="7"/>
  <c r="AE87" i="10"/>
  <c r="H87" i="7"/>
  <c r="V91" i="7"/>
  <c r="G25" i="7"/>
  <c r="D22" i="7"/>
  <c r="AH37" i="7"/>
  <c r="L49" i="7"/>
  <c r="R60" i="7"/>
  <c r="Q49" i="7"/>
  <c r="AE126" i="10"/>
  <c r="M164" i="7"/>
  <c r="I125" i="7"/>
  <c r="AE162" i="10"/>
  <c r="AE49" i="10"/>
  <c r="AD80" i="7"/>
  <c r="Q80" i="7"/>
  <c r="S162" i="7"/>
  <c r="Q161" i="7"/>
  <c r="I80" i="7"/>
  <c r="R83" i="7"/>
  <c r="L128" i="7"/>
  <c r="N162" i="7"/>
  <c r="R53" i="7"/>
  <c r="AE85" i="10"/>
  <c r="L53" i="7"/>
  <c r="Z129" i="7"/>
  <c r="AE42" i="10"/>
  <c r="W84" i="7"/>
  <c r="AG51" i="7"/>
  <c r="W81" i="7"/>
  <c r="AK121" i="7"/>
  <c r="T23" i="7"/>
  <c r="AB19" i="7"/>
  <c r="AE14" i="10"/>
  <c r="J28" i="7"/>
  <c r="H58" i="7"/>
  <c r="AI54" i="7"/>
  <c r="AK127" i="7"/>
  <c r="W40" i="7"/>
  <c r="AJ28" i="7"/>
  <c r="AJ23" i="7"/>
  <c r="C53" i="7"/>
  <c r="V103" i="7"/>
  <c r="V51" i="7"/>
  <c r="H41" i="7"/>
  <c r="Z44" i="7"/>
  <c r="P28" i="7"/>
  <c r="R73" i="7"/>
  <c r="AE76" i="10"/>
  <c r="G65" i="7"/>
  <c r="L92" i="7"/>
  <c r="AJ97" i="7"/>
  <c r="AE94" i="10"/>
  <c r="N136" i="7"/>
  <c r="W178" i="7"/>
  <c r="I59" i="7"/>
  <c r="W91" i="7"/>
  <c r="J132" i="7"/>
  <c r="L135" i="7"/>
  <c r="F165" i="7"/>
  <c r="AG60" i="7"/>
  <c r="F98" i="7"/>
  <c r="AI92" i="7"/>
  <c r="H101" i="7"/>
  <c r="F101" i="7"/>
  <c r="AD100" i="7"/>
  <c r="AH45" i="7"/>
  <c r="E140" i="7"/>
  <c r="O153" i="7"/>
  <c r="AB149" i="7"/>
  <c r="M38" i="7"/>
  <c r="I13" i="7"/>
  <c r="AJ42" i="7"/>
  <c r="C30" i="7"/>
  <c r="AE95" i="10"/>
  <c r="P44" i="7"/>
  <c r="AK33" i="7"/>
  <c r="H32" i="7"/>
  <c r="L19" i="7"/>
  <c r="AE26" i="10"/>
  <c r="R52" i="7"/>
  <c r="N37" i="7"/>
  <c r="C29" i="7"/>
  <c r="AA43" i="7"/>
  <c r="V67" i="7"/>
  <c r="G69" i="7"/>
  <c r="AK25" i="7"/>
  <c r="AI21" i="7"/>
  <c r="AJ16" i="7"/>
  <c r="T18" i="7"/>
  <c r="AC33" i="7"/>
  <c r="AC59" i="7"/>
  <c r="AN91" i="7"/>
  <c r="L133" i="7"/>
  <c r="T186" i="7"/>
  <c r="Z135" i="7"/>
  <c r="AE90" i="10"/>
  <c r="AA134" i="7"/>
  <c r="L58" i="7"/>
  <c r="AG91" i="7"/>
  <c r="R57" i="7"/>
  <c r="Q98" i="7"/>
  <c r="M92" i="7"/>
  <c r="P46" i="7"/>
  <c r="AJ99" i="7"/>
  <c r="S136" i="7"/>
  <c r="E40" i="7"/>
  <c r="L15" i="7"/>
  <c r="AA91" i="7"/>
  <c r="AJ93" i="7"/>
  <c r="AH61" i="7"/>
  <c r="P94" i="7"/>
  <c r="G96" i="7"/>
  <c r="AI14" i="7"/>
  <c r="D93" i="33" s="1"/>
  <c r="AH40" i="7"/>
  <c r="AM33" i="7"/>
  <c r="C78" i="7"/>
  <c r="AI80" i="7"/>
  <c r="L45" i="7"/>
  <c r="AL120" i="7"/>
  <c r="AC14" i="7"/>
  <c r="P93" i="33" s="1"/>
  <c r="T28" i="7"/>
  <c r="AL18" i="7"/>
  <c r="AN40" i="7"/>
  <c r="AG132" i="7"/>
  <c r="O19" i="7"/>
  <c r="AK13" i="7"/>
  <c r="AG45" i="7"/>
  <c r="AD65" i="7"/>
  <c r="AA68" i="7"/>
  <c r="AD83" i="7"/>
  <c r="AJ54" i="7"/>
  <c r="Y88" i="7"/>
  <c r="M125" i="7"/>
  <c r="G129" i="7"/>
  <c r="V183" i="7"/>
  <c r="Y166" i="7"/>
  <c r="Z126" i="7"/>
  <c r="M170" i="7"/>
  <c r="Z124" i="7"/>
  <c r="AA53" i="7"/>
  <c r="AE86" i="10"/>
  <c r="G128" i="7"/>
  <c r="Z165" i="7"/>
  <c r="E55" i="7"/>
  <c r="N129" i="7"/>
  <c r="AJ88" i="7"/>
  <c r="AE96" i="10"/>
  <c r="Q141" i="7"/>
  <c r="AI37" i="7"/>
  <c r="AJ30" i="7"/>
  <c r="S33" i="7"/>
  <c r="H63" i="7"/>
  <c r="AN77" i="7"/>
  <c r="L120" i="7"/>
  <c r="W36" i="7"/>
  <c r="AN28" i="7"/>
  <c r="P22" i="7"/>
  <c r="O82" i="7"/>
  <c r="O83" i="7"/>
  <c r="Q17" i="7"/>
  <c r="AB26" i="7"/>
  <c r="AH29" i="7"/>
  <c r="AH53" i="7"/>
  <c r="Z69" i="7"/>
  <c r="V68" i="7"/>
  <c r="AD37" i="7"/>
  <c r="P33" i="7"/>
  <c r="O30" i="7"/>
  <c r="AD43" i="7"/>
  <c r="W69" i="7"/>
  <c r="V56" i="7"/>
  <c r="E88" i="7"/>
  <c r="I96" i="7"/>
  <c r="W132" i="7"/>
  <c r="AJ185" i="7"/>
  <c r="O127" i="7"/>
  <c r="P91" i="7"/>
  <c r="Q132" i="7"/>
  <c r="E186" i="7"/>
  <c r="AK90" i="7"/>
  <c r="AK57" i="7"/>
  <c r="W90" i="7"/>
  <c r="J130" i="7"/>
  <c r="C134" i="7"/>
  <c r="AK134" i="7"/>
  <c r="AA94" i="7"/>
  <c r="S92" i="7"/>
  <c r="F109" i="7"/>
  <c r="AN18" i="7"/>
  <c r="AK39" i="7"/>
  <c r="F35" i="7"/>
  <c r="AI53" i="7"/>
  <c r="R33" i="7"/>
  <c r="E101" i="7"/>
  <c r="P12" i="7"/>
  <c r="AB36" i="7"/>
  <c r="AH72" i="7"/>
  <c r="AN76" i="7"/>
  <c r="AM46" i="7"/>
  <c r="AA116" i="7"/>
  <c r="W15" i="7"/>
  <c r="AM39" i="7"/>
  <c r="D14" i="7"/>
  <c r="AK51" i="7"/>
  <c r="G31" i="7"/>
  <c r="AK14" i="7"/>
  <c r="AB27" i="7"/>
  <c r="AG18" i="7"/>
  <c r="P19" i="7"/>
  <c r="AI69" i="7"/>
  <c r="AN38" i="7"/>
  <c r="E71" i="7"/>
  <c r="J59" i="7"/>
  <c r="E90" i="7"/>
  <c r="Y90" i="7"/>
  <c r="W164" i="7"/>
  <c r="C135" i="7"/>
  <c r="L59" i="7"/>
  <c r="M130" i="7"/>
  <c r="N134" i="7"/>
  <c r="M134" i="7"/>
  <c r="H89" i="7"/>
  <c r="AC94" i="7"/>
  <c r="G91" i="7"/>
  <c r="T97" i="7"/>
  <c r="AE92" i="10"/>
  <c r="W95" i="7"/>
  <c r="AC101" i="7"/>
  <c r="R138" i="7"/>
  <c r="AA102" i="7"/>
  <c r="AG111" i="7"/>
  <c r="G176" i="7"/>
  <c r="W103" i="7"/>
  <c r="G111" i="7"/>
  <c r="C138" i="7"/>
  <c r="AE138" i="10"/>
  <c r="F138" i="7"/>
  <c r="AE184" i="10"/>
  <c r="M132" i="7"/>
  <c r="N150" i="7"/>
  <c r="AC168" i="7"/>
  <c r="AE133" i="10"/>
  <c r="AK136" i="7"/>
  <c r="L178" i="7"/>
  <c r="Q168" i="7"/>
  <c r="AM157" i="7"/>
  <c r="AD21" i="7"/>
  <c r="AE12" i="10"/>
  <c r="AM26" i="7"/>
  <c r="R67" i="7"/>
  <c r="N110" i="7"/>
  <c r="AD42" i="7"/>
  <c r="S38" i="7"/>
  <c r="AM23" i="7"/>
  <c r="C81" i="7"/>
  <c r="W49" i="7"/>
  <c r="AM18" i="7"/>
  <c r="AK26" i="7"/>
  <c r="L23" i="7"/>
  <c r="AC17" i="7"/>
  <c r="M62" i="7"/>
  <c r="J93" i="7"/>
  <c r="P65" i="7"/>
  <c r="P100" i="7"/>
  <c r="Q37" i="7"/>
  <c r="AA34" i="7"/>
  <c r="AM24" i="7"/>
  <c r="AJ17" i="7"/>
  <c r="AK68" i="7"/>
  <c r="G68" i="7"/>
  <c r="AN58" i="7"/>
  <c r="AE88" i="10"/>
  <c r="M129" i="7"/>
  <c r="AC89" i="7"/>
  <c r="D132" i="7"/>
  <c r="D174" i="7"/>
  <c r="F130" i="7"/>
  <c r="D169" i="7"/>
  <c r="I185" i="7"/>
  <c r="AA55" i="7"/>
  <c r="AB87" i="7"/>
  <c r="Q174" i="7"/>
  <c r="F55" i="7"/>
  <c r="F87" i="7"/>
  <c r="AG129" i="7"/>
  <c r="E87" i="7"/>
  <c r="T92" i="7"/>
  <c r="Y169" i="7"/>
  <c r="AE187" i="10"/>
  <c r="G132" i="7"/>
  <c r="AD94" i="7"/>
  <c r="Z61" i="7"/>
  <c r="AA135" i="7"/>
  <c r="Z35" i="7"/>
  <c r="L31" i="7"/>
  <c r="G37" i="7"/>
  <c r="O47" i="7"/>
  <c r="C17" i="7"/>
  <c r="O45" i="7"/>
  <c r="AG37" i="7"/>
  <c r="N32" i="7"/>
  <c r="AL65" i="7"/>
  <c r="AI94" i="7"/>
  <c r="L47" i="7"/>
  <c r="AM12" i="7"/>
  <c r="AL12" i="7"/>
  <c r="AL26" i="7"/>
  <c r="Z16" i="7"/>
  <c r="AI33" i="7"/>
  <c r="AL51" i="7"/>
  <c r="Y101" i="7"/>
  <c r="F48" i="7"/>
  <c r="AD50" i="7"/>
  <c r="F102" i="7"/>
  <c r="I31" i="7"/>
  <c r="R23" i="7"/>
  <c r="M17" i="7"/>
  <c r="AD14" i="7"/>
  <c r="H44" i="7"/>
  <c r="F73" i="7"/>
  <c r="Q112" i="7"/>
  <c r="Q58" i="7"/>
  <c r="O94" i="7"/>
  <c r="AH65" i="7"/>
  <c r="F97" i="7"/>
  <c r="N183" i="7"/>
  <c r="AJ100" i="7"/>
  <c r="AH89" i="7"/>
  <c r="AI93" i="7"/>
  <c r="L60" i="7"/>
  <c r="AK91" i="7"/>
  <c r="F133" i="7"/>
  <c r="G133" i="7"/>
  <c r="S176" i="7"/>
  <c r="AE93" i="10"/>
  <c r="AK165" i="7"/>
  <c r="C95" i="7"/>
  <c r="AK23" i="7"/>
  <c r="AN95" i="7"/>
  <c r="AC104" i="7"/>
  <c r="V172" i="7"/>
  <c r="L150" i="7"/>
  <c r="AE16" i="10"/>
  <c r="C39" i="7"/>
  <c r="O14" i="7"/>
  <c r="Z26" i="7"/>
  <c r="M52" i="7"/>
  <c r="V88" i="7"/>
  <c r="Q40" i="7"/>
  <c r="O35" i="7"/>
  <c r="H19" i="7"/>
  <c r="AB89" i="7"/>
  <c r="O29" i="7"/>
  <c r="AA25" i="7"/>
  <c r="T16" i="7"/>
  <c r="S44" i="7"/>
  <c r="AL91" i="7"/>
  <c r="AE65" i="10"/>
  <c r="M13" i="7"/>
  <c r="AC28" i="7"/>
  <c r="M23" i="7"/>
  <c r="L17" i="7"/>
  <c r="Z62" i="7"/>
  <c r="D93" i="7"/>
  <c r="AK98" i="7"/>
  <c r="D28" i="7"/>
  <c r="S77" i="7"/>
  <c r="D27" i="7"/>
  <c r="N121" i="7"/>
  <c r="S47" i="7"/>
  <c r="AA76" i="7"/>
  <c r="D67" i="7"/>
  <c r="L118" i="7"/>
  <c r="D175" i="7"/>
  <c r="L78" i="7"/>
  <c r="AA80" i="7"/>
  <c r="G122" i="7"/>
  <c r="Z158" i="7"/>
  <c r="E122" i="7"/>
  <c r="R174" i="7"/>
  <c r="O79" i="7"/>
  <c r="Y50" i="7"/>
  <c r="AM169" i="7"/>
  <c r="Q16" i="7"/>
  <c r="Y35" i="7"/>
  <c r="J26" i="7"/>
  <c r="H67" i="7"/>
  <c r="J67" i="7"/>
  <c r="AE28" i="10"/>
  <c r="AD12" i="7"/>
  <c r="Y39" i="7"/>
  <c r="W33" i="7"/>
  <c r="AJ57" i="7"/>
  <c r="T90" i="7"/>
  <c r="AH96" i="7"/>
  <c r="AJ90" i="7"/>
  <c r="AN92" i="7"/>
  <c r="AB12" i="7"/>
  <c r="P41" i="7"/>
  <c r="D47" i="7"/>
  <c r="I23" i="7"/>
  <c r="AJ14" i="7"/>
  <c r="AG38" i="7"/>
  <c r="AG34" i="7"/>
  <c r="L108" i="7"/>
  <c r="R55" i="7"/>
  <c r="AG89" i="7"/>
  <c r="AI131" i="7"/>
  <c r="S134" i="7"/>
  <c r="AM88" i="7"/>
  <c r="V59" i="7"/>
  <c r="S127" i="7"/>
  <c r="Z132" i="7"/>
  <c r="AE168" i="10"/>
  <c r="AG168" i="7"/>
  <c r="AL87" i="7"/>
  <c r="AJ130" i="7"/>
  <c r="AB93" i="7"/>
  <c r="Y130" i="7"/>
  <c r="Q177" i="7"/>
  <c r="W94" i="7"/>
  <c r="T131" i="7"/>
  <c r="E93" i="7"/>
  <c r="AM96" i="7"/>
  <c r="J102" i="7"/>
  <c r="AE181" i="10"/>
  <c r="P132" i="7"/>
  <c r="T44" i="7"/>
  <c r="P40" i="7"/>
  <c r="I12" i="7"/>
  <c r="AG25" i="7"/>
  <c r="AM51" i="7"/>
  <c r="AI63" i="7"/>
  <c r="AC60" i="7"/>
  <c r="AB38" i="7"/>
  <c r="AE36" i="10"/>
  <c r="M34" i="7"/>
  <c r="W32" i="7"/>
  <c r="T96" i="7"/>
  <c r="AH101" i="7"/>
  <c r="AB46" i="7"/>
  <c r="Y49" i="7"/>
  <c r="R101" i="7"/>
  <c r="AN34" i="7"/>
  <c r="G24" i="7"/>
  <c r="AH43" i="7"/>
  <c r="R38" i="7"/>
  <c r="S51" i="7"/>
  <c r="AM81" i="7"/>
  <c r="F123" i="7"/>
  <c r="T19" i="7"/>
  <c r="N27" i="7"/>
  <c r="H53" i="7"/>
  <c r="N83" i="7"/>
  <c r="E52" i="7"/>
  <c r="Q83" i="7"/>
  <c r="E58" i="7"/>
  <c r="D66" i="7"/>
  <c r="F108" i="7"/>
  <c r="M148" i="7"/>
  <c r="D111" i="7"/>
  <c r="M68" i="7"/>
  <c r="S54" i="7"/>
  <c r="L109" i="7"/>
  <c r="E106" i="7"/>
  <c r="AJ67" i="7"/>
  <c r="W111" i="7"/>
  <c r="D162" i="7"/>
  <c r="H112" i="7"/>
  <c r="E147" i="7"/>
  <c r="G73" i="7"/>
  <c r="AA40" i="7"/>
  <c r="R163" i="7"/>
  <c r="G33" i="7"/>
  <c r="AH30" i="7"/>
  <c r="W43" i="7"/>
  <c r="Y58" i="7"/>
  <c r="S87" i="7"/>
  <c r="F89" i="7"/>
  <c r="I25" i="7"/>
  <c r="E19" i="7"/>
  <c r="P123" i="7"/>
  <c r="AN50" i="7"/>
  <c r="L84" i="7"/>
  <c r="O124" i="7"/>
  <c r="O37" i="7"/>
  <c r="AH27" i="7"/>
  <c r="S19" i="7"/>
  <c r="V53" i="7"/>
  <c r="AM86" i="7"/>
  <c r="J25" i="7"/>
  <c r="AN14" i="7"/>
  <c r="AA86" i="7"/>
  <c r="T56" i="7"/>
  <c r="I87" i="7"/>
  <c r="Y127" i="7"/>
  <c r="D42" i="7"/>
  <c r="AE113" i="10"/>
  <c r="C115" i="7"/>
  <c r="Q151" i="7"/>
  <c r="AJ71" i="7"/>
  <c r="AE37" i="10"/>
  <c r="AE70" i="10"/>
  <c r="T114" i="7"/>
  <c r="J150" i="7"/>
  <c r="AB29" i="7"/>
  <c r="V57" i="7"/>
  <c r="AJ73" i="7"/>
  <c r="S113" i="7"/>
  <c r="AD151" i="7"/>
  <c r="M115" i="7"/>
  <c r="G151" i="7"/>
  <c r="H170" i="7"/>
  <c r="AL61" i="7"/>
  <c r="AB77" i="7"/>
  <c r="J173" i="7"/>
  <c r="I165" i="7"/>
  <c r="AC32" i="7"/>
  <c r="H29" i="7"/>
  <c r="Y43" i="7"/>
  <c r="AK38" i="7"/>
  <c r="P49" i="7"/>
  <c r="AA83" i="7"/>
  <c r="AJ13" i="7"/>
  <c r="Z23" i="7"/>
  <c r="L40" i="7"/>
  <c r="J33" i="7"/>
  <c r="P67" i="7"/>
  <c r="W48" i="7"/>
  <c r="AC26" i="7"/>
  <c r="E100" i="7"/>
  <c r="AL13" i="7"/>
  <c r="F18" i="7"/>
  <c r="T29" i="7"/>
  <c r="AK12" i="7"/>
  <c r="AE23" i="10"/>
  <c r="AK44" i="7"/>
  <c r="Y28" i="7"/>
  <c r="AL25" i="7"/>
  <c r="AI18" i="7"/>
  <c r="AH16" i="7"/>
  <c r="AN39" i="7"/>
  <c r="AA84" i="7"/>
  <c r="D52" i="7"/>
  <c r="N67" i="7"/>
  <c r="E47" i="7"/>
  <c r="AL68" i="7"/>
  <c r="S110" i="7"/>
  <c r="C146" i="7"/>
  <c r="G146" i="7"/>
  <c r="I64" i="7"/>
  <c r="E68" i="7"/>
  <c r="L105" i="7"/>
  <c r="I110" i="7"/>
  <c r="AG145" i="7"/>
  <c r="V105" i="7"/>
  <c r="H54" i="7"/>
  <c r="O147" i="7"/>
  <c r="M147" i="7"/>
  <c r="AH109" i="7"/>
  <c r="F147" i="7"/>
  <c r="H181" i="7"/>
  <c r="AJ55" i="7"/>
  <c r="O110" i="7"/>
  <c r="C66" i="7"/>
  <c r="Y170" i="7"/>
  <c r="E114" i="7"/>
  <c r="AC34" i="7"/>
  <c r="AM20" i="7"/>
  <c r="I42" i="7"/>
  <c r="AJ50" i="7"/>
  <c r="L81" i="7"/>
  <c r="AE27" i="10"/>
  <c r="O16" i="7"/>
  <c r="E14" i="7"/>
  <c r="V34" i="7"/>
  <c r="AE57" i="10"/>
  <c r="AE89" i="10"/>
  <c r="AK29" i="7"/>
  <c r="T27" i="7"/>
  <c r="Q22" i="7"/>
  <c r="AM15" i="7"/>
  <c r="AC61" i="7"/>
  <c r="W93" i="7"/>
  <c r="AA60" i="7"/>
  <c r="AE98" i="10"/>
  <c r="S15" i="7"/>
  <c r="I46" i="7"/>
  <c r="Y40" i="7"/>
  <c r="AN84" i="7"/>
  <c r="J86" i="7"/>
  <c r="AL54" i="7"/>
  <c r="AB85" i="7"/>
  <c r="AM64" i="7"/>
  <c r="T67" i="7"/>
  <c r="AI148" i="7"/>
  <c r="Z180" i="7"/>
  <c r="E63" i="7"/>
  <c r="AA47" i="7"/>
  <c r="AM109" i="7"/>
  <c r="Y111" i="7"/>
  <c r="T147" i="7"/>
  <c r="R111" i="7"/>
  <c r="AG110" i="7"/>
  <c r="AB148" i="7"/>
  <c r="P112" i="7"/>
  <c r="AD57" i="7"/>
  <c r="G74" i="7"/>
  <c r="N115" i="7"/>
  <c r="AE166" i="10"/>
  <c r="W39" i="7"/>
  <c r="C15" i="7"/>
  <c r="F16" i="7"/>
  <c r="AL36" i="7"/>
  <c r="AG88" i="7"/>
  <c r="D60" i="7"/>
  <c r="AL24" i="7"/>
  <c r="O17" i="7"/>
  <c r="O95" i="7"/>
  <c r="AH98" i="7"/>
  <c r="L65" i="7"/>
  <c r="AI95" i="7"/>
  <c r="D12" i="7"/>
  <c r="AD35" i="7"/>
  <c r="G22" i="7"/>
  <c r="AL59" i="7"/>
  <c r="AA70" i="7"/>
  <c r="Y71" i="7"/>
  <c r="AJ72" i="7"/>
  <c r="F39" i="7"/>
  <c r="G42" i="7"/>
  <c r="I38" i="7"/>
  <c r="M25" i="7"/>
  <c r="R70" i="7"/>
  <c r="Q43" i="7"/>
  <c r="P59" i="7"/>
  <c r="Z91" i="7"/>
  <c r="O136" i="7"/>
  <c r="AM137" i="7"/>
  <c r="D137" i="7"/>
  <c r="AA59" i="7"/>
  <c r="AL96" i="7"/>
  <c r="G92" i="7"/>
  <c r="V140" i="7"/>
  <c r="AB163" i="7"/>
  <c r="AN133" i="7"/>
  <c r="AE91" i="10"/>
  <c r="AM95" i="7"/>
  <c r="G137" i="7"/>
  <c r="AN178" i="7"/>
  <c r="AE63" i="10"/>
  <c r="M96" i="7"/>
  <c r="AK52" i="7"/>
  <c r="D113" i="7"/>
  <c r="E23" i="7"/>
  <c r="M20" i="7"/>
  <c r="H47" i="7"/>
  <c r="E75" i="7"/>
  <c r="W62" i="7"/>
  <c r="AA75" i="7"/>
  <c r="G21" i="7"/>
  <c r="M41" i="7"/>
  <c r="Z59" i="7"/>
  <c r="Z95" i="7"/>
  <c r="Q15" i="7"/>
  <c r="AE46" i="10"/>
  <c r="AE40" i="10"/>
  <c r="Q82" i="7"/>
  <c r="R54" i="7"/>
  <c r="AH22" i="7"/>
  <c r="V18" i="7"/>
  <c r="AH28" i="7"/>
  <c r="I54" i="7"/>
  <c r="S85" i="7"/>
  <c r="AE129" i="10"/>
  <c r="N54" i="7"/>
  <c r="L67" i="7"/>
  <c r="H70" i="7"/>
  <c r="H153" i="7"/>
  <c r="W112" i="7"/>
  <c r="AG55" i="7"/>
  <c r="AA66" i="7"/>
  <c r="AC109" i="7"/>
  <c r="AH148" i="7"/>
  <c r="AK148" i="7"/>
  <c r="P55" i="7"/>
  <c r="S66" i="7"/>
  <c r="H110" i="7"/>
  <c r="AB150" i="7"/>
  <c r="Y172" i="7"/>
  <c r="O149" i="7"/>
  <c r="AB70" i="7"/>
  <c r="D43" i="7"/>
  <c r="AE72" i="10"/>
  <c r="F114" i="7"/>
  <c r="M118" i="7"/>
  <c r="C13" i="7"/>
  <c r="V31" i="7"/>
  <c r="Z39" i="7"/>
  <c r="AD36" i="7"/>
  <c r="AE78" i="10"/>
  <c r="H81" i="7"/>
  <c r="AG80" i="7"/>
  <c r="AG22" i="7"/>
  <c r="AE17" i="10"/>
  <c r="AN21" i="7"/>
  <c r="M15" i="7"/>
  <c r="AI45" i="7"/>
  <c r="S99" i="7"/>
  <c r="P24" i="7"/>
  <c r="W17" i="7"/>
  <c r="V21" i="7"/>
  <c r="J39" i="7"/>
  <c r="R36" i="7"/>
  <c r="AH78" i="7"/>
  <c r="S49" i="7"/>
  <c r="O119" i="7"/>
  <c r="AB15" i="7"/>
  <c r="N22" i="7"/>
  <c r="Y33" i="7"/>
  <c r="AM90" i="7"/>
  <c r="AB58" i="7"/>
  <c r="Y131" i="7"/>
  <c r="AE71" i="10"/>
  <c r="M46" i="7"/>
  <c r="AL114" i="7"/>
  <c r="Q118" i="7"/>
  <c r="S152" i="7"/>
  <c r="AI118" i="7"/>
  <c r="O43" i="7"/>
  <c r="J151" i="7"/>
  <c r="M47" i="7"/>
  <c r="P72" i="7"/>
  <c r="H61" i="7"/>
  <c r="AJ118" i="7"/>
  <c r="G116" i="7"/>
  <c r="I62" i="7"/>
  <c r="H118" i="7"/>
  <c r="W120" i="7"/>
  <c r="AE120" i="10"/>
  <c r="AK130" i="7"/>
  <c r="F42" i="7"/>
  <c r="V26" i="7"/>
  <c r="N14" i="7"/>
  <c r="AN43" i="7"/>
  <c r="AI73" i="7"/>
  <c r="Y113" i="7"/>
  <c r="AL72" i="7"/>
  <c r="T21" i="7"/>
  <c r="AL45" i="7"/>
  <c r="AA39" i="7"/>
  <c r="V65" i="7"/>
  <c r="J16" i="7"/>
  <c r="AK45" i="7"/>
  <c r="W31" i="7"/>
  <c r="AE21" i="10"/>
  <c r="AD91" i="7"/>
  <c r="H27" i="7"/>
  <c r="AB24" i="7"/>
  <c r="F19" i="7"/>
  <c r="E38" i="7"/>
  <c r="AJ53" i="7"/>
  <c r="P64" i="7"/>
  <c r="W44" i="7"/>
  <c r="V50" i="7"/>
  <c r="AK83" i="7"/>
  <c r="AN86" i="7"/>
  <c r="F128" i="7"/>
  <c r="I163" i="7"/>
  <c r="N51" i="7"/>
  <c r="Y123" i="7"/>
  <c r="M85" i="7"/>
  <c r="I181" i="7"/>
  <c r="C125" i="7"/>
  <c r="C178" i="7"/>
  <c r="AB54" i="7"/>
  <c r="AC85" i="7"/>
  <c r="R127" i="7"/>
  <c r="AA163" i="7"/>
  <c r="O166" i="7"/>
  <c r="AE170" i="10"/>
  <c r="E56" i="7"/>
  <c r="AD55" i="7"/>
  <c r="AM87" i="7"/>
  <c r="AL130" i="7"/>
  <c r="J15" i="7"/>
  <c r="G12" i="7"/>
  <c r="F36" i="7"/>
  <c r="W30" i="7"/>
  <c r="Y59" i="7"/>
  <c r="AJ87" i="7"/>
  <c r="I127" i="7"/>
  <c r="L88" i="7"/>
  <c r="I44" i="7"/>
  <c r="AH35" i="7"/>
  <c r="AC30" i="7"/>
  <c r="AJ60" i="7"/>
  <c r="AM99" i="7"/>
  <c r="H90" i="7"/>
  <c r="F29" i="7"/>
  <c r="AE24" i="10"/>
  <c r="F20" i="7"/>
  <c r="Y18" i="7"/>
  <c r="H94" i="7"/>
  <c r="T34" i="7"/>
  <c r="AA32" i="7"/>
  <c r="D26" i="7"/>
  <c r="E22" i="7"/>
  <c r="T45" i="7"/>
  <c r="I48" i="7"/>
  <c r="AE44" i="10"/>
  <c r="AN56" i="7"/>
  <c r="G80" i="7"/>
  <c r="AM121" i="7"/>
  <c r="D49" i="7"/>
  <c r="AG81" i="7"/>
  <c r="T124" i="7"/>
  <c r="AB164" i="7"/>
  <c r="F180" i="7"/>
  <c r="AM48" i="7"/>
  <c r="AL49" i="7"/>
  <c r="AI124" i="7"/>
  <c r="AJ166" i="7"/>
  <c r="V178" i="7"/>
  <c r="W82" i="7"/>
  <c r="W80" i="7"/>
  <c r="AK84" i="7"/>
  <c r="T162" i="7"/>
  <c r="Y126" i="7"/>
  <c r="Z85" i="7"/>
  <c r="Y129" i="7"/>
  <c r="AC184" i="7"/>
  <c r="Q142" i="7"/>
  <c r="AK34" i="7"/>
  <c r="F28" i="7"/>
  <c r="AC24" i="7"/>
  <c r="Y51" i="7"/>
  <c r="R82" i="7"/>
  <c r="AG126" i="7"/>
  <c r="AL84" i="7"/>
  <c r="J27" i="7"/>
  <c r="Z20" i="7"/>
  <c r="AI15" i="7"/>
  <c r="D94" i="33" s="1"/>
  <c r="M30" i="7"/>
  <c r="L70" i="7"/>
  <c r="Z109" i="7"/>
  <c r="I41" i="7"/>
  <c r="G34" i="7"/>
  <c r="N24" i="7"/>
  <c r="L51" i="7"/>
  <c r="AG84" i="7"/>
  <c r="AH122" i="7"/>
  <c r="Y81" i="7"/>
  <c r="D123" i="7"/>
  <c r="R29" i="7"/>
  <c r="M27" i="7"/>
  <c r="AI22" i="7"/>
  <c r="F96" i="7"/>
  <c r="N60" i="7"/>
  <c r="AM92" i="7"/>
  <c r="J47" i="7"/>
  <c r="AH76" i="7"/>
  <c r="E116" i="7"/>
  <c r="O118" i="7"/>
  <c r="Y157" i="7"/>
  <c r="M156" i="7"/>
  <c r="F120" i="7"/>
  <c r="AC157" i="7"/>
  <c r="AC41" i="7"/>
  <c r="AC74" i="7"/>
  <c r="Q65" i="7"/>
  <c r="AD118" i="7"/>
  <c r="AE156" i="10"/>
  <c r="AD62" i="7"/>
  <c r="V75" i="7"/>
  <c r="AI120" i="7"/>
  <c r="Z155" i="7"/>
  <c r="E78" i="7"/>
  <c r="R80" i="7"/>
  <c r="AC49" i="7"/>
  <c r="I122" i="7"/>
  <c r="R159" i="7"/>
  <c r="D135" i="7"/>
  <c r="Q12" i="7"/>
  <c r="R21" i="7"/>
  <c r="L44" i="7"/>
  <c r="W38" i="7"/>
  <c r="Z29" i="7"/>
  <c r="V58" i="7"/>
  <c r="AI110" i="7"/>
  <c r="E70" i="7"/>
  <c r="I30" i="7"/>
  <c r="O38" i="7"/>
  <c r="AD34" i="7"/>
  <c r="C28" i="7"/>
  <c r="S46" i="7"/>
  <c r="AK72" i="7"/>
  <c r="I114" i="7"/>
  <c r="C21" i="7"/>
  <c r="N38" i="7"/>
  <c r="AH31" i="7"/>
  <c r="N62" i="7"/>
  <c r="AD48" i="7"/>
  <c r="AI98" i="7"/>
  <c r="AG13" i="7"/>
  <c r="AN25" i="7"/>
  <c r="L24" i="7"/>
  <c r="T40" i="7"/>
  <c r="T78" i="7"/>
  <c r="G82" i="7"/>
  <c r="P50" i="7"/>
  <c r="AB124" i="7"/>
  <c r="F177" i="7"/>
  <c r="AK128" i="7"/>
  <c r="E76" i="7"/>
  <c r="I79" i="7"/>
  <c r="AA48" i="7"/>
  <c r="G120" i="7"/>
  <c r="Y124" i="7"/>
  <c r="AB160" i="7"/>
  <c r="S80" i="7"/>
  <c r="G49" i="7"/>
  <c r="AN82" i="7"/>
  <c r="P122" i="7"/>
  <c r="T126" i="7"/>
  <c r="I179" i="7"/>
  <c r="G50" i="7"/>
  <c r="AM84" i="7"/>
  <c r="V86" i="7"/>
  <c r="C165" i="7"/>
  <c r="AL137" i="7"/>
  <c r="AC136" i="7"/>
  <c r="AN29" i="7"/>
  <c r="AL15" i="7"/>
  <c r="H45" i="7"/>
  <c r="O27" i="7"/>
  <c r="H86" i="7"/>
  <c r="AI91" i="7"/>
  <c r="AN89" i="7"/>
  <c r="AC20" i="7"/>
  <c r="J14" i="7"/>
  <c r="AJ15" i="7"/>
  <c r="L26" i="7"/>
  <c r="I45" i="7"/>
  <c r="AG64" i="7"/>
  <c r="AB107" i="7"/>
  <c r="G54" i="7"/>
  <c r="V106" i="7"/>
  <c r="AA15" i="7"/>
  <c r="N43" i="7"/>
  <c r="AI34" i="7"/>
  <c r="AI86" i="7"/>
  <c r="Y89" i="7"/>
  <c r="O56" i="7"/>
  <c r="AI88" i="7"/>
  <c r="E127" i="7"/>
  <c r="AG20" i="7"/>
  <c r="V22" i="7"/>
  <c r="G36" i="7"/>
  <c r="T50" i="7"/>
  <c r="P101" i="7"/>
  <c r="M49" i="7"/>
  <c r="AL103" i="7"/>
  <c r="N17" i="7"/>
  <c r="H24" i="7"/>
  <c r="H18" i="7"/>
  <c r="AC95" i="7"/>
  <c r="J98" i="7"/>
  <c r="R95" i="7"/>
  <c r="R49" i="7"/>
  <c r="T32" i="7"/>
  <c r="AI24" i="7"/>
  <c r="T41" i="7"/>
  <c r="AH57" i="7"/>
  <c r="AH73" i="7"/>
  <c r="AG71" i="7"/>
  <c r="AA36" i="7"/>
  <c r="AK32" i="7"/>
  <c r="O21" i="7"/>
  <c r="J45" i="7"/>
  <c r="S52" i="7"/>
  <c r="E83" i="7"/>
  <c r="V84" i="7"/>
  <c r="I86" i="7"/>
  <c r="P15" i="7"/>
  <c r="N19" i="7"/>
  <c r="C41" i="7"/>
  <c r="AD28" i="7"/>
  <c r="T54" i="7"/>
  <c r="AE109" i="10"/>
  <c r="AA99" i="7"/>
  <c r="AM119" i="7"/>
  <c r="T82" i="7"/>
  <c r="R122" i="7"/>
  <c r="M159" i="7"/>
  <c r="AC126" i="7"/>
  <c r="AE160" i="10"/>
  <c r="AE175" i="10"/>
  <c r="M63" i="7"/>
  <c r="AE77" i="10"/>
  <c r="V117" i="7"/>
  <c r="AN78" i="7"/>
  <c r="AJ121" i="7"/>
  <c r="AE177" i="10"/>
  <c r="AE122" i="10"/>
  <c r="AK157" i="7"/>
  <c r="W173" i="7"/>
  <c r="G48" i="7"/>
  <c r="F80" i="7"/>
  <c r="G160" i="7"/>
  <c r="W160" i="7"/>
  <c r="E50" i="7"/>
  <c r="M51" i="7"/>
  <c r="AI84" i="7"/>
  <c r="AC124" i="7"/>
  <c r="Y13" i="7"/>
  <c r="AG15" i="7"/>
  <c r="Z18" i="7"/>
  <c r="C71" i="7"/>
  <c r="F72" i="7"/>
  <c r="Y42" i="7"/>
  <c r="J71" i="7"/>
  <c r="AI111" i="7"/>
  <c r="Y21" i="7"/>
  <c r="AN15" i="7"/>
  <c r="AL37" i="7"/>
  <c r="R41" i="7"/>
  <c r="M83" i="7"/>
  <c r="O54" i="7"/>
  <c r="G126" i="7"/>
  <c r="AH25" i="7"/>
  <c r="E20" i="7"/>
  <c r="F21" i="7"/>
  <c r="D56" i="7"/>
  <c r="J89" i="7"/>
  <c r="F129" i="7"/>
  <c r="G56" i="7"/>
  <c r="O131" i="7"/>
  <c r="N40" i="7"/>
  <c r="J23" i="7"/>
  <c r="AL48" i="7"/>
  <c r="AE67" i="10"/>
  <c r="AA50" i="7"/>
  <c r="AB83" i="7"/>
  <c r="AK124" i="7"/>
  <c r="N163" i="7"/>
  <c r="E81" i="7"/>
  <c r="Q51" i="7"/>
  <c r="AK81" i="7"/>
  <c r="AD123" i="7"/>
  <c r="Y162" i="7"/>
  <c r="AA182" i="7"/>
  <c r="AK50" i="7"/>
  <c r="S82" i="7"/>
  <c r="V123" i="7"/>
  <c r="M84" i="7"/>
  <c r="AG128" i="7"/>
  <c r="F182" i="7"/>
  <c r="Y128" i="7"/>
  <c r="L83" i="7"/>
  <c r="Q88" i="7"/>
  <c r="AA87" i="7"/>
  <c r="AI127" i="7"/>
  <c r="C130" i="7"/>
  <c r="AL140" i="7"/>
  <c r="E18" i="7"/>
  <c r="S34" i="7"/>
  <c r="AM31" i="7"/>
  <c r="H65" i="7"/>
  <c r="AK75" i="7"/>
  <c r="AB44" i="7"/>
  <c r="C33" i="7"/>
  <c r="AI42" i="7"/>
  <c r="M77" i="7"/>
  <c r="D81" i="7"/>
  <c r="M80" i="7"/>
  <c r="AC121" i="7"/>
  <c r="D19" i="7"/>
  <c r="AA14" i="7"/>
  <c r="F22" i="7"/>
  <c r="AD25" i="7"/>
  <c r="AC52" i="7"/>
  <c r="AI83" i="7"/>
  <c r="AM50" i="7"/>
  <c r="S84" i="7"/>
  <c r="W124" i="7"/>
  <c r="AK35" i="7"/>
  <c r="Z31" i="7"/>
  <c r="L41" i="7"/>
  <c r="O58" i="7"/>
  <c r="AN129" i="7"/>
  <c r="T83" i="7"/>
  <c r="N86" i="7"/>
  <c r="M54" i="7"/>
  <c r="AJ66" i="7"/>
  <c r="G108" i="7"/>
  <c r="AC70" i="7"/>
  <c r="H111" i="7"/>
  <c r="AG150" i="7"/>
  <c r="Z148" i="7"/>
  <c r="O182" i="7"/>
  <c r="N53" i="7"/>
  <c r="H69" i="7"/>
  <c r="M112" i="7"/>
  <c r="O148" i="7"/>
  <c r="J180" i="7"/>
  <c r="M67" i="7"/>
  <c r="F70" i="7"/>
  <c r="AD32" i="7"/>
  <c r="D69" i="7"/>
  <c r="AE110" i="10"/>
  <c r="AA113" i="7"/>
  <c r="AI35" i="7"/>
  <c r="Z112" i="7"/>
  <c r="P60" i="7"/>
  <c r="Y72" i="7"/>
  <c r="AM114" i="7"/>
  <c r="O155" i="7"/>
  <c r="AN151" i="7"/>
  <c r="M117" i="7"/>
  <c r="P13" i="7"/>
  <c r="H23" i="7"/>
  <c r="AD17" i="7"/>
  <c r="P63" i="7"/>
  <c r="R96" i="7"/>
  <c r="Q32" i="7"/>
  <c r="J12" i="7"/>
  <c r="AI44" i="7"/>
  <c r="AI50" i="7"/>
  <c r="N81" i="7"/>
  <c r="AK21" i="7"/>
  <c r="AL20" i="7"/>
  <c r="AA19" i="7"/>
  <c r="I99" i="7"/>
  <c r="AN24" i="7"/>
  <c r="R19" i="7"/>
  <c r="AM14" i="7"/>
  <c r="AL29" i="7"/>
  <c r="AH20" i="7"/>
  <c r="N96" i="7"/>
  <c r="AG63" i="7"/>
  <c r="P47" i="7"/>
  <c r="M119" i="7"/>
  <c r="W47" i="7"/>
  <c r="Z159" i="7"/>
  <c r="AA159" i="7"/>
  <c r="L126" i="7"/>
  <c r="N35" i="7"/>
  <c r="T122" i="7"/>
  <c r="L158" i="7"/>
  <c r="I176" i="7"/>
  <c r="AG39" i="7"/>
  <c r="AH79" i="7"/>
  <c r="G119" i="7"/>
  <c r="E123" i="7"/>
  <c r="AL179" i="7"/>
  <c r="AM159" i="7"/>
  <c r="AD54" i="7"/>
  <c r="L127" i="7"/>
  <c r="T136" i="7"/>
  <c r="Q159" i="7"/>
  <c r="AI176" i="7"/>
  <c r="O20" i="7"/>
  <c r="AL14" i="7"/>
  <c r="P36" i="7"/>
  <c r="D30" i="7"/>
  <c r="J60" i="7"/>
  <c r="S94" i="7"/>
  <c r="D98" i="7"/>
  <c r="L97" i="7"/>
  <c r="G18" i="7"/>
  <c r="AH18" i="7"/>
  <c r="AJ25" i="7"/>
  <c r="C19" i="7"/>
  <c r="AC58" i="7"/>
  <c r="F88" i="7"/>
  <c r="Y56" i="7"/>
  <c r="J88" i="7"/>
  <c r="E131" i="7"/>
  <c r="AC29" i="7"/>
  <c r="Z19" i="7"/>
  <c r="AE43" i="10"/>
  <c r="AI72" i="7"/>
  <c r="T60" i="7"/>
  <c r="P34" i="7"/>
  <c r="D37" i="7"/>
  <c r="AB61" i="7"/>
  <c r="AH115" i="7"/>
  <c r="F75" i="7"/>
  <c r="AG94" i="7"/>
  <c r="O65" i="7"/>
  <c r="AM102" i="7"/>
  <c r="V142" i="7"/>
  <c r="AI65" i="7"/>
  <c r="AC63" i="7"/>
  <c r="J142" i="7"/>
  <c r="AC182" i="7"/>
  <c r="AE136" i="10"/>
  <c r="G14" i="7"/>
  <c r="L94" i="7"/>
  <c r="I103" i="7"/>
  <c r="O140" i="7"/>
  <c r="D103" i="7"/>
  <c r="I101" i="7"/>
  <c r="D48" i="7"/>
  <c r="M55" i="7"/>
  <c r="N141" i="7"/>
  <c r="Z14" i="7"/>
  <c r="N44" i="7"/>
  <c r="O34" i="7"/>
  <c r="C75" i="7"/>
  <c r="AC120" i="7"/>
  <c r="AB20" i="7"/>
  <c r="O18" i="7"/>
  <c r="Z36" i="7"/>
  <c r="G30" i="7"/>
  <c r="J74" i="7"/>
  <c r="E115" i="7"/>
  <c r="Y34" i="7"/>
  <c r="Q33" i="7"/>
  <c r="Z45" i="7"/>
  <c r="AJ75" i="7"/>
  <c r="H77" i="7"/>
  <c r="O77" i="7"/>
  <c r="S118" i="7"/>
  <c r="AM17" i="7"/>
  <c r="S36" i="7"/>
  <c r="AN31" i="7"/>
  <c r="S20" i="7"/>
  <c r="W46" i="7"/>
  <c r="F122" i="7"/>
  <c r="I40" i="7"/>
  <c r="T79" i="7"/>
  <c r="AG52" i="7"/>
  <c r="O49" i="7"/>
  <c r="F142" i="7"/>
  <c r="D109" i="7"/>
  <c r="E184" i="7"/>
  <c r="P96" i="7"/>
  <c r="AD52" i="7"/>
  <c r="C103" i="7"/>
  <c r="AJ142" i="7"/>
  <c r="H139" i="7"/>
  <c r="AN104" i="7"/>
  <c r="AE54" i="10"/>
  <c r="J104" i="7"/>
  <c r="AH107" i="7"/>
  <c r="AE60" i="10"/>
  <c r="AH69" i="7"/>
  <c r="AE47" i="10"/>
  <c r="W68" i="7"/>
  <c r="AG108" i="7"/>
  <c r="AD155" i="7"/>
  <c r="AL42" i="7"/>
  <c r="C38" i="7"/>
  <c r="AA33" i="7"/>
  <c r="F27" i="7"/>
  <c r="V71" i="7"/>
  <c r="V43" i="7"/>
  <c r="N23" i="7"/>
  <c r="AJ22" i="7"/>
  <c r="I16" i="7"/>
  <c r="E44" i="7"/>
  <c r="G85" i="7"/>
  <c r="I88" i="7"/>
  <c r="M56" i="7"/>
  <c r="R88" i="7"/>
  <c r="M24" i="7"/>
  <c r="AK19" i="7"/>
  <c r="S39" i="7"/>
  <c r="J56" i="7"/>
  <c r="Z103" i="7"/>
  <c r="T51" i="7"/>
  <c r="AL58" i="7"/>
  <c r="G104" i="7"/>
  <c r="H30" i="7"/>
  <c r="M19" i="7"/>
  <c r="N16" i="7"/>
  <c r="AD114" i="7"/>
  <c r="S115" i="7"/>
  <c r="AE97" i="10"/>
  <c r="M94" i="7"/>
  <c r="I98" i="7"/>
  <c r="Y136" i="7"/>
  <c r="V137" i="7"/>
  <c r="I100" i="7"/>
  <c r="AK101" i="7"/>
  <c r="AA90" i="7"/>
  <c r="AK92" i="7"/>
  <c r="R97" i="7"/>
  <c r="AN137" i="7"/>
  <c r="J184" i="7"/>
  <c r="H62" i="7"/>
  <c r="V99" i="7"/>
  <c r="M95" i="7"/>
  <c r="R180" i="7"/>
  <c r="N101" i="7"/>
  <c r="AA136" i="7"/>
  <c r="S169" i="7"/>
  <c r="AI27" i="7"/>
  <c r="AH102" i="7"/>
  <c r="Y108" i="7"/>
  <c r="S173" i="7"/>
  <c r="AI155" i="7"/>
  <c r="R43" i="7"/>
  <c r="AD39" i="7"/>
  <c r="AG30" i="7"/>
  <c r="AI76" i="7"/>
  <c r="C45" i="7"/>
  <c r="Z75" i="7"/>
  <c r="I14" i="7"/>
  <c r="C22" i="7"/>
  <c r="AI26" i="7"/>
  <c r="T48" i="7"/>
  <c r="Y119" i="7"/>
  <c r="N33" i="7"/>
  <c r="AN32" i="7"/>
  <c r="Y15" i="7"/>
  <c r="F50" i="7"/>
  <c r="D84" i="7"/>
  <c r="V20" i="7"/>
  <c r="T26" i="7"/>
  <c r="I21" i="7"/>
  <c r="AJ12" i="7"/>
  <c r="AD46" i="7"/>
  <c r="Q75" i="7"/>
  <c r="AM62" i="7"/>
  <c r="J116" i="7"/>
  <c r="P92" i="7"/>
  <c r="Y30" i="7"/>
  <c r="T100" i="7"/>
  <c r="AI138" i="7"/>
  <c r="O142" i="7"/>
  <c r="H180" i="7"/>
  <c r="L104" i="7"/>
  <c r="G93" i="7"/>
  <c r="L63" i="7"/>
  <c r="L98" i="7"/>
  <c r="AK138" i="7"/>
  <c r="D100" i="7"/>
  <c r="Z182" i="7"/>
  <c r="G99" i="7"/>
  <c r="AD51" i="7"/>
  <c r="Y104" i="7"/>
  <c r="Y139" i="7"/>
  <c r="D181" i="7"/>
  <c r="G172" i="7"/>
  <c r="G57" i="7"/>
  <c r="D41" i="7"/>
  <c r="AE144" i="10"/>
  <c r="E34" i="7"/>
  <c r="AK37" i="7"/>
  <c r="AJ34" i="7"/>
  <c r="O23" i="7"/>
  <c r="AG50" i="7"/>
  <c r="AE48" i="10"/>
  <c r="AE82" i="10"/>
  <c r="J35" i="7"/>
  <c r="P26" i="7"/>
  <c r="AM41" i="7"/>
  <c r="AL53" i="7"/>
  <c r="D128" i="7"/>
  <c r="AH85" i="7"/>
  <c r="AB25" i="7"/>
  <c r="N12" i="7"/>
  <c r="Z17" i="7"/>
  <c r="Y41" i="7"/>
  <c r="W35" i="7"/>
  <c r="R58" i="7"/>
  <c r="AM37" i="7"/>
  <c r="O53" i="7"/>
  <c r="S101" i="7"/>
  <c r="AC13" i="7"/>
  <c r="P92" i="33" s="1"/>
  <c r="P23" i="7"/>
  <c r="J41" i="7"/>
  <c r="AI57" i="7"/>
  <c r="Z104" i="7"/>
  <c r="AC50" i="7"/>
  <c r="H60" i="7"/>
  <c r="E82" i="7"/>
  <c r="AE84" i="10"/>
  <c r="J53" i="7"/>
  <c r="I83" i="7"/>
  <c r="O180" i="7"/>
  <c r="W163" i="7"/>
  <c r="O168" i="7"/>
  <c r="N127" i="7"/>
  <c r="Z84" i="7"/>
  <c r="Q129" i="7"/>
  <c r="AG163" i="7"/>
  <c r="AI52" i="7"/>
  <c r="G123" i="7"/>
  <c r="G52" i="7"/>
  <c r="AE164" i="10"/>
  <c r="Y86" i="7"/>
  <c r="AD89" i="7"/>
  <c r="E130" i="7"/>
  <c r="Q18" i="7"/>
  <c r="AD23" i="7"/>
  <c r="AJ27" i="7"/>
  <c r="T58" i="7"/>
  <c r="G106" i="7"/>
  <c r="E64" i="7"/>
  <c r="AJ47" i="7"/>
  <c r="H40" i="7"/>
  <c r="AC37" i="7"/>
  <c r="L32" i="7"/>
  <c r="S37" i="7"/>
  <c r="F49" i="7"/>
  <c r="AG82" i="7"/>
  <c r="J122" i="7"/>
  <c r="V19" i="7"/>
  <c r="AJ26" i="7"/>
  <c r="H21" i="7"/>
  <c r="R15" i="7"/>
  <c r="AJ46" i="7"/>
  <c r="AD75" i="7"/>
  <c r="M76" i="7"/>
  <c r="AL116" i="7"/>
  <c r="D20" i="7"/>
  <c r="S41" i="7"/>
  <c r="D34" i="7"/>
  <c r="AN62" i="7"/>
  <c r="J24" i="7"/>
  <c r="F38" i="7"/>
  <c r="W53" i="7"/>
  <c r="W139" i="7"/>
  <c r="E181" i="7"/>
  <c r="G103" i="7"/>
  <c r="I67" i="7"/>
  <c r="AH95" i="7"/>
  <c r="V63" i="7"/>
  <c r="AH49" i="7"/>
  <c r="AB101" i="7"/>
  <c r="J139" i="7"/>
  <c r="W102" i="7"/>
  <c r="AG138" i="7"/>
  <c r="E171" i="7"/>
  <c r="AD63" i="7"/>
  <c r="AB33" i="7"/>
  <c r="C49" i="7"/>
  <c r="AL101" i="7"/>
  <c r="AJ104" i="7"/>
  <c r="AA139" i="7"/>
  <c r="R139" i="7"/>
  <c r="D143" i="7"/>
  <c r="Q56" i="7"/>
  <c r="D107" i="7"/>
  <c r="C143" i="7"/>
  <c r="T106" i="7"/>
  <c r="AH154" i="7"/>
  <c r="T25" i="7"/>
  <c r="P21" i="7"/>
  <c r="G20" i="7"/>
  <c r="AH14" i="7"/>
  <c r="AC36" i="7"/>
  <c r="AH70" i="7"/>
  <c r="AN111" i="7"/>
  <c r="S56" i="7"/>
  <c r="AB71" i="7"/>
  <c r="W13" i="7"/>
  <c r="Z12" i="7"/>
  <c r="S26" i="7"/>
  <c r="H85" i="7"/>
  <c r="AJ125" i="7"/>
  <c r="H125" i="7"/>
  <c r="N28" i="7"/>
  <c r="AN22" i="7"/>
  <c r="H16" i="7"/>
  <c r="E16" i="7"/>
  <c r="P32" i="7"/>
  <c r="E69" i="7"/>
  <c r="T111" i="7"/>
  <c r="AD40" i="7"/>
  <c r="AM27" i="7"/>
  <c r="AH21" i="7"/>
  <c r="N49" i="7"/>
  <c r="AE80" i="10"/>
  <c r="AL122" i="7"/>
  <c r="M121" i="7"/>
  <c r="Z57" i="7"/>
  <c r="AE104" i="10"/>
  <c r="AB51" i="7"/>
  <c r="AI67" i="7"/>
  <c r="AJ143" i="7"/>
  <c r="Z106" i="7"/>
  <c r="C185" i="7"/>
  <c r="AN53" i="7"/>
  <c r="R102" i="7"/>
  <c r="T144" i="7"/>
  <c r="Z50" i="7"/>
  <c r="Q60" i="7"/>
  <c r="W104" i="7"/>
  <c r="N65" i="7"/>
  <c r="Z108" i="7"/>
  <c r="T145" i="7"/>
  <c r="E185" i="7"/>
  <c r="L106" i="7"/>
  <c r="Y143" i="7"/>
  <c r="L177" i="7"/>
  <c r="I17" i="7"/>
  <c r="AJ112" i="7"/>
  <c r="AK149" i="7"/>
  <c r="H146" i="7"/>
  <c r="Q14" i="7"/>
  <c r="R45" i="7"/>
  <c r="AC38" i="7"/>
  <c r="N29" i="7"/>
  <c r="Y24" i="7"/>
  <c r="H51" i="7"/>
  <c r="AG58" i="7"/>
  <c r="AI103" i="7"/>
  <c r="AC67" i="7"/>
  <c r="S43" i="7"/>
  <c r="Z37" i="7"/>
  <c r="V33" i="7"/>
  <c r="S29" i="7"/>
  <c r="Z64" i="7"/>
  <c r="AB21" i="7"/>
  <c r="P66" i="7"/>
  <c r="AD109" i="7"/>
  <c r="AD27" i="7"/>
  <c r="V14" i="7"/>
  <c r="O36" i="7"/>
  <c r="Z42" i="7"/>
  <c r="AL35" i="7"/>
  <c r="AL82" i="7"/>
  <c r="Z51" i="7"/>
  <c r="AD81" i="7"/>
  <c r="O121" i="7"/>
  <c r="Q20" i="7"/>
  <c r="AN13" i="7"/>
  <c r="AA29" i="7"/>
  <c r="Z13" i="7"/>
  <c r="AB90" i="7"/>
  <c r="V92" i="7"/>
  <c r="AM72" i="7"/>
  <c r="F76" i="7"/>
  <c r="Z47" i="7"/>
  <c r="Y75" i="7"/>
  <c r="R116" i="7"/>
  <c r="Z122" i="7"/>
  <c r="W71" i="7"/>
  <c r="AK74" i="7"/>
  <c r="E46" i="7"/>
  <c r="F74" i="7"/>
  <c r="AA115" i="7"/>
  <c r="AL152" i="7"/>
  <c r="O169" i="7"/>
  <c r="D153" i="7"/>
  <c r="R46" i="7"/>
  <c r="W75" i="7"/>
  <c r="I156" i="7"/>
  <c r="S156" i="7"/>
  <c r="N155" i="7"/>
  <c r="AC174" i="7"/>
  <c r="T63" i="7"/>
  <c r="M120" i="7"/>
  <c r="F121" i="7"/>
  <c r="AL132" i="7"/>
  <c r="T175" i="7"/>
  <c r="AG27" i="7"/>
  <c r="W34" i="7"/>
  <c r="I20" i="7"/>
  <c r="AD30" i="7"/>
  <c r="Z77" i="7"/>
  <c r="V119" i="7"/>
  <c r="V80" i="7"/>
  <c r="AE19" i="10"/>
  <c r="P16" i="7"/>
  <c r="AC44" i="7"/>
  <c r="L30" i="7"/>
  <c r="M53" i="7"/>
  <c r="L124" i="7"/>
  <c r="C23" i="7"/>
  <c r="Y19" i="7"/>
  <c r="AB16" i="7"/>
  <c r="L28" i="7"/>
  <c r="J55" i="7"/>
  <c r="AH88" i="7"/>
  <c r="G58" i="7"/>
  <c r="T87" i="7"/>
  <c r="M127" i="7"/>
  <c r="AJ39" i="7"/>
  <c r="H36" i="7"/>
  <c r="R31" i="7"/>
  <c r="AC15" i="7"/>
  <c r="P94" i="33" s="1"/>
  <c r="AG56" i="7"/>
  <c r="AA88" i="7"/>
  <c r="H57" i="7"/>
  <c r="Z71" i="7"/>
  <c r="H71" i="7"/>
  <c r="AE74" i="10"/>
  <c r="L116" i="7"/>
  <c r="O151" i="7"/>
  <c r="L166" i="7"/>
  <c r="R56" i="7"/>
  <c r="N170" i="7"/>
  <c r="M114" i="7"/>
  <c r="L72" i="7"/>
  <c r="AH44" i="7"/>
  <c r="G72" i="7"/>
  <c r="AC113" i="7"/>
  <c r="S151" i="7"/>
  <c r="AD45" i="7"/>
  <c r="H75" i="7"/>
  <c r="D115" i="7"/>
  <c r="R62" i="7"/>
  <c r="AL75" i="7"/>
  <c r="Y156" i="7"/>
  <c r="AB119" i="7"/>
  <c r="AE121" i="10"/>
  <c r="H28" i="7"/>
  <c r="AJ24" i="7"/>
  <c r="AL19" i="7"/>
  <c r="AM30" i="7"/>
  <c r="E59" i="7"/>
  <c r="AD72" i="7"/>
  <c r="W114" i="7"/>
  <c r="D73" i="7"/>
  <c r="E45" i="7"/>
  <c r="G38" i="7"/>
  <c r="AH26" i="7"/>
  <c r="AI29" i="7"/>
  <c r="O102" i="7"/>
  <c r="I33" i="7"/>
  <c r="AM54" i="7"/>
  <c r="S31" i="7"/>
  <c r="D25" i="7"/>
  <c r="I26" i="7"/>
  <c r="Z58" i="7"/>
  <c r="O72" i="7"/>
  <c r="AG118" i="7"/>
  <c r="M43" i="7"/>
  <c r="F33" i="7"/>
  <c r="E30" i="7"/>
  <c r="C16" i="7"/>
  <c r="AB40" i="7"/>
  <c r="M50" i="7"/>
  <c r="AM83" i="7"/>
  <c r="AK85" i="7"/>
  <c r="Q53" i="7"/>
  <c r="S69" i="7"/>
  <c r="C110" i="7"/>
  <c r="AN187" i="7"/>
  <c r="AD179" i="7"/>
  <c r="AE52" i="10"/>
  <c r="F65" i="7"/>
  <c r="AJ65" i="7"/>
  <c r="Y67" i="7"/>
  <c r="F64" i="7"/>
  <c r="AI48" i="7"/>
  <c r="AE66" i="10"/>
  <c r="P109" i="7"/>
  <c r="AC147" i="7"/>
  <c r="L147" i="7"/>
  <c r="AB96" i="7"/>
  <c r="AB110" i="7"/>
  <c r="AH71" i="7"/>
  <c r="O112" i="7"/>
  <c r="C153" i="7"/>
  <c r="D150" i="7"/>
  <c r="Z161" i="7"/>
  <c r="AD22" i="7"/>
  <c r="AN20" i="7"/>
  <c r="AL16" i="7"/>
  <c r="N41" i="7"/>
  <c r="N34" i="7"/>
  <c r="N64" i="7"/>
  <c r="AJ20" i="7"/>
  <c r="AB95" i="7"/>
  <c r="J100" i="7"/>
  <c r="P17" i="7"/>
  <c r="AK18" i="7"/>
  <c r="V27" i="7"/>
  <c r="AJ43" i="7"/>
  <c r="I50" i="7"/>
  <c r="C105" i="7"/>
  <c r="AD15" i="7"/>
  <c r="L29" i="7"/>
  <c r="L14" i="7"/>
  <c r="T38" i="7"/>
  <c r="Q41" i="7"/>
  <c r="W87" i="7"/>
  <c r="AM55" i="7"/>
  <c r="AC88" i="7"/>
  <c r="S24" i="7"/>
  <c r="AE29" i="10"/>
  <c r="AG14" i="7"/>
  <c r="AA28" i="7"/>
  <c r="AH56" i="7"/>
  <c r="Z88" i="7"/>
  <c r="C127" i="7"/>
  <c r="AN55" i="7"/>
  <c r="AN88" i="7"/>
  <c r="AL98" i="7"/>
  <c r="AM112" i="7"/>
  <c r="O57" i="7"/>
  <c r="W151" i="7"/>
  <c r="AB153" i="7"/>
  <c r="W169" i="7"/>
  <c r="C129" i="7"/>
  <c r="M109" i="7"/>
  <c r="AK58" i="7"/>
  <c r="N70" i="7"/>
  <c r="G149" i="7"/>
  <c r="T149" i="7"/>
  <c r="AD167" i="7"/>
  <c r="H56" i="7"/>
  <c r="Y70" i="7"/>
  <c r="W115" i="7"/>
  <c r="AN153" i="7"/>
  <c r="AE169" i="10"/>
  <c r="E73" i="7"/>
  <c r="AB76" i="7"/>
  <c r="V46" i="7"/>
  <c r="AC115" i="7"/>
  <c r="Z24" i="7"/>
  <c r="S22" i="7"/>
  <c r="AN26" i="7"/>
  <c r="M21" i="7"/>
  <c r="AI79" i="7"/>
  <c r="AK43" i="7"/>
  <c r="H79" i="7"/>
  <c r="D16" i="7"/>
  <c r="O26" i="7"/>
  <c r="AB22" i="7"/>
  <c r="AL62" i="7"/>
  <c r="AM98" i="7"/>
  <c r="V61" i="7"/>
  <c r="F25" i="7"/>
  <c r="M18" i="7"/>
  <c r="F78" i="7"/>
  <c r="C32" i="7"/>
  <c r="AM80" i="7"/>
  <c r="AK30" i="7"/>
  <c r="C20" i="7"/>
  <c r="H42" i="7"/>
  <c r="Y14" i="7"/>
  <c r="N57" i="7"/>
  <c r="AE59" i="10"/>
  <c r="G45" i="7"/>
  <c r="V73" i="7"/>
  <c r="F112" i="7"/>
  <c r="AM154" i="7"/>
  <c r="AC116" i="7"/>
  <c r="F171" i="7"/>
  <c r="AC47" i="7"/>
  <c r="E111" i="7"/>
  <c r="AL57" i="7"/>
  <c r="Z118" i="7"/>
  <c r="Y151" i="7"/>
  <c r="AE114" i="10"/>
  <c r="M57" i="7"/>
  <c r="AI113" i="7"/>
  <c r="AB171" i="7"/>
  <c r="F118" i="7"/>
  <c r="AJ151" i="7"/>
  <c r="M74" i="7"/>
  <c r="AM78" i="7"/>
  <c r="AJ49" i="7"/>
  <c r="AC117" i="7"/>
  <c r="T120" i="7"/>
  <c r="AH143" i="7"/>
  <c r="F134" i="7"/>
  <c r="AH164" i="7"/>
  <c r="P162" i="7"/>
  <c r="AD162" i="7"/>
  <c r="V124" i="7"/>
  <c r="C182" i="7"/>
  <c r="R123" i="7"/>
  <c r="AC186" i="7"/>
  <c r="AM186" i="7"/>
  <c r="D106" i="7"/>
  <c r="AH160" i="7"/>
  <c r="F176" i="7"/>
  <c r="O174" i="7"/>
  <c r="O114" i="7"/>
  <c r="Z185" i="7"/>
  <c r="W126" i="7"/>
  <c r="AK187" i="7"/>
  <c r="AA185" i="7"/>
  <c r="AG156" i="7"/>
  <c r="T174" i="7"/>
  <c r="V155" i="7"/>
  <c r="O185" i="7"/>
  <c r="M146" i="7"/>
  <c r="W109" i="7"/>
  <c r="R145" i="7"/>
  <c r="Z134" i="7"/>
  <c r="C161" i="7"/>
  <c r="S124" i="7"/>
  <c r="AB162" i="7"/>
  <c r="I180" i="7"/>
  <c r="AG160" i="7"/>
  <c r="O115" i="7"/>
  <c r="AI140" i="7"/>
  <c r="AJ37" i="7"/>
  <c r="F31" i="7"/>
  <c r="W24" i="7"/>
  <c r="AA41" i="7"/>
  <c r="F53" i="7"/>
  <c r="AG85" i="7"/>
  <c r="Q125" i="7"/>
  <c r="V87" i="7"/>
  <c r="C27" i="7"/>
  <c r="AI23" i="7"/>
  <c r="AK17" i="7"/>
  <c r="R47" i="7"/>
  <c r="R37" i="7"/>
  <c r="D51" i="7"/>
  <c r="AI62" i="7"/>
  <c r="AG42" i="7"/>
  <c r="W57" i="7"/>
  <c r="AL104" i="7"/>
  <c r="AB18" i="7"/>
  <c r="C24" i="7"/>
  <c r="AE39" i="10"/>
  <c r="H35" i="7"/>
  <c r="AI32" i="7"/>
  <c r="AG74" i="7"/>
  <c r="W78" i="7"/>
  <c r="AG47" i="7"/>
  <c r="AM75" i="7"/>
  <c r="AL17" i="7"/>
  <c r="AD47" i="7"/>
  <c r="AC40" i="7"/>
  <c r="AB63" i="7"/>
  <c r="W55" i="7"/>
  <c r="M86" i="7"/>
  <c r="AA128" i="7"/>
  <c r="AH66" i="7"/>
  <c r="AM36" i="7"/>
  <c r="AJ114" i="7"/>
  <c r="AM149" i="7"/>
  <c r="AJ149" i="7"/>
  <c r="AK150" i="7"/>
  <c r="S114" i="7"/>
  <c r="M64" i="7"/>
  <c r="AH34" i="7"/>
  <c r="AA69" i="7"/>
  <c r="F181" i="7"/>
  <c r="E148" i="7"/>
  <c r="T70" i="7"/>
  <c r="L110" i="7"/>
  <c r="AE58" i="10"/>
  <c r="V70" i="7"/>
  <c r="R112" i="7"/>
  <c r="M113" i="7"/>
  <c r="M60" i="7"/>
  <c r="Z114" i="7"/>
  <c r="AG72" i="7"/>
  <c r="N75" i="7"/>
  <c r="AG155" i="7"/>
  <c r="H174" i="7"/>
  <c r="AC118" i="7"/>
  <c r="F26" i="7"/>
  <c r="D23" i="7"/>
  <c r="AG21" i="7"/>
  <c r="AN37" i="7"/>
  <c r="AA54" i="7"/>
  <c r="AD101" i="7"/>
  <c r="AB56" i="7"/>
  <c r="S35" i="7"/>
  <c r="Y32" i="7"/>
  <c r="AB23" i="7"/>
  <c r="Y20" i="7"/>
  <c r="F47" i="7"/>
  <c r="H76" i="7"/>
  <c r="Z116" i="7"/>
  <c r="W76" i="7"/>
  <c r="AN118" i="7"/>
  <c r="AN30" i="7"/>
  <c r="J18" i="7"/>
  <c r="O41" i="7"/>
  <c r="AC35" i="7"/>
  <c r="T43" i="7"/>
  <c r="AD79" i="7"/>
  <c r="AA16" i="7"/>
  <c r="Y46" i="7"/>
  <c r="V37" i="7"/>
  <c r="H34" i="7"/>
  <c r="AA23" i="7"/>
  <c r="S57" i="7"/>
  <c r="O90" i="7"/>
  <c r="W89" i="7"/>
  <c r="R93" i="7"/>
  <c r="AL60" i="7"/>
  <c r="D72" i="7"/>
  <c r="AA72" i="7"/>
  <c r="G75" i="7"/>
  <c r="Y118" i="7"/>
  <c r="T154" i="7"/>
  <c r="AJ174" i="7"/>
  <c r="AJ155" i="7"/>
  <c r="E170" i="7"/>
  <c r="S58" i="7"/>
  <c r="D71" i="7"/>
  <c r="AA74" i="7"/>
  <c r="AH116" i="7"/>
  <c r="R75" i="7"/>
  <c r="Y45" i="7"/>
  <c r="Y76" i="7"/>
  <c r="E152" i="7"/>
  <c r="G170" i="7"/>
  <c r="Z152" i="7"/>
  <c r="AC78" i="7"/>
  <c r="P117" i="7"/>
  <c r="AL158" i="7"/>
  <c r="V29" i="7"/>
  <c r="G26" i="7"/>
  <c r="AG12" i="7"/>
  <c r="AN17" i="7"/>
  <c r="R39" i="7"/>
  <c r="AE69" i="10"/>
  <c r="N46" i="7"/>
  <c r="T64" i="7"/>
  <c r="R106" i="7"/>
  <c r="R27" i="7"/>
  <c r="AC22" i="7"/>
  <c r="T17" i="7"/>
  <c r="T15" i="7"/>
  <c r="W37" i="7"/>
  <c r="G71" i="7"/>
  <c r="V112" i="7"/>
  <c r="T71" i="7"/>
  <c r="AH112" i="7"/>
  <c r="AD44" i="7"/>
  <c r="AH39" i="7"/>
  <c r="M35" i="7"/>
  <c r="AB30" i="7"/>
  <c r="D61" i="7"/>
  <c r="R115" i="7"/>
  <c r="M73" i="7"/>
  <c r="S28" i="7"/>
  <c r="L37" i="7"/>
  <c r="S32" i="7"/>
  <c r="S74" i="7"/>
  <c r="F77" i="7"/>
  <c r="AL47" i="7"/>
  <c r="AE62" i="10"/>
  <c r="P95" i="7"/>
  <c r="P31" i="7"/>
  <c r="S104" i="7"/>
  <c r="AN140" i="7"/>
  <c r="J174" i="7"/>
  <c r="AM142" i="7"/>
  <c r="Y63" i="7"/>
  <c r="AB48" i="7"/>
  <c r="T94" i="7"/>
  <c r="E99" i="7"/>
  <c r="I138" i="7"/>
  <c r="Q171" i="7"/>
  <c r="AJ140" i="7"/>
  <c r="Z139" i="7"/>
  <c r="O101" i="7"/>
  <c r="I92" i="7"/>
  <c r="R98" i="7"/>
  <c r="AM43" i="7"/>
  <c r="AC97" i="7"/>
  <c r="AN102" i="7"/>
  <c r="AJ139" i="7"/>
  <c r="AM140" i="7"/>
  <c r="AE103" i="10"/>
  <c r="C55" i="7"/>
  <c r="C104" i="7"/>
  <c r="AM58" i="7"/>
  <c r="Z67" i="7"/>
  <c r="S109" i="7"/>
  <c r="AN23" i="7"/>
  <c r="Y22" i="7"/>
  <c r="L13" i="7"/>
  <c r="AM28" i="7"/>
  <c r="C58" i="7"/>
  <c r="N125" i="7"/>
  <c r="Q86" i="7"/>
  <c r="V42" i="7"/>
  <c r="D29" i="7"/>
  <c r="I19" i="7"/>
  <c r="AD16" i="7"/>
  <c r="AB43" i="7"/>
  <c r="AB72" i="7"/>
  <c r="H113" i="7"/>
  <c r="AI60" i="7"/>
  <c r="R114" i="7"/>
  <c r="AA13" i="7"/>
  <c r="P42" i="7"/>
  <c r="N15" i="7"/>
  <c r="Z27" i="7"/>
  <c r="AK53" i="7"/>
  <c r="AG53" i="7"/>
  <c r="C85" i="7"/>
  <c r="AA37" i="7"/>
  <c r="Q25" i="7"/>
  <c r="AM19" i="7"/>
  <c r="L54" i="7"/>
  <c r="M88" i="7"/>
  <c r="P88" i="7"/>
  <c r="AJ56" i="7"/>
  <c r="AI70" i="7"/>
  <c r="W153" i="7"/>
  <c r="N169" i="7"/>
  <c r="Z149" i="7"/>
  <c r="AA186" i="7"/>
  <c r="M69" i="7"/>
  <c r="AG109" i="7"/>
  <c r="P68" i="7"/>
  <c r="AL71" i="7"/>
  <c r="D149" i="7"/>
  <c r="D182" i="7"/>
  <c r="AN71" i="7"/>
  <c r="J42" i="7"/>
  <c r="AN162" i="7"/>
  <c r="AE149" i="10"/>
  <c r="AG23" i="7"/>
  <c r="N72" i="7"/>
  <c r="AN114" i="7"/>
  <c r="N61" i="7"/>
  <c r="C74" i="7"/>
  <c r="AM115" i="7"/>
  <c r="H155" i="7"/>
  <c r="S119" i="7"/>
  <c r="E166" i="7"/>
  <c r="AG140" i="7"/>
  <c r="AG114" i="7"/>
  <c r="O28" i="7"/>
  <c r="AI13" i="7"/>
  <c r="D92" i="33" s="1"/>
  <c r="S27" i="7"/>
  <c r="N42" i="7"/>
  <c r="AH83" i="7"/>
  <c r="W52" i="7"/>
  <c r="AG123" i="7"/>
  <c r="H25" i="7"/>
  <c r="J22" i="7"/>
  <c r="AM16" i="7"/>
  <c r="AE35" i="10"/>
  <c r="I37" i="7"/>
  <c r="AA79" i="7"/>
  <c r="AN120" i="7"/>
  <c r="I81" i="7"/>
  <c r="F17" i="7"/>
  <c r="V45" i="7"/>
  <c r="AE38" i="10"/>
  <c r="R25" i="7"/>
  <c r="L61" i="7"/>
  <c r="C107" i="7"/>
  <c r="AJ45" i="7"/>
  <c r="AI25" i="7"/>
  <c r="AD18" i="7"/>
  <c r="AA17" i="7"/>
  <c r="AM40" i="7"/>
  <c r="AA61" i="7"/>
  <c r="C69" i="7"/>
  <c r="S45" i="7"/>
  <c r="G64" i="7"/>
  <c r="N105" i="7"/>
  <c r="AH54" i="7"/>
  <c r="Q85" i="7"/>
  <c r="AM183" i="7"/>
  <c r="H50" i="7"/>
  <c r="V128" i="7"/>
  <c r="S187" i="7"/>
  <c r="S2" i="7" s="1"/>
  <c r="AI87" i="7"/>
  <c r="N58" i="7"/>
  <c r="AM128" i="7"/>
  <c r="P130" i="7"/>
  <c r="AN181" i="7"/>
  <c r="AE172" i="10"/>
  <c r="AJ58" i="7"/>
  <c r="W129" i="7"/>
  <c r="N59" i="7"/>
  <c r="P133" i="7"/>
  <c r="L96" i="7"/>
  <c r="AK107" i="7"/>
  <c r="AH23" i="7"/>
  <c r="V16" i="7"/>
  <c r="S12" i="7"/>
  <c r="P29" i="7"/>
  <c r="AE55" i="10"/>
  <c r="AE68" i="10"/>
  <c r="J110" i="7"/>
  <c r="AJ44" i="7"/>
  <c r="AI40" i="7"/>
  <c r="AN12" i="7"/>
  <c r="M40" i="7"/>
  <c r="T57" i="7"/>
  <c r="AA64" i="7"/>
  <c r="AG46" i="7"/>
  <c r="J64" i="7"/>
  <c r="L22" i="7"/>
  <c r="R13" i="7"/>
  <c r="AM42" i="7"/>
  <c r="AD38" i="7"/>
  <c r="T69" i="7"/>
  <c r="AH55" i="7"/>
  <c r="P38" i="7"/>
  <c r="AI12" i="7"/>
  <c r="D91" i="33" s="1"/>
  <c r="H14" i="7"/>
  <c r="H59" i="7"/>
  <c r="C68" i="7"/>
  <c r="AL67" i="7"/>
  <c r="AA57" i="7"/>
  <c r="AM57" i="7"/>
  <c r="V93" i="7"/>
  <c r="AA96" i="7"/>
  <c r="D133" i="7"/>
  <c r="AG96" i="7"/>
  <c r="Y134" i="7"/>
  <c r="N56" i="7"/>
  <c r="L87" i="7"/>
  <c r="M128" i="7"/>
  <c r="I89" i="7"/>
  <c r="AI134" i="7"/>
  <c r="AE132" i="10"/>
  <c r="R170" i="7"/>
  <c r="AI59" i="7"/>
  <c r="E89" i="7"/>
  <c r="Y186" i="7"/>
  <c r="AI133" i="7"/>
  <c r="AM91" i="7"/>
  <c r="D96" i="7"/>
  <c r="S62" i="7"/>
  <c r="N99" i="7"/>
  <c r="AC12" i="7"/>
  <c r="P91" i="33" s="1"/>
  <c r="AK28" i="7"/>
  <c r="AD24" i="7"/>
  <c r="AG44" i="7"/>
  <c r="AD60" i="7"/>
  <c r="R51" i="7"/>
  <c r="C61" i="7"/>
  <c r="AD107" i="7"/>
  <c r="F13" i="7"/>
  <c r="AJ29" i="7"/>
  <c r="S25" i="7"/>
  <c r="I18" i="7"/>
  <c r="E39" i="7"/>
  <c r="AB118" i="7"/>
  <c r="Y65" i="7"/>
  <c r="N31" i="7"/>
  <c r="V24" i="7"/>
  <c r="Z41" i="7"/>
  <c r="J13" i="7"/>
  <c r="AM130" i="7"/>
  <c r="AK96" i="7"/>
  <c r="AE41" i="10"/>
  <c r="AK40" i="7"/>
  <c r="AK16" i="7"/>
  <c r="AE25" i="10"/>
  <c r="AJ51" i="7"/>
  <c r="AG62" i="7"/>
  <c r="S108" i="7"/>
  <c r="Q57" i="7"/>
  <c r="O68" i="7"/>
  <c r="Q54" i="7"/>
  <c r="AC54" i="7"/>
  <c r="P85" i="7"/>
  <c r="AL128" i="7"/>
  <c r="AB166" i="7"/>
  <c r="E165" i="7"/>
  <c r="AJ52" i="7"/>
  <c r="AJ84" i="7"/>
  <c r="AE123" i="10"/>
  <c r="C52" i="7"/>
  <c r="AJ128" i="7"/>
  <c r="AD170" i="7"/>
  <c r="N52" i="7"/>
  <c r="AC84" i="7"/>
  <c r="AE124" i="10"/>
  <c r="G165" i="7"/>
  <c r="AG127" i="7"/>
  <c r="Q166" i="7"/>
  <c r="AI180" i="7"/>
  <c r="L86" i="7"/>
  <c r="M58" i="7"/>
  <c r="AL89" i="7"/>
  <c r="AA167" i="7"/>
  <c r="I175" i="7"/>
  <c r="P14" i="7"/>
  <c r="O12" i="7"/>
  <c r="AC18" i="7"/>
  <c r="L25" i="7"/>
  <c r="Z46" i="7"/>
  <c r="D64" i="7"/>
  <c r="O105" i="7"/>
  <c r="AH52" i="7"/>
  <c r="AN64" i="7"/>
  <c r="T39" i="7"/>
  <c r="AJ35" i="7"/>
  <c r="Z32" i="7"/>
  <c r="Z56" i="7"/>
  <c r="AB111" i="7"/>
  <c r="I68" i="7"/>
  <c r="AN73" i="7"/>
  <c r="AJ38" i="7"/>
  <c r="AL41" i="7"/>
  <c r="H39" i="7"/>
  <c r="AI36" i="7"/>
  <c r="W73" i="7"/>
  <c r="T46" i="7"/>
  <c r="AB74" i="7"/>
  <c r="AC114" i="7"/>
  <c r="D36" i="7"/>
  <c r="D32" i="7"/>
  <c r="AA21" i="7"/>
  <c r="AN27" i="7"/>
  <c r="Y53" i="7"/>
  <c r="AK64" i="7"/>
  <c r="C106" i="7"/>
  <c r="E67" i="7"/>
  <c r="L66" i="7"/>
  <c r="AL55" i="7"/>
  <c r="AA58" i="7"/>
  <c r="AK168" i="7"/>
  <c r="AD172" i="7"/>
  <c r="C54" i="7"/>
  <c r="V83" i="7"/>
  <c r="AG124" i="7"/>
  <c r="D53" i="7"/>
  <c r="I129" i="7"/>
  <c r="AE165" i="10"/>
  <c r="G171" i="7"/>
  <c r="AN165" i="7"/>
  <c r="AB53" i="7"/>
  <c r="S128" i="7"/>
  <c r="F86" i="7"/>
  <c r="V89" i="7"/>
  <c r="AG131" i="7"/>
  <c r="Q167" i="7"/>
  <c r="AE185" i="10"/>
  <c r="Q131" i="7"/>
  <c r="N165" i="7"/>
  <c r="AL183" i="7"/>
  <c r="Q91" i="7"/>
  <c r="C60" i="7"/>
  <c r="AJ91" i="7"/>
  <c r="N130" i="7"/>
  <c r="AK133" i="7"/>
  <c r="AM185" i="7"/>
  <c r="T137" i="7"/>
  <c r="R16" i="7"/>
  <c r="E21" i="7"/>
  <c r="W41" i="7"/>
  <c r="G23" i="7"/>
  <c r="I58" i="7"/>
  <c r="M71" i="7"/>
  <c r="AL113" i="7"/>
  <c r="AD70" i="7"/>
  <c r="AD73" i="7"/>
  <c r="Q44" i="7"/>
  <c r="AL31" i="7"/>
  <c r="S42" i="7"/>
  <c r="H38" i="7"/>
  <c r="AI31" i="7"/>
  <c r="P76" i="7"/>
  <c r="Z22" i="7"/>
  <c r="Q77" i="7"/>
  <c r="AA118" i="7"/>
  <c r="S14" i="7"/>
  <c r="AL21" i="7"/>
  <c r="AK20" i="7"/>
  <c r="H46" i="7"/>
  <c r="M87" i="7"/>
  <c r="L89" i="7"/>
  <c r="N131" i="7"/>
  <c r="AC27" i="7"/>
  <c r="O24" i="7"/>
  <c r="V15" i="7"/>
  <c r="W60" i="7"/>
  <c r="C131" i="7"/>
  <c r="AN57" i="7"/>
  <c r="AC93" i="7"/>
  <c r="J36" i="7"/>
  <c r="H74" i="7"/>
  <c r="W65" i="7"/>
  <c r="O116" i="7"/>
  <c r="H154" i="7"/>
  <c r="AN154" i="7"/>
  <c r="I173" i="7"/>
  <c r="D46" i="7"/>
  <c r="C113" i="7"/>
  <c r="AB65" i="7"/>
  <c r="S72" i="7"/>
  <c r="H115" i="7"/>
  <c r="G155" i="7"/>
  <c r="V153" i="7"/>
  <c r="Q61" i="7"/>
  <c r="AD74" i="7"/>
  <c r="AK78" i="7"/>
  <c r="W156" i="7"/>
  <c r="R173" i="7"/>
  <c r="AH117" i="7"/>
  <c r="AJ152" i="7"/>
  <c r="S172" i="7"/>
  <c r="AE75" i="10"/>
  <c r="AJ79" i="7"/>
  <c r="W45" i="7"/>
  <c r="AC119" i="7"/>
  <c r="Q160" i="7"/>
  <c r="AE173" i="10"/>
  <c r="J153" i="7"/>
  <c r="I132" i="7"/>
  <c r="L20" i="7"/>
  <c r="AI46" i="7"/>
  <c r="AD31" i="7"/>
  <c r="R65" i="7"/>
  <c r="C92" i="7"/>
  <c r="R100" i="7"/>
  <c r="G13" i="7"/>
  <c r="L27" i="7"/>
  <c r="C18" i="7"/>
  <c r="AM22" i="7"/>
  <c r="O69" i="7"/>
  <c r="AE73" i="10"/>
  <c r="AK41" i="7"/>
  <c r="J73" i="7"/>
  <c r="AB112" i="7"/>
  <c r="AM32" i="7"/>
  <c r="AJ19" i="7"/>
  <c r="Q27" i="7"/>
  <c r="AB52" i="7"/>
  <c r="O107" i="7"/>
  <c r="AJ63" i="7"/>
  <c r="J66" i="7"/>
  <c r="AK46" i="7"/>
  <c r="AA35" i="7"/>
  <c r="E24" i="7"/>
  <c r="AH41" i="7"/>
  <c r="D68" i="7"/>
  <c r="R69" i="7"/>
  <c r="H48" i="7"/>
  <c r="AK66" i="7"/>
  <c r="AI107" i="7"/>
  <c r="F54" i="7"/>
  <c r="G86" i="7"/>
  <c r="C90" i="7"/>
  <c r="AN131" i="7"/>
  <c r="M172" i="7"/>
  <c r="K187" i="7"/>
  <c r="O183" i="7"/>
  <c r="I53" i="7"/>
  <c r="N85" i="7"/>
  <c r="L125" i="7"/>
  <c r="AH86" i="7"/>
  <c r="AA89" i="7"/>
  <c r="AD129" i="7"/>
  <c r="N132" i="7"/>
  <c r="AL167" i="7"/>
  <c r="AD187" i="7"/>
  <c r="G174" i="7"/>
  <c r="N90" i="7"/>
  <c r="AK60" i="7"/>
  <c r="J90" i="7"/>
  <c r="J97" i="7"/>
  <c r="H135" i="7"/>
  <c r="T98" i="7"/>
  <c r="H107" i="7"/>
  <c r="AM145" i="7"/>
  <c r="T30" i="7"/>
  <c r="AE20" i="10"/>
  <c r="AA27" i="7"/>
  <c r="AM21" i="7"/>
  <c r="AN47" i="7"/>
  <c r="AA51" i="7"/>
  <c r="Q46" i="7"/>
  <c r="O59" i="7"/>
  <c r="D38" i="7"/>
  <c r="Y36" i="7"/>
  <c r="E31" i="7"/>
  <c r="F37" i="7"/>
  <c r="Q31" i="7"/>
  <c r="T62" i="7"/>
  <c r="L76" i="7"/>
  <c r="AG116" i="7"/>
  <c r="I74" i="7"/>
  <c r="V77" i="7"/>
  <c r="Y38" i="7"/>
  <c r="N26" i="7"/>
  <c r="R22" i="7"/>
  <c r="P43" i="7"/>
  <c r="AM44" i="7"/>
  <c r="AH58" i="7"/>
  <c r="Z34" i="7"/>
  <c r="Q30" i="7"/>
  <c r="E37" i="7"/>
  <c r="E32" i="7"/>
  <c r="S21" i="7"/>
  <c r="E57" i="7"/>
  <c r="AK70" i="7"/>
  <c r="I60" i="7"/>
  <c r="R131" i="7"/>
  <c r="E60" i="7"/>
  <c r="AC57" i="7"/>
  <c r="J58" i="7"/>
  <c r="N93" i="7"/>
  <c r="AD96" i="7"/>
  <c r="W133" i="7"/>
  <c r="AJ177" i="7"/>
  <c r="AM97" i="7"/>
  <c r="I187" i="7"/>
  <c r="J57" i="7"/>
  <c r="S97" i="7"/>
  <c r="AE135" i="10"/>
  <c r="AB99" i="7"/>
  <c r="H68" i="7"/>
  <c r="AL97" i="7"/>
  <c r="F100" i="7"/>
  <c r="G140" i="7"/>
  <c r="M26" i="7"/>
  <c r="H12" i="7"/>
  <c r="AL38" i="7"/>
  <c r="R34" i="7"/>
  <c r="C25" i="7"/>
  <c r="F57" i="7"/>
  <c r="P90" i="7"/>
  <c r="Y94" i="7"/>
  <c r="R18" i="7"/>
  <c r="AD29" i="7"/>
  <c r="D17" i="7"/>
  <c r="N48" i="7"/>
  <c r="Z92" i="7"/>
  <c r="W14" i="7"/>
  <c r="O31" i="7"/>
  <c r="Y23" i="7"/>
  <c r="G17" i="7"/>
  <c r="M12" i="7"/>
  <c r="O39" i="7"/>
  <c r="N71" i="7"/>
  <c r="AE111" i="10"/>
  <c r="Y57" i="7"/>
  <c r="L73" i="7"/>
  <c r="M42" i="7"/>
  <c r="L38" i="7"/>
  <c r="C34" i="7"/>
  <c r="AH81" i="7"/>
  <c r="C124" i="7"/>
  <c r="I51" i="7"/>
  <c r="AA81" i="7"/>
  <c r="C65" i="7"/>
  <c r="Z54" i="7"/>
  <c r="AB64" i="7"/>
  <c r="AG107" i="7"/>
  <c r="AG146" i="7"/>
  <c r="AI109" i="7"/>
  <c r="AK146" i="7"/>
  <c r="L111" i="7"/>
  <c r="M61" i="7"/>
  <c r="Y52" i="7"/>
  <c r="V64" i="7"/>
  <c r="T105" i="7"/>
  <c r="E144" i="7"/>
  <c r="AD145" i="7"/>
  <c r="AG187" i="7"/>
  <c r="J65" i="7"/>
  <c r="AH105" i="7"/>
  <c r="AG67" i="7"/>
  <c r="AN70" i="7"/>
  <c r="O109" i="7"/>
  <c r="AD147" i="7"/>
  <c r="K181" i="7"/>
  <c r="AN109" i="7"/>
  <c r="N146" i="7"/>
  <c r="F69" i="7"/>
  <c r="O33" i="7"/>
  <c r="F71" i="7"/>
  <c r="T110" i="7"/>
  <c r="R113" i="7"/>
  <c r="AH152" i="7"/>
  <c r="J159" i="7"/>
  <c r="AC178" i="7"/>
  <c r="AG26" i="7"/>
  <c r="AH12" i="7"/>
  <c r="E36" i="7"/>
  <c r="AL66" i="7"/>
  <c r="D70" i="7"/>
  <c r="F32" i="7"/>
  <c r="AJ70" i="7"/>
  <c r="AG29" i="7"/>
  <c r="AC25" i="7"/>
  <c r="AL22" i="7"/>
  <c r="W16" i="7"/>
  <c r="AN45" i="7"/>
  <c r="AM74" i="7"/>
  <c r="AB115" i="7"/>
  <c r="AK61" i="7"/>
  <c r="P75" i="7"/>
  <c r="D24" i="7"/>
  <c r="AA44" i="7"/>
  <c r="O40" i="7"/>
  <c r="AE33" i="10"/>
  <c r="AD77" i="7"/>
  <c r="O75" i="7"/>
  <c r="AC79" i="7"/>
  <c r="L16" i="7"/>
  <c r="AI43" i="7"/>
  <c r="Q39" i="7"/>
  <c r="C36" i="7"/>
  <c r="AJ78" i="7"/>
  <c r="Q81" i="7"/>
  <c r="AM79" i="7"/>
  <c r="P48" i="7"/>
  <c r="S60" i="7"/>
  <c r="Z43" i="7"/>
  <c r="V60" i="7"/>
  <c r="H104" i="7"/>
  <c r="AN107" i="7"/>
  <c r="G142" i="7"/>
  <c r="D176" i="7"/>
  <c r="AJ141" i="7"/>
  <c r="H141" i="7"/>
  <c r="P45" i="7"/>
  <c r="V55" i="7"/>
  <c r="AA38" i="7"/>
  <c r="AL175" i="7"/>
  <c r="W143" i="7"/>
  <c r="I55" i="7"/>
  <c r="AA104" i="7"/>
  <c r="AE50" i="10"/>
  <c r="F61" i="7"/>
  <c r="E141" i="7"/>
  <c r="AI143" i="7"/>
  <c r="O52" i="7"/>
  <c r="AI64" i="7"/>
  <c r="AM108" i="7"/>
  <c r="AJ64" i="7"/>
  <c r="V66" i="7"/>
  <c r="E110" i="7"/>
  <c r="R147" i="7"/>
  <c r="G186" i="7"/>
  <c r="N20" i="7"/>
  <c r="AH13" i="7"/>
  <c r="AH36" i="7"/>
  <c r="E42" i="7"/>
  <c r="AK56" i="7"/>
  <c r="AM68" i="7"/>
  <c r="O44" i="7"/>
  <c r="I63" i="7"/>
  <c r="E13" i="7"/>
  <c r="AG40" i="7"/>
  <c r="AK36" i="7"/>
  <c r="AB34" i="7"/>
  <c r="AA22" i="7"/>
  <c r="AI58" i="7"/>
  <c r="R87" i="7"/>
  <c r="AE127" i="10"/>
  <c r="AL86" i="7"/>
  <c r="C26" i="7"/>
  <c r="V23" i="7"/>
  <c r="AA20" i="7"/>
  <c r="N47" i="7"/>
  <c r="AM38" i="7"/>
  <c r="W54" i="7"/>
  <c r="O63" i="7"/>
  <c r="AL43" i="7"/>
  <c r="O61" i="7"/>
  <c r="AG103" i="7"/>
  <c r="M44" i="7"/>
  <c r="J40" i="7"/>
  <c r="AJ36" i="7"/>
  <c r="AL30" i="7"/>
  <c r="W72" i="7"/>
  <c r="AA46" i="7"/>
  <c r="AI74" i="7"/>
  <c r="I61" i="7"/>
  <c r="Q47" i="7"/>
  <c r="AL102" i="7"/>
  <c r="AN139" i="7"/>
  <c r="F137" i="7"/>
  <c r="G101" i="7"/>
  <c r="AJ59" i="7"/>
  <c r="S98" i="7"/>
  <c r="AJ92" i="7"/>
  <c r="Y97" i="7"/>
  <c r="AE100" i="10"/>
  <c r="AG136" i="7"/>
  <c r="AC172" i="7"/>
  <c r="AM136" i="7"/>
  <c r="AA98" i="7"/>
  <c r="Z63" i="7"/>
  <c r="AE102" i="10"/>
  <c r="AD138" i="7"/>
  <c r="E102" i="7"/>
  <c r="P180" i="7"/>
  <c r="AE45" i="10"/>
  <c r="V49" i="7"/>
  <c r="Z101" i="7"/>
  <c r="AB47" i="7"/>
  <c r="D57" i="7"/>
  <c r="Y107" i="7"/>
  <c r="AC144" i="7"/>
  <c r="AD184" i="7"/>
  <c r="V107" i="7"/>
  <c r="AK115" i="7"/>
  <c r="H13" i="7"/>
  <c r="G16" i="7"/>
  <c r="AI41" i="7"/>
  <c r="I85" i="7"/>
  <c r="N87" i="7"/>
  <c r="L55" i="7"/>
  <c r="G127" i="7"/>
  <c r="J29" i="7"/>
  <c r="N25" i="7"/>
  <c r="Y29" i="7"/>
  <c r="AB13" i="7"/>
  <c r="Z60" i="7"/>
  <c r="Z90" i="7"/>
  <c r="AB60" i="7"/>
  <c r="H91" i="7"/>
  <c r="R99" i="7"/>
  <c r="L35" i="7"/>
  <c r="M33" i="7"/>
  <c r="AA24" i="7"/>
  <c r="J17" i="7"/>
  <c r="C48" i="7"/>
  <c r="T76" i="7"/>
  <c r="S117" i="7"/>
  <c r="AL63" i="7"/>
  <c r="Z78" i="7"/>
  <c r="AL117" i="7"/>
  <c r="Z25" i="7"/>
  <c r="AI19" i="7"/>
  <c r="D40" i="7"/>
  <c r="I34" i="7"/>
  <c r="R78" i="7"/>
  <c r="R77" i="7"/>
  <c r="AB80" i="7"/>
  <c r="C47" i="7"/>
  <c r="C51" i="7"/>
  <c r="AE101" i="10"/>
  <c r="AJ48" i="7"/>
  <c r="AG61" i="7"/>
  <c r="AK105" i="7"/>
  <c r="R141" i="7"/>
  <c r="AJ184" i="7"/>
  <c r="AE106" i="10"/>
  <c r="AG36" i="7"/>
  <c r="AI96" i="7"/>
  <c r="C43" i="7"/>
  <c r="AI55" i="7"/>
  <c r="AK103" i="7"/>
  <c r="AG142" i="7"/>
  <c r="AB174" i="7"/>
  <c r="AB45" i="7"/>
  <c r="AL56" i="7"/>
  <c r="M39" i="7"/>
  <c r="AI56" i="7"/>
  <c r="O103" i="7"/>
  <c r="T142" i="7"/>
  <c r="L144" i="7"/>
  <c r="I52" i="7"/>
  <c r="AC64" i="7"/>
  <c r="E145" i="7"/>
  <c r="AK108" i="7"/>
  <c r="T101" i="7"/>
  <c r="AK15" i="7"/>
  <c r="L36" i="7"/>
  <c r="AE32" i="10"/>
  <c r="S13" i="7"/>
  <c r="AE56" i="10"/>
  <c r="S70" i="7"/>
  <c r="Q111" i="7"/>
  <c r="AC66" i="7"/>
  <c r="P73" i="7"/>
  <c r="AB37" i="7"/>
  <c r="L34" i="7"/>
  <c r="AB32" i="7"/>
  <c r="T20" i="7"/>
  <c r="AI39" i="7"/>
  <c r="L52" i="7"/>
  <c r="AH84" i="7"/>
  <c r="H128" i="7"/>
  <c r="H84" i="7"/>
  <c r="AJ86" i="7"/>
  <c r="W23" i="7"/>
  <c r="W19" i="7"/>
  <c r="J19" i="7"/>
  <c r="O55" i="7"/>
  <c r="AM66" i="7"/>
  <c r="AA110" i="7"/>
  <c r="AG66" i="7"/>
  <c r="S71" i="7"/>
  <c r="AH33" i="7"/>
  <c r="Z40" i="7"/>
  <c r="G35" i="7"/>
  <c r="C31" i="7"/>
  <c r="I35" i="7"/>
  <c r="N45" i="7"/>
  <c r="AJ80" i="7"/>
  <c r="Y79" i="7"/>
  <c r="Y82" i="7"/>
  <c r="AL50" i="7"/>
  <c r="AA56" i="7"/>
  <c r="AI104" i="7"/>
  <c r="AK55" i="7"/>
  <c r="O64" i="7"/>
  <c r="F106" i="7"/>
  <c r="V145" i="7"/>
  <c r="Z187" i="7"/>
  <c r="AE141" i="10"/>
  <c r="E177" i="7"/>
  <c r="AK48" i="7"/>
  <c r="J52" i="7"/>
  <c r="G102" i="7"/>
  <c r="AC62" i="7"/>
  <c r="J141" i="7"/>
  <c r="AA184" i="7"/>
  <c r="R105" i="7"/>
  <c r="I141" i="7"/>
  <c r="R175" i="7"/>
  <c r="Z52" i="7"/>
  <c r="G63" i="7"/>
  <c r="O62" i="7"/>
  <c r="AM107" i="7"/>
  <c r="AK144" i="7"/>
  <c r="W106" i="7"/>
  <c r="H64" i="7"/>
  <c r="AN54" i="7"/>
  <c r="AD66" i="7"/>
  <c r="E109" i="7"/>
  <c r="AE148" i="10"/>
  <c r="AL147" i="7"/>
  <c r="Y110" i="7"/>
  <c r="Q108" i="7"/>
  <c r="O158" i="7"/>
  <c r="AK120" i="7"/>
  <c r="Z162" i="7"/>
  <c r="P178" i="7"/>
  <c r="G152" i="7"/>
  <c r="AE116" i="10"/>
  <c r="AA153" i="7"/>
  <c r="G167" i="7"/>
  <c r="S121" i="7"/>
  <c r="AN157" i="7"/>
  <c r="C173" i="7"/>
  <c r="C158" i="7"/>
  <c r="V157" i="7"/>
  <c r="AE180" i="10"/>
  <c r="AN148" i="7"/>
  <c r="AN150" i="7"/>
  <c r="L143" i="7"/>
  <c r="Y175" i="7"/>
  <c r="H160" i="7"/>
  <c r="N108" i="7"/>
  <c r="R178" i="7"/>
  <c r="AE146" i="10"/>
  <c r="D145" i="7"/>
  <c r="N185" i="7"/>
  <c r="AI135" i="7"/>
  <c r="AE167" i="10"/>
  <c r="AG135" i="7"/>
  <c r="N138" i="7"/>
  <c r="AC187" i="7"/>
  <c r="AK116" i="7"/>
  <c r="H177" i="7"/>
  <c r="G184" i="7"/>
  <c r="AG105" i="7"/>
  <c r="D141" i="7"/>
  <c r="AJ81" i="7"/>
  <c r="P78" i="7"/>
  <c r="M160" i="7"/>
  <c r="E180" i="7"/>
  <c r="H183" i="7"/>
  <c r="M176" i="7"/>
  <c r="J103" i="7"/>
  <c r="AG152" i="7"/>
  <c r="P161" i="7"/>
  <c r="W147" i="7"/>
  <c r="H147" i="7"/>
  <c r="AH137" i="7"/>
  <c r="T156" i="7"/>
  <c r="AD156" i="7"/>
  <c r="AN170" i="7"/>
  <c r="AG120" i="7"/>
  <c r="Z156" i="7"/>
  <c r="D156" i="7"/>
  <c r="AC111" i="7"/>
  <c r="AJ150" i="7"/>
  <c r="D114" i="7"/>
  <c r="S150" i="7"/>
  <c r="M150" i="7"/>
  <c r="Y95" i="7"/>
  <c r="F163" i="7"/>
  <c r="J163" i="7"/>
  <c r="AE112" i="10"/>
  <c r="Q180" i="7"/>
  <c r="AE131" i="10"/>
  <c r="N166" i="7"/>
  <c r="AJ181" i="7"/>
  <c r="AH165" i="7"/>
  <c r="V141" i="7"/>
  <c r="AE143" i="10"/>
  <c r="AI185" i="7"/>
  <c r="J123" i="7"/>
  <c r="G130" i="7"/>
  <c r="L159" i="7"/>
  <c r="T130" i="7"/>
  <c r="V160" i="7"/>
  <c r="Q158" i="7"/>
  <c r="AB177" i="7"/>
  <c r="AK145" i="7"/>
  <c r="AH106" i="7"/>
  <c r="AH135" i="7"/>
  <c r="N137" i="7"/>
  <c r="E176" i="7"/>
  <c r="AI182" i="7"/>
  <c r="AM177" i="7"/>
  <c r="P155" i="7"/>
  <c r="T125" i="7"/>
  <c r="V162" i="7"/>
  <c r="G179" i="7"/>
  <c r="P119" i="7"/>
  <c r="AH171" i="7"/>
  <c r="AK180" i="7"/>
  <c r="Z168" i="7"/>
  <c r="Z171" i="7"/>
  <c r="AG148" i="7"/>
  <c r="AI162" i="7"/>
  <c r="Q135" i="7"/>
  <c r="AH161" i="7"/>
  <c r="AI151" i="7"/>
  <c r="Y153" i="7"/>
  <c r="P115" i="7"/>
  <c r="AC130" i="7"/>
  <c r="AE183" i="10"/>
  <c r="AA180" i="7"/>
  <c r="S154" i="7"/>
  <c r="E173" i="7"/>
  <c r="E117" i="7"/>
  <c r="AC152" i="7"/>
  <c r="Q169" i="7"/>
  <c r="AJ171" i="7"/>
  <c r="Y167" i="7"/>
  <c r="L186" i="7"/>
  <c r="T158" i="7"/>
  <c r="AH182" i="7"/>
  <c r="AM103" i="7"/>
  <c r="AB138" i="7"/>
  <c r="D127" i="7"/>
  <c r="C166" i="7"/>
  <c r="F144" i="7"/>
  <c r="J105" i="7"/>
  <c r="AC141" i="7"/>
  <c r="L156" i="7"/>
  <c r="Y183" i="7"/>
  <c r="V146" i="7"/>
  <c r="F166" i="7"/>
  <c r="I151" i="7"/>
  <c r="E175" i="7"/>
  <c r="V187" i="7"/>
  <c r="P108" i="7"/>
  <c r="AM144" i="7"/>
  <c r="AM116" i="7"/>
  <c r="AD152" i="7"/>
  <c r="AB128" i="7"/>
  <c r="Q164" i="7"/>
  <c r="Z169" i="7"/>
  <c r="C154" i="7"/>
  <c r="AK102" i="7"/>
  <c r="AJ173" i="7"/>
  <c r="V159" i="7"/>
  <c r="G162" i="7"/>
  <c r="AC134" i="7"/>
  <c r="H133" i="7"/>
  <c r="R118" i="7"/>
  <c r="N124" i="7"/>
  <c r="AE179" i="10"/>
  <c r="N148" i="7"/>
  <c r="AM111" i="7"/>
  <c r="AE147" i="10"/>
  <c r="AB180" i="7"/>
  <c r="S181" i="7"/>
  <c r="Z174" i="7"/>
  <c r="AN108" i="7"/>
  <c r="AE145" i="10"/>
  <c r="S178" i="7"/>
  <c r="AA172" i="7"/>
  <c r="L179" i="7"/>
  <c r="F135" i="7"/>
  <c r="H168" i="7"/>
  <c r="I150" i="7"/>
  <c r="AA183" i="7"/>
  <c r="N173" i="7"/>
  <c r="R135" i="7"/>
  <c r="AA112" i="7"/>
  <c r="J149" i="7"/>
  <c r="Z167" i="7"/>
  <c r="T146" i="7"/>
  <c r="P139" i="7"/>
  <c r="P107" i="7"/>
  <c r="S139" i="7"/>
  <c r="J183" i="7"/>
  <c r="V156" i="7"/>
  <c r="H161" i="7"/>
  <c r="N123" i="7"/>
  <c r="N161" i="7"/>
  <c r="P82" i="7"/>
  <c r="AJ124" i="7"/>
  <c r="AJ159" i="7"/>
  <c r="C50" i="7"/>
  <c r="M165" i="7"/>
  <c r="AL52" i="7"/>
  <c r="AN87" i="7"/>
  <c r="AB144" i="7"/>
  <c r="R144" i="7"/>
  <c r="AA133" i="7"/>
  <c r="Z142" i="7"/>
  <c r="AI152" i="7"/>
  <c r="W159" i="7"/>
  <c r="AM181" i="7"/>
  <c r="AD135" i="7"/>
  <c r="AI166" i="7"/>
  <c r="N152" i="7"/>
  <c r="G185" i="7"/>
  <c r="Q124" i="7"/>
  <c r="AE159" i="10"/>
  <c r="P110" i="7"/>
  <c r="D142" i="7"/>
  <c r="H138" i="7"/>
  <c r="AK110" i="7"/>
  <c r="M169" i="7"/>
  <c r="AM166" i="7"/>
  <c r="W146" i="7"/>
  <c r="C109" i="7"/>
  <c r="AH140" i="7"/>
  <c r="AG143" i="7"/>
  <c r="S177" i="7"/>
  <c r="E98" i="7"/>
  <c r="AL169" i="7"/>
  <c r="D170" i="7"/>
  <c r="Q153" i="7"/>
  <c r="AL139" i="7"/>
  <c r="M103" i="7"/>
  <c r="I142" i="7"/>
  <c r="V163" i="7"/>
  <c r="R164" i="7"/>
  <c r="J171" i="7"/>
  <c r="AL155" i="7"/>
  <c r="AM171" i="7"/>
  <c r="AA131" i="7"/>
  <c r="AK186" i="7"/>
  <c r="C157" i="7"/>
  <c r="G157" i="7"/>
  <c r="N120" i="7"/>
  <c r="AJ161" i="7"/>
  <c r="E133" i="7"/>
  <c r="M133" i="7"/>
  <c r="V171" i="7"/>
  <c r="AJ115" i="7"/>
  <c r="AE151" i="10"/>
  <c r="AH179" i="7"/>
  <c r="AE158" i="10"/>
  <c r="Q113" i="7"/>
  <c r="AA177" i="7"/>
  <c r="T99" i="7"/>
  <c r="M167" i="7"/>
  <c r="AL165" i="7"/>
  <c r="V168" i="7"/>
  <c r="F125" i="7"/>
  <c r="E164" i="7"/>
  <c r="O181" i="7"/>
  <c r="AK173" i="7"/>
  <c r="AD177" i="7"/>
  <c r="AD144" i="7"/>
  <c r="AJ165" i="7"/>
  <c r="I152" i="7"/>
  <c r="H116" i="7"/>
  <c r="M152" i="7"/>
  <c r="AA171" i="7"/>
  <c r="AC142" i="7"/>
  <c r="AE150" i="10"/>
  <c r="AM110" i="7"/>
  <c r="AE125" i="10"/>
  <c r="Z160" i="7"/>
  <c r="AN177" i="7"/>
  <c r="AI139" i="7"/>
  <c r="L180" i="7"/>
  <c r="E107" i="7"/>
  <c r="AC138" i="7"/>
  <c r="O163" i="7"/>
  <c r="H164" i="7"/>
  <c r="H163" i="7"/>
  <c r="AL182" i="7"/>
  <c r="AE182" i="10"/>
  <c r="AH144" i="7"/>
  <c r="M187" i="7"/>
  <c r="W108" i="7"/>
  <c r="AD141" i="7"/>
  <c r="W176" i="7"/>
  <c r="D171" i="7"/>
  <c r="P154" i="7"/>
  <c r="V108" i="7"/>
  <c r="AD178" i="7"/>
  <c r="P145" i="7"/>
  <c r="Y132" i="7"/>
  <c r="AK167" i="7"/>
  <c r="AM184" i="7"/>
  <c r="AG159" i="7"/>
  <c r="V121" i="7"/>
  <c r="O175" i="7"/>
  <c r="AB157" i="7"/>
  <c r="G131" i="7"/>
  <c r="G183" i="7"/>
  <c r="AD175" i="7"/>
  <c r="E119" i="7"/>
  <c r="H172" i="7"/>
  <c r="J127" i="7"/>
  <c r="AN186" i="7"/>
  <c r="D161" i="7"/>
  <c r="AC176" i="7"/>
  <c r="AN159" i="7"/>
  <c r="AC108" i="7"/>
  <c r="P184" i="7"/>
  <c r="E159" i="7"/>
  <c r="AD161" i="7"/>
  <c r="H131" i="7"/>
  <c r="G135" i="7"/>
  <c r="V166" i="7"/>
  <c r="AN143" i="7"/>
  <c r="AL178" i="7"/>
  <c r="AG134" i="7"/>
  <c r="AK155" i="7"/>
  <c r="AK153" i="7"/>
  <c r="AJ132" i="7"/>
  <c r="AH167" i="7"/>
  <c r="R187" i="7"/>
  <c r="AM132" i="7"/>
  <c r="G164" i="7"/>
  <c r="N116" i="7"/>
  <c r="R151" i="7"/>
  <c r="AH166" i="7"/>
  <c r="P151" i="7"/>
  <c r="AC99" i="7"/>
  <c r="V138" i="7"/>
  <c r="AJ172" i="7"/>
  <c r="AK156" i="7"/>
  <c r="AM156" i="7"/>
  <c r="R156" i="7"/>
  <c r="W186" i="7"/>
  <c r="J167" i="7"/>
  <c r="AH125" i="7"/>
  <c r="Q179" i="7"/>
  <c r="AM100" i="7"/>
  <c r="AE139" i="10"/>
  <c r="P147" i="7"/>
  <c r="AD149" i="7"/>
  <c r="H148" i="7"/>
  <c r="Y112" i="7"/>
  <c r="AC150" i="7"/>
  <c r="AJ137" i="7"/>
  <c r="AA103" i="7"/>
  <c r="AG139" i="7"/>
  <c r="I174" i="7"/>
  <c r="C167" i="7"/>
  <c r="H171" i="7"/>
  <c r="AE154" i="10"/>
  <c r="I115" i="7"/>
  <c r="AB154" i="7"/>
  <c r="AN185" i="7"/>
  <c r="AC82" i="7"/>
  <c r="AA162" i="7"/>
  <c r="D50" i="7"/>
  <c r="L50" i="7"/>
  <c r="P81" i="7"/>
  <c r="F124" i="7"/>
  <c r="AI85" i="7"/>
  <c r="O129" i="7"/>
  <c r="H142" i="7"/>
  <c r="AE186" i="10"/>
  <c r="K185" i="7"/>
  <c r="I143" i="7"/>
  <c r="AC129" i="7"/>
  <c r="D164" i="7"/>
  <c r="E183" i="7"/>
  <c r="AM117" i="7"/>
  <c r="T134" i="7"/>
  <c r="AI184" i="7"/>
  <c r="Q96" i="7"/>
  <c r="S137" i="7"/>
  <c r="D157" i="7"/>
  <c r="AK179" i="7"/>
  <c r="H140" i="7"/>
  <c r="AJ102" i="7"/>
  <c r="J137" i="7"/>
  <c r="D147" i="7"/>
  <c r="AD168" i="7"/>
  <c r="J131" i="7"/>
  <c r="AE140" i="10"/>
  <c r="AN174" i="7"/>
  <c r="O132" i="7"/>
  <c r="G173" i="7"/>
  <c r="Y92" i="7"/>
  <c r="AA154" i="7"/>
  <c r="J133" i="7"/>
  <c r="AB146" i="7"/>
  <c r="AE108" i="10"/>
  <c r="Z146" i="7"/>
  <c r="P144" i="7"/>
  <c r="AB185" i="7"/>
  <c r="AN112" i="7"/>
  <c r="Q147" i="7"/>
  <c r="S182" i="7"/>
  <c r="AM124" i="7"/>
  <c r="O161" i="7"/>
  <c r="Z178" i="7"/>
  <c r="V104" i="7"/>
  <c r="V144" i="7"/>
  <c r="AN175" i="7"/>
  <c r="AB141" i="7"/>
  <c r="G187" i="7"/>
  <c r="T183" i="7"/>
  <c r="O176" i="7"/>
  <c r="AL166" i="7"/>
  <c r="AI149" i="7"/>
  <c r="L149" i="7"/>
  <c r="AA174" i="7"/>
  <c r="AM163" i="7"/>
  <c r="C181" i="7"/>
  <c r="AI179" i="7"/>
  <c r="M181" i="7"/>
  <c r="AH174" i="7"/>
  <c r="Y117" i="7"/>
  <c r="AH181" i="7"/>
  <c r="T179" i="7"/>
  <c r="O186" i="7"/>
  <c r="G145" i="7"/>
  <c r="D108" i="7"/>
  <c r="Y141" i="7"/>
  <c r="AB176" i="7"/>
  <c r="P182" i="7"/>
  <c r="AJ138" i="7"/>
  <c r="W101" i="7"/>
  <c r="AG137" i="7"/>
  <c r="F116" i="7"/>
  <c r="C98" i="7"/>
  <c r="AA148" i="7"/>
  <c r="C121" i="7"/>
  <c r="I167" i="7"/>
  <c r="H186" i="7"/>
  <c r="AE130" i="10"/>
  <c r="T165" i="7"/>
  <c r="AM118" i="7"/>
  <c r="E187" i="7"/>
  <c r="J164" i="7"/>
  <c r="M138" i="7"/>
  <c r="P168" i="7"/>
  <c r="AJ108" i="7"/>
  <c r="AD136" i="7"/>
  <c r="AB187" i="7"/>
  <c r="Q178" i="7"/>
  <c r="W123" i="7"/>
  <c r="W158" i="7"/>
  <c r="AI158" i="7"/>
  <c r="E113" i="7"/>
  <c r="Z150" i="7"/>
  <c r="L114" i="7"/>
  <c r="AE174" i="10"/>
  <c r="V147" i="7"/>
  <c r="AL161" i="7"/>
  <c r="AE115" i="10"/>
  <c r="I154" i="7"/>
  <c r="AB151" i="7"/>
  <c r="O154" i="7"/>
  <c r="AM146" i="7"/>
  <c r="C175" i="7"/>
  <c r="P97" i="7"/>
  <c r="V151" i="7"/>
  <c r="G150" i="7"/>
  <c r="F162" i="7"/>
  <c r="AK162" i="7"/>
  <c r="E179" i="7"/>
  <c r="AC106" i="7"/>
  <c r="AJ109" i="7"/>
  <c r="M178" i="7"/>
  <c r="AG173" i="7"/>
  <c r="J95" i="7"/>
  <c r="V132" i="7"/>
  <c r="AN158" i="7"/>
  <c r="AM122" i="7"/>
  <c r="C160" i="7"/>
  <c r="AB116" i="7"/>
  <c r="AG154" i="7"/>
  <c r="AL144" i="7"/>
  <c r="F143" i="7"/>
  <c r="Z105" i="7"/>
  <c r="AN168" i="7"/>
  <c r="E172" i="7"/>
  <c r="AI147" i="7"/>
  <c r="AK147" i="7"/>
  <c r="W110" i="7"/>
  <c r="G148" i="7"/>
  <c r="P173" i="7"/>
  <c r="Z107" i="7"/>
  <c r="AK182" i="7"/>
  <c r="R169" i="7"/>
  <c r="N117" i="7"/>
  <c r="J152" i="7"/>
  <c r="Q152" i="7"/>
  <c r="T132" i="7"/>
  <c r="F168" i="7"/>
  <c r="Y184" i="7"/>
  <c r="C168" i="7"/>
  <c r="AB173" i="7"/>
  <c r="Y181" i="7"/>
  <c r="P104" i="7"/>
  <c r="AM172" i="7"/>
  <c r="Q137" i="7"/>
  <c r="S167" i="7"/>
  <c r="AN184" i="7"/>
  <c r="D110" i="7"/>
  <c r="AK158" i="7"/>
  <c r="AD103" i="7"/>
  <c r="AI175" i="7"/>
  <c r="P51" i="7"/>
  <c r="AJ162" i="7"/>
  <c r="AK126" i="7"/>
  <c r="D82" i="7"/>
  <c r="Z177" i="7"/>
  <c r="AC81" i="7"/>
  <c r="AM138" i="7"/>
  <c r="Z125" i="7"/>
  <c r="AL141" i="7"/>
  <c r="AM168" i="7"/>
  <c r="L160" i="7"/>
  <c r="AG169" i="7"/>
  <c r="P140" i="7"/>
  <c r="S170" i="7"/>
  <c r="AI167" i="7"/>
  <c r="AK132" i="7"/>
  <c r="AM120" i="7"/>
  <c r="J129" i="7"/>
  <c r="H182" i="7"/>
  <c r="AL170" i="7"/>
  <c r="AE163" i="10"/>
  <c r="F183" i="7"/>
  <c r="AL186" i="7"/>
  <c r="AB147" i="7"/>
  <c r="AM180" i="7"/>
  <c r="T184" i="7"/>
  <c r="AE128" i="10"/>
  <c r="AL163" i="7"/>
  <c r="AD112" i="7"/>
  <c r="AC160" i="7"/>
  <c r="AL135" i="7"/>
  <c r="M162" i="7"/>
  <c r="O113" i="7"/>
  <c r="N178" i="7"/>
  <c r="I123" i="7"/>
  <c r="H158" i="7"/>
  <c r="AG147" i="7"/>
  <c r="AJ110" i="7"/>
  <c r="Y150" i="7"/>
  <c r="AE178" i="10"/>
  <c r="G136" i="7"/>
  <c r="S102" i="7"/>
  <c r="AN164" i="7"/>
  <c r="R158" i="7"/>
  <c r="AB98" i="7"/>
  <c r="AE171" i="10"/>
  <c r="AE142" i="10"/>
  <c r="E151" i="7"/>
  <c r="AH168" i="7"/>
  <c r="AE153" i="10"/>
  <c r="R153" i="7"/>
  <c r="AE134" i="10"/>
  <c r="AA175" i="7"/>
  <c r="AE157" i="10"/>
  <c r="AG104" i="7"/>
  <c r="D183" i="7"/>
  <c r="AN130" i="7"/>
  <c r="S168" i="7"/>
  <c r="R117" i="7"/>
  <c r="AA152" i="7"/>
  <c r="AJ169" i="7"/>
  <c r="Q107" i="7"/>
  <c r="J143" i="7"/>
  <c r="AE176" i="10"/>
  <c r="AN145" i="7"/>
  <c r="AA143" i="7"/>
  <c r="M102" i="7"/>
  <c r="AI172" i="7"/>
  <c r="AK181" i="7"/>
  <c r="Z133" i="7"/>
  <c r="I135" i="7"/>
  <c r="AA129" i="7"/>
  <c r="AI164" i="7"/>
  <c r="Y179" i="7"/>
  <c r="N139" i="7"/>
  <c r="Y138" i="7"/>
  <c r="AH187" i="7"/>
  <c r="C122" i="7"/>
  <c r="R157" i="7"/>
  <c r="AJ105" i="7"/>
  <c r="AG176" i="7"/>
  <c r="N143" i="7"/>
  <c r="AI161" i="7"/>
  <c r="R177" i="7"/>
  <c r="H166" i="7"/>
  <c r="J161" i="7"/>
  <c r="L138" i="7"/>
  <c r="AB178" i="7"/>
  <c r="AJ170" i="7"/>
  <c r="W172" i="7"/>
  <c r="AM126" i="7"/>
  <c r="G163" i="7"/>
  <c r="AE152" i="10"/>
  <c r="I149" i="7"/>
  <c r="AG113" i="7"/>
  <c r="AK154" i="7"/>
  <c r="E142" i="7"/>
  <c r="AB104" i="7"/>
  <c r="AH145" i="7"/>
  <c r="L151" i="7"/>
  <c r="AA111" i="7"/>
  <c r="AH186" i="7"/>
  <c r="H136" i="7"/>
  <c r="D102" i="7"/>
  <c r="F159" i="7"/>
  <c r="AD115" i="7"/>
  <c r="AH153" i="7"/>
  <c r="AK171" i="7"/>
  <c r="M141" i="7"/>
  <c r="AA107" i="7"/>
  <c r="K184" i="7"/>
  <c r="AL106" i="7"/>
  <c r="D146" i="7"/>
  <c r="AM182" i="7"/>
  <c r="AH124" i="7"/>
  <c r="N176" i="7"/>
  <c r="L102" i="7"/>
  <c r="AK175" i="7"/>
  <c r="P142" i="7"/>
  <c r="J165" i="7"/>
  <c r="C155" i="7"/>
  <c r="AJ113" i="7"/>
  <c r="N156" i="7"/>
  <c r="AK172" i="7"/>
  <c r="H132" i="7"/>
  <c r="C170" i="7"/>
  <c r="AE137" i="10"/>
  <c r="P114" i="7"/>
  <c r="AK161" i="7"/>
  <c r="J178" i="7"/>
  <c r="AD126" i="7"/>
  <c r="N159" i="7"/>
  <c r="I164" i="7"/>
  <c r="C150" i="7"/>
  <c r="N114" i="7"/>
  <c r="S149" i="7"/>
  <c r="L184" i="7"/>
  <c r="AI123" i="7"/>
  <c r="M106" i="7"/>
  <c r="R134" i="7"/>
  <c r="G97" i="7"/>
  <c r="AI141" i="7"/>
  <c r="AA157" i="7"/>
  <c r="R119" i="7"/>
  <c r="V181" i="7"/>
  <c r="AH142" i="7"/>
  <c r="V180" i="7"/>
  <c r="AI101" i="7"/>
  <c r="AC139" i="7"/>
  <c r="Y147" i="7"/>
  <c r="I117" i="7"/>
  <c r="M155" i="7"/>
  <c r="H173" i="7"/>
  <c r="S165" i="7"/>
  <c r="Q145" i="7"/>
  <c r="P106" i="7"/>
  <c r="L185" i="7"/>
  <c r="W150" i="7"/>
  <c r="N158" i="7"/>
  <c r="R160" i="7"/>
  <c r="AD121" i="7"/>
  <c r="AK178" i="7"/>
  <c r="P167" i="7"/>
  <c r="W100" i="7"/>
  <c r="W175" i="7"/>
  <c r="D158" i="7"/>
  <c r="O160" i="7"/>
  <c r="E112" i="7"/>
  <c r="T148" i="7"/>
  <c r="AN134" i="7"/>
  <c r="AJ182" i="7"/>
  <c r="AD106" i="7"/>
  <c r="R93" i="33" l="1"/>
  <c r="H114" i="31"/>
  <c r="H180" i="31"/>
  <c r="H96" i="31"/>
  <c r="H162" i="31"/>
  <c r="H112" i="31"/>
  <c r="H113" i="31"/>
  <c r="K129" i="31"/>
  <c r="K226" i="31"/>
  <c r="H124" i="31"/>
  <c r="H115" i="31"/>
  <c r="H199" i="31"/>
  <c r="H193" i="31"/>
  <c r="K169" i="31"/>
  <c r="H189" i="31"/>
  <c r="H91" i="31"/>
  <c r="H167" i="31"/>
  <c r="H159" i="31"/>
  <c r="H154" i="31"/>
  <c r="K163" i="31"/>
  <c r="H105" i="31"/>
  <c r="H135" i="31"/>
  <c r="K208" i="31"/>
  <c r="H169" i="31"/>
  <c r="K146" i="31"/>
  <c r="K90" i="31"/>
  <c r="H198" i="31"/>
  <c r="H209" i="31"/>
  <c r="K178" i="31"/>
  <c r="K176" i="31"/>
  <c r="H164" i="31"/>
  <c r="H181" i="31"/>
  <c r="H208" i="31"/>
  <c r="H220" i="31"/>
  <c r="K116" i="31"/>
  <c r="H132" i="31"/>
  <c r="K203" i="31"/>
  <c r="K103" i="31"/>
  <c r="K179" i="31"/>
  <c r="H196" i="31"/>
  <c r="K229" i="31"/>
  <c r="H103" i="31"/>
  <c r="H211" i="31"/>
  <c r="K114" i="31"/>
  <c r="H151" i="31"/>
  <c r="H214" i="31"/>
  <c r="K182" i="31"/>
  <c r="K210" i="31"/>
  <c r="H137" i="31"/>
  <c r="H190" i="31"/>
  <c r="H145" i="31"/>
  <c r="K92" i="31"/>
  <c r="K214" i="31"/>
  <c r="H217" i="31"/>
  <c r="H109" i="31"/>
  <c r="H108" i="31"/>
  <c r="K205" i="31"/>
  <c r="K193" i="31"/>
  <c r="K157" i="31"/>
  <c r="H166" i="31"/>
  <c r="H183" i="31"/>
  <c r="K151" i="31"/>
  <c r="K134" i="31"/>
  <c r="K222" i="31"/>
  <c r="K228" i="31"/>
  <c r="K109" i="31"/>
  <c r="H99" i="31"/>
  <c r="K181" i="31"/>
  <c r="H149" i="31"/>
  <c r="K167" i="31"/>
  <c r="H116" i="31"/>
  <c r="H206" i="31"/>
  <c r="H223" i="31"/>
  <c r="H101" i="31"/>
  <c r="H216" i="31"/>
  <c r="H150" i="31"/>
  <c r="K170" i="31"/>
  <c r="H187" i="31"/>
  <c r="H117" i="31"/>
  <c r="H201" i="31"/>
  <c r="H215" i="31"/>
  <c r="H147" i="31"/>
  <c r="K139" i="31"/>
  <c r="K154" i="31"/>
  <c r="H104" i="31"/>
  <c r="K172" i="31"/>
  <c r="K220" i="31"/>
  <c r="H121" i="31"/>
  <c r="H227" i="31"/>
  <c r="K120" i="31"/>
  <c r="K221" i="31"/>
  <c r="K184" i="31"/>
  <c r="H168" i="31"/>
  <c r="H186" i="31"/>
  <c r="H203" i="31"/>
  <c r="K201" i="31"/>
  <c r="K218" i="31"/>
  <c r="K160" i="31"/>
  <c r="H171" i="31"/>
  <c r="K130" i="31"/>
  <c r="K224" i="31"/>
  <c r="H185" i="31"/>
  <c r="K173" i="31"/>
  <c r="H200" i="31"/>
  <c r="H138" i="31"/>
  <c r="K212" i="31"/>
  <c r="H222" i="31"/>
  <c r="K118" i="31"/>
  <c r="K164" i="31"/>
  <c r="K133" i="31"/>
  <c r="H131" i="31"/>
  <c r="H128" i="31"/>
  <c r="H224" i="31"/>
  <c r="H148" i="31"/>
  <c r="K150" i="31"/>
  <c r="H191" i="31"/>
  <c r="K148" i="31"/>
  <c r="K230" i="31"/>
  <c r="H165" i="31"/>
  <c r="K121" i="31"/>
  <c r="K124" i="31"/>
  <c r="K102" i="31"/>
  <c r="K140" i="31"/>
  <c r="K141" i="31"/>
  <c r="K128" i="31"/>
  <c r="H118" i="31"/>
  <c r="H230" i="31"/>
  <c r="K199" i="31"/>
  <c r="K192" i="31"/>
  <c r="K194" i="31"/>
  <c r="K227" i="31"/>
  <c r="H123" i="31"/>
  <c r="H139" i="31"/>
  <c r="K209" i="31"/>
  <c r="K137" i="31"/>
  <c r="K105" i="31"/>
  <c r="H175" i="31"/>
  <c r="K100" i="31"/>
  <c r="K223" i="31"/>
  <c r="K200" i="31"/>
  <c r="H95" i="31"/>
  <c r="H172" i="31"/>
  <c r="H202" i="31"/>
  <c r="H130" i="31"/>
  <c r="H94" i="31"/>
  <c r="K155" i="31"/>
  <c r="H213" i="31"/>
  <c r="K156" i="31"/>
  <c r="K191" i="31"/>
  <c r="H225" i="31"/>
  <c r="K126" i="31"/>
  <c r="K217" i="31"/>
  <c r="H92" i="31"/>
  <c r="K112" i="31"/>
  <c r="K132" i="31"/>
  <c r="K174" i="31"/>
  <c r="K91" i="31"/>
  <c r="K127" i="31"/>
  <c r="K197" i="31"/>
  <c r="H134" i="31"/>
  <c r="H122" i="31"/>
  <c r="H176" i="31"/>
  <c r="K211" i="31"/>
  <c r="K101" i="31"/>
  <c r="H144" i="31"/>
  <c r="H133" i="31"/>
  <c r="H111" i="31"/>
  <c r="H179" i="31"/>
  <c r="H140" i="31"/>
  <c r="K138" i="31"/>
  <c r="K159" i="31"/>
  <c r="K166" i="31"/>
  <c r="K117" i="31"/>
  <c r="H173" i="31"/>
  <c r="K95" i="31"/>
  <c r="K168" i="31"/>
  <c r="H194" i="31"/>
  <c r="H221" i="31"/>
  <c r="K152" i="31"/>
  <c r="K145" i="31"/>
  <c r="K196" i="31"/>
  <c r="H155" i="31"/>
  <c r="K213" i="31"/>
  <c r="K110" i="31"/>
  <c r="K183" i="31"/>
  <c r="K219" i="31"/>
  <c r="K136" i="31"/>
  <c r="H102" i="31"/>
  <c r="H129" i="31"/>
  <c r="H219" i="31"/>
  <c r="H143" i="31"/>
  <c r="H184" i="31"/>
  <c r="K119" i="31"/>
  <c r="K186" i="31"/>
  <c r="H97" i="31"/>
  <c r="K171" i="31"/>
  <c r="H204" i="31"/>
  <c r="H197" i="31"/>
  <c r="H142" i="31"/>
  <c r="H119" i="31"/>
  <c r="K144" i="31"/>
  <c r="K125" i="31"/>
  <c r="H170" i="31"/>
  <c r="H98" i="31"/>
  <c r="K216" i="31"/>
  <c r="H127" i="31"/>
  <c r="H125" i="31"/>
  <c r="K122" i="31"/>
  <c r="H210" i="31"/>
  <c r="H160" i="31"/>
  <c r="H163" i="31"/>
  <c r="K204" i="31"/>
  <c r="K198" i="31"/>
  <c r="H205" i="31"/>
  <c r="H120" i="31"/>
  <c r="H110" i="31"/>
  <c r="K96" i="31"/>
  <c r="K143" i="31"/>
  <c r="K162" i="31"/>
  <c r="H182" i="31"/>
  <c r="K190" i="31"/>
  <c r="K215" i="31"/>
  <c r="H161" i="31"/>
  <c r="K94" i="31"/>
  <c r="H136" i="31"/>
  <c r="K207" i="31"/>
  <c r="K149" i="31"/>
  <c r="K206" i="31"/>
  <c r="H218" i="31"/>
  <c r="K185" i="31"/>
  <c r="K93" i="31"/>
  <c r="K131" i="31"/>
  <c r="K106" i="31"/>
  <c r="K161" i="31"/>
  <c r="H177" i="31"/>
  <c r="H192" i="31"/>
  <c r="K225" i="31"/>
  <c r="K108" i="31"/>
  <c r="K153" i="31"/>
  <c r="K115" i="31"/>
  <c r="K187" i="31"/>
  <c r="H152" i="31"/>
  <c r="K180" i="31"/>
  <c r="H229" i="31"/>
  <c r="H207" i="31"/>
  <c r="H141" i="31"/>
  <c r="K175" i="31"/>
  <c r="K195" i="31"/>
  <c r="H93" i="31"/>
  <c r="H157" i="31"/>
  <c r="H195" i="31"/>
  <c r="H226" i="31"/>
  <c r="K188" i="31"/>
  <c r="H188" i="31"/>
  <c r="H153" i="31"/>
  <c r="H156" i="31"/>
  <c r="K147" i="31"/>
  <c r="H90" i="31"/>
  <c r="K107" i="31"/>
  <c r="H158" i="31"/>
  <c r="K123" i="31"/>
  <c r="K135" i="31"/>
  <c r="K113" i="31"/>
  <c r="K189" i="31"/>
  <c r="K98" i="31"/>
  <c r="H228" i="31"/>
  <c r="H126" i="31"/>
  <c r="K158" i="31"/>
  <c r="H107" i="31"/>
  <c r="K165" i="31"/>
  <c r="H174" i="31"/>
  <c r="K111" i="31"/>
  <c r="H178" i="31"/>
  <c r="H212" i="31"/>
  <c r="K142" i="31"/>
  <c r="K99" i="31"/>
  <c r="K177" i="31"/>
  <c r="K97" i="31"/>
  <c r="H106" i="31"/>
  <c r="K104" i="31"/>
  <c r="H100" i="31"/>
  <c r="K202" i="31"/>
  <c r="H146" i="31"/>
  <c r="J93" i="33"/>
  <c r="K93" i="33" s="1"/>
  <c r="L93" i="33" s="1"/>
  <c r="P169" i="31"/>
  <c r="Z106" i="31"/>
  <c r="P230" i="33"/>
  <c r="Q230" i="33" s="1"/>
  <c r="Q214" i="31"/>
  <c r="P99" i="31"/>
  <c r="D145" i="33"/>
  <c r="G145" i="33" s="1"/>
  <c r="L105" i="31"/>
  <c r="P98" i="31"/>
  <c r="D166" i="33"/>
  <c r="G166" i="33" s="1"/>
  <c r="R101" i="31"/>
  <c r="Q148" i="31"/>
  <c r="M172" i="31"/>
  <c r="D203" i="33"/>
  <c r="G203" i="33" s="1"/>
  <c r="L119" i="31"/>
  <c r="R226" i="31"/>
  <c r="Z94" i="31"/>
  <c r="L197" i="31"/>
  <c r="L161" i="31"/>
  <c r="R119" i="31"/>
  <c r="P146" i="31"/>
  <c r="Z195" i="31"/>
  <c r="P152" i="33"/>
  <c r="Q152" i="33" s="1"/>
  <c r="O144" i="31"/>
  <c r="O175" i="31"/>
  <c r="R144" i="31"/>
  <c r="P192" i="31"/>
  <c r="Z215" i="31"/>
  <c r="O120" i="31"/>
  <c r="P121" i="33"/>
  <c r="Q121" i="33" s="1"/>
  <c r="Q116" i="31"/>
  <c r="N214" i="31"/>
  <c r="D118" i="33"/>
  <c r="G118" i="33" s="1"/>
  <c r="P102" i="33"/>
  <c r="Q102" i="33" s="1"/>
  <c r="M154" i="31"/>
  <c r="P107" i="31"/>
  <c r="P134" i="33"/>
  <c r="Q134" i="33" s="1"/>
  <c r="N116" i="31"/>
  <c r="Q153" i="31"/>
  <c r="O213" i="31"/>
  <c r="M127" i="31"/>
  <c r="Z225" i="31"/>
  <c r="Z92" i="31"/>
  <c r="N137" i="31"/>
  <c r="Q139" i="31"/>
  <c r="P239" i="33"/>
  <c r="Q239" i="33" s="1"/>
  <c r="P161" i="31"/>
  <c r="D97" i="33"/>
  <c r="P192" i="33"/>
  <c r="Q192" i="33" s="1"/>
  <c r="L228" i="31"/>
  <c r="L227" i="31"/>
  <c r="O128" i="31"/>
  <c r="P242" i="33"/>
  <c r="Q242" i="33" s="1"/>
  <c r="M171" i="31"/>
  <c r="P144" i="33"/>
  <c r="Q144" i="33" s="1"/>
  <c r="N167" i="31"/>
  <c r="Q105" i="31"/>
  <c r="M103" i="31"/>
  <c r="P106" i="31"/>
  <c r="R176" i="31"/>
  <c r="Q225" i="31"/>
  <c r="P188" i="33"/>
  <c r="Q188" i="33" s="1"/>
  <c r="P220" i="31"/>
  <c r="L156" i="31"/>
  <c r="Q137" i="31"/>
  <c r="P179" i="31"/>
  <c r="P165" i="33"/>
  <c r="Q165" i="33" s="1"/>
  <c r="D150" i="33"/>
  <c r="G150" i="33" s="1"/>
  <c r="M115" i="31"/>
  <c r="Z176" i="31"/>
  <c r="P95" i="31"/>
  <c r="Z105" i="31"/>
  <c r="N212" i="31"/>
  <c r="Q165" i="31"/>
  <c r="M167" i="31"/>
  <c r="R102" i="31"/>
  <c r="Q144" i="31"/>
  <c r="O154" i="31"/>
  <c r="L204" i="31"/>
  <c r="Z117" i="31"/>
  <c r="O215" i="31"/>
  <c r="Z143" i="31"/>
  <c r="N205" i="31"/>
  <c r="M96" i="31"/>
  <c r="O179" i="31"/>
  <c r="D248" i="33"/>
  <c r="G248" i="33" s="1"/>
  <c r="D213" i="33"/>
  <c r="G213" i="33" s="1"/>
  <c r="R204" i="31"/>
  <c r="N198" i="31"/>
  <c r="P224" i="33"/>
  <c r="Q224" i="33" s="1"/>
  <c r="Q125" i="31"/>
  <c r="D221" i="33"/>
  <c r="G221" i="33" s="1"/>
  <c r="L144" i="31"/>
  <c r="Z149" i="31"/>
  <c r="L211" i="31"/>
  <c r="P100" i="31"/>
  <c r="Z184" i="31"/>
  <c r="P194" i="33"/>
  <c r="Q194" i="33" s="1"/>
  <c r="D132" i="33"/>
  <c r="G132" i="33" s="1"/>
  <c r="N149" i="31"/>
  <c r="Q217" i="31"/>
  <c r="P96" i="31"/>
  <c r="R228" i="31"/>
  <c r="P213" i="33"/>
  <c r="Q213" i="33" s="1"/>
  <c r="O212" i="31"/>
  <c r="Q226" i="31"/>
  <c r="P116" i="31"/>
  <c r="P119" i="31"/>
  <c r="P160" i="33"/>
  <c r="Q160" i="33" s="1"/>
  <c r="L230" i="31"/>
  <c r="P176" i="31"/>
  <c r="D101" i="33"/>
  <c r="Z160" i="31"/>
  <c r="O140" i="31"/>
  <c r="D252" i="33"/>
  <c r="G252" i="33" s="1"/>
  <c r="R177" i="31"/>
  <c r="D192" i="33"/>
  <c r="G192" i="33" s="1"/>
  <c r="M199" i="31"/>
  <c r="Z221" i="31"/>
  <c r="Q171" i="31"/>
  <c r="R168" i="31"/>
  <c r="D159" i="33"/>
  <c r="G159" i="33" s="1"/>
  <c r="L152" i="31"/>
  <c r="P215" i="31"/>
  <c r="D128" i="33"/>
  <c r="G128" i="33" s="1"/>
  <c r="R107" i="31"/>
  <c r="L126" i="31"/>
  <c r="P101" i="33"/>
  <c r="P228" i="33"/>
  <c r="Q228" i="33" s="1"/>
  <c r="M184" i="31"/>
  <c r="N109" i="31"/>
  <c r="Q159" i="31"/>
  <c r="R178" i="31"/>
  <c r="Q158" i="31"/>
  <c r="L104" i="31"/>
  <c r="M162" i="31"/>
  <c r="P105" i="33"/>
  <c r="Q105" i="33" s="1"/>
  <c r="D169" i="33"/>
  <c r="G169" i="33" s="1"/>
  <c r="P207" i="31"/>
  <c r="N105" i="31"/>
  <c r="Z131" i="31"/>
  <c r="Z139" i="31"/>
  <c r="D238" i="33"/>
  <c r="G238" i="33" s="1"/>
  <c r="P226" i="31"/>
  <c r="Z162" i="31"/>
  <c r="P199" i="31"/>
  <c r="M138" i="31"/>
  <c r="P218" i="33"/>
  <c r="Q218" i="33" s="1"/>
  <c r="D103" i="33"/>
  <c r="G103" i="33" s="1"/>
  <c r="Z214" i="31"/>
  <c r="N136" i="31"/>
  <c r="Q203" i="31"/>
  <c r="P118" i="33"/>
  <c r="Q118" i="33" s="1"/>
  <c r="L200" i="31"/>
  <c r="Z129" i="31"/>
  <c r="M93" i="31"/>
  <c r="M146" i="31"/>
  <c r="N228" i="31"/>
  <c r="P108" i="31"/>
  <c r="P202" i="31"/>
  <c r="P241" i="33"/>
  <c r="Q241" i="33" s="1"/>
  <c r="Q204" i="31"/>
  <c r="O224" i="31"/>
  <c r="D227" i="33"/>
  <c r="G227" i="33" s="1"/>
  <c r="N197" i="31"/>
  <c r="L130" i="31"/>
  <c r="Z100" i="31"/>
  <c r="D229" i="33"/>
  <c r="G229" i="33" s="1"/>
  <c r="D173" i="33"/>
  <c r="G173" i="33" s="1"/>
  <c r="N190" i="31"/>
  <c r="Z115" i="31"/>
  <c r="P145" i="31"/>
  <c r="P184" i="31"/>
  <c r="D222" i="33"/>
  <c r="G222" i="33" s="1"/>
  <c r="N169" i="31"/>
  <c r="L171" i="31"/>
  <c r="P114" i="33"/>
  <c r="Q114" i="33" s="1"/>
  <c r="Z165" i="31"/>
  <c r="P145" i="33"/>
  <c r="Q145" i="33" s="1"/>
  <c r="R103" i="31"/>
  <c r="D144" i="33"/>
  <c r="G144" i="33" s="1"/>
  <c r="L212" i="31"/>
  <c r="P136" i="31"/>
  <c r="Z113" i="31"/>
  <c r="R174" i="31"/>
  <c r="M132" i="31"/>
  <c r="O168" i="31"/>
  <c r="P189" i="31"/>
  <c r="L203" i="31"/>
  <c r="O94" i="31"/>
  <c r="R208" i="31"/>
  <c r="L153" i="31"/>
  <c r="Z107" i="31"/>
  <c r="P225" i="31"/>
  <c r="Q220" i="31"/>
  <c r="N155" i="31"/>
  <c r="L206" i="31"/>
  <c r="D257" i="33"/>
  <c r="G257" i="33" s="1"/>
  <c r="O214" i="31"/>
  <c r="O146" i="31"/>
  <c r="D199" i="33"/>
  <c r="G199" i="33" s="1"/>
  <c r="P98" i="33"/>
  <c r="Q109" i="31"/>
  <c r="M230" i="31"/>
  <c r="R148" i="31"/>
  <c r="R213" i="31"/>
  <c r="Q179" i="31"/>
  <c r="Z158" i="31"/>
  <c r="N120" i="31"/>
  <c r="Z211" i="31"/>
  <c r="D228" i="33"/>
  <c r="G228" i="33" s="1"/>
  <c r="R214" i="31"/>
  <c r="D156" i="33"/>
  <c r="G156" i="33" s="1"/>
  <c r="Z132" i="31"/>
  <c r="D98" i="33"/>
  <c r="L180" i="31"/>
  <c r="P199" i="33"/>
  <c r="Q199" i="33" s="1"/>
  <c r="Q197" i="31"/>
  <c r="Q134" i="31"/>
  <c r="Q206" i="31"/>
  <c r="Q209" i="31"/>
  <c r="N166" i="31"/>
  <c r="O186" i="31"/>
  <c r="O122" i="31"/>
  <c r="R198" i="31"/>
  <c r="P114" i="31"/>
  <c r="Q147" i="31"/>
  <c r="O107" i="31"/>
  <c r="P196" i="33"/>
  <c r="Q196" i="33" s="1"/>
  <c r="D219" i="33"/>
  <c r="G219" i="33" s="1"/>
  <c r="P94" i="31"/>
  <c r="M150" i="31"/>
  <c r="Q140" i="31"/>
  <c r="P243" i="33"/>
  <c r="Q243" i="33" s="1"/>
  <c r="R229" i="31"/>
  <c r="N203" i="31"/>
  <c r="O218" i="31"/>
  <c r="O180" i="31"/>
  <c r="R100" i="31"/>
  <c r="R227" i="31"/>
  <c r="D253" i="33"/>
  <c r="G253" i="33" s="1"/>
  <c r="D193" i="33"/>
  <c r="G193" i="33" s="1"/>
  <c r="L146" i="31"/>
  <c r="O136" i="31"/>
  <c r="N161" i="31"/>
  <c r="L198" i="31"/>
  <c r="Z166" i="31"/>
  <c r="P126" i="31"/>
  <c r="L111" i="31"/>
  <c r="R175" i="31"/>
  <c r="N179" i="31"/>
  <c r="P184" i="33"/>
  <c r="Q184" i="33" s="1"/>
  <c r="Z218" i="31"/>
  <c r="L193" i="31"/>
  <c r="D106" i="33"/>
  <c r="G106" i="33" s="1"/>
  <c r="Z150" i="31"/>
  <c r="P133" i="33"/>
  <c r="Q133" i="33" s="1"/>
  <c r="O185" i="31"/>
  <c r="O190" i="31"/>
  <c r="O100" i="31"/>
  <c r="O159" i="31"/>
  <c r="Z220" i="31"/>
  <c r="M194" i="31"/>
  <c r="N115" i="31"/>
  <c r="D230" i="33"/>
  <c r="G230" i="33" s="1"/>
  <c r="P201" i="33"/>
  <c r="Q201" i="33" s="1"/>
  <c r="D263" i="33"/>
  <c r="G263" i="33" s="1"/>
  <c r="O202" i="31"/>
  <c r="R199" i="31"/>
  <c r="P111" i="33"/>
  <c r="Q111" i="33" s="1"/>
  <c r="Z112" i="31"/>
  <c r="P191" i="33"/>
  <c r="Q191" i="33" s="1"/>
  <c r="P258" i="33"/>
  <c r="Q258" i="33" s="1"/>
  <c r="D264" i="33"/>
  <c r="G264" i="33" s="1"/>
  <c r="O99" i="31"/>
  <c r="Q91" i="31"/>
  <c r="Z90" i="31"/>
  <c r="P195" i="33"/>
  <c r="Q195" i="33" s="1"/>
  <c r="N135" i="31"/>
  <c r="M178" i="31"/>
  <c r="R91" i="31"/>
  <c r="Q172" i="31"/>
  <c r="D147" i="33"/>
  <c r="G147" i="33" s="1"/>
  <c r="P226" i="33"/>
  <c r="Q226" i="33" s="1"/>
  <c r="P200" i="33"/>
  <c r="Q200" i="33" s="1"/>
  <c r="D225" i="33"/>
  <c r="G225" i="33" s="1"/>
  <c r="Z216" i="31"/>
  <c r="D196" i="33"/>
  <c r="G196" i="33" s="1"/>
  <c r="P227" i="31"/>
  <c r="M179" i="31"/>
  <c r="Z213" i="31"/>
  <c r="M130" i="31"/>
  <c r="Z152" i="31"/>
  <c r="D181" i="33"/>
  <c r="G181" i="33" s="1"/>
  <c r="L213" i="31"/>
  <c r="D131" i="33"/>
  <c r="G131" i="33" s="1"/>
  <c r="N230" i="31"/>
  <c r="D178" i="33"/>
  <c r="G178" i="33" s="1"/>
  <c r="N140" i="31"/>
  <c r="P174" i="31"/>
  <c r="O220" i="31"/>
  <c r="R114" i="31"/>
  <c r="R212" i="31"/>
  <c r="P153" i="33"/>
  <c r="Q153" i="33" s="1"/>
  <c r="R219" i="31"/>
  <c r="P113" i="31"/>
  <c r="M106" i="31"/>
  <c r="D191" i="33"/>
  <c r="G191" i="33" s="1"/>
  <c r="P217" i="31"/>
  <c r="O216" i="31"/>
  <c r="N129" i="31"/>
  <c r="P223" i="31"/>
  <c r="M196" i="31"/>
  <c r="P123" i="31"/>
  <c r="P266" i="33"/>
  <c r="Q266" i="33" s="1"/>
  <c r="Z95" i="31"/>
  <c r="D104" i="33"/>
  <c r="G104" i="33" s="1"/>
  <c r="P127" i="33"/>
  <c r="Q127" i="33" s="1"/>
  <c r="O229" i="31"/>
  <c r="M185" i="31"/>
  <c r="R222" i="31"/>
  <c r="L187" i="31"/>
  <c r="N151" i="31"/>
  <c r="Q205" i="31"/>
  <c r="D164" i="33"/>
  <c r="G164" i="33" s="1"/>
  <c r="O226" i="31"/>
  <c r="Z180" i="31"/>
  <c r="O222" i="31"/>
  <c r="D130" i="33"/>
  <c r="G130" i="33" s="1"/>
  <c r="O134" i="31"/>
  <c r="P112" i="31"/>
  <c r="D214" i="33"/>
  <c r="G214" i="33" s="1"/>
  <c r="Q133" i="31"/>
  <c r="L179" i="31"/>
  <c r="N210" i="31"/>
  <c r="P149" i="33"/>
  <c r="Q149" i="33" s="1"/>
  <c r="L149" i="31"/>
  <c r="Z197" i="31"/>
  <c r="N130" i="31"/>
  <c r="O101" i="31"/>
  <c r="D249" i="33"/>
  <c r="G249" i="33" s="1"/>
  <c r="L166" i="31"/>
  <c r="L129" i="31"/>
  <c r="N114" i="31"/>
  <c r="Q149" i="31"/>
  <c r="P110" i="33"/>
  <c r="Q110" i="33" s="1"/>
  <c r="N107" i="31"/>
  <c r="D175" i="33"/>
  <c r="G175" i="33" s="1"/>
  <c r="R171" i="31"/>
  <c r="M163" i="31"/>
  <c r="L113" i="31"/>
  <c r="R95" i="31"/>
  <c r="P186" i="33"/>
  <c r="Q186" i="33" s="1"/>
  <c r="N117" i="31"/>
  <c r="R135" i="31"/>
  <c r="R142" i="31"/>
  <c r="O196" i="31"/>
  <c r="N121" i="31"/>
  <c r="O109" i="31"/>
  <c r="O121" i="31"/>
  <c r="N125" i="31"/>
  <c r="N144" i="31"/>
  <c r="L222" i="31"/>
  <c r="M143" i="31"/>
  <c r="Z164" i="31"/>
  <c r="M90" i="31"/>
  <c r="Q129" i="31"/>
  <c r="P117" i="31"/>
  <c r="M141" i="31"/>
  <c r="D258" i="33"/>
  <c r="G258" i="33" s="1"/>
  <c r="R161" i="31"/>
  <c r="N98" i="31"/>
  <c r="M112" i="31"/>
  <c r="M122" i="31"/>
  <c r="O230" i="31"/>
  <c r="O103" i="31"/>
  <c r="N194" i="31"/>
  <c r="P171" i="33"/>
  <c r="Q171" i="33" s="1"/>
  <c r="M128" i="31"/>
  <c r="R191" i="31"/>
  <c r="P154" i="33"/>
  <c r="Q154" i="33" s="1"/>
  <c r="P171" i="31"/>
  <c r="P248" i="33"/>
  <c r="Q248" i="33" s="1"/>
  <c r="O207" i="31"/>
  <c r="P116" i="33"/>
  <c r="Q116" i="33" s="1"/>
  <c r="O132" i="31"/>
  <c r="Q103" i="31"/>
  <c r="P170" i="33"/>
  <c r="Q170" i="33" s="1"/>
  <c r="M165" i="31"/>
  <c r="N193" i="31"/>
  <c r="O150" i="31"/>
  <c r="P166" i="33"/>
  <c r="Q166" i="33" s="1"/>
  <c r="R111" i="31"/>
  <c r="L91" i="31"/>
  <c r="O95" i="31"/>
  <c r="D241" i="33"/>
  <c r="G241" i="33" s="1"/>
  <c r="Q126" i="31"/>
  <c r="O208" i="31"/>
  <c r="L110" i="31"/>
  <c r="O203" i="31"/>
  <c r="L183" i="31"/>
  <c r="L98" i="31"/>
  <c r="D232" i="33"/>
  <c r="G232" i="33" s="1"/>
  <c r="P186" i="31"/>
  <c r="R94" i="31"/>
  <c r="L96" i="31"/>
  <c r="N145" i="31"/>
  <c r="Z226" i="31"/>
  <c r="P219" i="33"/>
  <c r="Q219" i="33" s="1"/>
  <c r="N199" i="31"/>
  <c r="M201" i="31"/>
  <c r="P174" i="33"/>
  <c r="Q174" i="33" s="1"/>
  <c r="D105" i="33"/>
  <c r="G105" i="33" s="1"/>
  <c r="L133" i="31"/>
  <c r="Q102" i="31"/>
  <c r="N159" i="31"/>
  <c r="D208" i="33"/>
  <c r="G208" i="33" s="1"/>
  <c r="Q146" i="31"/>
  <c r="D204" i="33"/>
  <c r="G204" i="33" s="1"/>
  <c r="D189" i="33"/>
  <c r="G189" i="33" s="1"/>
  <c r="Q161" i="31"/>
  <c r="O165" i="31"/>
  <c r="Z227" i="31"/>
  <c r="Q180" i="31"/>
  <c r="Q97" i="31"/>
  <c r="M118" i="31"/>
  <c r="O166" i="31"/>
  <c r="L134" i="31"/>
  <c r="R136" i="31"/>
  <c r="L162" i="31"/>
  <c r="R133" i="31"/>
  <c r="D114" i="33"/>
  <c r="G114" i="33" s="1"/>
  <c r="R112" i="31"/>
  <c r="M123" i="31"/>
  <c r="R196" i="31"/>
  <c r="R115" i="31"/>
  <c r="O198" i="31"/>
  <c r="O157" i="31"/>
  <c r="N180" i="31"/>
  <c r="L177" i="31"/>
  <c r="N192" i="31"/>
  <c r="Z101" i="31"/>
  <c r="O184" i="31"/>
  <c r="M189" i="31"/>
  <c r="P107" i="33"/>
  <c r="Q107" i="33" s="1"/>
  <c r="O188" i="31"/>
  <c r="D162" i="33"/>
  <c r="G162" i="33" s="1"/>
  <c r="D161" i="33"/>
  <c r="G161" i="33" s="1"/>
  <c r="Q173" i="31"/>
  <c r="D136" i="33"/>
  <c r="G136" i="33" s="1"/>
  <c r="O160" i="31"/>
  <c r="R166" i="31"/>
  <c r="L103" i="31"/>
  <c r="M161" i="31"/>
  <c r="Q163" i="31"/>
  <c r="M228" i="31"/>
  <c r="M211" i="31"/>
  <c r="D127" i="33"/>
  <c r="G127" i="33" s="1"/>
  <c r="M149" i="31"/>
  <c r="Z110" i="31"/>
  <c r="Q166" i="31"/>
  <c r="P154" i="31"/>
  <c r="Z135" i="31"/>
  <c r="Z127" i="31"/>
  <c r="R160" i="31"/>
  <c r="M142" i="31"/>
  <c r="P251" i="33"/>
  <c r="Q251" i="33" s="1"/>
  <c r="O147" i="31"/>
  <c r="P120" i="33"/>
  <c r="Q120" i="33" s="1"/>
  <c r="Q154" i="31"/>
  <c r="R90" i="31"/>
  <c r="P176" i="33"/>
  <c r="Q176" i="33" s="1"/>
  <c r="R146" i="31"/>
  <c r="N189" i="31"/>
  <c r="Z120" i="31"/>
  <c r="N164" i="31"/>
  <c r="R134" i="31"/>
  <c r="P142" i="31"/>
  <c r="D167" i="33"/>
  <c r="G167" i="33" s="1"/>
  <c r="D119" i="33"/>
  <c r="G119" i="33" s="1"/>
  <c r="R172" i="31"/>
  <c r="L220" i="31"/>
  <c r="O182" i="31"/>
  <c r="L170" i="31"/>
  <c r="N213" i="31"/>
  <c r="P90" i="31"/>
  <c r="P206" i="33"/>
  <c r="Q206" i="33" s="1"/>
  <c r="M157" i="31"/>
  <c r="D141" i="33"/>
  <c r="G141" i="33" s="1"/>
  <c r="D165" i="33"/>
  <c r="G165" i="33" s="1"/>
  <c r="N187" i="31"/>
  <c r="L224" i="31"/>
  <c r="L157" i="31"/>
  <c r="Q100" i="31"/>
  <c r="M216" i="31"/>
  <c r="N200" i="31"/>
  <c r="Z93" i="31"/>
  <c r="P180" i="31"/>
  <c r="O143" i="31"/>
  <c r="R113" i="31"/>
  <c r="L199" i="31"/>
  <c r="D236" i="33"/>
  <c r="G236" i="33" s="1"/>
  <c r="M180" i="31"/>
  <c r="P169" i="33"/>
  <c r="Q169" i="33" s="1"/>
  <c r="D247" i="33"/>
  <c r="G247" i="33" s="1"/>
  <c r="D182" i="33"/>
  <c r="G182" i="33" s="1"/>
  <c r="O108" i="31"/>
  <c r="R152" i="31"/>
  <c r="P246" i="33"/>
  <c r="Q246" i="33" s="1"/>
  <c r="D266" i="33"/>
  <c r="G266" i="33" s="1"/>
  <c r="D146" i="33"/>
  <c r="G146" i="33" s="1"/>
  <c r="P173" i="33"/>
  <c r="Q173" i="33" s="1"/>
  <c r="Q96" i="31"/>
  <c r="Q119" i="31"/>
  <c r="N95" i="31"/>
  <c r="Z228" i="31"/>
  <c r="O183" i="31"/>
  <c r="R162" i="31"/>
  <c r="M107" i="31"/>
  <c r="M117" i="31"/>
  <c r="O124" i="31"/>
  <c r="Z204" i="31"/>
  <c r="Z177" i="31"/>
  <c r="M183" i="31"/>
  <c r="D160" i="33"/>
  <c r="G160" i="33" s="1"/>
  <c r="L102" i="31"/>
  <c r="O219" i="31"/>
  <c r="N128" i="31"/>
  <c r="Q131" i="31"/>
  <c r="L132" i="31"/>
  <c r="N150" i="31"/>
  <c r="N216" i="31"/>
  <c r="Q121" i="31"/>
  <c r="N186" i="31"/>
  <c r="Q101" i="31"/>
  <c r="R180" i="31"/>
  <c r="D112" i="33"/>
  <c r="G112" i="33" s="1"/>
  <c r="Z222" i="31"/>
  <c r="N110" i="31"/>
  <c r="D262" i="33"/>
  <c r="G262" i="33" s="1"/>
  <c r="P240" i="33"/>
  <c r="Q240" i="33" s="1"/>
  <c r="L94" i="31"/>
  <c r="O104" i="31"/>
  <c r="L181" i="31"/>
  <c r="Q120" i="31"/>
  <c r="O114" i="31"/>
  <c r="R203" i="31"/>
  <c r="O111" i="31"/>
  <c r="R123" i="31"/>
  <c r="N132" i="31"/>
  <c r="N97" i="31"/>
  <c r="Q92" i="31"/>
  <c r="O192" i="31"/>
  <c r="L164" i="31"/>
  <c r="O155" i="31"/>
  <c r="Z157" i="31"/>
  <c r="P175" i="31"/>
  <c r="Q142" i="31"/>
  <c r="M175" i="31"/>
  <c r="N90" i="31"/>
  <c r="O106" i="31"/>
  <c r="Z182" i="31"/>
  <c r="R129" i="31"/>
  <c r="P153" i="31"/>
  <c r="D95" i="33"/>
  <c r="N154" i="31"/>
  <c r="O152" i="31"/>
  <c r="N147" i="31"/>
  <c r="R117" i="31"/>
  <c r="D133" i="33"/>
  <c r="G133" i="33" s="1"/>
  <c r="R210" i="31"/>
  <c r="O169" i="31"/>
  <c r="O91" i="31"/>
  <c r="P218" i="31"/>
  <c r="P221" i="31"/>
  <c r="Q128" i="31"/>
  <c r="M198" i="31"/>
  <c r="Z170" i="31"/>
  <c r="D170" i="33"/>
  <c r="G170" i="33" s="1"/>
  <c r="L169" i="31"/>
  <c r="P139" i="33"/>
  <c r="Q139" i="33" s="1"/>
  <c r="D235" i="33"/>
  <c r="G235" i="33" s="1"/>
  <c r="Q168" i="31"/>
  <c r="P146" i="33"/>
  <c r="Q146" i="33" s="1"/>
  <c r="R170" i="31"/>
  <c r="Q212" i="31"/>
  <c r="P225" i="33"/>
  <c r="Q225" i="33" s="1"/>
  <c r="M136" i="31"/>
  <c r="M160" i="31"/>
  <c r="L185" i="31"/>
  <c r="P265" i="33"/>
  <c r="Q265" i="33" s="1"/>
  <c r="Q208" i="31"/>
  <c r="R188" i="31"/>
  <c r="P106" i="33"/>
  <c r="Q106" i="33" s="1"/>
  <c r="O102" i="31"/>
  <c r="P97" i="31"/>
  <c r="P177" i="33"/>
  <c r="Q177" i="33" s="1"/>
  <c r="M105" i="31"/>
  <c r="L221" i="31"/>
  <c r="P125" i="33"/>
  <c r="Q125" i="33" s="1"/>
  <c r="D234" i="33"/>
  <c r="G234" i="33" s="1"/>
  <c r="D155" i="33"/>
  <c r="G155" i="33" s="1"/>
  <c r="R181" i="31"/>
  <c r="R185" i="31"/>
  <c r="P256" i="33"/>
  <c r="Q256" i="33" s="1"/>
  <c r="N103" i="31"/>
  <c r="M155" i="31"/>
  <c r="Z198" i="31"/>
  <c r="M190" i="31"/>
  <c r="P182" i="33"/>
  <c r="Q182" i="33" s="1"/>
  <c r="D209" i="33"/>
  <c r="G209" i="33" s="1"/>
  <c r="M182" i="31"/>
  <c r="Z121" i="31"/>
  <c r="P232" i="33"/>
  <c r="Q232" i="33" s="1"/>
  <c r="Z97" i="31"/>
  <c r="D207" i="33"/>
  <c r="G207" i="33" s="1"/>
  <c r="D139" i="33"/>
  <c r="G139" i="33" s="1"/>
  <c r="L195" i="31"/>
  <c r="O141" i="31"/>
  <c r="D102" i="33"/>
  <c r="G102" i="33" s="1"/>
  <c r="L106" i="31"/>
  <c r="D231" i="33"/>
  <c r="G231" i="33" s="1"/>
  <c r="M215" i="31"/>
  <c r="L208" i="31"/>
  <c r="L219" i="31"/>
  <c r="P189" i="33"/>
  <c r="Q189" i="33" s="1"/>
  <c r="O210" i="31"/>
  <c r="M173" i="31"/>
  <c r="Q150" i="31"/>
  <c r="N93" i="31"/>
  <c r="L101" i="31"/>
  <c r="R215" i="31"/>
  <c r="M91" i="31"/>
  <c r="Z119" i="31"/>
  <c r="P126" i="33"/>
  <c r="Q126" i="33" s="1"/>
  <c r="R156" i="31"/>
  <c r="L124" i="31"/>
  <c r="N131" i="31"/>
  <c r="D138" i="33"/>
  <c r="G138" i="33" s="1"/>
  <c r="P193" i="33"/>
  <c r="Q193" i="33" s="1"/>
  <c r="Q132" i="31"/>
  <c r="L123" i="31"/>
  <c r="Q157" i="31"/>
  <c r="O123" i="31"/>
  <c r="N209" i="31"/>
  <c r="D123" i="33"/>
  <c r="G123" i="33" s="1"/>
  <c r="R110" i="31"/>
  <c r="N141" i="31"/>
  <c r="L182" i="31"/>
  <c r="M104" i="31"/>
  <c r="Q189" i="31"/>
  <c r="R164" i="31"/>
  <c r="R167" i="31"/>
  <c r="L154" i="31"/>
  <c r="L196" i="31"/>
  <c r="Q108" i="31"/>
  <c r="D154" i="33"/>
  <c r="G154" i="33" s="1"/>
  <c r="O171" i="31"/>
  <c r="Q178" i="31"/>
  <c r="P201" i="31"/>
  <c r="N172" i="31"/>
  <c r="M200" i="31"/>
  <c r="P250" i="33"/>
  <c r="Q250" i="33" s="1"/>
  <c r="P170" i="31"/>
  <c r="Z174" i="31"/>
  <c r="P140" i="31"/>
  <c r="P219" i="31"/>
  <c r="Q143" i="31"/>
  <c r="P140" i="33"/>
  <c r="Q140" i="33" s="1"/>
  <c r="Z159" i="31"/>
  <c r="P187" i="31"/>
  <c r="Q207" i="31"/>
  <c r="O158" i="31"/>
  <c r="P205" i="33"/>
  <c r="Q205" i="33" s="1"/>
  <c r="L145" i="31"/>
  <c r="Q211" i="31"/>
  <c r="P141" i="31"/>
  <c r="Z142" i="31"/>
  <c r="L128" i="31"/>
  <c r="Q151" i="31"/>
  <c r="Q145" i="31"/>
  <c r="O174" i="31"/>
  <c r="O98" i="31"/>
  <c r="P200" i="31"/>
  <c r="M140" i="31"/>
  <c r="O151" i="31"/>
  <c r="N102" i="31"/>
  <c r="R131" i="31"/>
  <c r="P183" i="31"/>
  <c r="M139" i="31"/>
  <c r="Q192" i="31"/>
  <c r="L93" i="31"/>
  <c r="P178" i="31"/>
  <c r="N181" i="31"/>
  <c r="M148" i="31"/>
  <c r="P177" i="31"/>
  <c r="O156" i="31"/>
  <c r="Q164" i="31"/>
  <c r="Z128" i="31"/>
  <c r="P128" i="33"/>
  <c r="Q128" i="33" s="1"/>
  <c r="L175" i="31"/>
  <c r="Q200" i="31"/>
  <c r="Q219" i="31"/>
  <c r="Z124" i="31"/>
  <c r="Q198" i="31"/>
  <c r="Q229" i="31"/>
  <c r="O201" i="31"/>
  <c r="R141" i="31"/>
  <c r="O204" i="31"/>
  <c r="P159" i="31"/>
  <c r="M223" i="31"/>
  <c r="N183" i="31"/>
  <c r="P112" i="33"/>
  <c r="Q112" i="33" s="1"/>
  <c r="R109" i="31"/>
  <c r="O93" i="31"/>
  <c r="M133" i="31"/>
  <c r="M92" i="31"/>
  <c r="O119" i="31"/>
  <c r="Z147" i="31"/>
  <c r="D100" i="33"/>
  <c r="P164" i="33"/>
  <c r="Q164" i="33" s="1"/>
  <c r="P203" i="31"/>
  <c r="D179" i="33"/>
  <c r="G179" i="33" s="1"/>
  <c r="D177" i="33"/>
  <c r="G177" i="33" s="1"/>
  <c r="L115" i="31"/>
  <c r="D171" i="33"/>
  <c r="G171" i="33" s="1"/>
  <c r="D143" i="33"/>
  <c r="G143" i="33" s="1"/>
  <c r="N100" i="31"/>
  <c r="M109" i="31"/>
  <c r="M213" i="31"/>
  <c r="L92" i="31"/>
  <c r="D183" i="33"/>
  <c r="G183" i="33" s="1"/>
  <c r="L202" i="31"/>
  <c r="N134" i="31"/>
  <c r="D195" i="33"/>
  <c r="G195" i="33" s="1"/>
  <c r="L141" i="31"/>
  <c r="R139" i="31"/>
  <c r="L214" i="31"/>
  <c r="P122" i="33"/>
  <c r="Q122" i="33" s="1"/>
  <c r="M218" i="31"/>
  <c r="O173" i="31"/>
  <c r="Q185" i="31"/>
  <c r="Z172" i="31"/>
  <c r="O193" i="31"/>
  <c r="Q182" i="31"/>
  <c r="P236" i="33"/>
  <c r="Q236" i="33" s="1"/>
  <c r="Z175" i="31"/>
  <c r="L225" i="31"/>
  <c r="N139" i="31"/>
  <c r="P210" i="31"/>
  <c r="M121" i="31"/>
  <c r="D115" i="33"/>
  <c r="G115" i="33" s="1"/>
  <c r="R192" i="31"/>
  <c r="L205" i="31"/>
  <c r="R98" i="31"/>
  <c r="R230" i="31"/>
  <c r="P204" i="33"/>
  <c r="Q204" i="33" s="1"/>
  <c r="D256" i="33"/>
  <c r="G256" i="33" s="1"/>
  <c r="P231" i="33"/>
  <c r="Q231" i="33" s="1"/>
  <c r="P160" i="31"/>
  <c r="P207" i="33"/>
  <c r="Q207" i="33" s="1"/>
  <c r="O110" i="31"/>
  <c r="D158" i="33"/>
  <c r="G158" i="33" s="1"/>
  <c r="P103" i="31"/>
  <c r="O162" i="31"/>
  <c r="R118" i="31"/>
  <c r="N138" i="31"/>
  <c r="O163" i="31"/>
  <c r="O209" i="31"/>
  <c r="D211" i="33"/>
  <c r="G211" i="33" s="1"/>
  <c r="M226" i="31"/>
  <c r="N168" i="31"/>
  <c r="L155" i="31"/>
  <c r="N153" i="31"/>
  <c r="D200" i="33"/>
  <c r="G200" i="33" s="1"/>
  <c r="M152" i="31"/>
  <c r="L201" i="31"/>
  <c r="R106" i="31"/>
  <c r="R224" i="31"/>
  <c r="R108" i="31"/>
  <c r="P157" i="33"/>
  <c r="Q157" i="33" s="1"/>
  <c r="R125" i="31"/>
  <c r="P117" i="33"/>
  <c r="Q117" i="33" s="1"/>
  <c r="L90" i="31"/>
  <c r="N170" i="31"/>
  <c r="N158" i="31"/>
  <c r="M159" i="31"/>
  <c r="O115" i="31"/>
  <c r="M220" i="31"/>
  <c r="R120" i="31"/>
  <c r="Q222" i="31"/>
  <c r="P216" i="33"/>
  <c r="Q216" i="33" s="1"/>
  <c r="N104" i="31"/>
  <c r="M125" i="31"/>
  <c r="N208" i="31"/>
  <c r="O129" i="31"/>
  <c r="Z146" i="31"/>
  <c r="O167" i="31"/>
  <c r="Z114" i="31"/>
  <c r="L215" i="31"/>
  <c r="Z169" i="31"/>
  <c r="R205" i="31"/>
  <c r="O161" i="31"/>
  <c r="N215" i="31"/>
  <c r="P167" i="31"/>
  <c r="Q227" i="31"/>
  <c r="P128" i="31"/>
  <c r="Q107" i="31"/>
  <c r="Q111" i="31"/>
  <c r="N124" i="31"/>
  <c r="Q176" i="31"/>
  <c r="Z178" i="31"/>
  <c r="M187" i="31"/>
  <c r="M181" i="31"/>
  <c r="M147" i="31"/>
  <c r="Q218" i="31"/>
  <c r="P136" i="33"/>
  <c r="Q136" i="33" s="1"/>
  <c r="Z125" i="31"/>
  <c r="R158" i="31"/>
  <c r="P178" i="33"/>
  <c r="Q178" i="33" s="1"/>
  <c r="M221" i="31"/>
  <c r="Z130" i="31"/>
  <c r="P209" i="33"/>
  <c r="Q209" i="33" s="1"/>
  <c r="M192" i="31"/>
  <c r="R143" i="31"/>
  <c r="O227" i="31"/>
  <c r="P263" i="33"/>
  <c r="Q263" i="33" s="1"/>
  <c r="P123" i="33"/>
  <c r="Q123" i="33" s="1"/>
  <c r="L147" i="31"/>
  <c r="P101" i="31"/>
  <c r="N218" i="31"/>
  <c r="Z183" i="31"/>
  <c r="P198" i="31"/>
  <c r="O116" i="31"/>
  <c r="O117" i="31"/>
  <c r="P124" i="33"/>
  <c r="Q124" i="33" s="1"/>
  <c r="P121" i="31"/>
  <c r="P161" i="33"/>
  <c r="Q161" i="33" s="1"/>
  <c r="R216" i="31"/>
  <c r="R183" i="31"/>
  <c r="P233" i="33"/>
  <c r="Q233" i="33" s="1"/>
  <c r="M95" i="31"/>
  <c r="L127" i="31"/>
  <c r="D217" i="33"/>
  <c r="G217" i="33" s="1"/>
  <c r="Z111" i="31"/>
  <c r="N92" i="31"/>
  <c r="P137" i="33"/>
  <c r="Q137" i="33" s="1"/>
  <c r="P212" i="33"/>
  <c r="Q212" i="33" s="1"/>
  <c r="L137" i="31"/>
  <c r="P166" i="31"/>
  <c r="Q228" i="31"/>
  <c r="Q170" i="31"/>
  <c r="Q213" i="31"/>
  <c r="R130" i="31"/>
  <c r="N119" i="31"/>
  <c r="Z109" i="31"/>
  <c r="P148" i="33"/>
  <c r="Q148" i="33" s="1"/>
  <c r="P181" i="33"/>
  <c r="Q181" i="33" s="1"/>
  <c r="R207" i="31"/>
  <c r="P137" i="31"/>
  <c r="R187" i="31"/>
  <c r="O223" i="31"/>
  <c r="P175" i="33"/>
  <c r="Q175" i="33" s="1"/>
  <c r="D152" i="33"/>
  <c r="G152" i="33" s="1"/>
  <c r="Q110" i="31"/>
  <c r="N229" i="31"/>
  <c r="R153" i="31"/>
  <c r="N223" i="31"/>
  <c r="M204" i="31"/>
  <c r="N113" i="31"/>
  <c r="N152" i="31"/>
  <c r="P97" i="33"/>
  <c r="Q216" i="31"/>
  <c r="P252" i="33"/>
  <c r="Q252" i="33" s="1"/>
  <c r="P224" i="31"/>
  <c r="P92" i="31"/>
  <c r="N224" i="31"/>
  <c r="R93" i="31"/>
  <c r="D157" i="33"/>
  <c r="G157" i="33" s="1"/>
  <c r="P172" i="31"/>
  <c r="P144" i="31"/>
  <c r="N146" i="31"/>
  <c r="Q194" i="31"/>
  <c r="D215" i="33"/>
  <c r="G215" i="33" s="1"/>
  <c r="L108" i="31"/>
  <c r="D223" i="33"/>
  <c r="G223" i="33" s="1"/>
  <c r="M208" i="31"/>
  <c r="L209" i="31"/>
  <c r="P172" i="33"/>
  <c r="Q172" i="33" s="1"/>
  <c r="P229" i="31"/>
  <c r="M170" i="31"/>
  <c r="D218" i="33"/>
  <c r="G218" i="33" s="1"/>
  <c r="Z179" i="31"/>
  <c r="Z168" i="31"/>
  <c r="L194" i="31"/>
  <c r="L176" i="31"/>
  <c r="L136" i="31"/>
  <c r="Q188" i="31"/>
  <c r="P103" i="33"/>
  <c r="Q103" i="33" s="1"/>
  <c r="P157" i="31"/>
  <c r="Z203" i="31"/>
  <c r="Q135" i="31"/>
  <c r="D117" i="33"/>
  <c r="G117" i="33" s="1"/>
  <c r="P109" i="31"/>
  <c r="P190" i="33"/>
  <c r="Q190" i="33" s="1"/>
  <c r="L150" i="31"/>
  <c r="L163" i="31"/>
  <c r="P259" i="33"/>
  <c r="Q259" i="33" s="1"/>
  <c r="Q104" i="31"/>
  <c r="R179" i="31"/>
  <c r="L99" i="31"/>
  <c r="O90" i="31"/>
  <c r="D244" i="33"/>
  <c r="G244" i="33" s="1"/>
  <c r="Q175" i="31"/>
  <c r="P181" i="31"/>
  <c r="Q127" i="31"/>
  <c r="P135" i="33"/>
  <c r="Q135" i="33" s="1"/>
  <c r="O164" i="31"/>
  <c r="N162" i="31"/>
  <c r="P156" i="33"/>
  <c r="Q156" i="33" s="1"/>
  <c r="L207" i="31"/>
  <c r="N99" i="31"/>
  <c r="M227" i="31"/>
  <c r="R173" i="31"/>
  <c r="M134" i="31"/>
  <c r="Z154" i="31"/>
  <c r="R149" i="31"/>
  <c r="D220" i="33"/>
  <c r="G220" i="33" s="1"/>
  <c r="Q117" i="31"/>
  <c r="N206" i="31"/>
  <c r="P229" i="33"/>
  <c r="Q229" i="33" s="1"/>
  <c r="D153" i="33"/>
  <c r="G153" i="33" s="1"/>
  <c r="Z189" i="31"/>
  <c r="O205" i="31"/>
  <c r="L223" i="31"/>
  <c r="L112" i="31"/>
  <c r="L142" i="31"/>
  <c r="R169" i="31"/>
  <c r="M177" i="31"/>
  <c r="N202" i="31"/>
  <c r="P185" i="33"/>
  <c r="Q185" i="33" s="1"/>
  <c r="M203" i="31"/>
  <c r="P180" i="33"/>
  <c r="Q180" i="33" s="1"/>
  <c r="O153" i="31"/>
  <c r="N148" i="31"/>
  <c r="Q191" i="31"/>
  <c r="P99" i="33"/>
  <c r="Q152" i="31"/>
  <c r="P168" i="33"/>
  <c r="Q168" i="33" s="1"/>
  <c r="Z144" i="31"/>
  <c r="Z188" i="31"/>
  <c r="R127" i="31"/>
  <c r="L100" i="31"/>
  <c r="Z202" i="31"/>
  <c r="P110" i="31"/>
  <c r="P105" i="31"/>
  <c r="D137" i="33"/>
  <c r="G137" i="33" s="1"/>
  <c r="P188" i="31"/>
  <c r="P158" i="33"/>
  <c r="Q158" i="33" s="1"/>
  <c r="Z173" i="31"/>
  <c r="Z151" i="31"/>
  <c r="Z163" i="31"/>
  <c r="P262" i="33"/>
  <c r="Q262" i="33" s="1"/>
  <c r="L217" i="31"/>
  <c r="P155" i="31"/>
  <c r="Z153" i="31"/>
  <c r="P245" i="33"/>
  <c r="Q245" i="33" s="1"/>
  <c r="L121" i="31"/>
  <c r="N226" i="31"/>
  <c r="P206" i="31"/>
  <c r="O189" i="31"/>
  <c r="P220" i="33"/>
  <c r="Q220" i="33" s="1"/>
  <c r="M212" i="31"/>
  <c r="R194" i="31"/>
  <c r="L131" i="31"/>
  <c r="L191" i="31"/>
  <c r="M108" i="31"/>
  <c r="P196" i="31"/>
  <c r="L95" i="31"/>
  <c r="M217" i="31"/>
  <c r="P93" i="31"/>
  <c r="D254" i="33"/>
  <c r="G254" i="33" s="1"/>
  <c r="P138" i="33"/>
  <c r="Q138" i="33" s="1"/>
  <c r="Z116" i="31"/>
  <c r="N178" i="31"/>
  <c r="Q95" i="31"/>
  <c r="D121" i="33"/>
  <c r="G121" i="33" s="1"/>
  <c r="R96" i="31"/>
  <c r="D197" i="33"/>
  <c r="G197" i="33" s="1"/>
  <c r="P197" i="31"/>
  <c r="O112" i="31"/>
  <c r="M195" i="31"/>
  <c r="P104" i="31"/>
  <c r="Q183" i="31"/>
  <c r="P131" i="33"/>
  <c r="Q131" i="33" s="1"/>
  <c r="N211" i="31"/>
  <c r="M168" i="31"/>
  <c r="Q221" i="31"/>
  <c r="D134" i="33"/>
  <c r="G134" i="33" s="1"/>
  <c r="Z210" i="31"/>
  <c r="O149" i="31"/>
  <c r="D172" i="33"/>
  <c r="G172" i="33" s="1"/>
  <c r="P198" i="33"/>
  <c r="Q198" i="33" s="1"/>
  <c r="O176" i="31"/>
  <c r="P115" i="31"/>
  <c r="D198" i="33"/>
  <c r="G198" i="33" s="1"/>
  <c r="D122" i="33"/>
  <c r="G122" i="33" s="1"/>
  <c r="Q93" i="31"/>
  <c r="Q177" i="31"/>
  <c r="P132" i="31"/>
  <c r="R157" i="31"/>
  <c r="P237" i="33"/>
  <c r="Q237" i="33" s="1"/>
  <c r="Q122" i="31"/>
  <c r="R200" i="31"/>
  <c r="M210" i="31"/>
  <c r="O145" i="31"/>
  <c r="P222" i="33"/>
  <c r="Q222" i="33" s="1"/>
  <c r="Z123" i="31"/>
  <c r="L189" i="31"/>
  <c r="D250" i="33"/>
  <c r="G250" i="33" s="1"/>
  <c r="O148" i="31"/>
  <c r="M100" i="31"/>
  <c r="N174" i="31"/>
  <c r="M111" i="31"/>
  <c r="Q223" i="31"/>
  <c r="P142" i="33"/>
  <c r="Q142" i="33" s="1"/>
  <c r="P255" i="33"/>
  <c r="Q255" i="33" s="1"/>
  <c r="P130" i="31"/>
  <c r="P187" i="33"/>
  <c r="Q187" i="33" s="1"/>
  <c r="L135" i="31"/>
  <c r="M164" i="31"/>
  <c r="R195" i="31"/>
  <c r="N111" i="31"/>
  <c r="R137" i="31"/>
  <c r="R147" i="31"/>
  <c r="R165" i="31"/>
  <c r="L120" i="31"/>
  <c r="N96" i="31"/>
  <c r="L122" i="31"/>
  <c r="N221" i="31"/>
  <c r="Z230" i="31"/>
  <c r="Q193" i="31"/>
  <c r="P195" i="31"/>
  <c r="M101" i="31"/>
  <c r="D194" i="33"/>
  <c r="G194" i="33" s="1"/>
  <c r="P100" i="33"/>
  <c r="L160" i="31"/>
  <c r="Q195" i="31"/>
  <c r="D260" i="33"/>
  <c r="G260" i="33" s="1"/>
  <c r="D129" i="33"/>
  <c r="G129" i="33" s="1"/>
  <c r="O199" i="31"/>
  <c r="P173" i="31"/>
  <c r="P222" i="31"/>
  <c r="R184" i="31"/>
  <c r="Q190" i="31"/>
  <c r="L97" i="31"/>
  <c r="L184" i="31"/>
  <c r="P168" i="31"/>
  <c r="P261" i="33"/>
  <c r="Q261" i="33" s="1"/>
  <c r="P204" i="31"/>
  <c r="D251" i="33"/>
  <c r="G251" i="33" s="1"/>
  <c r="R182" i="31"/>
  <c r="N176" i="31"/>
  <c r="Z103" i="31"/>
  <c r="Q112" i="31"/>
  <c r="Q199" i="31"/>
  <c r="Q160" i="31"/>
  <c r="D205" i="33"/>
  <c r="G205" i="33" s="1"/>
  <c r="R225" i="31"/>
  <c r="Z156" i="31"/>
  <c r="R140" i="31"/>
  <c r="D107" i="33"/>
  <c r="G107" i="33" s="1"/>
  <c r="P244" i="33"/>
  <c r="Q244" i="33" s="1"/>
  <c r="Q99" i="31"/>
  <c r="D265" i="33"/>
  <c r="G265" i="33" s="1"/>
  <c r="Z219" i="31"/>
  <c r="P148" i="31"/>
  <c r="P139" i="31"/>
  <c r="P209" i="31"/>
  <c r="O105" i="31"/>
  <c r="P125" i="31"/>
  <c r="P211" i="33"/>
  <c r="Q211" i="33" s="1"/>
  <c r="N106" i="31"/>
  <c r="Q162" i="31"/>
  <c r="R155" i="31"/>
  <c r="D109" i="33"/>
  <c r="G109" i="33" s="1"/>
  <c r="O92" i="31"/>
  <c r="L229" i="31"/>
  <c r="D135" i="33"/>
  <c r="G135" i="33" s="1"/>
  <c r="N182" i="31"/>
  <c r="Q201" i="31"/>
  <c r="Z126" i="31"/>
  <c r="D239" i="33"/>
  <c r="G239" i="33" s="1"/>
  <c r="P111" i="31"/>
  <c r="Z118" i="31"/>
  <c r="N112" i="31"/>
  <c r="P155" i="33"/>
  <c r="Q155" i="33" s="1"/>
  <c r="L117" i="31"/>
  <c r="R218" i="31"/>
  <c r="D259" i="33"/>
  <c r="G259" i="33" s="1"/>
  <c r="Q215" i="31"/>
  <c r="D224" i="33"/>
  <c r="G224" i="33" s="1"/>
  <c r="M97" i="31"/>
  <c r="L188" i="31"/>
  <c r="Z141" i="31"/>
  <c r="D255" i="33"/>
  <c r="G255" i="33" s="1"/>
  <c r="Q187" i="31"/>
  <c r="Z98" i="31"/>
  <c r="Q115" i="31"/>
  <c r="P234" i="33"/>
  <c r="Q234" i="33" s="1"/>
  <c r="L114" i="31"/>
  <c r="Z148" i="31"/>
  <c r="D237" i="33"/>
  <c r="G237" i="33" s="1"/>
  <c r="P118" i="31"/>
  <c r="D108" i="33"/>
  <c r="G108" i="33" s="1"/>
  <c r="L107" i="31"/>
  <c r="P208" i="31"/>
  <c r="N160" i="31"/>
  <c r="P230" i="31"/>
  <c r="M124" i="31"/>
  <c r="M191" i="31"/>
  <c r="Z190" i="31"/>
  <c r="P182" i="31"/>
  <c r="Z207" i="31"/>
  <c r="D99" i="33"/>
  <c r="D212" i="33"/>
  <c r="G212" i="33" s="1"/>
  <c r="L186" i="31"/>
  <c r="L143" i="31"/>
  <c r="P150" i="31"/>
  <c r="M135" i="31"/>
  <c r="Z223" i="31"/>
  <c r="Q138" i="31"/>
  <c r="N195" i="31"/>
  <c r="P163" i="33"/>
  <c r="Q163" i="33" s="1"/>
  <c r="P159" i="33"/>
  <c r="Q159" i="33" s="1"/>
  <c r="D188" i="33"/>
  <c r="G188" i="33" s="1"/>
  <c r="P91" i="31"/>
  <c r="D125" i="33"/>
  <c r="G125" i="33" s="1"/>
  <c r="M137" i="31"/>
  <c r="P138" i="31"/>
  <c r="D113" i="33"/>
  <c r="G113" i="33" s="1"/>
  <c r="O187" i="31"/>
  <c r="Z199" i="31"/>
  <c r="O130" i="31"/>
  <c r="P164" i="31"/>
  <c r="L178" i="31"/>
  <c r="O177" i="31"/>
  <c r="N122" i="31"/>
  <c r="P162" i="33"/>
  <c r="Q162" i="33" s="1"/>
  <c r="Z181" i="31"/>
  <c r="P228" i="31"/>
  <c r="P130" i="33"/>
  <c r="Q130" i="33" s="1"/>
  <c r="P151" i="33"/>
  <c r="Q151" i="33" s="1"/>
  <c r="R211" i="31"/>
  <c r="L139" i="31"/>
  <c r="M120" i="31"/>
  <c r="N126" i="31"/>
  <c r="P127" i="31"/>
  <c r="O125" i="31"/>
  <c r="N123" i="31"/>
  <c r="P227" i="33"/>
  <c r="Q227" i="33" s="1"/>
  <c r="Z136" i="31"/>
  <c r="R145" i="31"/>
  <c r="M197" i="31"/>
  <c r="P115" i="33"/>
  <c r="Q115" i="33" s="1"/>
  <c r="M151" i="31"/>
  <c r="Q98" i="31"/>
  <c r="M214" i="31"/>
  <c r="Q169" i="31"/>
  <c r="M229" i="31"/>
  <c r="M174" i="31"/>
  <c r="D246" i="33"/>
  <c r="G246" i="33" s="1"/>
  <c r="Z133" i="31"/>
  <c r="Z99" i="31"/>
  <c r="Q167" i="31"/>
  <c r="N173" i="31"/>
  <c r="Z155" i="31"/>
  <c r="P149" i="31"/>
  <c r="P124" i="31"/>
  <c r="P257" i="33"/>
  <c r="Q257" i="33" s="1"/>
  <c r="R128" i="31"/>
  <c r="D233" i="33"/>
  <c r="G233" i="33" s="1"/>
  <c r="N118" i="31"/>
  <c r="Z108" i="31"/>
  <c r="P202" i="33"/>
  <c r="Q202" i="33" s="1"/>
  <c r="Z167" i="31"/>
  <c r="P197" i="33"/>
  <c r="Q197" i="33" s="1"/>
  <c r="R201" i="31"/>
  <c r="Z137" i="31"/>
  <c r="R104" i="31"/>
  <c r="N157" i="31"/>
  <c r="M145" i="31"/>
  <c r="M176" i="31"/>
  <c r="N177" i="31"/>
  <c r="D116" i="33"/>
  <c r="G116" i="33" s="1"/>
  <c r="R163" i="31"/>
  <c r="O206" i="31"/>
  <c r="N142" i="31"/>
  <c r="Z122" i="31"/>
  <c r="M110" i="31"/>
  <c r="Q118" i="31"/>
  <c r="D202" i="33"/>
  <c r="G202" i="33" s="1"/>
  <c r="R206" i="31"/>
  <c r="Z206" i="31"/>
  <c r="P179" i="33"/>
  <c r="Q179" i="33" s="1"/>
  <c r="P238" i="33"/>
  <c r="Q238" i="33" s="1"/>
  <c r="P131" i="31"/>
  <c r="R92" i="31"/>
  <c r="P104" i="33"/>
  <c r="Q104" i="33" s="1"/>
  <c r="O133" i="31"/>
  <c r="P212" i="31"/>
  <c r="O118" i="31"/>
  <c r="P190" i="31"/>
  <c r="D149" i="33"/>
  <c r="G149" i="33" s="1"/>
  <c r="P249" i="33"/>
  <c r="Q249" i="33" s="1"/>
  <c r="L159" i="31"/>
  <c r="P163" i="31"/>
  <c r="P119" i="33"/>
  <c r="Q119" i="33" s="1"/>
  <c r="Z201" i="31"/>
  <c r="Q155" i="31"/>
  <c r="Z138" i="31"/>
  <c r="Z194" i="31"/>
  <c r="L192" i="31"/>
  <c r="Q210" i="31"/>
  <c r="N165" i="31"/>
  <c r="N227" i="31"/>
  <c r="D174" i="33"/>
  <c r="G174" i="33" s="1"/>
  <c r="O170" i="31"/>
  <c r="P217" i="33"/>
  <c r="Q217" i="33" s="1"/>
  <c r="P147" i="31"/>
  <c r="P141" i="33"/>
  <c r="Q141" i="33" s="1"/>
  <c r="O135" i="31"/>
  <c r="O197" i="31"/>
  <c r="D201" i="33"/>
  <c r="G201" i="33" s="1"/>
  <c r="L125" i="31"/>
  <c r="R122" i="31"/>
  <c r="O172" i="31"/>
  <c r="P193" i="31"/>
  <c r="P156" i="31"/>
  <c r="R138" i="31"/>
  <c r="L138" i="31"/>
  <c r="Z196" i="31"/>
  <c r="O131" i="31"/>
  <c r="P129" i="33"/>
  <c r="Q129" i="33" s="1"/>
  <c r="L174" i="31"/>
  <c r="M206" i="31"/>
  <c r="L118" i="31"/>
  <c r="Z161" i="31"/>
  <c r="R223" i="31"/>
  <c r="O221" i="31"/>
  <c r="R159" i="31"/>
  <c r="Z102" i="31"/>
  <c r="Q186" i="31"/>
  <c r="M205" i="31"/>
  <c r="N175" i="31"/>
  <c r="D243" i="33"/>
  <c r="G243" i="33" s="1"/>
  <c r="M126" i="31"/>
  <c r="Z140" i="31"/>
  <c r="M99" i="31"/>
  <c r="P214" i="33"/>
  <c r="Q214" i="33" s="1"/>
  <c r="N220" i="31"/>
  <c r="R186" i="31"/>
  <c r="Z217" i="31"/>
  <c r="L116" i="31"/>
  <c r="M222" i="31"/>
  <c r="R151" i="31"/>
  <c r="N225" i="31"/>
  <c r="P132" i="33"/>
  <c r="Q132" i="33" s="1"/>
  <c r="P102" i="31"/>
  <c r="R150" i="31"/>
  <c r="P235" i="33"/>
  <c r="Q235" i="33" s="1"/>
  <c r="Q113" i="31"/>
  <c r="O228" i="31"/>
  <c r="P158" i="31"/>
  <c r="O139" i="31"/>
  <c r="M144" i="31"/>
  <c r="Z208" i="31"/>
  <c r="R124" i="31"/>
  <c r="R190" i="31"/>
  <c r="Q230" i="31"/>
  <c r="N184" i="31"/>
  <c r="D124" i="33"/>
  <c r="G124" i="33" s="1"/>
  <c r="P185" i="31"/>
  <c r="Z191" i="31"/>
  <c r="O126" i="31"/>
  <c r="O211" i="31"/>
  <c r="M169" i="31"/>
  <c r="Q181" i="31"/>
  <c r="Z145" i="31"/>
  <c r="L190" i="31"/>
  <c r="P162" i="31"/>
  <c r="Q114" i="31"/>
  <c r="D151" i="33"/>
  <c r="G151" i="33" s="1"/>
  <c r="P191" i="31"/>
  <c r="L216" i="31"/>
  <c r="Q224" i="31"/>
  <c r="L173" i="31"/>
  <c r="P183" i="33"/>
  <c r="Q183" i="33" s="1"/>
  <c r="N196" i="31"/>
  <c r="D111" i="33"/>
  <c r="G111" i="33" s="1"/>
  <c r="M207" i="31"/>
  <c r="M158" i="31"/>
  <c r="Q136" i="31"/>
  <c r="D126" i="33"/>
  <c r="G126" i="33" s="1"/>
  <c r="M153" i="31"/>
  <c r="M114" i="31"/>
  <c r="Z104" i="31"/>
  <c r="P253" i="33"/>
  <c r="Q253" i="33" s="1"/>
  <c r="R154" i="31"/>
  <c r="R202" i="31"/>
  <c r="P167" i="33"/>
  <c r="Q167" i="33" s="1"/>
  <c r="N101" i="31"/>
  <c r="D140" i="33"/>
  <c r="G140" i="33" s="1"/>
  <c r="D187" i="33"/>
  <c r="G187" i="33" s="1"/>
  <c r="D168" i="33"/>
  <c r="G168" i="33" s="1"/>
  <c r="D120" i="33"/>
  <c r="G120" i="33" s="1"/>
  <c r="P254" i="33"/>
  <c r="Q254" i="33" s="1"/>
  <c r="D206" i="33"/>
  <c r="G206" i="33" s="1"/>
  <c r="Z224" i="31"/>
  <c r="D186" i="33"/>
  <c r="G186" i="33" s="1"/>
  <c r="O178" i="31"/>
  <c r="D185" i="33"/>
  <c r="G185" i="33" s="1"/>
  <c r="O181" i="31"/>
  <c r="Z192" i="31"/>
  <c r="N188" i="31"/>
  <c r="L109" i="31"/>
  <c r="P122" i="31"/>
  <c r="P211" i="31"/>
  <c r="P151" i="31"/>
  <c r="P147" i="33"/>
  <c r="Q147" i="33" s="1"/>
  <c r="P108" i="33"/>
  <c r="Q108" i="33" s="1"/>
  <c r="R197" i="31"/>
  <c r="D261" i="33"/>
  <c r="G261" i="33" s="1"/>
  <c r="P194" i="31"/>
  <c r="P113" i="33"/>
  <c r="Q113" i="33" s="1"/>
  <c r="D242" i="33"/>
  <c r="G242" i="33" s="1"/>
  <c r="P215" i="33"/>
  <c r="Q215" i="33" s="1"/>
  <c r="D216" i="33"/>
  <c r="G216" i="33" s="1"/>
  <c r="L140" i="31"/>
  <c r="P96" i="33"/>
  <c r="N201" i="31"/>
  <c r="P165" i="31"/>
  <c r="R193" i="31"/>
  <c r="N219" i="31"/>
  <c r="R209" i="31"/>
  <c r="O195" i="31"/>
  <c r="Q174" i="31"/>
  <c r="P264" i="33"/>
  <c r="Q264" i="33" s="1"/>
  <c r="Q106" i="31"/>
  <c r="Z187" i="31"/>
  <c r="M129" i="31"/>
  <c r="L165" i="31"/>
  <c r="O96" i="31"/>
  <c r="P150" i="33"/>
  <c r="Q150" i="33" s="1"/>
  <c r="M113" i="31"/>
  <c r="Z134" i="31"/>
  <c r="M225" i="31"/>
  <c r="Z91" i="31"/>
  <c r="Q124" i="31"/>
  <c r="D210" i="33"/>
  <c r="G210" i="33" s="1"/>
  <c r="N91" i="31"/>
  <c r="D96" i="33"/>
  <c r="M219" i="31"/>
  <c r="O200" i="31"/>
  <c r="P221" i="33"/>
  <c r="Q221" i="33" s="1"/>
  <c r="D180" i="33"/>
  <c r="G180" i="33" s="1"/>
  <c r="Q156" i="31"/>
  <c r="P210" i="33"/>
  <c r="Q210" i="33" s="1"/>
  <c r="Z212" i="31"/>
  <c r="O127" i="31"/>
  <c r="P205" i="31"/>
  <c r="M202" i="31"/>
  <c r="N204" i="31"/>
  <c r="Q141" i="31"/>
  <c r="L172" i="31"/>
  <c r="Q90" i="31"/>
  <c r="Q202" i="31"/>
  <c r="R132" i="31"/>
  <c r="R105" i="31"/>
  <c r="L168" i="31"/>
  <c r="M116" i="31"/>
  <c r="P213" i="31"/>
  <c r="O194" i="31"/>
  <c r="Z229" i="31"/>
  <c r="R189" i="31"/>
  <c r="R217" i="31"/>
  <c r="P214" i="31"/>
  <c r="O113" i="31"/>
  <c r="N156" i="31"/>
  <c r="M102" i="31"/>
  <c r="D190" i="33"/>
  <c r="G190" i="33" s="1"/>
  <c r="O97" i="31"/>
  <c r="M131" i="31"/>
  <c r="L167" i="31"/>
  <c r="D110" i="33"/>
  <c r="G110" i="33" s="1"/>
  <c r="R126" i="31"/>
  <c r="R116" i="31"/>
  <c r="D148" i="33"/>
  <c r="G148" i="33" s="1"/>
  <c r="L218" i="31"/>
  <c r="M224" i="31"/>
  <c r="N191" i="31"/>
  <c r="Q130" i="31"/>
  <c r="P208" i="33"/>
  <c r="Q208" i="33" s="1"/>
  <c r="P133" i="31"/>
  <c r="P223" i="33"/>
  <c r="Q223" i="33" s="1"/>
  <c r="O225" i="31"/>
  <c r="L148" i="31"/>
  <c r="M193" i="31"/>
  <c r="D245" i="33"/>
  <c r="G245" i="33" s="1"/>
  <c r="M94" i="31"/>
  <c r="P129" i="31"/>
  <c r="D176" i="33"/>
  <c r="G176" i="33" s="1"/>
  <c r="Q196" i="31"/>
  <c r="R121" i="31"/>
  <c r="P134" i="31"/>
  <c r="P216" i="31"/>
  <c r="N94" i="31"/>
  <c r="Z200" i="31"/>
  <c r="M188" i="31"/>
  <c r="P260" i="33"/>
  <c r="Q260" i="33" s="1"/>
  <c r="R220" i="31"/>
  <c r="Z185" i="31"/>
  <c r="N127" i="31"/>
  <c r="Z205" i="31"/>
  <c r="O137" i="31"/>
  <c r="D184" i="33"/>
  <c r="G184" i="33" s="1"/>
  <c r="L226" i="31"/>
  <c r="R221" i="31"/>
  <c r="N207" i="31"/>
  <c r="Q123" i="31"/>
  <c r="D163" i="33"/>
  <c r="G163" i="33" s="1"/>
  <c r="Q94" i="31"/>
  <c r="N185" i="31"/>
  <c r="P247" i="33"/>
  <c r="Q247" i="33" s="1"/>
  <c r="P152" i="31"/>
  <c r="L151" i="31"/>
  <c r="O138" i="31"/>
  <c r="Z96" i="31"/>
  <c r="Z209" i="31"/>
  <c r="Z186" i="31"/>
  <c r="P109" i="33"/>
  <c r="Q109" i="33" s="1"/>
  <c r="R97" i="31"/>
  <c r="D240" i="33"/>
  <c r="G240" i="33" s="1"/>
  <c r="M209" i="31"/>
  <c r="D142" i="33"/>
  <c r="G142" i="33" s="1"/>
  <c r="O142" i="31"/>
  <c r="N133" i="31"/>
  <c r="P203" i="33"/>
  <c r="Q203" i="33" s="1"/>
  <c r="N222" i="31"/>
  <c r="Z193" i="31"/>
  <c r="O191" i="31"/>
  <c r="M98" i="31"/>
  <c r="P143" i="31"/>
  <c r="N163" i="31"/>
  <c r="P143" i="33"/>
  <c r="Q143" i="33" s="1"/>
  <c r="P135" i="31"/>
  <c r="L210" i="31"/>
  <c r="Z171" i="31"/>
  <c r="M166" i="31"/>
  <c r="N143" i="31"/>
  <c r="L158" i="31"/>
  <c r="D226" i="33"/>
  <c r="G226" i="33" s="1"/>
  <c r="M156" i="31"/>
  <c r="M119" i="31"/>
  <c r="N108" i="31"/>
  <c r="R99" i="31"/>
  <c r="N217" i="31"/>
  <c r="M186" i="31"/>
  <c r="O217" i="31"/>
  <c r="P120" i="31"/>
  <c r="Q184" i="31"/>
  <c r="N171" i="31"/>
  <c r="W72" i="33"/>
  <c r="W71" i="33"/>
  <c r="W68" i="33"/>
  <c r="K176" i="7"/>
  <c r="K147" i="7"/>
  <c r="AF171" i="7"/>
  <c r="K99" i="7"/>
  <c r="AF164" i="7"/>
  <c r="K161" i="7"/>
  <c r="K101" i="7"/>
  <c r="K143" i="7"/>
  <c r="AF178" i="7"/>
  <c r="AF124" i="7"/>
  <c r="AF28" i="7"/>
  <c r="K51" i="7"/>
  <c r="K134" i="7"/>
  <c r="K90" i="7"/>
  <c r="K129" i="7"/>
  <c r="AF66" i="7"/>
  <c r="K126" i="7"/>
  <c r="K87" i="7"/>
  <c r="V62" i="33"/>
  <c r="AF92" i="7"/>
  <c r="W62" i="33"/>
  <c r="Y62" i="33" s="1"/>
  <c r="H62" i="33"/>
  <c r="K166" i="7"/>
  <c r="K56" i="7"/>
  <c r="AF73" i="7"/>
  <c r="K53" i="7"/>
  <c r="K117" i="7"/>
  <c r="AF17" i="7"/>
  <c r="AF83" i="7"/>
  <c r="AF155" i="7"/>
  <c r="AF44" i="7"/>
  <c r="K16" i="7"/>
  <c r="AF57" i="7"/>
  <c r="K45" i="7"/>
  <c r="K69" i="7"/>
  <c r="AF88" i="7"/>
  <c r="K118" i="7"/>
  <c r="K44" i="7"/>
  <c r="K22" i="7"/>
  <c r="AF104" i="7"/>
  <c r="K85" i="7"/>
  <c r="H76" i="33"/>
  <c r="K79" i="7"/>
  <c r="K36" i="7"/>
  <c r="K28" i="7"/>
  <c r="K107" i="7"/>
  <c r="K15" i="7"/>
  <c r="AF71" i="7"/>
  <c r="K23" i="7"/>
  <c r="K163" i="7"/>
  <c r="K125" i="7"/>
  <c r="K43" i="7"/>
  <c r="K84" i="7"/>
  <c r="K120" i="7"/>
  <c r="AF13" i="7"/>
  <c r="AF39" i="7"/>
  <c r="AF16" i="7"/>
  <c r="K102" i="7"/>
  <c r="AF111" i="7"/>
  <c r="AF93" i="7"/>
  <c r="K33" i="7"/>
  <c r="AF128" i="7"/>
  <c r="AF45" i="7"/>
  <c r="AF27" i="7"/>
  <c r="K124" i="7"/>
  <c r="AF61" i="7"/>
  <c r="AF55" i="7"/>
  <c r="AF58" i="7"/>
  <c r="K150" i="7"/>
  <c r="K34" i="7"/>
  <c r="K13" i="7"/>
  <c r="H64" i="33"/>
  <c r="W64" i="33"/>
  <c r="AF103" i="7"/>
  <c r="AF122" i="7"/>
  <c r="AF24" i="7"/>
  <c r="K20" i="7"/>
  <c r="K67" i="7"/>
  <c r="AF62" i="7"/>
  <c r="K119" i="7"/>
  <c r="K54" i="7"/>
  <c r="K92" i="7"/>
  <c r="AF99" i="7"/>
  <c r="AF143" i="7"/>
  <c r="K41" i="7"/>
  <c r="AF64" i="7"/>
  <c r="K142" i="7"/>
  <c r="K173" i="7"/>
  <c r="K136" i="7"/>
  <c r="K159" i="7"/>
  <c r="K146" i="7"/>
  <c r="AF117" i="7"/>
  <c r="K178" i="7"/>
  <c r="K138" i="7"/>
  <c r="AF156" i="7"/>
  <c r="K133" i="7"/>
  <c r="AF98" i="7"/>
  <c r="K177" i="7"/>
  <c r="AF149" i="7"/>
  <c r="AF96" i="7"/>
  <c r="AF142" i="7"/>
  <c r="AF136" i="7"/>
  <c r="H69" i="33"/>
  <c r="AF21" i="7"/>
  <c r="AF105" i="7"/>
  <c r="K88" i="7"/>
  <c r="K114" i="7"/>
  <c r="K30" i="7"/>
  <c r="K70" i="7"/>
  <c r="K58" i="7"/>
  <c r="H75" i="33"/>
  <c r="H63" i="33"/>
  <c r="W63" i="33"/>
  <c r="K55" i="7"/>
  <c r="K68" i="7"/>
  <c r="K42" i="7"/>
  <c r="H73" i="33"/>
  <c r="K179" i="7"/>
  <c r="AF119" i="7"/>
  <c r="AF169" i="7"/>
  <c r="AF67" i="7"/>
  <c r="K40" i="7"/>
  <c r="AF109" i="7"/>
  <c r="AF82" i="7"/>
  <c r="AF40" i="7"/>
  <c r="K46" i="7"/>
  <c r="K164" i="7"/>
  <c r="AF47" i="7"/>
  <c r="AF79" i="7"/>
  <c r="H77" i="33"/>
  <c r="K38" i="7"/>
  <c r="AF35" i="7"/>
  <c r="K116" i="7"/>
  <c r="K80" i="7"/>
  <c r="H72" i="33"/>
  <c r="W65" i="33"/>
  <c r="H65" i="33"/>
  <c r="K127" i="7"/>
  <c r="AF78" i="7"/>
  <c r="AF84" i="7"/>
  <c r="K144" i="7"/>
  <c r="AF179" i="7"/>
  <c r="AF146" i="7"/>
  <c r="K106" i="7"/>
  <c r="K132" i="7"/>
  <c r="AF26" i="7"/>
  <c r="K110" i="7"/>
  <c r="K95" i="7"/>
  <c r="AF97" i="7"/>
  <c r="AF123" i="7"/>
  <c r="K60" i="7"/>
  <c r="K18" i="7"/>
  <c r="W66" i="33"/>
  <c r="H66" i="33"/>
  <c r="K78" i="7"/>
  <c r="K62" i="7"/>
  <c r="AF173" i="7"/>
  <c r="AF43" i="7"/>
  <c r="AF130" i="7"/>
  <c r="AF125" i="7"/>
  <c r="K155" i="7"/>
  <c r="I198" i="31" s="1"/>
  <c r="K139" i="7"/>
  <c r="AF150" i="7"/>
  <c r="K141" i="7"/>
  <c r="K156" i="7"/>
  <c r="AF148" i="7"/>
  <c r="AF162" i="7"/>
  <c r="K145" i="7"/>
  <c r="AF115" i="7"/>
  <c r="K152" i="7"/>
  <c r="K157" i="7"/>
  <c r="AF160" i="7"/>
  <c r="AF151" i="7"/>
  <c r="K135" i="7"/>
  <c r="AF145" i="7"/>
  <c r="AF177" i="7"/>
  <c r="AF158" i="7"/>
  <c r="K140" i="7"/>
  <c r="K175" i="7"/>
  <c r="AF170" i="7"/>
  <c r="AF174" i="7"/>
  <c r="AF175" i="7"/>
  <c r="K180" i="7"/>
  <c r="AF133" i="7"/>
  <c r="AF30" i="7"/>
  <c r="K27" i="7"/>
  <c r="AF95" i="7"/>
  <c r="AF54" i="7"/>
  <c r="AF110" i="7"/>
  <c r="K24" i="7"/>
  <c r="AF89" i="7"/>
  <c r="AF137" i="7"/>
  <c r="AF60" i="7"/>
  <c r="AF56" i="7"/>
  <c r="AF131" i="7"/>
  <c r="K31" i="7"/>
  <c r="K12" i="7"/>
  <c r="AF37" i="7"/>
  <c r="AF19" i="7"/>
  <c r="K77" i="7"/>
  <c r="K26" i="7"/>
  <c r="AF163" i="7"/>
  <c r="AF127" i="7"/>
  <c r="K59" i="7"/>
  <c r="K165" i="7"/>
  <c r="AF25" i="7"/>
  <c r="AF120" i="7"/>
  <c r="K94" i="7"/>
  <c r="AF34" i="7"/>
  <c r="K21" i="7"/>
  <c r="AF116" i="7"/>
  <c r="K73" i="7"/>
  <c r="AF18" i="7"/>
  <c r="K96" i="7"/>
  <c r="AF68" i="7"/>
  <c r="AF74" i="7"/>
  <c r="K112" i="7"/>
  <c r="K154" i="7"/>
  <c r="AF53" i="7"/>
  <c r="K63" i="7"/>
  <c r="K103" i="7"/>
  <c r="K86" i="7"/>
  <c r="AF33" i="7"/>
  <c r="K171" i="7"/>
  <c r="AF138" i="7"/>
  <c r="K14" i="7"/>
  <c r="AF29" i="7"/>
  <c r="K89" i="7"/>
  <c r="AF86" i="7"/>
  <c r="K19" i="7"/>
  <c r="K128" i="7"/>
  <c r="AF180" i="7"/>
  <c r="AF159" i="7"/>
  <c r="K170" i="7"/>
  <c r="AF85" i="7"/>
  <c r="K130" i="7"/>
  <c r="I173" i="31" s="1"/>
  <c r="K17" i="7"/>
  <c r="AF59" i="7"/>
  <c r="AF112" i="7"/>
  <c r="K82" i="7"/>
  <c r="K57" i="7"/>
  <c r="I100" i="31" s="1"/>
  <c r="AF69" i="7"/>
  <c r="K97" i="7"/>
  <c r="K32" i="7"/>
  <c r="AF132" i="7"/>
  <c r="K61" i="7"/>
  <c r="H71" i="33"/>
  <c r="K137" i="7"/>
  <c r="AF23" i="7"/>
  <c r="AF165" i="7"/>
  <c r="AF81" i="7"/>
  <c r="AF129" i="7"/>
  <c r="AF121" i="7"/>
  <c r="K105" i="7"/>
  <c r="AF38" i="7"/>
  <c r="K104" i="7"/>
  <c r="AF80" i="7"/>
  <c r="K169" i="7"/>
  <c r="AF126" i="7"/>
  <c r="AF157" i="7"/>
  <c r="K64" i="7"/>
  <c r="AF94" i="7"/>
  <c r="K52" i="7"/>
  <c r="K37" i="7"/>
  <c r="AF22" i="7"/>
  <c r="AF101" i="7"/>
  <c r="K153" i="7"/>
  <c r="AF154" i="7"/>
  <c r="K158" i="7"/>
  <c r="AF118" i="7"/>
  <c r="K160" i="7"/>
  <c r="AF167" i="7"/>
  <c r="AF172" i="7"/>
  <c r="K109" i="7"/>
  <c r="K100" i="7"/>
  <c r="K148" i="7"/>
  <c r="I191" i="31" s="1"/>
  <c r="K122" i="7"/>
  <c r="AF144" i="7"/>
  <c r="AF114" i="7"/>
  <c r="AF147" i="7"/>
  <c r="AF166" i="7"/>
  <c r="AF161" i="7"/>
  <c r="AF134" i="7"/>
  <c r="AF135" i="7"/>
  <c r="AF140" i="7"/>
  <c r="K149" i="7"/>
  <c r="I192" i="31" s="1"/>
  <c r="AF153" i="7"/>
  <c r="AF108" i="7"/>
  <c r="AF51" i="7"/>
  <c r="K29" i="7"/>
  <c r="K76" i="7"/>
  <c r="I130" i="31" s="1"/>
  <c r="AF48" i="7"/>
  <c r="AF63" i="7"/>
  <c r="K131" i="7"/>
  <c r="K98" i="7"/>
  <c r="AF91" i="7"/>
  <c r="K75" i="7"/>
  <c r="AF76" i="7"/>
  <c r="AF20" i="7"/>
  <c r="AF106" i="7"/>
  <c r="K39" i="7"/>
  <c r="K66" i="7"/>
  <c r="AF65" i="7"/>
  <c r="K74" i="7"/>
  <c r="I117" i="31" s="1"/>
  <c r="K48" i="7"/>
  <c r="AF49" i="7"/>
  <c r="K72" i="7"/>
  <c r="K25" i="7"/>
  <c r="AF72" i="7"/>
  <c r="K83" i="7"/>
  <c r="AF32" i="7"/>
  <c r="AF12" i="7"/>
  <c r="K151" i="7"/>
  <c r="I194" i="31" s="1"/>
  <c r="K115" i="7"/>
  <c r="I158" i="31" s="1"/>
  <c r="AF141" i="7"/>
  <c r="K50" i="7"/>
  <c r="I93" i="31" s="1"/>
  <c r="AF42" i="7"/>
  <c r="AF102" i="7"/>
  <c r="K172" i="7"/>
  <c r="K121" i="7"/>
  <c r="K47" i="7"/>
  <c r="AF75" i="7"/>
  <c r="K49" i="7"/>
  <c r="I92" i="31" s="1"/>
  <c r="AF139" i="7"/>
  <c r="K81" i="7"/>
  <c r="K65" i="7"/>
  <c r="AF152" i="7"/>
  <c r="AF113" i="7"/>
  <c r="AF87" i="7"/>
  <c r="K71" i="7"/>
  <c r="AF168" i="7"/>
  <c r="AF36" i="7"/>
  <c r="AF100" i="7"/>
  <c r="K123" i="7"/>
  <c r="AF70" i="7"/>
  <c r="K93" i="7"/>
  <c r="I136" i="31" s="1"/>
  <c r="AF15" i="7"/>
  <c r="AF77" i="7"/>
  <c r="K113" i="7"/>
  <c r="I156" i="31" s="1"/>
  <c r="K91" i="7"/>
  <c r="I134" i="31" s="1"/>
  <c r="AF52" i="7"/>
  <c r="AF41" i="7"/>
  <c r="AF31" i="7"/>
  <c r="K168" i="7"/>
  <c r="I211" i="31" s="1"/>
  <c r="K162" i="7"/>
  <c r="K108" i="7"/>
  <c r="AF50" i="7"/>
  <c r="AF176" i="7"/>
  <c r="K174" i="7"/>
  <c r="AF107" i="7"/>
  <c r="K35" i="7"/>
  <c r="K167" i="7"/>
  <c r="I210" i="31" s="1"/>
  <c r="K111" i="7"/>
  <c r="AF46" i="7"/>
  <c r="AF14" i="7"/>
  <c r="AF90" i="7"/>
  <c r="I226" i="31" l="1"/>
  <c r="I218" i="31"/>
  <c r="F218" i="31" s="1"/>
  <c r="I213" i="31"/>
  <c r="F213" i="31" s="1"/>
  <c r="I154" i="31"/>
  <c r="F154" i="31" s="1"/>
  <c r="I217" i="31"/>
  <c r="F217" i="31" s="1"/>
  <c r="I205" i="31"/>
  <c r="F205" i="31" s="1"/>
  <c r="I124" i="31"/>
  <c r="I90" i="31"/>
  <c r="I183" i="31"/>
  <c r="I107" i="31"/>
  <c r="I146" i="31"/>
  <c r="I225" i="31"/>
  <c r="F225" i="31" s="1"/>
  <c r="I195" i="31"/>
  <c r="F195" i="31" s="1"/>
  <c r="I227" i="31"/>
  <c r="F227" i="31" s="1"/>
  <c r="I200" i="31"/>
  <c r="F200" i="31" s="1"/>
  <c r="I121" i="31"/>
  <c r="I153" i="31"/>
  <c r="I164" i="31"/>
  <c r="I110" i="31"/>
  <c r="I114" i="31"/>
  <c r="F114" i="31" s="1"/>
  <c r="I109" i="31"/>
  <c r="I174" i="31"/>
  <c r="F174" i="31" s="1"/>
  <c r="I148" i="31"/>
  <c r="I197" i="31"/>
  <c r="F197" i="31" s="1"/>
  <c r="I139" i="31"/>
  <c r="I123" i="31"/>
  <c r="I98" i="31"/>
  <c r="I220" i="31"/>
  <c r="F220" i="31" s="1"/>
  <c r="I141" i="31"/>
  <c r="I91" i="31"/>
  <c r="I155" i="31"/>
  <c r="I187" i="31"/>
  <c r="I179" i="31"/>
  <c r="I97" i="31"/>
  <c r="F97" i="31" s="1"/>
  <c r="I180" i="31"/>
  <c r="I132" i="31"/>
  <c r="I116" i="31"/>
  <c r="I188" i="31"/>
  <c r="I105" i="31"/>
  <c r="I160" i="31"/>
  <c r="I115" i="31"/>
  <c r="I143" i="31"/>
  <c r="I196" i="31"/>
  <c r="F196" i="31" s="1"/>
  <c r="I95" i="31"/>
  <c r="I140" i="31"/>
  <c r="I171" i="31"/>
  <c r="H221" i="33"/>
  <c r="I221" i="33" s="1"/>
  <c r="I138" i="31"/>
  <c r="I118" i="31"/>
  <c r="F118" i="31" s="1"/>
  <c r="I178" i="31"/>
  <c r="I170" i="31"/>
  <c r="I126" i="31"/>
  <c r="I203" i="31"/>
  <c r="I223" i="31"/>
  <c r="I103" i="31"/>
  <c r="I189" i="31"/>
  <c r="I185" i="31"/>
  <c r="I168" i="31"/>
  <c r="I122" i="31"/>
  <c r="I112" i="31"/>
  <c r="I172" i="31"/>
  <c r="I144" i="31"/>
  <c r="I127" i="31"/>
  <c r="I169" i="31"/>
  <c r="I207" i="31"/>
  <c r="I208" i="31"/>
  <c r="I165" i="31"/>
  <c r="I152" i="31"/>
  <c r="I212" i="31"/>
  <c r="I104" i="31"/>
  <c r="I129" i="31"/>
  <c r="I182" i="31"/>
  <c r="I222" i="31"/>
  <c r="I101" i="31"/>
  <c r="I131" i="31"/>
  <c r="I181" i="31"/>
  <c r="I135" i="31"/>
  <c r="I163" i="31"/>
  <c r="I206" i="31"/>
  <c r="I150" i="31"/>
  <c r="I96" i="31"/>
  <c r="I204" i="31"/>
  <c r="I190" i="31"/>
  <c r="I224" i="31"/>
  <c r="I157" i="31"/>
  <c r="I202" i="31"/>
  <c r="I111" i="31"/>
  <c r="I229" i="31"/>
  <c r="I228" i="31"/>
  <c r="I199" i="31"/>
  <c r="I175" i="31"/>
  <c r="I159" i="31"/>
  <c r="I113" i="31"/>
  <c r="I221" i="31"/>
  <c r="I167" i="31"/>
  <c r="I128" i="31"/>
  <c r="I177" i="31"/>
  <c r="I219" i="31"/>
  <c r="I161" i="31"/>
  <c r="I209" i="31"/>
  <c r="F209" i="31" s="1"/>
  <c r="I145" i="31"/>
  <c r="I230" i="31"/>
  <c r="I151" i="31"/>
  <c r="I176" i="31"/>
  <c r="I166" i="31"/>
  <c r="I133" i="31"/>
  <c r="I201" i="31"/>
  <c r="I119" i="31"/>
  <c r="I125" i="31"/>
  <c r="I214" i="31"/>
  <c r="I106" i="31"/>
  <c r="I137" i="31"/>
  <c r="I102" i="31"/>
  <c r="I120" i="31"/>
  <c r="I149" i="31"/>
  <c r="I216" i="31"/>
  <c r="I162" i="31"/>
  <c r="I99" i="31"/>
  <c r="I94" i="31"/>
  <c r="I186" i="31"/>
  <c r="I142" i="31"/>
  <c r="I215" i="31"/>
  <c r="I108" i="31"/>
  <c r="I193" i="31"/>
  <c r="I147" i="31"/>
  <c r="I184" i="31"/>
  <c r="H193" i="33"/>
  <c r="I193" i="33" s="1"/>
  <c r="H139" i="33"/>
  <c r="I139" i="33" s="1"/>
  <c r="H100" i="33"/>
  <c r="I100" i="33" s="1"/>
  <c r="H199" i="33"/>
  <c r="I199" i="33" s="1"/>
  <c r="F211" i="31"/>
  <c r="F210" i="31"/>
  <c r="F198" i="31"/>
  <c r="H146" i="33"/>
  <c r="I146" i="33" s="1"/>
  <c r="F226" i="31"/>
  <c r="H200" i="33"/>
  <c r="I200" i="33" s="1"/>
  <c r="W261" i="33"/>
  <c r="H261" i="33"/>
  <c r="H243" i="33"/>
  <c r="W243" i="33"/>
  <c r="H255" i="33"/>
  <c r="W255" i="33"/>
  <c r="H239" i="33"/>
  <c r="W239" i="33"/>
  <c r="W265" i="33"/>
  <c r="H265" i="33"/>
  <c r="H249" i="33"/>
  <c r="W249" i="33"/>
  <c r="H238" i="33"/>
  <c r="W238" i="33"/>
  <c r="H252" i="33"/>
  <c r="W252" i="33"/>
  <c r="H242" i="33"/>
  <c r="W242" i="33"/>
  <c r="W254" i="33"/>
  <c r="H254" i="33"/>
  <c r="H241" i="33"/>
  <c r="W241" i="33"/>
  <c r="H253" i="33"/>
  <c r="W253" i="33"/>
  <c r="H197" i="33"/>
  <c r="I197" i="33" s="1"/>
  <c r="H245" i="33"/>
  <c r="W245" i="33"/>
  <c r="H256" i="33"/>
  <c r="W256" i="33"/>
  <c r="W258" i="33"/>
  <c r="H258" i="33"/>
  <c r="H263" i="33"/>
  <c r="W263" i="33"/>
  <c r="W248" i="33"/>
  <c r="H248" i="33"/>
  <c r="W246" i="33"/>
  <c r="H246" i="33"/>
  <c r="H260" i="33"/>
  <c r="W260" i="33"/>
  <c r="W244" i="33"/>
  <c r="H244" i="33"/>
  <c r="H262" i="33"/>
  <c r="W262" i="33"/>
  <c r="H116" i="33"/>
  <c r="I116" i="33" s="1"/>
  <c r="H240" i="33"/>
  <c r="W240" i="33"/>
  <c r="W259" i="33"/>
  <c r="H259" i="33"/>
  <c r="H251" i="33"/>
  <c r="W251" i="33"/>
  <c r="W250" i="33"/>
  <c r="H250" i="33"/>
  <c r="H266" i="33"/>
  <c r="W266" i="33"/>
  <c r="W247" i="33"/>
  <c r="H247" i="33"/>
  <c r="W264" i="33"/>
  <c r="H264" i="33"/>
  <c r="H257" i="33"/>
  <c r="W257" i="33"/>
  <c r="J96" i="33"/>
  <c r="K96" i="33" s="1"/>
  <c r="L96" i="33" s="1"/>
  <c r="R96" i="33"/>
  <c r="H231" i="33"/>
  <c r="H123" i="33"/>
  <c r="H175" i="33"/>
  <c r="I175" i="33" s="1"/>
  <c r="H96" i="33"/>
  <c r="H153" i="33"/>
  <c r="H214" i="33"/>
  <c r="I214" i="33" s="1"/>
  <c r="H191" i="33"/>
  <c r="H218" i="33"/>
  <c r="H170" i="33"/>
  <c r="Z170" i="33"/>
  <c r="S134" i="31" s="1"/>
  <c r="H115" i="33"/>
  <c r="H165" i="33"/>
  <c r="I165" i="33" s="1"/>
  <c r="H111" i="33"/>
  <c r="H125" i="33"/>
  <c r="Z125" i="33"/>
  <c r="H94" i="33"/>
  <c r="I94" i="33" s="1"/>
  <c r="H113" i="33"/>
  <c r="Z113" i="33"/>
  <c r="H226" i="33"/>
  <c r="I226" i="33" s="1"/>
  <c r="H159" i="33"/>
  <c r="Z159" i="33"/>
  <c r="S123" i="31" s="1"/>
  <c r="H216" i="33"/>
  <c r="H130" i="33"/>
  <c r="I130" i="33" s="1"/>
  <c r="H174" i="33"/>
  <c r="H209" i="33"/>
  <c r="Z209" i="33"/>
  <c r="S173" i="31" s="1"/>
  <c r="H195" i="33"/>
  <c r="I195" i="33" s="1"/>
  <c r="H178" i="33"/>
  <c r="H121" i="33"/>
  <c r="H129" i="33"/>
  <c r="H134" i="33"/>
  <c r="H145" i="33"/>
  <c r="Z145" i="33"/>
  <c r="S109" i="31" s="1"/>
  <c r="H132" i="33"/>
  <c r="I132" i="33" s="1"/>
  <c r="H99" i="33"/>
  <c r="H151" i="33"/>
  <c r="H184" i="33"/>
  <c r="Z184" i="33"/>
  <c r="S148" i="31" s="1"/>
  <c r="H186" i="33"/>
  <c r="I186" i="33" s="1"/>
  <c r="H133" i="33"/>
  <c r="H177" i="33"/>
  <c r="H237" i="33"/>
  <c r="Z237" i="33"/>
  <c r="S201" i="31" s="1"/>
  <c r="H152" i="33"/>
  <c r="H223" i="33"/>
  <c r="H183" i="33"/>
  <c r="I183" i="33" s="1"/>
  <c r="H228" i="33"/>
  <c r="H185" i="33"/>
  <c r="I185" i="33" s="1"/>
  <c r="H203" i="33"/>
  <c r="H222" i="33"/>
  <c r="I222" i="33" s="1"/>
  <c r="W203" i="33"/>
  <c r="H148" i="33"/>
  <c r="I148" i="33" s="1"/>
  <c r="W191" i="33"/>
  <c r="H201" i="33"/>
  <c r="I201" i="33" s="1"/>
  <c r="H172" i="33"/>
  <c r="I172" i="33" s="1"/>
  <c r="H229" i="33"/>
  <c r="I229" i="33" s="1"/>
  <c r="I231" i="33"/>
  <c r="H161" i="33"/>
  <c r="I161" i="33" s="1"/>
  <c r="H108" i="33"/>
  <c r="I108" i="33" s="1"/>
  <c r="W186" i="33"/>
  <c r="F136" i="31"/>
  <c r="W154" i="33"/>
  <c r="H158" i="33"/>
  <c r="I158" i="33" s="1"/>
  <c r="H135" i="33"/>
  <c r="W158" i="33"/>
  <c r="W155" i="33"/>
  <c r="W137" i="33"/>
  <c r="H181" i="33"/>
  <c r="I181" i="33" s="1"/>
  <c r="W120" i="33"/>
  <c r="H128" i="33"/>
  <c r="I128" i="33" s="1"/>
  <c r="H179" i="33"/>
  <c r="I179" i="33" s="1"/>
  <c r="Z135" i="33"/>
  <c r="S99" i="31" s="1"/>
  <c r="Z140" i="33"/>
  <c r="S104" i="31" s="1"/>
  <c r="H137" i="33"/>
  <c r="H114" i="33"/>
  <c r="H91" i="33"/>
  <c r="Z114" i="33"/>
  <c r="H173" i="33"/>
  <c r="I173" i="33" s="1"/>
  <c r="W75" i="33"/>
  <c r="H124" i="33"/>
  <c r="W99" i="33"/>
  <c r="H120" i="33"/>
  <c r="H67" i="33"/>
  <c r="I67" i="33" s="1"/>
  <c r="W76" i="33"/>
  <c r="H208" i="33"/>
  <c r="H106" i="33"/>
  <c r="W106" i="33"/>
  <c r="Z208" i="33"/>
  <c r="S172" i="31" s="1"/>
  <c r="H147" i="33"/>
  <c r="I147" i="33" s="1"/>
  <c r="Z97" i="33"/>
  <c r="W77" i="33"/>
  <c r="H102" i="33"/>
  <c r="I102" i="33" s="1"/>
  <c r="H154" i="33"/>
  <c r="I154" i="33" s="1"/>
  <c r="H220" i="33"/>
  <c r="I220" i="33" s="1"/>
  <c r="Z217" i="33"/>
  <c r="S181" i="31" s="1"/>
  <c r="H157" i="33"/>
  <c r="I157" i="33" s="1"/>
  <c r="H219" i="33"/>
  <c r="I219" i="33" s="1"/>
  <c r="H70" i="33"/>
  <c r="I70" i="33" s="1"/>
  <c r="Z151" i="33"/>
  <c r="S115" i="31" s="1"/>
  <c r="Z103" i="33"/>
  <c r="W173" i="33"/>
  <c r="H118" i="33"/>
  <c r="I118" i="33" s="1"/>
  <c r="H93" i="33"/>
  <c r="I93" i="33" s="1"/>
  <c r="H224" i="33"/>
  <c r="W215" i="33"/>
  <c r="Z163" i="33"/>
  <c r="S127" i="31" s="1"/>
  <c r="H182" i="33"/>
  <c r="I182" i="33" s="1"/>
  <c r="H217" i="33"/>
  <c r="H211" i="33"/>
  <c r="I211" i="33" s="1"/>
  <c r="H187" i="33"/>
  <c r="I187" i="33" s="1"/>
  <c r="H74" i="33"/>
  <c r="I74" i="33" s="1"/>
  <c r="W162" i="33"/>
  <c r="W101" i="33"/>
  <c r="W151" i="33"/>
  <c r="Z109" i="33"/>
  <c r="H163" i="33"/>
  <c r="W185" i="33"/>
  <c r="H136" i="33"/>
  <c r="Z122" i="33"/>
  <c r="H180" i="33"/>
  <c r="I180" i="33" s="1"/>
  <c r="H210" i="33"/>
  <c r="W114" i="33"/>
  <c r="H189" i="33"/>
  <c r="I189" i="33" s="1"/>
  <c r="W124" i="33"/>
  <c r="W206" i="33"/>
  <c r="W70" i="33"/>
  <c r="W105" i="33"/>
  <c r="W207" i="33"/>
  <c r="W197" i="33"/>
  <c r="W102" i="33"/>
  <c r="H206" i="33"/>
  <c r="H168" i="33"/>
  <c r="I168" i="33" s="1"/>
  <c r="W174" i="33"/>
  <c r="W74" i="33"/>
  <c r="H105" i="33"/>
  <c r="I105" i="33" s="1"/>
  <c r="H232" i="33"/>
  <c r="I232" i="33" s="1"/>
  <c r="W145" i="33"/>
  <c r="Z131" i="33"/>
  <c r="S95" i="31" s="1"/>
  <c r="W100" i="33"/>
  <c r="Z134" i="33"/>
  <c r="S98" i="31" s="1"/>
  <c r="W128" i="33"/>
  <c r="W223" i="33"/>
  <c r="W204" i="33"/>
  <c r="H109" i="33"/>
  <c r="H215" i="33"/>
  <c r="I215" i="33" s="1"/>
  <c r="Z136" i="33"/>
  <c r="S100" i="31" s="1"/>
  <c r="W109" i="33"/>
  <c r="W144" i="33"/>
  <c r="Z154" i="33"/>
  <c r="S118" i="31" s="1"/>
  <c r="W166" i="33"/>
  <c r="Z186" i="33"/>
  <c r="S150" i="31" s="1"/>
  <c r="W217" i="33"/>
  <c r="W116" i="33"/>
  <c r="H234" i="33"/>
  <c r="I234" i="33" s="1"/>
  <c r="W218" i="33"/>
  <c r="W226" i="33"/>
  <c r="W212" i="33"/>
  <c r="W172" i="33"/>
  <c r="W165" i="33"/>
  <c r="W143" i="33"/>
  <c r="W152" i="33"/>
  <c r="W112" i="33"/>
  <c r="W140" i="33"/>
  <c r="Z167" i="33"/>
  <c r="S131" i="31" s="1"/>
  <c r="Z68" i="33"/>
  <c r="W98" i="33"/>
  <c r="W225" i="33"/>
  <c r="H92" i="33"/>
  <c r="I92" i="33" s="1"/>
  <c r="Z152" i="33"/>
  <c r="S116" i="31" s="1"/>
  <c r="W129" i="33"/>
  <c r="H166" i="33"/>
  <c r="H155" i="33"/>
  <c r="I155" i="33" s="1"/>
  <c r="W67" i="33"/>
  <c r="H68" i="33"/>
  <c r="H112" i="33"/>
  <c r="H126" i="33"/>
  <c r="H235" i="33"/>
  <c r="Z112" i="33"/>
  <c r="Z162" i="33"/>
  <c r="S126" i="31" s="1"/>
  <c r="W133" i="33"/>
  <c r="W171" i="33"/>
  <c r="W177" i="33"/>
  <c r="H122" i="33"/>
  <c r="H207" i="33"/>
  <c r="W167" i="33"/>
  <c r="W69" i="33"/>
  <c r="W169" i="33"/>
  <c r="W157" i="33"/>
  <c r="W222" i="33"/>
  <c r="W150" i="33"/>
  <c r="H171" i="33"/>
  <c r="Z177" i="33"/>
  <c r="S141" i="31" s="1"/>
  <c r="W122" i="33"/>
  <c r="Z207" i="33"/>
  <c r="S171" i="31" s="1"/>
  <c r="H167" i="33"/>
  <c r="W168" i="33"/>
  <c r="W236" i="33"/>
  <c r="W107" i="33"/>
  <c r="W159" i="33"/>
  <c r="Z72" i="33"/>
  <c r="W189" i="33"/>
  <c r="H143" i="33"/>
  <c r="W73" i="33"/>
  <c r="W211" i="33"/>
  <c r="W130" i="33"/>
  <c r="W147" i="33"/>
  <c r="Z169" i="33"/>
  <c r="S133" i="31" s="1"/>
  <c r="W103" i="33"/>
  <c r="Z111" i="33"/>
  <c r="Z121" i="33"/>
  <c r="W183" i="33"/>
  <c r="W200" i="33"/>
  <c r="H176" i="33"/>
  <c r="I176" i="33" s="1"/>
  <c r="H156" i="33"/>
  <c r="W160" i="33"/>
  <c r="W108" i="33"/>
  <c r="W93" i="33"/>
  <c r="W187" i="33"/>
  <c r="W227" i="33"/>
  <c r="H198" i="33"/>
  <c r="I198" i="33" s="1"/>
  <c r="H204" i="33"/>
  <c r="Z230" i="33"/>
  <c r="S194" i="31" s="1"/>
  <c r="W235" i="33"/>
  <c r="H192" i="33"/>
  <c r="I192" i="33" s="1"/>
  <c r="Z196" i="33"/>
  <c r="S160" i="31" s="1"/>
  <c r="W176" i="33"/>
  <c r="W209" i="33"/>
  <c r="Z101" i="33"/>
  <c r="H188" i="33"/>
  <c r="I188" i="33" s="1"/>
  <c r="W179" i="33"/>
  <c r="W190" i="33"/>
  <c r="W110" i="33"/>
  <c r="W95" i="33"/>
  <c r="W196" i="33"/>
  <c r="W224" i="33"/>
  <c r="W117" i="33"/>
  <c r="W141" i="33"/>
  <c r="W184" i="33"/>
  <c r="W96" i="33"/>
  <c r="W202" i="33"/>
  <c r="W231" i="33"/>
  <c r="W220" i="33"/>
  <c r="W175" i="33"/>
  <c r="H149" i="33"/>
  <c r="H141" i="33"/>
  <c r="I141" i="33" s="1"/>
  <c r="H101" i="33"/>
  <c r="H225" i="33"/>
  <c r="I225" i="33" s="1"/>
  <c r="Z205" i="33"/>
  <c r="S169" i="31" s="1"/>
  <c r="H117" i="33"/>
  <c r="I117" i="33" s="1"/>
  <c r="W193" i="33"/>
  <c r="Z155" i="33"/>
  <c r="S119" i="31" s="1"/>
  <c r="W135" i="33"/>
  <c r="W199" i="33"/>
  <c r="W229" i="33"/>
  <c r="H140" i="33"/>
  <c r="W97" i="33"/>
  <c r="Z143" i="33"/>
  <c r="S107" i="31" s="1"/>
  <c r="H233" i="33"/>
  <c r="I233" i="33" s="1"/>
  <c r="W125" i="33"/>
  <c r="H95" i="33"/>
  <c r="I95" i="33" s="1"/>
  <c r="W132" i="33"/>
  <c r="W188" i="33"/>
  <c r="H190" i="33"/>
  <c r="I190" i="33" s="1"/>
  <c r="Z128" i="33"/>
  <c r="S92" i="31" s="1"/>
  <c r="Z158" i="33"/>
  <c r="S122" i="31" s="1"/>
  <c r="H119" i="33"/>
  <c r="I119" i="33" s="1"/>
  <c r="Z227" i="33"/>
  <c r="S191" i="31" s="1"/>
  <c r="W213" i="33"/>
  <c r="W164" i="33"/>
  <c r="W139" i="33"/>
  <c r="W131" i="33"/>
  <c r="H104" i="33"/>
  <c r="I104" i="33" s="1"/>
  <c r="H97" i="33"/>
  <c r="W127" i="33"/>
  <c r="W210" i="33"/>
  <c r="H142" i="33"/>
  <c r="I142" i="33" s="1"/>
  <c r="H227" i="33"/>
  <c r="H138" i="33"/>
  <c r="I138" i="33" s="1"/>
  <c r="H213" i="33"/>
  <c r="I213" i="33" s="1"/>
  <c r="H164" i="33"/>
  <c r="I164" i="33" s="1"/>
  <c r="H131" i="33"/>
  <c r="W104" i="33"/>
  <c r="W180" i="33"/>
  <c r="W126" i="33"/>
  <c r="W92" i="33"/>
  <c r="W153" i="33"/>
  <c r="W230" i="33"/>
  <c r="W237" i="33"/>
  <c r="W233" i="33"/>
  <c r="W208" i="33"/>
  <c r="W156" i="33"/>
  <c r="W194" i="33"/>
  <c r="W94" i="33"/>
  <c r="W205" i="33"/>
  <c r="W216" i="33"/>
  <c r="Z127" i="33"/>
  <c r="S91" i="31" s="1"/>
  <c r="W178" i="33"/>
  <c r="Z107" i="33"/>
  <c r="H212" i="33"/>
  <c r="H150" i="33"/>
  <c r="I150" i="33" s="1"/>
  <c r="W136" i="33"/>
  <c r="W232" i="33"/>
  <c r="W192" i="33"/>
  <c r="H144" i="33"/>
  <c r="W161" i="33"/>
  <c r="Z149" i="33"/>
  <c r="S113" i="31" s="1"/>
  <c r="W113" i="33"/>
  <c r="H127" i="33"/>
  <c r="H169" i="33"/>
  <c r="W142" i="33"/>
  <c r="H103" i="33"/>
  <c r="W123" i="33"/>
  <c r="W170" i="33"/>
  <c r="H107" i="33"/>
  <c r="H98" i="33"/>
  <c r="W195" i="33"/>
  <c r="Z212" i="33"/>
  <c r="S176" i="31" s="1"/>
  <c r="W201" i="33"/>
  <c r="Z202" i="33"/>
  <c r="S166" i="31" s="1"/>
  <c r="W219" i="33"/>
  <c r="W221" i="33"/>
  <c r="W111" i="33"/>
  <c r="W121" i="33"/>
  <c r="W181" i="33"/>
  <c r="H110" i="33"/>
  <c r="I110" i="33" s="1"/>
  <c r="H230" i="33"/>
  <c r="Z218" i="33"/>
  <c r="S182" i="31" s="1"/>
  <c r="H196" i="33"/>
  <c r="Z144" i="33"/>
  <c r="S108" i="31" s="1"/>
  <c r="W115" i="33"/>
  <c r="H205" i="33"/>
  <c r="W182" i="33"/>
  <c r="W149" i="33"/>
  <c r="Z156" i="33"/>
  <c r="S120" i="31" s="1"/>
  <c r="H160" i="33"/>
  <c r="I160" i="33" s="1"/>
  <c r="W134" i="33"/>
  <c r="H194" i="33"/>
  <c r="I194" i="33" s="1"/>
  <c r="H236" i="33"/>
  <c r="W234" i="33"/>
  <c r="W228" i="33"/>
  <c r="H162" i="33"/>
  <c r="H202" i="33"/>
  <c r="W198" i="33"/>
  <c r="W146" i="33"/>
  <c r="Z236" i="33"/>
  <c r="S200" i="31" s="1"/>
  <c r="W119" i="33"/>
  <c r="W138" i="33"/>
  <c r="W148" i="33"/>
  <c r="W118" i="33"/>
  <c r="W214" i="33"/>
  <c r="W163" i="33"/>
  <c r="W91" i="33"/>
  <c r="F156" i="31"/>
  <c r="Z119" i="33"/>
  <c r="Z92" i="33"/>
  <c r="Z219" i="33"/>
  <c r="S183" i="31" s="1"/>
  <c r="Z221" i="33"/>
  <c r="S185" i="31" s="1"/>
  <c r="I71" i="33"/>
  <c r="Z71" i="33"/>
  <c r="Z148" i="33"/>
  <c r="S112" i="31" s="1"/>
  <c r="Z110" i="33"/>
  <c r="Z232" i="33"/>
  <c r="S196" i="31" s="1"/>
  <c r="Z66" i="33"/>
  <c r="I66" i="33"/>
  <c r="I63" i="33"/>
  <c r="Z63" i="33"/>
  <c r="Z146" i="33"/>
  <c r="S110" i="31" s="1"/>
  <c r="Z182" i="33"/>
  <c r="S146" i="31" s="1"/>
  <c r="Z147" i="33"/>
  <c r="S111" i="31" s="1"/>
  <c r="Z160" i="33"/>
  <c r="S124" i="31" s="1"/>
  <c r="Z141" i="33"/>
  <c r="S105" i="31" s="1"/>
  <c r="Z76" i="33"/>
  <c r="I76" i="33"/>
  <c r="Z190" i="33"/>
  <c r="S154" i="31" s="1"/>
  <c r="X63" i="33"/>
  <c r="Y63" i="33" s="1"/>
  <c r="Y64" i="33" s="1"/>
  <c r="Y65" i="33" s="1"/>
  <c r="Z138" i="33"/>
  <c r="S102" i="31" s="1"/>
  <c r="Z142" i="33"/>
  <c r="S106" i="31" s="1"/>
  <c r="Z213" i="33"/>
  <c r="S177" i="31" s="1"/>
  <c r="Z139" i="33"/>
  <c r="S103" i="31" s="1"/>
  <c r="Z220" i="33"/>
  <c r="S184" i="31" s="1"/>
  <c r="Z173" i="33"/>
  <c r="S137" i="31" s="1"/>
  <c r="Z150" i="33"/>
  <c r="S114" i="31" s="1"/>
  <c r="Z104" i="33"/>
  <c r="Z180" i="33"/>
  <c r="S144" i="31" s="1"/>
  <c r="Z181" i="33"/>
  <c r="S145" i="31" s="1"/>
  <c r="Z198" i="33"/>
  <c r="S162" i="31" s="1"/>
  <c r="Z118" i="33"/>
  <c r="Z197" i="33"/>
  <c r="S161" i="31" s="1"/>
  <c r="Z229" i="33"/>
  <c r="S193" i="31" s="1"/>
  <c r="Z65" i="33"/>
  <c r="I65" i="33"/>
  <c r="I72" i="33"/>
  <c r="Z161" i="33"/>
  <c r="S125" i="31" s="1"/>
  <c r="Z93" i="33"/>
  <c r="Z64" i="33"/>
  <c r="I64" i="33"/>
  <c r="Z194" i="33"/>
  <c r="S158" i="31" s="1"/>
  <c r="Z179" i="33"/>
  <c r="S143" i="31" s="1"/>
  <c r="Z157" i="33"/>
  <c r="S121" i="31" s="1"/>
  <c r="Z215" i="33"/>
  <c r="S179" i="31" s="1"/>
  <c r="Z100" i="33"/>
  <c r="Z105" i="33"/>
  <c r="Z199" i="33"/>
  <c r="S163" i="31" s="1"/>
  <c r="Z225" i="33"/>
  <c r="S189" i="31" s="1"/>
  <c r="Z176" i="33"/>
  <c r="S140" i="31" s="1"/>
  <c r="I73" i="33"/>
  <c r="Z73" i="33"/>
  <c r="Z67" i="33"/>
  <c r="Z187" i="33"/>
  <c r="S151" i="31" s="1"/>
  <c r="Z74" i="33"/>
  <c r="Z117" i="33"/>
  <c r="Z116" i="33"/>
  <c r="O62" i="33"/>
  <c r="Z62" i="33"/>
  <c r="I62" i="33"/>
  <c r="Z234" i="33"/>
  <c r="S198" i="31" s="1"/>
  <c r="Z172" i="33"/>
  <c r="S136" i="31" s="1"/>
  <c r="Z164" i="33"/>
  <c r="S128" i="31" s="1"/>
  <c r="Z201" i="33"/>
  <c r="S165" i="31" s="1"/>
  <c r="Z222" i="33"/>
  <c r="S186" i="31" s="1"/>
  <c r="Z70" i="33"/>
  <c r="Z200" i="33"/>
  <c r="S164" i="31" s="1"/>
  <c r="Z189" i="33"/>
  <c r="S153" i="31" s="1"/>
  <c r="Z192" i="33"/>
  <c r="S156" i="31" s="1"/>
  <c r="Z233" i="33"/>
  <c r="S197" i="31" s="1"/>
  <c r="I77" i="33"/>
  <c r="Z77" i="33"/>
  <c r="Z102" i="33"/>
  <c r="I75" i="33"/>
  <c r="Z75" i="33"/>
  <c r="I69" i="33"/>
  <c r="Z69" i="33"/>
  <c r="Z185" i="33"/>
  <c r="S149" i="31" s="1"/>
  <c r="Z211" i="33"/>
  <c r="S175" i="31" s="1"/>
  <c r="Z95" i="33"/>
  <c r="Z168" i="33"/>
  <c r="S132" i="31" s="1"/>
  <c r="Z188" i="33"/>
  <c r="S152" i="31" s="1"/>
  <c r="V63" i="33"/>
  <c r="V64" i="33" s="1"/>
  <c r="V65" i="33" s="1"/>
  <c r="V66" i="33" s="1"/>
  <c r="V67" i="33" s="1"/>
  <c r="V68" i="33" s="1"/>
  <c r="Z193" i="33"/>
  <c r="S157" i="31" s="1"/>
  <c r="Z108" i="33"/>
  <c r="F122" i="31" l="1"/>
  <c r="F129" i="31"/>
  <c r="F222" i="31"/>
  <c r="F215" i="31"/>
  <c r="F162" i="31"/>
  <c r="F120" i="31"/>
  <c r="F214" i="31"/>
  <c r="F230" i="31"/>
  <c r="F221" i="31"/>
  <c r="F199" i="31"/>
  <c r="F224" i="31"/>
  <c r="F208" i="31"/>
  <c r="F201" i="31"/>
  <c r="F216" i="31"/>
  <c r="F125" i="31"/>
  <c r="F219" i="31"/>
  <c r="F228" i="31"/>
  <c r="F202" i="31"/>
  <c r="F206" i="31"/>
  <c r="F212" i="31"/>
  <c r="F207" i="31"/>
  <c r="F223" i="31"/>
  <c r="F176" i="31"/>
  <c r="F229" i="31"/>
  <c r="F204" i="31"/>
  <c r="F182" i="31"/>
  <c r="F203" i="31"/>
  <c r="Z247" i="33"/>
  <c r="S211" i="31" s="1"/>
  <c r="I247" i="33"/>
  <c r="Z251" i="33"/>
  <c r="S215" i="31" s="1"/>
  <c r="I251" i="33"/>
  <c r="I262" i="33"/>
  <c r="Z262" i="33"/>
  <c r="S226" i="31" s="1"/>
  <c r="Z244" i="33"/>
  <c r="S208" i="31" s="1"/>
  <c r="I244" i="33"/>
  <c r="R99" i="33"/>
  <c r="R102" i="33" s="1"/>
  <c r="Z256" i="33"/>
  <c r="S220" i="31" s="1"/>
  <c r="I256" i="33"/>
  <c r="Z241" i="33"/>
  <c r="S205" i="31" s="1"/>
  <c r="I241" i="33"/>
  <c r="I254" i="33"/>
  <c r="Z254" i="33"/>
  <c r="S218" i="31" s="1"/>
  <c r="Z239" i="33"/>
  <c r="S203" i="31" s="1"/>
  <c r="I239" i="33"/>
  <c r="Z261" i="33"/>
  <c r="S225" i="31" s="1"/>
  <c r="I261" i="33"/>
  <c r="I264" i="33"/>
  <c r="Z264" i="33"/>
  <c r="S228" i="31" s="1"/>
  <c r="Z258" i="33"/>
  <c r="S222" i="31" s="1"/>
  <c r="I258" i="33"/>
  <c r="I252" i="33"/>
  <c r="Z252" i="33"/>
  <c r="S216" i="31" s="1"/>
  <c r="I249" i="33"/>
  <c r="Z249" i="33"/>
  <c r="S213" i="31" s="1"/>
  <c r="I257" i="33"/>
  <c r="Z257" i="33"/>
  <c r="S221" i="31" s="1"/>
  <c r="I250" i="33"/>
  <c r="Z250" i="33"/>
  <c r="S214" i="31" s="1"/>
  <c r="Z259" i="33"/>
  <c r="S223" i="31" s="1"/>
  <c r="I259" i="33"/>
  <c r="Z246" i="33"/>
  <c r="S210" i="31" s="1"/>
  <c r="I246" i="33"/>
  <c r="I248" i="33"/>
  <c r="Z248" i="33"/>
  <c r="S212" i="31" s="1"/>
  <c r="Z263" i="33"/>
  <c r="S227" i="31" s="1"/>
  <c r="I263" i="33"/>
  <c r="Z245" i="33"/>
  <c r="S209" i="31" s="1"/>
  <c r="I245" i="33"/>
  <c r="Z253" i="33"/>
  <c r="S217" i="31" s="1"/>
  <c r="I253" i="33"/>
  <c r="Z238" i="33"/>
  <c r="S202" i="31" s="1"/>
  <c r="I238" i="33"/>
  <c r="I265" i="33"/>
  <c r="Z265" i="33"/>
  <c r="S229" i="31" s="1"/>
  <c r="Z255" i="33"/>
  <c r="S219" i="31" s="1"/>
  <c r="I255" i="33"/>
  <c r="I266" i="33"/>
  <c r="Z266" i="33"/>
  <c r="S230" i="31" s="1"/>
  <c r="Z240" i="33"/>
  <c r="S204" i="31" s="1"/>
  <c r="I240" i="33"/>
  <c r="Z260" i="33"/>
  <c r="S224" i="31" s="1"/>
  <c r="I260" i="33"/>
  <c r="J99" i="33"/>
  <c r="I242" i="33"/>
  <c r="Z242" i="33"/>
  <c r="S206" i="31" s="1"/>
  <c r="Z243" i="33"/>
  <c r="S207" i="31" s="1"/>
  <c r="I243" i="33"/>
  <c r="Z203" i="33"/>
  <c r="S167" i="31" s="1"/>
  <c r="I203" i="33"/>
  <c r="I129" i="33"/>
  <c r="I191" i="33"/>
  <c r="I153" i="33"/>
  <c r="I96" i="33"/>
  <c r="I174" i="33"/>
  <c r="I216" i="33"/>
  <c r="I228" i="33"/>
  <c r="I223" i="33"/>
  <c r="I133" i="33"/>
  <c r="I99" i="33"/>
  <c r="I178" i="33"/>
  <c r="I123" i="33"/>
  <c r="Z191" i="33"/>
  <c r="S155" i="31" s="1"/>
  <c r="I115" i="33"/>
  <c r="I184" i="33"/>
  <c r="Z231" i="33"/>
  <c r="S195" i="31" s="1"/>
  <c r="Z165" i="33"/>
  <c r="S129" i="31" s="1"/>
  <c r="F188" i="31"/>
  <c r="F161" i="31"/>
  <c r="F142" i="31"/>
  <c r="F128" i="31"/>
  <c r="F150" i="31"/>
  <c r="F193" i="31"/>
  <c r="F173" i="31"/>
  <c r="F121" i="31"/>
  <c r="F90" i="31"/>
  <c r="F98" i="31"/>
  <c r="F192" i="31"/>
  <c r="F184" i="31"/>
  <c r="F109" i="31"/>
  <c r="F107" i="31"/>
  <c r="F163" i="31"/>
  <c r="F191" i="31"/>
  <c r="F99" i="31"/>
  <c r="F130" i="31"/>
  <c r="F140" i="31"/>
  <c r="F117" i="31"/>
  <c r="F123" i="31"/>
  <c r="F93" i="31"/>
  <c r="F113" i="31"/>
  <c r="F158" i="31"/>
  <c r="F141" i="31"/>
  <c r="F115" i="31"/>
  <c r="F91" i="31"/>
  <c r="F127" i="31"/>
  <c r="F183" i="31"/>
  <c r="F166" i="31"/>
  <c r="F185" i="31"/>
  <c r="F139" i="31"/>
  <c r="F133" i="31"/>
  <c r="F94" i="31"/>
  <c r="F175" i="31"/>
  <c r="F152" i="31"/>
  <c r="F146" i="31"/>
  <c r="F189" i="31"/>
  <c r="F177" i="31"/>
  <c r="F112" i="31"/>
  <c r="F148" i="31"/>
  <c r="F108" i="31"/>
  <c r="F171" i="31"/>
  <c r="F194" i="31"/>
  <c r="F96" i="31"/>
  <c r="F178" i="31"/>
  <c r="F153" i="31"/>
  <c r="F103" i="31"/>
  <c r="F181" i="31"/>
  <c r="F172" i="31"/>
  <c r="F135" i="31"/>
  <c r="F164" i="31"/>
  <c r="F92" i="31"/>
  <c r="F190" i="31"/>
  <c r="F101" i="31"/>
  <c r="F170" i="31"/>
  <c r="F116" i="31"/>
  <c r="F160" i="31"/>
  <c r="F180" i="31"/>
  <c r="F138" i="31"/>
  <c r="F102" i="31"/>
  <c r="F168" i="31"/>
  <c r="F157" i="31"/>
  <c r="F132" i="31"/>
  <c r="F147" i="31"/>
  <c r="F124" i="31"/>
  <c r="F100" i="31"/>
  <c r="F119" i="31"/>
  <c r="F186" i="31"/>
  <c r="F143" i="31"/>
  <c r="F159" i="31"/>
  <c r="F110" i="31"/>
  <c r="F179" i="31"/>
  <c r="F95" i="31"/>
  <c r="F104" i="31"/>
  <c r="F151" i="31"/>
  <c r="F126" i="31"/>
  <c r="F144" i="31"/>
  <c r="F169" i="31"/>
  <c r="F137" i="31"/>
  <c r="F131" i="31"/>
  <c r="F187" i="31"/>
  <c r="F134" i="31"/>
  <c r="F167" i="31"/>
  <c r="F149" i="31"/>
  <c r="F145" i="31"/>
  <c r="F111" i="31"/>
  <c r="F106" i="31"/>
  <c r="F155" i="31"/>
  <c r="F165" i="31"/>
  <c r="F105" i="31"/>
  <c r="Z183" i="33"/>
  <c r="S147" i="31" s="1"/>
  <c r="I137" i="33"/>
  <c r="I109" i="33"/>
  <c r="I120" i="33"/>
  <c r="Z195" i="33"/>
  <c r="S159" i="31" s="1"/>
  <c r="I126" i="33"/>
  <c r="Z99" i="33"/>
  <c r="I205" i="33"/>
  <c r="I210" i="33"/>
  <c r="Z106" i="33"/>
  <c r="I106" i="33"/>
  <c r="Z228" i="33"/>
  <c r="S192" i="31" s="1"/>
  <c r="I91" i="33"/>
  <c r="Z132" i="33"/>
  <c r="S96" i="31" s="1"/>
  <c r="I140" i="33"/>
  <c r="I135" i="33"/>
  <c r="I209" i="33"/>
  <c r="I124" i="33"/>
  <c r="Z124" i="33"/>
  <c r="Z216" i="33"/>
  <c r="S180" i="31" s="1"/>
  <c r="Z91" i="33"/>
  <c r="I208" i="33"/>
  <c r="I114" i="33"/>
  <c r="Z120" i="33"/>
  <c r="I224" i="33"/>
  <c r="Z137" i="33"/>
  <c r="S101" i="31" s="1"/>
  <c r="I151" i="33"/>
  <c r="Z153" i="33"/>
  <c r="S117" i="31" s="1"/>
  <c r="I97" i="33"/>
  <c r="Z94" i="33"/>
  <c r="Z210" i="33"/>
  <c r="S174" i="31" s="1"/>
  <c r="Z224" i="33"/>
  <c r="S188" i="31" s="1"/>
  <c r="I103" i="33"/>
  <c r="I171" i="33"/>
  <c r="I217" i="33"/>
  <c r="I125" i="33"/>
  <c r="Z129" i="33"/>
  <c r="S93" i="31" s="1"/>
  <c r="I121" i="33"/>
  <c r="Z174" i="33"/>
  <c r="S138" i="31" s="1"/>
  <c r="I177" i="33"/>
  <c r="Z130" i="33"/>
  <c r="S94" i="31" s="1"/>
  <c r="I131" i="33"/>
  <c r="Z171" i="33"/>
  <c r="S135" i="31" s="1"/>
  <c r="Z214" i="33"/>
  <c r="S178" i="31" s="1"/>
  <c r="I152" i="33"/>
  <c r="Z223" i="33"/>
  <c r="S187" i="31" s="1"/>
  <c r="I235" i="33"/>
  <c r="I206" i="33"/>
  <c r="I136" i="33"/>
  <c r="I163" i="33"/>
  <c r="I134" i="33"/>
  <c r="Z206" i="33"/>
  <c r="S170" i="31" s="1"/>
  <c r="Z235" i="33"/>
  <c r="S199" i="31" s="1"/>
  <c r="I207" i="33"/>
  <c r="I122" i="33"/>
  <c r="Z123" i="33"/>
  <c r="I170" i="33"/>
  <c r="I167" i="33"/>
  <c r="I68" i="33"/>
  <c r="I145" i="33"/>
  <c r="Z178" i="33"/>
  <c r="S142" i="31" s="1"/>
  <c r="I112" i="33"/>
  <c r="I166" i="33"/>
  <c r="I156" i="33"/>
  <c r="I212" i="33"/>
  <c r="I101" i="33"/>
  <c r="I162" i="33"/>
  <c r="I237" i="33"/>
  <c r="I111" i="33"/>
  <c r="Z175" i="33"/>
  <c r="S139" i="31" s="1"/>
  <c r="I204" i="33"/>
  <c r="I169" i="33"/>
  <c r="Z115" i="33"/>
  <c r="I159" i="33"/>
  <c r="Z204" i="33"/>
  <c r="S168" i="31" s="1"/>
  <c r="Z126" i="33"/>
  <c r="S90" i="31" s="1"/>
  <c r="Z98" i="33"/>
  <c r="I227" i="33"/>
  <c r="I127" i="33"/>
  <c r="I143" i="33"/>
  <c r="I196" i="33"/>
  <c r="I230" i="33"/>
  <c r="I98" i="33"/>
  <c r="I218" i="33"/>
  <c r="I113" i="33"/>
  <c r="Z133" i="33"/>
  <c r="S97" i="31" s="1"/>
  <c r="I149" i="33"/>
  <c r="Z226" i="33"/>
  <c r="S190" i="31" s="1"/>
  <c r="Z166" i="33"/>
  <c r="S130" i="31" s="1"/>
  <c r="Z96" i="33"/>
  <c r="I202" i="33"/>
  <c r="I236" i="33"/>
  <c r="I144" i="33"/>
  <c r="I107" i="33"/>
  <c r="U63" i="33"/>
  <c r="AD62" i="33"/>
  <c r="AA63" i="33"/>
  <c r="V69" i="33"/>
  <c r="V70" i="33" s="1"/>
  <c r="V71" i="33" s="1"/>
  <c r="U66" i="33"/>
  <c r="X66" i="33"/>
  <c r="Y66" i="33" s="1"/>
  <c r="Y67" i="33" s="1"/>
  <c r="Y68" i="33" s="1"/>
  <c r="M102" i="33" l="1"/>
  <c r="AF102" i="33"/>
  <c r="S102" i="33"/>
  <c r="K99" i="33"/>
  <c r="L99" i="33" s="1"/>
  <c r="R105" i="33"/>
  <c r="X78" i="33"/>
  <c r="AB63" i="33"/>
  <c r="AC63" i="33" s="1"/>
  <c r="O63" i="33"/>
  <c r="O64" i="33" s="1"/>
  <c r="O65" i="33" s="1"/>
  <c r="N63" i="33"/>
  <c r="X69" i="33"/>
  <c r="Y69" i="33" s="1"/>
  <c r="Y70" i="33" s="1"/>
  <c r="Y71" i="33" s="1"/>
  <c r="U69" i="33"/>
  <c r="AD63" i="33"/>
  <c r="V72" i="33"/>
  <c r="V73" i="33" s="1"/>
  <c r="V74" i="33" s="1"/>
  <c r="R108" i="33" l="1"/>
  <c r="S105" i="33"/>
  <c r="T102" i="33"/>
  <c r="J105" i="33"/>
  <c r="R111" i="33"/>
  <c r="X81" i="33"/>
  <c r="X84" i="33"/>
  <c r="AB69" i="33"/>
  <c r="AD64" i="33"/>
  <c r="X75" i="33"/>
  <c r="O66" i="33"/>
  <c r="O67" i="33" s="1"/>
  <c r="O68" i="33" s="1"/>
  <c r="AA66" i="33"/>
  <c r="V75" i="33"/>
  <c r="V76" i="33" s="1"/>
  <c r="V77" i="33" s="1"/>
  <c r="V78" i="33" s="1"/>
  <c r="V79" i="33" s="1"/>
  <c r="V80" i="33" s="1"/>
  <c r="V81" i="33" s="1"/>
  <c r="V82" i="33" s="1"/>
  <c r="V83" i="33" s="1"/>
  <c r="V84" i="33" s="1"/>
  <c r="V85" i="33" s="1"/>
  <c r="V86" i="33" s="1"/>
  <c r="V87" i="33" s="1"/>
  <c r="V88" i="33" s="1"/>
  <c r="V89" i="33" s="1"/>
  <c r="V90" i="33" s="1"/>
  <c r="X72" i="33"/>
  <c r="Y72" i="33" s="1"/>
  <c r="Y73" i="33" s="1"/>
  <c r="Y74" i="33" s="1"/>
  <c r="U72" i="33"/>
  <c r="AB66" i="33"/>
  <c r="N66" i="33"/>
  <c r="J108" i="33" l="1"/>
  <c r="AF108" i="33" s="1"/>
  <c r="AF105" i="33"/>
  <c r="S111" i="33"/>
  <c r="S108" i="33"/>
  <c r="K108" i="33"/>
  <c r="K105" i="33"/>
  <c r="J111" i="33"/>
  <c r="R114" i="33"/>
  <c r="L102" i="33"/>
  <c r="U75" i="33"/>
  <c r="AB75" i="33"/>
  <c r="AC66" i="33"/>
  <c r="Y75" i="33"/>
  <c r="Y76" i="33" s="1"/>
  <c r="Y77" i="33" s="1"/>
  <c r="Y78" i="33" s="1"/>
  <c r="Y79" i="33" s="1"/>
  <c r="Y80" i="33" s="1"/>
  <c r="Y81" i="33" s="1"/>
  <c r="Y82" i="33" s="1"/>
  <c r="Y83" i="33" s="1"/>
  <c r="Y84" i="33" s="1"/>
  <c r="Y85" i="33" s="1"/>
  <c r="Y86" i="33" s="1"/>
  <c r="AD65" i="33"/>
  <c r="AF111" i="33" l="1"/>
  <c r="L108" i="33"/>
  <c r="S114" i="33"/>
  <c r="L105" i="33"/>
  <c r="T105" i="33"/>
  <c r="T108" i="33"/>
  <c r="K111" i="33"/>
  <c r="T111" i="33" s="1"/>
  <c r="R117" i="33"/>
  <c r="X87" i="33"/>
  <c r="Y87" i="33" s="1"/>
  <c r="Y88" i="33" s="1"/>
  <c r="Y89" i="33" s="1"/>
  <c r="X90" i="33"/>
  <c r="AA69" i="33"/>
  <c r="AC69" i="33" s="1"/>
  <c r="N69" i="33"/>
  <c r="AB72" i="33"/>
  <c r="AD66" i="33"/>
  <c r="O69" i="33"/>
  <c r="O70" i="33" s="1"/>
  <c r="O71" i="33" s="1"/>
  <c r="AF114" i="33" l="1"/>
  <c r="L111" i="33"/>
  <c r="S117" i="33"/>
  <c r="J117" i="33"/>
  <c r="T114" i="33"/>
  <c r="R120" i="33"/>
  <c r="Y90" i="33"/>
  <c r="O72" i="33"/>
  <c r="O73" i="33" s="1"/>
  <c r="O74" i="33" s="1"/>
  <c r="AD67" i="33"/>
  <c r="AF117" i="33" l="1"/>
  <c r="S120" i="33"/>
  <c r="J120" i="33"/>
  <c r="K117" i="33"/>
  <c r="T117" i="33" s="1"/>
  <c r="L114" i="33"/>
  <c r="R123" i="33"/>
  <c r="AA72" i="33"/>
  <c r="AC72" i="33" s="1"/>
  <c r="N72" i="33"/>
  <c r="AD68" i="33"/>
  <c r="K120" i="33" l="1"/>
  <c r="AF120" i="33"/>
  <c r="S123" i="33"/>
  <c r="J123" i="33"/>
  <c r="J126" i="33" s="1"/>
  <c r="K126" i="33" s="1"/>
  <c r="L117" i="33"/>
  <c r="R126" i="33"/>
  <c r="X93" i="33"/>
  <c r="Y91" i="33"/>
  <c r="Y92" i="33" s="1"/>
  <c r="N75" i="33"/>
  <c r="AA75" i="33"/>
  <c r="AC75" i="33" s="1"/>
  <c r="AD69" i="33"/>
  <c r="O75" i="33"/>
  <c r="O76" i="33" s="1"/>
  <c r="O77" i="33" s="1"/>
  <c r="O78" i="33" s="1"/>
  <c r="O79" i="33" s="1"/>
  <c r="O80" i="33" s="1"/>
  <c r="O81" i="33" s="1"/>
  <c r="O82" i="33" s="1"/>
  <c r="O83" i="33" s="1"/>
  <c r="O84" i="33" s="1"/>
  <c r="O85" i="33" s="1"/>
  <c r="O86" i="33" s="1"/>
  <c r="O87" i="33" s="1"/>
  <c r="O88" i="33" s="1"/>
  <c r="O89" i="33" s="1"/>
  <c r="O90" i="33" s="1"/>
  <c r="S126" i="33" l="1"/>
  <c r="AF123" i="33"/>
  <c r="L120" i="33"/>
  <c r="T120" i="33"/>
  <c r="K123" i="33"/>
  <c r="R129" i="33"/>
  <c r="Y93" i="33"/>
  <c r="Y94" i="33" s="1"/>
  <c r="Y95" i="33" s="1"/>
  <c r="AB93" i="33"/>
  <c r="X96" i="33"/>
  <c r="AD70" i="33"/>
  <c r="AF126" i="33" l="1"/>
  <c r="X90" i="31" s="1"/>
  <c r="L123" i="33"/>
  <c r="T123" i="33"/>
  <c r="S129" i="33"/>
  <c r="J129" i="33"/>
  <c r="AF129" i="33" s="1"/>
  <c r="R132" i="33"/>
  <c r="Y96" i="33"/>
  <c r="Y97" i="33" s="1"/>
  <c r="Y98" i="33" s="1"/>
  <c r="X99" i="33"/>
  <c r="AB96" i="33"/>
  <c r="AB99" i="33"/>
  <c r="X102" i="33"/>
  <c r="AD71" i="33"/>
  <c r="S132" i="33" l="1"/>
  <c r="L126" i="33"/>
  <c r="T126" i="33"/>
  <c r="X93" i="31"/>
  <c r="J132" i="33"/>
  <c r="AF132" i="33" s="1"/>
  <c r="K129" i="33"/>
  <c r="R135" i="33"/>
  <c r="Y99" i="33"/>
  <c r="Y100" i="33" s="1"/>
  <c r="Y101" i="33" s="1"/>
  <c r="Y102" i="33" s="1"/>
  <c r="Y103" i="33" s="1"/>
  <c r="Y104" i="33" s="1"/>
  <c r="X108" i="33"/>
  <c r="AB102" i="33"/>
  <c r="X105" i="33"/>
  <c r="AD72" i="33"/>
  <c r="V91" i="33"/>
  <c r="V92" i="33" s="1"/>
  <c r="S135" i="33" l="1"/>
  <c r="L129" i="33"/>
  <c r="T129" i="33"/>
  <c r="K132" i="33"/>
  <c r="T132" i="33" s="1"/>
  <c r="X96" i="31"/>
  <c r="J135" i="33"/>
  <c r="R138" i="33"/>
  <c r="X111" i="33"/>
  <c r="AB105" i="33"/>
  <c r="Y105" i="33"/>
  <c r="Y106" i="33" s="1"/>
  <c r="Y107" i="33" s="1"/>
  <c r="Y108" i="33" s="1"/>
  <c r="Y109" i="33" s="1"/>
  <c r="Y110" i="33" s="1"/>
  <c r="AD73" i="33"/>
  <c r="U93" i="33"/>
  <c r="S138" i="33" l="1"/>
  <c r="J138" i="33"/>
  <c r="AF138" i="33" s="1"/>
  <c r="X102" i="31" s="1"/>
  <c r="AF135" i="33"/>
  <c r="X99" i="31" s="1"/>
  <c r="K135" i="33"/>
  <c r="T135" i="33" s="1"/>
  <c r="L132" i="33"/>
  <c r="R141" i="33"/>
  <c r="AB108" i="33"/>
  <c r="X114" i="33"/>
  <c r="Y111" i="33"/>
  <c r="Y112" i="33" s="1"/>
  <c r="Y113" i="33" s="1"/>
  <c r="V93" i="33"/>
  <c r="V94" i="33" s="1"/>
  <c r="V95" i="33" s="1"/>
  <c r="U96" i="33" s="1"/>
  <c r="AD74" i="33"/>
  <c r="K138" i="33" l="1"/>
  <c r="L138" i="33" s="1"/>
  <c r="J141" i="33"/>
  <c r="AF141" i="33" s="1"/>
  <c r="X105" i="31" s="1"/>
  <c r="S141" i="33"/>
  <c r="L135" i="33"/>
  <c r="R144" i="33"/>
  <c r="AB111" i="33"/>
  <c r="Y114" i="33"/>
  <c r="Y115" i="33" s="1"/>
  <c r="Y116" i="33" s="1"/>
  <c r="AD75" i="33"/>
  <c r="O91" i="33"/>
  <c r="O92" i="33" s="1"/>
  <c r="V96" i="33"/>
  <c r="V97" i="33" s="1"/>
  <c r="V98" i="33" s="1"/>
  <c r="T138" i="33" l="1"/>
  <c r="K141" i="33"/>
  <c r="L141" i="33" s="1"/>
  <c r="J144" i="33"/>
  <c r="AF144" i="33" s="1"/>
  <c r="X108" i="31" s="1"/>
  <c r="S144" i="33"/>
  <c r="R147" i="33"/>
  <c r="AB114" i="33"/>
  <c r="X117" i="33"/>
  <c r="Y117" i="33" s="1"/>
  <c r="Y118" i="33" s="1"/>
  <c r="Y119" i="33" s="1"/>
  <c r="AB117" i="33"/>
  <c r="AD76" i="33"/>
  <c r="U99" i="33"/>
  <c r="J147" i="33" l="1"/>
  <c r="AF147" i="33" s="1"/>
  <c r="X111" i="31" s="1"/>
  <c r="T141" i="33"/>
  <c r="K144" i="33"/>
  <c r="L144" i="33" s="1"/>
  <c r="S147" i="33"/>
  <c r="R150" i="33"/>
  <c r="X120" i="33"/>
  <c r="Y120" i="33" s="1"/>
  <c r="Y121" i="33" s="1"/>
  <c r="Y122" i="33" s="1"/>
  <c r="AD77" i="33"/>
  <c r="AD78" i="33" s="1"/>
  <c r="AD79" i="33" s="1"/>
  <c r="AD80" i="33" s="1"/>
  <c r="AD81" i="33" s="1"/>
  <c r="AD82" i="33" s="1"/>
  <c r="AD83" i="33" s="1"/>
  <c r="AD84" i="33" s="1"/>
  <c r="AD85" i="33" s="1"/>
  <c r="AD86" i="33" s="1"/>
  <c r="AD87" i="33" s="1"/>
  <c r="AD88" i="33" s="1"/>
  <c r="AD89" i="33" s="1"/>
  <c r="AD90" i="33" s="1"/>
  <c r="V99" i="33"/>
  <c r="V100" i="33" s="1"/>
  <c r="V101" i="33" s="1"/>
  <c r="K147" i="33" l="1"/>
  <c r="L147" i="33" s="1"/>
  <c r="J150" i="33"/>
  <c r="AF150" i="33" s="1"/>
  <c r="X114" i="31" s="1"/>
  <c r="T144" i="33"/>
  <c r="S150" i="33"/>
  <c r="R153" i="33"/>
  <c r="X123" i="33"/>
  <c r="Y123" i="33" s="1"/>
  <c r="Y124" i="33" s="1"/>
  <c r="Y125" i="33" s="1"/>
  <c r="AB120" i="33"/>
  <c r="U102" i="33"/>
  <c r="T147" i="33" l="1"/>
  <c r="K150" i="33"/>
  <c r="L150" i="33" s="1"/>
  <c r="J153" i="33"/>
  <c r="AF153" i="33" s="1"/>
  <c r="X117" i="31" s="1"/>
  <c r="S153" i="33"/>
  <c r="R156" i="33"/>
  <c r="N94" i="33"/>
  <c r="AA94" i="33"/>
  <c r="AC94" i="33" s="1"/>
  <c r="X126" i="33"/>
  <c r="Y126" i="33" s="1"/>
  <c r="Y127" i="33" s="1"/>
  <c r="Y128" i="33" s="1"/>
  <c r="V102" i="33"/>
  <c r="V103" i="33" s="1"/>
  <c r="V104" i="33" s="1"/>
  <c r="T150" i="33" l="1"/>
  <c r="J156" i="33"/>
  <c r="AF156" i="33" s="1"/>
  <c r="X120" i="31" s="1"/>
  <c r="K153" i="33"/>
  <c r="L153" i="33" s="1"/>
  <c r="S156" i="33"/>
  <c r="R159" i="33"/>
  <c r="AB126" i="33"/>
  <c r="T90" i="31" s="1"/>
  <c r="AB123" i="33"/>
  <c r="X129" i="33"/>
  <c r="Y129" i="33" s="1"/>
  <c r="Y130" i="33" s="1"/>
  <c r="Y131" i="33" s="1"/>
  <c r="U105" i="33"/>
  <c r="T153" i="33" l="1"/>
  <c r="J159" i="33"/>
  <c r="K159" i="33" s="1"/>
  <c r="L159" i="33" s="1"/>
  <c r="K156" i="33"/>
  <c r="L156" i="33" s="1"/>
  <c r="S159" i="33"/>
  <c r="R162" i="33"/>
  <c r="AA97" i="33"/>
  <c r="AC97" i="33" s="1"/>
  <c r="N97" i="33"/>
  <c r="X132" i="33"/>
  <c r="Y132" i="33" s="1"/>
  <c r="Y133" i="33" s="1"/>
  <c r="Y134" i="33" s="1"/>
  <c r="V105" i="33"/>
  <c r="V106" i="33" s="1"/>
  <c r="V107" i="33" s="1"/>
  <c r="T156" i="33" l="1"/>
  <c r="AF159" i="33"/>
  <c r="X123" i="31" s="1"/>
  <c r="J162" i="33"/>
  <c r="AF162" i="33" s="1"/>
  <c r="X126" i="31" s="1"/>
  <c r="S162" i="33"/>
  <c r="T159" i="33"/>
  <c r="R165" i="33"/>
  <c r="AB129" i="33"/>
  <c r="T93" i="31" s="1"/>
  <c r="AB132" i="33"/>
  <c r="T96" i="31" s="1"/>
  <c r="X135" i="33"/>
  <c r="Y135" i="33" s="1"/>
  <c r="Y136" i="33" s="1"/>
  <c r="Y137" i="33" s="1"/>
  <c r="U108" i="33"/>
  <c r="K162" i="33" l="1"/>
  <c r="L162" i="33" s="1"/>
  <c r="J165" i="33"/>
  <c r="AF165" i="33" s="1"/>
  <c r="X129" i="31" s="1"/>
  <c r="S165" i="33"/>
  <c r="R168" i="33"/>
  <c r="N100" i="33"/>
  <c r="AA100" i="33"/>
  <c r="AC100" i="33" s="1"/>
  <c r="X138" i="33"/>
  <c r="Y138" i="33" s="1"/>
  <c r="Y139" i="33" s="1"/>
  <c r="Y140" i="33" s="1"/>
  <c r="AB135" i="33"/>
  <c r="T99" i="31" s="1"/>
  <c r="V108" i="33"/>
  <c r="V109" i="33" s="1"/>
  <c r="V110" i="33" s="1"/>
  <c r="K165" i="33" l="1"/>
  <c r="L165" i="33" s="1"/>
  <c r="T162" i="33"/>
  <c r="J168" i="33"/>
  <c r="S168" i="33"/>
  <c r="R171" i="33"/>
  <c r="AB138" i="33"/>
  <c r="T102" i="31" s="1"/>
  <c r="X141" i="33"/>
  <c r="Y141" i="33" s="1"/>
  <c r="Y142" i="33" s="1"/>
  <c r="Y143" i="33" s="1"/>
  <c r="U111" i="33"/>
  <c r="T165" i="33" l="1"/>
  <c r="AF168" i="33"/>
  <c r="X132" i="31" s="1"/>
  <c r="J171" i="33"/>
  <c r="K168" i="33"/>
  <c r="S171" i="33"/>
  <c r="R174" i="33"/>
  <c r="N103" i="33"/>
  <c r="AA103" i="33"/>
  <c r="AC103" i="33" s="1"/>
  <c r="X144" i="33"/>
  <c r="Y144" i="33" s="1"/>
  <c r="Y145" i="33" s="1"/>
  <c r="Y146" i="33" s="1"/>
  <c r="V111" i="33"/>
  <c r="V112" i="33" s="1"/>
  <c r="V113" i="33" s="1"/>
  <c r="L168" i="33" l="1"/>
  <c r="T168" i="33"/>
  <c r="AF171" i="33"/>
  <c r="X135" i="31" s="1"/>
  <c r="K171" i="33"/>
  <c r="J174" i="33"/>
  <c r="S174" i="33"/>
  <c r="R177" i="33"/>
  <c r="AB144" i="33"/>
  <c r="T108" i="31" s="1"/>
  <c r="AB141" i="33"/>
  <c r="T105" i="31" s="1"/>
  <c r="X147" i="33"/>
  <c r="Y147" i="33" s="1"/>
  <c r="Y148" i="33" s="1"/>
  <c r="Y149" i="33" s="1"/>
  <c r="U114" i="33"/>
  <c r="AF174" i="33" l="1"/>
  <c r="X138" i="31" s="1"/>
  <c r="J177" i="33"/>
  <c r="J180" i="33" s="1"/>
  <c r="J183" i="33" s="1"/>
  <c r="AF183" i="33" s="1"/>
  <c r="X147" i="31" s="1"/>
  <c r="K174" i="33"/>
  <c r="L171" i="33"/>
  <c r="T171" i="33"/>
  <c r="S177" i="33"/>
  <c r="R180" i="33"/>
  <c r="N106" i="33"/>
  <c r="AA106" i="33"/>
  <c r="AC106" i="33" s="1"/>
  <c r="X150" i="33"/>
  <c r="Y150" i="33" s="1"/>
  <c r="Y151" i="33" s="1"/>
  <c r="Y152" i="33" s="1"/>
  <c r="AB147" i="33"/>
  <c r="T111" i="31" s="1"/>
  <c r="V114" i="33"/>
  <c r="V115" i="33" s="1"/>
  <c r="V116" i="33" s="1"/>
  <c r="J186" i="33" l="1"/>
  <c r="AF186" i="33" s="1"/>
  <c r="X150" i="31" s="1"/>
  <c r="L174" i="33"/>
  <c r="T174" i="33"/>
  <c r="AF180" i="33"/>
  <c r="X144" i="31" s="1"/>
  <c r="K180" i="33"/>
  <c r="L180" i="33" s="1"/>
  <c r="K183" i="33"/>
  <c r="L183" i="33" s="1"/>
  <c r="AF177" i="33"/>
  <c r="X141" i="31" s="1"/>
  <c r="K177" i="33"/>
  <c r="S180" i="33"/>
  <c r="R183" i="33"/>
  <c r="X153" i="33"/>
  <c r="Y153" i="33" s="1"/>
  <c r="Y154" i="33" s="1"/>
  <c r="Y155" i="33" s="1"/>
  <c r="AB150" i="33"/>
  <c r="T114" i="31" s="1"/>
  <c r="U117" i="33"/>
  <c r="T180" i="33" l="1"/>
  <c r="J189" i="33"/>
  <c r="AF189" i="33" s="1"/>
  <c r="X153" i="31" s="1"/>
  <c r="K186" i="33"/>
  <c r="L186" i="33" s="1"/>
  <c r="L177" i="33"/>
  <c r="T177" i="33"/>
  <c r="T183" i="33"/>
  <c r="S183" i="33"/>
  <c r="R186" i="33"/>
  <c r="AA109" i="33"/>
  <c r="AC109" i="33" s="1"/>
  <c r="N109" i="33"/>
  <c r="AB153" i="33"/>
  <c r="T117" i="31" s="1"/>
  <c r="X156" i="33"/>
  <c r="Y156" i="33" s="1"/>
  <c r="Y157" i="33" s="1"/>
  <c r="Y158" i="33" s="1"/>
  <c r="V117" i="33"/>
  <c r="V118" i="33" s="1"/>
  <c r="V119" i="33" s="1"/>
  <c r="J192" i="33" l="1"/>
  <c r="AF192" i="33" s="1"/>
  <c r="X156" i="31" s="1"/>
  <c r="K189" i="33"/>
  <c r="L189" i="33" s="1"/>
  <c r="T186" i="33"/>
  <c r="S186" i="33"/>
  <c r="R189" i="33"/>
  <c r="AB156" i="33"/>
  <c r="T120" i="31" s="1"/>
  <c r="X159" i="33"/>
  <c r="Y159" i="33" s="1"/>
  <c r="Y160" i="33" s="1"/>
  <c r="Y161" i="33" s="1"/>
  <c r="U120" i="33"/>
  <c r="K192" i="33" l="1"/>
  <c r="L192" i="33" s="1"/>
  <c r="J195" i="33"/>
  <c r="AF195" i="33" s="1"/>
  <c r="X159" i="31" s="1"/>
  <c r="T189" i="33"/>
  <c r="S189" i="33"/>
  <c r="R192" i="33"/>
  <c r="N112" i="33"/>
  <c r="AA112" i="33"/>
  <c r="AC112" i="33" s="1"/>
  <c r="AB159" i="33"/>
  <c r="T123" i="31" s="1"/>
  <c r="X162" i="33"/>
  <c r="Y162" i="33" s="1"/>
  <c r="Y163" i="33" s="1"/>
  <c r="Y164" i="33" s="1"/>
  <c r="V120" i="33"/>
  <c r="V121" i="33" s="1"/>
  <c r="V122" i="33" s="1"/>
  <c r="AD91" i="33"/>
  <c r="U123" i="33"/>
  <c r="J198" i="33" l="1"/>
  <c r="AF198" i="33" s="1"/>
  <c r="X162" i="31" s="1"/>
  <c r="K195" i="33"/>
  <c r="L195" i="33" s="1"/>
  <c r="T192" i="33"/>
  <c r="S192" i="33"/>
  <c r="R195" i="33"/>
  <c r="X165" i="33"/>
  <c r="Y165" i="33" s="1"/>
  <c r="Y166" i="33" s="1"/>
  <c r="Y167" i="33" s="1"/>
  <c r="AB162" i="33"/>
  <c r="T126" i="31" s="1"/>
  <c r="V123" i="33"/>
  <c r="V124" i="33" s="1"/>
  <c r="V125" i="33" s="1"/>
  <c r="U126" i="33" s="1"/>
  <c r="AD92" i="33"/>
  <c r="K198" i="33" l="1"/>
  <c r="L198" i="33" s="1"/>
  <c r="J201" i="33"/>
  <c r="AF201" i="33" s="1"/>
  <c r="X165" i="31" s="1"/>
  <c r="T195" i="33"/>
  <c r="S195" i="33"/>
  <c r="R198" i="33"/>
  <c r="N115" i="33"/>
  <c r="AA115" i="33"/>
  <c r="AC115" i="33" s="1"/>
  <c r="AB165" i="33"/>
  <c r="T129" i="31" s="1"/>
  <c r="X174" i="33"/>
  <c r="X171" i="33"/>
  <c r="X168" i="33"/>
  <c r="Y168" i="33" s="1"/>
  <c r="Y169" i="33" s="1"/>
  <c r="Y170" i="33" s="1"/>
  <c r="V126" i="33"/>
  <c r="V127" i="33" s="1"/>
  <c r="V128" i="33" s="1"/>
  <c r="J204" i="33" l="1"/>
  <c r="AF204" i="33" s="1"/>
  <c r="X168" i="31" s="1"/>
  <c r="K201" i="33"/>
  <c r="L201" i="33" s="1"/>
  <c r="S198" i="33"/>
  <c r="T198" i="33"/>
  <c r="R201" i="33"/>
  <c r="X177" i="33"/>
  <c r="AB171" i="33"/>
  <c r="T135" i="31" s="1"/>
  <c r="AB168" i="33"/>
  <c r="T132" i="31" s="1"/>
  <c r="Y171" i="33"/>
  <c r="Y172" i="33" s="1"/>
  <c r="Y173" i="33" s="1"/>
  <c r="Y174" i="33" s="1"/>
  <c r="Y175" i="33" s="1"/>
  <c r="Y176" i="33" s="1"/>
  <c r="U129" i="33"/>
  <c r="J207" i="33" l="1"/>
  <c r="AF207" i="33" s="1"/>
  <c r="X171" i="31" s="1"/>
  <c r="K204" i="33"/>
  <c r="L204" i="33" s="1"/>
  <c r="T201" i="33"/>
  <c r="S201" i="33"/>
  <c r="R204" i="33"/>
  <c r="N118" i="33"/>
  <c r="AA118" i="33"/>
  <c r="AC118" i="33" s="1"/>
  <c r="Y177" i="33"/>
  <c r="Y178" i="33" s="1"/>
  <c r="Y179" i="33" s="1"/>
  <c r="AB174" i="33"/>
  <c r="T138" i="31" s="1"/>
  <c r="V129" i="33"/>
  <c r="V130" i="33" s="1"/>
  <c r="V131" i="33" s="1"/>
  <c r="U132" i="33" s="1"/>
  <c r="J210" i="33" l="1"/>
  <c r="AF210" i="33" s="1"/>
  <c r="X174" i="31" s="1"/>
  <c r="K207" i="33"/>
  <c r="L207" i="33" s="1"/>
  <c r="T204" i="33"/>
  <c r="S204" i="33"/>
  <c r="R207" i="33"/>
  <c r="AB177" i="33"/>
  <c r="T141" i="31" s="1"/>
  <c r="X180" i="33"/>
  <c r="Y180" i="33" s="1"/>
  <c r="Y181" i="33" s="1"/>
  <c r="Y182" i="33" s="1"/>
  <c r="X183" i="33"/>
  <c r="V132" i="33"/>
  <c r="V133" i="33" s="1"/>
  <c r="V134" i="33" s="1"/>
  <c r="J213" i="33" l="1"/>
  <c r="AF213" i="33" s="1"/>
  <c r="X177" i="31" s="1"/>
  <c r="K210" i="33"/>
  <c r="L210" i="33" s="1"/>
  <c r="T207" i="33"/>
  <c r="S207" i="33"/>
  <c r="R210" i="33"/>
  <c r="AA121" i="33"/>
  <c r="AC121" i="33" s="1"/>
  <c r="N121" i="33"/>
  <c r="Y183" i="33"/>
  <c r="Y184" i="33" s="1"/>
  <c r="Y185" i="33" s="1"/>
  <c r="U135" i="33"/>
  <c r="X186" i="33"/>
  <c r="AB180" i="33"/>
  <c r="T144" i="31" s="1"/>
  <c r="J216" i="33" l="1"/>
  <c r="AF216" i="33" s="1"/>
  <c r="X180" i="31" s="1"/>
  <c r="K213" i="33"/>
  <c r="L213" i="33" s="1"/>
  <c r="T210" i="33"/>
  <c r="S210" i="33"/>
  <c r="R213" i="33"/>
  <c r="Y186" i="33"/>
  <c r="Y187" i="33" s="1"/>
  <c r="Y188" i="33" s="1"/>
  <c r="X189" i="33"/>
  <c r="V135" i="33"/>
  <c r="V136" i="33" s="1"/>
  <c r="V137" i="33" s="1"/>
  <c r="AB183" i="33"/>
  <c r="T147" i="31" s="1"/>
  <c r="J219" i="33" l="1"/>
  <c r="AF219" i="33" s="1"/>
  <c r="X183" i="31" s="1"/>
  <c r="K216" i="33"/>
  <c r="L216" i="33" s="1"/>
  <c r="T213" i="33"/>
  <c r="S213" i="33"/>
  <c r="R216" i="33"/>
  <c r="Y189" i="33"/>
  <c r="Y190" i="33" s="1"/>
  <c r="Y191" i="33" s="1"/>
  <c r="AA124" i="33"/>
  <c r="AC124" i="33" s="1"/>
  <c r="N124" i="33"/>
  <c r="AB186" i="33"/>
  <c r="T150" i="31" s="1"/>
  <c r="X192" i="33"/>
  <c r="U138" i="33"/>
  <c r="K219" i="33" l="1"/>
  <c r="L219" i="33" s="1"/>
  <c r="J222" i="33"/>
  <c r="AF222" i="33" s="1"/>
  <c r="X186" i="31" s="1"/>
  <c r="T216" i="33"/>
  <c r="S216" i="33"/>
  <c r="R219" i="33"/>
  <c r="Y192" i="33"/>
  <c r="Y193" i="33" s="1"/>
  <c r="Y194" i="33" s="1"/>
  <c r="AB192" i="33"/>
  <c r="T156" i="31" s="1"/>
  <c r="X195" i="33"/>
  <c r="AB189" i="33"/>
  <c r="T153" i="31" s="1"/>
  <c r="V138" i="33"/>
  <c r="V139" i="33" s="1"/>
  <c r="V140" i="33" s="1"/>
  <c r="J225" i="33" l="1"/>
  <c r="M225" i="33" s="1"/>
  <c r="K222" i="33"/>
  <c r="L222" i="33" s="1"/>
  <c r="T219" i="33"/>
  <c r="S219" i="33"/>
  <c r="R222" i="33"/>
  <c r="Y195" i="33"/>
  <c r="Y196" i="33" s="1"/>
  <c r="Y197" i="33" s="1"/>
  <c r="N127" i="33"/>
  <c r="AA127" i="33"/>
  <c r="AC127" i="33" s="1"/>
  <c r="U91" i="31" s="1"/>
  <c r="U141" i="33"/>
  <c r="X198" i="33"/>
  <c r="J228" i="33" l="1"/>
  <c r="M228" i="33" s="1"/>
  <c r="K225" i="33"/>
  <c r="L225" i="33" s="1"/>
  <c r="AF225" i="33"/>
  <c r="X189" i="31" s="1"/>
  <c r="S222" i="33"/>
  <c r="T222" i="33"/>
  <c r="Y198" i="33"/>
  <c r="Y199" i="33" s="1"/>
  <c r="Y200" i="33" s="1"/>
  <c r="R225" i="33"/>
  <c r="AB195" i="33"/>
  <c r="T159" i="31" s="1"/>
  <c r="X201" i="33"/>
  <c r="V141" i="33"/>
  <c r="V142" i="33" s="1"/>
  <c r="V143" i="33" s="1"/>
  <c r="K228" i="33" l="1"/>
  <c r="L228" i="33" s="1"/>
  <c r="J231" i="33"/>
  <c r="M231" i="33" s="1"/>
  <c r="AF228" i="33"/>
  <c r="X192" i="31" s="1"/>
  <c r="Y201" i="33"/>
  <c r="Y202" i="33" s="1"/>
  <c r="Y203" i="33" s="1"/>
  <c r="T225" i="33"/>
  <c r="S225" i="33"/>
  <c r="R228" i="33"/>
  <c r="N130" i="33"/>
  <c r="AA130" i="33"/>
  <c r="AC130" i="33" s="1"/>
  <c r="U94" i="31" s="1"/>
  <c r="AB201" i="33"/>
  <c r="T165" i="31" s="1"/>
  <c r="U144" i="33"/>
  <c r="X204" i="33"/>
  <c r="AB198" i="33"/>
  <c r="T162" i="31" s="1"/>
  <c r="Y204" i="33" l="1"/>
  <c r="Y205" i="33" s="1"/>
  <c r="Y206" i="33" s="1"/>
  <c r="J234" i="33"/>
  <c r="K234" i="33" s="1"/>
  <c r="L234" i="33" s="1"/>
  <c r="K231" i="33"/>
  <c r="L231" i="33" s="1"/>
  <c r="AF231" i="33"/>
  <c r="X195" i="31" s="1"/>
  <c r="T228" i="33"/>
  <c r="S228" i="33"/>
  <c r="R231" i="33"/>
  <c r="X207" i="33"/>
  <c r="Y207" i="33" s="1"/>
  <c r="Y208" i="33" s="1"/>
  <c r="Y209" i="33" s="1"/>
  <c r="V144" i="33"/>
  <c r="V145" i="33" s="1"/>
  <c r="V146" i="33" s="1"/>
  <c r="AF234" i="33" l="1"/>
  <c r="X198" i="31" s="1"/>
  <c r="J237" i="33"/>
  <c r="AF237" i="33" s="1"/>
  <c r="X201" i="31" s="1"/>
  <c r="M234" i="33"/>
  <c r="T231" i="33"/>
  <c r="S231" i="33"/>
  <c r="R234" i="33"/>
  <c r="AA133" i="33"/>
  <c r="AC133" i="33" s="1"/>
  <c r="U97" i="31" s="1"/>
  <c r="N133" i="33"/>
  <c r="AB204" i="33"/>
  <c r="T168" i="31" s="1"/>
  <c r="U147" i="33"/>
  <c r="X210" i="33"/>
  <c r="Y210" i="33" s="1"/>
  <c r="Y211" i="33" s="1"/>
  <c r="Y212" i="33" s="1"/>
  <c r="J240" i="33" l="1"/>
  <c r="J243" i="33" s="1"/>
  <c r="M243" i="33" s="1"/>
  <c r="K237" i="33"/>
  <c r="L237" i="33" s="1"/>
  <c r="M237" i="33"/>
  <c r="T234" i="33"/>
  <c r="S234" i="33"/>
  <c r="R237" i="33"/>
  <c r="V147" i="33"/>
  <c r="V148" i="33" s="1"/>
  <c r="V149" i="33" s="1"/>
  <c r="X213" i="33"/>
  <c r="Y213" i="33" s="1"/>
  <c r="Y214" i="33" s="1"/>
  <c r="Y215" i="33" s="1"/>
  <c r="AB207" i="33"/>
  <c r="T171" i="31" s="1"/>
  <c r="M240" i="33" l="1"/>
  <c r="J246" i="33"/>
  <c r="K246" i="33" s="1"/>
  <c r="L246" i="33" s="1"/>
  <c r="AF240" i="33"/>
  <c r="X204" i="31" s="1"/>
  <c r="K240" i="33"/>
  <c r="L240" i="33" s="1"/>
  <c r="K243" i="33"/>
  <c r="L243" i="33" s="1"/>
  <c r="AF243" i="33"/>
  <c r="X207" i="31" s="1"/>
  <c r="T237" i="33"/>
  <c r="S237" i="33"/>
  <c r="R240" i="33"/>
  <c r="J249" i="33"/>
  <c r="AA136" i="33"/>
  <c r="AC136" i="33" s="1"/>
  <c r="U100" i="31" s="1"/>
  <c r="N136" i="33"/>
  <c r="X216" i="33"/>
  <c r="Y216" i="33" s="1"/>
  <c r="Y217" i="33" s="1"/>
  <c r="Y218" i="33" s="1"/>
  <c r="AB210" i="33"/>
  <c r="T174" i="31" s="1"/>
  <c r="U150" i="33"/>
  <c r="M246" i="33" l="1"/>
  <c r="AF246" i="33"/>
  <c r="X210" i="31" s="1"/>
  <c r="M249" i="33"/>
  <c r="AF249" i="33"/>
  <c r="X213" i="31" s="1"/>
  <c r="T240" i="33"/>
  <c r="S240" i="33"/>
  <c r="R243" i="33"/>
  <c r="K249" i="33"/>
  <c r="L249" i="33" s="1"/>
  <c r="J252" i="33"/>
  <c r="V150" i="33"/>
  <c r="V151" i="33" s="1"/>
  <c r="V152" i="33" s="1"/>
  <c r="AB213" i="33"/>
  <c r="T177" i="31" s="1"/>
  <c r="X219" i="33"/>
  <c r="Y219" i="33" s="1"/>
  <c r="Y220" i="33" s="1"/>
  <c r="Y221" i="33" s="1"/>
  <c r="T243" i="33" l="1"/>
  <c r="S243" i="33"/>
  <c r="M252" i="33"/>
  <c r="AF252" i="33"/>
  <c r="X216" i="31" s="1"/>
  <c r="R246" i="33"/>
  <c r="K252" i="33"/>
  <c r="L252" i="33" s="1"/>
  <c r="J255" i="33"/>
  <c r="AA139" i="33"/>
  <c r="AC139" i="33" s="1"/>
  <c r="U103" i="31" s="1"/>
  <c r="N139" i="33"/>
  <c r="AB216" i="33"/>
  <c r="T180" i="31" s="1"/>
  <c r="X222" i="33"/>
  <c r="Y222" i="33" s="1"/>
  <c r="Y223" i="33" s="1"/>
  <c r="Y224" i="33" s="1"/>
  <c r="U153" i="33"/>
  <c r="T246" i="33" l="1"/>
  <c r="S246" i="33"/>
  <c r="M255" i="33"/>
  <c r="AF255" i="33"/>
  <c r="X219" i="31" s="1"/>
  <c r="R249" i="33"/>
  <c r="K255" i="33"/>
  <c r="L255" i="33" s="1"/>
  <c r="J258" i="33"/>
  <c r="AB222" i="33"/>
  <c r="T186" i="31" s="1"/>
  <c r="AB219" i="33"/>
  <c r="T183" i="31" s="1"/>
  <c r="V153" i="33"/>
  <c r="V154" i="33" s="1"/>
  <c r="V155" i="33" s="1"/>
  <c r="X225" i="33"/>
  <c r="Y225" i="33" s="1"/>
  <c r="Y226" i="33" s="1"/>
  <c r="Y227" i="33" s="1"/>
  <c r="M258" i="33" l="1"/>
  <c r="AF258" i="33"/>
  <c r="X222" i="31" s="1"/>
  <c r="T249" i="33"/>
  <c r="S249" i="33"/>
  <c r="R252" i="33"/>
  <c r="K258" i="33"/>
  <c r="L258" i="33" s="1"/>
  <c r="J261" i="33"/>
  <c r="AA142" i="33"/>
  <c r="AC142" i="33" s="1"/>
  <c r="U106" i="31" s="1"/>
  <c r="N142" i="33"/>
  <c r="AB225" i="33"/>
  <c r="T189" i="31" s="1"/>
  <c r="X228" i="33"/>
  <c r="Y228" i="33" s="1"/>
  <c r="Y229" i="33" s="1"/>
  <c r="Y230" i="33" s="1"/>
  <c r="U156" i="33"/>
  <c r="T252" i="33" l="1"/>
  <c r="S252" i="33"/>
  <c r="M261" i="33"/>
  <c r="AF261" i="33"/>
  <c r="X225" i="31" s="1"/>
  <c r="R255" i="33"/>
  <c r="K261" i="33"/>
  <c r="L261" i="33" s="1"/>
  <c r="J264" i="33"/>
  <c r="N225" i="33"/>
  <c r="V156" i="33"/>
  <c r="V157" i="33" s="1"/>
  <c r="V158" i="33" s="1"/>
  <c r="X231" i="33"/>
  <c r="Y231" i="33" s="1"/>
  <c r="Y232" i="33" s="1"/>
  <c r="Y233" i="33" s="1"/>
  <c r="M264" i="33" l="1"/>
  <c r="AF264" i="33"/>
  <c r="X228" i="31" s="1"/>
  <c r="T255" i="33"/>
  <c r="S255" i="33"/>
  <c r="R258" i="33"/>
  <c r="K264" i="33"/>
  <c r="L264" i="33" s="1"/>
  <c r="AA145" i="33"/>
  <c r="AC145" i="33" s="1"/>
  <c r="U109" i="31" s="1"/>
  <c r="N145" i="33"/>
  <c r="U234" i="33"/>
  <c r="U159" i="33"/>
  <c r="AA234" i="33"/>
  <c r="X234" i="33"/>
  <c r="Y234" i="33" s="1"/>
  <c r="Y235" i="33" s="1"/>
  <c r="Y236" i="33" s="1"/>
  <c r="AB228" i="33"/>
  <c r="T192" i="31" s="1"/>
  <c r="N228" i="33"/>
  <c r="T258" i="33" l="1"/>
  <c r="S258" i="33"/>
  <c r="R261" i="33"/>
  <c r="U237" i="33"/>
  <c r="V159" i="33"/>
  <c r="V160" i="33" s="1"/>
  <c r="V161" i="33" s="1"/>
  <c r="U162" i="33" s="1"/>
  <c r="AB231" i="33"/>
  <c r="T195" i="31" s="1"/>
  <c r="N231" i="33"/>
  <c r="X237" i="33"/>
  <c r="Y237" i="33" s="1"/>
  <c r="Y238" i="33" s="1"/>
  <c r="Y239" i="33" s="1"/>
  <c r="AA237" i="33"/>
  <c r="T261" i="33" l="1"/>
  <c r="S261" i="33"/>
  <c r="R264" i="33"/>
  <c r="N148" i="33"/>
  <c r="AA148" i="33"/>
  <c r="AC148" i="33" s="1"/>
  <c r="U112" i="31" s="1"/>
  <c r="AB237" i="33"/>
  <c r="T201" i="31" s="1"/>
  <c r="U240" i="33"/>
  <c r="AA240" i="33"/>
  <c r="X240" i="33"/>
  <c r="Y240" i="33" s="1"/>
  <c r="Y241" i="33" s="1"/>
  <c r="Y242" i="33" s="1"/>
  <c r="V162" i="33"/>
  <c r="V163" i="33" s="1"/>
  <c r="V164" i="33" s="1"/>
  <c r="U165" i="33" s="1"/>
  <c r="AB234" i="33"/>
  <c r="T198" i="31" s="1"/>
  <c r="N234" i="33"/>
  <c r="T264" i="33" l="1"/>
  <c r="S264" i="33"/>
  <c r="AC234" i="33"/>
  <c r="U198" i="31" s="1"/>
  <c r="AC237" i="33"/>
  <c r="U201" i="31" s="1"/>
  <c r="N240" i="33"/>
  <c r="AA243" i="33"/>
  <c r="X243" i="33"/>
  <c r="Y243" i="33" s="1"/>
  <c r="Y244" i="33" s="1"/>
  <c r="Y245" i="33" s="1"/>
  <c r="N237" i="33"/>
  <c r="V165" i="33"/>
  <c r="V166" i="33" s="1"/>
  <c r="V167" i="33" s="1"/>
  <c r="N151" i="33" l="1"/>
  <c r="AA151" i="33"/>
  <c r="AC151" i="33" s="1"/>
  <c r="U115" i="31" s="1"/>
  <c r="AB240" i="33"/>
  <c r="T204" i="31" s="1"/>
  <c r="U246" i="33"/>
  <c r="AA246" i="33"/>
  <c r="X246" i="33"/>
  <c r="Y246" i="33" s="1"/>
  <c r="Y247" i="33" s="1"/>
  <c r="Y248" i="33" s="1"/>
  <c r="U243" i="33"/>
  <c r="U168" i="33"/>
  <c r="AC240" i="33" l="1"/>
  <c r="U204" i="31" s="1"/>
  <c r="N243" i="33"/>
  <c r="AB243" i="33"/>
  <c r="T207" i="31" s="1"/>
  <c r="U249" i="33"/>
  <c r="AA249" i="33"/>
  <c r="X249" i="33"/>
  <c r="Y249" i="33" s="1"/>
  <c r="Y250" i="33" s="1"/>
  <c r="Y251" i="33" s="1"/>
  <c r="V168" i="33"/>
  <c r="V169" i="33" s="1"/>
  <c r="V170" i="33" s="1"/>
  <c r="U171" i="33" s="1"/>
  <c r="AC243" i="33" l="1"/>
  <c r="U207" i="31" s="1"/>
  <c r="AA154" i="33"/>
  <c r="AC154" i="33" s="1"/>
  <c r="U118" i="31" s="1"/>
  <c r="N154" i="33"/>
  <c r="N249" i="33"/>
  <c r="N246" i="33"/>
  <c r="AB246" i="33"/>
  <c r="T210" i="31" s="1"/>
  <c r="X252" i="33"/>
  <c r="Y252" i="33" s="1"/>
  <c r="Y253" i="33" s="1"/>
  <c r="Y254" i="33" s="1"/>
  <c r="U252" i="33"/>
  <c r="AA252" i="33"/>
  <c r="V171" i="33"/>
  <c r="V172" i="33" s="1"/>
  <c r="V173" i="33" s="1"/>
  <c r="AC246" i="33" l="1"/>
  <c r="U210" i="31" s="1"/>
  <c r="AB249" i="33"/>
  <c r="T213" i="31" s="1"/>
  <c r="AA255" i="33"/>
  <c r="X255" i="33"/>
  <c r="Y255" i="33" s="1"/>
  <c r="Y256" i="33" s="1"/>
  <c r="Y257" i="33" s="1"/>
  <c r="U174" i="33"/>
  <c r="AC249" i="33" l="1"/>
  <c r="U213" i="31" s="1"/>
  <c r="N157" i="33"/>
  <c r="AA157" i="33"/>
  <c r="AC157" i="33" s="1"/>
  <c r="U121" i="31" s="1"/>
  <c r="U255" i="33"/>
  <c r="N252" i="33"/>
  <c r="AB252" i="33"/>
  <c r="T216" i="31" s="1"/>
  <c r="U258" i="33"/>
  <c r="X258" i="33"/>
  <c r="Y258" i="33" s="1"/>
  <c r="Y259" i="33" s="1"/>
  <c r="Y260" i="33" s="1"/>
  <c r="AA258" i="33"/>
  <c r="V174" i="33"/>
  <c r="V175" i="33" s="1"/>
  <c r="V176" i="33" s="1"/>
  <c r="U177" i="33" s="1"/>
  <c r="AC252" i="33" l="1"/>
  <c r="U216" i="31" s="1"/>
  <c r="AA160" i="33"/>
  <c r="AC160" i="33" s="1"/>
  <c r="U124" i="31" s="1"/>
  <c r="N160" i="33"/>
  <c r="X261" i="33"/>
  <c r="Y261" i="33" s="1"/>
  <c r="Y262" i="33" s="1"/>
  <c r="Y263" i="33" s="1"/>
  <c r="AA261" i="33"/>
  <c r="AB255" i="33"/>
  <c r="T219" i="31" s="1"/>
  <c r="N255" i="33"/>
  <c r="V177" i="33"/>
  <c r="V178" i="33" s="1"/>
  <c r="V179" i="33" s="1"/>
  <c r="AC255" i="33" l="1"/>
  <c r="U219" i="31" s="1"/>
  <c r="U261" i="33"/>
  <c r="N258" i="33"/>
  <c r="AB258" i="33"/>
  <c r="T222" i="31" s="1"/>
  <c r="AA264" i="33"/>
  <c r="X264" i="33"/>
  <c r="Y264" i="33" s="1"/>
  <c r="Y265" i="33" s="1"/>
  <c r="Y266" i="33" s="1"/>
  <c r="U264" i="33"/>
  <c r="U180" i="33"/>
  <c r="AC258" i="33" l="1"/>
  <c r="U222" i="31" s="1"/>
  <c r="AA163" i="33"/>
  <c r="AC163" i="33" s="1"/>
  <c r="U127" i="31" s="1"/>
  <c r="N163" i="33"/>
  <c r="N261" i="33"/>
  <c r="AB261" i="33"/>
  <c r="V180" i="33"/>
  <c r="V181" i="33" s="1"/>
  <c r="V182" i="33" s="1"/>
  <c r="U183" i="33" s="1"/>
  <c r="AC261" i="33" l="1"/>
  <c r="U225" i="31" s="1"/>
  <c r="T225" i="31"/>
  <c r="AB264" i="33"/>
  <c r="N264" i="33"/>
  <c r="V183" i="33"/>
  <c r="V184" i="33" s="1"/>
  <c r="V185" i="33" s="1"/>
  <c r="AC264" i="33" l="1"/>
  <c r="U228" i="31" s="1"/>
  <c r="T228" i="31"/>
  <c r="AA166" i="33"/>
  <c r="AC166" i="33" s="1"/>
  <c r="U130" i="31" s="1"/>
  <c r="N166" i="33"/>
  <c r="U186" i="33"/>
  <c r="V186" i="33" l="1"/>
  <c r="V187" i="33" s="1"/>
  <c r="V188" i="33" s="1"/>
  <c r="N169" i="33" l="1"/>
  <c r="AA169" i="33"/>
  <c r="AC169" i="33" s="1"/>
  <c r="U133" i="31" s="1"/>
  <c r="U189" i="33"/>
  <c r="V189" i="33" l="1"/>
  <c r="V190" i="33" s="1"/>
  <c r="V191" i="33" s="1"/>
  <c r="AA172" i="33" l="1"/>
  <c r="AC172" i="33" s="1"/>
  <c r="U136" i="31" s="1"/>
  <c r="N172" i="33"/>
  <c r="U192" i="33"/>
  <c r="V192" i="33" l="1"/>
  <c r="V193" i="33" s="1"/>
  <c r="V194" i="33" s="1"/>
  <c r="U195" i="33" s="1"/>
  <c r="AA175" i="33" l="1"/>
  <c r="AC175" i="33" s="1"/>
  <c r="U139" i="31" s="1"/>
  <c r="N175" i="33"/>
  <c r="V195" i="33"/>
  <c r="V196" i="33" s="1"/>
  <c r="V197" i="33" s="1"/>
  <c r="U198" i="33" l="1"/>
  <c r="AA178" i="33" l="1"/>
  <c r="AC178" i="33" s="1"/>
  <c r="U142" i="31" s="1"/>
  <c r="N178" i="33"/>
  <c r="V198" i="33"/>
  <c r="V199" i="33" s="1"/>
  <c r="V200" i="33" s="1"/>
  <c r="U201" i="33" l="1"/>
  <c r="N181" i="33" l="1"/>
  <c r="AA181" i="33"/>
  <c r="AC181" i="33" s="1"/>
  <c r="U145" i="31" s="1"/>
  <c r="V201" i="33"/>
  <c r="V202" i="33" s="1"/>
  <c r="V203" i="33" s="1"/>
  <c r="U204" i="33" l="1"/>
  <c r="AA184" i="33" l="1"/>
  <c r="AC184" i="33" s="1"/>
  <c r="U148" i="31" s="1"/>
  <c r="N184" i="33"/>
  <c r="V204" i="33"/>
  <c r="V205" i="33" s="1"/>
  <c r="V206" i="33" s="1"/>
  <c r="U207" i="33" l="1"/>
  <c r="AA187" i="33" l="1"/>
  <c r="AC187" i="33" s="1"/>
  <c r="U151" i="31" s="1"/>
  <c r="N187" i="33"/>
  <c r="V207" i="33"/>
  <c r="V208" i="33" s="1"/>
  <c r="V209" i="33" s="1"/>
  <c r="U210" i="33" l="1"/>
  <c r="AA190" i="33" l="1"/>
  <c r="AC190" i="33" s="1"/>
  <c r="U154" i="31" s="1"/>
  <c r="N190" i="33"/>
  <c r="V210" i="33"/>
  <c r="V211" i="33" s="1"/>
  <c r="V212" i="33" s="1"/>
  <c r="U213" i="33" l="1"/>
  <c r="V213" i="33"/>
  <c r="V214" i="33" s="1"/>
  <c r="V215" i="33" s="1"/>
  <c r="V216" i="33" l="1"/>
  <c r="V217" i="33" s="1"/>
  <c r="V218" i="33" s="1"/>
  <c r="U216" i="33" l="1"/>
  <c r="U219" i="33" l="1"/>
  <c r="V219" i="33"/>
  <c r="V220" i="33" s="1"/>
  <c r="V221" i="33" s="1"/>
  <c r="U222" i="33" l="1"/>
  <c r="V222" i="33"/>
  <c r="V223" i="33" s="1"/>
  <c r="V224" i="33" s="1"/>
  <c r="U225" i="33" l="1"/>
  <c r="AA225" i="33"/>
  <c r="AC225" i="33" s="1"/>
  <c r="U189" i="31" s="1"/>
  <c r="V225" i="33"/>
  <c r="V226" i="33" s="1"/>
  <c r="V227" i="33" s="1"/>
  <c r="U228" i="33" l="1"/>
  <c r="AA228" i="33"/>
  <c r="AC228" i="33" s="1"/>
  <c r="U192" i="31" s="1"/>
  <c r="V228" i="33"/>
  <c r="V229" i="33" s="1"/>
  <c r="V230" i="33" s="1"/>
  <c r="AA231" i="33" l="1"/>
  <c r="AC231" i="33" s="1"/>
  <c r="U195" i="31" s="1"/>
  <c r="U231" i="33"/>
  <c r="V231" i="33"/>
  <c r="V232" i="33" s="1"/>
  <c r="V233" i="33" s="1"/>
  <c r="V234" i="33" s="1"/>
  <c r="V235" i="33" s="1"/>
  <c r="V236" i="33" s="1"/>
  <c r="V237" i="33" s="1"/>
  <c r="V238" i="33" s="1"/>
  <c r="V239" i="33" s="1"/>
  <c r="V240" i="33" s="1"/>
  <c r="V241" i="33" s="1"/>
  <c r="V242" i="33" s="1"/>
  <c r="V243" i="33" s="1"/>
  <c r="V244" i="33" s="1"/>
  <c r="V245" i="33" s="1"/>
  <c r="V246" i="33" s="1"/>
  <c r="V247" i="33" s="1"/>
  <c r="V248" i="33" s="1"/>
  <c r="V249" i="33" s="1"/>
  <c r="V250" i="33" s="1"/>
  <c r="V251" i="33" s="1"/>
  <c r="V252" i="33" s="1"/>
  <c r="V253" i="33" s="1"/>
  <c r="V254" i="33" s="1"/>
  <c r="V255" i="33" s="1"/>
  <c r="V256" i="33" s="1"/>
  <c r="V257" i="33" s="1"/>
  <c r="V258" i="33" s="1"/>
  <c r="V259" i="33" s="1"/>
  <c r="V260" i="33" s="1"/>
  <c r="V261" i="33" s="1"/>
  <c r="V262" i="33" s="1"/>
  <c r="V263" i="33" s="1"/>
  <c r="V264" i="33" s="1"/>
  <c r="V265" i="33" s="1"/>
  <c r="V266" i="33" s="1"/>
  <c r="N93" i="33" l="1"/>
  <c r="AA93" i="33"/>
  <c r="AD93" i="33" s="1"/>
  <c r="O93" i="33"/>
  <c r="O94" i="33" s="1"/>
  <c r="O95" i="33" s="1"/>
  <c r="O96" i="33" l="1"/>
  <c r="AD94" i="33"/>
  <c r="N96" i="33"/>
  <c r="AA96" i="33"/>
  <c r="AC96" i="33" s="1"/>
  <c r="AC93" i="33"/>
  <c r="O97" i="33" l="1"/>
  <c r="O98" i="33" s="1"/>
  <c r="O99" i="33" s="1"/>
  <c r="O100" i="33" s="1"/>
  <c r="O101" i="33" s="1"/>
  <c r="N102" i="33" s="1"/>
  <c r="AD95" i="33"/>
  <c r="N99" i="33"/>
  <c r="AA99" i="33"/>
  <c r="AC99" i="33" s="1"/>
  <c r="O102" i="33" l="1"/>
  <c r="O103" i="33" s="1"/>
  <c r="O104" i="33" s="1"/>
  <c r="M105" i="33" s="1"/>
  <c r="AD96" i="33"/>
  <c r="AA102" i="33"/>
  <c r="AC102" i="33" s="1"/>
  <c r="O105" i="33" l="1"/>
  <c r="O106" i="33" s="1"/>
  <c r="O107" i="33" s="1"/>
  <c r="M108" i="33" s="1"/>
  <c r="AD97" i="33"/>
  <c r="N105" i="33"/>
  <c r="AA105" i="33"/>
  <c r="AC105" i="33" s="1"/>
  <c r="N108" i="33" l="1"/>
  <c r="AA108" i="33"/>
  <c r="AC108" i="33" s="1"/>
  <c r="AD98" i="33"/>
  <c r="O108" i="33"/>
  <c r="O109" i="33" s="1"/>
  <c r="O110" i="33" s="1"/>
  <c r="M111" i="33" s="1"/>
  <c r="O111" i="33" l="1"/>
  <c r="O112" i="33" s="1"/>
  <c r="O113" i="33" s="1"/>
  <c r="M114" i="33" s="1"/>
  <c r="AD99" i="33"/>
  <c r="O114" i="33" l="1"/>
  <c r="O115" i="33" s="1"/>
  <c r="O116" i="33" s="1"/>
  <c r="M117" i="33" s="1"/>
  <c r="AD100" i="33"/>
  <c r="N111" i="33"/>
  <c r="AA111" i="33"/>
  <c r="AC111" i="33" s="1"/>
  <c r="N114" i="33" l="1"/>
  <c r="AA114" i="33"/>
  <c r="AC114" i="33" s="1"/>
  <c r="AD101" i="33"/>
  <c r="O117" i="33"/>
  <c r="O118" i="33" s="1"/>
  <c r="O119" i="33" s="1"/>
  <c r="M120" i="33" s="1"/>
  <c r="AD102" i="33" l="1"/>
  <c r="O120" i="33"/>
  <c r="O121" i="33" s="1"/>
  <c r="O122" i="33" s="1"/>
  <c r="M123" i="33" s="1"/>
  <c r="N117" i="33"/>
  <c r="AA117" i="33"/>
  <c r="AC117" i="33" s="1"/>
  <c r="AE102" i="33" l="1"/>
  <c r="N120" i="33"/>
  <c r="AA120" i="33"/>
  <c r="AC120" i="33" s="1"/>
  <c r="O123" i="33"/>
  <c r="O124" i="33" s="1"/>
  <c r="O125" i="33" s="1"/>
  <c r="M126" i="33" s="1"/>
  <c r="AD103" i="33"/>
  <c r="AE103" i="33" l="1"/>
  <c r="O126" i="33"/>
  <c r="O127" i="33" s="1"/>
  <c r="O128" i="33" s="1"/>
  <c r="M129" i="33" s="1"/>
  <c r="AD104" i="33"/>
  <c r="N123" i="33"/>
  <c r="AA123" i="33"/>
  <c r="AC123" i="33" s="1"/>
  <c r="AE104" i="33" l="1"/>
  <c r="O129" i="33"/>
  <c r="O130" i="33" s="1"/>
  <c r="O131" i="33" s="1"/>
  <c r="M132" i="33" s="1"/>
  <c r="N126" i="33"/>
  <c r="AA126" i="33"/>
  <c r="AC126" i="33" s="1"/>
  <c r="U90" i="31" s="1"/>
  <c r="AD105" i="33"/>
  <c r="AE105" i="33" l="1"/>
  <c r="AD106" i="33"/>
  <c r="N129" i="33"/>
  <c r="AA129" i="33"/>
  <c r="AC129" i="33" s="1"/>
  <c r="U93" i="31" s="1"/>
  <c r="AE106" i="33" l="1"/>
  <c r="N132" i="33"/>
  <c r="AA132" i="33"/>
  <c r="AC132" i="33" s="1"/>
  <c r="U96" i="31" s="1"/>
  <c r="AD107" i="33"/>
  <c r="O132" i="33"/>
  <c r="O133" i="33" s="1"/>
  <c r="O134" i="33" s="1"/>
  <c r="M135" i="33" s="1"/>
  <c r="AE107" i="33" l="1"/>
  <c r="AD108" i="33"/>
  <c r="O135" i="33"/>
  <c r="O136" i="33" s="1"/>
  <c r="O137" i="33" s="1"/>
  <c r="M138" i="33" s="1"/>
  <c r="O138" i="33" l="1"/>
  <c r="O139" i="33" s="1"/>
  <c r="O140" i="33" s="1"/>
  <c r="M141" i="33" s="1"/>
  <c r="N135" i="33"/>
  <c r="AA135" i="33"/>
  <c r="AC135" i="33" s="1"/>
  <c r="U99" i="31" s="1"/>
  <c r="AD109" i="33"/>
  <c r="O141" i="33" l="1"/>
  <c r="O142" i="33" s="1"/>
  <c r="O143" i="33" s="1"/>
  <c r="M144" i="33" s="1"/>
  <c r="N138" i="33"/>
  <c r="AA138" i="33"/>
  <c r="AC138" i="33" s="1"/>
  <c r="U102" i="31" s="1"/>
  <c r="AD110" i="33"/>
  <c r="N141" i="33" l="1"/>
  <c r="AA141" i="33"/>
  <c r="AC141" i="33" s="1"/>
  <c r="U105" i="31" s="1"/>
  <c r="AD111" i="33"/>
  <c r="O144" i="33"/>
  <c r="O145" i="33" s="1"/>
  <c r="O146" i="33" s="1"/>
  <c r="M147" i="33" s="1"/>
  <c r="O147" i="33" l="1"/>
  <c r="O148" i="33" s="1"/>
  <c r="O149" i="33" s="1"/>
  <c r="M150" i="33" s="1"/>
  <c r="N144" i="33"/>
  <c r="AA144" i="33"/>
  <c r="AC144" i="33" s="1"/>
  <c r="U108" i="31" s="1"/>
  <c r="AD112" i="33"/>
  <c r="O150" i="33" l="1"/>
  <c r="O151" i="33" s="1"/>
  <c r="O152" i="33" s="1"/>
  <c r="M153" i="33" s="1"/>
  <c r="AD113" i="33"/>
  <c r="N147" i="33"/>
  <c r="AA147" i="33"/>
  <c r="AC147" i="33" s="1"/>
  <c r="U111" i="31" s="1"/>
  <c r="AD114" i="33" l="1"/>
  <c r="O153" i="33"/>
  <c r="O154" i="33" s="1"/>
  <c r="O155" i="33" s="1"/>
  <c r="M156" i="33" s="1"/>
  <c r="N150" i="33"/>
  <c r="AA150" i="33"/>
  <c r="AC150" i="33" s="1"/>
  <c r="U114" i="31" s="1"/>
  <c r="N153" i="33" l="1"/>
  <c r="AA153" i="33"/>
  <c r="AC153" i="33" s="1"/>
  <c r="U117" i="31" s="1"/>
  <c r="AD115" i="33"/>
  <c r="O156" i="33"/>
  <c r="O157" i="33" s="1"/>
  <c r="O158" i="33" s="1"/>
  <c r="M159" i="33" s="1"/>
  <c r="AD116" i="33" l="1"/>
  <c r="O159" i="33"/>
  <c r="O160" i="33" s="1"/>
  <c r="O161" i="33" s="1"/>
  <c r="M162" i="33" s="1"/>
  <c r="N156" i="33"/>
  <c r="AA156" i="33"/>
  <c r="AC156" i="33" s="1"/>
  <c r="U120" i="31" s="1"/>
  <c r="O162" i="33" l="1"/>
  <c r="O163" i="33" s="1"/>
  <c r="O164" i="33" s="1"/>
  <c r="M165" i="33" s="1"/>
  <c r="AD117" i="33"/>
  <c r="N159" i="33"/>
  <c r="AA159" i="33"/>
  <c r="AC159" i="33" s="1"/>
  <c r="U123" i="31" s="1"/>
  <c r="O165" i="33" l="1"/>
  <c r="O166" i="33" s="1"/>
  <c r="O167" i="33" s="1"/>
  <c r="M168" i="33" s="1"/>
  <c r="AD118" i="33"/>
  <c r="N162" i="33"/>
  <c r="AA162" i="33"/>
  <c r="AC162" i="33" s="1"/>
  <c r="U126" i="31" s="1"/>
  <c r="O168" i="33" l="1"/>
  <c r="O169" i="33" s="1"/>
  <c r="O170" i="33" s="1"/>
  <c r="M171" i="33" s="1"/>
  <c r="AD119" i="33"/>
  <c r="AD120" i="33" s="1"/>
  <c r="N165" i="33"/>
  <c r="AA165" i="33"/>
  <c r="AC165" i="33" s="1"/>
  <c r="U129" i="31" s="1"/>
  <c r="O171" i="33" l="1"/>
  <c r="O172" i="33" s="1"/>
  <c r="O173" i="33" s="1"/>
  <c r="M174" i="33" s="1"/>
  <c r="N168" i="33"/>
  <c r="AA168" i="33"/>
  <c r="AC168" i="33" s="1"/>
  <c r="U132" i="31" s="1"/>
  <c r="O174" i="33" l="1"/>
  <c r="O175" i="33" s="1"/>
  <c r="O176" i="33" s="1"/>
  <c r="M177" i="33" s="1"/>
  <c r="N171" i="33"/>
  <c r="AA171" i="33"/>
  <c r="AC171" i="33" s="1"/>
  <c r="U135" i="31" s="1"/>
  <c r="AD121" i="33"/>
  <c r="O177" i="33" l="1"/>
  <c r="O178" i="33" s="1"/>
  <c r="O179" i="33" s="1"/>
  <c r="M180" i="33" s="1"/>
  <c r="N174" i="33"/>
  <c r="AA174" i="33"/>
  <c r="AC174" i="33" s="1"/>
  <c r="U138" i="31" s="1"/>
  <c r="AD122" i="33"/>
  <c r="O180" i="33" l="1"/>
  <c r="O181" i="33" s="1"/>
  <c r="O182" i="33" s="1"/>
  <c r="M183" i="33" s="1"/>
  <c r="AD123" i="33"/>
  <c r="N177" i="33"/>
  <c r="AA177" i="33"/>
  <c r="AC177" i="33" s="1"/>
  <c r="U141" i="31" s="1"/>
  <c r="N180" i="33" l="1"/>
  <c r="AA180" i="33"/>
  <c r="AC180" i="33" s="1"/>
  <c r="U144" i="31" s="1"/>
  <c r="AD124" i="33"/>
  <c r="O183" i="33"/>
  <c r="O184" i="33" s="1"/>
  <c r="O185" i="33" s="1"/>
  <c r="M186" i="33" s="1"/>
  <c r="AE124" i="33" l="1"/>
  <c r="O186" i="33"/>
  <c r="O187" i="33" s="1"/>
  <c r="O188" i="33" s="1"/>
  <c r="M189" i="33" s="1"/>
  <c r="N183" i="33"/>
  <c r="AA183" i="33"/>
  <c r="AC183" i="33" s="1"/>
  <c r="U147" i="31" s="1"/>
  <c r="AD125" i="33"/>
  <c r="AE125" i="33" l="1"/>
  <c r="AD126" i="33"/>
  <c r="O189" i="33"/>
  <c r="O190" i="33" s="1"/>
  <c r="O191" i="33" s="1"/>
  <c r="M192" i="33" s="1"/>
  <c r="N186" i="33"/>
  <c r="AA186" i="33"/>
  <c r="AC186" i="33" s="1"/>
  <c r="U150" i="31" s="1"/>
  <c r="AE126" i="33" l="1"/>
  <c r="W90" i="31" s="1"/>
  <c r="V90" i="31"/>
  <c r="O192" i="33"/>
  <c r="O193" i="33" s="1"/>
  <c r="O194" i="33" s="1"/>
  <c r="M195" i="33" s="1"/>
  <c r="AD127" i="33"/>
  <c r="N189" i="33"/>
  <c r="AA189" i="33"/>
  <c r="AC189" i="33" s="1"/>
  <c r="U153" i="31" s="1"/>
  <c r="AE127" i="33" l="1"/>
  <c r="W91" i="31" s="1"/>
  <c r="V91" i="31"/>
  <c r="AK90" i="31"/>
  <c r="O195" i="33"/>
  <c r="O196" i="33" s="1"/>
  <c r="O197" i="33" s="1"/>
  <c r="M198" i="33" s="1"/>
  <c r="AD128" i="33"/>
  <c r="N192" i="33"/>
  <c r="AA192" i="33"/>
  <c r="AC192" i="33" s="1"/>
  <c r="U156" i="31" s="1"/>
  <c r="AE128" i="33" l="1"/>
  <c r="W92" i="31" s="1"/>
  <c r="V92" i="31"/>
  <c r="AK91" i="31"/>
  <c r="O198" i="33"/>
  <c r="O199" i="33" s="1"/>
  <c r="O200" i="33" s="1"/>
  <c r="M201" i="33" s="1"/>
  <c r="AD129" i="33"/>
  <c r="N195" i="33"/>
  <c r="AA195" i="33"/>
  <c r="AC195" i="33" s="1"/>
  <c r="U159" i="31" s="1"/>
  <c r="AE129" i="33" l="1"/>
  <c r="W93" i="31" s="1"/>
  <c r="V93" i="31"/>
  <c r="O201" i="33"/>
  <c r="O202" i="33" s="1"/>
  <c r="O203" i="33" s="1"/>
  <c r="M204" i="33" s="1"/>
  <c r="AD130" i="33"/>
  <c r="N198" i="33"/>
  <c r="AA198" i="33"/>
  <c r="AC198" i="33" s="1"/>
  <c r="U162" i="31" s="1"/>
  <c r="AK92" i="31"/>
  <c r="AE130" i="33" l="1"/>
  <c r="W94" i="31" s="1"/>
  <c r="V94" i="31"/>
  <c r="O204" i="33"/>
  <c r="O205" i="33" s="1"/>
  <c r="O206" i="33" s="1"/>
  <c r="M207" i="33" s="1"/>
  <c r="AD131" i="33"/>
  <c r="AK93" i="31"/>
  <c r="N201" i="33"/>
  <c r="AA201" i="33"/>
  <c r="AC201" i="33" s="1"/>
  <c r="U165" i="31" s="1"/>
  <c r="AE131" i="33" l="1"/>
  <c r="W95" i="31" s="1"/>
  <c r="V95" i="31"/>
  <c r="O207" i="33"/>
  <c r="O208" i="33" s="1"/>
  <c r="O209" i="33" s="1"/>
  <c r="M210" i="33" s="1"/>
  <c r="AK94" i="31"/>
  <c r="N204" i="33"/>
  <c r="AA204" i="33"/>
  <c r="AC204" i="33" s="1"/>
  <c r="U168" i="31" s="1"/>
  <c r="AD132" i="33"/>
  <c r="AE132" i="33" l="1"/>
  <c r="W96" i="31" s="1"/>
  <c r="V96" i="31"/>
  <c r="AK95" i="31"/>
  <c r="AD133" i="33"/>
  <c r="O210" i="33"/>
  <c r="O211" i="33" s="1"/>
  <c r="O212" i="33" s="1"/>
  <c r="M213" i="33" s="1"/>
  <c r="N207" i="33"/>
  <c r="AA207" i="33"/>
  <c r="AC207" i="33" s="1"/>
  <c r="U171" i="31" s="1"/>
  <c r="AE133" i="33" l="1"/>
  <c r="W97" i="31" s="1"/>
  <c r="V97" i="31"/>
  <c r="O213" i="33"/>
  <c r="O214" i="33" s="1"/>
  <c r="O215" i="33" s="1"/>
  <c r="M216" i="33" s="1"/>
  <c r="AD134" i="33"/>
  <c r="N210" i="33"/>
  <c r="AA210" i="33"/>
  <c r="AC210" i="33" s="1"/>
  <c r="U174" i="31" s="1"/>
  <c r="AK96" i="31"/>
  <c r="AE134" i="33" l="1"/>
  <c r="W98" i="31" s="1"/>
  <c r="V98" i="31"/>
  <c r="O216" i="33"/>
  <c r="O217" i="33" s="1"/>
  <c r="O218" i="33" s="1"/>
  <c r="M219" i="33" s="1"/>
  <c r="AK97" i="31"/>
  <c r="AD135" i="33"/>
  <c r="N213" i="33"/>
  <c r="AA213" i="33"/>
  <c r="AC213" i="33" s="1"/>
  <c r="U177" i="31" s="1"/>
  <c r="AE135" i="33" l="1"/>
  <c r="W99" i="31" s="1"/>
  <c r="V99" i="31"/>
  <c r="AK98" i="31"/>
  <c r="AD136" i="33"/>
  <c r="N216" i="33"/>
  <c r="AA216" i="33"/>
  <c r="AC216" i="33" s="1"/>
  <c r="U180" i="31" s="1"/>
  <c r="O219" i="33"/>
  <c r="O220" i="33" s="1"/>
  <c r="O221" i="33" s="1"/>
  <c r="M222" i="33" s="1"/>
  <c r="AE136" i="33" l="1"/>
  <c r="W100" i="31" s="1"/>
  <c r="V100" i="31"/>
  <c r="AK99" i="31"/>
  <c r="O222" i="33"/>
  <c r="O223" i="33" s="1"/>
  <c r="O224" i="33" s="1"/>
  <c r="O225" i="33" s="1"/>
  <c r="O226" i="33" s="1"/>
  <c r="O227" i="33" s="1"/>
  <c r="O228" i="33" s="1"/>
  <c r="O229" i="33" s="1"/>
  <c r="O230" i="33" s="1"/>
  <c r="O231" i="33" s="1"/>
  <c r="O232" i="33" s="1"/>
  <c r="O233" i="33" s="1"/>
  <c r="O234" i="33" s="1"/>
  <c r="O235" i="33" s="1"/>
  <c r="O236" i="33" s="1"/>
  <c r="O237" i="33" s="1"/>
  <c r="O238" i="33" s="1"/>
  <c r="O239" i="33" s="1"/>
  <c r="O240" i="33" s="1"/>
  <c r="O241" i="33" s="1"/>
  <c r="O242" i="33" s="1"/>
  <c r="O243" i="33" s="1"/>
  <c r="O244" i="33" s="1"/>
  <c r="O245" i="33" s="1"/>
  <c r="O246" i="33" s="1"/>
  <c r="O247" i="33" s="1"/>
  <c r="O248" i="33" s="1"/>
  <c r="O249" i="33" s="1"/>
  <c r="O250" i="33" s="1"/>
  <c r="O251" i="33" s="1"/>
  <c r="O252" i="33" s="1"/>
  <c r="O253" i="33" s="1"/>
  <c r="O254" i="33" s="1"/>
  <c r="O255" i="33" s="1"/>
  <c r="O256" i="33" s="1"/>
  <c r="O257" i="33" s="1"/>
  <c r="O258" i="33" s="1"/>
  <c r="O259" i="33" s="1"/>
  <c r="O260" i="33" s="1"/>
  <c r="O261" i="33" s="1"/>
  <c r="O262" i="33" s="1"/>
  <c r="O263" i="33" s="1"/>
  <c r="O264" i="33" s="1"/>
  <c r="O265" i="33" s="1"/>
  <c r="O266" i="33" s="1"/>
  <c r="N219" i="33"/>
  <c r="AA219" i="33"/>
  <c r="AC219" i="33" s="1"/>
  <c r="U183" i="31" s="1"/>
  <c r="AD137" i="33"/>
  <c r="AE137" i="33" l="1"/>
  <c r="W101" i="31" s="1"/>
  <c r="V101" i="31"/>
  <c r="AK100" i="31"/>
  <c r="AD138" i="33"/>
  <c r="N222" i="33"/>
  <c r="AA222" i="33"/>
  <c r="AC222" i="33" s="1"/>
  <c r="U186" i="31" s="1"/>
  <c r="AE138" i="33" l="1"/>
  <c r="W102" i="31" s="1"/>
  <c r="V102" i="31"/>
  <c r="AK101" i="31"/>
  <c r="AD139" i="33"/>
  <c r="AE139" i="33" l="1"/>
  <c r="W103" i="31" s="1"/>
  <c r="V103" i="31"/>
  <c r="AK102" i="31"/>
  <c r="AD140" i="33"/>
  <c r="AE140" i="33" l="1"/>
  <c r="W104" i="31" s="1"/>
  <c r="V104" i="31"/>
  <c r="AK103" i="31"/>
  <c r="AD141" i="33"/>
  <c r="AE141" i="33" l="1"/>
  <c r="W105" i="31" s="1"/>
  <c r="V105" i="31"/>
  <c r="AK104" i="31"/>
  <c r="AD142" i="33"/>
  <c r="AE142" i="33" l="1"/>
  <c r="W106" i="31" s="1"/>
  <c r="V106" i="31"/>
  <c r="AK105" i="31"/>
  <c r="AD143" i="33"/>
  <c r="AE143" i="33" l="1"/>
  <c r="V107" i="31"/>
  <c r="AK106" i="31"/>
  <c r="AD144" i="33"/>
  <c r="AE144" i="33" l="1"/>
  <c r="W108" i="31" s="1"/>
  <c r="V108" i="31"/>
  <c r="W107" i="31"/>
  <c r="AD145" i="33"/>
  <c r="AE145" i="33" l="1"/>
  <c r="W109" i="31" s="1"/>
  <c r="V109" i="31"/>
  <c r="AK107" i="31"/>
  <c r="AK108" i="31"/>
  <c r="AD146" i="33"/>
  <c r="AE146" i="33" l="1"/>
  <c r="W110" i="31" s="1"/>
  <c r="V110" i="31"/>
  <c r="AK109" i="31"/>
  <c r="AD147" i="33"/>
  <c r="AE147" i="33" l="1"/>
  <c r="W111" i="31" s="1"/>
  <c r="V111" i="31"/>
  <c r="AD148" i="33"/>
  <c r="AK110" i="31"/>
  <c r="AE148" i="33" l="1"/>
  <c r="W112" i="31" s="1"/>
  <c r="V112" i="31"/>
  <c r="AK111" i="31"/>
  <c r="AD149" i="33"/>
  <c r="AE149" i="33" l="1"/>
  <c r="W113" i="31" s="1"/>
  <c r="V113" i="31"/>
  <c r="AK112" i="31"/>
  <c r="AD150" i="33"/>
  <c r="AE150" i="33" l="1"/>
  <c r="W114" i="31" s="1"/>
  <c r="V114" i="31"/>
  <c r="AK113" i="31"/>
  <c r="AD151" i="33"/>
  <c r="AE151" i="33" l="1"/>
  <c r="W115" i="31" s="1"/>
  <c r="V115" i="31"/>
  <c r="AK114" i="31"/>
  <c r="AD152" i="33"/>
  <c r="AE152" i="33" l="1"/>
  <c r="W116" i="31" s="1"/>
  <c r="V116" i="31"/>
  <c r="AD153" i="33"/>
  <c r="AK115" i="31"/>
  <c r="AE153" i="33" l="1"/>
  <c r="W117" i="31" s="1"/>
  <c r="V117" i="31"/>
  <c r="AK116" i="31"/>
  <c r="AD154" i="33"/>
  <c r="AE154" i="33" l="1"/>
  <c r="V118" i="31"/>
  <c r="AK117" i="31"/>
  <c r="AD155" i="33"/>
  <c r="AE155" i="33" l="1"/>
  <c r="V119" i="31"/>
  <c r="W118" i="31"/>
  <c r="AD156" i="33"/>
  <c r="AE156" i="33" l="1"/>
  <c r="V120" i="31"/>
  <c r="AK118" i="31"/>
  <c r="W119" i="31"/>
  <c r="W120" i="31"/>
  <c r="AD157" i="33"/>
  <c r="AE157" i="33" l="1"/>
  <c r="W121" i="31" s="1"/>
  <c r="V121" i="31"/>
  <c r="AK119" i="31"/>
  <c r="AK120" i="31"/>
  <c r="AD158" i="33"/>
  <c r="AE158" i="33" l="1"/>
  <c r="W122" i="31" s="1"/>
  <c r="V122" i="31"/>
  <c r="AK121" i="31"/>
  <c r="AD159" i="33"/>
  <c r="AE159" i="33" l="1"/>
  <c r="W123" i="31" s="1"/>
  <c r="V123" i="31"/>
  <c r="AK122" i="31"/>
  <c r="AD160" i="33"/>
  <c r="AE160" i="33" l="1"/>
  <c r="V124" i="31"/>
  <c r="AK123" i="31"/>
  <c r="AD161" i="33"/>
  <c r="AE161" i="33" l="1"/>
  <c r="W125" i="31" s="1"/>
  <c r="V125" i="31"/>
  <c r="W124" i="31"/>
  <c r="AD162" i="33"/>
  <c r="AE162" i="33" l="1"/>
  <c r="W126" i="31" s="1"/>
  <c r="V126" i="31"/>
  <c r="AK125" i="31"/>
  <c r="AK124" i="31"/>
  <c r="AD163" i="33"/>
  <c r="AE163" i="33" l="1"/>
  <c r="W127" i="31" s="1"/>
  <c r="V127" i="31"/>
  <c r="AK126" i="31"/>
  <c r="AD164" i="33"/>
  <c r="AE164" i="33" l="1"/>
  <c r="W128" i="31" s="1"/>
  <c r="V128" i="31"/>
  <c r="AK127" i="31"/>
  <c r="AD165" i="33"/>
  <c r="AE165" i="33" l="1"/>
  <c r="W129" i="31" s="1"/>
  <c r="V129" i="31"/>
  <c r="AD166" i="33"/>
  <c r="AK128" i="31"/>
  <c r="AE166" i="33" l="1"/>
  <c r="W130" i="31" s="1"/>
  <c r="V130" i="31"/>
  <c r="AK129" i="31"/>
  <c r="AD167" i="33"/>
  <c r="AE167" i="33" l="1"/>
  <c r="V131" i="31"/>
  <c r="AK130" i="31"/>
  <c r="AD168" i="33"/>
  <c r="AE168" i="33" l="1"/>
  <c r="W132" i="31" s="1"/>
  <c r="V132" i="31"/>
  <c r="W131" i="31"/>
  <c r="AD169" i="33"/>
  <c r="AE169" i="33" l="1"/>
  <c r="W133" i="31" s="1"/>
  <c r="V133" i="31"/>
  <c r="AK131" i="31"/>
  <c r="AK132" i="31"/>
  <c r="AD170" i="33"/>
  <c r="AE170" i="33" l="1"/>
  <c r="W134" i="31" s="1"/>
  <c r="V134" i="31"/>
  <c r="AK133" i="31"/>
  <c r="AD171" i="33"/>
  <c r="AE171" i="33" l="1"/>
  <c r="W135" i="31" s="1"/>
  <c r="V135" i="31"/>
  <c r="AK134" i="31"/>
  <c r="AD172" i="33"/>
  <c r="AE172" i="33" l="1"/>
  <c r="W136" i="31" s="1"/>
  <c r="V136" i="31"/>
  <c r="AK135" i="31"/>
  <c r="AD173" i="33"/>
  <c r="AE173" i="33" l="1"/>
  <c r="W137" i="31" s="1"/>
  <c r="V137" i="31"/>
  <c r="AK136" i="31"/>
  <c r="AD174" i="33"/>
  <c r="AE174" i="33" l="1"/>
  <c r="W138" i="31" s="1"/>
  <c r="V138" i="31"/>
  <c r="AK137" i="31"/>
  <c r="AD175" i="33"/>
  <c r="AE175" i="33" l="1"/>
  <c r="W139" i="31" s="1"/>
  <c r="V139" i="31"/>
  <c r="AD176" i="33"/>
  <c r="AK138" i="31"/>
  <c r="AE176" i="33" l="1"/>
  <c r="V140" i="31"/>
  <c r="AK139" i="31"/>
  <c r="AD177" i="33"/>
  <c r="AE177" i="33" l="1"/>
  <c r="V141" i="31"/>
  <c r="W140" i="31"/>
  <c r="AD178" i="33"/>
  <c r="AE178" i="33" l="1"/>
  <c r="V142" i="31"/>
  <c r="AK140" i="31"/>
  <c r="W141" i="31"/>
  <c r="W142" i="31"/>
  <c r="AD179" i="33"/>
  <c r="AE179" i="33" l="1"/>
  <c r="V143" i="31"/>
  <c r="AK141" i="31"/>
  <c r="AK142" i="31"/>
  <c r="AD180" i="33"/>
  <c r="AE180" i="33" l="1"/>
  <c r="W144" i="31" s="1"/>
  <c r="V144" i="31"/>
  <c r="W143" i="31"/>
  <c r="AD181" i="33"/>
  <c r="AE181" i="33" l="1"/>
  <c r="W145" i="31" s="1"/>
  <c r="V145" i="31"/>
  <c r="AK143" i="31"/>
  <c r="AK144" i="31"/>
  <c r="AD182" i="33"/>
  <c r="AE182" i="33" l="1"/>
  <c r="W146" i="31" s="1"/>
  <c r="V146" i="31"/>
  <c r="AK145" i="31"/>
  <c r="AD183" i="33"/>
  <c r="AE183" i="33" l="1"/>
  <c r="W147" i="31" s="1"/>
  <c r="V147" i="31"/>
  <c r="AK146" i="31"/>
  <c r="AD184" i="33"/>
  <c r="AE184" i="33" l="1"/>
  <c r="W148" i="31" s="1"/>
  <c r="V148" i="31"/>
  <c r="AD185" i="33"/>
  <c r="AK147" i="31"/>
  <c r="AE185" i="33" l="1"/>
  <c r="W149" i="31" s="1"/>
  <c r="V149" i="31"/>
  <c r="AK148" i="31"/>
  <c r="AD186" i="33"/>
  <c r="AE186" i="33" l="1"/>
  <c r="W150" i="31" s="1"/>
  <c r="V150" i="31"/>
  <c r="AK149" i="31"/>
  <c r="AD187" i="33"/>
  <c r="AE187" i="33" l="1"/>
  <c r="V151" i="31"/>
  <c r="AK150" i="31"/>
  <c r="AD188" i="33"/>
  <c r="AE188" i="33" l="1"/>
  <c r="V152" i="31"/>
  <c r="W151" i="31"/>
  <c r="AD189" i="33"/>
  <c r="AE189" i="33" l="1"/>
  <c r="V153" i="31"/>
  <c r="AK151" i="31"/>
  <c r="W152" i="31"/>
  <c r="W153" i="31"/>
  <c r="AD190" i="33"/>
  <c r="AE190" i="33" l="1"/>
  <c r="V154" i="31"/>
  <c r="AK152" i="31"/>
  <c r="AK153" i="31"/>
  <c r="AD191" i="33"/>
  <c r="AE191" i="33" l="1"/>
  <c r="V155" i="31"/>
  <c r="W154" i="31"/>
  <c r="AD192" i="33"/>
  <c r="AE192" i="33" l="1"/>
  <c r="V156" i="31"/>
  <c r="AK154" i="31"/>
  <c r="W155" i="31"/>
  <c r="AD193" i="33"/>
  <c r="AE193" i="33" l="1"/>
  <c r="V157" i="31"/>
  <c r="AK155" i="31"/>
  <c r="W156" i="31"/>
  <c r="W157" i="31"/>
  <c r="AD194" i="33"/>
  <c r="AE194" i="33" l="1"/>
  <c r="W158" i="31" s="1"/>
  <c r="V158" i="31"/>
  <c r="AK156" i="31"/>
  <c r="AK157" i="31"/>
  <c r="AD195" i="33"/>
  <c r="AE195" i="33" l="1"/>
  <c r="W159" i="31" s="1"/>
  <c r="V159" i="31"/>
  <c r="AK158" i="31"/>
  <c r="AD196" i="33"/>
  <c r="AE196" i="33" l="1"/>
  <c r="W160" i="31" s="1"/>
  <c r="V160" i="31"/>
  <c r="AK159" i="31"/>
  <c r="AD197" i="33"/>
  <c r="AE197" i="33" l="1"/>
  <c r="V161" i="31"/>
  <c r="AK160" i="31"/>
  <c r="AD198" i="33"/>
  <c r="AE198" i="33" l="1"/>
  <c r="W162" i="31" s="1"/>
  <c r="V162" i="31"/>
  <c r="W161" i="31"/>
  <c r="AD199" i="33"/>
  <c r="AE199" i="33" l="1"/>
  <c r="V163" i="31"/>
  <c r="AK161" i="31"/>
  <c r="AK162" i="31"/>
  <c r="W163" i="31"/>
  <c r="AD200" i="33"/>
  <c r="AE200" i="33" l="1"/>
  <c r="V164" i="31"/>
  <c r="AK163" i="31"/>
  <c r="AD201" i="33"/>
  <c r="AE201" i="33" l="1"/>
  <c r="W165" i="31" s="1"/>
  <c r="V165" i="31"/>
  <c r="W164" i="31"/>
  <c r="AD202" i="33"/>
  <c r="AE202" i="33" l="1"/>
  <c r="V166" i="31"/>
  <c r="AK164" i="31"/>
  <c r="AK165" i="31"/>
  <c r="W166" i="31"/>
  <c r="AD203" i="33"/>
  <c r="AE203" i="33" l="1"/>
  <c r="W167" i="31" s="1"/>
  <c r="V167" i="31"/>
  <c r="AD204" i="33"/>
  <c r="AK166" i="31"/>
  <c r="AE204" i="33" l="1"/>
  <c r="W168" i="31" s="1"/>
  <c r="V168" i="31"/>
  <c r="AD205" i="33"/>
  <c r="AK167" i="31"/>
  <c r="AE205" i="33" l="1"/>
  <c r="W169" i="31" s="1"/>
  <c r="V169" i="31"/>
  <c r="AK168" i="31"/>
  <c r="AD206" i="33"/>
  <c r="AE206" i="33" l="1"/>
  <c r="W170" i="31" s="1"/>
  <c r="V170" i="31"/>
  <c r="AK169" i="31"/>
  <c r="AD207" i="33"/>
  <c r="AE207" i="33" l="1"/>
  <c r="W171" i="31" s="1"/>
  <c r="V171" i="31"/>
  <c r="AK170" i="31"/>
  <c r="AD208" i="33"/>
  <c r="AE208" i="33" l="1"/>
  <c r="W172" i="31" s="1"/>
  <c r="V172" i="31"/>
  <c r="AK171" i="31"/>
  <c r="AD209" i="33"/>
  <c r="AE209" i="33" l="1"/>
  <c r="W173" i="31" s="1"/>
  <c r="V173" i="31"/>
  <c r="AK172" i="31"/>
  <c r="AD210" i="33"/>
  <c r="AE210" i="33" l="1"/>
  <c r="V174" i="31"/>
  <c r="AK173" i="31"/>
  <c r="AD211" i="33"/>
  <c r="AE211" i="33" l="1"/>
  <c r="V175" i="31"/>
  <c r="W174" i="31"/>
  <c r="AD212" i="33"/>
  <c r="AE212" i="33" l="1"/>
  <c r="V176" i="31"/>
  <c r="AK174" i="31"/>
  <c r="W175" i="31"/>
  <c r="AD213" i="33"/>
  <c r="AE213" i="33" l="1"/>
  <c r="V177" i="31"/>
  <c r="AK175" i="31"/>
  <c r="W176" i="31"/>
  <c r="W177" i="31"/>
  <c r="AD214" i="33"/>
  <c r="AE214" i="33" l="1"/>
  <c r="W178" i="31" s="1"/>
  <c r="V178" i="31"/>
  <c r="AK176" i="31"/>
  <c r="AD215" i="33"/>
  <c r="AK177" i="31"/>
  <c r="AE215" i="33" l="1"/>
  <c r="V179" i="31"/>
  <c r="AK178" i="31"/>
  <c r="AD216" i="33"/>
  <c r="AE216" i="33" l="1"/>
  <c r="W180" i="31" s="1"/>
  <c r="V180" i="31"/>
  <c r="W179" i="31"/>
  <c r="AD217" i="33"/>
  <c r="AE217" i="33" l="1"/>
  <c r="W181" i="31" s="1"/>
  <c r="V181" i="31"/>
  <c r="AK179" i="31"/>
  <c r="AD218" i="33"/>
  <c r="AK180" i="31"/>
  <c r="AE218" i="33" l="1"/>
  <c r="V182" i="31"/>
  <c r="AK181" i="31"/>
  <c r="AD219" i="33"/>
  <c r="AE219" i="33" l="1"/>
  <c r="W183" i="31" s="1"/>
  <c r="V183" i="31"/>
  <c r="W182" i="31"/>
  <c r="AD220" i="33"/>
  <c r="AE220" i="33" l="1"/>
  <c r="W184" i="31" s="1"/>
  <c r="V184" i="31"/>
  <c r="AK183" i="31"/>
  <c r="AK182" i="31"/>
  <c r="AD221" i="33"/>
  <c r="AE221" i="33" l="1"/>
  <c r="W185" i="31" s="1"/>
  <c r="V185" i="31"/>
  <c r="AK184" i="31"/>
  <c r="AD222" i="33"/>
  <c r="AE222" i="33" l="1"/>
  <c r="V186" i="31"/>
  <c r="AK185" i="31"/>
  <c r="AD223" i="33"/>
  <c r="AE223" i="33" l="1"/>
  <c r="W187" i="31" s="1"/>
  <c r="V187" i="31"/>
  <c r="W186" i="31"/>
  <c r="AD224" i="33"/>
  <c r="AE224" i="33" l="1"/>
  <c r="W188" i="31" s="1"/>
  <c r="V188" i="31"/>
  <c r="AK186" i="31"/>
  <c r="AK187" i="31"/>
  <c r="AD225" i="33"/>
  <c r="AE225" i="33" l="1"/>
  <c r="W189" i="31" s="1"/>
  <c r="V189" i="31"/>
  <c r="AK188" i="31"/>
  <c r="AD226" i="33"/>
  <c r="AE226" i="33" l="1"/>
  <c r="V190" i="31"/>
  <c r="AK189" i="31"/>
  <c r="AD227" i="33"/>
  <c r="AE227" i="33" l="1"/>
  <c r="W191" i="31" s="1"/>
  <c r="V191" i="31"/>
  <c r="W190" i="31"/>
  <c r="AD228" i="33"/>
  <c r="AE228" i="33" l="1"/>
  <c r="V192" i="31"/>
  <c r="AK191" i="31"/>
  <c r="AK190" i="31"/>
  <c r="W192" i="31"/>
  <c r="AD229" i="33"/>
  <c r="AE229" i="33" l="1"/>
  <c r="W193" i="31" s="1"/>
  <c r="V193" i="31"/>
  <c r="AK192" i="31"/>
  <c r="AD230" i="33"/>
  <c r="AE230" i="33" l="1"/>
  <c r="W194" i="31" s="1"/>
  <c r="V194" i="31"/>
  <c r="AK193" i="31"/>
  <c r="AD231" i="33"/>
  <c r="AE231" i="33" l="1"/>
  <c r="V195" i="31"/>
  <c r="AK194" i="31"/>
  <c r="AD232" i="33"/>
  <c r="AE232" i="33" l="1"/>
  <c r="V196" i="31"/>
  <c r="W195" i="31"/>
  <c r="AD233" i="33"/>
  <c r="AE233" i="33" l="1"/>
  <c r="V197" i="31"/>
  <c r="AK195" i="31"/>
  <c r="W196" i="31"/>
  <c r="AD234" i="33"/>
  <c r="AE234" i="33" l="1"/>
  <c r="V198" i="31"/>
  <c r="AK196" i="31"/>
  <c r="W197" i="31"/>
  <c r="AD235" i="33"/>
  <c r="AE235" i="33" l="1"/>
  <c r="V199" i="31"/>
  <c r="AK197" i="31"/>
  <c r="W198" i="31"/>
  <c r="AD236" i="33"/>
  <c r="AE236" i="33" l="1"/>
  <c r="V200" i="31"/>
  <c r="AK198" i="31"/>
  <c r="W199" i="31"/>
  <c r="AD237" i="33"/>
  <c r="AE237" i="33" l="1"/>
  <c r="V201" i="31"/>
  <c r="AK199" i="31"/>
  <c r="W200" i="31"/>
  <c r="AD238" i="33"/>
  <c r="AE238" i="33" l="1"/>
  <c r="V202" i="31"/>
  <c r="AK200" i="31"/>
  <c r="W201" i="31"/>
  <c r="AD239" i="33"/>
  <c r="AE239" i="33" l="1"/>
  <c r="V203" i="31"/>
  <c r="AK201" i="31"/>
  <c r="W202" i="31"/>
  <c r="AD240" i="33"/>
  <c r="AE240" i="33" l="1"/>
  <c r="V204" i="31"/>
  <c r="AK202" i="31"/>
  <c r="W203" i="31"/>
  <c r="AD241" i="33"/>
  <c r="AE241" i="33" l="1"/>
  <c r="V205" i="31"/>
  <c r="AK203" i="31"/>
  <c r="W204" i="31"/>
  <c r="AD242" i="33"/>
  <c r="AE242" i="33" l="1"/>
  <c r="V206" i="31"/>
  <c r="AK204" i="31"/>
  <c r="W205" i="31"/>
  <c r="AD243" i="33"/>
  <c r="AE243" i="33" l="1"/>
  <c r="V207" i="31"/>
  <c r="AK205" i="31"/>
  <c r="W206" i="31"/>
  <c r="AD244" i="33"/>
  <c r="AE244" i="33" l="1"/>
  <c r="V208" i="31"/>
  <c r="AK206" i="31"/>
  <c r="W207" i="31"/>
  <c r="AD245" i="33"/>
  <c r="AE245" i="33" l="1"/>
  <c r="V209" i="31"/>
  <c r="AK207" i="31"/>
  <c r="W208" i="31"/>
  <c r="AD246" i="33"/>
  <c r="AE246" i="33" l="1"/>
  <c r="V210" i="31"/>
  <c r="AK208" i="31"/>
  <c r="W209" i="31"/>
  <c r="AD247" i="33"/>
  <c r="AE247" i="33" l="1"/>
  <c r="V211" i="31"/>
  <c r="AK209" i="31"/>
  <c r="W210" i="31"/>
  <c r="AD248" i="33"/>
  <c r="AE248" i="33" l="1"/>
  <c r="V212" i="31"/>
  <c r="AK210" i="31"/>
  <c r="W211" i="31"/>
  <c r="AD249" i="33"/>
  <c r="AE249" i="33" l="1"/>
  <c r="V213" i="31"/>
  <c r="AK211" i="31"/>
  <c r="W212" i="31"/>
  <c r="AD250" i="33"/>
  <c r="AE250" i="33" l="1"/>
  <c r="V214" i="31"/>
  <c r="AK212" i="31"/>
  <c r="W213" i="31"/>
  <c r="AD251" i="33"/>
  <c r="AE251" i="33" l="1"/>
  <c r="V215" i="31"/>
  <c r="AK213" i="31"/>
  <c r="W214" i="31"/>
  <c r="AD252" i="33"/>
  <c r="AE252" i="33" l="1"/>
  <c r="V216" i="31"/>
  <c r="AK214" i="31"/>
  <c r="W215" i="31"/>
  <c r="AD253" i="33"/>
  <c r="AE253" i="33" l="1"/>
  <c r="V217" i="31"/>
  <c r="AK215" i="31"/>
  <c r="W216" i="31"/>
  <c r="AD254" i="33"/>
  <c r="AE254" i="33" l="1"/>
  <c r="V218" i="31"/>
  <c r="AK216" i="31"/>
  <c r="W217" i="31"/>
  <c r="AD255" i="33"/>
  <c r="AE255" i="33" l="1"/>
  <c r="V219" i="31"/>
  <c r="AK217" i="31"/>
  <c r="W218" i="31"/>
  <c r="AD256" i="33"/>
  <c r="AE256" i="33" l="1"/>
  <c r="V220" i="31"/>
  <c r="AK218" i="31"/>
  <c r="W219" i="31"/>
  <c r="AD257" i="33"/>
  <c r="AE257" i="33" l="1"/>
  <c r="V221" i="31"/>
  <c r="AK219" i="31"/>
  <c r="W220" i="31"/>
  <c r="AD258" i="33"/>
  <c r="AE258" i="33" l="1"/>
  <c r="V222" i="31"/>
  <c r="AK220" i="31"/>
  <c r="W221" i="31"/>
  <c r="AD259" i="33"/>
  <c r="AE259" i="33" l="1"/>
  <c r="V223" i="31"/>
  <c r="AK221" i="31"/>
  <c r="W222" i="31"/>
  <c r="AD260" i="33"/>
  <c r="AE260" i="33" l="1"/>
  <c r="V224" i="31"/>
  <c r="AK222" i="31"/>
  <c r="W223" i="31"/>
  <c r="W224" i="31"/>
  <c r="AD261" i="33"/>
  <c r="AE261" i="33" l="1"/>
  <c r="W225" i="31" s="1"/>
  <c r="V225" i="31"/>
  <c r="AK224" i="31"/>
  <c r="AK223" i="31"/>
  <c r="AD262" i="33"/>
  <c r="AE262" i="33" l="1"/>
  <c r="W226" i="31" s="1"/>
  <c r="V226" i="31"/>
  <c r="AK225" i="31"/>
  <c r="AD263" i="33"/>
  <c r="AE263" i="33" l="1"/>
  <c r="W227" i="31" s="1"/>
  <c r="V227" i="31"/>
  <c r="AK226" i="31"/>
  <c r="AD264" i="33"/>
  <c r="AE264" i="33" l="1"/>
  <c r="W228" i="31" s="1"/>
  <c r="V228" i="31"/>
  <c r="AK227" i="31"/>
  <c r="AD265" i="33"/>
  <c r="AE265" i="33" l="1"/>
  <c r="W229" i="31" s="1"/>
  <c r="V229" i="31"/>
  <c r="AK228" i="31"/>
  <c r="AD266" i="33"/>
  <c r="AE266" i="33" s="1"/>
  <c r="AK229" i="31" l="1"/>
  <c r="W230" i="31"/>
  <c r="V230" i="31"/>
  <c r="AK230" i="31" l="1"/>
  <c r="X12" i="27" l="1"/>
  <c r="X13" i="27"/>
  <c r="X13" i="10" s="1"/>
  <c r="X12" i="19"/>
  <c r="X12" i="11" s="1"/>
  <c r="X12" i="10" l="1"/>
  <c r="C317" i="34"/>
  <c r="X13" i="19"/>
  <c r="X13" i="11" s="1"/>
  <c r="X14" i="27" l="1"/>
  <c r="X14" i="10" s="1"/>
  <c r="X14" i="19"/>
  <c r="X14" i="11" s="1"/>
  <c r="X15" i="27" l="1"/>
  <c r="X15" i="10" s="1"/>
  <c r="X15" i="19"/>
  <c r="X15" i="11" s="1"/>
  <c r="X16" i="27" l="1"/>
  <c r="X16" i="10" s="1"/>
  <c r="X16" i="19"/>
  <c r="X16" i="11" s="1"/>
  <c r="X17" i="27" l="1"/>
  <c r="X17" i="10" s="1"/>
  <c r="X17" i="19"/>
  <c r="X17" i="11" s="1"/>
  <c r="X18" i="27" l="1"/>
  <c r="X18" i="10" s="1"/>
  <c r="X18" i="19"/>
  <c r="X18" i="11" s="1"/>
  <c r="X19" i="27" l="1"/>
  <c r="X19" i="10" s="1"/>
  <c r="X19" i="19"/>
  <c r="X19" i="11" s="1"/>
  <c r="X20" i="27" l="1"/>
  <c r="X20" i="10" s="1"/>
  <c r="X20" i="19"/>
  <c r="X20" i="11" s="1"/>
  <c r="X21" i="27" l="1"/>
  <c r="X21" i="10" s="1"/>
  <c r="X21" i="19"/>
  <c r="X21" i="11" s="1"/>
  <c r="X22" i="27" l="1"/>
  <c r="X22" i="10" s="1"/>
  <c r="X22" i="19"/>
  <c r="X22" i="11" s="1"/>
  <c r="X23" i="27" l="1"/>
  <c r="X23" i="10" s="1"/>
  <c r="X23" i="19"/>
  <c r="X23" i="11" s="1"/>
  <c r="X24" i="27" l="1"/>
  <c r="X24" i="10" s="1"/>
  <c r="X24" i="19"/>
  <c r="X24" i="11" s="1"/>
  <c r="X25" i="27" l="1"/>
  <c r="X25" i="10" s="1"/>
  <c r="X25" i="19"/>
  <c r="X25" i="11" s="1"/>
  <c r="X26" i="27" l="1"/>
  <c r="X26" i="10" s="1"/>
  <c r="X26" i="19"/>
  <c r="X26" i="11" s="1"/>
  <c r="X27" i="27" l="1"/>
  <c r="X27" i="10" s="1"/>
  <c r="X27" i="19"/>
  <c r="X27" i="11" s="1"/>
  <c r="X28" i="27" l="1"/>
  <c r="X28" i="10" s="1"/>
  <c r="X28" i="19"/>
  <c r="X28" i="11" s="1"/>
  <c r="X29" i="27" l="1"/>
  <c r="X29" i="10" s="1"/>
  <c r="X29" i="19"/>
  <c r="X29" i="11" s="1"/>
  <c r="X30" i="27" l="1"/>
  <c r="X30" i="10" s="1"/>
  <c r="X30" i="19"/>
  <c r="X30" i="11" s="1"/>
  <c r="X31" i="27" l="1"/>
  <c r="X31" i="10" s="1"/>
  <c r="X31" i="19"/>
  <c r="X31" i="11" s="1"/>
  <c r="X32" i="27" l="1"/>
  <c r="X32" i="10" s="1"/>
  <c r="X32" i="19"/>
  <c r="X32" i="11" s="1"/>
  <c r="X33" i="27" l="1"/>
  <c r="X33" i="10" s="1"/>
  <c r="X33" i="19"/>
  <c r="X33" i="11" s="1"/>
  <c r="X34" i="27" l="1"/>
  <c r="X34" i="10" s="1"/>
  <c r="X34" i="19"/>
  <c r="X34" i="11" s="1"/>
  <c r="X35" i="27" l="1"/>
  <c r="X35" i="10" s="1"/>
  <c r="X35" i="19"/>
  <c r="X35" i="11" s="1"/>
  <c r="X36" i="27" l="1"/>
  <c r="X36" i="10" s="1"/>
  <c r="X36" i="19"/>
  <c r="X36" i="11" s="1"/>
  <c r="X37" i="27" l="1"/>
  <c r="X37" i="10" s="1"/>
  <c r="X37" i="19"/>
  <c r="X37" i="11" s="1"/>
  <c r="X38" i="27" l="1"/>
  <c r="X38" i="10" s="1"/>
  <c r="X38" i="19"/>
  <c r="X38" i="11" s="1"/>
  <c r="X39" i="27" l="1"/>
  <c r="X39" i="10" s="1"/>
  <c r="X39" i="19"/>
  <c r="X39" i="11" s="1"/>
  <c r="X40" i="27" l="1"/>
  <c r="X40" i="10" s="1"/>
  <c r="X40" i="19"/>
  <c r="X40" i="11" s="1"/>
  <c r="X41" i="27" l="1"/>
  <c r="X41" i="10" s="1"/>
  <c r="X41" i="19"/>
  <c r="X41" i="11" s="1"/>
  <c r="X42" i="27" l="1"/>
  <c r="X42" i="10" s="1"/>
  <c r="X42" i="19"/>
  <c r="X42" i="11" s="1"/>
  <c r="X43" i="27" l="1"/>
  <c r="X43" i="10" s="1"/>
  <c r="X43" i="19"/>
  <c r="X43" i="11" s="1"/>
  <c r="X44" i="27" l="1"/>
  <c r="X44" i="10" s="1"/>
  <c r="X44" i="19"/>
  <c r="X44" i="11" s="1"/>
  <c r="X45" i="27" l="1"/>
  <c r="X45" i="10" s="1"/>
  <c r="X45" i="19"/>
  <c r="X45" i="11" s="1"/>
  <c r="X46" i="27" l="1"/>
  <c r="X46" i="10" s="1"/>
  <c r="X46" i="19"/>
  <c r="X46" i="11" s="1"/>
  <c r="X47" i="27" l="1"/>
  <c r="X47" i="10" s="1"/>
  <c r="X47" i="19"/>
  <c r="X47" i="11" s="1"/>
  <c r="X48" i="27" l="1"/>
  <c r="X48" i="10" s="1"/>
  <c r="X48" i="19"/>
  <c r="X48" i="11" s="1"/>
  <c r="X49" i="27" l="1"/>
  <c r="X49" i="10" s="1"/>
  <c r="X49" i="19"/>
  <c r="X49" i="11" s="1"/>
  <c r="X50" i="27" l="1"/>
  <c r="X50" i="10" s="1"/>
  <c r="X50" i="19"/>
  <c r="X50" i="11" s="1"/>
  <c r="X51" i="27" l="1"/>
  <c r="X51" i="10" s="1"/>
  <c r="X51" i="19"/>
  <c r="X51" i="11" s="1"/>
  <c r="X52" i="27" l="1"/>
  <c r="X52" i="10" s="1"/>
  <c r="X52" i="19"/>
  <c r="X52" i="11" s="1"/>
  <c r="X53" i="27" l="1"/>
  <c r="X53" i="10" s="1"/>
  <c r="X53" i="19"/>
  <c r="X53" i="11" s="1"/>
  <c r="X54" i="27" l="1"/>
  <c r="X54" i="10" s="1"/>
  <c r="X54" i="19"/>
  <c r="X54" i="11" s="1"/>
  <c r="X55" i="27" l="1"/>
  <c r="X55" i="10" s="1"/>
  <c r="X55" i="19"/>
  <c r="X55" i="11" s="1"/>
  <c r="X56" i="27" l="1"/>
  <c r="X56" i="10" s="1"/>
  <c r="X56" i="19"/>
  <c r="X56" i="11" s="1"/>
  <c r="X57" i="27" l="1"/>
  <c r="X57" i="10" s="1"/>
  <c r="X57" i="19"/>
  <c r="X57" i="11" s="1"/>
  <c r="X58" i="27" l="1"/>
  <c r="X58" i="10" s="1"/>
  <c r="X58" i="19"/>
  <c r="X58" i="11" s="1"/>
  <c r="X59" i="27" l="1"/>
  <c r="X59" i="10" s="1"/>
  <c r="X59" i="19"/>
  <c r="X59" i="11" s="1"/>
  <c r="X60" i="27" l="1"/>
  <c r="X60" i="10" s="1"/>
  <c r="X60" i="19"/>
  <c r="X60" i="11" s="1"/>
  <c r="X61" i="27" l="1"/>
  <c r="X61" i="10" s="1"/>
  <c r="X61" i="19"/>
  <c r="X61" i="11" s="1"/>
  <c r="X62" i="27" l="1"/>
  <c r="X62" i="10" s="1"/>
  <c r="X62" i="19"/>
  <c r="X62" i="11" s="1"/>
  <c r="X63" i="27" l="1"/>
  <c r="X63" i="10" s="1"/>
  <c r="X63" i="19"/>
  <c r="X63" i="11" s="1"/>
  <c r="X64" i="27" l="1"/>
  <c r="X64" i="10" s="1"/>
  <c r="X64" i="19"/>
  <c r="X64" i="11" s="1"/>
  <c r="X65" i="27" l="1"/>
  <c r="X65" i="10" s="1"/>
  <c r="X65" i="19"/>
  <c r="X65" i="11" s="1"/>
  <c r="X66" i="27" l="1"/>
  <c r="X66" i="10" s="1"/>
  <c r="X66" i="19"/>
  <c r="X66" i="11" s="1"/>
  <c r="X67" i="27" l="1"/>
  <c r="X67" i="10" s="1"/>
  <c r="X67" i="19"/>
  <c r="X67" i="11" s="1"/>
  <c r="X68" i="27" l="1"/>
  <c r="X68" i="10" s="1"/>
  <c r="X68" i="19"/>
  <c r="X68" i="11" s="1"/>
  <c r="X69" i="27" l="1"/>
  <c r="X69" i="10" s="1"/>
  <c r="X69" i="19"/>
  <c r="X69" i="11" s="1"/>
  <c r="X70" i="27" l="1"/>
  <c r="X70" i="10" s="1"/>
  <c r="X70" i="19"/>
  <c r="X70" i="11" s="1"/>
  <c r="X71" i="27" l="1"/>
  <c r="X71" i="10" s="1"/>
  <c r="X71" i="19"/>
  <c r="X71" i="11" s="1"/>
  <c r="X72" i="27" l="1"/>
  <c r="X72" i="10" s="1"/>
  <c r="X72" i="19"/>
  <c r="X72" i="11" s="1"/>
  <c r="X73" i="27" l="1"/>
  <c r="X73" i="10" s="1"/>
  <c r="X73" i="19"/>
  <c r="X73" i="11" s="1"/>
  <c r="X74" i="27" l="1"/>
  <c r="X74" i="10" s="1"/>
  <c r="X74" i="19"/>
  <c r="X74" i="11" s="1"/>
  <c r="X75" i="27" l="1"/>
  <c r="X75" i="10" s="1"/>
  <c r="X75" i="19"/>
  <c r="X75" i="11" s="1"/>
  <c r="X76" i="27" l="1"/>
  <c r="X76" i="10" s="1"/>
  <c r="X76" i="19"/>
  <c r="X76" i="11" s="1"/>
  <c r="X77" i="27" l="1"/>
  <c r="X77" i="10" s="1"/>
  <c r="X77" i="19"/>
  <c r="X77" i="11" s="1"/>
  <c r="X78" i="27" l="1"/>
  <c r="X78" i="10" s="1"/>
  <c r="X78" i="19"/>
  <c r="X78" i="11" s="1"/>
  <c r="X79" i="27" l="1"/>
  <c r="X79" i="10" s="1"/>
  <c r="X79" i="19"/>
  <c r="X79" i="11" s="1"/>
  <c r="X80" i="27" l="1"/>
  <c r="X80" i="10" s="1"/>
  <c r="X80" i="19"/>
  <c r="X80" i="11" s="1"/>
  <c r="X81" i="27" l="1"/>
  <c r="X81" i="10" s="1"/>
  <c r="X81" i="19"/>
  <c r="X81" i="11" s="1"/>
  <c r="X82" i="27" l="1"/>
  <c r="X82" i="10" s="1"/>
  <c r="X82" i="19"/>
  <c r="X82" i="11" s="1"/>
  <c r="X83" i="27" l="1"/>
  <c r="X83" i="10" s="1"/>
  <c r="X83" i="19"/>
  <c r="X83" i="11" s="1"/>
  <c r="X84" i="27" l="1"/>
  <c r="X84" i="10" s="1"/>
  <c r="X84" i="19"/>
  <c r="X84" i="11" s="1"/>
  <c r="X85" i="27" l="1"/>
  <c r="X85" i="10" s="1"/>
  <c r="X85" i="19"/>
  <c r="X85" i="11" s="1"/>
  <c r="X86" i="27" l="1"/>
  <c r="X86" i="10" s="1"/>
  <c r="X86" i="19"/>
  <c r="X86" i="11" s="1"/>
  <c r="X87" i="27" l="1"/>
  <c r="X87" i="10" s="1"/>
  <c r="X87" i="19"/>
  <c r="X87" i="11" s="1"/>
  <c r="X88" i="27" l="1"/>
  <c r="X88" i="10" s="1"/>
  <c r="X88" i="19"/>
  <c r="X88" i="11" s="1"/>
  <c r="X89" i="27" l="1"/>
  <c r="X89" i="10" s="1"/>
  <c r="X89" i="19"/>
  <c r="X89" i="11" s="1"/>
  <c r="X90" i="27" l="1"/>
  <c r="X90" i="10" s="1"/>
  <c r="X90" i="19"/>
  <c r="X90" i="11" s="1"/>
  <c r="X91" i="27" l="1"/>
  <c r="X91" i="10" s="1"/>
  <c r="X91" i="19"/>
  <c r="X91" i="11" s="1"/>
  <c r="X92" i="27" l="1"/>
  <c r="X92" i="10" s="1"/>
  <c r="X92" i="19"/>
  <c r="X92" i="11" s="1"/>
  <c r="X93" i="27" l="1"/>
  <c r="X93" i="10" s="1"/>
  <c r="X93" i="19"/>
  <c r="X93" i="11" s="1"/>
  <c r="X94" i="27" l="1"/>
  <c r="X94" i="10" s="1"/>
  <c r="X94" i="19"/>
  <c r="X94" i="11" s="1"/>
  <c r="X95" i="27" l="1"/>
  <c r="X95" i="10" s="1"/>
  <c r="X95" i="19"/>
  <c r="X95" i="11" s="1"/>
  <c r="X96" i="27" l="1"/>
  <c r="X96" i="10" s="1"/>
  <c r="X96" i="19"/>
  <c r="X96" i="11" s="1"/>
  <c r="X97" i="27" l="1"/>
  <c r="X97" i="10" s="1"/>
  <c r="X97" i="19"/>
  <c r="X97" i="11" s="1"/>
  <c r="X98" i="27" l="1"/>
  <c r="X98" i="10" s="1"/>
  <c r="X98" i="19"/>
  <c r="X98" i="11" s="1"/>
  <c r="X99" i="27" l="1"/>
  <c r="X99" i="10" s="1"/>
  <c r="X99" i="19"/>
  <c r="X99" i="11" s="1"/>
  <c r="X100" i="27" l="1"/>
  <c r="X100" i="10" s="1"/>
  <c r="X100" i="19"/>
  <c r="X100" i="11" s="1"/>
  <c r="X101" i="27" l="1"/>
  <c r="X101" i="10" s="1"/>
  <c r="X101" i="19"/>
  <c r="X101" i="11" s="1"/>
  <c r="X102" i="27" l="1"/>
  <c r="X102" i="10" s="1"/>
  <c r="X102" i="19"/>
  <c r="X102" i="11" s="1"/>
  <c r="X103" i="27" l="1"/>
  <c r="X103" i="10" s="1"/>
  <c r="X103" i="19"/>
  <c r="X103" i="11" s="1"/>
  <c r="X104" i="27" l="1"/>
  <c r="X104" i="10" s="1"/>
  <c r="X104" i="19"/>
  <c r="X104" i="11" s="1"/>
  <c r="X105" i="27" l="1"/>
  <c r="X105" i="10" s="1"/>
  <c r="X105" i="19"/>
  <c r="X105" i="11" s="1"/>
  <c r="X106" i="27" l="1"/>
  <c r="X106" i="10" s="1"/>
  <c r="X106" i="19"/>
  <c r="X106" i="11" s="1"/>
  <c r="X107" i="27" l="1"/>
  <c r="X107" i="10" s="1"/>
  <c r="X107" i="19"/>
  <c r="X107" i="11" s="1"/>
  <c r="X108" i="27" l="1"/>
  <c r="X108" i="10" s="1"/>
  <c r="X108" i="19"/>
  <c r="X108" i="11" s="1"/>
  <c r="X109" i="27" l="1"/>
  <c r="X109" i="10" s="1"/>
  <c r="X109" i="19"/>
  <c r="X109" i="11" s="1"/>
  <c r="X110" i="27" l="1"/>
  <c r="X110" i="10" s="1"/>
  <c r="X110" i="19"/>
  <c r="X110" i="11" s="1"/>
  <c r="X111" i="27" l="1"/>
  <c r="X111" i="10" s="1"/>
  <c r="X111" i="19"/>
  <c r="X111" i="11" s="1"/>
  <c r="X112" i="27" l="1"/>
  <c r="X112" i="10" s="1"/>
  <c r="X112" i="19"/>
  <c r="X112" i="11" s="1"/>
  <c r="X113" i="27" l="1"/>
  <c r="X113" i="10" s="1"/>
  <c r="X113" i="19"/>
  <c r="X113" i="11" s="1"/>
  <c r="X114" i="27" l="1"/>
  <c r="X114" i="10" s="1"/>
  <c r="X114" i="19"/>
  <c r="X114" i="11" s="1"/>
  <c r="X115" i="27" l="1"/>
  <c r="X115" i="10" s="1"/>
  <c r="X115" i="19"/>
  <c r="X115" i="11" s="1"/>
  <c r="X116" i="27" l="1"/>
  <c r="X116" i="10" s="1"/>
  <c r="X116" i="19"/>
  <c r="X116" i="11" s="1"/>
  <c r="X117" i="27" l="1"/>
  <c r="X117" i="10" s="1"/>
  <c r="X117" i="19"/>
  <c r="X117" i="11" s="1"/>
  <c r="X118" i="27" l="1"/>
  <c r="X118" i="10" s="1"/>
  <c r="X118" i="19"/>
  <c r="X118" i="11" s="1"/>
  <c r="X119" i="27" l="1"/>
  <c r="X119" i="10" s="1"/>
  <c r="X119" i="19"/>
  <c r="X119" i="11" s="1"/>
  <c r="X120" i="27" l="1"/>
  <c r="X120" i="10" s="1"/>
  <c r="X120" i="19"/>
  <c r="X120" i="11" s="1"/>
  <c r="X121" i="27" l="1"/>
  <c r="X121" i="10" s="1"/>
  <c r="X121" i="19"/>
  <c r="X121" i="11" s="1"/>
  <c r="X122" i="27" l="1"/>
  <c r="X122" i="10" s="1"/>
  <c r="X122" i="19"/>
  <c r="X122" i="11" s="1"/>
  <c r="X123" i="27" l="1"/>
  <c r="X123" i="10" s="1"/>
  <c r="X123" i="19"/>
  <c r="X123" i="11" s="1"/>
  <c r="X124" i="27" l="1"/>
  <c r="X124" i="10" s="1"/>
  <c r="X124" i="19"/>
  <c r="X124" i="11" s="1"/>
  <c r="X125" i="27" l="1"/>
  <c r="X125" i="10" s="1"/>
  <c r="X125" i="19"/>
  <c r="X125" i="11" s="1"/>
  <c r="X126" i="27" l="1"/>
  <c r="X126" i="10" s="1"/>
  <c r="X126" i="19"/>
  <c r="X126" i="11" s="1"/>
  <c r="X127" i="27" l="1"/>
  <c r="X127" i="10" s="1"/>
  <c r="X127" i="19"/>
  <c r="X127" i="11" s="1"/>
  <c r="X128" i="27" l="1"/>
  <c r="X128" i="10" s="1"/>
  <c r="X128" i="19"/>
  <c r="X128" i="11" s="1"/>
  <c r="X129" i="27" l="1"/>
  <c r="X129" i="10" s="1"/>
  <c r="X129" i="19"/>
  <c r="X129" i="11" s="1"/>
  <c r="X130" i="27" l="1"/>
  <c r="X130" i="10" s="1"/>
  <c r="X130" i="19"/>
  <c r="X130" i="11" s="1"/>
  <c r="X131" i="27" l="1"/>
  <c r="X131" i="10" s="1"/>
  <c r="X131" i="19"/>
  <c r="X131" i="11" s="1"/>
  <c r="X132" i="27" l="1"/>
  <c r="X132" i="10" s="1"/>
  <c r="X132" i="19"/>
  <c r="X132" i="11" s="1"/>
  <c r="X133" i="27" l="1"/>
  <c r="X133" i="10" s="1"/>
  <c r="X133" i="19"/>
  <c r="X133" i="11" s="1"/>
  <c r="X134" i="27" l="1"/>
  <c r="X134" i="10" s="1"/>
  <c r="X134" i="19"/>
  <c r="X134" i="11" s="1"/>
  <c r="X135" i="27" l="1"/>
  <c r="X135" i="10" s="1"/>
  <c r="X135" i="19"/>
  <c r="X135" i="11" s="1"/>
  <c r="X136" i="27" l="1"/>
  <c r="X136" i="10" s="1"/>
  <c r="X136" i="19"/>
  <c r="X136" i="11" s="1"/>
  <c r="X137" i="27" l="1"/>
  <c r="X137" i="10" s="1"/>
  <c r="X137" i="19"/>
  <c r="X137" i="11" s="1"/>
  <c r="X138" i="27" l="1"/>
  <c r="X138" i="10" s="1"/>
  <c r="X138" i="19"/>
  <c r="X138" i="11" s="1"/>
  <c r="X139" i="27" l="1"/>
  <c r="X139" i="10" s="1"/>
  <c r="X139" i="19"/>
  <c r="X139" i="11" s="1"/>
  <c r="X140" i="27" l="1"/>
  <c r="X140" i="10" s="1"/>
  <c r="X140" i="19"/>
  <c r="X140" i="11" s="1"/>
  <c r="X141" i="27" l="1"/>
  <c r="X141" i="10" s="1"/>
  <c r="X141" i="19"/>
  <c r="X141" i="11" s="1"/>
  <c r="X142" i="27" l="1"/>
  <c r="X142" i="10" s="1"/>
  <c r="X142" i="19"/>
  <c r="X142" i="11" s="1"/>
  <c r="X143" i="27" l="1"/>
  <c r="X143" i="10" s="1"/>
  <c r="X143" i="19"/>
  <c r="X143" i="11" s="1"/>
  <c r="X144" i="27" l="1"/>
  <c r="X144" i="10" s="1"/>
  <c r="X144" i="19"/>
  <c r="X144" i="11" s="1"/>
  <c r="X145" i="27" l="1"/>
  <c r="X145" i="10" s="1"/>
  <c r="X145" i="19"/>
  <c r="X145" i="11" s="1"/>
  <c r="X146" i="27" l="1"/>
  <c r="X146" i="10" s="1"/>
  <c r="X146" i="19"/>
  <c r="X146" i="11" s="1"/>
  <c r="X147" i="27" l="1"/>
  <c r="X147" i="10" s="1"/>
  <c r="X147" i="19"/>
  <c r="X147" i="11" s="1"/>
  <c r="X148" i="27" l="1"/>
  <c r="X148" i="10" s="1"/>
  <c r="X148" i="19"/>
  <c r="X148" i="11" s="1"/>
  <c r="X149" i="27" l="1"/>
  <c r="X149" i="10" s="1"/>
  <c r="X149" i="19"/>
  <c r="X149" i="11" s="1"/>
  <c r="X150" i="27" l="1"/>
  <c r="X150" i="10" s="1"/>
  <c r="X150" i="19"/>
  <c r="X150" i="11" s="1"/>
  <c r="X151" i="27" l="1"/>
  <c r="X151" i="10" s="1"/>
  <c r="X151" i="19"/>
  <c r="X151" i="11" s="1"/>
  <c r="X152" i="27" l="1"/>
  <c r="X152" i="10" s="1"/>
  <c r="X152" i="19"/>
  <c r="X152" i="11" s="1"/>
  <c r="X153" i="27" l="1"/>
  <c r="X153" i="10" s="1"/>
  <c r="X153" i="19"/>
  <c r="X153" i="11" s="1"/>
  <c r="X154" i="27" l="1"/>
  <c r="X154" i="10" s="1"/>
  <c r="X154" i="19"/>
  <c r="X154" i="11" s="1"/>
  <c r="X155" i="27" l="1"/>
  <c r="X155" i="10" s="1"/>
  <c r="X155" i="19"/>
  <c r="X155" i="11" s="1"/>
  <c r="X156" i="27" l="1"/>
  <c r="X156" i="10" s="1"/>
  <c r="X156" i="19"/>
  <c r="X156" i="11" s="1"/>
  <c r="X157" i="27" l="1"/>
  <c r="X157" i="10" s="1"/>
  <c r="X157" i="19"/>
  <c r="X157" i="11" s="1"/>
  <c r="X158" i="27" l="1"/>
  <c r="X158" i="10" s="1"/>
  <c r="X158" i="19"/>
  <c r="X158" i="11" s="1"/>
  <c r="X159" i="27" l="1"/>
  <c r="X159" i="10" s="1"/>
  <c r="X159" i="19"/>
  <c r="X159" i="11" s="1"/>
  <c r="X160" i="27" l="1"/>
  <c r="X160" i="10" s="1"/>
  <c r="X160" i="19"/>
  <c r="X160" i="11" s="1"/>
  <c r="X161" i="27" l="1"/>
  <c r="X161" i="10" s="1"/>
  <c r="X161" i="19"/>
  <c r="X161" i="11" s="1"/>
  <c r="X162" i="27" l="1"/>
  <c r="X162" i="10" s="1"/>
  <c r="X162" i="19"/>
  <c r="X162" i="11" s="1"/>
  <c r="X163" i="27" l="1"/>
  <c r="X163" i="10" s="1"/>
  <c r="X163" i="19"/>
  <c r="X163" i="11" s="1"/>
  <c r="X164" i="27" l="1"/>
  <c r="X164" i="10" s="1"/>
  <c r="X164" i="19"/>
  <c r="X164" i="11" s="1"/>
  <c r="X165" i="27" l="1"/>
  <c r="X165" i="10" s="1"/>
  <c r="X165" i="19"/>
  <c r="X165" i="11" s="1"/>
  <c r="X166" i="27" l="1"/>
  <c r="X166" i="10" s="1"/>
  <c r="X166" i="19"/>
  <c r="X166" i="11" s="1"/>
  <c r="X167" i="27" l="1"/>
  <c r="X167" i="10" s="1"/>
  <c r="X167" i="19"/>
  <c r="X167" i="11" s="1"/>
  <c r="X168" i="27" l="1"/>
  <c r="X168" i="10" s="1"/>
  <c r="X168" i="19"/>
  <c r="X168" i="11" s="1"/>
  <c r="X169" i="27" l="1"/>
  <c r="X169" i="10" s="1"/>
  <c r="X169" i="19"/>
  <c r="X169" i="11" s="1"/>
  <c r="X170" i="27" l="1"/>
  <c r="X170" i="10" s="1"/>
  <c r="X170" i="19"/>
  <c r="X170" i="11" s="1"/>
  <c r="X171" i="27" l="1"/>
  <c r="X171" i="10" s="1"/>
  <c r="X171" i="19"/>
  <c r="X171" i="11" s="1"/>
  <c r="X172" i="27" l="1"/>
  <c r="X172" i="10" s="1"/>
  <c r="X172" i="19"/>
  <c r="X172" i="11" s="1"/>
  <c r="X173" i="27" l="1"/>
  <c r="X173" i="10" s="1"/>
  <c r="X173" i="19"/>
  <c r="X173" i="11" s="1"/>
  <c r="X174" i="27" l="1"/>
  <c r="X174" i="10" s="1"/>
  <c r="X174" i="19"/>
  <c r="X174" i="11" s="1"/>
  <c r="X175" i="27" l="1"/>
  <c r="X175" i="10" s="1"/>
  <c r="X175" i="19"/>
  <c r="X175" i="11" s="1"/>
  <c r="X176" i="27" l="1"/>
  <c r="X176" i="10" s="1"/>
  <c r="X176" i="19"/>
  <c r="X176" i="11" s="1"/>
  <c r="X177" i="27" l="1"/>
  <c r="X177" i="10" s="1"/>
  <c r="X177" i="19"/>
  <c r="X177" i="11" s="1"/>
  <c r="X178" i="27" l="1"/>
  <c r="X178" i="10" s="1"/>
  <c r="X178" i="19"/>
  <c r="X178" i="11" s="1"/>
  <c r="X179" i="27" l="1"/>
  <c r="X179" i="10" s="1"/>
  <c r="X179" i="19"/>
  <c r="X179" i="11" s="1"/>
  <c r="X180" i="27" l="1"/>
  <c r="X180" i="10" s="1"/>
  <c r="X180" i="19"/>
  <c r="X180" i="11" s="1"/>
  <c r="X181" i="27" l="1"/>
  <c r="X181" i="10" s="1"/>
  <c r="X181" i="19"/>
  <c r="X181" i="11" s="1"/>
  <c r="X182" i="27" l="1"/>
  <c r="X182" i="10" s="1"/>
  <c r="X182" i="19"/>
  <c r="X182" i="11" s="1"/>
  <c r="X183" i="27" l="1"/>
  <c r="X183" i="10" s="1"/>
  <c r="X183" i="19"/>
  <c r="X183" i="11" s="1"/>
  <c r="X184" i="27" l="1"/>
  <c r="X184" i="10" s="1"/>
  <c r="X184" i="19"/>
  <c r="X184" i="11" s="1"/>
  <c r="X185" i="27" l="1"/>
  <c r="X185" i="10" s="1"/>
  <c r="X185" i="19"/>
  <c r="X185" i="11" s="1"/>
  <c r="X186" i="27" l="1"/>
  <c r="X186" i="10" s="1"/>
  <c r="X186" i="19"/>
  <c r="X186" i="11" s="1"/>
  <c r="X187" i="27" l="1"/>
  <c r="X187" i="10" s="1"/>
  <c r="X187" i="19"/>
  <c r="X187" i="11" s="1"/>
  <c r="AE108" i="33" l="1"/>
  <c r="AE109" i="33" l="1"/>
  <c r="AE110" i="33" l="1"/>
  <c r="AE111" i="33" l="1"/>
  <c r="AE112" i="33" l="1"/>
  <c r="AE113" i="33" l="1"/>
  <c r="AE114" i="33" l="1"/>
  <c r="AE115" i="33" l="1"/>
  <c r="AE116" i="33" l="1"/>
  <c r="AE117" i="33" l="1"/>
  <c r="AE118" i="33" l="1"/>
</calcChain>
</file>

<file path=xl/comments1.xml><?xml version="1.0" encoding="utf-8"?>
<comments xmlns="http://schemas.openxmlformats.org/spreadsheetml/2006/main">
  <authors>
    <author>Waidelich, Thomas</author>
    <author>McFadden, Michael</author>
    <author>CMMPM</author>
  </authors>
  <commentList>
    <comment ref="F47" authorId="0">
      <text>
        <r>
          <rPr>
            <b/>
            <sz val="8"/>
            <color indexed="81"/>
            <rFont val="Tahoma"/>
            <family val="2"/>
          </rPr>
          <t>Waidelich, Thomas: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2536</t>
        </r>
        <r>
          <rPr>
            <sz val="8"/>
            <color indexed="81"/>
            <rFont val="Tahoma"/>
            <family val="2"/>
          </rPr>
          <t xml:space="preserve"> SRECs applied at $475.00 (Floor Price)
9 SRECs applied at $600.00 (EY 2011 CWAP)</t>
        </r>
      </text>
    </comment>
    <comment ref="F48" authorId="0">
      <text>
        <r>
          <rPr>
            <b/>
            <sz val="8"/>
            <color indexed="81"/>
            <rFont val="Tahoma"/>
            <family val="2"/>
          </rPr>
          <t>Waidelich, Thomas:</t>
        </r>
        <r>
          <rPr>
            <sz val="8"/>
            <color indexed="81"/>
            <rFont val="Tahoma"/>
            <family val="2"/>
          </rPr>
          <t xml:space="preserve">
1,708 SRECs applied at $475.00 (Floor Price)
6 SRECs applied at $601.43 (EY 2011 CWAP)</t>
        </r>
      </text>
    </comment>
    <comment ref="AF49" authorId="1">
      <text>
        <r>
          <rPr>
            <b/>
            <sz val="8"/>
            <color indexed="81"/>
            <rFont val="Tahoma"/>
            <family val="2"/>
          </rPr>
          <t>McFadden, Michael:</t>
        </r>
        <r>
          <rPr>
            <sz val="8"/>
            <color indexed="81"/>
            <rFont val="Tahoma"/>
            <family val="2"/>
          </rPr>
          <t xml:space="preserve">
Estimate for the April, July and Auction costs which will be paid in November</t>
        </r>
      </text>
    </comment>
    <comment ref="AF50" authorId="1">
      <text>
        <r>
          <rPr>
            <b/>
            <sz val="8"/>
            <color indexed="81"/>
            <rFont val="Tahoma"/>
            <family val="2"/>
          </rPr>
          <t>McFadden, Michael:</t>
        </r>
        <r>
          <rPr>
            <sz val="8"/>
            <color indexed="81"/>
            <rFont val="Tahoma"/>
            <family val="2"/>
          </rPr>
          <t xml:space="preserve">
SREC Auction Cost for November Auction.  All SREC costs are on a 1 month lag from the auction clearing date  </t>
        </r>
      </text>
    </comment>
    <comment ref="P67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68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69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0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1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2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3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4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5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6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7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8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9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80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81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82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83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J126" authorId="2">
      <text>
        <r>
          <rPr>
            <b/>
            <sz val="9"/>
            <color indexed="81"/>
            <rFont val="Tahoma"/>
            <family val="2"/>
          </rPr>
          <t>CMMPM:</t>
        </r>
        <r>
          <rPr>
            <sz val="9"/>
            <color indexed="81"/>
            <rFont val="Tahoma"/>
            <family val="2"/>
          </rPr>
          <t xml:space="preserve">
Set equal to 0 as we know an auction wasn't held in April at the time of the filing but have not updated all actuals for April</t>
        </r>
      </text>
    </comment>
    <comment ref="K126" authorId="2">
      <text>
        <r>
          <rPr>
            <b/>
            <sz val="9"/>
            <color indexed="81"/>
            <rFont val="Tahoma"/>
            <family val="2"/>
          </rPr>
          <t>CMMPM:</t>
        </r>
        <r>
          <rPr>
            <sz val="9"/>
            <color indexed="81"/>
            <rFont val="Tahoma"/>
            <family val="2"/>
          </rPr>
          <t xml:space="preserve">
Set equal to 0 as we know an auction wasn't held in April at the time of the filing but have not updated all actuals for April</t>
        </r>
      </text>
    </comment>
  </commentList>
</comments>
</file>

<file path=xl/comments2.xml><?xml version="1.0" encoding="utf-8"?>
<comments xmlns="http://schemas.openxmlformats.org/spreadsheetml/2006/main">
  <authors>
    <author>Swetz, Stephen</author>
    <author>Ondishin, Steven J</author>
    <author>McFadden, Michael</author>
  </authors>
  <commentList>
    <comment ref="X10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
</t>
        </r>
      </text>
    </comment>
    <comment ref="AB10" authorId="1">
      <text>
        <r>
          <rPr>
            <b/>
            <sz val="8"/>
            <color indexed="81"/>
            <rFont val="Tahoma"/>
            <family val="2"/>
          </rPr>
          <t>Ondishin, Steven J:</t>
        </r>
        <r>
          <rPr>
            <sz val="8"/>
            <color indexed="81"/>
            <rFont val="Tahoma"/>
            <family val="2"/>
          </rPr>
          <t xml:space="preserve">
January, April, July October</t>
        </r>
      </text>
    </comment>
    <comment ref="AE10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 required
</t>
        </r>
      </text>
    </comment>
    <comment ref="N12" authorId="2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Credit back to a customer who overpaid in trying to pay off their loan</t>
        </r>
      </text>
    </comment>
  </commentList>
</comments>
</file>

<file path=xl/comments3.xml><?xml version="1.0" encoding="utf-8"?>
<comments xmlns="http://schemas.openxmlformats.org/spreadsheetml/2006/main">
  <authors>
    <author>Swetz, Stephen</author>
    <author>Ondishin, Steven J</author>
    <author>McFadden, Michael</author>
  </authors>
  <commentList>
    <comment ref="X10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
</t>
        </r>
      </text>
    </comment>
    <comment ref="AB10" authorId="1">
      <text>
        <r>
          <rPr>
            <b/>
            <sz val="8"/>
            <color indexed="81"/>
            <rFont val="Tahoma"/>
            <family val="2"/>
          </rPr>
          <t>Ondishin, Steven J:</t>
        </r>
        <r>
          <rPr>
            <sz val="8"/>
            <color indexed="81"/>
            <rFont val="Tahoma"/>
            <family val="2"/>
          </rPr>
          <t xml:space="preserve">
January, April, July October</t>
        </r>
      </text>
    </comment>
    <comment ref="AE10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 required
</t>
        </r>
      </text>
    </comment>
    <comment ref="AH12" authorId="2">
      <text>
        <r>
          <rPr>
            <b/>
            <sz val="8"/>
            <color indexed="81"/>
            <rFont val="Tahoma"/>
            <family val="2"/>
          </rPr>
          <t>McFadden, Michael:</t>
        </r>
        <r>
          <rPr>
            <sz val="8"/>
            <color indexed="81"/>
            <rFont val="Tahoma"/>
            <family val="2"/>
          </rPr>
          <t xml:space="preserve">
I believe this is simply included in the SREC auction sales</t>
        </r>
      </text>
    </comment>
  </commentList>
</comments>
</file>

<file path=xl/comments4.xml><?xml version="1.0" encoding="utf-8"?>
<comments xmlns="http://schemas.openxmlformats.org/spreadsheetml/2006/main">
  <authors>
    <author>Swetz, Stephen</author>
    <author>Ondishin, Steven J</author>
  </authors>
  <commentList>
    <comment ref="X10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
</t>
        </r>
      </text>
    </comment>
    <comment ref="AB10" authorId="1">
      <text>
        <r>
          <rPr>
            <b/>
            <sz val="8"/>
            <color indexed="81"/>
            <rFont val="Tahoma"/>
            <family val="2"/>
          </rPr>
          <t>Ondishin, Steven J:</t>
        </r>
        <r>
          <rPr>
            <sz val="8"/>
            <color indexed="81"/>
            <rFont val="Tahoma"/>
            <family val="2"/>
          </rPr>
          <t xml:space="preserve">
January, April, July October</t>
        </r>
      </text>
    </comment>
    <comment ref="AE10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 required
</t>
        </r>
      </text>
    </comment>
  </commentList>
</comments>
</file>

<file path=xl/comments5.xml><?xml version="1.0" encoding="utf-8"?>
<comments xmlns="http://schemas.openxmlformats.org/spreadsheetml/2006/main">
  <authors>
    <author>Swetz, Stephen</author>
    <author>Ondishin, Steven J</author>
    <author>Prusik, Joseph</author>
  </authors>
  <commentList>
    <comment ref="D1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link</t>
        </r>
      </text>
    </comment>
    <comment ref="D2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link</t>
        </r>
      </text>
    </comment>
    <comment ref="AB10" authorId="1">
      <text>
        <r>
          <rPr>
            <b/>
            <sz val="8"/>
            <color indexed="81"/>
            <rFont val="Tahoma"/>
            <family val="2"/>
          </rPr>
          <t>Ondishin, Steven J:</t>
        </r>
        <r>
          <rPr>
            <sz val="8"/>
            <color indexed="81"/>
            <rFont val="Tahoma"/>
            <family val="2"/>
          </rPr>
          <t xml:space="preserve">
January, April, July October</t>
        </r>
      </text>
    </comment>
    <comment ref="AE10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 required
</t>
        </r>
      </text>
    </comment>
    <comment ref="W12" authorId="2">
      <text>
        <r>
          <rPr>
            <b/>
            <sz val="8"/>
            <color indexed="81"/>
            <rFont val="Tahoma"/>
            <family val="2"/>
          </rPr>
          <t>Difference in Partial Yr vs Partial Month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Swetz, Stephen</author>
    <author>Ondishin, Steven J</author>
    <author>Prusik, Joseph</author>
  </authors>
  <commentList>
    <comment ref="D1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link</t>
        </r>
      </text>
    </comment>
    <comment ref="D2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link</t>
        </r>
      </text>
    </comment>
    <comment ref="AB10" authorId="1">
      <text>
        <r>
          <rPr>
            <b/>
            <sz val="8"/>
            <color indexed="81"/>
            <rFont val="Tahoma"/>
            <family val="2"/>
          </rPr>
          <t>Ondishin, Steven J:</t>
        </r>
        <r>
          <rPr>
            <sz val="8"/>
            <color indexed="81"/>
            <rFont val="Tahoma"/>
            <family val="2"/>
          </rPr>
          <t xml:space="preserve">
January, April, July October</t>
        </r>
      </text>
    </comment>
    <comment ref="AE10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 required
</t>
        </r>
      </text>
    </comment>
    <comment ref="W12" authorId="2">
      <text>
        <r>
          <rPr>
            <b/>
            <sz val="8"/>
            <color indexed="81"/>
            <rFont val="Tahoma"/>
            <family val="2"/>
          </rPr>
          <t>Difference in Partial Yr vs Partial Month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<sst xmlns="http://schemas.openxmlformats.org/spreadsheetml/2006/main" count="588" uniqueCount="219">
  <si>
    <t>Loan Amount</t>
  </si>
  <si>
    <t>Annualy Interest Rate</t>
  </si>
  <si>
    <t>Schedule F</t>
  </si>
  <si>
    <t>Loan Close Date</t>
  </si>
  <si>
    <t>Monthly Interest Rate [MthIntRt]</t>
  </si>
  <si>
    <t>Revenue Requirement Factor</t>
  </si>
  <si>
    <t>Regulatory Accounting Requirements</t>
  </si>
  <si>
    <t>Partial Month Factor [PartMthFac]</t>
  </si>
  <si>
    <t>SREC Lag (Months)</t>
  </si>
  <si>
    <t>Changes in Blue</t>
  </si>
  <si>
    <t>Start Year</t>
  </si>
  <si>
    <t>Jan 1 of Start Year</t>
  </si>
  <si>
    <t>Dec 31 of Start Year</t>
  </si>
  <si>
    <t>Days in Year</t>
  </si>
  <si>
    <t>Partial Year Factor [PartYrFac]</t>
  </si>
  <si>
    <t>10=8+9</t>
  </si>
  <si>
    <t>11 = 10 * [MthIntRt] * [PartMthFac]</t>
  </si>
  <si>
    <t>12 = 9 + 11</t>
  </si>
  <si>
    <t>13 = 7 * 
[SREC Price]</t>
  </si>
  <si>
    <t>15 = 13 +14</t>
  </si>
  <si>
    <t>16=If(15&gt;12,12,15)</t>
  </si>
  <si>
    <t>17 = 15 -16</t>
  </si>
  <si>
    <t>18 = 12 - 16</t>
  </si>
  <si>
    <t>19 = 8 - 17</t>
  </si>
  <si>
    <t>20 = 18 + 19</t>
  </si>
  <si>
    <t xml:space="preserve">22=8 * 21 * [Mth Int Rt] </t>
  </si>
  <si>
    <t>Month</t>
  </si>
  <si>
    <t>Date</t>
  </si>
  <si>
    <t>kWh</t>
  </si>
  <si>
    <t>Cum kWh</t>
  </si>
  <si>
    <t>Cum SREC</t>
  </si>
  <si>
    <t>Monthly SREC Generated</t>
  </si>
  <si>
    <t>Monthly SRECs Applied</t>
  </si>
  <si>
    <t>Principal Balance @ beginning of Month</t>
  </si>
  <si>
    <t>Accured Interest Balance @ Beginning of Month</t>
  </si>
  <si>
    <t xml:space="preserve">Loan Balance @ beginning of Month </t>
  </si>
  <si>
    <t>Monthly Accrued Interest</t>
  </si>
  <si>
    <t>Total Interest Due</t>
  </si>
  <si>
    <t>SREC Payments</t>
  </si>
  <si>
    <t>Cash Payments</t>
  </si>
  <si>
    <t>Loan Payment</t>
  </si>
  <si>
    <t>Interest Paid</t>
  </si>
  <si>
    <t>Principal Paid (Amortization)</t>
  </si>
  <si>
    <t>Accrued Interest Balance</t>
  </si>
  <si>
    <t>Principal Bal (Net Plant)</t>
  </si>
  <si>
    <t>Loan Balance @ end of Month</t>
  </si>
  <si>
    <t>Partial Month factor</t>
  </si>
  <si>
    <t>(Net Plant Revenue Requirement)</t>
  </si>
  <si>
    <t>Forecasted SREC Price</t>
  </si>
  <si>
    <t>Beginning SREC Balance</t>
  </si>
  <si>
    <t>SRECs Sold</t>
  </si>
  <si>
    <t>Ending Balance</t>
  </si>
  <si>
    <t>Sale of SRECs</t>
  </si>
  <si>
    <t>Quantity Available for Option</t>
  </si>
  <si>
    <t>SREC Call Option Cost</t>
  </si>
  <si>
    <t>Closing</t>
  </si>
  <si>
    <t>Partial</t>
  </si>
  <si>
    <t>Note: Adjust cell K192 to zero loan balance -- Should only be a difference of a few cents</t>
  </si>
  <si>
    <t>Loan Balance</t>
  </si>
  <si>
    <t>Interest Rate to WACC Differential Cost</t>
  </si>
  <si>
    <t>O&amp;M Costs</t>
  </si>
  <si>
    <t>Communications System</t>
  </si>
  <si>
    <t>Net SREC Call Option Benefit to Ratepayers</t>
  </si>
  <si>
    <t>SREC Dispsotion Expenses</t>
  </si>
  <si>
    <t>Loan Mgmt &amp; Admin</t>
  </si>
  <si>
    <t>SRECs Credited to Loans</t>
  </si>
  <si>
    <t>Floor Price Cost</t>
  </si>
  <si>
    <t>WACC</t>
  </si>
  <si>
    <t>36 = If 24 &lt; FP, Then
(7 - 29) * (FP - 24)</t>
  </si>
  <si>
    <t>SREC Cost %</t>
  </si>
  <si>
    <t>Floor Price [FP]</t>
  </si>
  <si>
    <t>32 = 10 * 
( 31/(12) - [MthIntRt] )
* 21</t>
  </si>
  <si>
    <t>33 = 28 * 
[SREC Cost %]</t>
  </si>
  <si>
    <t>34 = 25% * 29 * 24</t>
  </si>
  <si>
    <t>35 = 13 / (&gt; of 24 or [FP])</t>
  </si>
  <si>
    <t>37 = 7 * 24</t>
  </si>
  <si>
    <t>38 = 28 - Prior Month 39</t>
  </si>
  <si>
    <t>39 = Prior 39 - 28 + 37 + 38</t>
  </si>
  <si>
    <t>40 = Prior Mth 39 * 31 / (12)</t>
  </si>
  <si>
    <t>Annual WACC</t>
  </si>
  <si>
    <t>Value of SREC Transferred to PSE&amp;G</t>
  </si>
  <si>
    <t>Gain / (Loss) on SREC Sales</t>
  </si>
  <si>
    <t>SREC Inventory Value</t>
  </si>
  <si>
    <t>Return on SREC Inventory</t>
  </si>
  <si>
    <t>22=10 * 21 * 31 / (12)</t>
  </si>
  <si>
    <t>25 = Prior Month 27</t>
  </si>
  <si>
    <t>27 = 25 -26 + 7</t>
  </si>
  <si>
    <t>28 = 24 * 26</t>
  </si>
  <si>
    <t>29 = 7 - 35</t>
  </si>
  <si>
    <t>30 = 75% * 29 * 24</t>
  </si>
  <si>
    <t>Blank</t>
  </si>
  <si>
    <t>Loan Amount Issued</t>
  </si>
  <si>
    <t>Capitalized Plant</t>
  </si>
  <si>
    <t>Return On Total Outstanding Loan Balance</t>
  </si>
  <si>
    <t>Loan Interest Rate to WACC Differential Cost - Commercial</t>
  </si>
  <si>
    <t>Loan Interest Rate to WACC Differential Cost - Residential</t>
  </si>
  <si>
    <t>Loan Accrued Interest</t>
  </si>
  <si>
    <t>Loan Accrued Interest - Commercial</t>
  </si>
  <si>
    <t>Loan Accrued Interest - Residentail</t>
  </si>
  <si>
    <t>SREC Value Credited to Loans</t>
  </si>
  <si>
    <t>Cash Payments to Loans</t>
  </si>
  <si>
    <t>Loan Interest Paid</t>
  </si>
  <si>
    <t>Loan Principal Paid / Amortized</t>
  </si>
  <si>
    <t>Loan Accrued Interest Balance</t>
  </si>
  <si>
    <t>Loan Principal Balance</t>
  </si>
  <si>
    <t>Total Loan Outstanding Balance</t>
  </si>
  <si>
    <t>SREC Auction Sales</t>
  </si>
  <si>
    <t>SREC Inventory</t>
  </si>
  <si>
    <t>SREC Call Option Net Benefit</t>
  </si>
  <si>
    <t>SREC Floor Price Cost</t>
  </si>
  <si>
    <t>Gross Plant</t>
  </si>
  <si>
    <t>Plant Depreciation</t>
  </si>
  <si>
    <t>Accumulated Depreciation</t>
  </si>
  <si>
    <t>Net Plant</t>
  </si>
  <si>
    <t>Tax Depreciation</t>
  </si>
  <si>
    <t>Deferred Income Tax</t>
  </si>
  <si>
    <t>Accumulated Deferred Income Tax</t>
  </si>
  <si>
    <t>Net Plant Investment</t>
  </si>
  <si>
    <t>Return Requirement on Plant Investment</t>
  </si>
  <si>
    <t>O&amp;M Expenses</t>
  </si>
  <si>
    <t>Revenue Requirements</t>
  </si>
  <si>
    <t>Loans</t>
  </si>
  <si>
    <t>LoansC</t>
  </si>
  <si>
    <t>LoansR</t>
  </si>
  <si>
    <t>SREC Forecast</t>
  </si>
  <si>
    <t>EY</t>
  </si>
  <si>
    <t>$</t>
  </si>
  <si>
    <t>PS Return</t>
  </si>
  <si>
    <t>SREC INVENTORY</t>
  </si>
  <si>
    <t>GL ACCOUNT 1740110</t>
  </si>
  <si>
    <t>Auction Frequency</t>
  </si>
  <si>
    <t>Q</t>
  </si>
  <si>
    <t>col (8) - col (9)</t>
  </si>
  <si>
    <t>col (1) * col (2)</t>
  </si>
  <si>
    <t>col (1) * greater of col (2) or col (3)</t>
  </si>
  <si>
    <t>col (4) - col (5)</t>
  </si>
  <si>
    <t>prior col (11) + col (1) - col (7)</t>
  </si>
  <si>
    <t>prior col (12) + col (4) - col (10)</t>
  </si>
  <si>
    <t xml:space="preserve">Quantity of </t>
  </si>
  <si>
    <t>SREC</t>
  </si>
  <si>
    <t>Value of SRECs</t>
  </si>
  <si>
    <t>(Loss) on SRECs</t>
  </si>
  <si>
    <t>Quantity of</t>
  </si>
  <si>
    <t>Book Value</t>
  </si>
  <si>
    <t>Gain / (Loss)</t>
  </si>
  <si>
    <t>Ending</t>
  </si>
  <si>
    <t>SRECs Purchased</t>
  </si>
  <si>
    <t>Call Option</t>
  </si>
  <si>
    <t xml:space="preserve">Book Value </t>
  </si>
  <si>
    <t xml:space="preserve">Value of </t>
  </si>
  <si>
    <t xml:space="preserve">Book Value of </t>
  </si>
  <si>
    <t xml:space="preserve">Auction Value of </t>
  </si>
  <si>
    <t xml:space="preserve">SREC </t>
  </si>
  <si>
    <t>SRECs transferred</t>
  </si>
  <si>
    <t>Market</t>
  </si>
  <si>
    <t>Floor</t>
  </si>
  <si>
    <t>transferred</t>
  </si>
  <si>
    <t>Value Credited</t>
  </si>
  <si>
    <t xml:space="preserve">Final Auction </t>
  </si>
  <si>
    <t>SREC Auction</t>
  </si>
  <si>
    <t>of SREC</t>
  </si>
  <si>
    <t>on SRECs Sold</t>
  </si>
  <si>
    <t xml:space="preserve">Through </t>
  </si>
  <si>
    <t>SRECs</t>
  </si>
  <si>
    <t>of SRECs</t>
  </si>
  <si>
    <t>SRECs acquired</t>
  </si>
  <si>
    <t>SRECs sold</t>
  </si>
  <si>
    <t>Ending SREC</t>
  </si>
  <si>
    <t>Inventory</t>
  </si>
  <si>
    <t xml:space="preserve">Disposition </t>
  </si>
  <si>
    <t>to PSE&amp;G</t>
  </si>
  <si>
    <t>Value</t>
  </si>
  <si>
    <t>To Loans</t>
  </si>
  <si>
    <t>At Auction</t>
  </si>
  <si>
    <t>Price</t>
  </si>
  <si>
    <t>Sales</t>
  </si>
  <si>
    <t>Inventory Sold</t>
  </si>
  <si>
    <t>Cost</t>
  </si>
  <si>
    <t>Sold in Auction</t>
  </si>
  <si>
    <t>Sold</t>
  </si>
  <si>
    <t>Auction Sales</t>
  </si>
  <si>
    <t>Net Benefit</t>
  </si>
  <si>
    <t>by PSE&amp;G</t>
  </si>
  <si>
    <t>to Ratepayers</t>
  </si>
  <si>
    <t>Return</t>
  </si>
  <si>
    <t>Costs</t>
  </si>
  <si>
    <t>Annual Pre-tax WACC</t>
  </si>
  <si>
    <t>Monthly Pre-tax WACC</t>
  </si>
  <si>
    <t>IT Costs</t>
  </si>
  <si>
    <t>Worksheets:</t>
  </si>
  <si>
    <t>INPUTS</t>
  </si>
  <si>
    <t>Last Month of Actuals</t>
  </si>
  <si>
    <t>Actual/Forecast</t>
  </si>
  <si>
    <t>RevReqInput</t>
  </si>
  <si>
    <t>SREC Inv</t>
  </si>
  <si>
    <t xml:space="preserve">Q - Quarterly </t>
  </si>
  <si>
    <t>M - Monthly</t>
  </si>
  <si>
    <t>Adjust the grouping function to include Previous, Current, Subsequent Years/Months of the current filing (Date Range Sept 00  to Sept 00)</t>
  </si>
  <si>
    <t>CapO-M Sum</t>
  </si>
  <si>
    <t>Year</t>
  </si>
  <si>
    <t>Period</t>
  </si>
  <si>
    <t>No inputs are required on this worksheet</t>
  </si>
  <si>
    <t>R-Existing</t>
  </si>
  <si>
    <t>C-Existing</t>
  </si>
  <si>
    <t>SRECPrice</t>
  </si>
  <si>
    <t>Month1</t>
  </si>
  <si>
    <t>Month2</t>
  </si>
  <si>
    <t>B - Bimonthly</t>
  </si>
  <si>
    <t>Actual/</t>
  </si>
  <si>
    <t>Forecast</t>
  </si>
  <si>
    <t>Code</t>
  </si>
  <si>
    <t>Clear content for the prior month of actuals and adjust the grouping function to include the forecasted months through the end of the current filing period (Sept 00)</t>
  </si>
  <si>
    <t>Wtd Avg of last 3 auctions preceding filing</t>
  </si>
  <si>
    <t>SREC Price must be updated as the weighted average of the last 3 auction preceding the filing; the SREC price must also be updated in SAP for the runout of actuals</t>
  </si>
  <si>
    <t>SREC Forecast used for runout</t>
  </si>
  <si>
    <t>SREC Price used to for runout of existing loans; should be the same as SREC price above</t>
  </si>
  <si>
    <t>SREC Auction Cost / SREC</t>
  </si>
  <si>
    <t>Based on $50,000 auction cost divided by average SRECs sold in last 3 auctions</t>
  </si>
  <si>
    <t>Oct30-Sep31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</si>
</sst>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.0000%"/>
    <numFmt numFmtId="167" formatCode="0.00000%"/>
    <numFmt numFmtId="168" formatCode="0.000000%"/>
    <numFmt numFmtId="169" formatCode="0.000000"/>
    <numFmt numFmtId="170" formatCode="_(* #,##0.0000_);_(* \(#,##0.0000\);_(* &quot;-&quot;??_);_(@_)"/>
    <numFmt numFmtId="171" formatCode="_(* #,##0.000000_);_(* \(#,##0.000000\);_(* &quot;-&quot;??_);_(@_)"/>
    <numFmt numFmtId="172" formatCode="_(* #,##0_);_(* \(#,##0\);_(* &quot;-&quot;??_);_(@_)"/>
    <numFmt numFmtId="173" formatCode="m/d/yy;@"/>
    <numFmt numFmtId="174" formatCode="&quot;$&quot;#,##0"/>
    <numFmt numFmtId="175" formatCode="_(&quot;$&quot;* #,##0_);_(&quot;$&quot;* \(#,##0\);_(&quot;$&quot;* &quot;-&quot;??_);_(@_)"/>
    <numFmt numFmtId="176" formatCode="_(* #,##0.000000_);_(* \(#,##0.000000\);_(* &quot;-&quot;??????_);_(@_)"/>
    <numFmt numFmtId="177" formatCode="[$-409]mmm\-yy;@"/>
    <numFmt numFmtId="178" formatCode="mmmm\ yyyy"/>
    <numFmt numFmtId="179" formatCode="#,##0.00000"/>
    <numFmt numFmtId="180" formatCode="#,##0.00000_);\(#,##0.00000\)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FF"/>
      <name val="Arial"/>
      <family val="2"/>
    </font>
    <font>
      <sz val="10"/>
      <color rgb="FF0066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80">
    <xf numFmtId="0" fontId="0" fillId="0" borderId="0" xfId="0"/>
    <xf numFmtId="0" fontId="0" fillId="0" borderId="0" xfId="0" applyAlignment="1">
      <alignment horizontal="center"/>
    </xf>
    <xf numFmtId="44" fontId="3" fillId="2" borderId="0" xfId="2" applyFont="1" applyFill="1"/>
    <xf numFmtId="10" fontId="0" fillId="0" borderId="0" xfId="0" applyNumberFormat="1"/>
    <xf numFmtId="0" fontId="0" fillId="0" borderId="0" xfId="0" applyFill="1"/>
    <xf numFmtId="0" fontId="0" fillId="3" borderId="0" xfId="0" applyFill="1"/>
    <xf numFmtId="165" fontId="0" fillId="0" borderId="0" xfId="0" applyNumberFormat="1"/>
    <xf numFmtId="0" fontId="0" fillId="2" borderId="0" xfId="0" applyFill="1"/>
    <xf numFmtId="171" fontId="1" fillId="0" borderId="0" xfId="1" applyNumberFormat="1"/>
    <xf numFmtId="44" fontId="0" fillId="0" borderId="0" xfId="0" applyNumberFormat="1"/>
    <xf numFmtId="14" fontId="0" fillId="0" borderId="0" xfId="0" applyNumberFormat="1"/>
    <xf numFmtId="44" fontId="1" fillId="0" borderId="0" xfId="2" applyFill="1"/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4" fillId="0" borderId="0" xfId="0" applyFont="1" applyAlignment="1">
      <alignment horizontal="center" wrapText="1"/>
    </xf>
    <xf numFmtId="14" fontId="0" fillId="0" borderId="0" xfId="0" applyNumberFormat="1" applyAlignment="1">
      <alignment horizontal="center" wrapText="1"/>
    </xf>
    <xf numFmtId="169" fontId="0" fillId="0" borderId="0" xfId="0" applyNumberFormat="1"/>
    <xf numFmtId="175" fontId="1" fillId="0" borderId="0" xfId="2" applyNumberFormat="1"/>
    <xf numFmtId="10" fontId="1" fillId="0" borderId="0" xfId="0" applyNumberFormat="1" applyFont="1"/>
    <xf numFmtId="14" fontId="1" fillId="4" borderId="0" xfId="0" applyNumberFormat="1" applyFont="1" applyFill="1"/>
    <xf numFmtId="168" fontId="1" fillId="0" borderId="0" xfId="3" applyNumberFormat="1"/>
    <xf numFmtId="167" fontId="0" fillId="0" borderId="1" xfId="0" applyNumberFormat="1" applyBorder="1"/>
    <xf numFmtId="0" fontId="0" fillId="0" borderId="2" xfId="0" applyBorder="1"/>
    <xf numFmtId="165" fontId="0" fillId="0" borderId="3" xfId="0" applyNumberFormat="1" applyBorder="1"/>
    <xf numFmtId="175" fontId="0" fillId="0" borderId="0" xfId="0" applyNumberFormat="1"/>
    <xf numFmtId="0" fontId="0" fillId="4" borderId="0" xfId="0" applyFill="1"/>
    <xf numFmtId="1" fontId="0" fillId="4" borderId="0" xfId="0" applyNumberFormat="1" applyFill="1"/>
    <xf numFmtId="14" fontId="0" fillId="4" borderId="0" xfId="0" applyNumberFormat="1" applyFill="1"/>
    <xf numFmtId="173" fontId="0" fillId="4" borderId="0" xfId="0" applyNumberFormat="1" applyFill="1"/>
    <xf numFmtId="2" fontId="0" fillId="4" borderId="0" xfId="0" applyNumberFormat="1" applyFill="1"/>
    <xf numFmtId="171" fontId="1" fillId="4" borderId="0" xfId="1" applyNumberFormat="1" applyFill="1"/>
    <xf numFmtId="0" fontId="0" fillId="0" borderId="0" xfId="0" applyBorder="1" applyAlignment="1">
      <alignment vertical="center"/>
    </xf>
    <xf numFmtId="174" fontId="0" fillId="0" borderId="0" xfId="0" applyNumberFormat="1"/>
    <xf numFmtId="174" fontId="0" fillId="0" borderId="0" xfId="0" applyNumberFormat="1" applyAlignment="1">
      <alignment horizontal="center" wrapText="1"/>
    </xf>
    <xf numFmtId="172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6" fontId="0" fillId="0" borderId="0" xfId="0" applyNumberFormat="1"/>
    <xf numFmtId="9" fontId="0" fillId="0" borderId="0" xfId="0" applyNumberFormat="1"/>
    <xf numFmtId="0" fontId="4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3" fontId="0" fillId="0" borderId="0" xfId="0" applyNumberFormat="1"/>
    <xf numFmtId="170" fontId="0" fillId="0" borderId="0" xfId="0" applyNumberFormat="1"/>
    <xf numFmtId="167" fontId="0" fillId="0" borderId="0" xfId="0" applyNumberFormat="1"/>
    <xf numFmtId="166" fontId="0" fillId="0" borderId="0" xfId="3" applyNumberFormat="1" applyFont="1"/>
    <xf numFmtId="172" fontId="0" fillId="0" borderId="0" xfId="0" applyNumberFormat="1" applyFill="1"/>
    <xf numFmtId="175" fontId="0" fillId="0" borderId="0" xfId="0" applyNumberFormat="1" applyFill="1" applyAlignment="1">
      <alignment horizontal="center" wrapText="1"/>
    </xf>
    <xf numFmtId="174" fontId="0" fillId="0" borderId="0" xfId="0" applyNumberFormat="1" applyFill="1"/>
    <xf numFmtId="0" fontId="0" fillId="0" borderId="0" xfId="0" applyBorder="1" applyAlignment="1">
      <alignment horizontal="center"/>
    </xf>
    <xf numFmtId="14" fontId="0" fillId="0" borderId="0" xfId="0" applyNumberFormat="1" applyBorder="1"/>
    <xf numFmtId="0" fontId="0" fillId="0" borderId="0" xfId="0" applyBorder="1"/>
    <xf numFmtId="10" fontId="0" fillId="0" borderId="0" xfId="3" applyNumberFormat="1" applyFont="1"/>
    <xf numFmtId="176" fontId="0" fillId="0" borderId="0" xfId="0" applyNumberFormat="1"/>
    <xf numFmtId="0" fontId="4" fillId="0" borderId="0" xfId="0" applyFont="1" applyAlignment="1">
      <alignment horizontal="centerContinuous"/>
    </xf>
    <xf numFmtId="172" fontId="0" fillId="0" borderId="0" xfId="0" applyNumberFormat="1" applyBorder="1"/>
    <xf numFmtId="10" fontId="0" fillId="0" borderId="0" xfId="3" applyNumberFormat="1" applyFont="1" applyBorder="1"/>
    <xf numFmtId="176" fontId="0" fillId="0" borderId="0" xfId="0" applyNumberFormat="1" applyBorder="1"/>
    <xf numFmtId="0" fontId="9" fillId="0" borderId="0" xfId="0" applyFont="1"/>
    <xf numFmtId="174" fontId="1" fillId="0" borderId="0" xfId="0" applyNumberFormat="1" applyFont="1"/>
    <xf numFmtId="0" fontId="10" fillId="0" borderId="0" xfId="0" applyFont="1" applyAlignment="1">
      <alignment horizontal="center" wrapText="1"/>
    </xf>
    <xf numFmtId="9" fontId="1" fillId="0" borderId="0" xfId="3" applyFont="1"/>
    <xf numFmtId="43" fontId="0" fillId="0" borderId="0" xfId="0" applyNumberFormat="1"/>
    <xf numFmtId="164" fontId="3" fillId="0" borderId="0" xfId="3" applyNumberFormat="1" applyFont="1"/>
    <xf numFmtId="37" fontId="10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 applyAlignment="1">
      <alignment horizontal="right"/>
    </xf>
    <xf numFmtId="44" fontId="1" fillId="0" borderId="0" xfId="2"/>
    <xf numFmtId="0" fontId="3" fillId="0" borderId="0" xfId="0" applyFont="1" applyFill="1"/>
    <xf numFmtId="3" fontId="3" fillId="0" borderId="0" xfId="0" applyNumberFormat="1" applyFont="1" applyFill="1"/>
    <xf numFmtId="44" fontId="1" fillId="0" borderId="0" xfId="2" applyBorder="1"/>
    <xf numFmtId="172" fontId="1" fillId="0" borderId="0" xfId="1" applyNumberFormat="1"/>
    <xf numFmtId="37" fontId="1" fillId="0" borderId="0" xfId="2" applyNumberFormat="1" applyBorder="1"/>
    <xf numFmtId="177" fontId="0" fillId="0" borderId="0" xfId="0" applyNumberFormat="1" applyFill="1" applyAlignment="1">
      <alignment horizontal="right"/>
    </xf>
    <xf numFmtId="44" fontId="0" fillId="0" borderId="0" xfId="0" applyNumberFormat="1" applyFill="1"/>
    <xf numFmtId="37" fontId="1" fillId="0" borderId="0" xfId="2" applyNumberFormat="1" applyFill="1" applyBorder="1"/>
    <xf numFmtId="172" fontId="1" fillId="0" borderId="0" xfId="1" applyNumberFormat="1" applyFill="1"/>
    <xf numFmtId="0" fontId="0" fillId="0" borderId="0" xfId="0" applyAlignment="1">
      <alignment horizontal="right"/>
    </xf>
    <xf numFmtId="44" fontId="1" fillId="0" borderId="0" xfId="2" applyFont="1" applyFill="1"/>
    <xf numFmtId="172" fontId="1" fillId="0" borderId="0" xfId="1" applyNumberFormat="1" applyFont="1" applyFill="1"/>
    <xf numFmtId="41" fontId="1" fillId="0" borderId="0" xfId="2" applyNumberFormat="1" applyFont="1" applyFill="1"/>
    <xf numFmtId="177" fontId="4" fillId="0" borderId="0" xfId="0" applyNumberFormat="1" applyFont="1" applyFill="1"/>
    <xf numFmtId="172" fontId="4" fillId="0" borderId="0" xfId="1" applyNumberFormat="1" applyFont="1" applyFill="1"/>
    <xf numFmtId="0" fontId="4" fillId="0" borderId="0" xfId="0" applyFont="1" applyFill="1"/>
    <xf numFmtId="44" fontId="4" fillId="0" borderId="0" xfId="0" applyNumberFormat="1" applyFont="1" applyFill="1"/>
    <xf numFmtId="177" fontId="0" fillId="0" borderId="0" xfId="0" applyNumberFormat="1"/>
    <xf numFmtId="175" fontId="1" fillId="0" borderId="6" xfId="2" applyNumberFormat="1" applyFont="1" applyBorder="1"/>
    <xf numFmtId="0" fontId="0" fillId="5" borderId="0" xfId="0" applyFill="1" applyAlignment="1">
      <alignment horizontal="center" wrapText="1"/>
    </xf>
    <xf numFmtId="174" fontId="0" fillId="0" borderId="0" xfId="0" applyNumberFormat="1" applyFill="1" applyAlignment="1">
      <alignment horizontal="center" wrapText="1"/>
    </xf>
    <xf numFmtId="174" fontId="0" fillId="0" borderId="0" xfId="0" applyNumberFormat="1" applyFill="1" applyAlignment="1">
      <alignment horizontal="right" wrapText="1"/>
    </xf>
    <xf numFmtId="169" fontId="0" fillId="0" borderId="0" xfId="0" applyNumberFormat="1" applyFill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/>
    <xf numFmtId="0" fontId="0" fillId="0" borderId="0" xfId="0" applyFill="1" applyBorder="1"/>
    <xf numFmtId="175" fontId="0" fillId="0" borderId="0" xfId="0" applyNumberFormat="1" applyFill="1"/>
    <xf numFmtId="0" fontId="1" fillId="0" borderId="0" xfId="4"/>
    <xf numFmtId="14" fontId="0" fillId="0" borderId="0" xfId="0" applyNumberFormat="1" applyAlignment="1">
      <alignment horizontal="center"/>
    </xf>
    <xf numFmtId="172" fontId="1" fillId="0" borderId="0" xfId="0" applyNumberFormat="1" applyFont="1" applyFill="1"/>
    <xf numFmtId="0" fontId="1" fillId="0" borderId="0" xfId="0" applyFont="1" applyFill="1"/>
    <xf numFmtId="10" fontId="0" fillId="0" borderId="0" xfId="0" applyNumberFormat="1" applyFill="1"/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17" fontId="0" fillId="0" borderId="6" xfId="0" applyNumberFormat="1" applyBorder="1"/>
    <xf numFmtId="175" fontId="1" fillId="0" borderId="6" xfId="2" applyNumberFormat="1" applyFont="1" applyFill="1" applyBorder="1"/>
    <xf numFmtId="0" fontId="1" fillId="0" borderId="0" xfId="0" applyFont="1"/>
    <xf numFmtId="0" fontId="8" fillId="0" borderId="0" xfId="0" applyFont="1"/>
    <xf numFmtId="178" fontId="1" fillId="6" borderId="0" xfId="0" quotePrefix="1" applyNumberFormat="1" applyFont="1" applyFill="1" applyAlignment="1">
      <alignment horizontal="center"/>
    </xf>
    <xf numFmtId="0" fontId="0" fillId="0" borderId="0" xfId="0" applyAlignment="1">
      <alignment horizontal="left" indent="1"/>
    </xf>
    <xf numFmtId="0" fontId="1" fillId="6" borderId="0" xfId="0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 indent="2"/>
    </xf>
    <xf numFmtId="0" fontId="3" fillId="0" borderId="0" xfId="2" applyNumberFormat="1" applyFont="1" applyBorder="1"/>
    <xf numFmtId="177" fontId="3" fillId="0" borderId="0" xfId="2" applyNumberFormat="1" applyFont="1" applyBorder="1"/>
    <xf numFmtId="175" fontId="3" fillId="0" borderId="0" xfId="2" applyNumberFormat="1" applyFont="1" applyBorder="1"/>
    <xf numFmtId="44" fontId="15" fillId="0" borderId="0" xfId="2" applyFont="1"/>
    <xf numFmtId="44" fontId="1" fillId="0" borderId="0" xfId="0" applyNumberFormat="1" applyFont="1"/>
    <xf numFmtId="0" fontId="0" fillId="0" borderId="0" xfId="0" applyFill="1" applyAlignment="1">
      <alignment horizontal="left" indent="1"/>
    </xf>
    <xf numFmtId="0" fontId="8" fillId="0" borderId="0" xfId="0" applyFont="1" applyFill="1"/>
    <xf numFmtId="0" fontId="1" fillId="0" borderId="0" xfId="0" applyFont="1" applyFill="1" applyAlignment="1">
      <alignment horizontal="left" indent="1"/>
    </xf>
    <xf numFmtId="175" fontId="1" fillId="0" borderId="0" xfId="2" applyNumberFormat="1" applyFont="1" applyBorder="1"/>
    <xf numFmtId="0" fontId="1" fillId="0" borderId="0" xfId="0" applyFont="1" applyAlignment="1">
      <alignment horizontal="left" indent="1"/>
    </xf>
    <xf numFmtId="165" fontId="1" fillId="0" borderId="0" xfId="0" applyNumberFormat="1" applyFont="1"/>
    <xf numFmtId="10" fontId="1" fillId="0" borderId="0" xfId="3" applyNumberFormat="1" applyFont="1"/>
    <xf numFmtId="43" fontId="0" fillId="0" borderId="0" xfId="1" applyFont="1"/>
    <xf numFmtId="43" fontId="1" fillId="0" borderId="0" xfId="1" applyFont="1"/>
    <xf numFmtId="43" fontId="1" fillId="0" borderId="0" xfId="1" applyFont="1" applyAlignment="1">
      <alignment horizontal="right"/>
    </xf>
    <xf numFmtId="0" fontId="14" fillId="0" borderId="0" xfId="2" applyNumberFormat="1" applyFont="1" applyBorder="1"/>
    <xf numFmtId="177" fontId="14" fillId="0" borderId="0" xfId="2" applyNumberFormat="1" applyFont="1" applyBorder="1"/>
    <xf numFmtId="175" fontId="14" fillId="0" borderId="0" xfId="2" applyNumberFormat="1" applyFont="1" applyBorder="1"/>
    <xf numFmtId="17" fontId="14" fillId="0" borderId="6" xfId="0" applyNumberFormat="1" applyFont="1" applyBorder="1"/>
    <xf numFmtId="175" fontId="14" fillId="0" borderId="6" xfId="2" applyNumberFormat="1" applyFont="1" applyBorder="1"/>
    <xf numFmtId="175" fontId="14" fillId="0" borderId="6" xfId="2" applyNumberFormat="1" applyFont="1" applyFill="1" applyBorder="1"/>
    <xf numFmtId="0" fontId="1" fillId="0" borderId="6" xfId="0" applyFont="1" applyBorder="1" applyAlignment="1">
      <alignment horizontal="center"/>
    </xf>
    <xf numFmtId="37" fontId="10" fillId="0" borderId="0" xfId="0" quotePrefix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37" fontId="10" fillId="7" borderId="0" xfId="0" quotePrefix="1" applyNumberFormat="1" applyFont="1" applyFill="1" applyAlignment="1">
      <alignment horizontal="center"/>
    </xf>
    <xf numFmtId="0" fontId="7" fillId="7" borderId="0" xfId="0" applyFont="1" applyFill="1" applyAlignment="1">
      <alignment horizontal="center"/>
    </xf>
    <xf numFmtId="41" fontId="1" fillId="0" borderId="0" xfId="0" applyNumberFormat="1" applyFont="1" applyFill="1"/>
    <xf numFmtId="44" fontId="1" fillId="0" borderId="0" xfId="2" applyFont="1"/>
    <xf numFmtId="172" fontId="1" fillId="0" borderId="0" xfId="1" applyNumberFormat="1" applyBorder="1"/>
    <xf numFmtId="172" fontId="1" fillId="0" borderId="0" xfId="1" applyNumberFormat="1" applyFill="1" applyBorder="1"/>
    <xf numFmtId="0" fontId="10" fillId="7" borderId="0" xfId="0" applyFont="1" applyFill="1" applyAlignment="1">
      <alignment horizontal="center" wrapText="1"/>
    </xf>
    <xf numFmtId="41" fontId="1" fillId="0" borderId="0" xfId="2" applyNumberFormat="1" applyFont="1"/>
    <xf numFmtId="44" fontId="1" fillId="0" borderId="0" xfId="1" applyNumberFormat="1" applyFont="1"/>
    <xf numFmtId="3" fontId="1" fillId="0" borderId="0" xfId="0" applyNumberFormat="1" applyFont="1" applyFill="1"/>
    <xf numFmtId="174" fontId="1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164" fontId="3" fillId="0" borderId="0" xfId="3" applyNumberFormat="1" applyFont="1" applyFill="1"/>
    <xf numFmtId="0" fontId="10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17" fontId="0" fillId="0" borderId="0" xfId="0" applyNumberFormat="1" applyBorder="1"/>
    <xf numFmtId="3" fontId="0" fillId="0" borderId="0" xfId="0" applyNumberFormat="1" applyBorder="1"/>
    <xf numFmtId="3" fontId="3" fillId="0" borderId="0" xfId="0" applyNumberFormat="1" applyFont="1" applyBorder="1"/>
    <xf numFmtId="174" fontId="0" fillId="0" borderId="0" xfId="0" applyNumberFormat="1" applyBorder="1"/>
    <xf numFmtId="172" fontId="0" fillId="0" borderId="0" xfId="0" applyNumberFormat="1" applyFill="1" applyBorder="1"/>
    <xf numFmtId="0" fontId="7" fillId="0" borderId="0" xfId="0" applyFont="1" applyBorder="1" applyAlignment="1">
      <alignment horizontal="center"/>
    </xf>
    <xf numFmtId="0" fontId="14" fillId="0" borderId="0" xfId="0" applyFont="1"/>
    <xf numFmtId="177" fontId="14" fillId="0" borderId="0" xfId="0" applyNumberFormat="1" applyFont="1" applyAlignment="1">
      <alignment horizontal="right"/>
    </xf>
    <xf numFmtId="165" fontId="1" fillId="6" borderId="0" xfId="0" applyNumberFormat="1" applyFont="1" applyFill="1"/>
    <xf numFmtId="0" fontId="2" fillId="0" borderId="0" xfId="0" applyFont="1"/>
    <xf numFmtId="0" fontId="2" fillId="0" borderId="0" xfId="0" applyFont="1" applyFill="1"/>
    <xf numFmtId="165" fontId="2" fillId="0" borderId="0" xfId="3" applyNumberFormat="1" applyFont="1" applyBorder="1"/>
    <xf numFmtId="165" fontId="0" fillId="0" borderId="0" xfId="0" applyNumberFormat="1" applyBorder="1"/>
    <xf numFmtId="179" fontId="0" fillId="0" borderId="0" xfId="0" applyNumberFormat="1"/>
    <xf numFmtId="180" fontId="0" fillId="0" borderId="0" xfId="0" applyNumberFormat="1"/>
    <xf numFmtId="44" fontId="1" fillId="0" borderId="0" xfId="1" applyNumberFormat="1" applyFont="1" applyFill="1"/>
    <xf numFmtId="166" fontId="1" fillId="0" borderId="0" xfId="3" applyNumberFormat="1" applyFont="1"/>
    <xf numFmtId="169" fontId="0" fillId="0" borderId="0" xfId="0" applyNumberFormat="1" applyFill="1"/>
    <xf numFmtId="41" fontId="1" fillId="5" borderId="0" xfId="2" applyNumberFormat="1" applyFont="1" applyFill="1"/>
    <xf numFmtId="44" fontId="1" fillId="5" borderId="0" xfId="1" applyNumberFormat="1" applyFont="1" applyFill="1"/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2"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95250</xdr:rowOff>
    </xdr:from>
    <xdr:to>
      <xdr:col>18</xdr:col>
      <xdr:colOff>180975</xdr:colOff>
      <xdr:row>10</xdr:row>
      <xdr:rowOff>66675</xdr:rowOff>
    </xdr:to>
    <xdr:sp macro="" textlink="">
      <xdr:nvSpPr>
        <xdr:cNvPr id="7195" name="Line 2"/>
        <xdr:cNvSpPr>
          <a:spLocks noChangeShapeType="1"/>
        </xdr:cNvSpPr>
      </xdr:nvSpPr>
      <xdr:spPr bwMode="auto">
        <a:xfrm>
          <a:off x="3371850" y="95250"/>
          <a:ext cx="11830050" cy="280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95250</xdr:rowOff>
    </xdr:from>
    <xdr:to>
      <xdr:col>18</xdr:col>
      <xdr:colOff>180975</xdr:colOff>
      <xdr:row>10</xdr:row>
      <xdr:rowOff>66675</xdr:rowOff>
    </xdr:to>
    <xdr:sp macro="" textlink="">
      <xdr:nvSpPr>
        <xdr:cNvPr id="10257" name="Line 2"/>
        <xdr:cNvSpPr>
          <a:spLocks noChangeShapeType="1"/>
        </xdr:cNvSpPr>
      </xdr:nvSpPr>
      <xdr:spPr bwMode="auto">
        <a:xfrm>
          <a:off x="3371850" y="95250"/>
          <a:ext cx="11830050" cy="280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95250</xdr:rowOff>
    </xdr:from>
    <xdr:to>
      <xdr:col>18</xdr:col>
      <xdr:colOff>180975</xdr:colOff>
      <xdr:row>10</xdr:row>
      <xdr:rowOff>66675</xdr:rowOff>
    </xdr:to>
    <xdr:sp macro="" textlink="">
      <xdr:nvSpPr>
        <xdr:cNvPr id="9233" name="Line 2"/>
        <xdr:cNvSpPr>
          <a:spLocks noChangeShapeType="1"/>
        </xdr:cNvSpPr>
      </xdr:nvSpPr>
      <xdr:spPr bwMode="auto">
        <a:xfrm>
          <a:off x="3371850" y="95250"/>
          <a:ext cx="11830050" cy="280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95250</xdr:rowOff>
    </xdr:from>
    <xdr:to>
      <xdr:col>18</xdr:col>
      <xdr:colOff>180975</xdr:colOff>
      <xdr:row>10</xdr:row>
      <xdr:rowOff>66675</xdr:rowOff>
    </xdr:to>
    <xdr:sp macro="" textlink="">
      <xdr:nvSpPr>
        <xdr:cNvPr id="17433" name="Line 1"/>
        <xdr:cNvSpPr>
          <a:spLocks noChangeShapeType="1"/>
        </xdr:cNvSpPr>
      </xdr:nvSpPr>
      <xdr:spPr bwMode="auto">
        <a:xfrm>
          <a:off x="3371850" y="95250"/>
          <a:ext cx="11830050" cy="280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95250</xdr:rowOff>
    </xdr:from>
    <xdr:to>
      <xdr:col>18</xdr:col>
      <xdr:colOff>180975</xdr:colOff>
      <xdr:row>10</xdr:row>
      <xdr:rowOff>66675</xdr:rowOff>
    </xdr:to>
    <xdr:sp macro="" textlink="">
      <xdr:nvSpPr>
        <xdr:cNvPr id="24594" name="Line 1"/>
        <xdr:cNvSpPr>
          <a:spLocks noChangeShapeType="1"/>
        </xdr:cNvSpPr>
      </xdr:nvSpPr>
      <xdr:spPr bwMode="auto">
        <a:xfrm>
          <a:off x="3371850" y="95250"/>
          <a:ext cx="11830050" cy="280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1-2L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%20GPRC/Revenue%20Requirements/SLII%20-%20Copy/Forecast%20Workpapers/ProjectedAmorts/R_3-4Lo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newables%20&amp;%20Energy%20Solutions/Shared%20Folder/SolarLoan2/CostRecoveryFilings/2012CostRecovery%20Actuals%20(03-31-12)/R_3-4Lo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_3-4L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RECInvWP/SREC%20Inventory%20Activit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Accounting%20Support/!Solar%20Loan%20I%20Detail_Actu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orecast%20Supporting%20Files/SL1ClosedLoanAmort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SREC%20Market%20Price/SREC%20Market%20Price%20Calculati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WP-MCM-SLI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rcial System Inputs"/>
      <sheetName val="Solve for 15-yr loan amt"/>
      <sheetName val="Projected Payment Sched"/>
      <sheetName val="SREC Forecast"/>
      <sheetName val="EXHIBIT F"/>
    </sheetNames>
    <sheetDataSet>
      <sheetData sheetId="0" refreshError="1">
        <row r="33">
          <cell r="A33" t="str">
            <v xml:space="preserve"> "Month"</v>
          </cell>
          <cell r="B33" t="str">
            <v>AC Energy from 1 kW system (kWh)</v>
          </cell>
          <cell r="C33" t="str">
            <v>AC Energy (kWh)</v>
          </cell>
        </row>
        <row r="34">
          <cell r="A34">
            <v>1</v>
          </cell>
          <cell r="B34">
            <v>52.337000000000003</v>
          </cell>
          <cell r="C34">
            <v>811223.5</v>
          </cell>
        </row>
        <row r="35">
          <cell r="A35">
            <v>2</v>
          </cell>
          <cell r="B35">
            <v>65.106999999999999</v>
          </cell>
          <cell r="C35">
            <v>1009158.5</v>
          </cell>
        </row>
        <row r="36">
          <cell r="A36">
            <v>3</v>
          </cell>
          <cell r="B36">
            <v>92.703999999999994</v>
          </cell>
          <cell r="C36">
            <v>1436912</v>
          </cell>
        </row>
        <row r="37">
          <cell r="A37">
            <v>4</v>
          </cell>
          <cell r="B37">
            <v>104.998</v>
          </cell>
          <cell r="C37">
            <v>1627469</v>
          </cell>
        </row>
        <row r="38">
          <cell r="A38">
            <v>5</v>
          </cell>
          <cell r="B38">
            <v>125.84699999999999</v>
          </cell>
          <cell r="C38">
            <v>1950628.5</v>
          </cell>
        </row>
        <row r="39">
          <cell r="A39">
            <v>6</v>
          </cell>
          <cell r="B39">
            <v>123.32899999999999</v>
          </cell>
          <cell r="C39">
            <v>1911599.5</v>
          </cell>
        </row>
        <row r="40">
          <cell r="A40">
            <v>7</v>
          </cell>
          <cell r="B40">
            <v>122.66500000000001</v>
          </cell>
          <cell r="C40">
            <v>1901307.5</v>
          </cell>
        </row>
        <row r="41">
          <cell r="A41">
            <v>8</v>
          </cell>
          <cell r="B41">
            <v>112.16200000000001</v>
          </cell>
          <cell r="C41">
            <v>1738511</v>
          </cell>
        </row>
        <row r="42">
          <cell r="A42">
            <v>9</v>
          </cell>
          <cell r="B42">
            <v>95.370999999999995</v>
          </cell>
          <cell r="C42">
            <v>1478250.5</v>
          </cell>
        </row>
        <row r="43">
          <cell r="A43">
            <v>10</v>
          </cell>
          <cell r="B43">
            <v>76.070999999999998</v>
          </cell>
          <cell r="C43">
            <v>1179100.5</v>
          </cell>
        </row>
        <row r="44">
          <cell r="A44">
            <v>11</v>
          </cell>
          <cell r="B44">
            <v>47.226999999999997</v>
          </cell>
          <cell r="C44">
            <v>732018.5</v>
          </cell>
        </row>
        <row r="45">
          <cell r="A45">
            <v>12</v>
          </cell>
          <cell r="B45">
            <v>41.906999999999996</v>
          </cell>
          <cell r="C45">
            <v>649558.5</v>
          </cell>
        </row>
      </sheetData>
      <sheetData sheetId="1" refreshError="1"/>
      <sheetData sheetId="2" refreshError="1"/>
      <sheetData sheetId="3" refreshError="1"/>
      <sheetData sheetId="4" refreshError="1">
        <row r="6">
          <cell r="A6" t="str">
            <v>Closing</v>
          </cell>
          <cell r="B6">
            <v>40482</v>
          </cell>
          <cell r="G6">
            <v>42588947.549999997</v>
          </cell>
        </row>
        <row r="7">
          <cell r="A7">
            <v>0</v>
          </cell>
          <cell r="B7">
            <v>40482</v>
          </cell>
          <cell r="G7">
            <v>42588947.549999997</v>
          </cell>
        </row>
        <row r="8">
          <cell r="A8">
            <v>1</v>
          </cell>
          <cell r="B8">
            <v>40512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42990319.989999995</v>
          </cell>
        </row>
        <row r="9">
          <cell r="A9">
            <v>2</v>
          </cell>
          <cell r="B9">
            <v>40543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43395475.099999994</v>
          </cell>
        </row>
        <row r="10">
          <cell r="A10">
            <v>3</v>
          </cell>
          <cell r="B10">
            <v>40574</v>
          </cell>
          <cell r="C10">
            <v>732</v>
          </cell>
          <cell r="D10">
            <v>278160</v>
          </cell>
          <cell r="E10">
            <v>278160</v>
          </cell>
          <cell r="F10">
            <v>0</v>
          </cell>
          <cell r="G10">
            <v>43526288.519999996</v>
          </cell>
        </row>
        <row r="11">
          <cell r="A11">
            <v>4</v>
          </cell>
          <cell r="B11">
            <v>40602</v>
          </cell>
          <cell r="C11">
            <v>649</v>
          </cell>
          <cell r="D11">
            <v>246620</v>
          </cell>
          <cell r="E11">
            <v>246620</v>
          </cell>
          <cell r="F11">
            <v>0</v>
          </cell>
          <cell r="G11">
            <v>43689874.769999996</v>
          </cell>
        </row>
        <row r="12">
          <cell r="A12">
            <v>5</v>
          </cell>
          <cell r="B12">
            <v>40633</v>
          </cell>
          <cell r="C12">
            <v>811</v>
          </cell>
          <cell r="D12">
            <v>308180</v>
          </cell>
          <cell r="E12">
            <v>308180</v>
          </cell>
          <cell r="F12">
            <v>0</v>
          </cell>
          <cell r="G12">
            <v>43793442.709999993</v>
          </cell>
        </row>
        <row r="13">
          <cell r="A13">
            <v>6</v>
          </cell>
          <cell r="B13">
            <v>40663</v>
          </cell>
          <cell r="C13">
            <v>1009</v>
          </cell>
          <cell r="D13">
            <v>383420</v>
          </cell>
          <cell r="E13">
            <v>383420</v>
          </cell>
          <cell r="F13">
            <v>0</v>
          </cell>
          <cell r="G13">
            <v>43822746.709999993</v>
          </cell>
        </row>
        <row r="14">
          <cell r="A14">
            <v>7</v>
          </cell>
          <cell r="B14">
            <v>40694</v>
          </cell>
          <cell r="C14">
            <v>1437</v>
          </cell>
          <cell r="D14">
            <v>546060</v>
          </cell>
          <cell r="E14">
            <v>546060</v>
          </cell>
          <cell r="F14">
            <v>0</v>
          </cell>
          <cell r="G14">
            <v>43689686.879999995</v>
          </cell>
        </row>
        <row r="15">
          <cell r="A15">
            <v>8</v>
          </cell>
          <cell r="B15">
            <v>40724</v>
          </cell>
          <cell r="C15">
            <v>1628</v>
          </cell>
          <cell r="D15">
            <v>618640</v>
          </cell>
          <cell r="E15">
            <v>618640</v>
          </cell>
          <cell r="F15">
            <v>0</v>
          </cell>
          <cell r="G15">
            <v>43482793.049999997</v>
          </cell>
        </row>
        <row r="16">
          <cell r="A16">
            <v>9</v>
          </cell>
          <cell r="B16">
            <v>40755</v>
          </cell>
          <cell r="C16">
            <v>1950</v>
          </cell>
          <cell r="D16">
            <v>741000</v>
          </cell>
          <cell r="E16">
            <v>741000</v>
          </cell>
          <cell r="F16">
            <v>0</v>
          </cell>
          <cell r="G16">
            <v>43151589.390000001</v>
          </cell>
        </row>
        <row r="17">
          <cell r="A17">
            <v>10</v>
          </cell>
          <cell r="B17">
            <v>40786</v>
          </cell>
          <cell r="C17">
            <v>1912</v>
          </cell>
          <cell r="D17">
            <v>726560</v>
          </cell>
          <cell r="E17">
            <v>726560</v>
          </cell>
          <cell r="F17">
            <v>0</v>
          </cell>
          <cell r="G17">
            <v>42831704.349999994</v>
          </cell>
        </row>
        <row r="18">
          <cell r="A18">
            <v>11</v>
          </cell>
          <cell r="B18">
            <v>40816</v>
          </cell>
          <cell r="C18">
            <v>1901</v>
          </cell>
          <cell r="D18">
            <v>722380</v>
          </cell>
          <cell r="E18">
            <v>646417.05999999982</v>
          </cell>
          <cell r="F18">
            <v>75962.940000000177</v>
          </cell>
          <cell r="G18">
            <v>42512984.609999999</v>
          </cell>
        </row>
        <row r="19">
          <cell r="A19">
            <v>12</v>
          </cell>
          <cell r="B19">
            <v>40847</v>
          </cell>
          <cell r="C19">
            <v>1739</v>
          </cell>
          <cell r="D19">
            <v>660820</v>
          </cell>
          <cell r="E19">
            <v>400656.54</v>
          </cell>
          <cell r="F19">
            <v>260163.46000000002</v>
          </cell>
          <cell r="G19">
            <v>42252821.149999999</v>
          </cell>
        </row>
        <row r="20">
          <cell r="A20">
            <v>13</v>
          </cell>
          <cell r="B20">
            <v>40877</v>
          </cell>
          <cell r="C20">
            <v>1478</v>
          </cell>
          <cell r="D20">
            <v>561640</v>
          </cell>
          <cell r="E20">
            <v>398204.67</v>
          </cell>
          <cell r="F20">
            <v>163435.33000000002</v>
          </cell>
          <cell r="G20">
            <v>42089385.82</v>
          </cell>
        </row>
        <row r="21">
          <cell r="A21">
            <v>14</v>
          </cell>
          <cell r="B21">
            <v>40908</v>
          </cell>
          <cell r="C21">
            <v>1179</v>
          </cell>
          <cell r="D21">
            <v>448020</v>
          </cell>
          <cell r="E21">
            <v>396664.4</v>
          </cell>
          <cell r="F21">
            <v>51355.599999999977</v>
          </cell>
          <cell r="G21">
            <v>42038030.219999999</v>
          </cell>
        </row>
        <row r="22">
          <cell r="A22">
            <v>15</v>
          </cell>
          <cell r="B22">
            <v>40939</v>
          </cell>
          <cell r="C22">
            <v>729</v>
          </cell>
          <cell r="D22">
            <v>277020</v>
          </cell>
          <cell r="E22">
            <v>277020</v>
          </cell>
          <cell r="F22">
            <v>0</v>
          </cell>
          <cell r="G22">
            <v>42157190.629999995</v>
          </cell>
        </row>
        <row r="23">
          <cell r="A23">
            <v>16</v>
          </cell>
          <cell r="B23">
            <v>40968</v>
          </cell>
          <cell r="C23">
            <v>646</v>
          </cell>
          <cell r="D23">
            <v>245480</v>
          </cell>
          <cell r="E23">
            <v>245480</v>
          </cell>
          <cell r="F23">
            <v>0</v>
          </cell>
          <cell r="G23">
            <v>42309014.049999997</v>
          </cell>
        </row>
        <row r="24">
          <cell r="A24">
            <v>17</v>
          </cell>
          <cell r="B24">
            <v>40999</v>
          </cell>
          <cell r="C24">
            <v>807</v>
          </cell>
          <cell r="D24">
            <v>306660</v>
          </cell>
          <cell r="E24">
            <v>306660</v>
          </cell>
          <cell r="F24">
            <v>0</v>
          </cell>
          <cell r="G24">
            <v>42401088.299999997</v>
          </cell>
        </row>
        <row r="25">
          <cell r="A25">
            <v>18</v>
          </cell>
          <cell r="B25">
            <v>41029</v>
          </cell>
          <cell r="C25">
            <v>1004</v>
          </cell>
          <cell r="D25">
            <v>381520</v>
          </cell>
          <cell r="E25">
            <v>381520</v>
          </cell>
          <cell r="F25">
            <v>0</v>
          </cell>
          <cell r="G25">
            <v>42419170.289999999</v>
          </cell>
        </row>
        <row r="26">
          <cell r="A26">
            <v>19</v>
          </cell>
          <cell r="B26">
            <v>41060</v>
          </cell>
          <cell r="C26">
            <v>1430</v>
          </cell>
          <cell r="D26">
            <v>543400</v>
          </cell>
          <cell r="E26">
            <v>543400</v>
          </cell>
          <cell r="F26">
            <v>0</v>
          </cell>
          <cell r="G26">
            <v>42275542.689999998</v>
          </cell>
        </row>
        <row r="27">
          <cell r="A27">
            <v>20</v>
          </cell>
          <cell r="B27">
            <v>41090</v>
          </cell>
          <cell r="C27">
            <v>1619</v>
          </cell>
          <cell r="D27">
            <v>615220</v>
          </cell>
          <cell r="E27">
            <v>615220</v>
          </cell>
          <cell r="F27">
            <v>0</v>
          </cell>
          <cell r="G27">
            <v>42058741.5</v>
          </cell>
        </row>
        <row r="28">
          <cell r="A28">
            <v>21</v>
          </cell>
          <cell r="B28">
            <v>41121</v>
          </cell>
          <cell r="C28">
            <v>1941</v>
          </cell>
          <cell r="D28">
            <v>737580</v>
          </cell>
          <cell r="E28">
            <v>417086.88</v>
          </cell>
          <cell r="F28">
            <v>320493.12</v>
          </cell>
          <cell r="G28">
            <v>41717537.100000001</v>
          </cell>
        </row>
        <row r="29">
          <cell r="A29">
            <v>22</v>
          </cell>
          <cell r="B29">
            <v>41152</v>
          </cell>
          <cell r="C29">
            <v>1902</v>
          </cell>
          <cell r="D29">
            <v>722760</v>
          </cell>
          <cell r="E29">
            <v>393159.98</v>
          </cell>
          <cell r="F29">
            <v>329600.02</v>
          </cell>
          <cell r="G29">
            <v>41387937.079999998</v>
          </cell>
        </row>
        <row r="30">
          <cell r="A30">
            <v>23</v>
          </cell>
          <cell r="B30">
            <v>41182</v>
          </cell>
          <cell r="C30">
            <v>1892</v>
          </cell>
          <cell r="D30">
            <v>718960</v>
          </cell>
          <cell r="E30">
            <v>390053.72</v>
          </cell>
          <cell r="F30">
            <v>328906.28000000003</v>
          </cell>
          <cell r="G30">
            <v>41059030.799999997</v>
          </cell>
        </row>
        <row r="31">
          <cell r="A31">
            <v>24</v>
          </cell>
          <cell r="B31">
            <v>41213</v>
          </cell>
          <cell r="C31">
            <v>1730</v>
          </cell>
          <cell r="D31">
            <v>657400</v>
          </cell>
          <cell r="E31">
            <v>386953.99</v>
          </cell>
          <cell r="F31">
            <v>270446.01</v>
          </cell>
          <cell r="G31">
            <v>40788584.789999999</v>
          </cell>
        </row>
        <row r="32">
          <cell r="A32">
            <v>25</v>
          </cell>
          <cell r="B32">
            <v>41243</v>
          </cell>
          <cell r="C32">
            <v>1471</v>
          </cell>
          <cell r="D32">
            <v>558980</v>
          </cell>
          <cell r="E32">
            <v>384405.22</v>
          </cell>
          <cell r="F32">
            <v>174574.78000000003</v>
          </cell>
          <cell r="G32">
            <v>40614010.009999998</v>
          </cell>
        </row>
        <row r="33">
          <cell r="A33">
            <v>26</v>
          </cell>
          <cell r="B33">
            <v>41274</v>
          </cell>
          <cell r="C33">
            <v>1173</v>
          </cell>
          <cell r="D33">
            <v>445740</v>
          </cell>
          <cell r="E33">
            <v>382759.97</v>
          </cell>
          <cell r="F33">
            <v>62980.030000000028</v>
          </cell>
          <cell r="G33">
            <v>40551029.979999997</v>
          </cell>
        </row>
        <row r="34">
          <cell r="A34">
            <v>27</v>
          </cell>
          <cell r="B34">
            <v>41305</v>
          </cell>
          <cell r="C34">
            <v>725</v>
          </cell>
          <cell r="D34">
            <v>275500</v>
          </cell>
          <cell r="E34">
            <v>275500</v>
          </cell>
          <cell r="F34">
            <v>0</v>
          </cell>
          <cell r="G34">
            <v>40657696.399999999</v>
          </cell>
        </row>
        <row r="35">
          <cell r="A35">
            <v>28</v>
          </cell>
          <cell r="B35">
            <v>41333</v>
          </cell>
          <cell r="C35">
            <v>643</v>
          </cell>
          <cell r="D35">
            <v>244340</v>
          </cell>
          <cell r="E35">
            <v>244340</v>
          </cell>
          <cell r="F35">
            <v>0</v>
          </cell>
          <cell r="G35">
            <v>40796528.079999998</v>
          </cell>
        </row>
        <row r="36">
          <cell r="A36">
            <v>29</v>
          </cell>
          <cell r="B36">
            <v>41364</v>
          </cell>
          <cell r="C36">
            <v>803</v>
          </cell>
          <cell r="D36">
            <v>305140</v>
          </cell>
          <cell r="E36">
            <v>305140</v>
          </cell>
          <cell r="F36">
            <v>0</v>
          </cell>
          <cell r="G36">
            <v>40875868.159999996</v>
          </cell>
        </row>
        <row r="37">
          <cell r="A37">
            <v>30</v>
          </cell>
          <cell r="B37">
            <v>41394</v>
          </cell>
          <cell r="C37">
            <v>999</v>
          </cell>
          <cell r="D37">
            <v>379620</v>
          </cell>
          <cell r="E37">
            <v>379620</v>
          </cell>
          <cell r="F37">
            <v>0</v>
          </cell>
          <cell r="G37">
            <v>40881475.969999999</v>
          </cell>
        </row>
        <row r="38">
          <cell r="A38">
            <v>31</v>
          </cell>
          <cell r="B38">
            <v>41425</v>
          </cell>
          <cell r="C38">
            <v>1422</v>
          </cell>
          <cell r="D38">
            <v>540360</v>
          </cell>
          <cell r="E38">
            <v>540360</v>
          </cell>
          <cell r="F38">
            <v>0</v>
          </cell>
          <cell r="G38">
            <v>40726396.629999995</v>
          </cell>
        </row>
        <row r="39">
          <cell r="A39">
            <v>32</v>
          </cell>
          <cell r="B39">
            <v>41455</v>
          </cell>
          <cell r="C39">
            <v>1612</v>
          </cell>
          <cell r="D39">
            <v>612560</v>
          </cell>
          <cell r="E39">
            <v>559185.78999999992</v>
          </cell>
          <cell r="F39">
            <v>53374.210000000079</v>
          </cell>
          <cell r="G39">
            <v>40497655.769999996</v>
          </cell>
        </row>
        <row r="40">
          <cell r="A40">
            <v>33</v>
          </cell>
          <cell r="B40">
            <v>41486</v>
          </cell>
          <cell r="C40">
            <v>1931</v>
          </cell>
          <cell r="D40">
            <v>733780</v>
          </cell>
          <cell r="E40">
            <v>381663.41</v>
          </cell>
          <cell r="F40">
            <v>352116.59</v>
          </cell>
          <cell r="G40">
            <v>40145539.179999992</v>
          </cell>
        </row>
        <row r="41">
          <cell r="A41">
            <v>34</v>
          </cell>
          <cell r="B41">
            <v>41517</v>
          </cell>
          <cell r="C41">
            <v>1892</v>
          </cell>
          <cell r="D41">
            <v>718960</v>
          </cell>
          <cell r="E41">
            <v>378344.94</v>
          </cell>
          <cell r="F41">
            <v>340615.06</v>
          </cell>
          <cell r="G41">
            <v>39804924.11999999</v>
          </cell>
        </row>
        <row r="42">
          <cell r="A42">
            <v>35</v>
          </cell>
          <cell r="B42">
            <v>41547</v>
          </cell>
          <cell r="C42">
            <v>1883</v>
          </cell>
          <cell r="D42">
            <v>715540</v>
          </cell>
          <cell r="E42">
            <v>375134.87</v>
          </cell>
          <cell r="F42">
            <v>340405.13</v>
          </cell>
          <cell r="G42">
            <v>39464518.989999987</v>
          </cell>
        </row>
        <row r="43">
          <cell r="A43">
            <v>36</v>
          </cell>
          <cell r="B43">
            <v>41578</v>
          </cell>
          <cell r="C43">
            <v>1721</v>
          </cell>
          <cell r="D43">
            <v>653980</v>
          </cell>
          <cell r="E43">
            <v>371926.78</v>
          </cell>
          <cell r="F43">
            <v>282053.21999999997</v>
          </cell>
          <cell r="G43">
            <v>39182465.769999988</v>
          </cell>
        </row>
        <row r="44">
          <cell r="A44">
            <v>37</v>
          </cell>
          <cell r="B44">
            <v>41608</v>
          </cell>
          <cell r="C44">
            <v>1463</v>
          </cell>
          <cell r="D44">
            <v>555940</v>
          </cell>
          <cell r="E44">
            <v>369268.62</v>
          </cell>
          <cell r="F44">
            <v>186671.38</v>
          </cell>
          <cell r="G44">
            <v>38995794.389999986</v>
          </cell>
        </row>
        <row r="45">
          <cell r="A45">
            <v>38</v>
          </cell>
          <cell r="B45">
            <v>41639</v>
          </cell>
          <cell r="C45">
            <v>1168</v>
          </cell>
          <cell r="D45">
            <v>443840</v>
          </cell>
          <cell r="E45">
            <v>367509.36</v>
          </cell>
          <cell r="F45">
            <v>76330.640000000014</v>
          </cell>
          <cell r="G45">
            <v>38919463.749999985</v>
          </cell>
        </row>
        <row r="46">
          <cell r="A46">
            <v>39</v>
          </cell>
          <cell r="B46">
            <v>41670</v>
          </cell>
          <cell r="C46">
            <v>721</v>
          </cell>
          <cell r="D46">
            <v>273980</v>
          </cell>
          <cell r="E46">
            <v>273980</v>
          </cell>
          <cell r="F46">
            <v>0</v>
          </cell>
          <cell r="G46">
            <v>39012273.749999985</v>
          </cell>
        </row>
        <row r="47">
          <cell r="A47">
            <v>40</v>
          </cell>
          <cell r="B47">
            <v>41698</v>
          </cell>
          <cell r="C47">
            <v>640</v>
          </cell>
          <cell r="D47">
            <v>243200</v>
          </cell>
          <cell r="E47">
            <v>243200</v>
          </cell>
          <cell r="F47">
            <v>0</v>
          </cell>
          <cell r="G47">
            <v>39136738.419999987</v>
          </cell>
        </row>
        <row r="48">
          <cell r="A48">
            <v>41</v>
          </cell>
          <cell r="B48">
            <v>41729</v>
          </cell>
          <cell r="C48">
            <v>799</v>
          </cell>
          <cell r="D48">
            <v>303620</v>
          </cell>
          <cell r="E48">
            <v>303620</v>
          </cell>
          <cell r="F48">
            <v>0</v>
          </cell>
          <cell r="G48">
            <v>39201956.089999989</v>
          </cell>
        </row>
        <row r="49">
          <cell r="A49">
            <v>42</v>
          </cell>
          <cell r="B49">
            <v>41759</v>
          </cell>
          <cell r="C49">
            <v>994</v>
          </cell>
          <cell r="D49">
            <v>377720</v>
          </cell>
          <cell r="E49">
            <v>377720</v>
          </cell>
          <cell r="F49">
            <v>0</v>
          </cell>
          <cell r="G49">
            <v>39193688.389999986</v>
          </cell>
        </row>
        <row r="50">
          <cell r="A50">
            <v>43</v>
          </cell>
          <cell r="B50">
            <v>41790</v>
          </cell>
          <cell r="C50">
            <v>1415</v>
          </cell>
          <cell r="D50">
            <v>537700</v>
          </cell>
          <cell r="E50">
            <v>537700</v>
          </cell>
          <cell r="F50">
            <v>0</v>
          </cell>
          <cell r="G50">
            <v>39025362.769999988</v>
          </cell>
        </row>
        <row r="51">
          <cell r="A51">
            <v>44</v>
          </cell>
          <cell r="B51">
            <v>41820</v>
          </cell>
          <cell r="C51">
            <v>1604</v>
          </cell>
          <cell r="D51">
            <v>609520</v>
          </cell>
          <cell r="E51">
            <v>473687.04999999993</v>
          </cell>
          <cell r="F51">
            <v>135832.95000000007</v>
          </cell>
          <cell r="G51">
            <v>38783630.799999982</v>
          </cell>
        </row>
        <row r="52">
          <cell r="A52">
            <v>45</v>
          </cell>
          <cell r="B52">
            <v>41851</v>
          </cell>
          <cell r="C52">
            <v>1921</v>
          </cell>
          <cell r="D52">
            <v>729980</v>
          </cell>
          <cell r="E52">
            <v>365509.86</v>
          </cell>
          <cell r="F52">
            <v>364470.14</v>
          </cell>
          <cell r="G52">
            <v>38419160.659999982</v>
          </cell>
        </row>
        <row r="53">
          <cell r="A53">
            <v>46</v>
          </cell>
          <cell r="B53">
            <v>41882</v>
          </cell>
          <cell r="C53">
            <v>1883</v>
          </cell>
          <cell r="D53">
            <v>715540</v>
          </cell>
          <cell r="E53">
            <v>362074.98</v>
          </cell>
          <cell r="F53">
            <v>353465.02</v>
          </cell>
          <cell r="G53">
            <v>38065695.639999978</v>
          </cell>
        </row>
        <row r="54">
          <cell r="A54">
            <v>47</v>
          </cell>
          <cell r="B54">
            <v>41912</v>
          </cell>
          <cell r="C54">
            <v>1873</v>
          </cell>
          <cell r="D54">
            <v>711740</v>
          </cell>
          <cell r="E54">
            <v>358743.8</v>
          </cell>
          <cell r="F54">
            <v>352996.2</v>
          </cell>
          <cell r="G54">
            <v>37712699.439999975</v>
          </cell>
        </row>
        <row r="55">
          <cell r="A55">
            <v>48</v>
          </cell>
          <cell r="B55">
            <v>41943</v>
          </cell>
          <cell r="C55">
            <v>1713</v>
          </cell>
          <cell r="D55">
            <v>650940</v>
          </cell>
          <cell r="E55">
            <v>355417.05</v>
          </cell>
          <cell r="F55">
            <v>295522.95</v>
          </cell>
          <cell r="G55">
            <v>37417176.489999972</v>
          </cell>
        </row>
        <row r="56">
          <cell r="A56">
            <v>49</v>
          </cell>
          <cell r="B56">
            <v>41973</v>
          </cell>
          <cell r="C56">
            <v>1456</v>
          </cell>
          <cell r="D56">
            <v>553280</v>
          </cell>
          <cell r="E56">
            <v>352631.94</v>
          </cell>
          <cell r="F56">
            <v>200648.06</v>
          </cell>
          <cell r="G56">
            <v>37216528.42999997</v>
          </cell>
        </row>
        <row r="57">
          <cell r="A57">
            <v>50</v>
          </cell>
          <cell r="B57">
            <v>42004</v>
          </cell>
          <cell r="C57">
            <v>1161</v>
          </cell>
          <cell r="D57">
            <v>441180</v>
          </cell>
          <cell r="E57">
            <v>350740.97</v>
          </cell>
          <cell r="F57">
            <v>90439.030000000028</v>
          </cell>
          <cell r="G57">
            <v>37126089.399999969</v>
          </cell>
        </row>
        <row r="58">
          <cell r="A58">
            <v>51</v>
          </cell>
          <cell r="B58">
            <v>42035</v>
          </cell>
          <cell r="C58">
            <v>718</v>
          </cell>
          <cell r="D58">
            <v>272840</v>
          </cell>
          <cell r="E58">
            <v>272840</v>
          </cell>
          <cell r="F58">
            <v>0</v>
          </cell>
          <cell r="G58">
            <v>37203138.039999969</v>
          </cell>
        </row>
        <row r="59">
          <cell r="A59">
            <v>52</v>
          </cell>
          <cell r="B59">
            <v>42063</v>
          </cell>
          <cell r="C59">
            <v>636</v>
          </cell>
          <cell r="D59">
            <v>241680</v>
          </cell>
          <cell r="E59">
            <v>241680</v>
          </cell>
          <cell r="F59">
            <v>0</v>
          </cell>
          <cell r="G59">
            <v>37312072.809999965</v>
          </cell>
        </row>
        <row r="60">
          <cell r="A60">
            <v>53</v>
          </cell>
          <cell r="B60">
            <v>42094</v>
          </cell>
          <cell r="C60">
            <v>796</v>
          </cell>
          <cell r="D60">
            <v>302480</v>
          </cell>
          <cell r="E60">
            <v>302480</v>
          </cell>
          <cell r="F60">
            <v>0</v>
          </cell>
          <cell r="G60">
            <v>37361234.219999969</v>
          </cell>
        </row>
        <row r="61">
          <cell r="A61">
            <v>54</v>
          </cell>
          <cell r="B61">
            <v>42124</v>
          </cell>
          <cell r="C61">
            <v>989</v>
          </cell>
          <cell r="D61">
            <v>375820</v>
          </cell>
          <cell r="E61">
            <v>375820</v>
          </cell>
          <cell r="F61">
            <v>0</v>
          </cell>
          <cell r="G61">
            <v>37337518.949999966</v>
          </cell>
        </row>
        <row r="62">
          <cell r="A62">
            <v>55</v>
          </cell>
          <cell r="B62">
            <v>42155</v>
          </cell>
          <cell r="C62">
            <v>1408</v>
          </cell>
          <cell r="D62">
            <v>535040</v>
          </cell>
          <cell r="E62">
            <v>535040</v>
          </cell>
          <cell r="F62">
            <v>0</v>
          </cell>
          <cell r="G62">
            <v>37154360.169999972</v>
          </cell>
        </row>
        <row r="63">
          <cell r="A63">
            <v>56</v>
          </cell>
          <cell r="B63">
            <v>42185</v>
          </cell>
          <cell r="C63">
            <v>1595</v>
          </cell>
          <cell r="D63">
            <v>606100</v>
          </cell>
          <cell r="E63">
            <v>378425.85000000003</v>
          </cell>
          <cell r="F63">
            <v>227674.14999999997</v>
          </cell>
          <cell r="G63">
            <v>36898415.24999997</v>
          </cell>
        </row>
        <row r="64">
          <cell r="A64">
            <v>57</v>
          </cell>
          <cell r="B64">
            <v>42216</v>
          </cell>
          <cell r="C64">
            <v>1912</v>
          </cell>
          <cell r="D64">
            <v>726560</v>
          </cell>
          <cell r="E64">
            <v>347742.96</v>
          </cell>
          <cell r="F64">
            <v>378817.04</v>
          </cell>
          <cell r="G64">
            <v>36519598.209999971</v>
          </cell>
        </row>
        <row r="65">
          <cell r="A65">
            <v>58</v>
          </cell>
          <cell r="B65">
            <v>42247</v>
          </cell>
          <cell r="C65">
            <v>1874</v>
          </cell>
          <cell r="D65">
            <v>712120</v>
          </cell>
          <cell r="E65">
            <v>344172.87</v>
          </cell>
          <cell r="F65">
            <v>367947.13</v>
          </cell>
          <cell r="G65">
            <v>36151651.079999968</v>
          </cell>
        </row>
        <row r="66">
          <cell r="A66">
            <v>59</v>
          </cell>
          <cell r="B66">
            <v>42277</v>
          </cell>
          <cell r="C66">
            <v>1863</v>
          </cell>
          <cell r="D66">
            <v>707940</v>
          </cell>
          <cell r="E66">
            <v>340705.21</v>
          </cell>
          <cell r="F66">
            <v>367234.79</v>
          </cell>
          <cell r="G66">
            <v>35784416.289999969</v>
          </cell>
        </row>
        <row r="67">
          <cell r="A67">
            <v>60</v>
          </cell>
          <cell r="B67">
            <v>42308</v>
          </cell>
          <cell r="C67">
            <v>1704</v>
          </cell>
          <cell r="D67">
            <v>647520</v>
          </cell>
          <cell r="E67">
            <v>337244.27</v>
          </cell>
          <cell r="F67">
            <v>310275.73</v>
          </cell>
          <cell r="G67">
            <v>35474140.559999973</v>
          </cell>
        </row>
        <row r="68">
          <cell r="A68">
            <v>61</v>
          </cell>
          <cell r="B68">
            <v>42338</v>
          </cell>
          <cell r="C68">
            <v>1449</v>
          </cell>
          <cell r="D68">
            <v>550620</v>
          </cell>
          <cell r="E68">
            <v>334320.13</v>
          </cell>
          <cell r="F68">
            <v>216299.87</v>
          </cell>
          <cell r="G68">
            <v>35257840.689999975</v>
          </cell>
        </row>
        <row r="69">
          <cell r="A69">
            <v>62</v>
          </cell>
          <cell r="B69">
            <v>42369</v>
          </cell>
          <cell r="C69">
            <v>1156</v>
          </cell>
          <cell r="D69">
            <v>439280</v>
          </cell>
          <cell r="E69">
            <v>332281.64</v>
          </cell>
          <cell r="F69">
            <v>106998.35999999999</v>
          </cell>
          <cell r="G69">
            <v>35150842.329999976</v>
          </cell>
        </row>
        <row r="70">
          <cell r="A70">
            <v>63</v>
          </cell>
          <cell r="B70">
            <v>42400</v>
          </cell>
          <cell r="C70">
            <v>714</v>
          </cell>
          <cell r="D70">
            <v>271320</v>
          </cell>
          <cell r="E70">
            <v>271320</v>
          </cell>
          <cell r="F70">
            <v>0</v>
          </cell>
          <cell r="G70">
            <v>35210795.589999974</v>
          </cell>
        </row>
        <row r="71">
          <cell r="A71">
            <v>64</v>
          </cell>
          <cell r="B71">
            <v>42429</v>
          </cell>
          <cell r="C71">
            <v>633</v>
          </cell>
          <cell r="D71">
            <v>240540</v>
          </cell>
          <cell r="E71">
            <v>240540</v>
          </cell>
          <cell r="F71">
            <v>0</v>
          </cell>
          <cell r="G71">
            <v>35302093.859999977</v>
          </cell>
        </row>
        <row r="72">
          <cell r="A72">
            <v>65</v>
          </cell>
          <cell r="B72">
            <v>42460</v>
          </cell>
          <cell r="C72">
            <v>792</v>
          </cell>
          <cell r="D72">
            <v>300960</v>
          </cell>
          <cell r="E72">
            <v>300960</v>
          </cell>
          <cell r="F72">
            <v>0</v>
          </cell>
          <cell r="G72">
            <v>35333832.559999973</v>
          </cell>
        </row>
        <row r="73">
          <cell r="A73">
            <v>66</v>
          </cell>
          <cell r="B73">
            <v>42490</v>
          </cell>
          <cell r="C73">
            <v>984</v>
          </cell>
          <cell r="D73">
            <v>373920</v>
          </cell>
          <cell r="E73">
            <v>373920</v>
          </cell>
          <cell r="F73">
            <v>0</v>
          </cell>
          <cell r="G73">
            <v>35292910.379999973</v>
          </cell>
        </row>
        <row r="74">
          <cell r="A74">
            <v>67</v>
          </cell>
          <cell r="B74">
            <v>42521</v>
          </cell>
          <cell r="C74">
            <v>1401</v>
          </cell>
          <cell r="D74">
            <v>532380</v>
          </cell>
          <cell r="E74">
            <v>474680.20000000007</v>
          </cell>
          <cell r="F74">
            <v>57699.79999999993</v>
          </cell>
          <cell r="G74">
            <v>35093142.529999979</v>
          </cell>
        </row>
        <row r="75">
          <cell r="A75">
            <v>68</v>
          </cell>
          <cell r="B75">
            <v>42551</v>
          </cell>
          <cell r="C75">
            <v>1587</v>
          </cell>
          <cell r="D75">
            <v>603060</v>
          </cell>
          <cell r="E75">
            <v>330729.46999999997</v>
          </cell>
          <cell r="F75">
            <v>272330.53000000003</v>
          </cell>
          <cell r="G75">
            <v>34820811.999999978</v>
          </cell>
        </row>
        <row r="76">
          <cell r="A76">
            <v>69</v>
          </cell>
          <cell r="B76">
            <v>42582</v>
          </cell>
          <cell r="C76">
            <v>1903</v>
          </cell>
          <cell r="D76">
            <v>723140</v>
          </cell>
          <cell r="E76">
            <v>328162.94</v>
          </cell>
          <cell r="F76">
            <v>394977.06</v>
          </cell>
          <cell r="G76">
            <v>34425834.939999975</v>
          </cell>
        </row>
        <row r="77">
          <cell r="A77">
            <v>70</v>
          </cell>
          <cell r="B77">
            <v>42613</v>
          </cell>
          <cell r="C77">
            <v>1864</v>
          </cell>
          <cell r="D77">
            <v>708320</v>
          </cell>
          <cell r="E77">
            <v>324440.53999999998</v>
          </cell>
          <cell r="F77">
            <v>383879.46</v>
          </cell>
          <cell r="G77">
            <v>34041955.479999974</v>
          </cell>
        </row>
        <row r="78">
          <cell r="A78">
            <v>71</v>
          </cell>
          <cell r="B78">
            <v>42643</v>
          </cell>
          <cell r="C78">
            <v>1854</v>
          </cell>
          <cell r="D78">
            <v>704520</v>
          </cell>
          <cell r="E78">
            <v>320822.74</v>
          </cell>
          <cell r="F78">
            <v>383697.26</v>
          </cell>
          <cell r="G78">
            <v>33658258.219999976</v>
          </cell>
        </row>
        <row r="79">
          <cell r="A79">
            <v>72</v>
          </cell>
          <cell r="B79">
            <v>42674</v>
          </cell>
          <cell r="C79">
            <v>1696</v>
          </cell>
          <cell r="D79">
            <v>644480</v>
          </cell>
          <cell r="E79">
            <v>317206.64</v>
          </cell>
          <cell r="F79">
            <v>327273.36</v>
          </cell>
          <cell r="G79">
            <v>33330984.859999977</v>
          </cell>
        </row>
        <row r="80">
          <cell r="A80">
            <v>73</v>
          </cell>
          <cell r="B80">
            <v>42704</v>
          </cell>
          <cell r="C80">
            <v>1441</v>
          </cell>
          <cell r="D80">
            <v>547580</v>
          </cell>
          <cell r="E80">
            <v>314122.31</v>
          </cell>
          <cell r="F80">
            <v>233457.69</v>
          </cell>
          <cell r="G80">
            <v>33097527.169999976</v>
          </cell>
        </row>
        <row r="81">
          <cell r="A81">
            <v>74</v>
          </cell>
          <cell r="B81">
            <v>42735</v>
          </cell>
          <cell r="C81">
            <v>1150</v>
          </cell>
          <cell r="D81">
            <v>437000</v>
          </cell>
          <cell r="E81">
            <v>311922.13</v>
          </cell>
          <cell r="F81">
            <v>125077.87</v>
          </cell>
          <cell r="G81">
            <v>32972449.299999975</v>
          </cell>
        </row>
        <row r="82">
          <cell r="A82">
            <v>75</v>
          </cell>
          <cell r="B82">
            <v>42766</v>
          </cell>
          <cell r="C82">
            <v>711</v>
          </cell>
          <cell r="D82">
            <v>270180</v>
          </cell>
          <cell r="E82">
            <v>270180</v>
          </cell>
          <cell r="F82">
            <v>0</v>
          </cell>
          <cell r="G82">
            <v>33013012.649999976</v>
          </cell>
        </row>
        <row r="83">
          <cell r="A83">
            <v>76</v>
          </cell>
          <cell r="B83">
            <v>42794</v>
          </cell>
          <cell r="C83">
            <v>630</v>
          </cell>
          <cell r="D83">
            <v>239400</v>
          </cell>
          <cell r="E83">
            <v>239400</v>
          </cell>
          <cell r="F83">
            <v>0</v>
          </cell>
          <cell r="G83">
            <v>33084738.289999973</v>
          </cell>
        </row>
        <row r="84">
          <cell r="A84">
            <v>77</v>
          </cell>
          <cell r="B84">
            <v>42825</v>
          </cell>
          <cell r="C84">
            <v>787</v>
          </cell>
          <cell r="D84">
            <v>299060</v>
          </cell>
          <cell r="E84">
            <v>299060</v>
          </cell>
          <cell r="F84">
            <v>0</v>
          </cell>
          <cell r="G84">
            <v>33097479.889999975</v>
          </cell>
        </row>
        <row r="85">
          <cell r="A85">
            <v>78</v>
          </cell>
          <cell r="B85">
            <v>42855</v>
          </cell>
          <cell r="C85">
            <v>979</v>
          </cell>
          <cell r="D85">
            <v>372020</v>
          </cell>
          <cell r="E85">
            <v>372020</v>
          </cell>
          <cell r="F85">
            <v>0</v>
          </cell>
          <cell r="G85">
            <v>33037381.569999974</v>
          </cell>
        </row>
        <row r="86">
          <cell r="A86">
            <v>79</v>
          </cell>
          <cell r="B86">
            <v>42886</v>
          </cell>
          <cell r="C86">
            <v>1395</v>
          </cell>
          <cell r="D86">
            <v>530100</v>
          </cell>
          <cell r="E86">
            <v>376287.56999999995</v>
          </cell>
          <cell r="F86">
            <v>153812.43000000005</v>
          </cell>
          <cell r="G86">
            <v>32818636.869999975</v>
          </cell>
        </row>
        <row r="87">
          <cell r="A87">
            <v>80</v>
          </cell>
          <cell r="B87">
            <v>42916</v>
          </cell>
          <cell r="C87">
            <v>1579</v>
          </cell>
          <cell r="D87">
            <v>600020</v>
          </cell>
          <cell r="E87">
            <v>309293.77</v>
          </cell>
          <cell r="F87">
            <v>290726.23</v>
          </cell>
          <cell r="G87">
            <v>32527910.639999975</v>
          </cell>
        </row>
        <row r="88">
          <cell r="A88">
            <v>81</v>
          </cell>
          <cell r="B88">
            <v>42947</v>
          </cell>
          <cell r="C88">
            <v>1893</v>
          </cell>
          <cell r="D88">
            <v>719340</v>
          </cell>
          <cell r="E88">
            <v>306553.87</v>
          </cell>
          <cell r="F88">
            <v>412786.13</v>
          </cell>
          <cell r="G88">
            <v>32115124.509999976</v>
          </cell>
        </row>
        <row r="89">
          <cell r="A89">
            <v>82</v>
          </cell>
          <cell r="B89">
            <v>42978</v>
          </cell>
          <cell r="C89">
            <v>1855</v>
          </cell>
          <cell r="D89">
            <v>704900</v>
          </cell>
          <cell r="E89">
            <v>302663.64</v>
          </cell>
          <cell r="F89">
            <v>402236.36</v>
          </cell>
          <cell r="G89">
            <v>31712888.149999976</v>
          </cell>
        </row>
        <row r="90">
          <cell r="A90">
            <v>83</v>
          </cell>
          <cell r="B90">
            <v>43008</v>
          </cell>
          <cell r="C90">
            <v>1845</v>
          </cell>
          <cell r="D90">
            <v>701100</v>
          </cell>
          <cell r="E90">
            <v>298872.83</v>
          </cell>
          <cell r="F90">
            <v>402227.17</v>
          </cell>
          <cell r="G90">
            <v>31310660.979999974</v>
          </cell>
        </row>
        <row r="91">
          <cell r="A91">
            <v>84</v>
          </cell>
          <cell r="B91">
            <v>43039</v>
          </cell>
          <cell r="C91">
            <v>1687</v>
          </cell>
          <cell r="D91">
            <v>641060</v>
          </cell>
          <cell r="E91">
            <v>295082.11</v>
          </cell>
          <cell r="F91">
            <v>345977.89</v>
          </cell>
          <cell r="G91">
            <v>30964683.089999974</v>
          </cell>
        </row>
        <row r="92">
          <cell r="A92">
            <v>85</v>
          </cell>
          <cell r="B92">
            <v>43069</v>
          </cell>
          <cell r="C92">
            <v>1434</v>
          </cell>
          <cell r="D92">
            <v>544920</v>
          </cell>
          <cell r="E92">
            <v>291821.5</v>
          </cell>
          <cell r="F92">
            <v>253098.5</v>
          </cell>
          <cell r="G92">
            <v>30711584.589999974</v>
          </cell>
        </row>
        <row r="93">
          <cell r="A93">
            <v>86</v>
          </cell>
          <cell r="B93">
            <v>43100</v>
          </cell>
          <cell r="C93">
            <v>1144</v>
          </cell>
          <cell r="D93">
            <v>434720</v>
          </cell>
          <cell r="E93">
            <v>289436.21000000002</v>
          </cell>
          <cell r="F93">
            <v>145283.78999999998</v>
          </cell>
          <cell r="G93">
            <v>30566300.799999975</v>
          </cell>
        </row>
        <row r="94">
          <cell r="A94">
            <v>87</v>
          </cell>
          <cell r="B94">
            <v>43131</v>
          </cell>
          <cell r="C94">
            <v>707</v>
          </cell>
          <cell r="D94">
            <v>268660</v>
          </cell>
          <cell r="E94">
            <v>268660</v>
          </cell>
          <cell r="F94">
            <v>0</v>
          </cell>
          <cell r="G94">
            <v>30585707.809999976</v>
          </cell>
        </row>
        <row r="95">
          <cell r="A95">
            <v>88</v>
          </cell>
          <cell r="B95">
            <v>43159</v>
          </cell>
          <cell r="C95">
            <v>627</v>
          </cell>
          <cell r="D95">
            <v>238260</v>
          </cell>
          <cell r="E95">
            <v>238260</v>
          </cell>
          <cell r="F95">
            <v>0</v>
          </cell>
          <cell r="G95">
            <v>30635697.719999976</v>
          </cell>
        </row>
        <row r="96">
          <cell r="A96">
            <v>89</v>
          </cell>
          <cell r="B96">
            <v>43190</v>
          </cell>
          <cell r="C96">
            <v>783</v>
          </cell>
          <cell r="D96">
            <v>297540</v>
          </cell>
          <cell r="E96">
            <v>297540</v>
          </cell>
          <cell r="F96">
            <v>0</v>
          </cell>
          <cell r="G96">
            <v>30626878.749999974</v>
          </cell>
        </row>
        <row r="97">
          <cell r="A97">
            <v>90</v>
          </cell>
          <cell r="B97">
            <v>43220</v>
          </cell>
          <cell r="C97">
            <v>975</v>
          </cell>
          <cell r="D97">
            <v>370500</v>
          </cell>
          <cell r="E97">
            <v>349215.86</v>
          </cell>
          <cell r="F97">
            <v>21284.140000000014</v>
          </cell>
          <cell r="G97">
            <v>30545016.659999974</v>
          </cell>
        </row>
        <row r="98">
          <cell r="A98">
            <v>91</v>
          </cell>
          <cell r="B98">
            <v>43251</v>
          </cell>
          <cell r="C98">
            <v>1387</v>
          </cell>
          <cell r="D98">
            <v>527060</v>
          </cell>
          <cell r="E98">
            <v>287866.42</v>
          </cell>
          <cell r="F98">
            <v>239193.58000000002</v>
          </cell>
          <cell r="G98">
            <v>30305823.079999976</v>
          </cell>
        </row>
        <row r="99">
          <cell r="A99">
            <v>92</v>
          </cell>
          <cell r="B99">
            <v>43281</v>
          </cell>
          <cell r="C99">
            <v>1572</v>
          </cell>
          <cell r="D99">
            <v>597360</v>
          </cell>
          <cell r="E99">
            <v>285612.18</v>
          </cell>
          <cell r="F99">
            <v>311747.82</v>
          </cell>
          <cell r="G99">
            <v>29994075.259999976</v>
          </cell>
        </row>
        <row r="100">
          <cell r="A100">
            <v>93</v>
          </cell>
          <cell r="B100">
            <v>43312</v>
          </cell>
          <cell r="C100">
            <v>1883</v>
          </cell>
          <cell r="D100">
            <v>715540</v>
          </cell>
          <cell r="E100">
            <v>282674.15999999997</v>
          </cell>
          <cell r="F100">
            <v>432865.84</v>
          </cell>
          <cell r="G100">
            <v>29561209.419999976</v>
          </cell>
        </row>
        <row r="101">
          <cell r="A101">
            <v>94</v>
          </cell>
          <cell r="B101">
            <v>43343</v>
          </cell>
          <cell r="C101">
            <v>1846</v>
          </cell>
          <cell r="D101">
            <v>701480</v>
          </cell>
          <cell r="E101">
            <v>278594.69</v>
          </cell>
          <cell r="F101">
            <v>422885.31</v>
          </cell>
          <cell r="G101">
            <v>29138324.109999977</v>
          </cell>
        </row>
        <row r="102">
          <cell r="A102">
            <v>95</v>
          </cell>
          <cell r="B102">
            <v>43373</v>
          </cell>
          <cell r="C102">
            <v>1835</v>
          </cell>
          <cell r="D102">
            <v>697300</v>
          </cell>
          <cell r="E102">
            <v>274609.28000000003</v>
          </cell>
          <cell r="F102">
            <v>422690.72</v>
          </cell>
          <cell r="G102">
            <v>28715633.389999978</v>
          </cell>
        </row>
        <row r="103">
          <cell r="A103">
            <v>96</v>
          </cell>
          <cell r="B103">
            <v>43404</v>
          </cell>
          <cell r="C103">
            <v>1679</v>
          </cell>
          <cell r="D103">
            <v>638020</v>
          </cell>
          <cell r="E103">
            <v>270625.7</v>
          </cell>
          <cell r="F103">
            <v>367394.3</v>
          </cell>
          <cell r="G103">
            <v>28348239.089999977</v>
          </cell>
        </row>
        <row r="104">
          <cell r="A104">
            <v>97</v>
          </cell>
          <cell r="B104">
            <v>43434</v>
          </cell>
          <cell r="C104">
            <v>1427</v>
          </cell>
          <cell r="D104">
            <v>542260</v>
          </cell>
          <cell r="E104">
            <v>267163.25</v>
          </cell>
          <cell r="F104">
            <v>275096.75</v>
          </cell>
          <cell r="G104">
            <v>28073142.339999977</v>
          </cell>
        </row>
        <row r="105">
          <cell r="A105">
            <v>98</v>
          </cell>
          <cell r="B105">
            <v>43465</v>
          </cell>
          <cell r="C105">
            <v>1139</v>
          </cell>
          <cell r="D105">
            <v>432820</v>
          </cell>
          <cell r="E105">
            <v>264570.65000000002</v>
          </cell>
          <cell r="F105">
            <v>168249.34999999998</v>
          </cell>
          <cell r="G105">
            <v>27904892.989999976</v>
          </cell>
        </row>
        <row r="106">
          <cell r="A106">
            <v>99</v>
          </cell>
          <cell r="B106">
            <v>43496</v>
          </cell>
          <cell r="C106">
            <v>703</v>
          </cell>
          <cell r="D106">
            <v>267140</v>
          </cell>
          <cell r="E106">
            <v>262985.01</v>
          </cell>
          <cell r="F106">
            <v>4154.9899999999907</v>
          </cell>
          <cell r="G106">
            <v>27900737.999999978</v>
          </cell>
        </row>
        <row r="107">
          <cell r="A107">
            <v>100</v>
          </cell>
          <cell r="B107">
            <v>43524</v>
          </cell>
          <cell r="C107">
            <v>624</v>
          </cell>
          <cell r="D107">
            <v>237120</v>
          </cell>
          <cell r="E107">
            <v>237120</v>
          </cell>
          <cell r="F107">
            <v>0</v>
          </cell>
          <cell r="G107">
            <v>27926563.859999977</v>
          </cell>
        </row>
        <row r="108">
          <cell r="A108">
            <v>101</v>
          </cell>
          <cell r="B108">
            <v>43555</v>
          </cell>
          <cell r="C108">
            <v>779</v>
          </cell>
          <cell r="D108">
            <v>296020</v>
          </cell>
          <cell r="E108">
            <v>289015.11</v>
          </cell>
          <cell r="F108">
            <v>7004.890000000014</v>
          </cell>
          <cell r="G108">
            <v>27893733.109999977</v>
          </cell>
        </row>
        <row r="109">
          <cell r="A109">
            <v>102</v>
          </cell>
          <cell r="B109">
            <v>43585</v>
          </cell>
          <cell r="C109">
            <v>970</v>
          </cell>
          <cell r="D109">
            <v>368600</v>
          </cell>
          <cell r="E109">
            <v>262879.84000000003</v>
          </cell>
          <cell r="F109">
            <v>105720.15999999997</v>
          </cell>
          <cell r="G109">
            <v>27788012.949999977</v>
          </cell>
        </row>
        <row r="110">
          <cell r="A110">
            <v>103</v>
          </cell>
          <cell r="B110">
            <v>43616</v>
          </cell>
          <cell r="C110">
            <v>1380</v>
          </cell>
          <cell r="D110">
            <v>524400</v>
          </cell>
          <cell r="E110">
            <v>261883.5</v>
          </cell>
          <cell r="F110">
            <v>262516.5</v>
          </cell>
          <cell r="G110">
            <v>27525496.449999977</v>
          </cell>
        </row>
        <row r="111">
          <cell r="A111">
            <v>104</v>
          </cell>
          <cell r="B111">
            <v>43646</v>
          </cell>
          <cell r="C111">
            <v>1564</v>
          </cell>
          <cell r="D111">
            <v>594320</v>
          </cell>
          <cell r="E111">
            <v>259409.45</v>
          </cell>
          <cell r="F111">
            <v>334910.55</v>
          </cell>
          <cell r="G111">
            <v>27190585.899999976</v>
          </cell>
        </row>
        <row r="112">
          <cell r="A112">
            <v>105</v>
          </cell>
          <cell r="B112">
            <v>43677</v>
          </cell>
          <cell r="C112">
            <v>1874</v>
          </cell>
          <cell r="D112">
            <v>712120</v>
          </cell>
          <cell r="E112">
            <v>256253.15</v>
          </cell>
          <cell r="F112">
            <v>455866.85</v>
          </cell>
          <cell r="G112">
            <v>26734719.049999975</v>
          </cell>
        </row>
        <row r="113">
          <cell r="A113">
            <v>106</v>
          </cell>
          <cell r="B113">
            <v>43708</v>
          </cell>
          <cell r="C113">
            <v>1836</v>
          </cell>
          <cell r="D113">
            <v>697680</v>
          </cell>
          <cell r="E113">
            <v>251956.9</v>
          </cell>
          <cell r="F113">
            <v>445723.1</v>
          </cell>
          <cell r="G113">
            <v>26288995.949999973</v>
          </cell>
        </row>
        <row r="114">
          <cell r="A114">
            <v>107</v>
          </cell>
          <cell r="B114">
            <v>43738</v>
          </cell>
          <cell r="C114">
            <v>1827</v>
          </cell>
          <cell r="D114">
            <v>694260</v>
          </cell>
          <cell r="E114">
            <v>247756.26</v>
          </cell>
          <cell r="F114">
            <v>446503.74</v>
          </cell>
          <cell r="G114">
            <v>25842492.209999975</v>
          </cell>
        </row>
        <row r="115">
          <cell r="A115">
            <v>108</v>
          </cell>
          <cell r="B115">
            <v>43769</v>
          </cell>
          <cell r="C115">
            <v>1670</v>
          </cell>
          <cell r="D115">
            <v>634600</v>
          </cell>
          <cell r="E115">
            <v>243548.26</v>
          </cell>
          <cell r="F115">
            <v>391051.74</v>
          </cell>
          <cell r="G115">
            <v>25451440.469999976</v>
          </cell>
        </row>
        <row r="116">
          <cell r="A116">
            <v>109</v>
          </cell>
          <cell r="B116">
            <v>43799</v>
          </cell>
          <cell r="C116">
            <v>1420</v>
          </cell>
          <cell r="D116">
            <v>539600</v>
          </cell>
          <cell r="E116">
            <v>239862.86</v>
          </cell>
          <cell r="F116">
            <v>299737.14</v>
          </cell>
          <cell r="G116">
            <v>25151703.329999976</v>
          </cell>
        </row>
        <row r="117">
          <cell r="A117">
            <v>110</v>
          </cell>
          <cell r="B117">
            <v>43830</v>
          </cell>
          <cell r="C117">
            <v>1133</v>
          </cell>
          <cell r="D117">
            <v>430540</v>
          </cell>
          <cell r="E117">
            <v>237038.04</v>
          </cell>
          <cell r="F117">
            <v>193501.96</v>
          </cell>
          <cell r="G117">
            <v>24958201.369999975</v>
          </cell>
        </row>
        <row r="118">
          <cell r="A118">
            <v>111</v>
          </cell>
          <cell r="B118">
            <v>43861</v>
          </cell>
          <cell r="C118">
            <v>699</v>
          </cell>
          <cell r="D118">
            <v>265620</v>
          </cell>
          <cell r="E118">
            <v>235214.41</v>
          </cell>
          <cell r="F118">
            <v>30405.589999999997</v>
          </cell>
          <cell r="G118">
            <v>24927795.779999975</v>
          </cell>
        </row>
        <row r="119">
          <cell r="A119">
            <v>112</v>
          </cell>
          <cell r="B119">
            <v>43890</v>
          </cell>
          <cell r="C119">
            <v>621</v>
          </cell>
          <cell r="D119">
            <v>235980</v>
          </cell>
          <cell r="E119">
            <v>234927.86</v>
          </cell>
          <cell r="F119">
            <v>1052.140000000014</v>
          </cell>
          <cell r="G119">
            <v>24926743.639999975</v>
          </cell>
        </row>
        <row r="120">
          <cell r="A120">
            <v>113</v>
          </cell>
          <cell r="B120">
            <v>43921</v>
          </cell>
          <cell r="C120">
            <v>776</v>
          </cell>
          <cell r="D120">
            <v>294880</v>
          </cell>
          <cell r="E120">
            <v>234917.94</v>
          </cell>
          <cell r="F120">
            <v>59962.06</v>
          </cell>
          <cell r="G120">
            <v>24866781.579999976</v>
          </cell>
        </row>
        <row r="121">
          <cell r="A121">
            <v>114</v>
          </cell>
          <cell r="B121">
            <v>43951</v>
          </cell>
          <cell r="C121">
            <v>964</v>
          </cell>
          <cell r="D121">
            <v>366320</v>
          </cell>
          <cell r="E121">
            <v>234352.84</v>
          </cell>
          <cell r="F121">
            <v>131967.16</v>
          </cell>
          <cell r="G121">
            <v>24734814.419999976</v>
          </cell>
        </row>
        <row r="122">
          <cell r="A122">
            <v>115</v>
          </cell>
          <cell r="B122">
            <v>43982</v>
          </cell>
          <cell r="C122">
            <v>1374</v>
          </cell>
          <cell r="D122">
            <v>522120</v>
          </cell>
          <cell r="E122">
            <v>233109.14</v>
          </cell>
          <cell r="F122">
            <v>289010.86</v>
          </cell>
          <cell r="G122">
            <v>24445803.559999976</v>
          </cell>
        </row>
        <row r="123">
          <cell r="A123">
            <v>116</v>
          </cell>
          <cell r="B123">
            <v>44012</v>
          </cell>
          <cell r="C123">
            <v>1556</v>
          </cell>
          <cell r="D123">
            <v>591280</v>
          </cell>
          <cell r="E123">
            <v>230385.4</v>
          </cell>
          <cell r="F123">
            <v>360894.6</v>
          </cell>
          <cell r="G123">
            <v>24084908.959999975</v>
          </cell>
        </row>
        <row r="124">
          <cell r="A124">
            <v>117</v>
          </cell>
          <cell r="B124">
            <v>44043</v>
          </cell>
          <cell r="C124">
            <v>1864</v>
          </cell>
          <cell r="D124">
            <v>708320</v>
          </cell>
          <cell r="E124">
            <v>226984.21</v>
          </cell>
          <cell r="F124">
            <v>481335.79000000004</v>
          </cell>
          <cell r="G124">
            <v>23603573.169999976</v>
          </cell>
        </row>
        <row r="125">
          <cell r="A125">
            <v>118</v>
          </cell>
          <cell r="B125">
            <v>44074</v>
          </cell>
          <cell r="C125">
            <v>1828</v>
          </cell>
          <cell r="D125">
            <v>694640</v>
          </cell>
          <cell r="E125">
            <v>222447.94</v>
          </cell>
          <cell r="F125">
            <v>472192.06</v>
          </cell>
          <cell r="G125">
            <v>23131381.109999977</v>
          </cell>
        </row>
        <row r="126">
          <cell r="A126">
            <v>119</v>
          </cell>
          <cell r="B126">
            <v>44104</v>
          </cell>
          <cell r="C126">
            <v>1817</v>
          </cell>
          <cell r="D126">
            <v>690460</v>
          </cell>
          <cell r="E126">
            <v>217997.85</v>
          </cell>
          <cell r="F126">
            <v>472462.15</v>
          </cell>
          <cell r="G126">
            <v>22658918.959999979</v>
          </cell>
        </row>
        <row r="127">
          <cell r="A127">
            <v>120</v>
          </cell>
          <cell r="B127">
            <v>44135</v>
          </cell>
          <cell r="C127">
            <v>1662</v>
          </cell>
          <cell r="D127">
            <v>631560</v>
          </cell>
          <cell r="E127">
            <v>213545.21</v>
          </cell>
          <cell r="F127">
            <v>418014.79000000004</v>
          </cell>
          <cell r="G127">
            <v>22240904.169999979</v>
          </cell>
        </row>
        <row r="128">
          <cell r="A128">
            <v>121</v>
          </cell>
          <cell r="B128">
            <v>44165</v>
          </cell>
          <cell r="C128">
            <v>1413</v>
          </cell>
          <cell r="D128">
            <v>536940</v>
          </cell>
          <cell r="E128">
            <v>209605.69</v>
          </cell>
          <cell r="F128">
            <v>327334.31</v>
          </cell>
          <cell r="G128">
            <v>21913569.859999981</v>
          </cell>
        </row>
        <row r="129">
          <cell r="A129">
            <v>122</v>
          </cell>
          <cell r="B129">
            <v>44196</v>
          </cell>
          <cell r="C129">
            <v>1127</v>
          </cell>
          <cell r="D129">
            <v>428260</v>
          </cell>
          <cell r="E129">
            <v>206520.79</v>
          </cell>
          <cell r="F129">
            <v>221739.21</v>
          </cell>
          <cell r="G129">
            <v>21691830.64999998</v>
          </cell>
        </row>
        <row r="130">
          <cell r="A130">
            <v>123</v>
          </cell>
          <cell r="B130">
            <v>44227</v>
          </cell>
          <cell r="C130">
            <v>696</v>
          </cell>
          <cell r="D130">
            <v>264480</v>
          </cell>
          <cell r="E130">
            <v>204431.04</v>
          </cell>
          <cell r="F130">
            <v>60048.959999999992</v>
          </cell>
          <cell r="G130">
            <v>21631781.689999979</v>
          </cell>
        </row>
        <row r="131">
          <cell r="A131">
            <v>124</v>
          </cell>
          <cell r="B131">
            <v>44255</v>
          </cell>
          <cell r="C131">
            <v>618</v>
          </cell>
          <cell r="D131">
            <v>234840</v>
          </cell>
          <cell r="E131">
            <v>203865.12</v>
          </cell>
          <cell r="F131">
            <v>30974.880000000005</v>
          </cell>
          <cell r="G131">
            <v>21600806.80999998</v>
          </cell>
        </row>
        <row r="132">
          <cell r="A132">
            <v>125</v>
          </cell>
          <cell r="B132">
            <v>44286</v>
          </cell>
          <cell r="C132">
            <v>772</v>
          </cell>
          <cell r="D132">
            <v>293360</v>
          </cell>
          <cell r="E132">
            <v>203573.2</v>
          </cell>
          <cell r="F132">
            <v>89786.799999999988</v>
          </cell>
          <cell r="G132">
            <v>21511020.009999979</v>
          </cell>
        </row>
        <row r="133">
          <cell r="A133">
            <v>126</v>
          </cell>
          <cell r="B133">
            <v>44316</v>
          </cell>
          <cell r="C133">
            <v>959</v>
          </cell>
          <cell r="D133">
            <v>364420</v>
          </cell>
          <cell r="E133">
            <v>202727.02</v>
          </cell>
          <cell r="F133">
            <v>161692.98000000001</v>
          </cell>
          <cell r="G133">
            <v>21349327.029999979</v>
          </cell>
        </row>
        <row r="134">
          <cell r="A134">
            <v>127</v>
          </cell>
          <cell r="B134">
            <v>44347</v>
          </cell>
          <cell r="C134">
            <v>1367</v>
          </cell>
          <cell r="D134">
            <v>519460</v>
          </cell>
          <cell r="E134">
            <v>201203.17</v>
          </cell>
          <cell r="F134">
            <v>318256.82999999996</v>
          </cell>
          <cell r="G134">
            <v>21031070.199999981</v>
          </cell>
        </row>
        <row r="135">
          <cell r="A135">
            <v>128</v>
          </cell>
          <cell r="B135">
            <v>44377</v>
          </cell>
          <cell r="C135">
            <v>1548</v>
          </cell>
          <cell r="D135">
            <v>588240</v>
          </cell>
          <cell r="E135">
            <v>198203.82</v>
          </cell>
          <cell r="F135">
            <v>390036.18</v>
          </cell>
          <cell r="G135">
            <v>20641034.019999981</v>
          </cell>
        </row>
        <row r="136">
          <cell r="A136">
            <v>129</v>
          </cell>
          <cell r="B136">
            <v>44408</v>
          </cell>
          <cell r="C136">
            <v>1855</v>
          </cell>
          <cell r="D136">
            <v>704900</v>
          </cell>
          <cell r="E136">
            <v>194527.98</v>
          </cell>
          <cell r="F136">
            <v>510372.02</v>
          </cell>
          <cell r="G136">
            <v>20130661.999999981</v>
          </cell>
        </row>
        <row r="137">
          <cell r="A137">
            <v>130</v>
          </cell>
          <cell r="B137">
            <v>44439</v>
          </cell>
          <cell r="C137">
            <v>1818</v>
          </cell>
          <cell r="D137">
            <v>690840</v>
          </cell>
          <cell r="E137">
            <v>189718.07</v>
          </cell>
          <cell r="F137">
            <v>501121.93</v>
          </cell>
          <cell r="G137">
            <v>19629540.069999982</v>
          </cell>
        </row>
        <row r="138">
          <cell r="A138">
            <v>131</v>
          </cell>
          <cell r="B138">
            <v>44469</v>
          </cell>
          <cell r="C138">
            <v>1809</v>
          </cell>
          <cell r="D138">
            <v>687420</v>
          </cell>
          <cell r="E138">
            <v>184995.33</v>
          </cell>
          <cell r="F138">
            <v>502424.67000000004</v>
          </cell>
          <cell r="G138">
            <v>19127115.39999998</v>
          </cell>
        </row>
        <row r="139">
          <cell r="A139">
            <v>132</v>
          </cell>
          <cell r="B139">
            <v>44500</v>
          </cell>
          <cell r="C139">
            <v>1653</v>
          </cell>
          <cell r="D139">
            <v>628140</v>
          </cell>
          <cell r="E139">
            <v>180260.31</v>
          </cell>
          <cell r="F139">
            <v>447879.69</v>
          </cell>
          <cell r="G139">
            <v>18679235.709999979</v>
          </cell>
        </row>
        <row r="140">
          <cell r="A140">
            <v>133</v>
          </cell>
          <cell r="B140">
            <v>44530</v>
          </cell>
          <cell r="C140">
            <v>1406</v>
          </cell>
          <cell r="D140">
            <v>534280</v>
          </cell>
          <cell r="E140">
            <v>176039.34</v>
          </cell>
          <cell r="F140">
            <v>358240.66000000003</v>
          </cell>
          <cell r="G140">
            <v>18320995.049999978</v>
          </cell>
        </row>
        <row r="141">
          <cell r="A141">
            <v>134</v>
          </cell>
          <cell r="B141">
            <v>44561</v>
          </cell>
          <cell r="C141">
            <v>1122</v>
          </cell>
          <cell r="D141">
            <v>426360</v>
          </cell>
          <cell r="E141">
            <v>172663.16</v>
          </cell>
          <cell r="F141">
            <v>253696.84</v>
          </cell>
          <cell r="G141">
            <v>18067298.209999979</v>
          </cell>
        </row>
        <row r="142">
          <cell r="A142">
            <v>135</v>
          </cell>
          <cell r="B142">
            <v>44592</v>
          </cell>
          <cell r="C142">
            <v>692</v>
          </cell>
          <cell r="D142">
            <v>262960</v>
          </cell>
          <cell r="E142">
            <v>170272.24</v>
          </cell>
          <cell r="F142">
            <v>92687.760000000009</v>
          </cell>
          <cell r="G142">
            <v>17974610.449999977</v>
          </cell>
        </row>
        <row r="143">
          <cell r="A143">
            <v>136</v>
          </cell>
          <cell r="B143">
            <v>44620</v>
          </cell>
          <cell r="C143">
            <v>615</v>
          </cell>
          <cell r="D143">
            <v>233700</v>
          </cell>
          <cell r="E143">
            <v>169398.72</v>
          </cell>
          <cell r="F143">
            <v>64301.279999999999</v>
          </cell>
          <cell r="G143">
            <v>17910309.169999976</v>
          </cell>
        </row>
        <row r="144">
          <cell r="A144">
            <v>137</v>
          </cell>
          <cell r="B144">
            <v>44651</v>
          </cell>
          <cell r="C144">
            <v>768</v>
          </cell>
          <cell r="D144">
            <v>291840</v>
          </cell>
          <cell r="E144">
            <v>168792.72</v>
          </cell>
          <cell r="F144">
            <v>123047.28</v>
          </cell>
          <cell r="G144">
            <v>17787261.889999975</v>
          </cell>
        </row>
        <row r="145">
          <cell r="A145">
            <v>138</v>
          </cell>
          <cell r="B145">
            <v>44681</v>
          </cell>
          <cell r="C145">
            <v>955</v>
          </cell>
          <cell r="D145">
            <v>362900</v>
          </cell>
          <cell r="E145">
            <v>167633.09</v>
          </cell>
          <cell r="F145">
            <v>195266.91</v>
          </cell>
          <cell r="G145">
            <v>17591994.979999974</v>
          </cell>
        </row>
        <row r="146">
          <cell r="A146">
            <v>139</v>
          </cell>
          <cell r="B146">
            <v>44712</v>
          </cell>
          <cell r="C146">
            <v>1360</v>
          </cell>
          <cell r="D146">
            <v>516800</v>
          </cell>
          <cell r="E146">
            <v>165792.82</v>
          </cell>
          <cell r="F146">
            <v>351007.18</v>
          </cell>
          <cell r="G146">
            <v>17240987.799999975</v>
          </cell>
        </row>
        <row r="147">
          <cell r="A147">
            <v>140</v>
          </cell>
          <cell r="B147">
            <v>44742</v>
          </cell>
          <cell r="C147">
            <v>1540</v>
          </cell>
          <cell r="D147">
            <v>585200</v>
          </cell>
          <cell r="E147">
            <v>162484.82</v>
          </cell>
          <cell r="F147">
            <v>422715.18</v>
          </cell>
          <cell r="G147">
            <v>16818272.619999975</v>
          </cell>
        </row>
        <row r="148">
          <cell r="A148">
            <v>141</v>
          </cell>
          <cell r="B148">
            <v>44773</v>
          </cell>
          <cell r="C148">
            <v>1846</v>
          </cell>
          <cell r="D148">
            <v>701480</v>
          </cell>
          <cell r="E148">
            <v>158501.01</v>
          </cell>
          <cell r="F148">
            <v>542978.99</v>
          </cell>
          <cell r="G148">
            <v>16275293.629999975</v>
          </cell>
        </row>
        <row r="149">
          <cell r="A149">
            <v>142</v>
          </cell>
          <cell r="B149">
            <v>44804</v>
          </cell>
          <cell r="C149">
            <v>1809</v>
          </cell>
          <cell r="D149">
            <v>687420</v>
          </cell>
          <cell r="E149">
            <v>153383.79</v>
          </cell>
          <cell r="F149">
            <v>534036.21</v>
          </cell>
          <cell r="G149">
            <v>15741257.419999976</v>
          </cell>
        </row>
        <row r="150">
          <cell r="A150">
            <v>143</v>
          </cell>
          <cell r="B150">
            <v>44834</v>
          </cell>
          <cell r="C150">
            <v>1799</v>
          </cell>
          <cell r="D150">
            <v>683620</v>
          </cell>
          <cell r="E150">
            <v>148350.85999999999</v>
          </cell>
          <cell r="F150">
            <v>535269.14</v>
          </cell>
          <cell r="G150">
            <v>15205988.279999975</v>
          </cell>
        </row>
        <row r="151">
          <cell r="A151">
            <v>144</v>
          </cell>
          <cell r="B151">
            <v>44865</v>
          </cell>
          <cell r="C151">
            <v>1645</v>
          </cell>
          <cell r="D151">
            <v>625100</v>
          </cell>
          <cell r="E151">
            <v>143306.29999999999</v>
          </cell>
          <cell r="F151">
            <v>481793.7</v>
          </cell>
          <cell r="G151">
            <v>14724194.579999976</v>
          </cell>
        </row>
        <row r="152">
          <cell r="A152">
            <v>145</v>
          </cell>
          <cell r="B152">
            <v>44895</v>
          </cell>
          <cell r="C152">
            <v>1399</v>
          </cell>
          <cell r="D152">
            <v>531620</v>
          </cell>
          <cell r="E152">
            <v>138765.72</v>
          </cell>
          <cell r="F152">
            <v>392854.28</v>
          </cell>
          <cell r="G152">
            <v>14331340.299999977</v>
          </cell>
        </row>
        <row r="153">
          <cell r="A153">
            <v>146</v>
          </cell>
          <cell r="B153">
            <v>44926</v>
          </cell>
          <cell r="C153">
            <v>1116</v>
          </cell>
          <cell r="D153">
            <v>424080</v>
          </cell>
          <cell r="E153">
            <v>135063.32999999999</v>
          </cell>
          <cell r="F153">
            <v>289016.67000000004</v>
          </cell>
          <cell r="G153">
            <v>14042323.629999977</v>
          </cell>
        </row>
        <row r="154">
          <cell r="A154">
            <v>147</v>
          </cell>
          <cell r="B154">
            <v>44957</v>
          </cell>
          <cell r="C154">
            <v>689</v>
          </cell>
          <cell r="D154">
            <v>261820</v>
          </cell>
          <cell r="E154">
            <v>132339.54</v>
          </cell>
          <cell r="F154">
            <v>129480.45999999999</v>
          </cell>
          <cell r="G154">
            <v>13912843.169999976</v>
          </cell>
        </row>
        <row r="155">
          <cell r="A155">
            <v>148</v>
          </cell>
          <cell r="B155">
            <v>44985</v>
          </cell>
          <cell r="C155">
            <v>612</v>
          </cell>
          <cell r="D155">
            <v>232560</v>
          </cell>
          <cell r="E155">
            <v>131119.26999999999</v>
          </cell>
          <cell r="F155">
            <v>101440.73000000001</v>
          </cell>
          <cell r="G155">
            <v>13811402.439999975</v>
          </cell>
        </row>
        <row r="156">
          <cell r="A156">
            <v>149</v>
          </cell>
          <cell r="B156">
            <v>45016</v>
          </cell>
          <cell r="C156">
            <v>764</v>
          </cell>
          <cell r="D156">
            <v>290320</v>
          </cell>
          <cell r="E156">
            <v>130163.26</v>
          </cell>
          <cell r="F156">
            <v>160156.74</v>
          </cell>
          <cell r="G156">
            <v>13651245.699999975</v>
          </cell>
        </row>
        <row r="157">
          <cell r="A157">
            <v>150</v>
          </cell>
          <cell r="B157">
            <v>45046</v>
          </cell>
          <cell r="C157">
            <v>950</v>
          </cell>
          <cell r="D157">
            <v>361000</v>
          </cell>
          <cell r="E157">
            <v>128653.89</v>
          </cell>
          <cell r="F157">
            <v>232346.11</v>
          </cell>
          <cell r="G157">
            <v>13418899.589999976</v>
          </cell>
        </row>
        <row r="158">
          <cell r="A158">
            <v>151</v>
          </cell>
          <cell r="B158">
            <v>45077</v>
          </cell>
          <cell r="C158">
            <v>1353</v>
          </cell>
          <cell r="D158">
            <v>514140</v>
          </cell>
          <cell r="E158">
            <v>126464.18</v>
          </cell>
          <cell r="F158">
            <v>387675.82</v>
          </cell>
          <cell r="G158">
            <v>13031223.769999975</v>
          </cell>
        </row>
        <row r="159">
          <cell r="A159">
            <v>152</v>
          </cell>
          <cell r="B159">
            <v>45107</v>
          </cell>
          <cell r="C159">
            <v>1533</v>
          </cell>
          <cell r="D159">
            <v>582540</v>
          </cell>
          <cell r="E159">
            <v>122810.6</v>
          </cell>
          <cell r="F159">
            <v>459729.4</v>
          </cell>
          <cell r="G159">
            <v>12571494.369999975</v>
          </cell>
        </row>
        <row r="160">
          <cell r="A160">
            <v>153</v>
          </cell>
          <cell r="B160">
            <v>45138</v>
          </cell>
          <cell r="C160">
            <v>1836</v>
          </cell>
          <cell r="D160">
            <v>697680</v>
          </cell>
          <cell r="E160">
            <v>118477.95</v>
          </cell>
          <cell r="F160">
            <v>579202.05000000005</v>
          </cell>
          <cell r="G160">
            <v>11992292.319999974</v>
          </cell>
        </row>
        <row r="161">
          <cell r="A161">
            <v>154</v>
          </cell>
          <cell r="B161">
            <v>45169</v>
          </cell>
          <cell r="C161">
            <v>1800</v>
          </cell>
          <cell r="D161">
            <v>684000</v>
          </cell>
          <cell r="E161">
            <v>113019.36</v>
          </cell>
          <cell r="F161">
            <v>570980.64</v>
          </cell>
          <cell r="G161">
            <v>11421311.679999974</v>
          </cell>
        </row>
        <row r="162">
          <cell r="A162">
            <v>155</v>
          </cell>
          <cell r="B162">
            <v>45199</v>
          </cell>
          <cell r="C162">
            <v>1791</v>
          </cell>
          <cell r="D162">
            <v>680580</v>
          </cell>
          <cell r="E162">
            <v>107638.25</v>
          </cell>
          <cell r="F162">
            <v>572941.75</v>
          </cell>
          <cell r="G162">
            <v>10848369.929999974</v>
          </cell>
        </row>
        <row r="163">
          <cell r="A163">
            <v>156</v>
          </cell>
          <cell r="B163">
            <v>45230</v>
          </cell>
          <cell r="C163">
            <v>1637</v>
          </cell>
          <cell r="D163">
            <v>622060</v>
          </cell>
          <cell r="E163">
            <v>102238.65</v>
          </cell>
          <cell r="F163">
            <v>519821.35</v>
          </cell>
          <cell r="G163">
            <v>10328548.579999974</v>
          </cell>
        </row>
        <row r="164">
          <cell r="A164">
            <v>157</v>
          </cell>
          <cell r="B164">
            <v>45260</v>
          </cell>
          <cell r="C164">
            <v>1392</v>
          </cell>
          <cell r="D164">
            <v>528960</v>
          </cell>
          <cell r="E164">
            <v>97339.68</v>
          </cell>
          <cell r="F164">
            <v>431620.32</v>
          </cell>
          <cell r="G164">
            <v>9896928.2599999737</v>
          </cell>
        </row>
        <row r="165">
          <cell r="A165">
            <v>158</v>
          </cell>
          <cell r="B165">
            <v>45291</v>
          </cell>
          <cell r="C165">
            <v>1110</v>
          </cell>
          <cell r="D165">
            <v>421800</v>
          </cell>
          <cell r="E165">
            <v>93271.95</v>
          </cell>
          <cell r="F165">
            <v>328528.05</v>
          </cell>
          <cell r="G165">
            <v>9568400.209999973</v>
          </cell>
        </row>
        <row r="166">
          <cell r="A166">
            <v>159</v>
          </cell>
          <cell r="B166">
            <v>45322</v>
          </cell>
          <cell r="C166">
            <v>686</v>
          </cell>
          <cell r="D166">
            <v>260680</v>
          </cell>
          <cell r="E166">
            <v>90175.79</v>
          </cell>
          <cell r="F166">
            <v>170504.21000000002</v>
          </cell>
          <cell r="G166">
            <v>9397895.9999999721</v>
          </cell>
        </row>
        <row r="167">
          <cell r="A167">
            <v>160</v>
          </cell>
          <cell r="B167">
            <v>45351</v>
          </cell>
          <cell r="C167">
            <v>608</v>
          </cell>
          <cell r="D167">
            <v>231040</v>
          </cell>
          <cell r="E167">
            <v>88568.9</v>
          </cell>
          <cell r="F167">
            <v>142471.1</v>
          </cell>
          <cell r="G167">
            <v>9255424.8999999724</v>
          </cell>
        </row>
        <row r="168">
          <cell r="A168">
            <v>161</v>
          </cell>
          <cell r="B168">
            <v>45382</v>
          </cell>
          <cell r="C168">
            <v>761</v>
          </cell>
          <cell r="D168">
            <v>289180</v>
          </cell>
          <cell r="E168">
            <v>87226.21</v>
          </cell>
          <cell r="F168">
            <v>201953.78999999998</v>
          </cell>
          <cell r="G168">
            <v>9053471.1099999733</v>
          </cell>
        </row>
        <row r="169">
          <cell r="A169">
            <v>162</v>
          </cell>
          <cell r="B169">
            <v>45412</v>
          </cell>
          <cell r="C169">
            <v>945</v>
          </cell>
          <cell r="D169">
            <v>359100</v>
          </cell>
          <cell r="E169">
            <v>85322.93</v>
          </cell>
          <cell r="F169">
            <v>273777.07</v>
          </cell>
          <cell r="G169">
            <v>8779694.039999973</v>
          </cell>
        </row>
        <row r="170">
          <cell r="A170">
            <v>163</v>
          </cell>
          <cell r="B170">
            <v>45443</v>
          </cell>
          <cell r="C170">
            <v>1346</v>
          </cell>
          <cell r="D170">
            <v>511480</v>
          </cell>
          <cell r="E170">
            <v>82742.759999999995</v>
          </cell>
          <cell r="F170">
            <v>428737.24</v>
          </cell>
          <cell r="G170">
            <v>8350956.7999999728</v>
          </cell>
        </row>
        <row r="171">
          <cell r="A171">
            <v>164</v>
          </cell>
          <cell r="B171">
            <v>45473</v>
          </cell>
          <cell r="C171">
            <v>1525</v>
          </cell>
          <cell r="D171">
            <v>579500</v>
          </cell>
          <cell r="E171">
            <v>78702.2</v>
          </cell>
          <cell r="F171">
            <v>500797.8</v>
          </cell>
          <cell r="G171">
            <v>7850158.999999973</v>
          </cell>
        </row>
        <row r="172">
          <cell r="A172">
            <v>165</v>
          </cell>
          <cell r="B172">
            <v>45504</v>
          </cell>
          <cell r="C172">
            <v>1828</v>
          </cell>
          <cell r="D172">
            <v>694640</v>
          </cell>
          <cell r="E172">
            <v>73982.52</v>
          </cell>
          <cell r="F172">
            <v>620657.48</v>
          </cell>
          <cell r="G172">
            <v>7229501.5199999735</v>
          </cell>
        </row>
        <row r="173">
          <cell r="A173">
            <v>166</v>
          </cell>
          <cell r="B173">
            <v>45535</v>
          </cell>
          <cell r="C173">
            <v>1791</v>
          </cell>
          <cell r="D173">
            <v>680580</v>
          </cell>
          <cell r="E173">
            <v>68133.23</v>
          </cell>
          <cell r="F173">
            <v>612446.77</v>
          </cell>
          <cell r="G173">
            <v>6617054.7499999739</v>
          </cell>
        </row>
        <row r="174">
          <cell r="A174">
            <v>167</v>
          </cell>
          <cell r="B174">
            <v>45565</v>
          </cell>
          <cell r="C174">
            <v>1781</v>
          </cell>
          <cell r="D174">
            <v>676780</v>
          </cell>
          <cell r="E174">
            <v>62361.33</v>
          </cell>
          <cell r="F174">
            <v>614418.67000000004</v>
          </cell>
          <cell r="G174">
            <v>6002636.079999974</v>
          </cell>
        </row>
        <row r="175">
          <cell r="A175">
            <v>168</v>
          </cell>
          <cell r="B175">
            <v>45596</v>
          </cell>
          <cell r="C175">
            <v>1629</v>
          </cell>
          <cell r="D175">
            <v>619020</v>
          </cell>
          <cell r="E175">
            <v>56570.84</v>
          </cell>
          <cell r="F175">
            <v>562449.16</v>
          </cell>
          <cell r="G175">
            <v>5440186.9199999738</v>
          </cell>
        </row>
        <row r="176">
          <cell r="A176">
            <v>169</v>
          </cell>
          <cell r="B176">
            <v>45626</v>
          </cell>
          <cell r="C176">
            <v>1385</v>
          </cell>
          <cell r="D176">
            <v>526300</v>
          </cell>
          <cell r="E176">
            <v>51270.13</v>
          </cell>
          <cell r="F176">
            <v>475029.87</v>
          </cell>
          <cell r="G176">
            <v>4965157.0499999737</v>
          </cell>
        </row>
        <row r="177">
          <cell r="A177">
            <v>170</v>
          </cell>
          <cell r="B177">
            <v>45657</v>
          </cell>
          <cell r="C177">
            <v>1105</v>
          </cell>
          <cell r="D177">
            <v>419900</v>
          </cell>
          <cell r="E177">
            <v>46793.3</v>
          </cell>
          <cell r="F177">
            <v>373106.7</v>
          </cell>
          <cell r="G177">
            <v>4592050.3499999736</v>
          </cell>
        </row>
        <row r="178">
          <cell r="A178">
            <v>171</v>
          </cell>
          <cell r="B178">
            <v>45688</v>
          </cell>
          <cell r="C178">
            <v>682</v>
          </cell>
          <cell r="D178">
            <v>259160</v>
          </cell>
          <cell r="E178">
            <v>43277.01</v>
          </cell>
          <cell r="F178">
            <v>215882.99</v>
          </cell>
          <cell r="G178">
            <v>4376167.3599999733</v>
          </cell>
        </row>
        <row r="179">
          <cell r="A179">
            <v>172</v>
          </cell>
          <cell r="B179">
            <v>45716</v>
          </cell>
          <cell r="C179">
            <v>606</v>
          </cell>
          <cell r="D179">
            <v>230280</v>
          </cell>
          <cell r="E179">
            <v>41242.46</v>
          </cell>
          <cell r="F179">
            <v>189037.54</v>
          </cell>
          <cell r="G179">
            <v>4187129.8199999733</v>
          </cell>
        </row>
        <row r="180">
          <cell r="A180">
            <v>173</v>
          </cell>
          <cell r="B180">
            <v>45747</v>
          </cell>
          <cell r="C180">
            <v>756</v>
          </cell>
          <cell r="D180">
            <v>287280</v>
          </cell>
          <cell r="E180">
            <v>39460.910000000003</v>
          </cell>
          <cell r="F180">
            <v>247819.09</v>
          </cell>
          <cell r="G180">
            <v>3939310.7299999734</v>
          </cell>
        </row>
        <row r="181">
          <cell r="A181">
            <v>174</v>
          </cell>
          <cell r="B181">
            <v>45777</v>
          </cell>
          <cell r="C181">
            <v>941</v>
          </cell>
          <cell r="D181">
            <v>357580</v>
          </cell>
          <cell r="E181">
            <v>37125.379999999997</v>
          </cell>
          <cell r="F181">
            <v>320454.62</v>
          </cell>
          <cell r="G181">
            <v>3618856.1099999733</v>
          </cell>
        </row>
        <row r="182">
          <cell r="A182">
            <v>175</v>
          </cell>
          <cell r="B182">
            <v>45808</v>
          </cell>
          <cell r="C182">
            <v>1339</v>
          </cell>
          <cell r="D182">
            <v>508820</v>
          </cell>
          <cell r="E182">
            <v>34105.31</v>
          </cell>
          <cell r="F182">
            <v>474714.69</v>
          </cell>
          <cell r="G182">
            <v>3144141.4199999734</v>
          </cell>
        </row>
        <row r="183">
          <cell r="A183">
            <v>176</v>
          </cell>
          <cell r="B183">
            <v>45838</v>
          </cell>
          <cell r="C183">
            <v>1517</v>
          </cell>
          <cell r="D183">
            <v>576460</v>
          </cell>
          <cell r="E183">
            <v>29631.439999999999</v>
          </cell>
          <cell r="F183">
            <v>546828.56000000006</v>
          </cell>
          <cell r="G183">
            <v>2597312.8599999733</v>
          </cell>
        </row>
        <row r="184">
          <cell r="A184">
            <v>177</v>
          </cell>
          <cell r="B184">
            <v>45869</v>
          </cell>
          <cell r="C184">
            <v>1819</v>
          </cell>
          <cell r="D184">
            <v>691220</v>
          </cell>
          <cell r="E184">
            <v>24477.94</v>
          </cell>
          <cell r="F184">
            <v>666742.06000000006</v>
          </cell>
          <cell r="G184">
            <v>1930570.7999999733</v>
          </cell>
        </row>
        <row r="185">
          <cell r="A185">
            <v>178</v>
          </cell>
          <cell r="B185">
            <v>45900</v>
          </cell>
          <cell r="C185">
            <v>1782</v>
          </cell>
          <cell r="D185">
            <v>677160</v>
          </cell>
          <cell r="E185">
            <v>18194.34</v>
          </cell>
          <cell r="F185">
            <v>658965.66</v>
          </cell>
          <cell r="G185">
            <v>1271605.1399999731</v>
          </cell>
        </row>
        <row r="186">
          <cell r="A186">
            <v>179</v>
          </cell>
          <cell r="B186">
            <v>45930</v>
          </cell>
          <cell r="C186">
            <v>1772</v>
          </cell>
          <cell r="D186">
            <v>673360</v>
          </cell>
          <cell r="E186">
            <v>11984.03</v>
          </cell>
          <cell r="F186">
            <v>661375.97</v>
          </cell>
          <cell r="G186">
            <v>610229.16999997315</v>
          </cell>
        </row>
        <row r="187">
          <cell r="A187">
            <v>180</v>
          </cell>
          <cell r="B187">
            <v>45961</v>
          </cell>
          <cell r="C187">
            <v>1621</v>
          </cell>
          <cell r="D187">
            <v>615980</v>
          </cell>
          <cell r="E187">
            <v>5751</v>
          </cell>
          <cell r="F187">
            <v>610229</v>
          </cell>
          <cell r="G187">
            <v>0.16999997314997017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tial System Inputs"/>
      <sheetName val="Solve for 10-yr loan amt"/>
      <sheetName val="Projected Payment Sched"/>
      <sheetName val="R06-12"/>
      <sheetName val="R09-12"/>
      <sheetName val="R12-12"/>
      <sheetName val="R03-13"/>
      <sheetName val="R06-13"/>
      <sheetName val="SREC Forecast"/>
      <sheetName val="EXHIBIT F"/>
    </sheetNames>
    <sheetDataSet>
      <sheetData sheetId="0">
        <row r="33">
          <cell r="A33" t="str">
            <v xml:space="preserve"> "Month"</v>
          </cell>
          <cell r="B33" t="str">
            <v>AC Energy from 1 kW system (kWh)</v>
          </cell>
          <cell r="C33" t="str">
            <v>AC Energy (kWh)</v>
          </cell>
        </row>
        <row r="34">
          <cell r="A34">
            <v>1</v>
          </cell>
          <cell r="B34">
            <v>75</v>
          </cell>
          <cell r="C34">
            <v>0</v>
          </cell>
        </row>
        <row r="35">
          <cell r="A35">
            <v>2</v>
          </cell>
          <cell r="B35">
            <v>84</v>
          </cell>
          <cell r="C35">
            <v>0</v>
          </cell>
        </row>
        <row r="36">
          <cell r="A36">
            <v>3</v>
          </cell>
          <cell r="B36">
            <v>107</v>
          </cell>
          <cell r="C36">
            <v>0</v>
          </cell>
        </row>
        <row r="37">
          <cell r="A37">
            <v>4</v>
          </cell>
          <cell r="B37">
            <v>109</v>
          </cell>
          <cell r="C37">
            <v>0</v>
          </cell>
        </row>
        <row r="38">
          <cell r="A38">
            <v>5</v>
          </cell>
          <cell r="B38">
            <v>124</v>
          </cell>
          <cell r="C38">
            <v>0</v>
          </cell>
        </row>
        <row r="39">
          <cell r="A39">
            <v>6</v>
          </cell>
          <cell r="B39">
            <v>119</v>
          </cell>
          <cell r="C39">
            <v>0</v>
          </cell>
        </row>
        <row r="40">
          <cell r="A40">
            <v>7</v>
          </cell>
          <cell r="B40">
            <v>119</v>
          </cell>
          <cell r="C40">
            <v>0</v>
          </cell>
        </row>
        <row r="41">
          <cell r="A41">
            <v>8</v>
          </cell>
          <cell r="B41">
            <v>115</v>
          </cell>
          <cell r="C41">
            <v>0</v>
          </cell>
        </row>
        <row r="42">
          <cell r="A42">
            <v>9</v>
          </cell>
          <cell r="B42">
            <v>106</v>
          </cell>
          <cell r="C42">
            <v>0</v>
          </cell>
        </row>
        <row r="43">
          <cell r="A43">
            <v>10</v>
          </cell>
          <cell r="B43">
            <v>96</v>
          </cell>
          <cell r="C43">
            <v>0</v>
          </cell>
        </row>
        <row r="44">
          <cell r="A44">
            <v>11</v>
          </cell>
          <cell r="B44">
            <v>66</v>
          </cell>
          <cell r="C44">
            <v>0</v>
          </cell>
        </row>
        <row r="45">
          <cell r="A45">
            <v>12</v>
          </cell>
          <cell r="B45">
            <v>63</v>
          </cell>
          <cell r="C4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tial System Inputs"/>
      <sheetName val="Solve for 10-yr loan amt"/>
      <sheetName val="Projected Payment Sched"/>
      <sheetName val="R06-12"/>
      <sheetName val="R09-12"/>
      <sheetName val="R12-12"/>
      <sheetName val="R03-13"/>
      <sheetName val="R06-13"/>
      <sheetName val="SREC Forecast"/>
      <sheetName val="EXHIBIT F"/>
    </sheetNames>
    <sheetDataSet>
      <sheetData sheetId="0" refreshError="1">
        <row r="33">
          <cell r="A33" t="str">
            <v xml:space="preserve"> "Month"</v>
          </cell>
          <cell r="B33" t="str">
            <v>AC Energy from 1 kW system (kWh)</v>
          </cell>
          <cell r="C33" t="str">
            <v>AC Energy (kWh)</v>
          </cell>
        </row>
        <row r="34">
          <cell r="A34">
            <v>1</v>
          </cell>
          <cell r="B34">
            <v>75</v>
          </cell>
          <cell r="C34">
            <v>3396</v>
          </cell>
        </row>
        <row r="35">
          <cell r="A35">
            <v>2</v>
          </cell>
          <cell r="B35">
            <v>84</v>
          </cell>
          <cell r="C35">
            <v>3803.52</v>
          </cell>
        </row>
        <row r="36">
          <cell r="A36">
            <v>3</v>
          </cell>
          <cell r="B36">
            <v>107</v>
          </cell>
          <cell r="C36">
            <v>4844.96</v>
          </cell>
        </row>
        <row r="37">
          <cell r="A37">
            <v>4</v>
          </cell>
          <cell r="B37">
            <v>109</v>
          </cell>
          <cell r="C37">
            <v>4935.5200000000004</v>
          </cell>
        </row>
        <row r="38">
          <cell r="A38">
            <v>5</v>
          </cell>
          <cell r="B38">
            <v>124</v>
          </cell>
          <cell r="C38">
            <v>5614.72</v>
          </cell>
        </row>
        <row r="39">
          <cell r="A39">
            <v>6</v>
          </cell>
          <cell r="B39">
            <v>119</v>
          </cell>
          <cell r="C39">
            <v>5388.32</v>
          </cell>
        </row>
        <row r="40">
          <cell r="A40">
            <v>7</v>
          </cell>
          <cell r="B40">
            <v>119</v>
          </cell>
          <cell r="C40">
            <v>5388.32</v>
          </cell>
        </row>
        <row r="41">
          <cell r="A41">
            <v>8</v>
          </cell>
          <cell r="B41">
            <v>115</v>
          </cell>
          <cell r="C41">
            <v>5207.2</v>
          </cell>
        </row>
        <row r="42">
          <cell r="A42">
            <v>9</v>
          </cell>
          <cell r="B42">
            <v>106</v>
          </cell>
          <cell r="C42">
            <v>4799.68</v>
          </cell>
        </row>
        <row r="43">
          <cell r="A43">
            <v>10</v>
          </cell>
          <cell r="B43">
            <v>96</v>
          </cell>
          <cell r="C43">
            <v>4346.88</v>
          </cell>
        </row>
        <row r="44">
          <cell r="A44">
            <v>11</v>
          </cell>
          <cell r="B44">
            <v>66</v>
          </cell>
          <cell r="C44">
            <v>2988.48</v>
          </cell>
        </row>
        <row r="45">
          <cell r="A45">
            <v>12</v>
          </cell>
          <cell r="B45">
            <v>63</v>
          </cell>
          <cell r="C45">
            <v>2852.64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tial System Inputs"/>
      <sheetName val="Solve for 10-yr loan amt"/>
      <sheetName val="Projected Payment Sched"/>
      <sheetName val="SREC Forecast"/>
      <sheetName val="EXHIBIT F"/>
    </sheetNames>
    <sheetDataSet>
      <sheetData sheetId="0" refreshError="1">
        <row r="33">
          <cell r="A33" t="str">
            <v xml:space="preserve"> "Month"</v>
          </cell>
          <cell r="B33" t="str">
            <v>AC Energy from 1 kW system (kWh)</v>
          </cell>
          <cell r="C33" t="str">
            <v>AC Energy (kWh)</v>
          </cell>
        </row>
        <row r="34">
          <cell r="A34">
            <v>1</v>
          </cell>
          <cell r="B34">
            <v>52.337000000000003</v>
          </cell>
          <cell r="C34">
            <v>104674</v>
          </cell>
        </row>
        <row r="35">
          <cell r="A35">
            <v>2</v>
          </cell>
          <cell r="B35">
            <v>65.106999999999999</v>
          </cell>
          <cell r="C35">
            <v>130214</v>
          </cell>
        </row>
        <row r="36">
          <cell r="A36">
            <v>3</v>
          </cell>
          <cell r="B36">
            <v>92.703999999999994</v>
          </cell>
          <cell r="C36">
            <v>185408</v>
          </cell>
        </row>
        <row r="37">
          <cell r="A37">
            <v>4</v>
          </cell>
          <cell r="B37">
            <v>104.998</v>
          </cell>
          <cell r="C37">
            <v>209996</v>
          </cell>
        </row>
        <row r="38">
          <cell r="A38">
            <v>5</v>
          </cell>
          <cell r="B38">
            <v>125.84699999999999</v>
          </cell>
          <cell r="C38">
            <v>251694</v>
          </cell>
        </row>
        <row r="39">
          <cell r="A39">
            <v>6</v>
          </cell>
          <cell r="B39">
            <v>123.32899999999999</v>
          </cell>
          <cell r="C39">
            <v>246658</v>
          </cell>
        </row>
        <row r="40">
          <cell r="A40">
            <v>7</v>
          </cell>
          <cell r="B40">
            <v>122.66500000000001</v>
          </cell>
          <cell r="C40">
            <v>245330</v>
          </cell>
        </row>
        <row r="41">
          <cell r="A41">
            <v>8</v>
          </cell>
          <cell r="B41">
            <v>112.16200000000001</v>
          </cell>
          <cell r="C41">
            <v>224324</v>
          </cell>
        </row>
        <row r="42">
          <cell r="A42">
            <v>9</v>
          </cell>
          <cell r="B42">
            <v>95.370999999999995</v>
          </cell>
          <cell r="C42">
            <v>190742</v>
          </cell>
        </row>
        <row r="43">
          <cell r="A43">
            <v>10</v>
          </cell>
          <cell r="B43">
            <v>76.070999999999998</v>
          </cell>
          <cell r="C43">
            <v>152142</v>
          </cell>
        </row>
        <row r="44">
          <cell r="A44">
            <v>11</v>
          </cell>
          <cell r="B44">
            <v>47.226999999999997</v>
          </cell>
          <cell r="C44">
            <v>94454</v>
          </cell>
        </row>
        <row r="45">
          <cell r="A45">
            <v>12</v>
          </cell>
          <cell r="B45">
            <v>41.906999999999996</v>
          </cell>
          <cell r="C45">
            <v>83814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EC Inventory Activity"/>
      <sheetName val="Legend"/>
    </sheetNames>
    <sheetDataSet>
      <sheetData sheetId="0">
        <row r="6">
          <cell r="C6">
            <v>108</v>
          </cell>
          <cell r="I6">
            <v>462.37</v>
          </cell>
          <cell r="N6">
            <v>475</v>
          </cell>
        </row>
        <row r="7">
          <cell r="C7">
            <v>262</v>
          </cell>
          <cell r="I7">
            <v>466.85</v>
          </cell>
          <cell r="N7">
            <v>475</v>
          </cell>
        </row>
        <row r="8">
          <cell r="C8">
            <v>395</v>
          </cell>
          <cell r="I8">
            <v>490.55</v>
          </cell>
          <cell r="N8">
            <v>490.55</v>
          </cell>
        </row>
        <row r="9">
          <cell r="C9">
            <v>587</v>
          </cell>
          <cell r="I9">
            <v>500.18</v>
          </cell>
          <cell r="N9">
            <v>500.17999999999995</v>
          </cell>
        </row>
        <row r="10">
          <cell r="C10">
            <v>391</v>
          </cell>
          <cell r="I10">
            <v>513.67999999999995</v>
          </cell>
          <cell r="N10">
            <v>513.68000000000006</v>
          </cell>
        </row>
        <row r="11">
          <cell r="C11">
            <v>516</v>
          </cell>
          <cell r="I11">
            <v>527.12</v>
          </cell>
          <cell r="N11">
            <v>527.11</v>
          </cell>
          <cell r="Q11">
            <v>1352</v>
          </cell>
          <cell r="W11">
            <v>466.85</v>
          </cell>
        </row>
        <row r="12">
          <cell r="C12">
            <v>603</v>
          </cell>
          <cell r="I12">
            <v>492.18</v>
          </cell>
          <cell r="N12">
            <v>492.18646766169155</v>
          </cell>
        </row>
        <row r="13">
          <cell r="C13">
            <v>593</v>
          </cell>
          <cell r="I13">
            <v>524.9</v>
          </cell>
          <cell r="N13">
            <v>524.90209106239456</v>
          </cell>
        </row>
        <row r="14">
          <cell r="C14">
            <v>430</v>
          </cell>
          <cell r="I14">
            <v>549.84</v>
          </cell>
          <cell r="N14">
            <v>549.84002325581389</v>
          </cell>
        </row>
        <row r="15">
          <cell r="C15">
            <v>297</v>
          </cell>
          <cell r="I15">
            <v>559.45000000000005</v>
          </cell>
          <cell r="N15">
            <v>559.44999999999993</v>
          </cell>
        </row>
        <row r="16">
          <cell r="C16">
            <v>269</v>
          </cell>
          <cell r="I16">
            <v>566.91</v>
          </cell>
          <cell r="N16">
            <v>566.91000000000008</v>
          </cell>
        </row>
        <row r="17">
          <cell r="C17">
            <v>652</v>
          </cell>
          <cell r="I17">
            <v>533.15</v>
          </cell>
          <cell r="N17">
            <v>533.15</v>
          </cell>
          <cell r="Q17">
            <v>2800</v>
          </cell>
          <cell r="W17">
            <v>685.06</v>
          </cell>
        </row>
        <row r="18">
          <cell r="C18">
            <v>381</v>
          </cell>
          <cell r="I18">
            <v>552.69000000000005</v>
          </cell>
          <cell r="N18">
            <v>552.69000000000005</v>
          </cell>
        </row>
        <row r="19">
          <cell r="C19">
            <v>995</v>
          </cell>
          <cell r="I19">
            <v>568.66</v>
          </cell>
          <cell r="N19">
            <v>568.66</v>
          </cell>
        </row>
        <row r="20">
          <cell r="C20">
            <v>1579</v>
          </cell>
          <cell r="I20">
            <v>573.95000000000005</v>
          </cell>
          <cell r="N20">
            <v>573.95000633312225</v>
          </cell>
        </row>
        <row r="21">
          <cell r="C21">
            <v>1855</v>
          </cell>
          <cell r="I21">
            <v>578.79999999999995</v>
          </cell>
          <cell r="N21">
            <v>578.79999999999995</v>
          </cell>
        </row>
        <row r="22">
          <cell r="C22">
            <v>2069</v>
          </cell>
          <cell r="I22">
            <v>588.96</v>
          </cell>
          <cell r="N22">
            <v>588.96</v>
          </cell>
          <cell r="Q22">
            <v>5750</v>
          </cell>
          <cell r="W22">
            <v>688.03</v>
          </cell>
          <cell r="AB22">
            <v>1</v>
          </cell>
        </row>
        <row r="23">
          <cell r="C23">
            <v>2080</v>
          </cell>
          <cell r="I23">
            <v>605.97</v>
          </cell>
          <cell r="N23">
            <v>605.97</v>
          </cell>
          <cell r="AB23">
            <v>1</v>
          </cell>
        </row>
        <row r="24">
          <cell r="C24">
            <v>1971</v>
          </cell>
          <cell r="I24">
            <v>617.01</v>
          </cell>
          <cell r="N24">
            <v>617.01</v>
          </cell>
          <cell r="AB24">
            <v>2</v>
          </cell>
        </row>
        <row r="25">
          <cell r="C25">
            <v>1667</v>
          </cell>
          <cell r="I25">
            <v>603.55999999999995</v>
          </cell>
          <cell r="N25">
            <v>603.56000000000006</v>
          </cell>
        </row>
        <row r="26">
          <cell r="C26">
            <v>1407</v>
          </cell>
          <cell r="I26">
            <v>599.75</v>
          </cell>
          <cell r="N26">
            <v>599.75</v>
          </cell>
          <cell r="Q26">
            <v>5841</v>
          </cell>
          <cell r="W26">
            <v>664.77838726245511</v>
          </cell>
          <cell r="AH26">
            <v>3</v>
          </cell>
        </row>
        <row r="27">
          <cell r="C27">
            <v>990</v>
          </cell>
          <cell r="I27">
            <v>615.88</v>
          </cell>
          <cell r="N27">
            <v>615.88</v>
          </cell>
          <cell r="AB27">
            <v>2</v>
          </cell>
        </row>
        <row r="28">
          <cell r="C28">
            <v>711</v>
          </cell>
          <cell r="I28">
            <v>612.16</v>
          </cell>
          <cell r="N28">
            <v>612.16</v>
          </cell>
        </row>
        <row r="29">
          <cell r="C29">
            <v>605</v>
          </cell>
          <cell r="I29">
            <v>604.29999999999995</v>
          </cell>
          <cell r="N29">
            <v>604.29999999999995</v>
          </cell>
        </row>
        <row r="30">
          <cell r="C30">
            <v>851</v>
          </cell>
          <cell r="I30">
            <v>605.63</v>
          </cell>
          <cell r="N30">
            <v>606.34166862514689</v>
          </cell>
          <cell r="AB30">
            <v>1</v>
          </cell>
        </row>
        <row r="31">
          <cell r="C31">
            <v>2061</v>
          </cell>
          <cell r="I31">
            <v>609.53</v>
          </cell>
          <cell r="N31">
            <v>609.53000000000009</v>
          </cell>
          <cell r="Q31">
            <v>5427</v>
          </cell>
          <cell r="W31">
            <v>669.4432006633499</v>
          </cell>
          <cell r="AH31">
            <v>2</v>
          </cell>
        </row>
        <row r="32">
          <cell r="C32">
            <v>2049</v>
          </cell>
          <cell r="I32">
            <v>614.28</v>
          </cell>
          <cell r="N32">
            <v>614.5797950219619</v>
          </cell>
          <cell r="AB32">
            <v>1</v>
          </cell>
        </row>
        <row r="33">
          <cell r="C33">
            <v>2515</v>
          </cell>
          <cell r="I33">
            <v>617.21</v>
          </cell>
          <cell r="N33">
            <v>616.96458846918483</v>
          </cell>
        </row>
        <row r="34">
          <cell r="C34">
            <v>2736</v>
          </cell>
          <cell r="I34">
            <v>616.1</v>
          </cell>
          <cell r="N34">
            <v>616.32518274853794</v>
          </cell>
          <cell r="Q34">
            <v>5710</v>
          </cell>
          <cell r="W34">
            <v>475.21716287215401</v>
          </cell>
          <cell r="AB34">
            <v>1</v>
          </cell>
          <cell r="AH34">
            <v>3</v>
          </cell>
        </row>
        <row r="35">
          <cell r="C35">
            <v>2976</v>
          </cell>
          <cell r="I35">
            <v>608.05999999999995</v>
          </cell>
          <cell r="N35">
            <v>608.06000000000006</v>
          </cell>
          <cell r="Q35">
            <v>2110</v>
          </cell>
          <cell r="W35">
            <v>479.75</v>
          </cell>
          <cell r="AB35">
            <v>1</v>
          </cell>
          <cell r="AH35">
            <v>1</v>
          </cell>
        </row>
        <row r="36">
          <cell r="C36">
            <v>2545</v>
          </cell>
          <cell r="I36">
            <v>411.15020825146075</v>
          </cell>
          <cell r="N36">
            <v>475.44204322200392</v>
          </cell>
          <cell r="Q36">
            <v>0</v>
          </cell>
          <cell r="AB36">
            <v>1</v>
          </cell>
          <cell r="AH36">
            <v>0</v>
          </cell>
        </row>
        <row r="37">
          <cell r="C37">
            <v>1714</v>
          </cell>
          <cell r="I37">
            <v>402.6635472578763</v>
          </cell>
          <cell r="N37">
            <v>475.44257876312719</v>
          </cell>
          <cell r="Q37">
            <v>0</v>
          </cell>
          <cell r="W37">
            <v>0</v>
          </cell>
          <cell r="AB37">
            <v>1</v>
          </cell>
          <cell r="AH37">
            <v>0</v>
          </cell>
        </row>
        <row r="38">
          <cell r="C38">
            <v>1611</v>
          </cell>
          <cell r="I38">
            <v>404.17988826815167</v>
          </cell>
          <cell r="N38">
            <v>475.70804469273747</v>
          </cell>
          <cell r="Q38">
            <v>8163</v>
          </cell>
          <cell r="W38">
            <v>227.67957256585302</v>
          </cell>
          <cell r="AB38">
            <v>1</v>
          </cell>
          <cell r="AH38">
            <v>2</v>
          </cell>
        </row>
        <row r="39">
          <cell r="C39">
            <v>1283</v>
          </cell>
          <cell r="I39">
            <v>353.59967238690274</v>
          </cell>
          <cell r="N39">
            <v>475.2</v>
          </cell>
          <cell r="Q39">
            <v>0</v>
          </cell>
          <cell r="W39">
            <v>0</v>
          </cell>
          <cell r="AB39">
            <v>0</v>
          </cell>
          <cell r="AH39">
            <v>0</v>
          </cell>
        </row>
        <row r="40">
          <cell r="C40">
            <v>1401</v>
          </cell>
          <cell r="I40">
            <v>369.46</v>
          </cell>
          <cell r="N40">
            <v>475</v>
          </cell>
          <cell r="Q40">
            <v>0</v>
          </cell>
          <cell r="W40">
            <v>0</v>
          </cell>
          <cell r="AB40">
            <v>1</v>
          </cell>
          <cell r="AH40">
            <v>0</v>
          </cell>
        </row>
        <row r="41">
          <cell r="C41">
            <v>1729</v>
          </cell>
          <cell r="I41">
            <v>373.66315789473668</v>
          </cell>
          <cell r="N41">
            <v>475</v>
          </cell>
          <cell r="Q41">
            <v>4938</v>
          </cell>
          <cell r="W41">
            <v>171.63</v>
          </cell>
          <cell r="AB41">
            <v>0</v>
          </cell>
          <cell r="AH41">
            <v>2</v>
          </cell>
        </row>
        <row r="42">
          <cell r="C42">
            <v>1684</v>
          </cell>
          <cell r="I42">
            <v>361.67</v>
          </cell>
          <cell r="N42">
            <v>475</v>
          </cell>
          <cell r="Q42">
            <v>1052</v>
          </cell>
          <cell r="W42">
            <v>171.63</v>
          </cell>
          <cell r="AB42">
            <v>1</v>
          </cell>
          <cell r="AH42">
            <v>1</v>
          </cell>
        </row>
        <row r="43">
          <cell r="C43">
            <v>2333</v>
          </cell>
          <cell r="I43">
            <v>342.56</v>
          </cell>
          <cell r="N43">
            <v>475</v>
          </cell>
          <cell r="Q43">
            <v>0</v>
          </cell>
          <cell r="W43">
            <v>0</v>
          </cell>
          <cell r="AB43">
            <v>0</v>
          </cell>
          <cell r="AH43">
            <v>0</v>
          </cell>
        </row>
        <row r="44">
          <cell r="C44">
            <v>2979</v>
          </cell>
          <cell r="I44">
            <v>346.55</v>
          </cell>
          <cell r="N44">
            <v>475</v>
          </cell>
          <cell r="Q44">
            <v>5764</v>
          </cell>
          <cell r="W44">
            <v>154.94452290076299</v>
          </cell>
          <cell r="AB44">
            <v>1</v>
          </cell>
          <cell r="AH44">
            <v>1</v>
          </cell>
        </row>
        <row r="45">
          <cell r="C45">
            <v>2692</v>
          </cell>
          <cell r="I45">
            <v>325.76</v>
          </cell>
          <cell r="N45">
            <v>475</v>
          </cell>
          <cell r="Q45">
            <v>0</v>
          </cell>
          <cell r="W45">
            <v>0</v>
          </cell>
          <cell r="AB45">
            <v>1</v>
          </cell>
          <cell r="AH45">
            <v>0</v>
          </cell>
        </row>
        <row r="46">
          <cell r="C46">
            <v>3110</v>
          </cell>
          <cell r="I46">
            <v>316.19</v>
          </cell>
          <cell r="N46">
            <v>475</v>
          </cell>
          <cell r="Q46">
            <v>5669</v>
          </cell>
          <cell r="W46">
            <v>135.68</v>
          </cell>
          <cell r="AB46">
            <v>0</v>
          </cell>
          <cell r="AH46">
            <v>2</v>
          </cell>
        </row>
        <row r="47">
          <cell r="C47">
            <v>2921</v>
          </cell>
          <cell r="I47">
            <v>316.18</v>
          </cell>
          <cell r="N47">
            <v>475</v>
          </cell>
          <cell r="Q47">
            <v>0</v>
          </cell>
          <cell r="W47">
            <v>0</v>
          </cell>
          <cell r="AB47">
            <v>0</v>
          </cell>
          <cell r="AH47">
            <v>0</v>
          </cell>
        </row>
        <row r="48">
          <cell r="C48">
            <v>2743</v>
          </cell>
          <cell r="I48">
            <v>312.37</v>
          </cell>
          <cell r="N48">
            <v>475</v>
          </cell>
          <cell r="Q48">
            <v>0</v>
          </cell>
          <cell r="W48">
            <v>0</v>
          </cell>
          <cell r="AB48">
            <v>0</v>
          </cell>
          <cell r="AH48">
            <v>0</v>
          </cell>
        </row>
        <row r="49">
          <cell r="C49">
            <v>2231</v>
          </cell>
          <cell r="I49">
            <v>309.77</v>
          </cell>
          <cell r="N49">
            <v>475</v>
          </cell>
          <cell r="Q49">
            <v>8774</v>
          </cell>
          <cell r="W49">
            <v>70.496225210850398</v>
          </cell>
          <cell r="AB49">
            <v>0</v>
          </cell>
          <cell r="AH49">
            <v>0</v>
          </cell>
        </row>
        <row r="50">
          <cell r="C50">
            <v>1468</v>
          </cell>
          <cell r="I50">
            <v>252.81</v>
          </cell>
          <cell r="N50">
            <v>475</v>
          </cell>
          <cell r="Q50">
            <v>0</v>
          </cell>
          <cell r="W50">
            <v>0</v>
          </cell>
          <cell r="AB50">
            <v>0</v>
          </cell>
          <cell r="AH50">
            <v>0</v>
          </cell>
        </row>
        <row r="51">
          <cell r="C51">
            <v>1025</v>
          </cell>
          <cell r="I51">
            <v>219.56</v>
          </cell>
          <cell r="N51">
            <v>475</v>
          </cell>
          <cell r="Q51">
            <v>0</v>
          </cell>
          <cell r="W51">
            <v>0</v>
          </cell>
          <cell r="AB51">
            <v>0</v>
          </cell>
          <cell r="AH51">
            <v>0</v>
          </cell>
        </row>
        <row r="52">
          <cell r="C52">
            <v>857</v>
          </cell>
          <cell r="I52">
            <v>215.06</v>
          </cell>
          <cell r="N52">
            <v>475</v>
          </cell>
          <cell r="Q52">
            <v>0</v>
          </cell>
          <cell r="W52">
            <v>0</v>
          </cell>
          <cell r="AB52">
            <v>0</v>
          </cell>
          <cell r="AH52">
            <v>0</v>
          </cell>
        </row>
        <row r="53">
          <cell r="C53">
            <v>959</v>
          </cell>
          <cell r="I53">
            <v>228.2</v>
          </cell>
          <cell r="N53">
            <v>475</v>
          </cell>
          <cell r="Q53">
            <v>0</v>
          </cell>
          <cell r="W53">
            <v>0</v>
          </cell>
          <cell r="AB53">
            <v>0</v>
          </cell>
          <cell r="AH53">
            <v>0</v>
          </cell>
        </row>
        <row r="54">
          <cell r="C54">
            <v>1121</v>
          </cell>
          <cell r="I54">
            <v>208.88</v>
          </cell>
          <cell r="N54">
            <v>475</v>
          </cell>
          <cell r="Q54">
            <v>6540</v>
          </cell>
          <cell r="W54">
            <v>112.010000000007</v>
          </cell>
          <cell r="AB54">
            <v>0</v>
          </cell>
          <cell r="AH54">
            <v>0</v>
          </cell>
        </row>
        <row r="55">
          <cell r="C55">
            <v>2397</v>
          </cell>
          <cell r="I55">
            <v>195.57</v>
          </cell>
          <cell r="N55">
            <v>475</v>
          </cell>
          <cell r="Q55">
            <v>0</v>
          </cell>
          <cell r="W55">
            <v>0</v>
          </cell>
          <cell r="AB55">
            <v>0</v>
          </cell>
          <cell r="AH55">
            <v>0</v>
          </cell>
        </row>
        <row r="56">
          <cell r="C56">
            <v>2683</v>
          </cell>
          <cell r="I56">
            <v>190.31</v>
          </cell>
          <cell r="N56">
            <v>475</v>
          </cell>
          <cell r="Q56">
            <v>3518</v>
          </cell>
          <cell r="W56">
            <v>143.79</v>
          </cell>
          <cell r="AB56">
            <v>0</v>
          </cell>
          <cell r="AH56">
            <v>0</v>
          </cell>
        </row>
        <row r="57">
          <cell r="C57">
            <v>2874</v>
          </cell>
          <cell r="I57">
            <v>186.66</v>
          </cell>
          <cell r="N57">
            <v>475</v>
          </cell>
          <cell r="Q57">
            <v>0</v>
          </cell>
          <cell r="W57">
            <v>0</v>
          </cell>
          <cell r="AB57">
            <v>0</v>
          </cell>
          <cell r="AH57">
            <v>0</v>
          </cell>
        </row>
        <row r="58">
          <cell r="C58">
            <v>2933</v>
          </cell>
          <cell r="I58">
            <v>184.28</v>
          </cell>
          <cell r="N58">
            <v>475</v>
          </cell>
          <cell r="Q58">
            <v>5557</v>
          </cell>
          <cell r="W58">
            <v>127.4</v>
          </cell>
          <cell r="AB58">
            <v>0</v>
          </cell>
          <cell r="AH58">
            <v>0</v>
          </cell>
        </row>
        <row r="59">
          <cell r="C59">
            <v>2791</v>
          </cell>
          <cell r="I59">
            <v>184.41</v>
          </cell>
          <cell r="N59">
            <v>475</v>
          </cell>
          <cell r="Q59">
            <v>0</v>
          </cell>
          <cell r="W59">
            <v>0</v>
          </cell>
          <cell r="AB59">
            <v>0</v>
          </cell>
          <cell r="AH59">
            <v>0</v>
          </cell>
        </row>
        <row r="60">
          <cell r="C60">
            <v>2674</v>
          </cell>
          <cell r="I60">
            <v>222.095362752445</v>
          </cell>
          <cell r="N60">
            <v>475</v>
          </cell>
          <cell r="Q60">
            <v>0</v>
          </cell>
          <cell r="W60">
            <v>0</v>
          </cell>
          <cell r="AB60">
            <v>0</v>
          </cell>
          <cell r="AH60">
            <v>0</v>
          </cell>
        </row>
        <row r="61">
          <cell r="C61">
            <v>2587</v>
          </cell>
          <cell r="I61">
            <v>198.19</v>
          </cell>
          <cell r="N61">
            <v>475</v>
          </cell>
          <cell r="Q61">
            <v>8400</v>
          </cell>
          <cell r="W61">
            <v>146.97030952380999</v>
          </cell>
          <cell r="AB61">
            <v>0</v>
          </cell>
          <cell r="AH61">
            <v>0</v>
          </cell>
        </row>
        <row r="62">
          <cell r="C62">
            <v>1776</v>
          </cell>
          <cell r="I62">
            <v>182.890000000008</v>
          </cell>
          <cell r="N62">
            <v>475</v>
          </cell>
          <cell r="Q62">
            <v>0</v>
          </cell>
          <cell r="W62">
            <v>0</v>
          </cell>
          <cell r="AB62">
            <v>0</v>
          </cell>
          <cell r="AH62">
            <v>0</v>
          </cell>
        </row>
        <row r="63">
          <cell r="C63">
            <v>1478</v>
          </cell>
          <cell r="I63">
            <v>181.86</v>
          </cell>
          <cell r="N63">
            <v>475</v>
          </cell>
          <cell r="Q63">
            <v>4363</v>
          </cell>
          <cell r="W63">
            <v>148</v>
          </cell>
          <cell r="AB63">
            <v>0</v>
          </cell>
          <cell r="AH63">
            <v>0</v>
          </cell>
        </row>
        <row r="64">
          <cell r="C64">
            <v>588</v>
          </cell>
          <cell r="I64">
            <v>176.45</v>
          </cell>
          <cell r="N64">
            <v>475</v>
          </cell>
          <cell r="Q64">
            <v>0</v>
          </cell>
          <cell r="W64">
            <v>0</v>
          </cell>
          <cell r="AB64">
            <v>0</v>
          </cell>
          <cell r="AH64">
            <v>0</v>
          </cell>
        </row>
        <row r="65">
          <cell r="C65">
            <v>786</v>
          </cell>
          <cell r="I65">
            <v>183.26</v>
          </cell>
          <cell r="N65">
            <v>475</v>
          </cell>
          <cell r="Q65">
            <v>0</v>
          </cell>
          <cell r="W65">
            <v>0</v>
          </cell>
          <cell r="AB65">
            <v>0</v>
          </cell>
          <cell r="AH65">
            <v>0</v>
          </cell>
        </row>
        <row r="66">
          <cell r="C66">
            <v>681</v>
          </cell>
          <cell r="I66">
            <v>183.39</v>
          </cell>
          <cell r="N66">
            <v>475</v>
          </cell>
          <cell r="Q66">
            <v>2852</v>
          </cell>
          <cell r="W66">
            <v>180.650000000007</v>
          </cell>
          <cell r="AB66">
            <v>0</v>
          </cell>
          <cell r="AH66">
            <v>0</v>
          </cell>
        </row>
        <row r="67">
          <cell r="C67">
            <v>2135</v>
          </cell>
          <cell r="I67">
            <v>182.69</v>
          </cell>
          <cell r="N67">
            <v>475</v>
          </cell>
          <cell r="Q67">
            <v>0</v>
          </cell>
          <cell r="W67">
            <v>0</v>
          </cell>
          <cell r="AB67">
            <v>0</v>
          </cell>
          <cell r="AH67">
            <v>0</v>
          </cell>
        </row>
        <row r="68">
          <cell r="C68">
            <v>2762</v>
          </cell>
          <cell r="I68">
            <v>181.01</v>
          </cell>
          <cell r="N68">
            <v>475</v>
          </cell>
          <cell r="Q68">
            <v>0</v>
          </cell>
          <cell r="W68">
            <v>0</v>
          </cell>
          <cell r="AB68">
            <v>0</v>
          </cell>
          <cell r="AH68">
            <v>0</v>
          </cell>
        </row>
        <row r="69">
          <cell r="C69">
            <v>2684</v>
          </cell>
          <cell r="I69">
            <v>182.62</v>
          </cell>
          <cell r="N69">
            <v>475</v>
          </cell>
          <cell r="Q69">
            <v>5578</v>
          </cell>
          <cell r="W69">
            <v>189.9</v>
          </cell>
          <cell r="AB69">
            <v>0</v>
          </cell>
          <cell r="AH69">
            <v>0</v>
          </cell>
        </row>
        <row r="70">
          <cell r="C70">
            <v>2998</v>
          </cell>
          <cell r="I70">
            <v>182.55</v>
          </cell>
          <cell r="N70">
            <v>475</v>
          </cell>
          <cell r="Q70">
            <v>2689</v>
          </cell>
          <cell r="W70">
            <v>166.02</v>
          </cell>
          <cell r="AB70">
            <v>0</v>
          </cell>
          <cell r="AH70">
            <v>0</v>
          </cell>
        </row>
        <row r="71">
          <cell r="C71">
            <v>2932</v>
          </cell>
          <cell r="I71">
            <v>179.96</v>
          </cell>
          <cell r="N71">
            <v>475</v>
          </cell>
          <cell r="Q71">
            <v>0</v>
          </cell>
          <cell r="W71">
            <v>0</v>
          </cell>
          <cell r="AB71">
            <v>0</v>
          </cell>
          <cell r="AH71">
            <v>0</v>
          </cell>
        </row>
        <row r="72">
          <cell r="C72">
            <v>2818</v>
          </cell>
          <cell r="I72">
            <v>179.13</v>
          </cell>
          <cell r="N72">
            <v>475</v>
          </cell>
          <cell r="Q72">
            <v>0</v>
          </cell>
          <cell r="W72">
            <v>0</v>
          </cell>
          <cell r="AB72">
            <v>0</v>
          </cell>
          <cell r="AH72">
            <v>0</v>
          </cell>
        </row>
        <row r="73">
          <cell r="C73">
            <v>2214</v>
          </cell>
          <cell r="I73">
            <v>167.25</v>
          </cell>
          <cell r="N73">
            <v>475</v>
          </cell>
          <cell r="Q73">
            <v>8743</v>
          </cell>
          <cell r="W73">
            <v>183.35</v>
          </cell>
          <cell r="AB73">
            <v>0</v>
          </cell>
          <cell r="AH73">
            <v>0</v>
          </cell>
        </row>
        <row r="74">
          <cell r="C74">
            <v>1627</v>
          </cell>
          <cell r="I74">
            <v>181.15</v>
          </cell>
          <cell r="N74">
            <v>475</v>
          </cell>
          <cell r="W74">
            <v>0</v>
          </cell>
          <cell r="AB74">
            <v>0</v>
          </cell>
          <cell r="AH74">
            <v>0</v>
          </cell>
        </row>
        <row r="75">
          <cell r="C75">
            <v>1140</v>
          </cell>
          <cell r="I75">
            <v>175.31</v>
          </cell>
          <cell r="N75">
            <v>475</v>
          </cell>
          <cell r="Q75">
            <v>3841</v>
          </cell>
          <cell r="W75">
            <v>200.8</v>
          </cell>
          <cell r="AB75">
            <v>0</v>
          </cell>
          <cell r="AH75">
            <v>0</v>
          </cell>
        </row>
        <row r="76">
          <cell r="C76">
            <v>784</v>
          </cell>
          <cell r="I76">
            <v>179.11</v>
          </cell>
          <cell r="N76">
            <v>475</v>
          </cell>
          <cell r="W76">
            <v>0</v>
          </cell>
          <cell r="AB76">
            <v>0</v>
          </cell>
          <cell r="AH76">
            <v>0</v>
          </cell>
        </row>
        <row r="77">
          <cell r="C77">
            <v>919</v>
          </cell>
          <cell r="I77">
            <v>183.49</v>
          </cell>
          <cell r="N77">
            <v>475</v>
          </cell>
          <cell r="Q77">
            <v>0</v>
          </cell>
          <cell r="W77">
            <v>0</v>
          </cell>
          <cell r="AB77">
            <v>0</v>
          </cell>
          <cell r="AH77">
            <v>0</v>
          </cell>
        </row>
        <row r="78">
          <cell r="C78">
            <v>901</v>
          </cell>
          <cell r="I78">
            <v>185.93</v>
          </cell>
          <cell r="N78">
            <v>475</v>
          </cell>
          <cell r="Q78">
            <v>2843</v>
          </cell>
          <cell r="W78">
            <v>211.01</v>
          </cell>
          <cell r="AB78">
            <v>0</v>
          </cell>
          <cell r="AH78">
            <v>0</v>
          </cell>
        </row>
        <row r="79">
          <cell r="C79">
            <v>1616</v>
          </cell>
          <cell r="I79">
            <v>187.45</v>
          </cell>
          <cell r="N79">
            <v>475</v>
          </cell>
          <cell r="Q79">
            <v>0</v>
          </cell>
          <cell r="W79">
            <v>0</v>
          </cell>
          <cell r="AB79">
            <v>0</v>
          </cell>
          <cell r="AH79">
            <v>0</v>
          </cell>
        </row>
        <row r="80">
          <cell r="C80">
            <v>2605</v>
          </cell>
          <cell r="I80">
            <v>187.82</v>
          </cell>
          <cell r="N80">
            <v>475</v>
          </cell>
          <cell r="W80">
            <v>0</v>
          </cell>
        </row>
        <row r="81">
          <cell r="C81">
            <v>2964</v>
          </cell>
          <cell r="I81">
            <v>187.76</v>
          </cell>
          <cell r="N81">
            <v>474.87936572199698</v>
          </cell>
          <cell r="Q81">
            <v>5122</v>
          </cell>
          <cell r="W81">
            <v>237.69</v>
          </cell>
        </row>
        <row r="82">
          <cell r="C82">
            <v>2437</v>
          </cell>
          <cell r="I82">
            <v>190.0929544521953</v>
          </cell>
          <cell r="N82">
            <v>474.80508822322525</v>
          </cell>
          <cell r="Q82">
            <v>2963</v>
          </cell>
          <cell r="W82">
            <v>246.42</v>
          </cell>
        </row>
        <row r="83">
          <cell r="C83">
            <v>2884</v>
          </cell>
          <cell r="I83">
            <v>191.13</v>
          </cell>
          <cell r="N83">
            <v>474.9227773925104</v>
          </cell>
        </row>
        <row r="84">
          <cell r="C84">
            <v>3045</v>
          </cell>
          <cell r="I84">
            <v>193.24967159277503</v>
          </cell>
          <cell r="N84">
            <v>474.93444334975368</v>
          </cell>
        </row>
        <row r="85">
          <cell r="C85">
            <v>2368</v>
          </cell>
          <cell r="I85">
            <v>191.06</v>
          </cell>
          <cell r="N85">
            <v>475</v>
          </cell>
          <cell r="Q85">
            <v>8365</v>
          </cell>
          <cell r="W85">
            <v>243.29810280932458</v>
          </cell>
        </row>
        <row r="86">
          <cell r="C86">
            <v>1883</v>
          </cell>
          <cell r="I86">
            <v>200.49</v>
          </cell>
          <cell r="N86">
            <v>475</v>
          </cell>
        </row>
        <row r="87">
          <cell r="C87">
            <v>1227</v>
          </cell>
          <cell r="I87">
            <v>203.95</v>
          </cell>
          <cell r="N87">
            <v>475</v>
          </cell>
          <cell r="Q87">
            <v>4252</v>
          </cell>
          <cell r="W87">
            <v>268.99</v>
          </cell>
        </row>
        <row r="88">
          <cell r="C88">
            <v>789</v>
          </cell>
          <cell r="I88">
            <v>211.88</v>
          </cell>
          <cell r="N88">
            <v>475</v>
          </cell>
        </row>
        <row r="89">
          <cell r="C89">
            <v>1051</v>
          </cell>
          <cell r="I89">
            <v>219.08</v>
          </cell>
          <cell r="N89">
            <v>475</v>
          </cell>
        </row>
        <row r="90">
          <cell r="C90">
            <v>1214</v>
          </cell>
          <cell r="I90">
            <v>222.26</v>
          </cell>
          <cell r="N90">
            <v>475</v>
          </cell>
          <cell r="Q90">
            <v>3067</v>
          </cell>
          <cell r="W90">
            <v>287.13</v>
          </cell>
        </row>
        <row r="91">
          <cell r="C91">
            <v>2302</v>
          </cell>
          <cell r="I91">
            <v>285.33</v>
          </cell>
          <cell r="N91">
            <v>475</v>
          </cell>
        </row>
        <row r="92">
          <cell r="C92">
            <v>2698</v>
          </cell>
          <cell r="I92">
            <v>226.18</v>
          </cell>
          <cell r="N92">
            <v>475</v>
          </cell>
        </row>
        <row r="93">
          <cell r="C93">
            <v>2430</v>
          </cell>
          <cell r="I93">
            <v>227.5</v>
          </cell>
          <cell r="N93">
            <v>474.89328395061699</v>
          </cell>
          <cell r="Q93">
            <v>6214</v>
          </cell>
          <cell r="W93">
            <v>296.75</v>
          </cell>
        </row>
        <row r="94">
          <cell r="C94">
            <v>3012</v>
          </cell>
          <cell r="I94">
            <v>229.9</v>
          </cell>
          <cell r="N94">
            <v>475</v>
          </cell>
          <cell r="Q94">
            <v>2430</v>
          </cell>
          <cell r="W94">
            <v>274.37</v>
          </cell>
        </row>
        <row r="95">
          <cell r="C95">
            <v>2845</v>
          </cell>
          <cell r="I95">
            <v>229.05</v>
          </cell>
          <cell r="N95">
            <v>475</v>
          </cell>
        </row>
        <row r="96">
          <cell r="C96">
            <v>2831</v>
          </cell>
          <cell r="I96">
            <v>229.2</v>
          </cell>
          <cell r="N96">
            <v>474.97953036723197</v>
          </cell>
        </row>
        <row r="97">
          <cell r="C97">
            <v>2152</v>
          </cell>
          <cell r="I97">
            <v>230.51</v>
          </cell>
          <cell r="N97">
            <v>475</v>
          </cell>
          <cell r="Q97">
            <v>8688</v>
          </cell>
          <cell r="W97">
            <v>243.69706249999999</v>
          </cell>
        </row>
        <row r="98">
          <cell r="C98">
            <v>1700</v>
          </cell>
          <cell r="I98">
            <v>228.85</v>
          </cell>
          <cell r="N98">
            <v>474.88055294117652</v>
          </cell>
        </row>
        <row r="99">
          <cell r="C99">
            <v>1324</v>
          </cell>
          <cell r="I99">
            <v>227.58</v>
          </cell>
          <cell r="N99">
            <v>475</v>
          </cell>
          <cell r="Q99">
            <v>3852</v>
          </cell>
          <cell r="W99">
            <v>230.02</v>
          </cell>
        </row>
        <row r="100">
          <cell r="C100">
            <v>896</v>
          </cell>
          <cell r="I100">
            <v>226.45</v>
          </cell>
          <cell r="N100">
            <v>475</v>
          </cell>
        </row>
        <row r="101">
          <cell r="C101">
            <v>757</v>
          </cell>
          <cell r="I101">
            <v>228.33</v>
          </cell>
          <cell r="N101">
            <v>475</v>
          </cell>
        </row>
        <row r="102">
          <cell r="C102">
            <v>1415</v>
          </cell>
          <cell r="I102">
            <v>228.94</v>
          </cell>
          <cell r="N102">
            <v>475</v>
          </cell>
          <cell r="Q102">
            <v>2977</v>
          </cell>
          <cell r="W102">
            <v>236.29</v>
          </cell>
        </row>
        <row r="103">
          <cell r="C103">
            <v>1636</v>
          </cell>
          <cell r="I103">
            <v>229.11</v>
          </cell>
          <cell r="N103">
            <v>475</v>
          </cell>
        </row>
        <row r="104">
          <cell r="C104">
            <v>2309</v>
          </cell>
          <cell r="I104">
            <v>228.32</v>
          </cell>
          <cell r="N104">
            <v>475</v>
          </cell>
        </row>
        <row r="105">
          <cell r="C105">
            <v>2452</v>
          </cell>
          <cell r="I105">
            <v>232</v>
          </cell>
          <cell r="N105">
            <v>475</v>
          </cell>
          <cell r="Q105">
            <v>5360</v>
          </cell>
          <cell r="W105">
            <v>252.69</v>
          </cell>
        </row>
        <row r="106">
          <cell r="C106">
            <v>2845</v>
          </cell>
          <cell r="I106">
            <v>226.81</v>
          </cell>
          <cell r="N106">
            <v>475</v>
          </cell>
          <cell r="Q106">
            <v>2452</v>
          </cell>
          <cell r="W106">
            <v>234.5</v>
          </cell>
        </row>
        <row r="107">
          <cell r="C107">
            <v>2707</v>
          </cell>
          <cell r="I107">
            <v>226.16</v>
          </cell>
          <cell r="N107">
            <v>475</v>
          </cell>
        </row>
        <row r="108">
          <cell r="C108">
            <v>2551</v>
          </cell>
          <cell r="I108">
            <v>214.82</v>
          </cell>
          <cell r="N108">
            <v>475</v>
          </cell>
        </row>
        <row r="109">
          <cell r="C109">
            <v>2109</v>
          </cell>
          <cell r="I109">
            <v>211.4</v>
          </cell>
          <cell r="N109">
            <v>475</v>
          </cell>
          <cell r="Q109">
            <v>8103</v>
          </cell>
          <cell r="W109">
            <v>195.63</v>
          </cell>
        </row>
        <row r="110">
          <cell r="C110">
            <v>1624</v>
          </cell>
          <cell r="I110">
            <v>207.44</v>
          </cell>
          <cell r="N110">
            <v>475</v>
          </cell>
        </row>
        <row r="111">
          <cell r="C111">
            <v>1178</v>
          </cell>
          <cell r="I111">
            <v>207.3</v>
          </cell>
          <cell r="N111">
            <v>475</v>
          </cell>
          <cell r="Q111">
            <v>3732</v>
          </cell>
          <cell r="W111">
            <v>206.93</v>
          </cell>
        </row>
        <row r="112">
          <cell r="C112">
            <v>758</v>
          </cell>
          <cell r="I112">
            <v>208.32</v>
          </cell>
          <cell r="N112">
            <v>475</v>
          </cell>
        </row>
        <row r="113">
          <cell r="C113">
            <v>1114</v>
          </cell>
          <cell r="I113">
            <v>208.41</v>
          </cell>
          <cell r="N113">
            <v>475</v>
          </cell>
        </row>
        <row r="114">
          <cell r="C114">
            <v>1061</v>
          </cell>
          <cell r="I114">
            <v>209.85</v>
          </cell>
          <cell r="N114">
            <v>475</v>
          </cell>
          <cell r="Q114">
            <v>3051</v>
          </cell>
          <cell r="W114">
            <v>232.999016715831</v>
          </cell>
        </row>
        <row r="115">
          <cell r="C115">
            <v>1589</v>
          </cell>
          <cell r="I115">
            <v>210.13</v>
          </cell>
          <cell r="N115">
            <v>475</v>
          </cell>
        </row>
        <row r="116">
          <cell r="C116">
            <v>2221</v>
          </cell>
          <cell r="I116">
            <v>210.67</v>
          </cell>
          <cell r="N116">
            <v>475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Interest"/>
      <sheetName val="Proxy Interest"/>
      <sheetName val="SREC Inv. Summary"/>
      <sheetName val="Loan Activity Summary"/>
      <sheetName val="SREC Inv. Ret. Calc."/>
      <sheetName val="Input"/>
      <sheetName val="Back up"/>
      <sheetName val="Customer Details"/>
      <sheetName val="Sheet5"/>
    </sheetNames>
    <sheetDataSet>
      <sheetData sheetId="0"/>
      <sheetData sheetId="1"/>
      <sheetData sheetId="2">
        <row r="16">
          <cell r="C16">
            <v>49935.96</v>
          </cell>
          <cell r="F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C17">
            <v>122314.7</v>
          </cell>
          <cell r="F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C18">
            <v>193767.25</v>
          </cell>
          <cell r="F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C19">
            <v>293605.65999999997</v>
          </cell>
          <cell r="F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C20">
            <v>200848.88</v>
          </cell>
          <cell r="F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C21">
            <v>271993.92</v>
          </cell>
          <cell r="F21">
            <v>659623.56999999995</v>
          </cell>
          <cell r="J21">
            <v>0</v>
          </cell>
          <cell r="L21">
            <v>0</v>
          </cell>
          <cell r="M21">
            <v>0</v>
          </cell>
        </row>
        <row r="22">
          <cell r="C22">
            <v>296784.53999999998</v>
          </cell>
          <cell r="F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C23">
            <v>311265.7</v>
          </cell>
          <cell r="F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C24">
            <v>236431.2</v>
          </cell>
          <cell r="F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C25">
            <v>166156.65</v>
          </cell>
          <cell r="F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C26">
            <v>152498.79</v>
          </cell>
          <cell r="F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C27">
            <v>347613.8</v>
          </cell>
          <cell r="F27">
            <v>1466697.39</v>
          </cell>
          <cell r="J27">
            <v>0</v>
          </cell>
          <cell r="L27">
            <v>0</v>
          </cell>
          <cell r="M27">
            <v>0</v>
          </cell>
        </row>
        <row r="28">
          <cell r="C28">
            <v>210574.89</v>
          </cell>
          <cell r="F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C29">
            <v>565816.69999999995</v>
          </cell>
          <cell r="F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C30">
            <v>906267.05</v>
          </cell>
          <cell r="F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C31">
            <v>1073674</v>
          </cell>
          <cell r="F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C32">
            <v>1218558.24</v>
          </cell>
          <cell r="F32">
            <v>3266861.93</v>
          </cell>
          <cell r="J32">
            <v>0</v>
          </cell>
          <cell r="L32">
            <v>0</v>
          </cell>
          <cell r="M32">
            <v>0</v>
          </cell>
        </row>
        <row r="33">
          <cell r="C33">
            <v>1260417.6000000001</v>
          </cell>
          <cell r="F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C34">
            <v>1216126.71</v>
          </cell>
          <cell r="F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C35">
            <v>1006134.52</v>
          </cell>
          <cell r="F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C36">
            <v>843848.25</v>
          </cell>
          <cell r="F36">
            <v>3524874.3</v>
          </cell>
          <cell r="J36">
            <v>1380</v>
          </cell>
          <cell r="L36">
            <v>1995.3600000000001</v>
          </cell>
          <cell r="M36">
            <v>1380</v>
          </cell>
        </row>
        <row r="37">
          <cell r="C37">
            <v>609721.19999999995</v>
          </cell>
          <cell r="F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C38">
            <v>435245.76</v>
          </cell>
          <cell r="F38">
            <v>0</v>
          </cell>
          <cell r="J38">
            <v>1365.54</v>
          </cell>
          <cell r="L38">
            <v>0</v>
          </cell>
          <cell r="M38">
            <v>0</v>
          </cell>
        </row>
        <row r="39">
          <cell r="C39">
            <v>365601.5</v>
          </cell>
          <cell r="F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C40">
            <v>515996.76</v>
          </cell>
          <cell r="F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C41">
            <v>1256241.33</v>
          </cell>
          <cell r="F41">
            <v>3288417.71</v>
          </cell>
          <cell r="J41">
            <v>454.22</v>
          </cell>
          <cell r="L41">
            <v>1339.38</v>
          </cell>
          <cell r="M41">
            <v>923.82</v>
          </cell>
        </row>
        <row r="42">
          <cell r="C42">
            <v>1259274</v>
          </cell>
          <cell r="F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C43">
            <v>1551665.94</v>
          </cell>
          <cell r="F43">
            <v>0</v>
          </cell>
          <cell r="J43">
            <v>460.71</v>
          </cell>
          <cell r="L43">
            <v>0</v>
          </cell>
          <cell r="M43">
            <v>0</v>
          </cell>
        </row>
        <row r="44">
          <cell r="C44">
            <v>1686265.7</v>
          </cell>
          <cell r="F44">
            <v>3488228.45</v>
          </cell>
          <cell r="J44">
            <v>0</v>
          </cell>
          <cell r="L44">
            <v>1430</v>
          </cell>
          <cell r="M44">
            <v>1356.65</v>
          </cell>
        </row>
        <row r="45">
          <cell r="C45">
            <v>1809586.56</v>
          </cell>
          <cell r="F45">
            <v>1302207.6499999999</v>
          </cell>
          <cell r="J45">
            <v>462.08</v>
          </cell>
          <cell r="L45">
            <v>479.75</v>
          </cell>
          <cell r="M45">
            <v>462.08</v>
          </cell>
        </row>
        <row r="46">
          <cell r="C46">
            <v>1046377.28</v>
          </cell>
          <cell r="F46">
            <v>0</v>
          </cell>
          <cell r="J46">
            <v>456.05</v>
          </cell>
          <cell r="L46">
            <v>0</v>
          </cell>
          <cell r="M46">
            <v>0</v>
          </cell>
        </row>
        <row r="47">
          <cell r="C47">
            <v>690165.32</v>
          </cell>
          <cell r="F47">
            <v>0</v>
          </cell>
          <cell r="J47">
            <v>307.86</v>
          </cell>
          <cell r="L47">
            <v>0</v>
          </cell>
          <cell r="M47">
            <v>0</v>
          </cell>
        </row>
        <row r="48">
          <cell r="C48">
            <v>651133.80000000005</v>
          </cell>
          <cell r="F48">
            <v>4483700.0400001379</v>
          </cell>
          <cell r="J48">
            <v>301.43</v>
          </cell>
          <cell r="L48">
            <v>454.06</v>
          </cell>
          <cell r="M48">
            <v>763.91</v>
          </cell>
        </row>
        <row r="49">
          <cell r="C49">
            <v>453314.78</v>
          </cell>
          <cell r="F49">
            <v>0</v>
          </cell>
          <cell r="J49">
            <v>302.3</v>
          </cell>
          <cell r="L49">
            <v>0</v>
          </cell>
          <cell r="M49">
            <v>0</v>
          </cell>
        </row>
        <row r="50">
          <cell r="C50">
            <v>517613.46</v>
          </cell>
          <cell r="F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C51">
            <v>646063.6</v>
          </cell>
          <cell r="F51">
            <v>1912955.76</v>
          </cell>
          <cell r="J51">
            <v>277.10000000000002</v>
          </cell>
          <cell r="L51">
            <v>343.26</v>
          </cell>
          <cell r="M51">
            <v>603.73</v>
          </cell>
        </row>
        <row r="52">
          <cell r="C52">
            <v>609052.28</v>
          </cell>
          <cell r="F52">
            <v>388671.92</v>
          </cell>
          <cell r="J52">
            <v>0</v>
          </cell>
          <cell r="L52">
            <v>171.63</v>
          </cell>
          <cell r="M52">
            <v>277.10000000000002</v>
          </cell>
        </row>
        <row r="53">
          <cell r="C53">
            <v>799192.48</v>
          </cell>
          <cell r="F53">
            <v>0</v>
          </cell>
          <cell r="J53">
            <v>271.25</v>
          </cell>
          <cell r="L53">
            <v>0</v>
          </cell>
          <cell r="M53">
            <v>0</v>
          </cell>
        </row>
        <row r="54">
          <cell r="C54">
            <v>1032372.45</v>
          </cell>
          <cell r="F54">
            <v>2064908.04</v>
          </cell>
          <cell r="J54">
            <v>0</v>
          </cell>
          <cell r="L54">
            <v>155</v>
          </cell>
          <cell r="M54">
            <v>271.25</v>
          </cell>
        </row>
        <row r="55">
          <cell r="C55">
            <v>876945.92000000004</v>
          </cell>
          <cell r="F55">
            <v>0</v>
          </cell>
          <cell r="J55">
            <v>259.91000000000003</v>
          </cell>
          <cell r="L55">
            <v>0</v>
          </cell>
          <cell r="M55">
            <v>0</v>
          </cell>
        </row>
        <row r="56">
          <cell r="C56">
            <v>983350.9</v>
          </cell>
          <cell r="F56">
            <v>1908666.85</v>
          </cell>
          <cell r="J56">
            <v>244.32</v>
          </cell>
          <cell r="L56">
            <v>271.36</v>
          </cell>
          <cell r="M56">
            <v>504.23</v>
          </cell>
        </row>
        <row r="57">
          <cell r="C57">
            <v>923561.78</v>
          </cell>
          <cell r="F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C58">
            <v>856830.91</v>
          </cell>
          <cell r="F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C59">
            <v>691096.87</v>
          </cell>
          <cell r="F59">
            <v>2763743.59</v>
          </cell>
          <cell r="J59">
            <v>0</v>
          </cell>
          <cell r="L59">
            <v>0</v>
          </cell>
          <cell r="M59">
            <v>0</v>
          </cell>
        </row>
        <row r="60">
          <cell r="C60">
            <v>371125.08</v>
          </cell>
          <cell r="F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C61">
            <v>225049</v>
          </cell>
          <cell r="F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C62">
            <v>184306.42</v>
          </cell>
          <cell r="F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C63">
            <v>218843.8</v>
          </cell>
          <cell r="F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C64">
            <v>234154.48</v>
          </cell>
          <cell r="F64">
            <v>1690421.17</v>
          </cell>
          <cell r="J64">
            <v>0</v>
          </cell>
          <cell r="L64">
            <v>0</v>
          </cell>
          <cell r="M64">
            <v>0</v>
          </cell>
        </row>
        <row r="65">
          <cell r="C65">
            <v>468781.29</v>
          </cell>
          <cell r="F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C66">
            <v>510601.73</v>
          </cell>
          <cell r="F66">
            <v>702935.77000001608</v>
          </cell>
          <cell r="J66">
            <v>0</v>
          </cell>
          <cell r="L66">
            <v>0</v>
          </cell>
          <cell r="M66">
            <v>0</v>
          </cell>
        </row>
        <row r="67">
          <cell r="C67">
            <v>536460.84</v>
          </cell>
          <cell r="F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C68">
            <v>540493.24</v>
          </cell>
          <cell r="F68">
            <v>1047062.57</v>
          </cell>
          <cell r="J68">
            <v>0</v>
          </cell>
          <cell r="L68">
            <v>0</v>
          </cell>
          <cell r="M68">
            <v>0</v>
          </cell>
        </row>
        <row r="69">
          <cell r="C69">
            <v>514688.31</v>
          </cell>
          <cell r="F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C70">
            <v>593883</v>
          </cell>
          <cell r="F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C71">
            <v>512717.53</v>
          </cell>
          <cell r="F71">
            <v>1649716.07</v>
          </cell>
          <cell r="J71">
            <v>0</v>
          </cell>
          <cell r="L71">
            <v>0</v>
          </cell>
          <cell r="M71">
            <v>0</v>
          </cell>
        </row>
        <row r="72">
          <cell r="C72">
            <v>324812.64</v>
          </cell>
          <cell r="F72">
            <v>0</v>
          </cell>
          <cell r="J72">
            <v>0</v>
          </cell>
          <cell r="L72">
            <v>0</v>
          </cell>
          <cell r="M72">
            <v>0</v>
          </cell>
        </row>
        <row r="73">
          <cell r="C73">
            <v>268789.08</v>
          </cell>
          <cell r="F73">
            <v>837530.17000001762</v>
          </cell>
          <cell r="J73">
            <v>0</v>
          </cell>
          <cell r="L73">
            <v>0</v>
          </cell>
          <cell r="M73">
            <v>0</v>
          </cell>
        </row>
        <row r="74">
          <cell r="C74">
            <v>103752.6</v>
          </cell>
          <cell r="F74">
            <v>0</v>
          </cell>
          <cell r="J74">
            <v>0</v>
          </cell>
          <cell r="L74">
            <v>0</v>
          </cell>
          <cell r="M74">
            <v>0</v>
          </cell>
        </row>
        <row r="75">
          <cell r="C75">
            <v>144042.35999999999</v>
          </cell>
          <cell r="F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C76">
            <v>124888.59</v>
          </cell>
          <cell r="F76">
            <v>516584.04000000394</v>
          </cell>
          <cell r="J76">
            <v>0</v>
          </cell>
          <cell r="L76">
            <v>0</v>
          </cell>
          <cell r="M76">
            <v>0</v>
          </cell>
        </row>
        <row r="77">
          <cell r="C77">
            <v>390043.15</v>
          </cell>
          <cell r="F77">
            <v>0</v>
          </cell>
          <cell r="J77">
            <v>0</v>
          </cell>
          <cell r="L77">
            <v>0</v>
          </cell>
          <cell r="M77">
            <v>0</v>
          </cell>
        </row>
        <row r="78">
          <cell r="C78">
            <v>499949.62</v>
          </cell>
          <cell r="F78">
            <v>0</v>
          </cell>
          <cell r="J78">
            <v>0</v>
          </cell>
          <cell r="L78">
            <v>0</v>
          </cell>
          <cell r="M78">
            <v>0</v>
          </cell>
        </row>
        <row r="79">
          <cell r="C79">
            <v>490152.08</v>
          </cell>
          <cell r="F79">
            <v>1014881.359999934</v>
          </cell>
          <cell r="J79">
            <v>0</v>
          </cell>
          <cell r="L79">
            <v>0</v>
          </cell>
          <cell r="M79">
            <v>0</v>
          </cell>
        </row>
        <row r="80">
          <cell r="C80">
            <v>547284.9</v>
          </cell>
          <cell r="F80">
            <v>491064.82999999134</v>
          </cell>
          <cell r="J80">
            <v>0</v>
          </cell>
          <cell r="L80">
            <v>0</v>
          </cell>
          <cell r="M80">
            <v>0</v>
          </cell>
        </row>
        <row r="81">
          <cell r="C81">
            <v>527642.72</v>
          </cell>
          <cell r="F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C82">
            <v>504788.34</v>
          </cell>
          <cell r="F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C83">
            <v>370291.5</v>
          </cell>
          <cell r="F83">
            <v>1578803.21</v>
          </cell>
          <cell r="J83">
            <v>0</v>
          </cell>
          <cell r="L83">
            <v>0</v>
          </cell>
          <cell r="M83">
            <v>0</v>
          </cell>
        </row>
        <row r="84">
          <cell r="C84">
            <v>294731.05</v>
          </cell>
          <cell r="F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C85">
            <v>199853.4</v>
          </cell>
          <cell r="F85">
            <v>665022.54999999458</v>
          </cell>
          <cell r="J85">
            <v>0</v>
          </cell>
          <cell r="L85">
            <v>0</v>
          </cell>
          <cell r="M85">
            <v>0</v>
          </cell>
        </row>
        <row r="86">
          <cell r="C86">
            <v>140422.24</v>
          </cell>
          <cell r="F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C87">
            <v>168627.31</v>
          </cell>
          <cell r="F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C88">
            <v>167522.93</v>
          </cell>
          <cell r="F88">
            <v>508902.95</v>
          </cell>
          <cell r="J88">
            <v>0</v>
          </cell>
          <cell r="L88">
            <v>0</v>
          </cell>
          <cell r="M88">
            <v>0</v>
          </cell>
        </row>
        <row r="89">
          <cell r="C89">
            <v>302919.2</v>
          </cell>
          <cell r="F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C90">
            <v>489271.1</v>
          </cell>
          <cell r="F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C91">
            <v>556520.64</v>
          </cell>
          <cell r="F91">
            <v>959713.23000001593</v>
          </cell>
          <cell r="J91">
            <v>0</v>
          </cell>
          <cell r="L91">
            <v>0</v>
          </cell>
          <cell r="M91">
            <v>0</v>
          </cell>
        </row>
        <row r="92">
          <cell r="C92">
            <v>463256.52999999997</v>
          </cell>
          <cell r="F92">
            <v>556332.87999999989</v>
          </cell>
          <cell r="J92">
            <v>0</v>
          </cell>
          <cell r="L92">
            <v>0</v>
          </cell>
          <cell r="M92">
            <v>0</v>
          </cell>
        </row>
        <row r="93">
          <cell r="C93">
            <v>551218.92000000004</v>
          </cell>
          <cell r="F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C94">
            <v>588445.25</v>
          </cell>
          <cell r="F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C95">
            <v>452430.08000000002</v>
          </cell>
          <cell r="F95">
            <v>1602918.2911999999</v>
          </cell>
          <cell r="J95">
            <v>0</v>
          </cell>
          <cell r="L95">
            <v>0</v>
          </cell>
          <cell r="M95">
            <v>0</v>
          </cell>
        </row>
        <row r="96">
          <cell r="C96">
            <v>377522.67</v>
          </cell>
          <cell r="F96">
            <v>0</v>
          </cell>
          <cell r="J96">
            <v>0</v>
          </cell>
          <cell r="L96">
            <v>0</v>
          </cell>
          <cell r="M96">
            <v>0</v>
          </cell>
        </row>
        <row r="97">
          <cell r="C97">
            <v>250246.65</v>
          </cell>
          <cell r="F97">
            <v>830142.92</v>
          </cell>
          <cell r="J97">
            <v>0</v>
          </cell>
          <cell r="L97">
            <v>0</v>
          </cell>
          <cell r="M97">
            <v>0</v>
          </cell>
        </row>
        <row r="98">
          <cell r="C98">
            <v>167173.32</v>
          </cell>
          <cell r="F98">
            <v>0</v>
          </cell>
          <cell r="J98">
            <v>0</v>
          </cell>
          <cell r="L98">
            <v>0</v>
          </cell>
          <cell r="M98">
            <v>0</v>
          </cell>
        </row>
        <row r="99">
          <cell r="C99">
            <v>230253.08</v>
          </cell>
          <cell r="F99">
            <v>0</v>
          </cell>
          <cell r="J99">
            <v>0</v>
          </cell>
          <cell r="L99">
            <v>0</v>
          </cell>
          <cell r="M99">
            <v>0</v>
          </cell>
        </row>
        <row r="100">
          <cell r="C100">
            <v>269823.64</v>
          </cell>
          <cell r="F100">
            <v>647673.05000000005</v>
          </cell>
          <cell r="J100">
            <v>0</v>
          </cell>
          <cell r="L100">
            <v>0</v>
          </cell>
          <cell r="M100">
            <v>0</v>
          </cell>
        </row>
        <row r="101">
          <cell r="C101">
            <v>656829.66</v>
          </cell>
          <cell r="F101">
            <v>0</v>
          </cell>
          <cell r="J101">
            <v>0</v>
          </cell>
          <cell r="L101">
            <v>0</v>
          </cell>
          <cell r="M101">
            <v>0</v>
          </cell>
        </row>
        <row r="102">
          <cell r="C102">
            <v>610233.64</v>
          </cell>
          <cell r="F102">
            <v>0</v>
          </cell>
          <cell r="J102">
            <v>0</v>
          </cell>
          <cell r="L102">
            <v>0</v>
          </cell>
          <cell r="M102">
            <v>0</v>
          </cell>
        </row>
        <row r="103">
          <cell r="C103">
            <v>552825</v>
          </cell>
          <cell r="F103">
            <v>1536886.94</v>
          </cell>
          <cell r="J103">
            <v>0</v>
          </cell>
          <cell r="L103">
            <v>0</v>
          </cell>
          <cell r="M103">
            <v>0</v>
          </cell>
        </row>
        <row r="104">
          <cell r="C104">
            <v>692458.8</v>
          </cell>
          <cell r="F104">
            <v>552825</v>
          </cell>
          <cell r="J104">
            <v>0</v>
          </cell>
          <cell r="L104">
            <v>0</v>
          </cell>
          <cell r="M104">
            <v>0</v>
          </cell>
        </row>
        <row r="105">
          <cell r="C105">
            <v>651647.25</v>
          </cell>
          <cell r="F105">
            <v>0</v>
          </cell>
          <cell r="J105">
            <v>0</v>
          </cell>
          <cell r="L105">
            <v>0</v>
          </cell>
          <cell r="M105">
            <v>0</v>
          </cell>
        </row>
        <row r="106">
          <cell r="C106">
            <v>648865.19999999995</v>
          </cell>
          <cell r="F106">
            <v>0</v>
          </cell>
          <cell r="J106">
            <v>0</v>
          </cell>
          <cell r="L106">
            <v>0</v>
          </cell>
          <cell r="M106">
            <v>0</v>
          </cell>
        </row>
        <row r="107">
          <cell r="C107">
            <v>496057.52</v>
          </cell>
          <cell r="F107">
            <v>1992971.25</v>
          </cell>
          <cell r="J107">
            <v>0</v>
          </cell>
          <cell r="L107">
            <v>0</v>
          </cell>
          <cell r="M107">
            <v>0</v>
          </cell>
        </row>
        <row r="108">
          <cell r="C108">
            <v>389045</v>
          </cell>
          <cell r="F108">
            <v>0</v>
          </cell>
          <cell r="J108">
            <v>0</v>
          </cell>
          <cell r="L108">
            <v>0</v>
          </cell>
          <cell r="M108">
            <v>0</v>
          </cell>
        </row>
        <row r="109">
          <cell r="C109">
            <v>301315.92</v>
          </cell>
          <cell r="F109">
            <v>885102.52</v>
          </cell>
          <cell r="J109">
            <v>0</v>
          </cell>
          <cell r="L109">
            <v>0</v>
          </cell>
          <cell r="M109">
            <v>0</v>
          </cell>
        </row>
        <row r="110">
          <cell r="C110">
            <v>202899.20000000001</v>
          </cell>
          <cell r="F110">
            <v>0</v>
          </cell>
          <cell r="J110">
            <v>0</v>
          </cell>
          <cell r="L110">
            <v>0</v>
          </cell>
          <cell r="M110">
            <v>0</v>
          </cell>
        </row>
        <row r="111">
          <cell r="C111">
            <v>172845.81</v>
          </cell>
          <cell r="F111">
            <v>0</v>
          </cell>
          <cell r="J111">
            <v>0</v>
          </cell>
          <cell r="L111">
            <v>0</v>
          </cell>
          <cell r="M111">
            <v>0</v>
          </cell>
        </row>
        <row r="112">
          <cell r="C112">
            <v>323950.09999999998</v>
          </cell>
          <cell r="F112">
            <v>677060.92999999993</v>
          </cell>
          <cell r="J112">
            <v>0</v>
          </cell>
          <cell r="L112">
            <v>0</v>
          </cell>
          <cell r="M112">
            <v>0</v>
          </cell>
        </row>
        <row r="113">
          <cell r="C113">
            <v>374823.96</v>
          </cell>
          <cell r="F113">
            <v>0</v>
          </cell>
          <cell r="J113">
            <v>0</v>
          </cell>
          <cell r="L113">
            <v>0</v>
          </cell>
          <cell r="M113">
            <v>0</v>
          </cell>
        </row>
        <row r="114">
          <cell r="C114">
            <v>527190.88</v>
          </cell>
          <cell r="F114">
            <v>0</v>
          </cell>
          <cell r="J114">
            <v>0</v>
          </cell>
          <cell r="L114">
            <v>0</v>
          </cell>
          <cell r="M114">
            <v>0</v>
          </cell>
        </row>
        <row r="115">
          <cell r="C115">
            <v>568864</v>
          </cell>
          <cell r="F115">
            <v>1225964.94</v>
          </cell>
          <cell r="J115">
            <v>0</v>
          </cell>
          <cell r="L115">
            <v>0</v>
          </cell>
          <cell r="M115">
            <v>0</v>
          </cell>
        </row>
        <row r="116">
          <cell r="C116">
            <v>645274.44999999995</v>
          </cell>
          <cell r="F116">
            <v>568864</v>
          </cell>
          <cell r="J116">
            <v>0</v>
          </cell>
          <cell r="L116">
            <v>0</v>
          </cell>
          <cell r="M116">
            <v>0</v>
          </cell>
        </row>
        <row r="117">
          <cell r="C117">
            <v>612215.12</v>
          </cell>
          <cell r="F117">
            <v>0</v>
          </cell>
          <cell r="J117">
            <v>0</v>
          </cell>
          <cell r="L117">
            <v>0</v>
          </cell>
          <cell r="M117">
            <v>0</v>
          </cell>
        </row>
        <row r="118">
          <cell r="C118">
            <v>548005.81999999995</v>
          </cell>
          <cell r="F118">
            <v>0</v>
          </cell>
          <cell r="J118">
            <v>0</v>
          </cell>
          <cell r="L118">
            <v>0</v>
          </cell>
          <cell r="M118">
            <v>0</v>
          </cell>
        </row>
        <row r="119">
          <cell r="C119">
            <v>445842.6</v>
          </cell>
          <cell r="F119">
            <v>1805495.39</v>
          </cell>
          <cell r="J119">
            <v>0</v>
          </cell>
          <cell r="L119">
            <v>0</v>
          </cell>
          <cell r="M119">
            <v>0</v>
          </cell>
        </row>
        <row r="120">
          <cell r="C120">
            <v>336882.56</v>
          </cell>
          <cell r="F120">
            <v>0</v>
          </cell>
          <cell r="J120">
            <v>0</v>
          </cell>
          <cell r="L120">
            <v>0</v>
          </cell>
          <cell r="M120">
            <v>0</v>
          </cell>
        </row>
        <row r="121">
          <cell r="C121">
            <v>244199.4</v>
          </cell>
          <cell r="F121">
            <v>782517.71999999986</v>
          </cell>
          <cell r="J121">
            <v>0</v>
          </cell>
          <cell r="L121">
            <v>0</v>
          </cell>
          <cell r="M121">
            <v>0</v>
          </cell>
        </row>
        <row r="122">
          <cell r="C122">
            <v>157906.53</v>
          </cell>
          <cell r="F122">
            <v>0</v>
          </cell>
          <cell r="J122">
            <v>0</v>
          </cell>
          <cell r="L122">
            <v>0</v>
          </cell>
          <cell r="M122">
            <v>0</v>
          </cell>
        </row>
        <row r="123">
          <cell r="C123">
            <v>232168.74</v>
          </cell>
          <cell r="F123">
            <v>0</v>
          </cell>
          <cell r="J123">
            <v>0</v>
          </cell>
          <cell r="L123">
            <v>0</v>
          </cell>
          <cell r="M123">
            <v>0</v>
          </cell>
        </row>
        <row r="124">
          <cell r="C124">
            <v>222650.85</v>
          </cell>
          <cell r="F124">
            <v>634482.14</v>
          </cell>
          <cell r="J124">
            <v>0</v>
          </cell>
          <cell r="L124">
            <v>0</v>
          </cell>
          <cell r="M124">
            <v>0</v>
          </cell>
        </row>
        <row r="125">
          <cell r="C125">
            <v>334316.83</v>
          </cell>
          <cell r="F125">
            <v>0</v>
          </cell>
          <cell r="J125">
            <v>0</v>
          </cell>
          <cell r="L125">
            <v>0</v>
          </cell>
          <cell r="M125">
            <v>0</v>
          </cell>
        </row>
        <row r="126">
          <cell r="C126">
            <v>467898.07</v>
          </cell>
          <cell r="F126">
            <v>0</v>
          </cell>
          <cell r="J126">
            <v>0</v>
          </cell>
          <cell r="L126">
            <v>0</v>
          </cell>
          <cell r="M126">
            <v>0</v>
          </cell>
        </row>
        <row r="127">
          <cell r="C127">
            <v>0</v>
          </cell>
          <cell r="F127">
            <v>0</v>
          </cell>
          <cell r="J127">
            <v>0</v>
          </cell>
          <cell r="L127">
            <v>0</v>
          </cell>
          <cell r="M127">
            <v>0</v>
          </cell>
        </row>
        <row r="128">
          <cell r="C128">
            <v>0</v>
          </cell>
          <cell r="F128">
            <v>0</v>
          </cell>
          <cell r="J128">
            <v>0</v>
          </cell>
          <cell r="L128">
            <v>0</v>
          </cell>
          <cell r="M128">
            <v>0</v>
          </cell>
        </row>
        <row r="129">
          <cell r="C129">
            <v>0</v>
          </cell>
          <cell r="F129">
            <v>0</v>
          </cell>
          <cell r="J129">
            <v>0</v>
          </cell>
          <cell r="L129">
            <v>0</v>
          </cell>
          <cell r="M129">
            <v>0</v>
          </cell>
        </row>
        <row r="130">
          <cell r="C130">
            <v>0</v>
          </cell>
          <cell r="F130">
            <v>0</v>
          </cell>
          <cell r="J130">
            <v>0</v>
          </cell>
          <cell r="L130">
            <v>0</v>
          </cell>
          <cell r="M130">
            <v>0</v>
          </cell>
        </row>
        <row r="131">
          <cell r="C131">
            <v>0</v>
          </cell>
          <cell r="F131">
            <v>0</v>
          </cell>
          <cell r="J131">
            <v>0</v>
          </cell>
          <cell r="L131">
            <v>0</v>
          </cell>
          <cell r="M131">
            <v>0</v>
          </cell>
        </row>
        <row r="132">
          <cell r="C132">
            <v>0</v>
          </cell>
          <cell r="F132">
            <v>0</v>
          </cell>
          <cell r="J132">
            <v>0</v>
          </cell>
          <cell r="L132">
            <v>0</v>
          </cell>
          <cell r="M132">
            <v>0</v>
          </cell>
        </row>
        <row r="133">
          <cell r="C133">
            <v>0</v>
          </cell>
          <cell r="F133">
            <v>0</v>
          </cell>
          <cell r="J133">
            <v>0</v>
          </cell>
          <cell r="L133">
            <v>0</v>
          </cell>
          <cell r="M133">
            <v>0</v>
          </cell>
        </row>
        <row r="134">
          <cell r="C134">
            <v>0</v>
          </cell>
          <cell r="F134">
            <v>0</v>
          </cell>
          <cell r="J134">
            <v>0</v>
          </cell>
          <cell r="L134">
            <v>0</v>
          </cell>
          <cell r="M134">
            <v>0</v>
          </cell>
        </row>
        <row r="135">
          <cell r="C135">
            <v>0</v>
          </cell>
          <cell r="F135">
            <v>0</v>
          </cell>
          <cell r="J135">
            <v>0</v>
          </cell>
          <cell r="L135">
            <v>0</v>
          </cell>
          <cell r="M135">
            <v>0</v>
          </cell>
        </row>
        <row r="136">
          <cell r="C136">
            <v>0</v>
          </cell>
          <cell r="F136">
            <v>0</v>
          </cell>
          <cell r="J136">
            <v>0</v>
          </cell>
          <cell r="L136">
            <v>0</v>
          </cell>
          <cell r="M136">
            <v>0</v>
          </cell>
        </row>
        <row r="137">
          <cell r="C137">
            <v>0</v>
          </cell>
          <cell r="F137">
            <v>0</v>
          </cell>
          <cell r="J137">
            <v>0</v>
          </cell>
          <cell r="L137">
            <v>0</v>
          </cell>
          <cell r="M137">
            <v>0</v>
          </cell>
        </row>
        <row r="138">
          <cell r="C138">
            <v>0</v>
          </cell>
          <cell r="F138">
            <v>0</v>
          </cell>
          <cell r="J138">
            <v>0</v>
          </cell>
          <cell r="L138">
            <v>0</v>
          </cell>
          <cell r="M138">
            <v>0</v>
          </cell>
        </row>
        <row r="139">
          <cell r="C139">
            <v>0</v>
          </cell>
          <cell r="F139">
            <v>0</v>
          </cell>
          <cell r="J139">
            <v>0</v>
          </cell>
          <cell r="L139">
            <v>0</v>
          </cell>
          <cell r="M139">
            <v>0</v>
          </cell>
        </row>
        <row r="140">
          <cell r="C140">
            <v>0</v>
          </cell>
          <cell r="F140">
            <v>0</v>
          </cell>
          <cell r="J140">
            <v>0</v>
          </cell>
          <cell r="L140">
            <v>0</v>
          </cell>
          <cell r="M140">
            <v>0</v>
          </cell>
        </row>
        <row r="141">
          <cell r="C141">
            <v>0</v>
          </cell>
          <cell r="F141">
            <v>0</v>
          </cell>
          <cell r="J141">
            <v>0</v>
          </cell>
          <cell r="L141">
            <v>0</v>
          </cell>
          <cell r="M141">
            <v>0</v>
          </cell>
        </row>
        <row r="142">
          <cell r="C142">
            <v>0</v>
          </cell>
          <cell r="F142">
            <v>0</v>
          </cell>
          <cell r="J142">
            <v>0</v>
          </cell>
          <cell r="L142">
            <v>0</v>
          </cell>
          <cell r="M142">
            <v>0</v>
          </cell>
        </row>
        <row r="143">
          <cell r="C143">
            <v>0</v>
          </cell>
          <cell r="F143">
            <v>0</v>
          </cell>
          <cell r="J143">
            <v>0</v>
          </cell>
          <cell r="L143">
            <v>0</v>
          </cell>
          <cell r="M143">
            <v>0</v>
          </cell>
        </row>
        <row r="144">
          <cell r="C144">
            <v>0</v>
          </cell>
          <cell r="F144">
            <v>0</v>
          </cell>
          <cell r="J144">
            <v>0</v>
          </cell>
          <cell r="L144">
            <v>0</v>
          </cell>
          <cell r="M144">
            <v>0</v>
          </cell>
        </row>
        <row r="145">
          <cell r="C145">
            <v>0</v>
          </cell>
          <cell r="F145">
            <v>0</v>
          </cell>
          <cell r="J145">
            <v>0</v>
          </cell>
          <cell r="L145">
            <v>0</v>
          </cell>
          <cell r="M145">
            <v>0</v>
          </cell>
        </row>
        <row r="146">
          <cell r="C146">
            <v>0</v>
          </cell>
          <cell r="F146">
            <v>0</v>
          </cell>
          <cell r="J146">
            <v>0</v>
          </cell>
          <cell r="L146">
            <v>0</v>
          </cell>
          <cell r="M146">
            <v>0</v>
          </cell>
        </row>
        <row r="147">
          <cell r="C147">
            <v>0</v>
          </cell>
          <cell r="F147">
            <v>0</v>
          </cell>
          <cell r="J147">
            <v>0</v>
          </cell>
          <cell r="L147">
            <v>0</v>
          </cell>
          <cell r="M147">
            <v>0</v>
          </cell>
        </row>
        <row r="148">
          <cell r="C148">
            <v>0</v>
          </cell>
          <cell r="F148">
            <v>0</v>
          </cell>
          <cell r="J148">
            <v>0</v>
          </cell>
          <cell r="L148">
            <v>0</v>
          </cell>
          <cell r="M148">
            <v>0</v>
          </cell>
        </row>
        <row r="149">
          <cell r="C149">
            <v>0</v>
          </cell>
          <cell r="F149">
            <v>0</v>
          </cell>
          <cell r="J149">
            <v>0</v>
          </cell>
          <cell r="L149">
            <v>0</v>
          </cell>
          <cell r="M149">
            <v>0</v>
          </cell>
        </row>
        <row r="150">
          <cell r="C150">
            <v>0</v>
          </cell>
          <cell r="F150">
            <v>0</v>
          </cell>
          <cell r="J150">
            <v>0</v>
          </cell>
          <cell r="L150">
            <v>0</v>
          </cell>
          <cell r="M150">
            <v>0</v>
          </cell>
        </row>
        <row r="151">
          <cell r="C151">
            <v>0</v>
          </cell>
          <cell r="F151">
            <v>0</v>
          </cell>
          <cell r="J151">
            <v>0</v>
          </cell>
          <cell r="L151">
            <v>0</v>
          </cell>
          <cell r="M151">
            <v>0</v>
          </cell>
        </row>
        <row r="152">
          <cell r="C152">
            <v>0</v>
          </cell>
          <cell r="F152">
            <v>0</v>
          </cell>
          <cell r="J152">
            <v>0</v>
          </cell>
          <cell r="L152">
            <v>0</v>
          </cell>
          <cell r="M152">
            <v>0</v>
          </cell>
        </row>
        <row r="153">
          <cell r="C153">
            <v>0</v>
          </cell>
          <cell r="F153">
            <v>0</v>
          </cell>
          <cell r="J153">
            <v>0</v>
          </cell>
          <cell r="L153">
            <v>0</v>
          </cell>
          <cell r="M153">
            <v>0</v>
          </cell>
        </row>
        <row r="154">
          <cell r="C154">
            <v>0</v>
          </cell>
          <cell r="F154">
            <v>0</v>
          </cell>
          <cell r="J154">
            <v>0</v>
          </cell>
          <cell r="L154">
            <v>0</v>
          </cell>
          <cell r="M154">
            <v>0</v>
          </cell>
        </row>
        <row r="155">
          <cell r="C155">
            <v>0</v>
          </cell>
          <cell r="F155">
            <v>0</v>
          </cell>
          <cell r="J155">
            <v>0</v>
          </cell>
          <cell r="L155">
            <v>0</v>
          </cell>
          <cell r="M155">
            <v>0</v>
          </cell>
        </row>
        <row r="156">
          <cell r="C156">
            <v>0</v>
          </cell>
          <cell r="F156">
            <v>0</v>
          </cell>
          <cell r="J156">
            <v>0</v>
          </cell>
          <cell r="L156">
            <v>0</v>
          </cell>
          <cell r="M156">
            <v>0</v>
          </cell>
        </row>
        <row r="157">
          <cell r="C157">
            <v>0</v>
          </cell>
          <cell r="F157">
            <v>0</v>
          </cell>
          <cell r="J157">
            <v>0</v>
          </cell>
          <cell r="L157">
            <v>0</v>
          </cell>
          <cell r="M157">
            <v>0</v>
          </cell>
        </row>
        <row r="158">
          <cell r="C158">
            <v>0</v>
          </cell>
          <cell r="F158">
            <v>0</v>
          </cell>
          <cell r="J158">
            <v>0</v>
          </cell>
          <cell r="L158">
            <v>0</v>
          </cell>
          <cell r="M158">
            <v>0</v>
          </cell>
        </row>
        <row r="159">
          <cell r="C159">
            <v>0</v>
          </cell>
          <cell r="F159">
            <v>0</v>
          </cell>
          <cell r="J159">
            <v>0</v>
          </cell>
          <cell r="L159">
            <v>0</v>
          </cell>
          <cell r="M159">
            <v>0</v>
          </cell>
        </row>
        <row r="160">
          <cell r="C160">
            <v>0</v>
          </cell>
          <cell r="F160">
            <v>0</v>
          </cell>
          <cell r="J160">
            <v>0</v>
          </cell>
          <cell r="L160">
            <v>0</v>
          </cell>
          <cell r="M160">
            <v>0</v>
          </cell>
        </row>
        <row r="161">
          <cell r="C161">
            <v>0</v>
          </cell>
          <cell r="F161">
            <v>0</v>
          </cell>
          <cell r="J161">
            <v>0</v>
          </cell>
          <cell r="L161">
            <v>0</v>
          </cell>
          <cell r="M161">
            <v>0</v>
          </cell>
        </row>
        <row r="162">
          <cell r="C162">
            <v>0</v>
          </cell>
          <cell r="F162">
            <v>0</v>
          </cell>
          <cell r="J162">
            <v>0</v>
          </cell>
          <cell r="L162">
            <v>0</v>
          </cell>
          <cell r="M162">
            <v>0</v>
          </cell>
        </row>
        <row r="163">
          <cell r="C163">
            <v>0</v>
          </cell>
          <cell r="F163">
            <v>0</v>
          </cell>
          <cell r="J163">
            <v>0</v>
          </cell>
          <cell r="L163">
            <v>0</v>
          </cell>
          <cell r="M163">
            <v>0</v>
          </cell>
        </row>
        <row r="164">
          <cell r="C164">
            <v>0</v>
          </cell>
          <cell r="F164">
            <v>0</v>
          </cell>
          <cell r="J164">
            <v>0</v>
          </cell>
          <cell r="L164">
            <v>0</v>
          </cell>
          <cell r="M164">
            <v>0</v>
          </cell>
        </row>
        <row r="165">
          <cell r="C165">
            <v>0</v>
          </cell>
          <cell r="F165">
            <v>0</v>
          </cell>
          <cell r="J165">
            <v>0</v>
          </cell>
          <cell r="L165">
            <v>0</v>
          </cell>
          <cell r="M165">
            <v>0</v>
          </cell>
        </row>
        <row r="166">
          <cell r="C166">
            <v>0</v>
          </cell>
          <cell r="F166">
            <v>0</v>
          </cell>
          <cell r="J166">
            <v>0</v>
          </cell>
          <cell r="L166">
            <v>0</v>
          </cell>
          <cell r="M166">
            <v>0</v>
          </cell>
        </row>
        <row r="167">
          <cell r="C167">
            <v>0</v>
          </cell>
          <cell r="F167">
            <v>0</v>
          </cell>
          <cell r="J167">
            <v>0</v>
          </cell>
          <cell r="L167">
            <v>0</v>
          </cell>
          <cell r="M167">
            <v>0</v>
          </cell>
        </row>
        <row r="168">
          <cell r="C168">
            <v>0</v>
          </cell>
          <cell r="F168">
            <v>0</v>
          </cell>
          <cell r="J168">
            <v>0</v>
          </cell>
          <cell r="L168">
            <v>0</v>
          </cell>
          <cell r="M168">
            <v>0</v>
          </cell>
        </row>
        <row r="169">
          <cell r="C169">
            <v>0</v>
          </cell>
          <cell r="F169">
            <v>0</v>
          </cell>
          <cell r="J169">
            <v>0</v>
          </cell>
          <cell r="L169">
            <v>0</v>
          </cell>
          <cell r="M169">
            <v>0</v>
          </cell>
        </row>
        <row r="170">
          <cell r="C170">
            <v>0</v>
          </cell>
          <cell r="F170">
            <v>0</v>
          </cell>
          <cell r="J170">
            <v>0</v>
          </cell>
          <cell r="L170">
            <v>0</v>
          </cell>
          <cell r="M170">
            <v>0</v>
          </cell>
        </row>
        <row r="171">
          <cell r="C171">
            <v>0</v>
          </cell>
          <cell r="F171">
            <v>0</v>
          </cell>
          <cell r="J171">
            <v>0</v>
          </cell>
          <cell r="L171">
            <v>0</v>
          </cell>
          <cell r="M171">
            <v>0</v>
          </cell>
        </row>
        <row r="172">
          <cell r="C172">
            <v>0</v>
          </cell>
          <cell r="F172">
            <v>0</v>
          </cell>
          <cell r="J172">
            <v>0</v>
          </cell>
          <cell r="L172">
            <v>0</v>
          </cell>
          <cell r="M172">
            <v>0</v>
          </cell>
        </row>
        <row r="173">
          <cell r="C173">
            <v>0</v>
          </cell>
          <cell r="F173">
            <v>0</v>
          </cell>
          <cell r="J173">
            <v>0</v>
          </cell>
          <cell r="L173">
            <v>0</v>
          </cell>
          <cell r="M173">
            <v>0</v>
          </cell>
        </row>
        <row r="174">
          <cell r="C174">
            <v>0</v>
          </cell>
          <cell r="F174">
            <v>0</v>
          </cell>
          <cell r="J174">
            <v>0</v>
          </cell>
          <cell r="L174">
            <v>0</v>
          </cell>
          <cell r="M174">
            <v>0</v>
          </cell>
        </row>
        <row r="175">
          <cell r="C175">
            <v>0</v>
          </cell>
          <cell r="F175">
            <v>0</v>
          </cell>
          <cell r="J175">
            <v>0</v>
          </cell>
          <cell r="L175">
            <v>0</v>
          </cell>
          <cell r="M175">
            <v>0</v>
          </cell>
        </row>
        <row r="176">
          <cell r="C176">
            <v>0</v>
          </cell>
          <cell r="F176">
            <v>0</v>
          </cell>
          <cell r="J176">
            <v>0</v>
          </cell>
          <cell r="L176">
            <v>0</v>
          </cell>
          <cell r="M176">
            <v>0</v>
          </cell>
        </row>
        <row r="177">
          <cell r="C177">
            <v>0</v>
          </cell>
          <cell r="F177">
            <v>0</v>
          </cell>
          <cell r="J177">
            <v>0</v>
          </cell>
          <cell r="L177">
            <v>0</v>
          </cell>
          <cell r="M177">
            <v>0</v>
          </cell>
        </row>
        <row r="178">
          <cell r="C178">
            <v>0</v>
          </cell>
          <cell r="F178">
            <v>0</v>
          </cell>
          <cell r="J178">
            <v>0</v>
          </cell>
          <cell r="L178">
            <v>0</v>
          </cell>
          <cell r="M178">
            <v>0</v>
          </cell>
        </row>
        <row r="179">
          <cell r="C179">
            <v>0</v>
          </cell>
          <cell r="F179">
            <v>0</v>
          </cell>
          <cell r="J179">
            <v>0</v>
          </cell>
          <cell r="L179">
            <v>0</v>
          </cell>
          <cell r="M179">
            <v>0</v>
          </cell>
        </row>
        <row r="180">
          <cell r="C180">
            <v>0</v>
          </cell>
          <cell r="F180">
            <v>0</v>
          </cell>
          <cell r="J180">
            <v>0</v>
          </cell>
          <cell r="L180">
            <v>0</v>
          </cell>
          <cell r="M180">
            <v>0</v>
          </cell>
        </row>
        <row r="181">
          <cell r="C181">
            <v>0</v>
          </cell>
          <cell r="F181">
            <v>0</v>
          </cell>
          <cell r="J181">
            <v>0</v>
          </cell>
          <cell r="L181">
            <v>0</v>
          </cell>
          <cell r="M181">
            <v>0</v>
          </cell>
        </row>
        <row r="182">
          <cell r="C182">
            <v>0</v>
          </cell>
          <cell r="F182">
            <v>0</v>
          </cell>
          <cell r="J182">
            <v>0</v>
          </cell>
          <cell r="L182">
            <v>0</v>
          </cell>
          <cell r="M182">
            <v>0</v>
          </cell>
        </row>
        <row r="183">
          <cell r="C183">
            <v>0</v>
          </cell>
          <cell r="F183">
            <v>0</v>
          </cell>
          <cell r="J183">
            <v>0</v>
          </cell>
          <cell r="L183">
            <v>0</v>
          </cell>
          <cell r="M183">
            <v>0</v>
          </cell>
        </row>
        <row r="184">
          <cell r="C184">
            <v>0</v>
          </cell>
          <cell r="F184">
            <v>0</v>
          </cell>
          <cell r="J184">
            <v>0</v>
          </cell>
          <cell r="L184">
            <v>0</v>
          </cell>
          <cell r="M184">
            <v>0</v>
          </cell>
        </row>
        <row r="185">
          <cell r="C185">
            <v>0</v>
          </cell>
          <cell r="F185">
            <v>0</v>
          </cell>
          <cell r="J185">
            <v>0</v>
          </cell>
          <cell r="L185">
            <v>0</v>
          </cell>
          <cell r="M185">
            <v>0</v>
          </cell>
        </row>
        <row r="186">
          <cell r="C186">
            <v>0</v>
          </cell>
          <cell r="F186">
            <v>0</v>
          </cell>
          <cell r="J186">
            <v>0</v>
          </cell>
          <cell r="L186">
            <v>0</v>
          </cell>
          <cell r="M186">
            <v>0</v>
          </cell>
        </row>
        <row r="187">
          <cell r="C187">
            <v>0</v>
          </cell>
          <cell r="F187">
            <v>0</v>
          </cell>
          <cell r="J187">
            <v>0</v>
          </cell>
          <cell r="L187">
            <v>0</v>
          </cell>
          <cell r="M187">
            <v>0</v>
          </cell>
        </row>
        <row r="188">
          <cell r="C188">
            <v>0</v>
          </cell>
          <cell r="F188">
            <v>0</v>
          </cell>
          <cell r="J188">
            <v>0</v>
          </cell>
          <cell r="L188">
            <v>0</v>
          </cell>
          <cell r="M188">
            <v>0</v>
          </cell>
        </row>
        <row r="189">
          <cell r="C189">
            <v>0</v>
          </cell>
          <cell r="F189">
            <v>0</v>
          </cell>
          <cell r="J189">
            <v>0</v>
          </cell>
          <cell r="L189">
            <v>0</v>
          </cell>
          <cell r="M189">
            <v>0</v>
          </cell>
        </row>
        <row r="190">
          <cell r="C190">
            <v>0</v>
          </cell>
          <cell r="F190">
            <v>0</v>
          </cell>
          <cell r="J190">
            <v>0</v>
          </cell>
          <cell r="L190">
            <v>0</v>
          </cell>
          <cell r="M190">
            <v>0</v>
          </cell>
        </row>
        <row r="191">
          <cell r="C191">
            <v>0</v>
          </cell>
          <cell r="F191">
            <v>0</v>
          </cell>
          <cell r="J191">
            <v>0</v>
          </cell>
          <cell r="L191">
            <v>0</v>
          </cell>
          <cell r="M191">
            <v>0</v>
          </cell>
        </row>
        <row r="192">
          <cell r="C192">
            <v>0</v>
          </cell>
          <cell r="F192">
            <v>0</v>
          </cell>
          <cell r="J192">
            <v>0</v>
          </cell>
          <cell r="L192">
            <v>0</v>
          </cell>
          <cell r="M192">
            <v>0</v>
          </cell>
        </row>
        <row r="193">
          <cell r="C193">
            <v>0</v>
          </cell>
          <cell r="F193">
            <v>0</v>
          </cell>
          <cell r="J193">
            <v>0</v>
          </cell>
          <cell r="L193">
            <v>0</v>
          </cell>
          <cell r="M193">
            <v>0</v>
          </cell>
        </row>
        <row r="194">
          <cell r="C194">
            <v>0</v>
          </cell>
          <cell r="F194">
            <v>0</v>
          </cell>
          <cell r="J194">
            <v>0</v>
          </cell>
          <cell r="L194">
            <v>0</v>
          </cell>
          <cell r="M194">
            <v>0</v>
          </cell>
        </row>
        <row r="195">
          <cell r="C195">
            <v>0</v>
          </cell>
          <cell r="F195">
            <v>0</v>
          </cell>
          <cell r="J195">
            <v>0</v>
          </cell>
          <cell r="L195">
            <v>0</v>
          </cell>
          <cell r="M195">
            <v>0</v>
          </cell>
        </row>
        <row r="196">
          <cell r="C196">
            <v>0</v>
          </cell>
          <cell r="F196">
            <v>0</v>
          </cell>
          <cell r="J196">
            <v>0</v>
          </cell>
          <cell r="L196">
            <v>0</v>
          </cell>
          <cell r="M196">
            <v>0</v>
          </cell>
        </row>
        <row r="197">
          <cell r="C197">
            <v>0</v>
          </cell>
          <cell r="F197">
            <v>0</v>
          </cell>
          <cell r="J197">
            <v>0</v>
          </cell>
          <cell r="L197">
            <v>0</v>
          </cell>
          <cell r="M197">
            <v>0</v>
          </cell>
        </row>
        <row r="198">
          <cell r="C198">
            <v>0</v>
          </cell>
          <cell r="F198">
            <v>0</v>
          </cell>
          <cell r="J198">
            <v>0</v>
          </cell>
          <cell r="L198">
            <v>0</v>
          </cell>
          <cell r="M198">
            <v>0</v>
          </cell>
        </row>
        <row r="199">
          <cell r="C199">
            <v>0</v>
          </cell>
          <cell r="F199">
            <v>0</v>
          </cell>
          <cell r="J199">
            <v>0</v>
          </cell>
          <cell r="L199">
            <v>0</v>
          </cell>
          <cell r="M199">
            <v>0</v>
          </cell>
        </row>
        <row r="200">
          <cell r="C200">
            <v>0</v>
          </cell>
          <cell r="F200">
            <v>0</v>
          </cell>
          <cell r="J200">
            <v>0</v>
          </cell>
          <cell r="L200">
            <v>0</v>
          </cell>
          <cell r="M200">
            <v>0</v>
          </cell>
        </row>
        <row r="201">
          <cell r="C201">
            <v>0</v>
          </cell>
          <cell r="F201">
            <v>0</v>
          </cell>
          <cell r="J201">
            <v>0</v>
          </cell>
          <cell r="L201">
            <v>0</v>
          </cell>
          <cell r="M201">
            <v>0</v>
          </cell>
        </row>
        <row r="202">
          <cell r="C202">
            <v>0</v>
          </cell>
          <cell r="F202">
            <v>0</v>
          </cell>
          <cell r="J202">
            <v>0</v>
          </cell>
          <cell r="L202">
            <v>0</v>
          </cell>
          <cell r="M202">
            <v>0</v>
          </cell>
        </row>
        <row r="203">
          <cell r="C203">
            <v>0</v>
          </cell>
          <cell r="F203">
            <v>0</v>
          </cell>
          <cell r="J203">
            <v>0</v>
          </cell>
          <cell r="L203">
            <v>0</v>
          </cell>
          <cell r="M203">
            <v>0</v>
          </cell>
        </row>
        <row r="204">
          <cell r="C204">
            <v>0</v>
          </cell>
          <cell r="F204">
            <v>0</v>
          </cell>
          <cell r="J204">
            <v>0</v>
          </cell>
          <cell r="L204">
            <v>0</v>
          </cell>
          <cell r="M204">
            <v>0</v>
          </cell>
        </row>
        <row r="205">
          <cell r="C205">
            <v>0</v>
          </cell>
          <cell r="F205">
            <v>0</v>
          </cell>
          <cell r="J205">
            <v>0</v>
          </cell>
          <cell r="L205">
            <v>0</v>
          </cell>
          <cell r="M205">
            <v>0</v>
          </cell>
        </row>
        <row r="206">
          <cell r="C206">
            <v>0</v>
          </cell>
          <cell r="F206">
            <v>0</v>
          </cell>
          <cell r="J206">
            <v>0</v>
          </cell>
          <cell r="L206">
            <v>0</v>
          </cell>
          <cell r="M206">
            <v>0</v>
          </cell>
        </row>
        <row r="207">
          <cell r="C207">
            <v>0</v>
          </cell>
          <cell r="F207">
            <v>0</v>
          </cell>
          <cell r="J207">
            <v>0</v>
          </cell>
          <cell r="L207">
            <v>0</v>
          </cell>
          <cell r="M207">
            <v>0</v>
          </cell>
        </row>
        <row r="208">
          <cell r="C208">
            <v>0</v>
          </cell>
          <cell r="F208">
            <v>0</v>
          </cell>
          <cell r="J208">
            <v>0</v>
          </cell>
          <cell r="L208">
            <v>0</v>
          </cell>
          <cell r="M208">
            <v>0</v>
          </cell>
        </row>
        <row r="209">
          <cell r="C209">
            <v>0</v>
          </cell>
          <cell r="F209">
            <v>0</v>
          </cell>
          <cell r="J209">
            <v>0</v>
          </cell>
          <cell r="L209">
            <v>0</v>
          </cell>
          <cell r="M209">
            <v>0</v>
          </cell>
        </row>
        <row r="210">
          <cell r="C210">
            <v>0</v>
          </cell>
          <cell r="F210">
            <v>0</v>
          </cell>
          <cell r="J210">
            <v>0</v>
          </cell>
          <cell r="L210">
            <v>0</v>
          </cell>
          <cell r="M210">
            <v>0</v>
          </cell>
        </row>
        <row r="211">
          <cell r="C211">
            <v>0</v>
          </cell>
          <cell r="F211">
            <v>0</v>
          </cell>
          <cell r="J211">
            <v>0</v>
          </cell>
          <cell r="L211">
            <v>0</v>
          </cell>
          <cell r="M211">
            <v>0</v>
          </cell>
        </row>
        <row r="212">
          <cell r="C212">
            <v>0</v>
          </cell>
          <cell r="F212">
            <v>0</v>
          </cell>
          <cell r="J212">
            <v>0</v>
          </cell>
          <cell r="L212">
            <v>0</v>
          </cell>
          <cell r="M212">
            <v>0</v>
          </cell>
        </row>
        <row r="213">
          <cell r="C213">
            <v>0</v>
          </cell>
          <cell r="F213">
            <v>0</v>
          </cell>
          <cell r="J213">
            <v>0</v>
          </cell>
          <cell r="L213">
            <v>0</v>
          </cell>
          <cell r="M213">
            <v>0</v>
          </cell>
        </row>
        <row r="214">
          <cell r="C214">
            <v>0</v>
          </cell>
          <cell r="F214">
            <v>0</v>
          </cell>
          <cell r="J214">
            <v>0</v>
          </cell>
          <cell r="L214">
            <v>0</v>
          </cell>
          <cell r="M214">
            <v>0</v>
          </cell>
        </row>
        <row r="215">
          <cell r="C215">
            <v>0</v>
          </cell>
          <cell r="F215">
            <v>0</v>
          </cell>
          <cell r="J215">
            <v>0</v>
          </cell>
          <cell r="L215">
            <v>0</v>
          </cell>
          <cell r="M215">
            <v>0</v>
          </cell>
        </row>
        <row r="216">
          <cell r="C216">
            <v>0</v>
          </cell>
          <cell r="F216">
            <v>0</v>
          </cell>
          <cell r="J216">
            <v>0</v>
          </cell>
          <cell r="L216">
            <v>0</v>
          </cell>
          <cell r="M216">
            <v>0</v>
          </cell>
        </row>
        <row r="217">
          <cell r="C217">
            <v>0</v>
          </cell>
          <cell r="F217">
            <v>0</v>
          </cell>
          <cell r="J217">
            <v>0</v>
          </cell>
          <cell r="L217">
            <v>0</v>
          </cell>
          <cell r="M217">
            <v>0</v>
          </cell>
        </row>
        <row r="218">
          <cell r="C218">
            <v>0</v>
          </cell>
          <cell r="F218">
            <v>0</v>
          </cell>
          <cell r="J218">
            <v>0</v>
          </cell>
          <cell r="L218">
            <v>0</v>
          </cell>
          <cell r="M218">
            <v>0</v>
          </cell>
        </row>
        <row r="219">
          <cell r="C219">
            <v>0</v>
          </cell>
          <cell r="F219">
            <v>0</v>
          </cell>
          <cell r="J219">
            <v>0</v>
          </cell>
          <cell r="L219">
            <v>0</v>
          </cell>
          <cell r="M219">
            <v>0</v>
          </cell>
        </row>
        <row r="220">
          <cell r="C220">
            <v>0</v>
          </cell>
          <cell r="F220">
            <v>0</v>
          </cell>
          <cell r="J220">
            <v>0</v>
          </cell>
          <cell r="L220">
            <v>0</v>
          </cell>
          <cell r="M220">
            <v>0</v>
          </cell>
        </row>
        <row r="221">
          <cell r="C221">
            <v>0</v>
          </cell>
          <cell r="F221">
            <v>0</v>
          </cell>
          <cell r="J221">
            <v>0</v>
          </cell>
          <cell r="L221">
            <v>0</v>
          </cell>
          <cell r="M221">
            <v>0</v>
          </cell>
        </row>
        <row r="222">
          <cell r="C222">
            <v>0</v>
          </cell>
          <cell r="F222">
            <v>0</v>
          </cell>
          <cell r="J222">
            <v>0</v>
          </cell>
          <cell r="L222">
            <v>0</v>
          </cell>
          <cell r="M222">
            <v>0</v>
          </cell>
        </row>
        <row r="223">
          <cell r="C223">
            <v>0</v>
          </cell>
          <cell r="F223">
            <v>0</v>
          </cell>
          <cell r="J223">
            <v>0</v>
          </cell>
          <cell r="L223">
            <v>0</v>
          </cell>
          <cell r="M223">
            <v>0</v>
          </cell>
        </row>
        <row r="224">
          <cell r="C224">
            <v>0</v>
          </cell>
          <cell r="F224">
            <v>0</v>
          </cell>
          <cell r="J224">
            <v>0</v>
          </cell>
          <cell r="L224">
            <v>0</v>
          </cell>
          <cell r="M224">
            <v>0</v>
          </cell>
        </row>
        <row r="225">
          <cell r="C225">
            <v>0</v>
          </cell>
          <cell r="F225">
            <v>0</v>
          </cell>
          <cell r="J225">
            <v>0</v>
          </cell>
          <cell r="L225">
            <v>0</v>
          </cell>
          <cell r="M225">
            <v>0</v>
          </cell>
        </row>
        <row r="226">
          <cell r="C226">
            <v>0</v>
          </cell>
          <cell r="F226">
            <v>0</v>
          </cell>
          <cell r="J226">
            <v>0</v>
          </cell>
          <cell r="L226">
            <v>0</v>
          </cell>
          <cell r="M226">
            <v>0</v>
          </cell>
        </row>
        <row r="227">
          <cell r="C227">
            <v>0</v>
          </cell>
          <cell r="F227">
            <v>0</v>
          </cell>
          <cell r="J227">
            <v>0</v>
          </cell>
          <cell r="L227">
            <v>0</v>
          </cell>
          <cell r="M227">
            <v>0</v>
          </cell>
        </row>
        <row r="228">
          <cell r="C228">
            <v>0</v>
          </cell>
          <cell r="F228">
            <v>0</v>
          </cell>
          <cell r="J228">
            <v>0</v>
          </cell>
          <cell r="L228">
            <v>0</v>
          </cell>
          <cell r="M228">
            <v>0</v>
          </cell>
        </row>
        <row r="229">
          <cell r="C229">
            <v>0</v>
          </cell>
          <cell r="F229">
            <v>0</v>
          </cell>
          <cell r="J229">
            <v>0</v>
          </cell>
          <cell r="L229">
            <v>0</v>
          </cell>
          <cell r="M229">
            <v>0</v>
          </cell>
        </row>
        <row r="230">
          <cell r="C230">
            <v>0</v>
          </cell>
          <cell r="F230">
            <v>0</v>
          </cell>
          <cell r="J230">
            <v>0</v>
          </cell>
          <cell r="L230">
            <v>0</v>
          </cell>
          <cell r="M230">
            <v>0</v>
          </cell>
        </row>
        <row r="231">
          <cell r="C231">
            <v>0</v>
          </cell>
          <cell r="F231">
            <v>0</v>
          </cell>
          <cell r="J231">
            <v>0</v>
          </cell>
          <cell r="L231">
            <v>0</v>
          </cell>
          <cell r="M231">
            <v>0</v>
          </cell>
        </row>
        <row r="232">
          <cell r="C232">
            <v>0</v>
          </cell>
          <cell r="F232">
            <v>0</v>
          </cell>
          <cell r="J232">
            <v>0</v>
          </cell>
          <cell r="L232">
            <v>0</v>
          </cell>
          <cell r="M232">
            <v>0</v>
          </cell>
        </row>
        <row r="233">
          <cell r="C233">
            <v>0</v>
          </cell>
          <cell r="F233">
            <v>0</v>
          </cell>
          <cell r="J233">
            <v>0</v>
          </cell>
          <cell r="L233">
            <v>0</v>
          </cell>
          <cell r="M233">
            <v>0</v>
          </cell>
        </row>
        <row r="234">
          <cell r="C234">
            <v>0</v>
          </cell>
          <cell r="F234">
            <v>0</v>
          </cell>
          <cell r="J234">
            <v>0</v>
          </cell>
          <cell r="L234">
            <v>0</v>
          </cell>
          <cell r="M234">
            <v>0</v>
          </cell>
        </row>
        <row r="235">
          <cell r="C235">
            <v>0</v>
          </cell>
          <cell r="F235">
            <v>0</v>
          </cell>
          <cell r="J235">
            <v>0</v>
          </cell>
          <cell r="L235">
            <v>0</v>
          </cell>
          <cell r="M235">
            <v>0</v>
          </cell>
        </row>
        <row r="236">
          <cell r="C236">
            <v>0</v>
          </cell>
          <cell r="F236">
            <v>0</v>
          </cell>
          <cell r="J236">
            <v>0</v>
          </cell>
          <cell r="L236">
            <v>0</v>
          </cell>
          <cell r="M236">
            <v>0</v>
          </cell>
        </row>
        <row r="237">
          <cell r="C237">
            <v>0</v>
          </cell>
          <cell r="F237">
            <v>0</v>
          </cell>
          <cell r="J237">
            <v>0</v>
          </cell>
          <cell r="L237">
            <v>0</v>
          </cell>
          <cell r="M237">
            <v>0</v>
          </cell>
        </row>
        <row r="238">
          <cell r="C238">
            <v>0</v>
          </cell>
          <cell r="F238">
            <v>0</v>
          </cell>
          <cell r="J238">
            <v>0</v>
          </cell>
          <cell r="L238">
            <v>0</v>
          </cell>
          <cell r="M238">
            <v>0</v>
          </cell>
        </row>
        <row r="239">
          <cell r="C239">
            <v>0</v>
          </cell>
          <cell r="F239">
            <v>0</v>
          </cell>
          <cell r="J239">
            <v>0</v>
          </cell>
          <cell r="L239">
            <v>0</v>
          </cell>
          <cell r="M239">
            <v>0</v>
          </cell>
        </row>
        <row r="240">
          <cell r="C240">
            <v>0</v>
          </cell>
          <cell r="F240">
            <v>0</v>
          </cell>
          <cell r="J240">
            <v>0</v>
          </cell>
          <cell r="L240">
            <v>0</v>
          </cell>
          <cell r="M240">
            <v>0</v>
          </cell>
        </row>
        <row r="241">
          <cell r="C241">
            <v>0</v>
          </cell>
          <cell r="F241">
            <v>0</v>
          </cell>
          <cell r="J241">
            <v>0</v>
          </cell>
          <cell r="L241">
            <v>0</v>
          </cell>
          <cell r="M241">
            <v>0</v>
          </cell>
        </row>
        <row r="242">
          <cell r="C242">
            <v>0</v>
          </cell>
          <cell r="F242">
            <v>0</v>
          </cell>
          <cell r="J242">
            <v>0</v>
          </cell>
          <cell r="L242">
            <v>0</v>
          </cell>
          <cell r="M242">
            <v>0</v>
          </cell>
        </row>
        <row r="243">
          <cell r="C243">
            <v>0</v>
          </cell>
          <cell r="F243">
            <v>0</v>
          </cell>
          <cell r="J243">
            <v>0</v>
          </cell>
          <cell r="L243">
            <v>0</v>
          </cell>
          <cell r="M243">
            <v>0</v>
          </cell>
        </row>
        <row r="244">
          <cell r="C244">
            <v>0</v>
          </cell>
          <cell r="F244">
            <v>0</v>
          </cell>
          <cell r="J244">
            <v>0</v>
          </cell>
          <cell r="L244">
            <v>0</v>
          </cell>
          <cell r="M244">
            <v>0</v>
          </cell>
        </row>
        <row r="245">
          <cell r="C245">
            <v>0</v>
          </cell>
          <cell r="F245">
            <v>0</v>
          </cell>
          <cell r="J245">
            <v>0</v>
          </cell>
          <cell r="L245">
            <v>0</v>
          </cell>
          <cell r="M245">
            <v>0</v>
          </cell>
        </row>
        <row r="246">
          <cell r="C246">
            <v>0</v>
          </cell>
          <cell r="F246">
            <v>0</v>
          </cell>
          <cell r="J246">
            <v>0</v>
          </cell>
          <cell r="L246">
            <v>0</v>
          </cell>
          <cell r="M246">
            <v>0</v>
          </cell>
        </row>
        <row r="247">
          <cell r="C247">
            <v>0</v>
          </cell>
          <cell r="F247">
            <v>0</v>
          </cell>
          <cell r="J247">
            <v>0</v>
          </cell>
          <cell r="L247">
            <v>0</v>
          </cell>
          <cell r="M247">
            <v>0</v>
          </cell>
        </row>
        <row r="248">
          <cell r="C248">
            <v>0</v>
          </cell>
          <cell r="F248">
            <v>0</v>
          </cell>
          <cell r="J248">
            <v>0</v>
          </cell>
          <cell r="L248">
            <v>0</v>
          </cell>
          <cell r="M248">
            <v>0</v>
          </cell>
        </row>
        <row r="249">
          <cell r="C249">
            <v>0</v>
          </cell>
          <cell r="F249">
            <v>0</v>
          </cell>
          <cell r="J249">
            <v>0</v>
          </cell>
          <cell r="L249">
            <v>0</v>
          </cell>
          <cell r="M249">
            <v>0</v>
          </cell>
        </row>
        <row r="250">
          <cell r="C250">
            <v>0</v>
          </cell>
          <cell r="F250">
            <v>0</v>
          </cell>
          <cell r="J250">
            <v>0</v>
          </cell>
          <cell r="L250">
            <v>0</v>
          </cell>
          <cell r="M250">
            <v>0</v>
          </cell>
        </row>
        <row r="251">
          <cell r="C251">
            <v>0</v>
          </cell>
          <cell r="F251">
            <v>0</v>
          </cell>
          <cell r="J251">
            <v>0</v>
          </cell>
          <cell r="L251">
            <v>0</v>
          </cell>
          <cell r="M251">
            <v>0</v>
          </cell>
        </row>
        <row r="252">
          <cell r="C252">
            <v>0</v>
          </cell>
          <cell r="F252">
            <v>0</v>
          </cell>
          <cell r="J252">
            <v>0</v>
          </cell>
          <cell r="L252">
            <v>0</v>
          </cell>
          <cell r="M252">
            <v>0</v>
          </cell>
        </row>
        <row r="253">
          <cell r="C253">
            <v>0</v>
          </cell>
          <cell r="F253">
            <v>0</v>
          </cell>
          <cell r="J253">
            <v>0</v>
          </cell>
          <cell r="L253">
            <v>0</v>
          </cell>
          <cell r="M253">
            <v>0</v>
          </cell>
        </row>
        <row r="254">
          <cell r="C254">
            <v>0</v>
          </cell>
          <cell r="F254">
            <v>0</v>
          </cell>
          <cell r="J254">
            <v>0</v>
          </cell>
          <cell r="L254">
            <v>0</v>
          </cell>
          <cell r="M254">
            <v>0</v>
          </cell>
        </row>
        <row r="255">
          <cell r="C255">
            <v>0</v>
          </cell>
          <cell r="F255">
            <v>0</v>
          </cell>
          <cell r="J255">
            <v>0</v>
          </cell>
          <cell r="L255">
            <v>0</v>
          </cell>
          <cell r="M255">
            <v>0</v>
          </cell>
        </row>
        <row r="256">
          <cell r="C256">
            <v>0</v>
          </cell>
          <cell r="F256">
            <v>0</v>
          </cell>
          <cell r="J256">
            <v>0</v>
          </cell>
          <cell r="L256">
            <v>0</v>
          </cell>
          <cell r="M256">
            <v>0</v>
          </cell>
        </row>
        <row r="257">
          <cell r="C257">
            <v>0</v>
          </cell>
          <cell r="F257">
            <v>0</v>
          </cell>
          <cell r="J257">
            <v>0</v>
          </cell>
          <cell r="L257">
            <v>0</v>
          </cell>
          <cell r="M257">
            <v>0</v>
          </cell>
        </row>
        <row r="258">
          <cell r="C258">
            <v>0</v>
          </cell>
          <cell r="F258">
            <v>0</v>
          </cell>
          <cell r="J258">
            <v>0</v>
          </cell>
          <cell r="L258">
            <v>0</v>
          </cell>
          <cell r="M258">
            <v>0</v>
          </cell>
        </row>
        <row r="259">
          <cell r="C259">
            <v>0</v>
          </cell>
          <cell r="F259">
            <v>0</v>
          </cell>
          <cell r="J259">
            <v>0</v>
          </cell>
          <cell r="L259">
            <v>0</v>
          </cell>
          <cell r="M259">
            <v>0</v>
          </cell>
        </row>
        <row r="260">
          <cell r="C260">
            <v>0</v>
          </cell>
          <cell r="F260">
            <v>0</v>
          </cell>
          <cell r="J260">
            <v>0</v>
          </cell>
          <cell r="L260">
            <v>0</v>
          </cell>
          <cell r="M260">
            <v>0</v>
          </cell>
        </row>
        <row r="261">
          <cell r="C261">
            <v>0</v>
          </cell>
          <cell r="F261">
            <v>0</v>
          </cell>
          <cell r="J261">
            <v>0</v>
          </cell>
          <cell r="L261">
            <v>0</v>
          </cell>
          <cell r="M261">
            <v>0</v>
          </cell>
        </row>
        <row r="262">
          <cell r="C262">
            <v>0</v>
          </cell>
          <cell r="F262">
            <v>0</v>
          </cell>
          <cell r="J262">
            <v>0</v>
          </cell>
          <cell r="L262">
            <v>0</v>
          </cell>
          <cell r="M262">
            <v>0</v>
          </cell>
        </row>
        <row r="263">
          <cell r="C263">
            <v>0</v>
          </cell>
          <cell r="F263">
            <v>0</v>
          </cell>
          <cell r="J263">
            <v>0</v>
          </cell>
          <cell r="L263">
            <v>0</v>
          </cell>
          <cell r="M263">
            <v>0</v>
          </cell>
        </row>
        <row r="264">
          <cell r="C264">
            <v>0</v>
          </cell>
          <cell r="F264">
            <v>0</v>
          </cell>
          <cell r="J264">
            <v>0</v>
          </cell>
          <cell r="L264">
            <v>0</v>
          </cell>
          <cell r="M264">
            <v>0</v>
          </cell>
        </row>
        <row r="265">
          <cell r="C265">
            <v>0</v>
          </cell>
          <cell r="F265">
            <v>0</v>
          </cell>
          <cell r="J265">
            <v>0</v>
          </cell>
          <cell r="L265">
            <v>0</v>
          </cell>
          <cell r="M265">
            <v>0</v>
          </cell>
        </row>
      </sheetData>
      <sheetData sheetId="3"/>
      <sheetData sheetId="4"/>
      <sheetData sheetId="5">
        <row r="28">
          <cell r="C28">
            <v>15.199685358904111</v>
          </cell>
          <cell r="E28">
            <v>49790.42</v>
          </cell>
        </row>
        <row r="29">
          <cell r="C29">
            <v>493.22114479452057</v>
          </cell>
          <cell r="E29">
            <v>0</v>
          </cell>
        </row>
        <row r="30">
          <cell r="C30">
            <v>1684.317916660274</v>
          </cell>
          <cell r="E30">
            <v>0</v>
          </cell>
        </row>
        <row r="31">
          <cell r="C31">
            <v>3431.6637886465755</v>
          </cell>
          <cell r="E31">
            <v>0</v>
          </cell>
        </row>
        <row r="32">
          <cell r="C32">
            <v>6285.2708164520554</v>
          </cell>
          <cell r="E32">
            <v>0</v>
          </cell>
        </row>
        <row r="33">
          <cell r="C33">
            <v>4387.3197873095905</v>
          </cell>
          <cell r="E33">
            <v>0</v>
          </cell>
        </row>
        <row r="34">
          <cell r="C34">
            <v>4408.0576706958918</v>
          </cell>
          <cell r="E34">
            <v>0</v>
          </cell>
        </row>
        <row r="35">
          <cell r="C35">
            <v>7451.596427934247</v>
          </cell>
          <cell r="E35">
            <v>0</v>
          </cell>
        </row>
        <row r="36">
          <cell r="C36">
            <v>9942.1477892904131</v>
          </cell>
          <cell r="D36">
            <v>47629.099999999991</v>
          </cell>
          <cell r="E36">
            <v>85300.81</v>
          </cell>
        </row>
        <row r="37">
          <cell r="C37">
            <v>12480.70242289863</v>
          </cell>
          <cell r="D37">
            <v>48597.74</v>
          </cell>
          <cell r="E37">
            <v>0</v>
          </cell>
        </row>
        <row r="38">
          <cell r="C38">
            <v>14044.381135279453</v>
          </cell>
          <cell r="D38">
            <v>25875.7</v>
          </cell>
          <cell r="E38">
            <v>35329.550000000003</v>
          </cell>
        </row>
        <row r="39">
          <cell r="C39">
            <v>6472.456251287671</v>
          </cell>
          <cell r="D39">
            <v>27816.729999999996</v>
          </cell>
          <cell r="E39">
            <v>0</v>
          </cell>
        </row>
        <row r="40">
          <cell r="C40">
            <v>4941.4703941041089</v>
          </cell>
          <cell r="D40">
            <v>42720.97</v>
          </cell>
          <cell r="E40">
            <v>130406.01</v>
          </cell>
        </row>
        <row r="41">
          <cell r="C41">
            <v>6815.1315389315068</v>
          </cell>
          <cell r="D41">
            <v>38027.550000000003</v>
          </cell>
          <cell r="E41">
            <v>0</v>
          </cell>
        </row>
        <row r="42">
          <cell r="C42">
            <v>12479.08709890685</v>
          </cell>
          <cell r="D42">
            <v>28010.229999999996</v>
          </cell>
          <cell r="E42">
            <v>0</v>
          </cell>
        </row>
        <row r="43">
          <cell r="C43">
            <v>20412.057798602742</v>
          </cell>
          <cell r="D43">
            <v>31272.460000000003</v>
          </cell>
          <cell r="E43">
            <v>4072.22</v>
          </cell>
        </row>
        <row r="44">
          <cell r="C44">
            <v>26575.948157663013</v>
          </cell>
          <cell r="D44">
            <v>-16853.309999999998</v>
          </cell>
          <cell r="E44">
            <v>0</v>
          </cell>
        </row>
        <row r="45">
          <cell r="C45">
            <v>11941.386655150685</v>
          </cell>
          <cell r="D45">
            <v>10869.640000000001</v>
          </cell>
          <cell r="E45">
            <v>20142.87</v>
          </cell>
        </row>
        <row r="46">
          <cell r="C46">
            <v>23064.586981865752</v>
          </cell>
          <cell r="D46">
            <v>45417.58</v>
          </cell>
          <cell r="E46">
            <v>0</v>
          </cell>
        </row>
        <row r="47">
          <cell r="C47">
            <v>35232.387775682197</v>
          </cell>
          <cell r="D47">
            <v>-4288.329999999999</v>
          </cell>
          <cell r="E47">
            <v>13450</v>
          </cell>
        </row>
        <row r="48">
          <cell r="C48">
            <v>11553.736915630139</v>
          </cell>
          <cell r="D48">
            <v>11045.179999999998</v>
          </cell>
          <cell r="E48">
            <v>0</v>
          </cell>
        </row>
        <row r="49">
          <cell r="C49">
            <v>19308.155329265755</v>
          </cell>
          <cell r="D49">
            <v>18610.52</v>
          </cell>
          <cell r="E49">
            <v>0</v>
          </cell>
        </row>
        <row r="50">
          <cell r="C50">
            <v>25008.310297857533</v>
          </cell>
          <cell r="D50">
            <v>13072.369999999997</v>
          </cell>
          <cell r="E50">
            <v>0</v>
          </cell>
        </row>
        <row r="51">
          <cell r="C51">
            <v>26289.259803490415</v>
          </cell>
          <cell r="D51">
            <v>10802.7</v>
          </cell>
          <cell r="E51">
            <v>0</v>
          </cell>
        </row>
        <row r="52">
          <cell r="C52">
            <v>32589.596556120552</v>
          </cell>
          <cell r="D52">
            <v>20029.66</v>
          </cell>
          <cell r="E52">
            <v>218337.91</v>
          </cell>
        </row>
        <row r="53">
          <cell r="C53">
            <v>31029.521422463018</v>
          </cell>
          <cell r="D53">
            <v>972.85000000000036</v>
          </cell>
          <cell r="E53">
            <v>0</v>
          </cell>
        </row>
        <row r="54">
          <cell r="C54">
            <v>18509.333192071233</v>
          </cell>
          <cell r="D54">
            <v>4648.3100000000004</v>
          </cell>
          <cell r="E54">
            <v>0</v>
          </cell>
        </row>
        <row r="55">
          <cell r="C55">
            <v>29512.690974558907</v>
          </cell>
          <cell r="D55">
            <v>11202.42</v>
          </cell>
          <cell r="E55">
            <v>0</v>
          </cell>
        </row>
        <row r="56">
          <cell r="C56">
            <v>31196.386457273973</v>
          </cell>
          <cell r="D56">
            <v>8383.5600000000013</v>
          </cell>
          <cell r="E56">
            <v>0</v>
          </cell>
        </row>
        <row r="57">
          <cell r="C57">
            <v>23044.619648509586</v>
          </cell>
          <cell r="D57">
            <v>8658.2799999999988</v>
          </cell>
          <cell r="E57">
            <v>0</v>
          </cell>
        </row>
        <row r="58">
          <cell r="C58">
            <v>31706.436369556166</v>
          </cell>
          <cell r="D58">
            <v>18998.330000000002</v>
          </cell>
          <cell r="E58">
            <v>0</v>
          </cell>
        </row>
        <row r="59">
          <cell r="C59">
            <v>42517.777191276706</v>
          </cell>
          <cell r="D59">
            <v>11536.740000000002</v>
          </cell>
          <cell r="E59">
            <v>0</v>
          </cell>
        </row>
        <row r="60">
          <cell r="C60">
            <v>46078.616809906809</v>
          </cell>
          <cell r="D60">
            <v>7311.7400000000007</v>
          </cell>
          <cell r="E60">
            <v>4146.46</v>
          </cell>
        </row>
        <row r="61">
          <cell r="C61">
            <v>12794.333071916511</v>
          </cell>
          <cell r="D61">
            <v>11798.230000000001</v>
          </cell>
          <cell r="E61">
            <v>62735.68</v>
          </cell>
        </row>
        <row r="62">
          <cell r="C62">
            <v>17091.333118891853</v>
          </cell>
          <cell r="D62">
            <v>5139.9500000000007</v>
          </cell>
          <cell r="E62">
            <v>0</v>
          </cell>
        </row>
        <row r="63">
          <cell r="C63">
            <v>19877.526359070023</v>
          </cell>
          <cell r="D63">
            <v>8183.5599999999995</v>
          </cell>
          <cell r="E63">
            <v>18184</v>
          </cell>
        </row>
        <row r="64">
          <cell r="C64">
            <v>6390.7254236644576</v>
          </cell>
          <cell r="D64">
            <v>7921.2599999999993</v>
          </cell>
          <cell r="E64">
            <v>17466.22</v>
          </cell>
        </row>
        <row r="65">
          <cell r="C65">
            <v>11801.151358924773</v>
          </cell>
          <cell r="D65">
            <v>7190.55</v>
          </cell>
          <cell r="E65">
            <v>0</v>
          </cell>
        </row>
        <row r="66">
          <cell r="C66">
            <v>14657.972844552127</v>
          </cell>
          <cell r="D66">
            <v>5702.61</v>
          </cell>
          <cell r="E66">
            <v>22060</v>
          </cell>
        </row>
        <row r="67">
          <cell r="C67">
            <v>9694.0440207165539</v>
          </cell>
          <cell r="D67">
            <v>3124.75</v>
          </cell>
          <cell r="E67">
            <v>0</v>
          </cell>
        </row>
        <row r="68">
          <cell r="C68">
            <v>12684.810761924731</v>
          </cell>
          <cell r="D68">
            <v>3987.3199999999997</v>
          </cell>
          <cell r="E68">
            <v>22568.48</v>
          </cell>
        </row>
        <row r="69">
          <cell r="C69">
            <v>9561.2981642096638</v>
          </cell>
          <cell r="D69">
            <v>6116.01</v>
          </cell>
          <cell r="E69">
            <v>0</v>
          </cell>
        </row>
        <row r="70">
          <cell r="C70">
            <v>17675.136422220668</v>
          </cell>
          <cell r="D70">
            <v>6106.6500000000005</v>
          </cell>
          <cell r="E70">
            <v>719.35000000000036</v>
          </cell>
        </row>
        <row r="71">
          <cell r="C71">
            <v>20340.815514105554</v>
          </cell>
          <cell r="D71">
            <v>4976.7999999999993</v>
          </cell>
          <cell r="E71">
            <v>0</v>
          </cell>
        </row>
        <row r="72">
          <cell r="C72">
            <v>6425.0651552535401</v>
          </cell>
          <cell r="D72">
            <v>5777.59</v>
          </cell>
          <cell r="E72">
            <v>0</v>
          </cell>
        </row>
        <row r="73">
          <cell r="C73">
            <v>10092.900940776786</v>
          </cell>
          <cell r="D73">
            <v>3961.6600000000003</v>
          </cell>
          <cell r="E73">
            <v>27513</v>
          </cell>
        </row>
        <row r="74">
          <cell r="C74">
            <v>12204.037270261717</v>
          </cell>
          <cell r="D74">
            <v>6577.38</v>
          </cell>
          <cell r="E74">
            <v>0</v>
          </cell>
        </row>
        <row r="75">
          <cell r="C75">
            <v>12609.738680842665</v>
          </cell>
          <cell r="D75">
            <v>6580.77</v>
          </cell>
          <cell r="E75">
            <v>0</v>
          </cell>
        </row>
        <row r="76">
          <cell r="C76">
            <v>12365.908043513771</v>
          </cell>
          <cell r="D76">
            <v>6960.81</v>
          </cell>
          <cell r="E76">
            <v>7360</v>
          </cell>
        </row>
        <row r="77">
          <cell r="C77">
            <v>2282.2175362425801</v>
          </cell>
          <cell r="D77">
            <v>6798.2999999999993</v>
          </cell>
          <cell r="E77">
            <v>0</v>
          </cell>
        </row>
        <row r="78">
          <cell r="C78">
            <v>3295.0307896891131</v>
          </cell>
          <cell r="D78">
            <v>8304.5</v>
          </cell>
          <cell r="E78">
            <v>7744</v>
          </cell>
        </row>
        <row r="79">
          <cell r="C79">
            <v>4827.1980355713467</v>
          </cell>
          <cell r="D79">
            <v>7803.58</v>
          </cell>
          <cell r="E79">
            <v>-393.3</v>
          </cell>
        </row>
        <row r="80">
          <cell r="C80">
            <v>7341.7159437165119</v>
          </cell>
          <cell r="D80">
            <v>6608.75</v>
          </cell>
          <cell r="E80">
            <v>7336</v>
          </cell>
        </row>
        <row r="81">
          <cell r="C81">
            <v>5258.0874537356904</v>
          </cell>
          <cell r="D81">
            <v>9895.2999999999993</v>
          </cell>
          <cell r="E81">
            <v>0</v>
          </cell>
        </row>
        <row r="82">
          <cell r="C82">
            <v>9817.5107534781964</v>
          </cell>
          <cell r="D82">
            <v>8722</v>
          </cell>
          <cell r="E82">
            <v>2322.0100000000002</v>
          </cell>
        </row>
        <row r="83">
          <cell r="C83">
            <v>11700.673349891853</v>
          </cell>
          <cell r="D83">
            <v>11618.83</v>
          </cell>
          <cell r="E83">
            <v>7357</v>
          </cell>
        </row>
        <row r="84">
          <cell r="C84">
            <v>4932.0561940644557</v>
          </cell>
          <cell r="D84">
            <v>6639.71</v>
          </cell>
          <cell r="E84">
            <v>-1240.3600000000001</v>
          </cell>
        </row>
        <row r="85">
          <cell r="C85">
            <v>3136.2221120233598</v>
          </cell>
          <cell r="D85">
            <v>8511.1</v>
          </cell>
          <cell r="E85">
            <v>6642</v>
          </cell>
        </row>
        <row r="86">
          <cell r="C86">
            <v>2563.0870294370584</v>
          </cell>
          <cell r="D86">
            <v>9139.0400000000009</v>
          </cell>
          <cell r="E86">
            <v>-1.03</v>
          </cell>
        </row>
        <row r="87">
          <cell r="C87">
            <v>3214.6224812481432</v>
          </cell>
          <cell r="D87">
            <v>7571.4</v>
          </cell>
          <cell r="E87">
            <v>0</v>
          </cell>
        </row>
        <row r="88">
          <cell r="C88">
            <v>4750.4468743165107</v>
          </cell>
          <cell r="D88">
            <v>6963.27</v>
          </cell>
          <cell r="E88">
            <v>5762.08</v>
          </cell>
        </row>
        <row r="89">
          <cell r="C89">
            <v>1254.5393584781955</v>
          </cell>
          <cell r="D89">
            <v>8044.1699999999992</v>
          </cell>
          <cell r="E89">
            <v>0</v>
          </cell>
        </row>
        <row r="90">
          <cell r="C90">
            <v>5006.2580547192501</v>
          </cell>
          <cell r="D90">
            <v>7360.6600000000008</v>
          </cell>
          <cell r="E90">
            <v>0</v>
          </cell>
        </row>
        <row r="91">
          <cell r="C91">
            <v>1380.2426681686068</v>
          </cell>
          <cell r="D91">
            <v>5688.14</v>
          </cell>
          <cell r="E91">
            <v>10446.18</v>
          </cell>
        </row>
        <row r="92">
          <cell r="C92">
            <v>2245.8229264480169</v>
          </cell>
          <cell r="D92">
            <v>7761.58</v>
          </cell>
          <cell r="E92">
            <v>10182.780000000001</v>
          </cell>
        </row>
        <row r="93">
          <cell r="C93">
            <v>5311.3556423658265</v>
          </cell>
          <cell r="D93">
            <v>8606.2199999999993</v>
          </cell>
          <cell r="E93">
            <v>0</v>
          </cell>
        </row>
        <row r="94">
          <cell r="C94">
            <v>9956.4190347768235</v>
          </cell>
          <cell r="D94">
            <v>6403.96</v>
          </cell>
          <cell r="E94">
            <v>-6563.19</v>
          </cell>
        </row>
        <row r="95">
          <cell r="C95">
            <v>7316.3789495110314</v>
          </cell>
          <cell r="D95">
            <v>5142.22</v>
          </cell>
          <cell r="E95">
            <v>6950.03</v>
          </cell>
        </row>
        <row r="96">
          <cell r="C96">
            <v>3466.4262755192922</v>
          </cell>
          <cell r="D96">
            <v>4185.6000000000004</v>
          </cell>
          <cell r="E96">
            <v>0</v>
          </cell>
        </row>
        <row r="97">
          <cell r="C97">
            <v>1675.4496894151403</v>
          </cell>
          <cell r="D97">
            <v>5902.9400000000005</v>
          </cell>
          <cell r="E97">
            <v>7197.9699999999993</v>
          </cell>
        </row>
        <row r="98">
          <cell r="C98">
            <v>1923.7791431795238</v>
          </cell>
          <cell r="D98">
            <v>8206.5499999999993</v>
          </cell>
          <cell r="E98">
            <v>0</v>
          </cell>
        </row>
        <row r="99">
          <cell r="C99">
            <v>2947.1106749823894</v>
          </cell>
          <cell r="D99">
            <v>7834.34</v>
          </cell>
          <cell r="E99">
            <v>0</v>
          </cell>
        </row>
        <row r="100">
          <cell r="C100">
            <v>2214.8570613959623</v>
          </cell>
          <cell r="D100">
            <v>7990.0300000000007</v>
          </cell>
          <cell r="E100">
            <v>6097.98</v>
          </cell>
        </row>
        <row r="101">
          <cell r="C101">
            <v>1617.3360279987437</v>
          </cell>
          <cell r="D101">
            <v>9114.59</v>
          </cell>
          <cell r="E101">
            <v>103.34</v>
          </cell>
        </row>
        <row r="102">
          <cell r="C102">
            <v>4583.2086043822637</v>
          </cell>
          <cell r="D102">
            <v>7933.58</v>
          </cell>
          <cell r="E102">
            <v>0</v>
          </cell>
        </row>
        <row r="103">
          <cell r="C103">
            <v>2501.7588036644975</v>
          </cell>
          <cell r="D103">
            <v>8790.0499999999993</v>
          </cell>
          <cell r="E103">
            <v>9520.89</v>
          </cell>
        </row>
        <row r="104">
          <cell r="C104">
            <v>2337.7085497521266</v>
          </cell>
          <cell r="D104">
            <v>10067.839999999998</v>
          </cell>
          <cell r="E104">
            <v>5691.4800000000005</v>
          </cell>
        </row>
        <row r="105">
          <cell r="C105">
            <v>4536.0336511165096</v>
          </cell>
          <cell r="D105">
            <v>10582.599999999999</v>
          </cell>
          <cell r="E105">
            <v>-1719.26</v>
          </cell>
        </row>
        <row r="106">
          <cell r="C106">
            <v>9439.9127331905238</v>
          </cell>
          <cell r="D106">
            <v>8537.42</v>
          </cell>
          <cell r="E106">
            <v>0</v>
          </cell>
        </row>
        <row r="107">
          <cell r="C107">
            <v>6965.3765372808939</v>
          </cell>
          <cell r="D107">
            <v>6240.5100000000011</v>
          </cell>
          <cell r="E107">
            <v>6648.92</v>
          </cell>
        </row>
        <row r="108">
          <cell r="C108">
            <v>4243.4122282097023</v>
          </cell>
          <cell r="D108">
            <v>5327.33</v>
          </cell>
          <cell r="E108">
            <v>205.25</v>
          </cell>
        </row>
        <row r="109">
          <cell r="C109">
            <v>1840.1861182343173</v>
          </cell>
          <cell r="D109">
            <v>7743.29</v>
          </cell>
          <cell r="E109">
            <v>6190.49</v>
          </cell>
        </row>
        <row r="110">
          <cell r="C110">
            <v>2407.4269166397971</v>
          </cell>
          <cell r="D110">
            <v>4798.7900000000009</v>
          </cell>
          <cell r="E110">
            <v>581.88</v>
          </cell>
        </row>
        <row r="111">
          <cell r="C111">
            <v>3750.2518901193325</v>
          </cell>
          <cell r="D111">
            <v>4212.7</v>
          </cell>
          <cell r="E111">
            <v>0</v>
          </cell>
        </row>
        <row r="112">
          <cell r="C112">
            <v>1851.6412891932205</v>
          </cell>
          <cell r="D112">
            <v>5675.34</v>
          </cell>
          <cell r="E112">
            <v>3432.65</v>
          </cell>
        </row>
        <row r="113">
          <cell r="C113">
            <v>2659.2201883713446</v>
          </cell>
          <cell r="D113">
            <v>5675.66</v>
          </cell>
          <cell r="E113">
            <v>629.27</v>
          </cell>
        </row>
        <row r="114">
          <cell r="C114">
            <v>8924.7862175082901</v>
          </cell>
          <cell r="D114">
            <v>6069.3899999999994</v>
          </cell>
          <cell r="E114">
            <v>0</v>
          </cell>
        </row>
        <row r="115">
          <cell r="C115">
            <v>163.66646276586482</v>
          </cell>
          <cell r="D115">
            <v>7683.9800000000005</v>
          </cell>
          <cell r="E115">
            <v>5528.17</v>
          </cell>
        </row>
        <row r="116">
          <cell r="C116">
            <v>2363.0978127028093</v>
          </cell>
          <cell r="D116">
            <v>4518.72</v>
          </cell>
          <cell r="E116">
            <v>8280.15</v>
          </cell>
        </row>
        <row r="117">
          <cell r="C117">
            <v>5783.9691616754126</v>
          </cell>
          <cell r="D117">
            <v>5311.7300000000005</v>
          </cell>
          <cell r="E117">
            <v>0</v>
          </cell>
        </row>
        <row r="118">
          <cell r="C118">
            <v>11553.462437752169</v>
          </cell>
          <cell r="D118">
            <v>5039.07</v>
          </cell>
          <cell r="E118">
            <v>0</v>
          </cell>
        </row>
        <row r="119">
          <cell r="C119">
            <v>7425.7661436397966</v>
          </cell>
          <cell r="D119">
            <v>4703.33</v>
          </cell>
          <cell r="E119">
            <v>5395.31</v>
          </cell>
        </row>
        <row r="120">
          <cell r="C120">
            <v>4643.567164574084</v>
          </cell>
          <cell r="D120">
            <v>4352.2299999999996</v>
          </cell>
          <cell r="E120">
            <v>3921.61</v>
          </cell>
        </row>
        <row r="121">
          <cell r="C121">
            <v>1434.0110411740422</v>
          </cell>
          <cell r="D121">
            <v>4185.3100000000004</v>
          </cell>
          <cell r="E121">
            <v>5403.13</v>
          </cell>
        </row>
        <row r="122">
          <cell r="C122">
            <v>2900.1853223247267</v>
          </cell>
          <cell r="D122">
            <v>4014.11</v>
          </cell>
          <cell r="E122">
            <v>601.33000000000004</v>
          </cell>
        </row>
        <row r="123">
          <cell r="C123">
            <v>4345.6082358974554</v>
          </cell>
          <cell r="D123">
            <v>4032.92</v>
          </cell>
        </row>
        <row r="124">
          <cell r="C124">
            <v>3391.2267033822613</v>
          </cell>
          <cell r="D124">
            <v>3743.94</v>
          </cell>
          <cell r="E124">
            <v>4882.889384595197</v>
          </cell>
        </row>
        <row r="125">
          <cell r="C125">
            <v>3067.6384292206599</v>
          </cell>
          <cell r="D125">
            <v>4332.9399999999996</v>
          </cell>
          <cell r="E125">
            <v>312.39163758037012</v>
          </cell>
        </row>
        <row r="126">
          <cell r="C126">
            <v>6749.2658308781529</v>
          </cell>
          <cell r="D126">
            <v>5084.88</v>
          </cell>
          <cell r="E126">
            <v>0</v>
          </cell>
        </row>
        <row r="127">
          <cell r="C127">
            <v>2780.6934949247684</v>
          </cell>
          <cell r="D127">
            <v>4572.5200000000004</v>
          </cell>
          <cell r="E127">
            <v>5183.25</v>
          </cell>
        </row>
        <row r="128">
          <cell r="C128">
            <v>3135.2515332918506</v>
          </cell>
          <cell r="D128">
            <v>10372.92</v>
          </cell>
          <cell r="E128">
            <v>7910.5535440298863</v>
          </cell>
        </row>
        <row r="129">
          <cell r="C129">
            <v>6270.3293548863703</v>
          </cell>
          <cell r="D129">
            <v>7978.65</v>
          </cell>
          <cell r="E129">
            <v>-1617.4</v>
          </cell>
        </row>
        <row r="130">
          <cell r="C130">
            <v>11644.97420499052</v>
          </cell>
          <cell r="D130">
            <v>5854.95</v>
          </cell>
          <cell r="E130">
            <v>0</v>
          </cell>
        </row>
        <row r="131">
          <cell r="C131">
            <v>9473.5222942726705</v>
          </cell>
          <cell r="D131">
            <v>9122.99</v>
          </cell>
          <cell r="E131">
            <v>0</v>
          </cell>
        </row>
        <row r="132">
          <cell r="C132">
            <v>4169.1518893850407</v>
          </cell>
          <cell r="D132">
            <v>6869.77</v>
          </cell>
          <cell r="E132">
            <v>5924.7</v>
          </cell>
        </row>
        <row r="133">
          <cell r="C133">
            <v>7217.095725097327</v>
          </cell>
          <cell r="D133">
            <v>7218.4</v>
          </cell>
        </row>
        <row r="134">
          <cell r="C134">
            <v>2044.9764806783187</v>
          </cell>
          <cell r="D134">
            <v>7125.72</v>
          </cell>
          <cell r="E134">
            <v>5544.01</v>
          </cell>
        </row>
        <row r="135">
          <cell r="C135">
            <v>3042.1620400592501</v>
          </cell>
          <cell r="D135">
            <v>6379.21</v>
          </cell>
          <cell r="E135">
            <v>0</v>
          </cell>
        </row>
        <row r="136">
          <cell r="C136">
            <v>4602.259520453661</v>
          </cell>
          <cell r="D136">
            <v>8094.79</v>
          </cell>
          <cell r="E136">
            <v>0</v>
          </cell>
        </row>
        <row r="137">
          <cell r="C137">
            <v>1854.1799864399993</v>
          </cell>
          <cell r="E137">
            <v>0</v>
          </cell>
        </row>
        <row r="138">
          <cell r="C138">
            <v>4694.126404116676</v>
          </cell>
          <cell r="E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26">
          <cell r="C226">
            <v>0</v>
          </cell>
        </row>
        <row r="227">
          <cell r="C227">
            <v>0</v>
          </cell>
        </row>
        <row r="228">
          <cell r="C228">
            <v>0</v>
          </cell>
        </row>
        <row r="229">
          <cell r="C229">
            <v>0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39">
          <cell r="C239">
            <v>0</v>
          </cell>
        </row>
        <row r="240">
          <cell r="C240">
            <v>0</v>
          </cell>
        </row>
        <row r="241">
          <cell r="C241">
            <v>0</v>
          </cell>
        </row>
        <row r="242">
          <cell r="C242">
            <v>0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46">
          <cell r="C246">
            <v>0</v>
          </cell>
        </row>
        <row r="247">
          <cell r="C247">
            <v>0</v>
          </cell>
        </row>
        <row r="248">
          <cell r="C248">
            <v>0</v>
          </cell>
        </row>
        <row r="249">
          <cell r="C249">
            <v>0</v>
          </cell>
        </row>
        <row r="250">
          <cell r="C250">
            <v>0</v>
          </cell>
        </row>
        <row r="251">
          <cell r="C251">
            <v>0</v>
          </cell>
        </row>
        <row r="252">
          <cell r="C252">
            <v>0</v>
          </cell>
        </row>
        <row r="253">
          <cell r="C253">
            <v>0</v>
          </cell>
        </row>
        <row r="254">
          <cell r="C254">
            <v>0</v>
          </cell>
        </row>
        <row r="255">
          <cell r="C255">
            <v>0</v>
          </cell>
        </row>
        <row r="256">
          <cell r="C256">
            <v>0</v>
          </cell>
        </row>
        <row r="257">
          <cell r="C257">
            <v>0</v>
          </cell>
        </row>
        <row r="258">
          <cell r="C258">
            <v>0</v>
          </cell>
        </row>
        <row r="259">
          <cell r="C259">
            <v>0</v>
          </cell>
        </row>
        <row r="260">
          <cell r="C260">
            <v>0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0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0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</sheetData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APOUTPUT"/>
      <sheetName val="R-Existing"/>
      <sheetName val="C-Existing"/>
    </sheetNames>
    <sheetDataSet>
      <sheetData sheetId="0"/>
      <sheetData sheetId="1"/>
      <sheetData sheetId="2">
        <row r="1">
          <cell r="D1">
            <v>269501.22000000003</v>
          </cell>
          <cell r="J1">
            <v>6.5000000000000002E-2</v>
          </cell>
        </row>
        <row r="2">
          <cell r="D2">
            <v>43220</v>
          </cell>
          <cell r="J2">
            <v>5.4166666666666669E-3</v>
          </cell>
        </row>
        <row r="3">
          <cell r="J3">
            <v>2</v>
          </cell>
        </row>
        <row r="12">
          <cell r="C12">
            <v>75608.639999999999</v>
          </cell>
          <cell r="D12">
            <v>75608.639999999999</v>
          </cell>
          <cell r="G12">
            <v>51</v>
          </cell>
          <cell r="H12">
            <v>267906.65999999997</v>
          </cell>
          <cell r="I12">
            <v>1594.5600000000015</v>
          </cell>
          <cell r="J12">
            <v>269501.22000000003</v>
          </cell>
          <cell r="K12">
            <v>1459.7599999999984</v>
          </cell>
          <cell r="L12">
            <v>3054.32</v>
          </cell>
          <cell r="M12">
            <v>24225</v>
          </cell>
          <cell r="N12">
            <v>0</v>
          </cell>
          <cell r="O12">
            <v>16005.59</v>
          </cell>
          <cell r="P12">
            <v>1353.3699999999997</v>
          </cell>
          <cell r="Q12">
            <v>14652.220000000001</v>
          </cell>
          <cell r="R12">
            <v>1700.9500000000003</v>
          </cell>
          <cell r="S12">
            <v>253254.43999999997</v>
          </cell>
          <cell r="T12">
            <v>254955.38999999998</v>
          </cell>
          <cell r="U12">
            <v>1</v>
          </cell>
          <cell r="V12">
            <v>2171.7306644999999</v>
          </cell>
          <cell r="W12">
            <v>0</v>
          </cell>
          <cell r="X12">
            <v>209</v>
          </cell>
          <cell r="AC12">
            <v>16</v>
          </cell>
          <cell r="AE12">
            <v>9.6699999999999994E-2</v>
          </cell>
          <cell r="AF12">
            <v>711.93238949999977</v>
          </cell>
          <cell r="AI12">
            <v>35</v>
          </cell>
          <cell r="AJ12">
            <v>8881.09</v>
          </cell>
        </row>
        <row r="13">
          <cell r="C13">
            <v>87487.98000000001</v>
          </cell>
          <cell r="D13">
            <v>163096.62</v>
          </cell>
          <cell r="G13">
            <v>74</v>
          </cell>
          <cell r="H13">
            <v>253254.43999999997</v>
          </cell>
          <cell r="I13">
            <v>1700.9499999999953</v>
          </cell>
          <cell r="J13">
            <v>254955.38999999998</v>
          </cell>
          <cell r="K13">
            <v>1381.0300000000043</v>
          </cell>
          <cell r="L13">
            <v>3081.9799999999996</v>
          </cell>
          <cell r="M13">
            <v>29564</v>
          </cell>
          <cell r="N13">
            <v>0</v>
          </cell>
          <cell r="O13">
            <v>24296.23</v>
          </cell>
          <cell r="P13">
            <v>2649.23</v>
          </cell>
          <cell r="Q13">
            <v>21646.999999999996</v>
          </cell>
          <cell r="R13">
            <v>432.75</v>
          </cell>
          <cell r="S13">
            <v>231607.44</v>
          </cell>
          <cell r="T13">
            <v>232040.19</v>
          </cell>
          <cell r="U13">
            <v>1</v>
          </cell>
          <cell r="V13">
            <v>2054.5155177499996</v>
          </cell>
          <cell r="W13">
            <v>0</v>
          </cell>
          <cell r="X13">
            <v>209</v>
          </cell>
          <cell r="AC13">
            <v>21</v>
          </cell>
          <cell r="AE13">
            <v>9.6699999999999994E-2</v>
          </cell>
          <cell r="AF13">
            <v>673.50715524999964</v>
          </cell>
          <cell r="AI13">
            <v>53</v>
          </cell>
          <cell r="AJ13">
            <v>13313.04</v>
          </cell>
        </row>
        <row r="14">
          <cell r="C14">
            <v>84675.969999999972</v>
          </cell>
          <cell r="D14">
            <v>247772.58999999997</v>
          </cell>
          <cell r="G14">
            <v>71</v>
          </cell>
          <cell r="H14">
            <v>231607.44</v>
          </cell>
          <cell r="I14">
            <v>432.75000000000097</v>
          </cell>
          <cell r="J14">
            <v>232040.19</v>
          </cell>
          <cell r="K14">
            <v>1256.8899999999992</v>
          </cell>
          <cell r="L14">
            <v>1689.6399999999999</v>
          </cell>
          <cell r="M14">
            <v>27341</v>
          </cell>
          <cell r="N14">
            <v>0</v>
          </cell>
          <cell r="O14">
            <v>21631.77</v>
          </cell>
          <cell r="P14">
            <v>1345.4700000000003</v>
          </cell>
          <cell r="Q14">
            <v>20286.300000000007</v>
          </cell>
          <cell r="R14">
            <v>344.16999999999996</v>
          </cell>
          <cell r="S14">
            <v>211321.1399999999</v>
          </cell>
          <cell r="T14">
            <v>211665.30999999991</v>
          </cell>
          <cell r="U14">
            <v>1</v>
          </cell>
          <cell r="V14">
            <v>1869.8571977499998</v>
          </cell>
          <cell r="W14">
            <v>0</v>
          </cell>
          <cell r="X14">
            <v>209</v>
          </cell>
          <cell r="AC14">
            <v>24</v>
          </cell>
          <cell r="AE14">
            <v>9.6699999999999994E-2</v>
          </cell>
          <cell r="AF14">
            <v>612.97283524999978</v>
          </cell>
          <cell r="AI14">
            <v>47</v>
          </cell>
          <cell r="AJ14">
            <v>11865.830000000002</v>
          </cell>
        </row>
        <row r="15">
          <cell r="C15">
            <v>84115.459999999977</v>
          </cell>
          <cell r="D15">
            <v>331888.04999999993</v>
          </cell>
          <cell r="G15">
            <v>82</v>
          </cell>
          <cell r="H15">
            <v>211321.1399999999</v>
          </cell>
          <cell r="I15">
            <v>344.1700000000003</v>
          </cell>
          <cell r="J15">
            <v>211665.30999999991</v>
          </cell>
          <cell r="K15">
            <v>1146.55</v>
          </cell>
          <cell r="L15">
            <v>1490.72</v>
          </cell>
          <cell r="M15">
            <v>29640</v>
          </cell>
          <cell r="N15">
            <v>0</v>
          </cell>
          <cell r="O15">
            <v>21616.6</v>
          </cell>
          <cell r="P15">
            <v>1171.5400000000002</v>
          </cell>
          <cell r="Q15">
            <v>20445.059999999994</v>
          </cell>
          <cell r="R15">
            <v>319.17999999999995</v>
          </cell>
          <cell r="S15">
            <v>190876.08</v>
          </cell>
          <cell r="T15">
            <v>191195.25999999998</v>
          </cell>
          <cell r="U15">
            <v>1</v>
          </cell>
          <cell r="V15">
            <v>1705.6696230833325</v>
          </cell>
          <cell r="W15">
            <v>0</v>
          </cell>
          <cell r="X15">
            <v>209</v>
          </cell>
          <cell r="AC15">
            <v>35</v>
          </cell>
          <cell r="AE15">
            <v>9.6699999999999994E-2</v>
          </cell>
          <cell r="AF15">
            <v>559.14919391666615</v>
          </cell>
          <cell r="AI15">
            <v>47</v>
          </cell>
          <cell r="AJ15">
            <v>11936.9</v>
          </cell>
        </row>
        <row r="16">
          <cell r="C16">
            <v>79276.430000000008</v>
          </cell>
          <cell r="D16">
            <v>411164.47999999992</v>
          </cell>
          <cell r="G16">
            <v>87</v>
          </cell>
          <cell r="H16">
            <v>190876.08</v>
          </cell>
          <cell r="I16">
            <v>319.18000000000029</v>
          </cell>
          <cell r="J16">
            <v>191195.25999999998</v>
          </cell>
          <cell r="K16">
            <v>1035.6199999999997</v>
          </cell>
          <cell r="L16">
            <v>1354.7999999999995</v>
          </cell>
          <cell r="M16">
            <v>32281</v>
          </cell>
          <cell r="N16">
            <v>0</v>
          </cell>
          <cell r="O16">
            <v>24909.489999999998</v>
          </cell>
          <cell r="P16">
            <v>1270.7099999999998</v>
          </cell>
          <cell r="Q16">
            <v>23638.780000000002</v>
          </cell>
          <cell r="R16">
            <v>84.090000000000018</v>
          </cell>
          <cell r="S16">
            <v>167237.30000000005</v>
          </cell>
          <cell r="T16">
            <v>167321.39000000004</v>
          </cell>
          <cell r="U16">
            <v>1</v>
          </cell>
          <cell r="V16">
            <v>1540.715136833333</v>
          </cell>
          <cell r="W16">
            <v>0</v>
          </cell>
          <cell r="X16">
            <v>209</v>
          </cell>
          <cell r="AC16">
            <v>34</v>
          </cell>
          <cell r="AE16">
            <v>9.6699999999999994E-2</v>
          </cell>
          <cell r="AF16">
            <v>505.07414516666637</v>
          </cell>
          <cell r="AI16">
            <v>53</v>
          </cell>
          <cell r="AJ16">
            <v>13832.49</v>
          </cell>
        </row>
        <row r="17">
          <cell r="C17">
            <v>70525.400000000023</v>
          </cell>
          <cell r="D17">
            <v>481689.87999999995</v>
          </cell>
          <cell r="G17">
            <v>86</v>
          </cell>
          <cell r="H17">
            <v>167237.30000000005</v>
          </cell>
          <cell r="I17">
            <v>84.089999999999733</v>
          </cell>
          <cell r="J17">
            <v>167321.39000000004</v>
          </cell>
          <cell r="K17">
            <v>906.36000000000035</v>
          </cell>
          <cell r="L17">
            <v>990.45000000000016</v>
          </cell>
          <cell r="M17">
            <v>30742</v>
          </cell>
          <cell r="N17">
            <v>0</v>
          </cell>
          <cell r="O17">
            <v>20227.900000000001</v>
          </cell>
          <cell r="P17">
            <v>902.59</v>
          </cell>
          <cell r="Q17">
            <v>19325.309999999998</v>
          </cell>
          <cell r="R17">
            <v>87.860000000000014</v>
          </cell>
          <cell r="S17">
            <v>147911.99</v>
          </cell>
          <cell r="T17">
            <v>147999.84999999998</v>
          </cell>
          <cell r="U17">
            <v>1</v>
          </cell>
          <cell r="V17">
            <v>1348.3315344166667</v>
          </cell>
          <cell r="W17">
            <v>0</v>
          </cell>
          <cell r="X17">
            <v>209</v>
          </cell>
          <cell r="AC17">
            <v>39</v>
          </cell>
          <cell r="AE17">
            <v>9.6699999999999994E-2</v>
          </cell>
          <cell r="AF17">
            <v>442.00733858333325</v>
          </cell>
          <cell r="AI17">
            <v>47</v>
          </cell>
          <cell r="AJ17">
            <v>10835.91</v>
          </cell>
        </row>
        <row r="18">
          <cell r="C18">
            <v>61077.599999999999</v>
          </cell>
          <cell r="D18">
            <v>542767.48</v>
          </cell>
          <cell r="G18">
            <v>85</v>
          </cell>
          <cell r="H18">
            <v>147911.99</v>
          </cell>
          <cell r="I18">
            <v>87.859999999999786</v>
          </cell>
          <cell r="J18">
            <v>147999.84999999998</v>
          </cell>
          <cell r="K18">
            <v>801.66</v>
          </cell>
          <cell r="L18">
            <v>889.51999999999987</v>
          </cell>
          <cell r="M18">
            <v>29735</v>
          </cell>
          <cell r="N18">
            <v>0</v>
          </cell>
          <cell r="O18">
            <v>19921.25</v>
          </cell>
          <cell r="P18">
            <v>796.94999999999993</v>
          </cell>
          <cell r="Q18">
            <v>19124.3</v>
          </cell>
          <cell r="R18">
            <v>92.57</v>
          </cell>
          <cell r="S18">
            <v>128787.69</v>
          </cell>
          <cell r="T18">
            <v>128880.26</v>
          </cell>
          <cell r="U18">
            <v>1</v>
          </cell>
          <cell r="V18">
            <v>1192.6321245833331</v>
          </cell>
          <cell r="W18">
            <v>0</v>
          </cell>
          <cell r="X18">
            <v>209</v>
          </cell>
          <cell r="AC18">
            <v>40</v>
          </cell>
          <cell r="AE18">
            <v>9.6699999999999994E-2</v>
          </cell>
          <cell r="AF18">
            <v>390.96627041666642</v>
          </cell>
          <cell r="AI18">
            <v>45</v>
          </cell>
          <cell r="AJ18">
            <v>10712.94</v>
          </cell>
        </row>
        <row r="19">
          <cell r="C19">
            <v>40811.94999999999</v>
          </cell>
          <cell r="D19">
            <v>583579.42999999993</v>
          </cell>
          <cell r="G19">
            <v>69</v>
          </cell>
          <cell r="H19">
            <v>128787.69000000003</v>
          </cell>
          <cell r="I19">
            <v>92.569999999999681</v>
          </cell>
          <cell r="J19">
            <v>128880.26</v>
          </cell>
          <cell r="K19">
            <v>698.1500000000002</v>
          </cell>
          <cell r="L19">
            <v>790.71999999999991</v>
          </cell>
          <cell r="M19">
            <v>21869</v>
          </cell>
          <cell r="N19">
            <v>0</v>
          </cell>
          <cell r="O19">
            <v>11981.31</v>
          </cell>
          <cell r="P19">
            <v>573.04999999999995</v>
          </cell>
          <cell r="Q19">
            <v>11408.26</v>
          </cell>
          <cell r="R19">
            <v>217.67000000000002</v>
          </cell>
          <cell r="S19">
            <v>117379.43</v>
          </cell>
          <cell r="T19">
            <v>117597.09999999998</v>
          </cell>
          <cell r="U19">
            <v>1</v>
          </cell>
          <cell r="V19">
            <v>1038.5600951666665</v>
          </cell>
          <cell r="W19">
            <v>0</v>
          </cell>
          <cell r="X19">
            <v>209</v>
          </cell>
          <cell r="AC19">
            <v>41</v>
          </cell>
          <cell r="AE19">
            <v>9.6699999999999994E-2</v>
          </cell>
          <cell r="AF19">
            <v>340.45868683333316</v>
          </cell>
          <cell r="AI19">
            <v>28</v>
          </cell>
          <cell r="AJ19">
            <v>6129.3099999999995</v>
          </cell>
        </row>
        <row r="20">
          <cell r="C20">
            <v>37452.99000000002</v>
          </cell>
          <cell r="D20">
            <v>621032.41999999993</v>
          </cell>
          <cell r="G20">
            <v>58</v>
          </cell>
          <cell r="H20">
            <v>117379.43</v>
          </cell>
          <cell r="I20">
            <v>217.67000000000024</v>
          </cell>
          <cell r="J20">
            <v>117597.09999999998</v>
          </cell>
          <cell r="K20">
            <v>636.97999999999979</v>
          </cell>
          <cell r="L20">
            <v>854.65</v>
          </cell>
          <cell r="M20">
            <v>19304</v>
          </cell>
          <cell r="N20">
            <v>0</v>
          </cell>
          <cell r="O20">
            <v>12240.99</v>
          </cell>
          <cell r="P20">
            <v>654.73000000000013</v>
          </cell>
          <cell r="Q20">
            <v>11586.259999999998</v>
          </cell>
          <cell r="R20">
            <v>199.92000000000002</v>
          </cell>
          <cell r="S20">
            <v>105793.16999999997</v>
          </cell>
          <cell r="T20">
            <v>105993.09</v>
          </cell>
          <cell r="U20">
            <v>1</v>
          </cell>
          <cell r="V20">
            <v>947.63663083333302</v>
          </cell>
          <cell r="W20">
            <v>0</v>
          </cell>
          <cell r="X20">
            <v>209</v>
          </cell>
          <cell r="AC20">
            <v>31</v>
          </cell>
          <cell r="AE20">
            <v>9.6699999999999994E-2</v>
          </cell>
          <cell r="AF20">
            <v>310.65233916666648</v>
          </cell>
          <cell r="AI20">
            <v>27</v>
          </cell>
          <cell r="AJ20">
            <v>6651.1</v>
          </cell>
        </row>
        <row r="21">
          <cell r="C21">
            <v>45077.37999999999</v>
          </cell>
          <cell r="D21">
            <v>666109.79999999993</v>
          </cell>
          <cell r="G21">
            <v>42</v>
          </cell>
          <cell r="H21">
            <v>105793.17</v>
          </cell>
          <cell r="I21">
            <v>199.92000000000132</v>
          </cell>
          <cell r="J21">
            <v>105993.09</v>
          </cell>
          <cell r="K21">
            <v>574.14999999999861</v>
          </cell>
          <cell r="L21">
            <v>774.06999999999982</v>
          </cell>
          <cell r="M21">
            <v>13300</v>
          </cell>
          <cell r="N21">
            <v>0</v>
          </cell>
          <cell r="O21">
            <v>7635.5</v>
          </cell>
          <cell r="P21">
            <v>479.62</v>
          </cell>
          <cell r="Q21">
            <v>7155.8799999999992</v>
          </cell>
          <cell r="R21">
            <v>294.45</v>
          </cell>
          <cell r="S21">
            <v>98637.289999999979</v>
          </cell>
          <cell r="T21">
            <v>98931.74</v>
          </cell>
          <cell r="U21">
            <v>1</v>
          </cell>
          <cell r="V21">
            <v>854.12765024999987</v>
          </cell>
          <cell r="W21">
            <v>0</v>
          </cell>
          <cell r="X21">
            <v>209</v>
          </cell>
          <cell r="AC21">
            <v>25</v>
          </cell>
          <cell r="AE21">
            <v>9.6699999999999994E-2</v>
          </cell>
          <cell r="AF21">
            <v>279.99841274999989</v>
          </cell>
          <cell r="AI21">
            <v>17</v>
          </cell>
          <cell r="AJ21">
            <v>4082.5</v>
          </cell>
        </row>
        <row r="22">
          <cell r="C22">
            <v>52427.19</v>
          </cell>
          <cell r="D22">
            <v>718536.99</v>
          </cell>
          <cell r="G22">
            <v>40</v>
          </cell>
          <cell r="H22">
            <v>98637.29</v>
          </cell>
          <cell r="I22">
            <v>294.44999999999891</v>
          </cell>
          <cell r="J22">
            <v>98931.74</v>
          </cell>
          <cell r="K22">
            <v>535.89000000000101</v>
          </cell>
          <cell r="L22">
            <v>830.34</v>
          </cell>
          <cell r="M22">
            <v>10754</v>
          </cell>
          <cell r="N22">
            <v>0</v>
          </cell>
          <cell r="O22">
            <v>3840.59</v>
          </cell>
          <cell r="P22">
            <v>375.39000000000004</v>
          </cell>
          <cell r="Q22">
            <v>3465.2</v>
          </cell>
          <cell r="R22">
            <v>454.95</v>
          </cell>
          <cell r="S22">
            <v>95172.089999999982</v>
          </cell>
          <cell r="T22">
            <v>95627.040000000008</v>
          </cell>
          <cell r="U22">
            <v>1</v>
          </cell>
          <cell r="V22">
            <v>797.22493816666656</v>
          </cell>
          <cell r="W22">
            <v>0</v>
          </cell>
          <cell r="X22">
            <v>209</v>
          </cell>
          <cell r="AC22">
            <v>31</v>
          </cell>
          <cell r="AE22">
            <v>9.6699999999999994E-2</v>
          </cell>
          <cell r="AF22">
            <v>261.3446798333332</v>
          </cell>
          <cell r="AI22">
            <v>9</v>
          </cell>
          <cell r="AJ22">
            <v>2128</v>
          </cell>
        </row>
        <row r="23">
          <cell r="C23">
            <v>70276.73000000001</v>
          </cell>
          <cell r="D23">
            <v>788813.72</v>
          </cell>
          <cell r="G23">
            <v>42</v>
          </cell>
          <cell r="H23">
            <v>95172.089999999982</v>
          </cell>
          <cell r="I23">
            <v>454.9499999999984</v>
          </cell>
          <cell r="J23">
            <v>95627.040000000008</v>
          </cell>
          <cell r="K23">
            <v>517.96000000000151</v>
          </cell>
          <cell r="L23">
            <v>972.90999999999974</v>
          </cell>
          <cell r="M23">
            <v>13566</v>
          </cell>
          <cell r="N23">
            <v>0</v>
          </cell>
          <cell r="O23">
            <v>8550</v>
          </cell>
          <cell r="P23">
            <v>703.5</v>
          </cell>
          <cell r="Q23">
            <v>7846.5000000000009</v>
          </cell>
          <cell r="R23">
            <v>269.40999999999997</v>
          </cell>
          <cell r="S23">
            <v>87325.589999999967</v>
          </cell>
          <cell r="T23">
            <v>87594.999999999985</v>
          </cell>
          <cell r="U23">
            <v>1</v>
          </cell>
          <cell r="V23">
            <v>770.59456399999999</v>
          </cell>
          <cell r="W23">
            <v>0</v>
          </cell>
          <cell r="X23">
            <v>209</v>
          </cell>
          <cell r="AC23">
            <v>24</v>
          </cell>
          <cell r="AE23">
            <v>9.6699999999999994E-2</v>
          </cell>
          <cell r="AF23">
            <v>252.61476399999989</v>
          </cell>
          <cell r="AI23">
            <v>18</v>
          </cell>
          <cell r="AJ23">
            <v>4788</v>
          </cell>
        </row>
        <row r="24">
          <cell r="C24">
            <v>75230.62999999999</v>
          </cell>
          <cell r="D24">
            <v>864044.35</v>
          </cell>
          <cell r="G24">
            <v>57</v>
          </cell>
          <cell r="H24">
            <v>87325.589999999967</v>
          </cell>
          <cell r="I24">
            <v>269.40999999999906</v>
          </cell>
          <cell r="J24">
            <v>87594.999999999985</v>
          </cell>
          <cell r="K24">
            <v>474.48000000000087</v>
          </cell>
          <cell r="L24">
            <v>743.89</v>
          </cell>
          <cell r="M24">
            <v>15903</v>
          </cell>
          <cell r="N24">
            <v>0</v>
          </cell>
          <cell r="O24">
            <v>6042.03</v>
          </cell>
          <cell r="P24">
            <v>489.16</v>
          </cell>
          <cell r="Q24">
            <v>5552.8700000000008</v>
          </cell>
          <cell r="R24">
            <v>254.73000000000002</v>
          </cell>
          <cell r="S24">
            <v>81772.719999999972</v>
          </cell>
          <cell r="T24">
            <v>82027.450000000012</v>
          </cell>
          <cell r="U24">
            <v>1</v>
          </cell>
          <cell r="V24">
            <v>705.86970833333316</v>
          </cell>
          <cell r="W24">
            <v>0</v>
          </cell>
          <cell r="X24">
            <v>209</v>
          </cell>
          <cell r="AC24">
            <v>42</v>
          </cell>
          <cell r="AE24">
            <v>9.6699999999999994E-2</v>
          </cell>
          <cell r="AF24">
            <v>231.39679166666653</v>
          </cell>
          <cell r="AI24">
            <v>15</v>
          </cell>
          <cell r="AJ24">
            <v>3261.62</v>
          </cell>
        </row>
        <row r="25">
          <cell r="C25">
            <v>87050.550000000047</v>
          </cell>
          <cell r="D25">
            <v>951094.9</v>
          </cell>
          <cell r="G25">
            <v>66</v>
          </cell>
          <cell r="H25">
            <v>81772.719999999987</v>
          </cell>
          <cell r="I25">
            <v>254.72999999999959</v>
          </cell>
          <cell r="J25">
            <v>82027.450000000012</v>
          </cell>
          <cell r="K25">
            <v>444.3300000000005</v>
          </cell>
          <cell r="L25">
            <v>699.06</v>
          </cell>
          <cell r="M25">
            <v>19912</v>
          </cell>
          <cell r="N25">
            <v>0</v>
          </cell>
          <cell r="O25">
            <v>10810.51</v>
          </cell>
          <cell r="P25">
            <v>573.72</v>
          </cell>
          <cell r="Q25">
            <v>10236.789999999999</v>
          </cell>
          <cell r="R25">
            <v>125.34</v>
          </cell>
          <cell r="S25">
            <v>71535.930000000008</v>
          </cell>
          <cell r="T25">
            <v>71661.27</v>
          </cell>
          <cell r="U25">
            <v>1</v>
          </cell>
          <cell r="V25">
            <v>661.00453458333334</v>
          </cell>
          <cell r="W25">
            <v>0</v>
          </cell>
          <cell r="X25">
            <v>209</v>
          </cell>
          <cell r="AC25">
            <v>43</v>
          </cell>
          <cell r="AE25">
            <v>9.6699999999999994E-2</v>
          </cell>
          <cell r="AF25">
            <v>216.6891804166666</v>
          </cell>
          <cell r="AI25">
            <v>23</v>
          </cell>
          <cell r="AJ25">
            <v>6003.51</v>
          </cell>
        </row>
        <row r="26">
          <cell r="C26">
            <v>84252.57</v>
          </cell>
          <cell r="D26">
            <v>1035347.47</v>
          </cell>
          <cell r="G26">
            <v>78</v>
          </cell>
          <cell r="H26">
            <v>71535.930000000008</v>
          </cell>
          <cell r="I26">
            <v>125.33999999999995</v>
          </cell>
          <cell r="J26">
            <v>71661.27</v>
          </cell>
          <cell r="K26">
            <v>388.17000000000007</v>
          </cell>
          <cell r="L26">
            <v>513.51</v>
          </cell>
          <cell r="M26">
            <v>21888</v>
          </cell>
          <cell r="N26">
            <v>0</v>
          </cell>
          <cell r="O26">
            <v>9413.7199999999993</v>
          </cell>
          <cell r="P26">
            <v>435.16999999999996</v>
          </cell>
          <cell r="Q26">
            <v>8978.5500000000011</v>
          </cell>
          <cell r="R26">
            <v>78.339999999999989</v>
          </cell>
          <cell r="S26">
            <v>62557.38</v>
          </cell>
          <cell r="T26">
            <v>62635.719999999994</v>
          </cell>
          <cell r="U26">
            <v>1</v>
          </cell>
          <cell r="V26">
            <v>577.47040074999995</v>
          </cell>
          <cell r="W26">
            <v>0</v>
          </cell>
          <cell r="X26">
            <v>209</v>
          </cell>
          <cell r="AC26">
            <v>57</v>
          </cell>
          <cell r="AE26">
            <v>9.6699999999999994E-2</v>
          </cell>
          <cell r="AF26">
            <v>189.30518824999993</v>
          </cell>
          <cell r="AI26">
            <v>21</v>
          </cell>
          <cell r="AJ26">
            <v>5122.42</v>
          </cell>
        </row>
        <row r="27">
          <cell r="C27">
            <v>83694.88999999997</v>
          </cell>
          <cell r="D27">
            <v>1119042.3599999999</v>
          </cell>
          <cell r="G27">
            <v>88</v>
          </cell>
          <cell r="H27">
            <v>62557.38</v>
          </cell>
          <cell r="I27">
            <v>78.339999999999563</v>
          </cell>
          <cell r="J27">
            <v>62635.719999999994</v>
          </cell>
          <cell r="K27">
            <v>339.27000000000049</v>
          </cell>
          <cell r="L27">
            <v>417.61000000000007</v>
          </cell>
          <cell r="M27">
            <v>25042</v>
          </cell>
          <cell r="N27">
            <v>0</v>
          </cell>
          <cell r="O27">
            <v>9567.99</v>
          </cell>
          <cell r="P27">
            <v>365.74</v>
          </cell>
          <cell r="Q27">
            <v>9202.2500000000018</v>
          </cell>
          <cell r="R27">
            <v>51.87</v>
          </cell>
          <cell r="S27">
            <v>53355.130000000005</v>
          </cell>
          <cell r="T27">
            <v>53407</v>
          </cell>
          <cell r="U27">
            <v>1</v>
          </cell>
          <cell r="V27">
            <v>504.73951033333321</v>
          </cell>
          <cell r="W27">
            <v>0</v>
          </cell>
          <cell r="X27">
            <v>209</v>
          </cell>
          <cell r="AC27">
            <v>64</v>
          </cell>
          <cell r="AE27">
            <v>9.6699999999999994E-2</v>
          </cell>
          <cell r="AF27">
            <v>165.46269366666658</v>
          </cell>
          <cell r="AI27">
            <v>24</v>
          </cell>
          <cell r="AJ27">
            <v>4970.8899999999994</v>
          </cell>
        </row>
        <row r="28">
          <cell r="C28">
            <v>78880.03</v>
          </cell>
          <cell r="D28">
            <v>1197922.3899999999</v>
          </cell>
          <cell r="G28">
            <v>79</v>
          </cell>
          <cell r="H28">
            <v>53355.130000000005</v>
          </cell>
          <cell r="I28">
            <v>51.870000000000687</v>
          </cell>
          <cell r="J28">
            <v>53407</v>
          </cell>
          <cell r="K28">
            <v>289.30999999999926</v>
          </cell>
          <cell r="L28">
            <v>341.18</v>
          </cell>
          <cell r="M28">
            <v>21565</v>
          </cell>
          <cell r="N28">
            <v>0</v>
          </cell>
          <cell r="O28">
            <v>8441.67</v>
          </cell>
          <cell r="P28">
            <v>312.75</v>
          </cell>
          <cell r="Q28">
            <v>8128.92</v>
          </cell>
          <cell r="R28">
            <v>28.43</v>
          </cell>
          <cell r="S28">
            <v>45226.209999999992</v>
          </cell>
          <cell r="T28">
            <v>45254.64</v>
          </cell>
          <cell r="U28">
            <v>1</v>
          </cell>
          <cell r="V28">
            <v>430.37140833333325</v>
          </cell>
          <cell r="W28">
            <v>0</v>
          </cell>
          <cell r="X28">
            <v>209</v>
          </cell>
          <cell r="AC28">
            <v>60</v>
          </cell>
          <cell r="AE28">
            <v>9.6699999999999994E-2</v>
          </cell>
          <cell r="AF28">
            <v>141.08349166666659</v>
          </cell>
          <cell r="AI28">
            <v>19</v>
          </cell>
          <cell r="AJ28">
            <v>4490.8099999999995</v>
          </cell>
        </row>
        <row r="29">
          <cell r="C29">
            <v>68781.259999999995</v>
          </cell>
          <cell r="D29">
            <v>1266703.6499999999</v>
          </cell>
          <cell r="G29">
            <v>81</v>
          </cell>
          <cell r="H29">
            <v>45226.209999999992</v>
          </cell>
          <cell r="I29">
            <v>28.429999999999779</v>
          </cell>
          <cell r="J29">
            <v>45254.64</v>
          </cell>
          <cell r="K29">
            <v>245.14000000000024</v>
          </cell>
          <cell r="L29">
            <v>273.57000000000005</v>
          </cell>
          <cell r="M29">
            <v>20919</v>
          </cell>
          <cell r="N29">
            <v>0</v>
          </cell>
          <cell r="O29">
            <v>6961.74</v>
          </cell>
          <cell r="P29">
            <v>266.20000000000005</v>
          </cell>
          <cell r="Q29">
            <v>6695.5400000000009</v>
          </cell>
          <cell r="R29">
            <v>7.37</v>
          </cell>
          <cell r="S29">
            <v>38530.670000000006</v>
          </cell>
          <cell r="T29">
            <v>38538.040000000008</v>
          </cell>
          <cell r="U29">
            <v>1</v>
          </cell>
          <cell r="V29">
            <v>364.67697399999997</v>
          </cell>
          <cell r="W29">
            <v>0</v>
          </cell>
          <cell r="X29">
            <v>209</v>
          </cell>
          <cell r="AC29">
            <v>66</v>
          </cell>
          <cell r="AE29">
            <v>9.6699999999999994E-2</v>
          </cell>
          <cell r="AF29">
            <v>119.54767399999994</v>
          </cell>
          <cell r="AI29">
            <v>15</v>
          </cell>
          <cell r="AJ29">
            <v>3826.74</v>
          </cell>
        </row>
        <row r="30">
          <cell r="C30">
            <v>59558.599999999984</v>
          </cell>
          <cell r="D30">
            <v>1326262.25</v>
          </cell>
          <cell r="G30">
            <v>78</v>
          </cell>
          <cell r="H30">
            <v>38530.670000000006</v>
          </cell>
          <cell r="I30">
            <v>7.3699999999998909</v>
          </cell>
          <cell r="J30">
            <v>38538.040000000008</v>
          </cell>
          <cell r="K30">
            <v>208.74000000000012</v>
          </cell>
          <cell r="L30">
            <v>216.11</v>
          </cell>
          <cell r="M30">
            <v>19760</v>
          </cell>
          <cell r="N30">
            <v>0</v>
          </cell>
          <cell r="O30">
            <v>5846.1900000000005</v>
          </cell>
          <cell r="P30">
            <v>195.93</v>
          </cell>
          <cell r="Q30">
            <v>5650.26</v>
          </cell>
          <cell r="R30">
            <v>20.18</v>
          </cell>
          <cell r="S30">
            <v>32880.409999999996</v>
          </cell>
          <cell r="T30">
            <v>32900.589999999997</v>
          </cell>
          <cell r="U30">
            <v>1</v>
          </cell>
          <cell r="V30">
            <v>310.55237233333338</v>
          </cell>
          <cell r="W30">
            <v>0</v>
          </cell>
          <cell r="X30">
            <v>209</v>
          </cell>
          <cell r="AC30">
            <v>65</v>
          </cell>
          <cell r="AE30">
            <v>9.6699999999999994E-2</v>
          </cell>
          <cell r="AF30">
            <v>101.80465566666663</v>
          </cell>
          <cell r="AI30">
            <v>13</v>
          </cell>
          <cell r="AJ30">
            <v>3129.19</v>
          </cell>
        </row>
        <row r="31">
          <cell r="C31">
            <v>39794.720000000001</v>
          </cell>
          <cell r="D31">
            <v>1366056.97</v>
          </cell>
          <cell r="G31">
            <v>74</v>
          </cell>
          <cell r="H31">
            <v>32880.410000000003</v>
          </cell>
          <cell r="I31">
            <v>20.180000000000177</v>
          </cell>
          <cell r="J31">
            <v>32900.589999999997</v>
          </cell>
          <cell r="K31">
            <v>178.22999999999979</v>
          </cell>
          <cell r="L31">
            <v>198.40999999999997</v>
          </cell>
          <cell r="M31">
            <v>17860</v>
          </cell>
          <cell r="N31">
            <v>0</v>
          </cell>
          <cell r="O31">
            <v>3966.16</v>
          </cell>
          <cell r="P31">
            <v>136.60000000000002</v>
          </cell>
          <cell r="Q31">
            <v>3829.5599999999995</v>
          </cell>
          <cell r="R31">
            <v>61.81</v>
          </cell>
          <cell r="S31">
            <v>29050.85</v>
          </cell>
          <cell r="T31">
            <v>29112.66</v>
          </cell>
          <cell r="U31">
            <v>1</v>
          </cell>
          <cell r="V31">
            <v>265.12392108333324</v>
          </cell>
          <cell r="W31">
            <v>0</v>
          </cell>
          <cell r="X31">
            <v>209</v>
          </cell>
          <cell r="AC31">
            <v>65</v>
          </cell>
          <cell r="AE31">
            <v>9.6699999999999994E-2</v>
          </cell>
          <cell r="AF31">
            <v>86.912391916666621</v>
          </cell>
          <cell r="AI31">
            <v>9</v>
          </cell>
          <cell r="AJ31">
            <v>2128</v>
          </cell>
        </row>
        <row r="32">
          <cell r="C32">
            <v>35399.670000000006</v>
          </cell>
          <cell r="D32">
            <v>1401456.6399999999</v>
          </cell>
          <cell r="G32">
            <v>53</v>
          </cell>
          <cell r="H32">
            <v>29050.85</v>
          </cell>
          <cell r="I32">
            <v>61.810000000000059</v>
          </cell>
          <cell r="J32">
            <v>29112.66</v>
          </cell>
          <cell r="K32">
            <v>157.69999999999993</v>
          </cell>
          <cell r="L32">
            <v>219.51</v>
          </cell>
          <cell r="M32">
            <v>13471</v>
          </cell>
          <cell r="N32">
            <v>0</v>
          </cell>
          <cell r="O32">
            <v>4032.99</v>
          </cell>
          <cell r="P32">
            <v>203.97</v>
          </cell>
          <cell r="Q32">
            <v>3829.0200000000004</v>
          </cell>
          <cell r="R32">
            <v>15.54</v>
          </cell>
          <cell r="S32">
            <v>25221.83</v>
          </cell>
          <cell r="T32">
            <v>25237.37</v>
          </cell>
          <cell r="U32">
            <v>1</v>
          </cell>
          <cell r="V32">
            <v>234.59951849999996</v>
          </cell>
          <cell r="W32">
            <v>0</v>
          </cell>
          <cell r="X32">
            <v>209</v>
          </cell>
          <cell r="AC32">
            <v>44</v>
          </cell>
          <cell r="AE32">
            <v>9.6699999999999994E-2</v>
          </cell>
          <cell r="AF32">
            <v>76.905943499999964</v>
          </cell>
          <cell r="AI32">
            <v>9</v>
          </cell>
          <cell r="AJ32">
            <v>2151.9899999999998</v>
          </cell>
        </row>
        <row r="33">
          <cell r="C33">
            <v>40477.489999999991</v>
          </cell>
          <cell r="D33">
            <v>1441934.13</v>
          </cell>
          <cell r="G33">
            <v>37</v>
          </cell>
          <cell r="H33">
            <v>25221.83</v>
          </cell>
          <cell r="I33">
            <v>15.540000000000013</v>
          </cell>
          <cell r="J33">
            <v>25237.37</v>
          </cell>
          <cell r="K33">
            <v>136.69999999999999</v>
          </cell>
          <cell r="L33">
            <v>152.23999999999998</v>
          </cell>
          <cell r="M33">
            <v>8265</v>
          </cell>
          <cell r="N33">
            <v>0</v>
          </cell>
          <cell r="O33">
            <v>497.13</v>
          </cell>
          <cell r="P33">
            <v>7.78</v>
          </cell>
          <cell r="Q33">
            <v>489.34999999999997</v>
          </cell>
          <cell r="R33">
            <v>144.45999999999998</v>
          </cell>
          <cell r="S33">
            <v>24732.48</v>
          </cell>
          <cell r="T33">
            <v>24876.94</v>
          </cell>
          <cell r="U33">
            <v>1</v>
          </cell>
          <cell r="V33">
            <v>203.37113991666664</v>
          </cell>
          <cell r="W33">
            <v>0</v>
          </cell>
          <cell r="X33">
            <v>209</v>
          </cell>
          <cell r="AC33">
            <v>35</v>
          </cell>
          <cell r="AE33">
            <v>9.6699999999999994E-2</v>
          </cell>
          <cell r="AF33">
            <v>66.668719083333301</v>
          </cell>
          <cell r="AI33">
            <v>2</v>
          </cell>
          <cell r="AJ33">
            <v>266</v>
          </cell>
        </row>
        <row r="34">
          <cell r="C34">
            <v>45551.369999999988</v>
          </cell>
          <cell r="D34">
            <v>1487485.4999999998</v>
          </cell>
          <cell r="G34">
            <v>29</v>
          </cell>
          <cell r="H34">
            <v>24732.48</v>
          </cell>
          <cell r="I34">
            <v>144.4600000000006</v>
          </cell>
          <cell r="J34">
            <v>24876.94</v>
          </cell>
          <cell r="K34">
            <v>134.7499999999994</v>
          </cell>
          <cell r="L34">
            <v>279.21000000000004</v>
          </cell>
          <cell r="M34">
            <v>7657</v>
          </cell>
          <cell r="N34">
            <v>0</v>
          </cell>
          <cell r="O34">
            <v>2850</v>
          </cell>
          <cell r="P34">
            <v>231.71000000000004</v>
          </cell>
          <cell r="Q34">
            <v>2618.29</v>
          </cell>
          <cell r="R34">
            <v>47.5</v>
          </cell>
          <cell r="S34">
            <v>22114.190000000002</v>
          </cell>
          <cell r="T34">
            <v>22161.69</v>
          </cell>
          <cell r="U34">
            <v>1</v>
          </cell>
          <cell r="V34">
            <v>200.46667483333329</v>
          </cell>
          <cell r="W34">
            <v>0</v>
          </cell>
          <cell r="X34">
            <v>209</v>
          </cell>
          <cell r="AC34">
            <v>23</v>
          </cell>
          <cell r="AE34">
            <v>9.6699999999999994E-2</v>
          </cell>
          <cell r="AF34">
            <v>65.716583166666638</v>
          </cell>
          <cell r="AI34">
            <v>6</v>
          </cell>
          <cell r="AJ34">
            <v>1596</v>
          </cell>
        </row>
        <row r="35">
          <cell r="C35">
            <v>57330.229999999996</v>
          </cell>
          <cell r="D35">
            <v>1544815.7299999997</v>
          </cell>
          <cell r="G35">
            <v>41</v>
          </cell>
          <cell r="H35">
            <v>22114.190000000002</v>
          </cell>
          <cell r="I35">
            <v>47.500000000000483</v>
          </cell>
          <cell r="J35">
            <v>22161.69</v>
          </cell>
          <cell r="K35">
            <v>120.02999999999952</v>
          </cell>
          <cell r="L35">
            <v>167.53000000000003</v>
          </cell>
          <cell r="M35">
            <v>10165</v>
          </cell>
          <cell r="N35">
            <v>0</v>
          </cell>
          <cell r="O35">
            <v>2319.77</v>
          </cell>
          <cell r="P35">
            <v>97.009999999999991</v>
          </cell>
          <cell r="Q35">
            <v>2222.7600000000002</v>
          </cell>
          <cell r="R35">
            <v>70.52</v>
          </cell>
          <cell r="S35">
            <v>19891.43</v>
          </cell>
          <cell r="T35">
            <v>19961.949999999997</v>
          </cell>
          <cell r="U35">
            <v>1</v>
          </cell>
          <cell r="V35">
            <v>178.58628524999997</v>
          </cell>
          <cell r="W35">
            <v>0</v>
          </cell>
          <cell r="X35">
            <v>209</v>
          </cell>
          <cell r="AC35">
            <v>35</v>
          </cell>
          <cell r="AE35">
            <v>9.6699999999999994E-2</v>
          </cell>
          <cell r="AF35">
            <v>58.543797749999968</v>
          </cell>
          <cell r="AI35">
            <v>6</v>
          </cell>
          <cell r="AJ35">
            <v>1065.77</v>
          </cell>
        </row>
        <row r="36">
          <cell r="C36">
            <v>58748.120000000024</v>
          </cell>
          <cell r="D36">
            <v>1603563.8499999999</v>
          </cell>
          <cell r="G36">
            <v>41</v>
          </cell>
          <cell r="H36">
            <v>19891.43</v>
          </cell>
          <cell r="I36">
            <v>70.519999999998674</v>
          </cell>
          <cell r="J36">
            <v>19961.949999999997</v>
          </cell>
          <cell r="K36">
            <v>108.13000000000133</v>
          </cell>
          <cell r="L36">
            <v>178.65000000000003</v>
          </cell>
          <cell r="M36">
            <v>9899</v>
          </cell>
          <cell r="N36">
            <v>0</v>
          </cell>
          <cell r="O36">
            <v>1721.3400000000001</v>
          </cell>
          <cell r="P36">
            <v>141.44000000000003</v>
          </cell>
          <cell r="Q36">
            <v>1579.9</v>
          </cell>
          <cell r="R36">
            <v>37.21</v>
          </cell>
          <cell r="S36">
            <v>18311.53</v>
          </cell>
          <cell r="T36">
            <v>18348.740000000002</v>
          </cell>
          <cell r="U36">
            <v>1</v>
          </cell>
          <cell r="V36">
            <v>160.86004708333328</v>
          </cell>
          <cell r="W36">
            <v>0</v>
          </cell>
          <cell r="X36">
            <v>209</v>
          </cell>
          <cell r="AC36">
            <v>36</v>
          </cell>
          <cell r="AE36">
            <v>9.6699999999999994E-2</v>
          </cell>
          <cell r="AF36">
            <v>52.732817916666633</v>
          </cell>
          <cell r="AI36">
            <v>5</v>
          </cell>
          <cell r="AJ36">
            <v>798</v>
          </cell>
        </row>
        <row r="37">
          <cell r="C37">
            <v>64180.049999999967</v>
          </cell>
          <cell r="D37">
            <v>1667743.9</v>
          </cell>
          <cell r="G37">
            <v>51</v>
          </cell>
          <cell r="H37">
            <v>18311.53</v>
          </cell>
          <cell r="I37">
            <v>37.209999999999127</v>
          </cell>
          <cell r="J37">
            <v>18348.740000000002</v>
          </cell>
          <cell r="K37">
            <v>99.380000000000877</v>
          </cell>
          <cell r="L37">
            <v>136.59</v>
          </cell>
          <cell r="M37">
            <v>11989</v>
          </cell>
          <cell r="N37">
            <v>0</v>
          </cell>
          <cell r="O37">
            <v>2126.83</v>
          </cell>
          <cell r="P37">
            <v>136.59</v>
          </cell>
          <cell r="Q37">
            <v>1990.2399999999998</v>
          </cell>
          <cell r="R37">
            <v>0</v>
          </cell>
          <cell r="S37">
            <v>16321.29</v>
          </cell>
          <cell r="T37">
            <v>16321.29</v>
          </cell>
          <cell r="U37">
            <v>1</v>
          </cell>
          <cell r="V37">
            <v>147.86026316666667</v>
          </cell>
          <cell r="W37">
            <v>0</v>
          </cell>
          <cell r="X37">
            <v>209</v>
          </cell>
          <cell r="AC37">
            <v>46</v>
          </cell>
          <cell r="AE37">
            <v>9.6699999999999994E-2</v>
          </cell>
          <cell r="AF37">
            <v>48.471254833333312</v>
          </cell>
          <cell r="AI37">
            <v>5</v>
          </cell>
          <cell r="AJ37">
            <v>1081.83</v>
          </cell>
        </row>
        <row r="38">
          <cell r="C38">
            <v>57192.86</v>
          </cell>
          <cell r="D38">
            <v>1724936.76</v>
          </cell>
          <cell r="G38">
            <v>52</v>
          </cell>
          <cell r="H38">
            <v>16321.29</v>
          </cell>
          <cell r="I38">
            <v>0</v>
          </cell>
          <cell r="J38">
            <v>16321.29</v>
          </cell>
          <cell r="K38">
            <v>88.419999999999987</v>
          </cell>
          <cell r="L38">
            <v>88.419999999999987</v>
          </cell>
          <cell r="M38">
            <v>11932</v>
          </cell>
          <cell r="N38">
            <v>0</v>
          </cell>
          <cell r="O38">
            <v>1900</v>
          </cell>
          <cell r="P38">
            <v>88.419999999999987</v>
          </cell>
          <cell r="Q38">
            <v>1811.5800000000002</v>
          </cell>
          <cell r="R38">
            <v>0</v>
          </cell>
          <cell r="S38">
            <v>14509.710000000001</v>
          </cell>
          <cell r="T38">
            <v>14509.710000000001</v>
          </cell>
          <cell r="U38">
            <v>1</v>
          </cell>
          <cell r="V38">
            <v>131.52239524999999</v>
          </cell>
          <cell r="W38">
            <v>0</v>
          </cell>
          <cell r="X38">
            <v>209</v>
          </cell>
          <cell r="AC38">
            <v>48</v>
          </cell>
          <cell r="AE38">
            <v>9.6699999999999994E-2</v>
          </cell>
          <cell r="AF38">
            <v>43.115407749999981</v>
          </cell>
          <cell r="AI38">
            <v>4</v>
          </cell>
          <cell r="AJ38">
            <v>1064</v>
          </cell>
        </row>
        <row r="39">
          <cell r="C39">
            <v>50302.139999999992</v>
          </cell>
          <cell r="D39">
            <v>1775238.9</v>
          </cell>
          <cell r="G39">
            <v>52</v>
          </cell>
          <cell r="H39">
            <v>14509.710000000001</v>
          </cell>
          <cell r="I39">
            <v>0</v>
          </cell>
          <cell r="J39">
            <v>14509.710000000001</v>
          </cell>
          <cell r="K39">
            <v>78.59</v>
          </cell>
          <cell r="L39">
            <v>78.59</v>
          </cell>
          <cell r="M39">
            <v>11666</v>
          </cell>
          <cell r="N39">
            <v>0</v>
          </cell>
          <cell r="O39">
            <v>1425</v>
          </cell>
          <cell r="P39">
            <v>74.81</v>
          </cell>
          <cell r="Q39">
            <v>1350.19</v>
          </cell>
          <cell r="R39">
            <v>3.78</v>
          </cell>
          <cell r="S39">
            <v>13159.520000000002</v>
          </cell>
          <cell r="T39">
            <v>13163.300000000001</v>
          </cell>
          <cell r="U39">
            <v>1</v>
          </cell>
          <cell r="V39">
            <v>116.92407974999999</v>
          </cell>
          <cell r="W39">
            <v>0</v>
          </cell>
          <cell r="X39">
            <v>209</v>
          </cell>
          <cell r="AC39">
            <v>49</v>
          </cell>
          <cell r="AE39">
            <v>9.6699999999999994E-2</v>
          </cell>
          <cell r="AF39">
            <v>38.329817249999984</v>
          </cell>
          <cell r="AI39">
            <v>3</v>
          </cell>
          <cell r="AJ39">
            <v>798</v>
          </cell>
        </row>
        <row r="40">
          <cell r="C40">
            <v>36023.589999999989</v>
          </cell>
          <cell r="D40">
            <v>1811262.49</v>
          </cell>
          <cell r="G40">
            <v>38</v>
          </cell>
          <cell r="H40">
            <v>13159.520000000002</v>
          </cell>
          <cell r="I40">
            <v>3.7799999999999727</v>
          </cell>
          <cell r="J40">
            <v>13163.300000000001</v>
          </cell>
          <cell r="K40">
            <v>71.300000000000026</v>
          </cell>
          <cell r="L40">
            <v>75.08</v>
          </cell>
          <cell r="M40">
            <v>9006</v>
          </cell>
          <cell r="N40">
            <v>0</v>
          </cell>
          <cell r="O40">
            <v>1900</v>
          </cell>
          <cell r="P40">
            <v>75.08</v>
          </cell>
          <cell r="Q40">
            <v>1824.92</v>
          </cell>
          <cell r="R40">
            <v>0</v>
          </cell>
          <cell r="S40">
            <v>11334.600000000002</v>
          </cell>
          <cell r="T40">
            <v>11334.600000000002</v>
          </cell>
          <cell r="U40">
            <v>1</v>
          </cell>
          <cell r="V40">
            <v>106.07425916666666</v>
          </cell>
          <cell r="W40">
            <v>0</v>
          </cell>
          <cell r="X40">
            <v>209</v>
          </cell>
          <cell r="AC40">
            <v>34</v>
          </cell>
          <cell r="AE40">
            <v>9.6699999999999994E-2</v>
          </cell>
          <cell r="AF40">
            <v>34.773050833333322</v>
          </cell>
          <cell r="AI40">
            <v>4</v>
          </cell>
          <cell r="AJ40">
            <v>1064</v>
          </cell>
        </row>
        <row r="41">
          <cell r="C41">
            <v>27897.779999999988</v>
          </cell>
          <cell r="D41">
            <v>1839160.27</v>
          </cell>
          <cell r="G41">
            <v>36</v>
          </cell>
          <cell r="H41">
            <v>11334.6</v>
          </cell>
          <cell r="I41">
            <v>0</v>
          </cell>
          <cell r="J41">
            <v>11334.600000000002</v>
          </cell>
          <cell r="K41">
            <v>61.4</v>
          </cell>
          <cell r="L41">
            <v>61.4</v>
          </cell>
          <cell r="M41">
            <v>8854</v>
          </cell>
          <cell r="N41">
            <v>0</v>
          </cell>
          <cell r="O41">
            <v>2131.11</v>
          </cell>
          <cell r="P41">
            <v>61.4</v>
          </cell>
          <cell r="Q41">
            <v>2069.71</v>
          </cell>
          <cell r="R41">
            <v>0</v>
          </cell>
          <cell r="S41">
            <v>9264.89</v>
          </cell>
          <cell r="T41">
            <v>9264.89</v>
          </cell>
          <cell r="U41">
            <v>1</v>
          </cell>
          <cell r="V41">
            <v>91.337985000000003</v>
          </cell>
          <cell r="W41">
            <v>0</v>
          </cell>
          <cell r="X41">
            <v>209</v>
          </cell>
          <cell r="AC41">
            <v>31</v>
          </cell>
          <cell r="AE41">
            <v>9.6699999999999994E-2</v>
          </cell>
          <cell r="AF41">
            <v>29.942234999999993</v>
          </cell>
          <cell r="AI41">
            <v>5</v>
          </cell>
          <cell r="AJ41">
            <v>1086.1100000000001</v>
          </cell>
        </row>
        <row r="42">
          <cell r="C42">
            <v>17208.850000000002</v>
          </cell>
          <cell r="D42">
            <v>1856369.12</v>
          </cell>
          <cell r="G42">
            <v>22</v>
          </cell>
          <cell r="H42">
            <v>9264.89</v>
          </cell>
          <cell r="I42">
            <v>0</v>
          </cell>
          <cell r="J42">
            <v>9264.89</v>
          </cell>
          <cell r="K42">
            <v>50.19</v>
          </cell>
          <cell r="L42">
            <v>50.19</v>
          </cell>
          <cell r="M42">
            <v>5396</v>
          </cell>
          <cell r="N42">
            <v>0</v>
          </cell>
          <cell r="O42">
            <v>1425</v>
          </cell>
          <cell r="P42">
            <v>50.19</v>
          </cell>
          <cell r="Q42">
            <v>1374.81</v>
          </cell>
          <cell r="R42">
            <v>0</v>
          </cell>
          <cell r="S42">
            <v>7890.08</v>
          </cell>
          <cell r="T42">
            <v>7890.08</v>
          </cell>
          <cell r="U42">
            <v>1</v>
          </cell>
          <cell r="V42">
            <v>74.65957191666665</v>
          </cell>
          <cell r="W42">
            <v>0</v>
          </cell>
          <cell r="X42">
            <v>209</v>
          </cell>
          <cell r="AC42">
            <v>19</v>
          </cell>
          <cell r="AE42">
            <v>9.6699999999999994E-2</v>
          </cell>
          <cell r="AF42">
            <v>24.47475108333332</v>
          </cell>
          <cell r="AI42">
            <v>3</v>
          </cell>
          <cell r="AJ42">
            <v>798</v>
          </cell>
        </row>
        <row r="43">
          <cell r="C43">
            <v>10497.909999999998</v>
          </cell>
          <cell r="D43">
            <v>1866867.03</v>
          </cell>
          <cell r="G43">
            <v>19</v>
          </cell>
          <cell r="H43">
            <v>7890.08</v>
          </cell>
          <cell r="I43">
            <v>0</v>
          </cell>
          <cell r="J43">
            <v>7890.08</v>
          </cell>
          <cell r="K43">
            <v>42.739999999999995</v>
          </cell>
          <cell r="L43">
            <v>42.739999999999995</v>
          </cell>
          <cell r="M43">
            <v>4237</v>
          </cell>
          <cell r="N43">
            <v>0</v>
          </cell>
          <cell r="O43">
            <v>475</v>
          </cell>
          <cell r="P43">
            <v>11.31</v>
          </cell>
          <cell r="Q43">
            <v>463.69</v>
          </cell>
          <cell r="R43">
            <v>31.43</v>
          </cell>
          <cell r="S43">
            <v>7426.3899999999994</v>
          </cell>
          <cell r="T43">
            <v>7457.82</v>
          </cell>
          <cell r="U43">
            <v>1</v>
          </cell>
          <cell r="V43">
            <v>63.580894666666659</v>
          </cell>
          <cell r="W43">
            <v>0</v>
          </cell>
          <cell r="X43">
            <v>209</v>
          </cell>
          <cell r="AC43">
            <v>18</v>
          </cell>
          <cell r="AE43">
            <v>9.6699999999999994E-2</v>
          </cell>
          <cell r="AF43">
            <v>20.842961333333324</v>
          </cell>
          <cell r="AI43">
            <v>1</v>
          </cell>
          <cell r="AJ43">
            <v>266</v>
          </cell>
        </row>
        <row r="44">
          <cell r="C44">
            <v>9407.7999999999993</v>
          </cell>
          <cell r="D44">
            <v>1876274.83</v>
          </cell>
          <cell r="G44">
            <v>13</v>
          </cell>
          <cell r="H44">
            <v>7426.39</v>
          </cell>
          <cell r="I44">
            <v>31.429999999999836</v>
          </cell>
          <cell r="J44">
            <v>7457.82</v>
          </cell>
          <cell r="K44">
            <v>40.400000000000162</v>
          </cell>
          <cell r="L44">
            <v>71.83</v>
          </cell>
          <cell r="M44">
            <v>3515</v>
          </cell>
          <cell r="N44">
            <v>0</v>
          </cell>
          <cell r="O44">
            <v>1425</v>
          </cell>
          <cell r="P44">
            <v>71.83</v>
          </cell>
          <cell r="Q44">
            <v>1353.1699999999998</v>
          </cell>
          <cell r="R44">
            <v>0</v>
          </cell>
          <cell r="S44">
            <v>6073.2199999999993</v>
          </cell>
          <cell r="T44">
            <v>6073.2199999999993</v>
          </cell>
          <cell r="U44">
            <v>1</v>
          </cell>
          <cell r="V44">
            <v>60.097599499999987</v>
          </cell>
          <cell r="W44">
            <v>0</v>
          </cell>
          <cell r="X44">
            <v>209</v>
          </cell>
          <cell r="AC44">
            <v>10</v>
          </cell>
          <cell r="AE44">
            <v>9.6699999999999994E-2</v>
          </cell>
          <cell r="AF44">
            <v>19.70107449999999</v>
          </cell>
          <cell r="AI44">
            <v>3</v>
          </cell>
          <cell r="AJ44">
            <v>798</v>
          </cell>
        </row>
        <row r="45">
          <cell r="C45">
            <v>7867.5000000000009</v>
          </cell>
          <cell r="D45">
            <v>1884142.33</v>
          </cell>
          <cell r="G45">
            <v>6</v>
          </cell>
          <cell r="H45">
            <v>6073.22</v>
          </cell>
          <cell r="I45">
            <v>0</v>
          </cell>
          <cell r="J45">
            <v>6073.2199999999993</v>
          </cell>
          <cell r="K45">
            <v>32.89</v>
          </cell>
          <cell r="L45">
            <v>32.89</v>
          </cell>
          <cell r="M45">
            <v>1786</v>
          </cell>
          <cell r="N45">
            <v>0</v>
          </cell>
          <cell r="O45">
            <v>950</v>
          </cell>
          <cell r="P45">
            <v>26.619999999999997</v>
          </cell>
          <cell r="Q45">
            <v>923.38</v>
          </cell>
          <cell r="R45">
            <v>6.27</v>
          </cell>
          <cell r="S45">
            <v>5149.84</v>
          </cell>
          <cell r="T45">
            <v>5156.1100000000006</v>
          </cell>
          <cell r="U45">
            <v>1</v>
          </cell>
          <cell r="V45">
            <v>48.940031166666657</v>
          </cell>
          <cell r="W45">
            <v>0</v>
          </cell>
          <cell r="X45">
            <v>209</v>
          </cell>
          <cell r="AC45">
            <v>4</v>
          </cell>
          <cell r="AE45">
            <v>9.6699999999999994E-2</v>
          </cell>
          <cell r="AF45">
            <v>16.043422833333324</v>
          </cell>
          <cell r="AI45">
            <v>2</v>
          </cell>
          <cell r="AJ45">
            <v>532</v>
          </cell>
        </row>
        <row r="46">
          <cell r="C46">
            <v>8622.7800000000007</v>
          </cell>
          <cell r="D46">
            <v>1892765.11</v>
          </cell>
          <cell r="G46">
            <v>7</v>
          </cell>
          <cell r="H46">
            <v>5149.84</v>
          </cell>
          <cell r="I46">
            <v>6.2699999999999818</v>
          </cell>
          <cell r="J46">
            <v>5156.1100000000006</v>
          </cell>
          <cell r="K46">
            <v>27.930000000000017</v>
          </cell>
          <cell r="L46">
            <v>34.200000000000003</v>
          </cell>
          <cell r="M46">
            <v>1729</v>
          </cell>
          <cell r="N46">
            <v>0</v>
          </cell>
          <cell r="O46">
            <v>475</v>
          </cell>
          <cell r="P46">
            <v>12.58</v>
          </cell>
          <cell r="Q46">
            <v>462.42</v>
          </cell>
          <cell r="R46">
            <v>21.62</v>
          </cell>
          <cell r="S46">
            <v>4687.42</v>
          </cell>
          <cell r="T46">
            <v>4709.04</v>
          </cell>
          <cell r="U46">
            <v>1</v>
          </cell>
          <cell r="V46">
            <v>41.549653083333332</v>
          </cell>
          <cell r="W46">
            <v>0</v>
          </cell>
          <cell r="X46">
            <v>209</v>
          </cell>
          <cell r="AC46">
            <v>6</v>
          </cell>
          <cell r="AE46">
            <v>9.6699999999999994E-2</v>
          </cell>
          <cell r="AF46">
            <v>13.620723916666662</v>
          </cell>
          <cell r="AI46">
            <v>1</v>
          </cell>
          <cell r="AJ46">
            <v>266</v>
          </cell>
        </row>
        <row r="47">
          <cell r="C47">
            <v>5482.29</v>
          </cell>
          <cell r="D47">
            <v>1898247.4000000001</v>
          </cell>
          <cell r="G47">
            <v>1</v>
          </cell>
          <cell r="H47">
            <v>3523.49</v>
          </cell>
          <cell r="I47">
            <v>15.320000000000164</v>
          </cell>
          <cell r="J47">
            <v>3538.8100000000004</v>
          </cell>
          <cell r="K47">
            <v>19.169999999999835</v>
          </cell>
          <cell r="L47">
            <v>34.49</v>
          </cell>
          <cell r="M47">
            <v>209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34.49</v>
          </cell>
          <cell r="S47">
            <v>3523.49</v>
          </cell>
          <cell r="T47">
            <v>3557.98</v>
          </cell>
          <cell r="U47">
            <v>1</v>
          </cell>
          <cell r="V47">
            <v>28.516910583333331</v>
          </cell>
          <cell r="W47">
            <v>0</v>
          </cell>
          <cell r="X47">
            <v>209</v>
          </cell>
          <cell r="AC47">
            <v>1</v>
          </cell>
          <cell r="AE47">
            <v>9.6699999999999994E-2</v>
          </cell>
          <cell r="AF47">
            <v>9.3483564166666628</v>
          </cell>
          <cell r="AI47">
            <v>0</v>
          </cell>
          <cell r="AJ47">
            <v>0</v>
          </cell>
        </row>
        <row r="48">
          <cell r="C48">
            <v>5802.74</v>
          </cell>
          <cell r="D48">
            <v>1904050.1400000001</v>
          </cell>
          <cell r="G48">
            <v>6</v>
          </cell>
          <cell r="H48">
            <v>3523.49</v>
          </cell>
          <cell r="I48">
            <v>34.489999999999895</v>
          </cell>
          <cell r="J48">
            <v>3557.98</v>
          </cell>
          <cell r="K48">
            <v>19.270000000000106</v>
          </cell>
          <cell r="L48">
            <v>53.760000000000005</v>
          </cell>
          <cell r="M48">
            <v>1786</v>
          </cell>
          <cell r="N48">
            <v>0</v>
          </cell>
          <cell r="O48">
            <v>950</v>
          </cell>
          <cell r="P48">
            <v>53.760000000000005</v>
          </cell>
          <cell r="Q48">
            <v>896.24</v>
          </cell>
          <cell r="R48">
            <v>0</v>
          </cell>
          <cell r="S48">
            <v>2627.25</v>
          </cell>
          <cell r="T48">
            <v>2627.25</v>
          </cell>
          <cell r="U48">
            <v>1</v>
          </cell>
          <cell r="V48">
            <v>28.671388833333328</v>
          </cell>
          <cell r="W48">
            <v>0</v>
          </cell>
          <cell r="X48">
            <v>209</v>
          </cell>
          <cell r="AC48">
            <v>4</v>
          </cell>
          <cell r="AE48">
            <v>9.6699999999999994E-2</v>
          </cell>
          <cell r="AF48">
            <v>9.3989971666666623</v>
          </cell>
          <cell r="AI48">
            <v>2</v>
          </cell>
          <cell r="AJ48">
            <v>532</v>
          </cell>
        </row>
        <row r="49">
          <cell r="C49">
            <v>5881.4500000000007</v>
          </cell>
          <cell r="D49">
            <v>1909931.59</v>
          </cell>
          <cell r="G49">
            <v>6</v>
          </cell>
          <cell r="H49">
            <v>2627.2500000000005</v>
          </cell>
          <cell r="I49">
            <v>0</v>
          </cell>
          <cell r="J49">
            <v>2627.25</v>
          </cell>
          <cell r="K49">
            <v>14.23</v>
          </cell>
          <cell r="L49">
            <v>14.23</v>
          </cell>
          <cell r="M49">
            <v>1786</v>
          </cell>
          <cell r="N49">
            <v>0</v>
          </cell>
          <cell r="O49">
            <v>704.6</v>
          </cell>
          <cell r="P49">
            <v>14.23</v>
          </cell>
          <cell r="Q49">
            <v>690.37</v>
          </cell>
          <cell r="R49">
            <v>0</v>
          </cell>
          <cell r="S49">
            <v>1936.88</v>
          </cell>
          <cell r="T49">
            <v>1936.88</v>
          </cell>
          <cell r="U49">
            <v>1</v>
          </cell>
          <cell r="V49">
            <v>21.171256249999999</v>
          </cell>
          <cell r="W49">
            <v>0</v>
          </cell>
          <cell r="X49">
            <v>209</v>
          </cell>
          <cell r="AC49">
            <v>4</v>
          </cell>
          <cell r="AE49">
            <v>9.6699999999999994E-2</v>
          </cell>
          <cell r="AF49">
            <v>6.9403187499999968</v>
          </cell>
          <cell r="AI49">
            <v>2</v>
          </cell>
          <cell r="AJ49">
            <v>286.60000000000002</v>
          </cell>
        </row>
        <row r="50">
          <cell r="C50">
            <v>4984.99</v>
          </cell>
          <cell r="D50">
            <v>1914916.58</v>
          </cell>
          <cell r="G50">
            <v>3</v>
          </cell>
          <cell r="H50">
            <v>1936.8799999999999</v>
          </cell>
          <cell r="I50">
            <v>0</v>
          </cell>
          <cell r="J50">
            <v>1936.88</v>
          </cell>
          <cell r="K50">
            <v>10.49</v>
          </cell>
          <cell r="L50">
            <v>10.49</v>
          </cell>
          <cell r="M50">
            <v>893</v>
          </cell>
          <cell r="N50">
            <v>0</v>
          </cell>
          <cell r="O50">
            <v>475</v>
          </cell>
          <cell r="P50">
            <v>10.49</v>
          </cell>
          <cell r="Q50">
            <v>464.51</v>
          </cell>
          <cell r="R50">
            <v>0</v>
          </cell>
          <cell r="S50">
            <v>1472.37</v>
          </cell>
          <cell r="T50">
            <v>1472.37</v>
          </cell>
          <cell r="U50">
            <v>1</v>
          </cell>
          <cell r="V50">
            <v>15.608024666666665</v>
          </cell>
          <cell r="W50">
            <v>0</v>
          </cell>
          <cell r="X50">
            <v>209</v>
          </cell>
          <cell r="AC50">
            <v>2</v>
          </cell>
          <cell r="AE50">
            <v>9.6699999999999994E-2</v>
          </cell>
          <cell r="AF50">
            <v>5.1165913333333313</v>
          </cell>
          <cell r="AI50">
            <v>1</v>
          </cell>
          <cell r="AJ50">
            <v>266</v>
          </cell>
        </row>
        <row r="51">
          <cell r="C51">
            <v>4909.46</v>
          </cell>
          <cell r="D51">
            <v>1919826.04</v>
          </cell>
          <cell r="G51">
            <v>6</v>
          </cell>
          <cell r="H51">
            <v>1472.37</v>
          </cell>
          <cell r="I51">
            <v>0</v>
          </cell>
          <cell r="J51">
            <v>1472.37</v>
          </cell>
          <cell r="K51">
            <v>7.98</v>
          </cell>
          <cell r="L51">
            <v>7.98</v>
          </cell>
          <cell r="M51">
            <v>1520</v>
          </cell>
          <cell r="N51">
            <v>0</v>
          </cell>
          <cell r="O51">
            <v>475</v>
          </cell>
          <cell r="P51">
            <v>7.98</v>
          </cell>
          <cell r="Q51">
            <v>467.02</v>
          </cell>
          <cell r="R51">
            <v>0</v>
          </cell>
          <cell r="S51">
            <v>1005.35</v>
          </cell>
          <cell r="T51">
            <v>1005.35</v>
          </cell>
          <cell r="U51">
            <v>1</v>
          </cell>
          <cell r="V51">
            <v>11.864848249999998</v>
          </cell>
          <cell r="W51">
            <v>0</v>
          </cell>
          <cell r="X51">
            <v>209</v>
          </cell>
          <cell r="AC51">
            <v>5</v>
          </cell>
          <cell r="AE51">
            <v>9.6699999999999994E-2</v>
          </cell>
          <cell r="AF51">
            <v>3.8895107499999977</v>
          </cell>
          <cell r="AI51">
            <v>1</v>
          </cell>
          <cell r="AJ51">
            <v>266</v>
          </cell>
        </row>
        <row r="52">
          <cell r="C52">
            <v>4315.83</v>
          </cell>
          <cell r="D52">
            <v>1924141.87</v>
          </cell>
          <cell r="G52">
            <v>4</v>
          </cell>
          <cell r="H52">
            <v>1005.3499999999999</v>
          </cell>
          <cell r="I52">
            <v>0</v>
          </cell>
          <cell r="J52">
            <v>1005.35</v>
          </cell>
          <cell r="K52">
            <v>5.45</v>
          </cell>
          <cell r="L52">
            <v>5.45</v>
          </cell>
          <cell r="M52">
            <v>1102</v>
          </cell>
          <cell r="N52">
            <v>0</v>
          </cell>
          <cell r="O52">
            <v>475</v>
          </cell>
          <cell r="P52">
            <v>5.45</v>
          </cell>
          <cell r="Q52">
            <v>469.55</v>
          </cell>
          <cell r="R52">
            <v>0</v>
          </cell>
          <cell r="S52">
            <v>535.79999999999995</v>
          </cell>
          <cell r="T52">
            <v>535.79999999999995</v>
          </cell>
          <cell r="U52">
            <v>1</v>
          </cell>
          <cell r="V52">
            <v>8.1014454166666656</v>
          </cell>
          <cell r="W52">
            <v>0</v>
          </cell>
          <cell r="X52">
            <v>209</v>
          </cell>
          <cell r="AC52">
            <v>3</v>
          </cell>
          <cell r="AE52">
            <v>9.6699999999999994E-2</v>
          </cell>
          <cell r="AF52">
            <v>2.6557995833333323</v>
          </cell>
          <cell r="AI52">
            <v>1</v>
          </cell>
          <cell r="AJ52">
            <v>266</v>
          </cell>
        </row>
        <row r="53">
          <cell r="C53">
            <v>3109.52</v>
          </cell>
          <cell r="D53">
            <v>1927251.3900000001</v>
          </cell>
          <cell r="G53">
            <v>4</v>
          </cell>
          <cell r="H53">
            <v>535.80000000000007</v>
          </cell>
          <cell r="I53">
            <v>0</v>
          </cell>
          <cell r="J53">
            <v>535.79999999999995</v>
          </cell>
          <cell r="K53">
            <v>2.9</v>
          </cell>
          <cell r="L53">
            <v>2.9</v>
          </cell>
          <cell r="M53">
            <v>1102</v>
          </cell>
          <cell r="N53">
            <v>0</v>
          </cell>
          <cell r="O53">
            <v>475</v>
          </cell>
          <cell r="P53">
            <v>2.9</v>
          </cell>
          <cell r="Q53">
            <v>472.1</v>
          </cell>
          <cell r="R53">
            <v>0</v>
          </cell>
          <cell r="S53">
            <v>63.7</v>
          </cell>
          <cell r="T53">
            <v>63.7</v>
          </cell>
          <cell r="U53">
            <v>1</v>
          </cell>
          <cell r="V53">
            <v>4.3176549999999994</v>
          </cell>
          <cell r="W53">
            <v>0</v>
          </cell>
          <cell r="X53">
            <v>209</v>
          </cell>
          <cell r="AC53">
            <v>3</v>
          </cell>
          <cell r="AE53">
            <v>9.6699999999999994E-2</v>
          </cell>
          <cell r="AF53">
            <v>1.4154049999999991</v>
          </cell>
          <cell r="AI53">
            <v>1</v>
          </cell>
          <cell r="AJ53">
            <v>266</v>
          </cell>
        </row>
        <row r="54">
          <cell r="C54">
            <v>2641.17</v>
          </cell>
          <cell r="D54">
            <v>1929892.56</v>
          </cell>
          <cell r="G54">
            <v>3</v>
          </cell>
          <cell r="H54">
            <v>63.7</v>
          </cell>
          <cell r="I54">
            <v>0</v>
          </cell>
          <cell r="J54">
            <v>63.7</v>
          </cell>
          <cell r="K54">
            <v>0.35</v>
          </cell>
          <cell r="L54">
            <v>0.35</v>
          </cell>
          <cell r="M54">
            <v>893</v>
          </cell>
          <cell r="N54">
            <v>0</v>
          </cell>
          <cell r="O54">
            <v>64.05</v>
          </cell>
          <cell r="P54">
            <v>0.35</v>
          </cell>
          <cell r="Q54">
            <v>63.7</v>
          </cell>
          <cell r="R54">
            <v>0</v>
          </cell>
          <cell r="S54">
            <v>0</v>
          </cell>
          <cell r="T54">
            <v>0</v>
          </cell>
          <cell r="U54">
            <v>1</v>
          </cell>
          <cell r="V54">
            <v>0.5133158333333333</v>
          </cell>
          <cell r="W54">
            <v>0</v>
          </cell>
          <cell r="X54">
            <v>209</v>
          </cell>
          <cell r="AC54">
            <v>2</v>
          </cell>
          <cell r="AE54">
            <v>9.6699999999999994E-2</v>
          </cell>
          <cell r="AF54">
            <v>0.16827416666666659</v>
          </cell>
          <cell r="AI54">
            <v>1</v>
          </cell>
          <cell r="AJ54">
            <v>0</v>
          </cell>
        </row>
        <row r="55">
          <cell r="C55">
            <v>1777.98</v>
          </cell>
          <cell r="D55">
            <v>1931670.54</v>
          </cell>
          <cell r="G55">
            <v>3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627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209</v>
          </cell>
          <cell r="AC55">
            <v>3</v>
          </cell>
          <cell r="AE55">
            <v>9.6699999999999994E-2</v>
          </cell>
          <cell r="AF55">
            <v>0</v>
          </cell>
          <cell r="AI55">
            <v>0</v>
          </cell>
          <cell r="AJ55">
            <v>0</v>
          </cell>
        </row>
        <row r="56">
          <cell r="C56">
            <v>1129.8399999999999</v>
          </cell>
          <cell r="D56">
            <v>1932800.3800000001</v>
          </cell>
          <cell r="G56">
            <v>2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418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0</v>
          </cell>
          <cell r="W56">
            <v>0</v>
          </cell>
          <cell r="X56">
            <v>209</v>
          </cell>
          <cell r="AC56">
            <v>2</v>
          </cell>
          <cell r="AE56">
            <v>9.6699999999999994E-2</v>
          </cell>
          <cell r="AF56">
            <v>0</v>
          </cell>
          <cell r="AI56">
            <v>0</v>
          </cell>
          <cell r="AJ56">
            <v>0</v>
          </cell>
        </row>
        <row r="57">
          <cell r="C57">
            <v>282.94</v>
          </cell>
          <cell r="D57">
            <v>1933083.32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</v>
          </cell>
          <cell r="V57">
            <v>0</v>
          </cell>
          <cell r="W57">
            <v>0</v>
          </cell>
          <cell r="X57">
            <v>209</v>
          </cell>
          <cell r="AC57">
            <v>0</v>
          </cell>
          <cell r="AE57">
            <v>9.6699999999999994E-2</v>
          </cell>
          <cell r="AF57">
            <v>0</v>
          </cell>
          <cell r="AI57">
            <v>0</v>
          </cell>
          <cell r="AJ57">
            <v>0</v>
          </cell>
        </row>
        <row r="58">
          <cell r="C58">
            <v>321.19</v>
          </cell>
          <cell r="D58">
            <v>1933404.51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</v>
          </cell>
          <cell r="V58">
            <v>0</v>
          </cell>
          <cell r="W58">
            <v>0</v>
          </cell>
          <cell r="X58">
            <v>209</v>
          </cell>
          <cell r="AC58">
            <v>0</v>
          </cell>
          <cell r="AE58">
            <v>9.6699999999999994E-2</v>
          </cell>
          <cell r="AF58">
            <v>0</v>
          </cell>
          <cell r="AI58">
            <v>0</v>
          </cell>
          <cell r="AJ58">
            <v>0</v>
          </cell>
        </row>
        <row r="59">
          <cell r="C59">
            <v>432.06</v>
          </cell>
          <cell r="D59">
            <v>1933836.57</v>
          </cell>
          <cell r="G59">
            <v>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209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1</v>
          </cell>
          <cell r="V59">
            <v>0</v>
          </cell>
          <cell r="W59">
            <v>0</v>
          </cell>
          <cell r="X59">
            <v>209</v>
          </cell>
          <cell r="AC59">
            <v>1</v>
          </cell>
          <cell r="AE59">
            <v>9.6699999999999994E-2</v>
          </cell>
          <cell r="AF59">
            <v>0</v>
          </cell>
          <cell r="AI59">
            <v>0</v>
          </cell>
          <cell r="AJ59">
            <v>0</v>
          </cell>
        </row>
        <row r="60">
          <cell r="C60">
            <v>469.35</v>
          </cell>
          <cell r="D60">
            <v>1934305.9200000002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0</v>
          </cell>
          <cell r="W60">
            <v>0</v>
          </cell>
          <cell r="X60">
            <v>209</v>
          </cell>
          <cell r="AC60">
            <v>0</v>
          </cell>
          <cell r="AE60">
            <v>9.6699999999999994E-2</v>
          </cell>
          <cell r="AF60">
            <v>0</v>
          </cell>
          <cell r="AI60">
            <v>0</v>
          </cell>
          <cell r="AJ60">
            <v>0</v>
          </cell>
        </row>
        <row r="61">
          <cell r="C61">
            <v>548.67999999999995</v>
          </cell>
          <cell r="D61">
            <v>1934854.6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209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1</v>
          </cell>
          <cell r="V61">
            <v>0</v>
          </cell>
          <cell r="W61">
            <v>0</v>
          </cell>
          <cell r="X61">
            <v>209</v>
          </cell>
          <cell r="AC61">
            <v>1</v>
          </cell>
          <cell r="AE61">
            <v>9.6699999999999994E-2</v>
          </cell>
          <cell r="AF61">
            <v>0</v>
          </cell>
          <cell r="AI61">
            <v>0</v>
          </cell>
          <cell r="AJ61">
            <v>0</v>
          </cell>
        </row>
        <row r="62">
          <cell r="C62">
            <v>0</v>
          </cell>
          <cell r="D62">
            <v>1934854.6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1</v>
          </cell>
          <cell r="V62">
            <v>0</v>
          </cell>
          <cell r="W62">
            <v>0</v>
          </cell>
          <cell r="X62">
            <v>209</v>
          </cell>
          <cell r="AC62">
            <v>0</v>
          </cell>
          <cell r="AE62">
            <v>9.6699999999999994E-2</v>
          </cell>
          <cell r="AF62">
            <v>0</v>
          </cell>
          <cell r="AI62">
            <v>0</v>
          </cell>
          <cell r="AJ62">
            <v>0</v>
          </cell>
        </row>
        <row r="63">
          <cell r="C63">
            <v>0</v>
          </cell>
          <cell r="D63">
            <v>1934854.6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0</v>
          </cell>
          <cell r="W63">
            <v>0</v>
          </cell>
          <cell r="X63">
            <v>209</v>
          </cell>
          <cell r="AC63">
            <v>0</v>
          </cell>
          <cell r="AE63">
            <v>9.6699999999999994E-2</v>
          </cell>
          <cell r="AF63">
            <v>0</v>
          </cell>
          <cell r="AI63">
            <v>0</v>
          </cell>
          <cell r="AJ63">
            <v>0</v>
          </cell>
        </row>
        <row r="64">
          <cell r="C64">
            <v>0</v>
          </cell>
          <cell r="D64">
            <v>1934854.6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0</v>
          </cell>
          <cell r="W64">
            <v>0</v>
          </cell>
          <cell r="X64">
            <v>209</v>
          </cell>
          <cell r="AC64">
            <v>0</v>
          </cell>
          <cell r="AE64">
            <v>9.6699999999999994E-2</v>
          </cell>
          <cell r="AF64">
            <v>0</v>
          </cell>
          <cell r="AI64">
            <v>0</v>
          </cell>
          <cell r="AJ64">
            <v>0</v>
          </cell>
        </row>
        <row r="65">
          <cell r="C65">
            <v>0</v>
          </cell>
          <cell r="D65">
            <v>1934854.6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0</v>
          </cell>
          <cell r="W65">
            <v>0</v>
          </cell>
          <cell r="X65">
            <v>209</v>
          </cell>
          <cell r="AC65">
            <v>0</v>
          </cell>
          <cell r="AE65">
            <v>9.6699999999999994E-2</v>
          </cell>
          <cell r="AF65">
            <v>0</v>
          </cell>
          <cell r="AI65">
            <v>0</v>
          </cell>
          <cell r="AJ65">
            <v>0</v>
          </cell>
        </row>
        <row r="66">
          <cell r="C66">
            <v>0</v>
          </cell>
          <cell r="D66">
            <v>1934854.6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1</v>
          </cell>
          <cell r="V66">
            <v>0</v>
          </cell>
          <cell r="W66">
            <v>0</v>
          </cell>
          <cell r="X66">
            <v>209</v>
          </cell>
          <cell r="AC66">
            <v>0</v>
          </cell>
          <cell r="AE66">
            <v>9.6699999999999994E-2</v>
          </cell>
          <cell r="AF66">
            <v>0</v>
          </cell>
          <cell r="AI66">
            <v>0</v>
          </cell>
          <cell r="AJ66">
            <v>0</v>
          </cell>
        </row>
        <row r="67">
          <cell r="C67">
            <v>0</v>
          </cell>
          <cell r="D67">
            <v>1934854.6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1</v>
          </cell>
          <cell r="V67">
            <v>0</v>
          </cell>
          <cell r="W67">
            <v>0</v>
          </cell>
          <cell r="X67">
            <v>209</v>
          </cell>
          <cell r="AC67">
            <v>0</v>
          </cell>
          <cell r="AE67">
            <v>9.6699999999999994E-2</v>
          </cell>
          <cell r="AF67">
            <v>0</v>
          </cell>
          <cell r="AI67">
            <v>0</v>
          </cell>
          <cell r="AJ67">
            <v>0</v>
          </cell>
        </row>
        <row r="68">
          <cell r="C68">
            <v>0</v>
          </cell>
          <cell r="D68">
            <v>1934854.6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0</v>
          </cell>
          <cell r="W68">
            <v>0</v>
          </cell>
          <cell r="X68">
            <v>209</v>
          </cell>
          <cell r="AC68">
            <v>0</v>
          </cell>
          <cell r="AE68">
            <v>9.6699999999999994E-2</v>
          </cell>
          <cell r="AF68">
            <v>0</v>
          </cell>
          <cell r="AI68">
            <v>0</v>
          </cell>
          <cell r="AJ68">
            <v>0</v>
          </cell>
        </row>
        <row r="69">
          <cell r="C69">
            <v>0</v>
          </cell>
          <cell r="D69">
            <v>1934854.6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0</v>
          </cell>
          <cell r="W69">
            <v>0</v>
          </cell>
          <cell r="X69">
            <v>209</v>
          </cell>
          <cell r="AC69">
            <v>0</v>
          </cell>
          <cell r="AE69">
            <v>9.6699999999999994E-2</v>
          </cell>
          <cell r="AF69">
            <v>0</v>
          </cell>
          <cell r="AI69">
            <v>0</v>
          </cell>
          <cell r="AJ69">
            <v>0</v>
          </cell>
        </row>
        <row r="70">
          <cell r="C70">
            <v>0</v>
          </cell>
          <cell r="D70">
            <v>1934854.6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</v>
          </cell>
          <cell r="V70">
            <v>0</v>
          </cell>
          <cell r="W70">
            <v>0</v>
          </cell>
          <cell r="X70">
            <v>209</v>
          </cell>
          <cell r="AC70">
            <v>0</v>
          </cell>
          <cell r="AE70">
            <v>9.6699999999999994E-2</v>
          </cell>
          <cell r="AF70">
            <v>0</v>
          </cell>
          <cell r="AI70">
            <v>0</v>
          </cell>
          <cell r="AJ70">
            <v>0</v>
          </cell>
        </row>
        <row r="71">
          <cell r="C71">
            <v>0</v>
          </cell>
          <cell r="D71">
            <v>1934854.6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0</v>
          </cell>
          <cell r="W71">
            <v>0</v>
          </cell>
          <cell r="X71">
            <v>209</v>
          </cell>
          <cell r="AC71">
            <v>0</v>
          </cell>
          <cell r="AE71">
            <v>9.6699999999999994E-2</v>
          </cell>
          <cell r="AF71">
            <v>0</v>
          </cell>
          <cell r="AI71">
            <v>0</v>
          </cell>
          <cell r="AJ71">
            <v>0</v>
          </cell>
        </row>
        <row r="72">
          <cell r="C72">
            <v>0</v>
          </cell>
          <cell r="D72">
            <v>1934854.6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</v>
          </cell>
          <cell r="V72">
            <v>0</v>
          </cell>
          <cell r="W72">
            <v>0</v>
          </cell>
          <cell r="X72">
            <v>209</v>
          </cell>
          <cell r="AC72">
            <v>0</v>
          </cell>
          <cell r="AE72">
            <v>9.6699999999999994E-2</v>
          </cell>
          <cell r="AF72">
            <v>0</v>
          </cell>
          <cell r="AI72">
            <v>0</v>
          </cell>
          <cell r="AJ72">
            <v>0</v>
          </cell>
        </row>
        <row r="73">
          <cell r="C73">
            <v>0</v>
          </cell>
          <cell r="D73">
            <v>1934854.6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</v>
          </cell>
          <cell r="V73">
            <v>0</v>
          </cell>
          <cell r="W73">
            <v>0</v>
          </cell>
          <cell r="X73">
            <v>209</v>
          </cell>
          <cell r="AC73">
            <v>0</v>
          </cell>
          <cell r="AE73">
            <v>9.6699999999999994E-2</v>
          </cell>
          <cell r="AF73">
            <v>0</v>
          </cell>
          <cell r="AI73">
            <v>0</v>
          </cell>
          <cell r="AJ73">
            <v>0</v>
          </cell>
        </row>
        <row r="74">
          <cell r="C74">
            <v>0</v>
          </cell>
          <cell r="D74">
            <v>1934854.6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0</v>
          </cell>
          <cell r="W74">
            <v>0</v>
          </cell>
          <cell r="X74">
            <v>209</v>
          </cell>
          <cell r="AC74">
            <v>0</v>
          </cell>
          <cell r="AE74">
            <v>9.6699999999999994E-2</v>
          </cell>
          <cell r="AF74">
            <v>0</v>
          </cell>
          <cell r="AI74">
            <v>0</v>
          </cell>
          <cell r="AJ74">
            <v>0</v>
          </cell>
        </row>
        <row r="75">
          <cell r="C75">
            <v>0</v>
          </cell>
          <cell r="D75">
            <v>1934854.6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</v>
          </cell>
          <cell r="V75">
            <v>0</v>
          </cell>
          <cell r="W75">
            <v>0</v>
          </cell>
          <cell r="X75">
            <v>209</v>
          </cell>
          <cell r="AC75">
            <v>0</v>
          </cell>
          <cell r="AE75">
            <v>9.6699999999999994E-2</v>
          </cell>
          <cell r="AF75">
            <v>0</v>
          </cell>
          <cell r="AI75">
            <v>0</v>
          </cell>
          <cell r="AJ75">
            <v>0</v>
          </cell>
        </row>
        <row r="76">
          <cell r="C76">
            <v>0</v>
          </cell>
          <cell r="D76">
            <v>1934854.6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0</v>
          </cell>
          <cell r="W76">
            <v>0</v>
          </cell>
          <cell r="X76">
            <v>209</v>
          </cell>
          <cell r="AC76">
            <v>0</v>
          </cell>
          <cell r="AE76">
            <v>9.6699999999999994E-2</v>
          </cell>
          <cell r="AF76">
            <v>0</v>
          </cell>
          <cell r="AI76">
            <v>0</v>
          </cell>
          <cell r="AJ76">
            <v>0</v>
          </cell>
        </row>
        <row r="77">
          <cell r="C77">
            <v>0</v>
          </cell>
          <cell r="D77">
            <v>1934854.6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</v>
          </cell>
          <cell r="V77">
            <v>0</v>
          </cell>
          <cell r="W77">
            <v>0</v>
          </cell>
          <cell r="X77">
            <v>209</v>
          </cell>
          <cell r="AC77">
            <v>0</v>
          </cell>
          <cell r="AE77">
            <v>9.6699999999999994E-2</v>
          </cell>
          <cell r="AF77">
            <v>0</v>
          </cell>
          <cell r="AI77">
            <v>0</v>
          </cell>
          <cell r="AJ77">
            <v>0</v>
          </cell>
        </row>
        <row r="78">
          <cell r="C78">
            <v>0</v>
          </cell>
          <cell r="D78">
            <v>1934854.6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0</v>
          </cell>
          <cell r="W78">
            <v>0</v>
          </cell>
          <cell r="X78">
            <v>209</v>
          </cell>
          <cell r="AC78">
            <v>0</v>
          </cell>
          <cell r="AE78">
            <v>9.6699999999999994E-2</v>
          </cell>
          <cell r="AF78">
            <v>0</v>
          </cell>
          <cell r="AI78">
            <v>0</v>
          </cell>
          <cell r="AJ78">
            <v>0</v>
          </cell>
        </row>
        <row r="79">
          <cell r="C79">
            <v>0</v>
          </cell>
          <cell r="D79">
            <v>1934854.6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1</v>
          </cell>
          <cell r="V79">
            <v>0</v>
          </cell>
          <cell r="W79">
            <v>0</v>
          </cell>
          <cell r="X79">
            <v>209</v>
          </cell>
          <cell r="AC79">
            <v>0</v>
          </cell>
          <cell r="AE79">
            <v>9.6699999999999994E-2</v>
          </cell>
          <cell r="AF79">
            <v>0</v>
          </cell>
          <cell r="AI79">
            <v>0</v>
          </cell>
          <cell r="AJ79">
            <v>0</v>
          </cell>
        </row>
        <row r="80">
          <cell r="C80">
            <v>0</v>
          </cell>
          <cell r="D80">
            <v>1934854.6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</v>
          </cell>
          <cell r="V80">
            <v>0</v>
          </cell>
          <cell r="W80">
            <v>0</v>
          </cell>
          <cell r="X80">
            <v>209</v>
          </cell>
          <cell r="AC80">
            <v>0</v>
          </cell>
          <cell r="AE80">
            <v>9.6699999999999994E-2</v>
          </cell>
          <cell r="AF80">
            <v>0</v>
          </cell>
          <cell r="AI80">
            <v>0</v>
          </cell>
          <cell r="AJ80">
            <v>0</v>
          </cell>
        </row>
        <row r="81">
          <cell r="C81">
            <v>0</v>
          </cell>
          <cell r="D81">
            <v>1934854.6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</v>
          </cell>
          <cell r="V81">
            <v>0</v>
          </cell>
          <cell r="W81">
            <v>0</v>
          </cell>
          <cell r="X81">
            <v>209</v>
          </cell>
          <cell r="AC81">
            <v>0</v>
          </cell>
          <cell r="AE81">
            <v>9.6699999999999994E-2</v>
          </cell>
          <cell r="AF81">
            <v>0</v>
          </cell>
          <cell r="AI81">
            <v>0</v>
          </cell>
          <cell r="AJ81">
            <v>0</v>
          </cell>
        </row>
        <row r="82">
          <cell r="C82">
            <v>0</v>
          </cell>
          <cell r="D82">
            <v>1934854.6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1</v>
          </cell>
          <cell r="V82">
            <v>0</v>
          </cell>
          <cell r="W82">
            <v>0</v>
          </cell>
          <cell r="X82">
            <v>209</v>
          </cell>
          <cell r="AC82">
            <v>0</v>
          </cell>
          <cell r="AE82">
            <v>9.6699999999999994E-2</v>
          </cell>
          <cell r="AF82">
            <v>0</v>
          </cell>
          <cell r="AI82">
            <v>0</v>
          </cell>
          <cell r="AJ82">
            <v>0</v>
          </cell>
        </row>
        <row r="83">
          <cell r="C83">
            <v>0</v>
          </cell>
          <cell r="D83">
            <v>1934854.6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0</v>
          </cell>
          <cell r="W83">
            <v>0</v>
          </cell>
          <cell r="X83">
            <v>209</v>
          </cell>
          <cell r="AC83">
            <v>0</v>
          </cell>
          <cell r="AE83">
            <v>9.6699999999999994E-2</v>
          </cell>
          <cell r="AF83">
            <v>0</v>
          </cell>
          <cell r="AI83">
            <v>0</v>
          </cell>
          <cell r="AJ83">
            <v>0</v>
          </cell>
        </row>
        <row r="84">
          <cell r="C84">
            <v>0</v>
          </cell>
          <cell r="D84">
            <v>1934854.6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1</v>
          </cell>
          <cell r="V84">
            <v>0</v>
          </cell>
          <cell r="W84">
            <v>0</v>
          </cell>
          <cell r="X84">
            <v>209</v>
          </cell>
          <cell r="AC84">
            <v>0</v>
          </cell>
          <cell r="AE84">
            <v>9.6699999999999994E-2</v>
          </cell>
          <cell r="AF84">
            <v>0</v>
          </cell>
          <cell r="AI84">
            <v>0</v>
          </cell>
          <cell r="AJ84">
            <v>0</v>
          </cell>
        </row>
        <row r="85">
          <cell r="C85">
            <v>0</v>
          </cell>
          <cell r="D85">
            <v>1934854.6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1</v>
          </cell>
          <cell r="V85">
            <v>0</v>
          </cell>
          <cell r="W85">
            <v>0</v>
          </cell>
          <cell r="X85">
            <v>209</v>
          </cell>
          <cell r="AC85">
            <v>0</v>
          </cell>
          <cell r="AE85">
            <v>9.6699999999999994E-2</v>
          </cell>
          <cell r="AF85">
            <v>0</v>
          </cell>
          <cell r="AI85">
            <v>0</v>
          </cell>
          <cell r="AJ85">
            <v>0</v>
          </cell>
        </row>
        <row r="86">
          <cell r="C86">
            <v>0</v>
          </cell>
          <cell r="D86">
            <v>1934854.6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</v>
          </cell>
          <cell r="V86">
            <v>0</v>
          </cell>
          <cell r="W86">
            <v>0</v>
          </cell>
          <cell r="X86">
            <v>209</v>
          </cell>
          <cell r="AC86">
            <v>0</v>
          </cell>
          <cell r="AE86">
            <v>9.6699999999999994E-2</v>
          </cell>
          <cell r="AF86">
            <v>0</v>
          </cell>
          <cell r="AI86">
            <v>0</v>
          </cell>
          <cell r="AJ86">
            <v>0</v>
          </cell>
        </row>
        <row r="87">
          <cell r="C87">
            <v>0</v>
          </cell>
          <cell r="D87">
            <v>1934854.6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0</v>
          </cell>
          <cell r="W87">
            <v>0</v>
          </cell>
          <cell r="X87">
            <v>209</v>
          </cell>
          <cell r="AC87">
            <v>0</v>
          </cell>
          <cell r="AE87">
            <v>9.6699999999999994E-2</v>
          </cell>
          <cell r="AF87">
            <v>0</v>
          </cell>
          <cell r="AI87">
            <v>0</v>
          </cell>
          <cell r="AJ87">
            <v>0</v>
          </cell>
        </row>
        <row r="88">
          <cell r="C88">
            <v>0</v>
          </cell>
          <cell r="D88">
            <v>1934854.6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V88">
            <v>0</v>
          </cell>
          <cell r="W88">
            <v>0</v>
          </cell>
          <cell r="X88">
            <v>209</v>
          </cell>
          <cell r="AC88">
            <v>0</v>
          </cell>
          <cell r="AE88">
            <v>9.6699999999999994E-2</v>
          </cell>
          <cell r="AF88">
            <v>0</v>
          </cell>
          <cell r="AI88">
            <v>0</v>
          </cell>
          <cell r="AJ88">
            <v>0</v>
          </cell>
        </row>
        <row r="89">
          <cell r="C89">
            <v>0</v>
          </cell>
          <cell r="D89">
            <v>1934854.6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</v>
          </cell>
          <cell r="V89">
            <v>0</v>
          </cell>
          <cell r="W89">
            <v>0</v>
          </cell>
          <cell r="X89">
            <v>209</v>
          </cell>
          <cell r="AC89">
            <v>0</v>
          </cell>
          <cell r="AE89">
            <v>9.6699999999999994E-2</v>
          </cell>
          <cell r="AF89">
            <v>0</v>
          </cell>
          <cell r="AI89">
            <v>0</v>
          </cell>
          <cell r="AJ89">
            <v>0</v>
          </cell>
        </row>
        <row r="90">
          <cell r="C90">
            <v>0</v>
          </cell>
          <cell r="D90">
            <v>1934854.6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1</v>
          </cell>
          <cell r="V90">
            <v>0</v>
          </cell>
          <cell r="W90">
            <v>0</v>
          </cell>
          <cell r="X90">
            <v>209</v>
          </cell>
          <cell r="AC90">
            <v>0</v>
          </cell>
          <cell r="AE90">
            <v>9.6699999999999994E-2</v>
          </cell>
          <cell r="AF90">
            <v>0</v>
          </cell>
          <cell r="AI90">
            <v>0</v>
          </cell>
          <cell r="AJ90">
            <v>0</v>
          </cell>
        </row>
        <row r="91">
          <cell r="C91">
            <v>0</v>
          </cell>
          <cell r="D91">
            <v>1934854.6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0</v>
          </cell>
          <cell r="W91">
            <v>0</v>
          </cell>
          <cell r="X91">
            <v>209</v>
          </cell>
          <cell r="AC91">
            <v>0</v>
          </cell>
          <cell r="AE91">
            <v>9.6699999999999994E-2</v>
          </cell>
          <cell r="AF91">
            <v>0</v>
          </cell>
          <cell r="AI91">
            <v>0</v>
          </cell>
          <cell r="AJ91">
            <v>0</v>
          </cell>
        </row>
        <row r="92">
          <cell r="C92">
            <v>0</v>
          </cell>
          <cell r="D92">
            <v>1934854.6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</v>
          </cell>
          <cell r="V92">
            <v>0</v>
          </cell>
          <cell r="W92">
            <v>0</v>
          </cell>
          <cell r="X92">
            <v>209</v>
          </cell>
          <cell r="AC92">
            <v>0</v>
          </cell>
          <cell r="AE92">
            <v>9.6699999999999994E-2</v>
          </cell>
          <cell r="AF92">
            <v>0</v>
          </cell>
          <cell r="AI92">
            <v>0</v>
          </cell>
          <cell r="AJ92">
            <v>0</v>
          </cell>
        </row>
        <row r="93">
          <cell r="C93">
            <v>0</v>
          </cell>
          <cell r="D93">
            <v>1934854.6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1</v>
          </cell>
          <cell r="V93">
            <v>0</v>
          </cell>
          <cell r="W93">
            <v>0</v>
          </cell>
          <cell r="X93">
            <v>209</v>
          </cell>
          <cell r="AC93">
            <v>0</v>
          </cell>
          <cell r="AE93">
            <v>9.6699999999999994E-2</v>
          </cell>
          <cell r="AF93">
            <v>0</v>
          </cell>
          <cell r="AI93">
            <v>0</v>
          </cell>
          <cell r="AJ93">
            <v>0</v>
          </cell>
        </row>
        <row r="94">
          <cell r="C94">
            <v>0</v>
          </cell>
          <cell r="D94">
            <v>1934854.6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1</v>
          </cell>
          <cell r="V94">
            <v>0</v>
          </cell>
          <cell r="W94">
            <v>0</v>
          </cell>
          <cell r="X94">
            <v>209</v>
          </cell>
          <cell r="AC94">
            <v>0</v>
          </cell>
          <cell r="AE94">
            <v>9.6699999999999994E-2</v>
          </cell>
          <cell r="AF94">
            <v>0</v>
          </cell>
          <cell r="AI94">
            <v>0</v>
          </cell>
          <cell r="AJ94">
            <v>0</v>
          </cell>
        </row>
        <row r="95">
          <cell r="C95">
            <v>0</v>
          </cell>
          <cell r="D95">
            <v>1934854.6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209</v>
          </cell>
          <cell r="AC95">
            <v>0</v>
          </cell>
          <cell r="AE95">
            <v>9.6699999999999994E-2</v>
          </cell>
          <cell r="AF95">
            <v>0</v>
          </cell>
          <cell r="AI95">
            <v>0</v>
          </cell>
          <cell r="AJ95">
            <v>0</v>
          </cell>
        </row>
        <row r="96">
          <cell r="C96">
            <v>0</v>
          </cell>
          <cell r="D96">
            <v>1934854.6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209</v>
          </cell>
          <cell r="AC96">
            <v>0</v>
          </cell>
          <cell r="AE96">
            <v>9.6699999999999994E-2</v>
          </cell>
          <cell r="AF96">
            <v>0</v>
          </cell>
          <cell r="AI96">
            <v>0</v>
          </cell>
          <cell r="AJ96">
            <v>0</v>
          </cell>
        </row>
        <row r="97">
          <cell r="C97">
            <v>0</v>
          </cell>
          <cell r="D97">
            <v>1934854.6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0</v>
          </cell>
          <cell r="X97">
            <v>209</v>
          </cell>
          <cell r="AC97">
            <v>0</v>
          </cell>
          <cell r="AE97">
            <v>9.6699999999999994E-2</v>
          </cell>
          <cell r="AF97">
            <v>0</v>
          </cell>
          <cell r="AI97">
            <v>0</v>
          </cell>
          <cell r="AJ97">
            <v>0</v>
          </cell>
        </row>
        <row r="98">
          <cell r="C98">
            <v>0</v>
          </cell>
          <cell r="D98">
            <v>1934854.6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0</v>
          </cell>
          <cell r="X98">
            <v>209</v>
          </cell>
          <cell r="AC98">
            <v>0</v>
          </cell>
          <cell r="AE98">
            <v>9.6699999999999994E-2</v>
          </cell>
          <cell r="AF98">
            <v>0</v>
          </cell>
          <cell r="AI98">
            <v>0</v>
          </cell>
          <cell r="AJ98">
            <v>0</v>
          </cell>
        </row>
        <row r="99">
          <cell r="C99">
            <v>0</v>
          </cell>
          <cell r="D99">
            <v>1934854.6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209</v>
          </cell>
          <cell r="AC99">
            <v>0</v>
          </cell>
          <cell r="AE99">
            <v>9.6699999999999994E-2</v>
          </cell>
          <cell r="AF99">
            <v>0</v>
          </cell>
          <cell r="AI99">
            <v>0</v>
          </cell>
          <cell r="AJ99">
            <v>0</v>
          </cell>
        </row>
        <row r="100">
          <cell r="C100">
            <v>0</v>
          </cell>
          <cell r="D100">
            <v>1934854.6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0</v>
          </cell>
          <cell r="X100">
            <v>209</v>
          </cell>
          <cell r="AC100">
            <v>0</v>
          </cell>
          <cell r="AE100">
            <v>9.6699999999999994E-2</v>
          </cell>
          <cell r="AF100">
            <v>0</v>
          </cell>
          <cell r="AI100">
            <v>0</v>
          </cell>
          <cell r="AJ100">
            <v>0</v>
          </cell>
        </row>
        <row r="101">
          <cell r="C101">
            <v>0</v>
          </cell>
          <cell r="D101">
            <v>1934854.6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0</v>
          </cell>
          <cell r="X101">
            <v>209</v>
          </cell>
          <cell r="AC101">
            <v>0</v>
          </cell>
          <cell r="AE101">
            <v>9.6699999999999994E-2</v>
          </cell>
          <cell r="AF101">
            <v>0</v>
          </cell>
          <cell r="AI101">
            <v>0</v>
          </cell>
          <cell r="AJ101">
            <v>0</v>
          </cell>
        </row>
        <row r="102">
          <cell r="C102">
            <v>0</v>
          </cell>
          <cell r="D102">
            <v>1934854.6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0</v>
          </cell>
          <cell r="X102">
            <v>209</v>
          </cell>
          <cell r="AC102">
            <v>0</v>
          </cell>
          <cell r="AE102">
            <v>9.6699999999999994E-2</v>
          </cell>
          <cell r="AF102">
            <v>0</v>
          </cell>
          <cell r="AI102">
            <v>0</v>
          </cell>
          <cell r="AJ102">
            <v>0</v>
          </cell>
        </row>
        <row r="103">
          <cell r="C103">
            <v>0</v>
          </cell>
          <cell r="D103">
            <v>1934854.6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209</v>
          </cell>
          <cell r="AC103">
            <v>0</v>
          </cell>
          <cell r="AE103">
            <v>9.6699999999999994E-2</v>
          </cell>
          <cell r="AF103">
            <v>0</v>
          </cell>
          <cell r="AI103">
            <v>0</v>
          </cell>
          <cell r="AJ103">
            <v>0</v>
          </cell>
        </row>
        <row r="104">
          <cell r="C104">
            <v>0</v>
          </cell>
          <cell r="D104">
            <v>1934854.6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0</v>
          </cell>
          <cell r="X104">
            <v>209</v>
          </cell>
          <cell r="AC104">
            <v>0</v>
          </cell>
          <cell r="AE104">
            <v>9.6699999999999994E-2</v>
          </cell>
          <cell r="AF104">
            <v>0</v>
          </cell>
          <cell r="AI104">
            <v>0</v>
          </cell>
          <cell r="AJ104">
            <v>0</v>
          </cell>
        </row>
        <row r="105">
          <cell r="C105">
            <v>0</v>
          </cell>
          <cell r="D105">
            <v>1934854.6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0</v>
          </cell>
          <cell r="X105">
            <v>209</v>
          </cell>
          <cell r="AC105">
            <v>0</v>
          </cell>
          <cell r="AE105">
            <v>9.6699999999999994E-2</v>
          </cell>
          <cell r="AF105">
            <v>0</v>
          </cell>
          <cell r="AI105">
            <v>0</v>
          </cell>
          <cell r="AJ105">
            <v>0</v>
          </cell>
        </row>
        <row r="106">
          <cell r="C106">
            <v>0</v>
          </cell>
          <cell r="D106">
            <v>1934854.6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1</v>
          </cell>
          <cell r="V106">
            <v>0</v>
          </cell>
          <cell r="W106">
            <v>0</v>
          </cell>
          <cell r="X106">
            <v>209</v>
          </cell>
          <cell r="AC106">
            <v>0</v>
          </cell>
          <cell r="AE106">
            <v>9.6699999999999994E-2</v>
          </cell>
          <cell r="AF106">
            <v>0</v>
          </cell>
          <cell r="AI106">
            <v>0</v>
          </cell>
          <cell r="AJ106">
            <v>0</v>
          </cell>
        </row>
        <row r="107">
          <cell r="C107">
            <v>0</v>
          </cell>
          <cell r="D107">
            <v>1934854.6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0</v>
          </cell>
          <cell r="X107">
            <v>209</v>
          </cell>
          <cell r="AC107">
            <v>0</v>
          </cell>
          <cell r="AE107">
            <v>9.6699999999999994E-2</v>
          </cell>
          <cell r="AF107">
            <v>0</v>
          </cell>
          <cell r="AI107">
            <v>0</v>
          </cell>
          <cell r="AJ107">
            <v>0</v>
          </cell>
        </row>
        <row r="108">
          <cell r="C108">
            <v>0</v>
          </cell>
          <cell r="D108">
            <v>1934854.6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209</v>
          </cell>
          <cell r="AC108">
            <v>0</v>
          </cell>
          <cell r="AE108">
            <v>9.6699999999999994E-2</v>
          </cell>
          <cell r="AF108">
            <v>0</v>
          </cell>
          <cell r="AI108">
            <v>0</v>
          </cell>
          <cell r="AJ108">
            <v>0</v>
          </cell>
        </row>
        <row r="109">
          <cell r="C109">
            <v>0</v>
          </cell>
          <cell r="D109">
            <v>1934854.6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209</v>
          </cell>
          <cell r="AC109">
            <v>0</v>
          </cell>
          <cell r="AE109">
            <v>9.6699999999999994E-2</v>
          </cell>
          <cell r="AF109">
            <v>0</v>
          </cell>
          <cell r="AI109">
            <v>0</v>
          </cell>
          <cell r="AJ109">
            <v>0</v>
          </cell>
        </row>
        <row r="110">
          <cell r="C110">
            <v>0</v>
          </cell>
          <cell r="D110">
            <v>1934854.6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209</v>
          </cell>
          <cell r="AC110">
            <v>0</v>
          </cell>
          <cell r="AE110">
            <v>9.6699999999999994E-2</v>
          </cell>
          <cell r="AF110">
            <v>0</v>
          </cell>
          <cell r="AI110">
            <v>0</v>
          </cell>
          <cell r="AJ110">
            <v>0</v>
          </cell>
        </row>
        <row r="111">
          <cell r="C111">
            <v>0</v>
          </cell>
          <cell r="D111">
            <v>1934854.6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209</v>
          </cell>
          <cell r="AC111">
            <v>0</v>
          </cell>
          <cell r="AE111">
            <v>9.6699999999999994E-2</v>
          </cell>
          <cell r="AF111">
            <v>0</v>
          </cell>
          <cell r="AI111">
            <v>0</v>
          </cell>
          <cell r="AJ111">
            <v>0</v>
          </cell>
        </row>
        <row r="112">
          <cell r="C112">
            <v>0</v>
          </cell>
          <cell r="D112">
            <v>1934854.6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209</v>
          </cell>
          <cell r="AC112">
            <v>0</v>
          </cell>
          <cell r="AE112">
            <v>9.6699999999999994E-2</v>
          </cell>
          <cell r="AF112">
            <v>0</v>
          </cell>
          <cell r="AI112">
            <v>0</v>
          </cell>
          <cell r="AJ112">
            <v>0</v>
          </cell>
        </row>
        <row r="113">
          <cell r="C113">
            <v>0</v>
          </cell>
          <cell r="D113">
            <v>1934854.6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0</v>
          </cell>
          <cell r="X113">
            <v>209</v>
          </cell>
          <cell r="AC113">
            <v>0</v>
          </cell>
          <cell r="AE113">
            <v>9.6699999999999994E-2</v>
          </cell>
          <cell r="AF113">
            <v>0</v>
          </cell>
          <cell r="AI113">
            <v>0</v>
          </cell>
          <cell r="AJ113">
            <v>0</v>
          </cell>
        </row>
        <row r="114">
          <cell r="C114">
            <v>0</v>
          </cell>
          <cell r="D114">
            <v>1934854.6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209</v>
          </cell>
          <cell r="AC114">
            <v>0</v>
          </cell>
          <cell r="AE114">
            <v>9.6699999999999994E-2</v>
          </cell>
          <cell r="AF114">
            <v>0</v>
          </cell>
          <cell r="AI114">
            <v>0</v>
          </cell>
          <cell r="AJ114">
            <v>0</v>
          </cell>
        </row>
        <row r="115">
          <cell r="C115">
            <v>0</v>
          </cell>
          <cell r="D115">
            <v>1934854.6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0</v>
          </cell>
          <cell r="X115">
            <v>209</v>
          </cell>
          <cell r="AC115">
            <v>0</v>
          </cell>
          <cell r="AE115">
            <v>9.6699999999999994E-2</v>
          </cell>
          <cell r="AF115">
            <v>0</v>
          </cell>
          <cell r="AI115">
            <v>0</v>
          </cell>
          <cell r="AJ115">
            <v>0</v>
          </cell>
        </row>
        <row r="116">
          <cell r="C116">
            <v>0</v>
          </cell>
          <cell r="D116">
            <v>1934854.6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0</v>
          </cell>
          <cell r="X116">
            <v>209</v>
          </cell>
          <cell r="AC116">
            <v>0</v>
          </cell>
          <cell r="AE116">
            <v>9.6699999999999994E-2</v>
          </cell>
          <cell r="AF116">
            <v>0</v>
          </cell>
          <cell r="AI116">
            <v>0</v>
          </cell>
          <cell r="AJ116">
            <v>0</v>
          </cell>
        </row>
        <row r="117">
          <cell r="C117">
            <v>0</v>
          </cell>
          <cell r="D117">
            <v>1934854.6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0</v>
          </cell>
          <cell r="X117">
            <v>209</v>
          </cell>
          <cell r="AC117">
            <v>0</v>
          </cell>
          <cell r="AE117">
            <v>9.6699999999999994E-2</v>
          </cell>
          <cell r="AF117">
            <v>0</v>
          </cell>
          <cell r="AI117">
            <v>0</v>
          </cell>
          <cell r="AJ117">
            <v>0</v>
          </cell>
        </row>
        <row r="118">
          <cell r="C118">
            <v>0</v>
          </cell>
          <cell r="D118">
            <v>1934854.6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0</v>
          </cell>
          <cell r="X118">
            <v>209</v>
          </cell>
          <cell r="AC118">
            <v>0</v>
          </cell>
          <cell r="AE118">
            <v>9.6699999999999994E-2</v>
          </cell>
          <cell r="AF118">
            <v>0</v>
          </cell>
          <cell r="AI118">
            <v>0</v>
          </cell>
          <cell r="AJ118">
            <v>0</v>
          </cell>
        </row>
        <row r="119">
          <cell r="C119">
            <v>0</v>
          </cell>
          <cell r="D119">
            <v>1934854.6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0</v>
          </cell>
          <cell r="X119">
            <v>209</v>
          </cell>
          <cell r="AC119">
            <v>0</v>
          </cell>
          <cell r="AE119">
            <v>9.6699999999999994E-2</v>
          </cell>
          <cell r="AF119">
            <v>0</v>
          </cell>
          <cell r="AI119">
            <v>0</v>
          </cell>
          <cell r="AJ119">
            <v>0</v>
          </cell>
        </row>
        <row r="120">
          <cell r="C120">
            <v>0</v>
          </cell>
          <cell r="D120">
            <v>1934854.6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209</v>
          </cell>
          <cell r="AC120">
            <v>0</v>
          </cell>
          <cell r="AE120">
            <v>9.6699999999999994E-2</v>
          </cell>
          <cell r="AF120">
            <v>0</v>
          </cell>
          <cell r="AI120">
            <v>0</v>
          </cell>
          <cell r="AJ120">
            <v>0</v>
          </cell>
        </row>
        <row r="121">
          <cell r="C121">
            <v>0</v>
          </cell>
          <cell r="D121">
            <v>1934854.6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0</v>
          </cell>
          <cell r="X121">
            <v>209</v>
          </cell>
          <cell r="AC121">
            <v>0</v>
          </cell>
          <cell r="AE121">
            <v>9.6699999999999994E-2</v>
          </cell>
          <cell r="AF121">
            <v>0</v>
          </cell>
          <cell r="AI121">
            <v>0</v>
          </cell>
          <cell r="AJ121">
            <v>0</v>
          </cell>
        </row>
        <row r="122">
          <cell r="C122">
            <v>0</v>
          </cell>
          <cell r="D122">
            <v>1934854.6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0</v>
          </cell>
          <cell r="X122">
            <v>209</v>
          </cell>
          <cell r="AC122">
            <v>0</v>
          </cell>
          <cell r="AE122">
            <v>9.6699999999999994E-2</v>
          </cell>
          <cell r="AF122">
            <v>0</v>
          </cell>
          <cell r="AI122">
            <v>0</v>
          </cell>
          <cell r="AJ122">
            <v>0</v>
          </cell>
        </row>
        <row r="123">
          <cell r="C123">
            <v>0</v>
          </cell>
          <cell r="D123">
            <v>1934854.6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0</v>
          </cell>
          <cell r="W123">
            <v>0</v>
          </cell>
          <cell r="X123">
            <v>209</v>
          </cell>
          <cell r="AC123">
            <v>0</v>
          </cell>
          <cell r="AE123">
            <v>9.6699999999999994E-2</v>
          </cell>
          <cell r="AF123">
            <v>0</v>
          </cell>
          <cell r="AI123">
            <v>0</v>
          </cell>
          <cell r="AJ123">
            <v>0</v>
          </cell>
        </row>
        <row r="124">
          <cell r="C124">
            <v>0</v>
          </cell>
          <cell r="D124">
            <v>1934854.6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0</v>
          </cell>
          <cell r="W124">
            <v>0</v>
          </cell>
          <cell r="X124">
            <v>209</v>
          </cell>
          <cell r="AC124">
            <v>0</v>
          </cell>
          <cell r="AE124">
            <v>9.6699999999999994E-2</v>
          </cell>
          <cell r="AF124">
            <v>0</v>
          </cell>
          <cell r="AI124">
            <v>0</v>
          </cell>
          <cell r="AJ124">
            <v>0</v>
          </cell>
        </row>
        <row r="125">
          <cell r="C125">
            <v>0</v>
          </cell>
          <cell r="D125">
            <v>1934854.6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0</v>
          </cell>
          <cell r="W125">
            <v>0</v>
          </cell>
          <cell r="X125">
            <v>209</v>
          </cell>
          <cell r="AC125">
            <v>0</v>
          </cell>
          <cell r="AE125">
            <v>9.6699999999999994E-2</v>
          </cell>
          <cell r="AF125">
            <v>0</v>
          </cell>
          <cell r="AI125">
            <v>0</v>
          </cell>
          <cell r="AJ125">
            <v>0</v>
          </cell>
        </row>
        <row r="126">
          <cell r="C126">
            <v>0</v>
          </cell>
          <cell r="D126">
            <v>1934854.6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0</v>
          </cell>
          <cell r="W126">
            <v>0</v>
          </cell>
          <cell r="X126">
            <v>209</v>
          </cell>
          <cell r="AC126">
            <v>0</v>
          </cell>
          <cell r="AE126">
            <v>9.6699999999999994E-2</v>
          </cell>
          <cell r="AF126">
            <v>0</v>
          </cell>
          <cell r="AI126">
            <v>0</v>
          </cell>
          <cell r="AJ126">
            <v>0</v>
          </cell>
        </row>
        <row r="127">
          <cell r="C127">
            <v>0</v>
          </cell>
          <cell r="D127">
            <v>1934854.6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0</v>
          </cell>
          <cell r="W127">
            <v>0</v>
          </cell>
          <cell r="X127">
            <v>209</v>
          </cell>
          <cell r="AC127">
            <v>0</v>
          </cell>
          <cell r="AE127">
            <v>9.6699999999999994E-2</v>
          </cell>
          <cell r="AF127">
            <v>0</v>
          </cell>
          <cell r="AI127">
            <v>0</v>
          </cell>
          <cell r="AJ127">
            <v>0</v>
          </cell>
        </row>
        <row r="128">
          <cell r="C128">
            <v>0</v>
          </cell>
          <cell r="D128">
            <v>1934854.6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0</v>
          </cell>
          <cell r="W128">
            <v>0</v>
          </cell>
          <cell r="X128">
            <v>209</v>
          </cell>
          <cell r="AC128">
            <v>0</v>
          </cell>
          <cell r="AE128">
            <v>9.6699999999999994E-2</v>
          </cell>
          <cell r="AF128">
            <v>0</v>
          </cell>
          <cell r="AI128">
            <v>0</v>
          </cell>
          <cell r="AJ128">
            <v>0</v>
          </cell>
        </row>
        <row r="129">
          <cell r="C129">
            <v>0</v>
          </cell>
          <cell r="D129">
            <v>1934854.6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0</v>
          </cell>
          <cell r="W129">
            <v>0</v>
          </cell>
          <cell r="X129">
            <v>209</v>
          </cell>
          <cell r="AC129">
            <v>0</v>
          </cell>
          <cell r="AE129">
            <v>9.6699999999999994E-2</v>
          </cell>
          <cell r="AF129">
            <v>0</v>
          </cell>
          <cell r="AI129">
            <v>0</v>
          </cell>
          <cell r="AJ129">
            <v>0</v>
          </cell>
        </row>
        <row r="130">
          <cell r="C130">
            <v>0</v>
          </cell>
          <cell r="D130">
            <v>1934854.6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0</v>
          </cell>
          <cell r="W130">
            <v>0</v>
          </cell>
          <cell r="X130">
            <v>209</v>
          </cell>
          <cell r="AC130">
            <v>0</v>
          </cell>
          <cell r="AE130">
            <v>9.6699999999999994E-2</v>
          </cell>
          <cell r="AF130">
            <v>0</v>
          </cell>
          <cell r="AI130">
            <v>0</v>
          </cell>
          <cell r="AJ130">
            <v>0</v>
          </cell>
        </row>
        <row r="131">
          <cell r="C131">
            <v>0</v>
          </cell>
          <cell r="D131">
            <v>1934854.6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1</v>
          </cell>
          <cell r="V131">
            <v>0</v>
          </cell>
          <cell r="W131">
            <v>0</v>
          </cell>
          <cell r="X131">
            <v>209</v>
          </cell>
          <cell r="AC131">
            <v>0</v>
          </cell>
          <cell r="AE131">
            <v>9.6699999999999994E-2</v>
          </cell>
          <cell r="AF131">
            <v>0</v>
          </cell>
          <cell r="AI131">
            <v>0</v>
          </cell>
          <cell r="AJ131">
            <v>0</v>
          </cell>
        </row>
        <row r="132">
          <cell r="C132">
            <v>0</v>
          </cell>
          <cell r="D132">
            <v>1934854.6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0</v>
          </cell>
          <cell r="W132">
            <v>0</v>
          </cell>
          <cell r="X132">
            <v>209</v>
          </cell>
          <cell r="AC132">
            <v>0</v>
          </cell>
          <cell r="AE132">
            <v>9.6699999999999994E-2</v>
          </cell>
          <cell r="AF132">
            <v>0</v>
          </cell>
          <cell r="AI132">
            <v>0</v>
          </cell>
          <cell r="AJ132">
            <v>0</v>
          </cell>
        </row>
        <row r="133">
          <cell r="C133">
            <v>0</v>
          </cell>
          <cell r="D133">
            <v>1934854.6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0</v>
          </cell>
          <cell r="W133">
            <v>0</v>
          </cell>
          <cell r="X133">
            <v>209</v>
          </cell>
          <cell r="AC133">
            <v>0</v>
          </cell>
          <cell r="AE133">
            <v>9.6699999999999994E-2</v>
          </cell>
          <cell r="AF133">
            <v>0</v>
          </cell>
          <cell r="AI133">
            <v>0</v>
          </cell>
          <cell r="AJ133">
            <v>0</v>
          </cell>
        </row>
        <row r="134">
          <cell r="C134">
            <v>0</v>
          </cell>
          <cell r="D134">
            <v>1934854.6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1</v>
          </cell>
          <cell r="V134">
            <v>0</v>
          </cell>
          <cell r="W134">
            <v>0</v>
          </cell>
          <cell r="X134">
            <v>209</v>
          </cell>
          <cell r="AC134">
            <v>0</v>
          </cell>
          <cell r="AE134">
            <v>9.6699999999999994E-2</v>
          </cell>
          <cell r="AF134">
            <v>0</v>
          </cell>
          <cell r="AI134">
            <v>0</v>
          </cell>
          <cell r="AJ134">
            <v>0</v>
          </cell>
        </row>
        <row r="135">
          <cell r="C135">
            <v>0</v>
          </cell>
          <cell r="D135">
            <v>1934854.6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0</v>
          </cell>
          <cell r="W135">
            <v>0</v>
          </cell>
          <cell r="X135">
            <v>209</v>
          </cell>
          <cell r="AC135">
            <v>0</v>
          </cell>
          <cell r="AE135">
            <v>9.6699999999999994E-2</v>
          </cell>
          <cell r="AF135">
            <v>0</v>
          </cell>
          <cell r="AI135">
            <v>0</v>
          </cell>
          <cell r="AJ135">
            <v>0</v>
          </cell>
        </row>
        <row r="136">
          <cell r="C136">
            <v>0</v>
          </cell>
          <cell r="D136">
            <v>1934854.6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</v>
          </cell>
          <cell r="V136">
            <v>0</v>
          </cell>
          <cell r="W136">
            <v>0</v>
          </cell>
          <cell r="X136">
            <v>209</v>
          </cell>
          <cell r="AC136">
            <v>0</v>
          </cell>
          <cell r="AE136">
            <v>9.6699999999999994E-2</v>
          </cell>
          <cell r="AF136">
            <v>0</v>
          </cell>
          <cell r="AI136">
            <v>0</v>
          </cell>
          <cell r="AJ136">
            <v>0</v>
          </cell>
        </row>
        <row r="137">
          <cell r="C137">
            <v>0</v>
          </cell>
          <cell r="D137">
            <v>1934854.6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1</v>
          </cell>
          <cell r="V137">
            <v>0</v>
          </cell>
          <cell r="W137">
            <v>0</v>
          </cell>
          <cell r="X137">
            <v>209</v>
          </cell>
          <cell r="AC137">
            <v>0</v>
          </cell>
          <cell r="AE137">
            <v>9.6699999999999994E-2</v>
          </cell>
          <cell r="AF137">
            <v>0</v>
          </cell>
          <cell r="AI137">
            <v>0</v>
          </cell>
          <cell r="AJ137">
            <v>0</v>
          </cell>
        </row>
        <row r="138">
          <cell r="C138">
            <v>0</v>
          </cell>
          <cell r="D138">
            <v>1934854.6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</v>
          </cell>
          <cell r="V138">
            <v>0</v>
          </cell>
          <cell r="W138">
            <v>0</v>
          </cell>
          <cell r="X138">
            <v>209</v>
          </cell>
          <cell r="AC138">
            <v>0</v>
          </cell>
          <cell r="AE138">
            <v>9.6699999999999994E-2</v>
          </cell>
          <cell r="AF138">
            <v>0</v>
          </cell>
          <cell r="AI138">
            <v>0</v>
          </cell>
          <cell r="AJ138">
            <v>0</v>
          </cell>
        </row>
        <row r="139">
          <cell r="C139">
            <v>0</v>
          </cell>
          <cell r="D139">
            <v>1934854.6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1</v>
          </cell>
          <cell r="V139">
            <v>0</v>
          </cell>
          <cell r="W139">
            <v>0</v>
          </cell>
          <cell r="X139">
            <v>209</v>
          </cell>
          <cell r="AC139">
            <v>0</v>
          </cell>
          <cell r="AE139">
            <v>9.6699999999999994E-2</v>
          </cell>
          <cell r="AF139">
            <v>0</v>
          </cell>
          <cell r="AI139">
            <v>0</v>
          </cell>
          <cell r="AJ139">
            <v>0</v>
          </cell>
        </row>
        <row r="140">
          <cell r="C140">
            <v>0</v>
          </cell>
          <cell r="D140">
            <v>1934854.6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</v>
          </cell>
          <cell r="V140">
            <v>0</v>
          </cell>
          <cell r="W140">
            <v>0</v>
          </cell>
          <cell r="X140">
            <v>209</v>
          </cell>
          <cell r="AC140">
            <v>0</v>
          </cell>
          <cell r="AE140">
            <v>9.6699999999999994E-2</v>
          </cell>
          <cell r="AF140">
            <v>0</v>
          </cell>
          <cell r="AI140">
            <v>0</v>
          </cell>
          <cell r="AJ140">
            <v>0</v>
          </cell>
        </row>
        <row r="141">
          <cell r="C141">
            <v>0</v>
          </cell>
          <cell r="D141">
            <v>1934854.6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1</v>
          </cell>
          <cell r="V141">
            <v>0</v>
          </cell>
          <cell r="W141">
            <v>0</v>
          </cell>
          <cell r="X141">
            <v>209</v>
          </cell>
          <cell r="AC141">
            <v>0</v>
          </cell>
          <cell r="AE141">
            <v>9.6699999999999994E-2</v>
          </cell>
          <cell r="AF141">
            <v>0</v>
          </cell>
          <cell r="AI141">
            <v>0</v>
          </cell>
          <cell r="AJ141">
            <v>0</v>
          </cell>
        </row>
        <row r="142">
          <cell r="C142">
            <v>0</v>
          </cell>
          <cell r="D142">
            <v>1934854.6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1</v>
          </cell>
          <cell r="V142">
            <v>0</v>
          </cell>
          <cell r="W142">
            <v>0</v>
          </cell>
          <cell r="X142">
            <v>209</v>
          </cell>
          <cell r="AC142">
            <v>0</v>
          </cell>
          <cell r="AE142">
            <v>9.6699999999999994E-2</v>
          </cell>
          <cell r="AF142">
            <v>0</v>
          </cell>
          <cell r="AI142">
            <v>0</v>
          </cell>
          <cell r="AJ142">
            <v>0</v>
          </cell>
        </row>
        <row r="143">
          <cell r="C143">
            <v>0</v>
          </cell>
          <cell r="D143">
            <v>1934854.6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1</v>
          </cell>
          <cell r="V143">
            <v>0</v>
          </cell>
          <cell r="W143">
            <v>0</v>
          </cell>
          <cell r="X143">
            <v>209</v>
          </cell>
          <cell r="AC143">
            <v>0</v>
          </cell>
          <cell r="AE143">
            <v>9.6699999999999994E-2</v>
          </cell>
          <cell r="AF143">
            <v>0</v>
          </cell>
          <cell r="AI143">
            <v>0</v>
          </cell>
          <cell r="AJ143">
            <v>0</v>
          </cell>
        </row>
        <row r="144">
          <cell r="C144">
            <v>0</v>
          </cell>
          <cell r="D144">
            <v>1934854.6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1</v>
          </cell>
          <cell r="V144">
            <v>0</v>
          </cell>
          <cell r="W144">
            <v>0</v>
          </cell>
          <cell r="X144">
            <v>209</v>
          </cell>
          <cell r="AC144">
            <v>0</v>
          </cell>
          <cell r="AE144">
            <v>9.6699999999999994E-2</v>
          </cell>
          <cell r="AF144">
            <v>0</v>
          </cell>
          <cell r="AI144">
            <v>0</v>
          </cell>
          <cell r="AJ144">
            <v>0</v>
          </cell>
        </row>
        <row r="145">
          <cell r="C145">
            <v>0</v>
          </cell>
          <cell r="D145">
            <v>1934854.6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1</v>
          </cell>
          <cell r="V145">
            <v>0</v>
          </cell>
          <cell r="W145">
            <v>0</v>
          </cell>
          <cell r="X145">
            <v>209</v>
          </cell>
          <cell r="AC145">
            <v>0</v>
          </cell>
          <cell r="AE145">
            <v>9.6699999999999994E-2</v>
          </cell>
          <cell r="AF145">
            <v>0</v>
          </cell>
          <cell r="AI145">
            <v>0</v>
          </cell>
          <cell r="AJ145">
            <v>0</v>
          </cell>
        </row>
        <row r="146">
          <cell r="C146">
            <v>0</v>
          </cell>
          <cell r="D146">
            <v>1934854.6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209</v>
          </cell>
          <cell r="AC146">
            <v>0</v>
          </cell>
          <cell r="AE146">
            <v>9.6699999999999994E-2</v>
          </cell>
          <cell r="AF146">
            <v>0</v>
          </cell>
          <cell r="AI146">
            <v>0</v>
          </cell>
          <cell r="AJ146">
            <v>0</v>
          </cell>
        </row>
        <row r="147">
          <cell r="C147">
            <v>0</v>
          </cell>
          <cell r="D147">
            <v>1934854.6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1</v>
          </cell>
          <cell r="V147">
            <v>0</v>
          </cell>
          <cell r="W147">
            <v>0</v>
          </cell>
          <cell r="X147">
            <v>209</v>
          </cell>
          <cell r="AC147">
            <v>0</v>
          </cell>
          <cell r="AE147">
            <v>9.6699999999999994E-2</v>
          </cell>
          <cell r="AF147">
            <v>0</v>
          </cell>
          <cell r="AI147">
            <v>0</v>
          </cell>
          <cell r="AJ147">
            <v>0</v>
          </cell>
        </row>
        <row r="148">
          <cell r="C148">
            <v>0</v>
          </cell>
          <cell r="D148">
            <v>1934854.6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1</v>
          </cell>
          <cell r="V148">
            <v>0</v>
          </cell>
          <cell r="W148">
            <v>0</v>
          </cell>
          <cell r="X148">
            <v>209</v>
          </cell>
          <cell r="AC148">
            <v>0</v>
          </cell>
          <cell r="AE148">
            <v>9.6699999999999994E-2</v>
          </cell>
          <cell r="AF148">
            <v>0</v>
          </cell>
          <cell r="AI148">
            <v>0</v>
          </cell>
          <cell r="AJ148">
            <v>0</v>
          </cell>
        </row>
        <row r="149">
          <cell r="C149">
            <v>0</v>
          </cell>
          <cell r="D149">
            <v>1934854.6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</v>
          </cell>
          <cell r="V149">
            <v>0</v>
          </cell>
          <cell r="W149">
            <v>0</v>
          </cell>
          <cell r="X149">
            <v>209</v>
          </cell>
          <cell r="AC149">
            <v>0</v>
          </cell>
          <cell r="AE149">
            <v>9.6699999999999994E-2</v>
          </cell>
          <cell r="AF149">
            <v>0</v>
          </cell>
          <cell r="AI149">
            <v>0</v>
          </cell>
          <cell r="AJ149">
            <v>0</v>
          </cell>
        </row>
        <row r="150">
          <cell r="C150">
            <v>0</v>
          </cell>
          <cell r="D150">
            <v>1934854.6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1</v>
          </cell>
          <cell r="V150">
            <v>0</v>
          </cell>
          <cell r="W150">
            <v>0</v>
          </cell>
          <cell r="X150">
            <v>209</v>
          </cell>
          <cell r="AC150">
            <v>0</v>
          </cell>
          <cell r="AE150">
            <v>9.6699999999999994E-2</v>
          </cell>
          <cell r="AF150">
            <v>0</v>
          </cell>
          <cell r="AI150">
            <v>0</v>
          </cell>
          <cell r="AJ150">
            <v>0</v>
          </cell>
        </row>
        <row r="151">
          <cell r="C151">
            <v>0</v>
          </cell>
          <cell r="D151">
            <v>1934854.6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</v>
          </cell>
          <cell r="V151">
            <v>0</v>
          </cell>
          <cell r="W151">
            <v>0</v>
          </cell>
          <cell r="X151">
            <v>209</v>
          </cell>
          <cell r="AC151">
            <v>0</v>
          </cell>
          <cell r="AE151">
            <v>9.6699999999999994E-2</v>
          </cell>
          <cell r="AF151">
            <v>0</v>
          </cell>
          <cell r="AI151">
            <v>0</v>
          </cell>
          <cell r="AJ151">
            <v>0</v>
          </cell>
        </row>
        <row r="152">
          <cell r="C152">
            <v>0</v>
          </cell>
          <cell r="D152">
            <v>1934854.6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1</v>
          </cell>
          <cell r="V152">
            <v>0</v>
          </cell>
          <cell r="W152">
            <v>0</v>
          </cell>
          <cell r="X152">
            <v>209</v>
          </cell>
          <cell r="AC152">
            <v>0</v>
          </cell>
          <cell r="AE152">
            <v>9.6699999999999994E-2</v>
          </cell>
          <cell r="AF152">
            <v>0</v>
          </cell>
          <cell r="AI152">
            <v>0</v>
          </cell>
          <cell r="AJ152">
            <v>0</v>
          </cell>
        </row>
        <row r="153">
          <cell r="C153">
            <v>0</v>
          </cell>
          <cell r="D153">
            <v>1934854.6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1</v>
          </cell>
          <cell r="V153">
            <v>0</v>
          </cell>
          <cell r="W153">
            <v>0</v>
          </cell>
          <cell r="X153">
            <v>209</v>
          </cell>
          <cell r="AC153">
            <v>0</v>
          </cell>
          <cell r="AE153">
            <v>9.6699999999999994E-2</v>
          </cell>
          <cell r="AF153">
            <v>0</v>
          </cell>
          <cell r="AI153">
            <v>0</v>
          </cell>
          <cell r="AJ153">
            <v>0</v>
          </cell>
        </row>
        <row r="154">
          <cell r="C154">
            <v>0</v>
          </cell>
          <cell r="D154">
            <v>1934854.6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1</v>
          </cell>
          <cell r="V154">
            <v>0</v>
          </cell>
          <cell r="W154">
            <v>0</v>
          </cell>
          <cell r="X154">
            <v>209</v>
          </cell>
          <cell r="AC154">
            <v>0</v>
          </cell>
          <cell r="AE154">
            <v>9.6699999999999994E-2</v>
          </cell>
          <cell r="AF154">
            <v>0</v>
          </cell>
          <cell r="AI154">
            <v>0</v>
          </cell>
          <cell r="AJ154">
            <v>0</v>
          </cell>
        </row>
        <row r="155">
          <cell r="C155">
            <v>0</v>
          </cell>
          <cell r="D155">
            <v>1934854.6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1</v>
          </cell>
          <cell r="V155">
            <v>0</v>
          </cell>
          <cell r="W155">
            <v>0</v>
          </cell>
          <cell r="X155">
            <v>209</v>
          </cell>
          <cell r="AC155">
            <v>0</v>
          </cell>
          <cell r="AE155">
            <v>9.6699999999999994E-2</v>
          </cell>
          <cell r="AF155">
            <v>0</v>
          </cell>
          <cell r="AI155">
            <v>0</v>
          </cell>
          <cell r="AJ155">
            <v>0</v>
          </cell>
        </row>
        <row r="156">
          <cell r="C156">
            <v>0</v>
          </cell>
          <cell r="D156">
            <v>1934854.6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1</v>
          </cell>
          <cell r="V156">
            <v>0</v>
          </cell>
          <cell r="W156">
            <v>0</v>
          </cell>
          <cell r="X156">
            <v>209</v>
          </cell>
          <cell r="AC156">
            <v>0</v>
          </cell>
          <cell r="AE156">
            <v>9.6699999999999994E-2</v>
          </cell>
          <cell r="AF156">
            <v>0</v>
          </cell>
          <cell r="AI156">
            <v>0</v>
          </cell>
          <cell r="AJ156">
            <v>0</v>
          </cell>
        </row>
        <row r="157">
          <cell r="C157">
            <v>0</v>
          </cell>
          <cell r="D157">
            <v>1934854.6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1</v>
          </cell>
          <cell r="V157">
            <v>0</v>
          </cell>
          <cell r="W157">
            <v>0</v>
          </cell>
          <cell r="X157">
            <v>209</v>
          </cell>
          <cell r="AC157">
            <v>0</v>
          </cell>
          <cell r="AE157">
            <v>9.6699999999999994E-2</v>
          </cell>
          <cell r="AF157">
            <v>0</v>
          </cell>
          <cell r="AI157">
            <v>0</v>
          </cell>
          <cell r="AJ157">
            <v>0</v>
          </cell>
        </row>
        <row r="158">
          <cell r="C158">
            <v>0</v>
          </cell>
          <cell r="D158">
            <v>1934854.6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1</v>
          </cell>
          <cell r="V158">
            <v>0</v>
          </cell>
          <cell r="W158">
            <v>0</v>
          </cell>
          <cell r="X158" t="e">
            <v>#N/A</v>
          </cell>
          <cell r="AC158">
            <v>0</v>
          </cell>
          <cell r="AE158">
            <v>9.6699999999999994E-2</v>
          </cell>
          <cell r="AF158">
            <v>0</v>
          </cell>
          <cell r="AI158">
            <v>0</v>
          </cell>
          <cell r="AJ158">
            <v>0</v>
          </cell>
        </row>
        <row r="159">
          <cell r="C159">
            <v>0</v>
          </cell>
          <cell r="D159">
            <v>1934854.6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 t="e">
            <v>#N/A</v>
          </cell>
          <cell r="AC159">
            <v>0</v>
          </cell>
          <cell r="AE159">
            <v>9.6699999999999994E-2</v>
          </cell>
          <cell r="AF159">
            <v>0</v>
          </cell>
          <cell r="AI159">
            <v>0</v>
          </cell>
          <cell r="AJ159">
            <v>0</v>
          </cell>
        </row>
        <row r="160">
          <cell r="C160">
            <v>0</v>
          </cell>
          <cell r="D160">
            <v>1934854.6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1</v>
          </cell>
          <cell r="V160">
            <v>0</v>
          </cell>
          <cell r="W160">
            <v>0</v>
          </cell>
          <cell r="X160" t="e">
            <v>#N/A</v>
          </cell>
          <cell r="AC160">
            <v>0</v>
          </cell>
          <cell r="AE160">
            <v>9.6699999999999994E-2</v>
          </cell>
          <cell r="AF160">
            <v>0</v>
          </cell>
          <cell r="AI160">
            <v>0</v>
          </cell>
          <cell r="AJ160">
            <v>0</v>
          </cell>
        </row>
        <row r="161">
          <cell r="C161">
            <v>0</v>
          </cell>
          <cell r="D161">
            <v>1934854.6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1</v>
          </cell>
          <cell r="V161">
            <v>0</v>
          </cell>
          <cell r="W161">
            <v>0</v>
          </cell>
          <cell r="X161" t="e">
            <v>#N/A</v>
          </cell>
          <cell r="AC161">
            <v>0</v>
          </cell>
          <cell r="AE161">
            <v>9.6699999999999994E-2</v>
          </cell>
          <cell r="AF161">
            <v>0</v>
          </cell>
          <cell r="AI161">
            <v>0</v>
          </cell>
          <cell r="AJ161">
            <v>0</v>
          </cell>
        </row>
        <row r="162">
          <cell r="C162">
            <v>0</v>
          </cell>
          <cell r="D162">
            <v>1934854.6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1</v>
          </cell>
          <cell r="V162">
            <v>0</v>
          </cell>
          <cell r="W162">
            <v>0</v>
          </cell>
          <cell r="X162" t="e">
            <v>#N/A</v>
          </cell>
          <cell r="AC162">
            <v>0</v>
          </cell>
          <cell r="AE162">
            <v>9.6699999999999994E-2</v>
          </cell>
          <cell r="AF162">
            <v>0</v>
          </cell>
          <cell r="AI162">
            <v>0</v>
          </cell>
          <cell r="AJ162">
            <v>0</v>
          </cell>
        </row>
        <row r="163">
          <cell r="C163">
            <v>0</v>
          </cell>
          <cell r="D163">
            <v>1934854.6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1</v>
          </cell>
          <cell r="V163">
            <v>0</v>
          </cell>
          <cell r="W163">
            <v>0</v>
          </cell>
          <cell r="X163" t="e">
            <v>#N/A</v>
          </cell>
          <cell r="AC163">
            <v>0</v>
          </cell>
          <cell r="AE163">
            <v>9.6699999999999994E-2</v>
          </cell>
          <cell r="AF163">
            <v>0</v>
          </cell>
          <cell r="AI163">
            <v>0</v>
          </cell>
          <cell r="AJ163">
            <v>0</v>
          </cell>
        </row>
        <row r="164">
          <cell r="C164">
            <v>0</v>
          </cell>
          <cell r="D164">
            <v>1934854.6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1</v>
          </cell>
          <cell r="V164">
            <v>0</v>
          </cell>
          <cell r="W164">
            <v>0</v>
          </cell>
          <cell r="X164" t="e">
            <v>#N/A</v>
          </cell>
          <cell r="AC164">
            <v>0</v>
          </cell>
          <cell r="AE164">
            <v>9.6699999999999994E-2</v>
          </cell>
          <cell r="AF164">
            <v>0</v>
          </cell>
          <cell r="AI164">
            <v>0</v>
          </cell>
          <cell r="AJ164">
            <v>0</v>
          </cell>
        </row>
        <row r="165">
          <cell r="C165">
            <v>0</v>
          </cell>
          <cell r="D165">
            <v>1934854.6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</v>
          </cell>
          <cell r="V165">
            <v>0</v>
          </cell>
          <cell r="W165">
            <v>0</v>
          </cell>
          <cell r="X165" t="e">
            <v>#N/A</v>
          </cell>
          <cell r="AC165">
            <v>0</v>
          </cell>
          <cell r="AE165">
            <v>9.6699999999999994E-2</v>
          </cell>
          <cell r="AF165">
            <v>0</v>
          </cell>
          <cell r="AI165">
            <v>0</v>
          </cell>
          <cell r="AJ165">
            <v>0</v>
          </cell>
        </row>
        <row r="166">
          <cell r="C166">
            <v>0</v>
          </cell>
          <cell r="D166">
            <v>1934854.6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1</v>
          </cell>
          <cell r="V166">
            <v>0</v>
          </cell>
          <cell r="W166">
            <v>0</v>
          </cell>
          <cell r="X166" t="e">
            <v>#N/A</v>
          </cell>
          <cell r="AC166">
            <v>0</v>
          </cell>
          <cell r="AE166">
            <v>9.6699999999999994E-2</v>
          </cell>
          <cell r="AF166">
            <v>0</v>
          </cell>
          <cell r="AI166">
            <v>0</v>
          </cell>
          <cell r="AJ166">
            <v>0</v>
          </cell>
        </row>
        <row r="167">
          <cell r="C167">
            <v>0</v>
          </cell>
          <cell r="D167">
            <v>1934854.6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1</v>
          </cell>
          <cell r="V167">
            <v>0</v>
          </cell>
          <cell r="W167">
            <v>0</v>
          </cell>
          <cell r="X167" t="e">
            <v>#N/A</v>
          </cell>
          <cell r="AC167">
            <v>0</v>
          </cell>
          <cell r="AE167">
            <v>9.6699999999999994E-2</v>
          </cell>
          <cell r="AF167">
            <v>0</v>
          </cell>
          <cell r="AI167">
            <v>0</v>
          </cell>
          <cell r="AJ167">
            <v>0</v>
          </cell>
        </row>
        <row r="168">
          <cell r="C168">
            <v>0</v>
          </cell>
          <cell r="D168">
            <v>1934854.6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1</v>
          </cell>
          <cell r="V168">
            <v>0</v>
          </cell>
          <cell r="W168">
            <v>0</v>
          </cell>
          <cell r="X168" t="e">
            <v>#N/A</v>
          </cell>
          <cell r="AC168">
            <v>0</v>
          </cell>
          <cell r="AE168">
            <v>9.6699999999999994E-2</v>
          </cell>
          <cell r="AF168">
            <v>0</v>
          </cell>
          <cell r="AI168">
            <v>0</v>
          </cell>
          <cell r="AJ168">
            <v>0</v>
          </cell>
        </row>
        <row r="169">
          <cell r="C169">
            <v>0</v>
          </cell>
          <cell r="D169">
            <v>1934854.6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1</v>
          </cell>
          <cell r="V169">
            <v>0</v>
          </cell>
          <cell r="W169">
            <v>0</v>
          </cell>
          <cell r="X169" t="e">
            <v>#N/A</v>
          </cell>
          <cell r="AC169">
            <v>0</v>
          </cell>
          <cell r="AE169">
            <v>9.6699999999999994E-2</v>
          </cell>
          <cell r="AF169">
            <v>0</v>
          </cell>
          <cell r="AI169">
            <v>0</v>
          </cell>
          <cell r="AJ169">
            <v>0</v>
          </cell>
        </row>
        <row r="170">
          <cell r="C170">
            <v>0</v>
          </cell>
          <cell r="D170">
            <v>1934854.6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1</v>
          </cell>
          <cell r="V170">
            <v>0</v>
          </cell>
          <cell r="W170">
            <v>0</v>
          </cell>
          <cell r="X170" t="e">
            <v>#N/A</v>
          </cell>
          <cell r="AC170">
            <v>0</v>
          </cell>
          <cell r="AE170">
            <v>9.6699999999999994E-2</v>
          </cell>
          <cell r="AF170">
            <v>0</v>
          </cell>
          <cell r="AI170">
            <v>0</v>
          </cell>
          <cell r="AJ170">
            <v>0</v>
          </cell>
        </row>
        <row r="171">
          <cell r="C171">
            <v>0</v>
          </cell>
          <cell r="D171">
            <v>1934854.6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</v>
          </cell>
          <cell r="V171">
            <v>0</v>
          </cell>
          <cell r="W171">
            <v>0</v>
          </cell>
          <cell r="X171" t="e">
            <v>#N/A</v>
          </cell>
          <cell r="AC171">
            <v>0</v>
          </cell>
          <cell r="AE171">
            <v>9.6699999999999994E-2</v>
          </cell>
          <cell r="AF171">
            <v>0</v>
          </cell>
          <cell r="AI171">
            <v>0</v>
          </cell>
          <cell r="AJ171">
            <v>0</v>
          </cell>
        </row>
        <row r="172">
          <cell r="C172">
            <v>0</v>
          </cell>
          <cell r="D172">
            <v>1934854.6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0</v>
          </cell>
          <cell r="W172">
            <v>0</v>
          </cell>
          <cell r="X172" t="e">
            <v>#N/A</v>
          </cell>
          <cell r="AC172">
            <v>0</v>
          </cell>
          <cell r="AE172">
            <v>9.6699999999999994E-2</v>
          </cell>
          <cell r="AF172">
            <v>0</v>
          </cell>
          <cell r="AI172">
            <v>0</v>
          </cell>
          <cell r="AJ172">
            <v>0</v>
          </cell>
        </row>
        <row r="173">
          <cell r="C173">
            <v>0</v>
          </cell>
          <cell r="D173">
            <v>1934854.6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1</v>
          </cell>
          <cell r="V173">
            <v>0</v>
          </cell>
          <cell r="W173">
            <v>0</v>
          </cell>
          <cell r="X173" t="e">
            <v>#N/A</v>
          </cell>
          <cell r="AC173">
            <v>0</v>
          </cell>
          <cell r="AE173">
            <v>9.6699999999999994E-2</v>
          </cell>
          <cell r="AF173">
            <v>0</v>
          </cell>
          <cell r="AI173">
            <v>0</v>
          </cell>
          <cell r="AJ173">
            <v>0</v>
          </cell>
        </row>
        <row r="174">
          <cell r="C174">
            <v>0</v>
          </cell>
          <cell r="D174">
            <v>1934854.6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1</v>
          </cell>
          <cell r="V174">
            <v>0</v>
          </cell>
          <cell r="W174">
            <v>0</v>
          </cell>
          <cell r="X174" t="e">
            <v>#N/A</v>
          </cell>
          <cell r="AC174">
            <v>0</v>
          </cell>
          <cell r="AE174">
            <v>9.6699999999999994E-2</v>
          </cell>
          <cell r="AF174">
            <v>0</v>
          </cell>
          <cell r="AI174">
            <v>0</v>
          </cell>
          <cell r="AJ174">
            <v>0</v>
          </cell>
        </row>
        <row r="175">
          <cell r="C175">
            <v>0</v>
          </cell>
          <cell r="D175">
            <v>1934854.6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1</v>
          </cell>
          <cell r="V175">
            <v>0</v>
          </cell>
          <cell r="W175">
            <v>0</v>
          </cell>
          <cell r="X175" t="e">
            <v>#N/A</v>
          </cell>
          <cell r="AC175">
            <v>0</v>
          </cell>
          <cell r="AE175">
            <v>9.6699999999999994E-2</v>
          </cell>
          <cell r="AF175">
            <v>0</v>
          </cell>
          <cell r="AI175">
            <v>0</v>
          </cell>
          <cell r="AJ175">
            <v>0</v>
          </cell>
        </row>
        <row r="176">
          <cell r="C176">
            <v>0</v>
          </cell>
          <cell r="D176">
            <v>1934854.6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1</v>
          </cell>
          <cell r="V176">
            <v>0</v>
          </cell>
          <cell r="W176">
            <v>0</v>
          </cell>
          <cell r="X176" t="e">
            <v>#N/A</v>
          </cell>
          <cell r="AC176">
            <v>0</v>
          </cell>
          <cell r="AE176">
            <v>9.6699999999999994E-2</v>
          </cell>
          <cell r="AF176">
            <v>0</v>
          </cell>
          <cell r="AI176">
            <v>0</v>
          </cell>
          <cell r="AJ176">
            <v>0</v>
          </cell>
        </row>
        <row r="177">
          <cell r="C177">
            <v>0</v>
          </cell>
          <cell r="D177">
            <v>1934854.6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1</v>
          </cell>
          <cell r="V177">
            <v>0</v>
          </cell>
          <cell r="W177">
            <v>0</v>
          </cell>
          <cell r="X177" t="e">
            <v>#N/A</v>
          </cell>
          <cell r="AC177">
            <v>0</v>
          </cell>
          <cell r="AE177">
            <v>9.6699999999999994E-2</v>
          </cell>
          <cell r="AF177">
            <v>0</v>
          </cell>
          <cell r="AI177">
            <v>0</v>
          </cell>
          <cell r="AJ177">
            <v>0</v>
          </cell>
        </row>
        <row r="178">
          <cell r="C178">
            <v>0</v>
          </cell>
          <cell r="D178">
            <v>1934854.6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1</v>
          </cell>
          <cell r="V178">
            <v>0</v>
          </cell>
          <cell r="W178">
            <v>0</v>
          </cell>
          <cell r="X178" t="e">
            <v>#N/A</v>
          </cell>
          <cell r="AC178">
            <v>0</v>
          </cell>
          <cell r="AE178">
            <v>9.6699999999999994E-2</v>
          </cell>
          <cell r="AF178">
            <v>0</v>
          </cell>
          <cell r="AI178">
            <v>0</v>
          </cell>
          <cell r="AJ178">
            <v>0</v>
          </cell>
        </row>
        <row r="179">
          <cell r="C179">
            <v>0</v>
          </cell>
          <cell r="D179">
            <v>1934854.6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1</v>
          </cell>
          <cell r="V179">
            <v>0</v>
          </cell>
          <cell r="W179">
            <v>0</v>
          </cell>
          <cell r="X179" t="e">
            <v>#N/A</v>
          </cell>
          <cell r="AC179">
            <v>0</v>
          </cell>
          <cell r="AE179">
            <v>9.6699999999999994E-2</v>
          </cell>
          <cell r="AF179">
            <v>0</v>
          </cell>
          <cell r="AI179">
            <v>0</v>
          </cell>
          <cell r="AJ179">
            <v>0</v>
          </cell>
        </row>
        <row r="180">
          <cell r="C180">
            <v>0</v>
          </cell>
          <cell r="D180">
            <v>1934854.6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1</v>
          </cell>
          <cell r="V180">
            <v>0</v>
          </cell>
          <cell r="W180">
            <v>0</v>
          </cell>
          <cell r="X180" t="e">
            <v>#N/A</v>
          </cell>
          <cell r="AC180">
            <v>0</v>
          </cell>
          <cell r="AE180">
            <v>9.6699999999999994E-2</v>
          </cell>
          <cell r="AF180">
            <v>0</v>
          </cell>
          <cell r="AI180">
            <v>0</v>
          </cell>
          <cell r="AJ180">
            <v>0</v>
          </cell>
        </row>
        <row r="181">
          <cell r="C181">
            <v>0</v>
          </cell>
          <cell r="D181">
            <v>1934854.6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1</v>
          </cell>
          <cell r="V181">
            <v>0</v>
          </cell>
          <cell r="W181">
            <v>0</v>
          </cell>
          <cell r="X181" t="e">
            <v>#N/A</v>
          </cell>
          <cell r="AC181">
            <v>0</v>
          </cell>
          <cell r="AE181">
            <v>9.6699999999999994E-2</v>
          </cell>
          <cell r="AF181">
            <v>0</v>
          </cell>
          <cell r="AI181">
            <v>0</v>
          </cell>
          <cell r="AJ181">
            <v>0</v>
          </cell>
        </row>
        <row r="182">
          <cell r="C182">
            <v>0</v>
          </cell>
          <cell r="D182">
            <v>1934854.6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1</v>
          </cell>
          <cell r="V182">
            <v>0</v>
          </cell>
          <cell r="W182">
            <v>0</v>
          </cell>
          <cell r="X182" t="e">
            <v>#N/A</v>
          </cell>
          <cell r="AC182">
            <v>0</v>
          </cell>
          <cell r="AE182">
            <v>9.6699999999999994E-2</v>
          </cell>
          <cell r="AF182">
            <v>0</v>
          </cell>
          <cell r="AI182">
            <v>0</v>
          </cell>
          <cell r="AJ182">
            <v>0</v>
          </cell>
        </row>
        <row r="183">
          <cell r="C183">
            <v>0</v>
          </cell>
          <cell r="D183">
            <v>1934854.6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1</v>
          </cell>
          <cell r="V183">
            <v>0</v>
          </cell>
          <cell r="W183">
            <v>0</v>
          </cell>
          <cell r="X183" t="e">
            <v>#N/A</v>
          </cell>
          <cell r="AC183">
            <v>0</v>
          </cell>
          <cell r="AE183">
            <v>9.6699999999999994E-2</v>
          </cell>
          <cell r="AF183">
            <v>0</v>
          </cell>
          <cell r="AI183">
            <v>0</v>
          </cell>
          <cell r="AJ183">
            <v>0</v>
          </cell>
        </row>
        <row r="184">
          <cell r="C184">
            <v>0</v>
          </cell>
          <cell r="D184">
            <v>1934854.6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1</v>
          </cell>
          <cell r="V184">
            <v>0</v>
          </cell>
          <cell r="W184">
            <v>0</v>
          </cell>
          <cell r="X184" t="e">
            <v>#N/A</v>
          </cell>
          <cell r="AC184">
            <v>0</v>
          </cell>
          <cell r="AE184">
            <v>9.6699999999999994E-2</v>
          </cell>
          <cell r="AF184">
            <v>0</v>
          </cell>
          <cell r="AI184">
            <v>0</v>
          </cell>
          <cell r="AJ184">
            <v>0</v>
          </cell>
        </row>
        <row r="185">
          <cell r="C185">
            <v>0</v>
          </cell>
          <cell r="D185">
            <v>1934854.6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1</v>
          </cell>
          <cell r="V185">
            <v>0</v>
          </cell>
          <cell r="W185">
            <v>0</v>
          </cell>
          <cell r="X185" t="e">
            <v>#N/A</v>
          </cell>
          <cell r="AC185">
            <v>0</v>
          </cell>
          <cell r="AE185">
            <v>9.6699999999999994E-2</v>
          </cell>
          <cell r="AF185">
            <v>0</v>
          </cell>
          <cell r="AI185">
            <v>0</v>
          </cell>
          <cell r="AJ185">
            <v>0</v>
          </cell>
        </row>
        <row r="186">
          <cell r="C186">
            <v>0</v>
          </cell>
          <cell r="D186">
            <v>1934854.6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1</v>
          </cell>
          <cell r="V186">
            <v>0</v>
          </cell>
          <cell r="W186">
            <v>0</v>
          </cell>
          <cell r="X186" t="e">
            <v>#N/A</v>
          </cell>
          <cell r="AC186">
            <v>0</v>
          </cell>
          <cell r="AE186">
            <v>9.6699999999999994E-2</v>
          </cell>
          <cell r="AF186">
            <v>0</v>
          </cell>
          <cell r="AI186">
            <v>0</v>
          </cell>
          <cell r="AJ186">
            <v>0</v>
          </cell>
        </row>
        <row r="187">
          <cell r="C187">
            <v>0</v>
          </cell>
          <cell r="D187">
            <v>1934854.6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1</v>
          </cell>
          <cell r="V187">
            <v>0</v>
          </cell>
          <cell r="W187">
            <v>0</v>
          </cell>
          <cell r="X187" t="e">
            <v>#N/A</v>
          </cell>
          <cell r="AC187">
            <v>0</v>
          </cell>
          <cell r="AE187">
            <v>9.6699999999999994E-2</v>
          </cell>
          <cell r="AF187">
            <v>0</v>
          </cell>
          <cell r="AI187">
            <v>0</v>
          </cell>
          <cell r="AJ187">
            <v>0</v>
          </cell>
        </row>
      </sheetData>
      <sheetData sheetId="3">
        <row r="1">
          <cell r="D1">
            <v>40328136.030000001</v>
          </cell>
          <cell r="J1">
            <v>0.1111</v>
          </cell>
        </row>
        <row r="2">
          <cell r="D2">
            <v>43220</v>
          </cell>
          <cell r="J2">
            <v>9.2583333333333337E-3</v>
          </cell>
        </row>
        <row r="3">
          <cell r="J3">
            <v>2</v>
          </cell>
        </row>
        <row r="12">
          <cell r="C12">
            <v>2320872.870000001</v>
          </cell>
          <cell r="D12">
            <v>2320872.870000001</v>
          </cell>
          <cell r="G12">
            <v>1455</v>
          </cell>
          <cell r="H12">
            <v>40040360.580000006</v>
          </cell>
          <cell r="I12">
            <v>287775.45000000019</v>
          </cell>
          <cell r="J12">
            <v>40328136.030000001</v>
          </cell>
          <cell r="K12">
            <v>373369.99999999983</v>
          </cell>
          <cell r="L12">
            <v>661145.45000000007</v>
          </cell>
          <cell r="M12">
            <v>691125</v>
          </cell>
          <cell r="N12">
            <v>0</v>
          </cell>
          <cell r="O12">
            <v>691125</v>
          </cell>
          <cell r="P12">
            <v>395213.7</v>
          </cell>
          <cell r="Q12">
            <v>295911.3</v>
          </cell>
          <cell r="R12">
            <v>265931.75000000006</v>
          </cell>
          <cell r="S12">
            <v>39744449.280000009</v>
          </cell>
          <cell r="T12">
            <v>40010381.030000016</v>
          </cell>
          <cell r="U12">
            <v>1</v>
          </cell>
          <cell r="V12">
            <v>324977.56284174998</v>
          </cell>
          <cell r="W12">
            <v>0</v>
          </cell>
          <cell r="X12">
            <v>209</v>
          </cell>
          <cell r="AC12">
            <v>0</v>
          </cell>
          <cell r="AE12">
            <v>9.6699999999999994E-2</v>
          </cell>
          <cell r="AF12">
            <v>-48393.763236000057</v>
          </cell>
          <cell r="AI12">
            <v>1455</v>
          </cell>
          <cell r="AJ12">
            <v>387030</v>
          </cell>
        </row>
        <row r="13">
          <cell r="C13">
            <v>2774691.4099999997</v>
          </cell>
          <cell r="D13">
            <v>5095564.2800000012</v>
          </cell>
          <cell r="G13">
            <v>2062</v>
          </cell>
          <cell r="H13">
            <v>39744449.280000009</v>
          </cell>
          <cell r="I13">
            <v>265931.75000000029</v>
          </cell>
          <cell r="J13">
            <v>40010381.030000016</v>
          </cell>
          <cell r="K13">
            <v>370428.12999999977</v>
          </cell>
          <cell r="L13">
            <v>636359.87999999989</v>
          </cell>
          <cell r="M13">
            <v>979450</v>
          </cell>
          <cell r="N13">
            <v>0</v>
          </cell>
          <cell r="O13">
            <v>979450</v>
          </cell>
          <cell r="P13">
            <v>400277.57</v>
          </cell>
          <cell r="Q13">
            <v>579172.43000000005</v>
          </cell>
          <cell r="R13">
            <v>236082.31</v>
          </cell>
          <cell r="S13">
            <v>39165276.850000001</v>
          </cell>
          <cell r="T13">
            <v>39401359.160000004</v>
          </cell>
          <cell r="U13">
            <v>1</v>
          </cell>
          <cell r="V13">
            <v>322416.98713341675</v>
          </cell>
          <cell r="W13">
            <v>0</v>
          </cell>
          <cell r="X13">
            <v>209</v>
          </cell>
          <cell r="AC13">
            <v>0</v>
          </cell>
          <cell r="AE13">
            <v>9.6699999999999994E-2</v>
          </cell>
          <cell r="AF13">
            <v>-48012.457236000075</v>
          </cell>
          <cell r="AI13">
            <v>2062</v>
          </cell>
          <cell r="AJ13">
            <v>548492</v>
          </cell>
        </row>
        <row r="14">
          <cell r="C14">
            <v>2720414.0399999986</v>
          </cell>
          <cell r="D14">
            <v>7815978.3200000003</v>
          </cell>
          <cell r="G14">
            <v>2321</v>
          </cell>
          <cell r="H14">
            <v>39165276.850000009</v>
          </cell>
          <cell r="I14">
            <v>236082.31000000006</v>
          </cell>
          <cell r="J14">
            <v>39401359.160000004</v>
          </cell>
          <cell r="K14">
            <v>364789.60999999993</v>
          </cell>
          <cell r="L14">
            <v>600871.91999999981</v>
          </cell>
          <cell r="M14">
            <v>1102475</v>
          </cell>
          <cell r="N14">
            <v>0</v>
          </cell>
          <cell r="O14">
            <v>1102475</v>
          </cell>
          <cell r="P14">
            <v>383489.53999999992</v>
          </cell>
          <cell r="Q14">
            <v>718985.4600000002</v>
          </cell>
          <cell r="R14">
            <v>217382.38</v>
          </cell>
          <cell r="S14">
            <v>38446291.389999993</v>
          </cell>
          <cell r="T14">
            <v>38663673.769999988</v>
          </cell>
          <cell r="U14">
            <v>1</v>
          </cell>
          <cell r="V14">
            <v>317509.28589766665</v>
          </cell>
          <cell r="W14">
            <v>0</v>
          </cell>
          <cell r="X14">
            <v>209</v>
          </cell>
          <cell r="AC14">
            <v>0</v>
          </cell>
          <cell r="AE14">
            <v>9.6699999999999994E-2</v>
          </cell>
          <cell r="AF14">
            <v>-47281.630992000057</v>
          </cell>
          <cell r="AI14">
            <v>2321</v>
          </cell>
          <cell r="AJ14">
            <v>617386</v>
          </cell>
        </row>
        <row r="15">
          <cell r="C15">
            <v>2695544.919999999</v>
          </cell>
          <cell r="D15">
            <v>10511523.239999998</v>
          </cell>
          <cell r="G15">
            <v>2775</v>
          </cell>
          <cell r="H15">
            <v>38446291.389999993</v>
          </cell>
          <cell r="I15">
            <v>217382.38000000012</v>
          </cell>
          <cell r="J15">
            <v>38663673.769999988</v>
          </cell>
          <cell r="K15">
            <v>357959.88999999978</v>
          </cell>
          <cell r="L15">
            <v>575342.2699999999</v>
          </cell>
          <cell r="M15">
            <v>1318125</v>
          </cell>
          <cell r="N15">
            <v>0</v>
          </cell>
          <cell r="O15">
            <v>1315860.1400000001</v>
          </cell>
          <cell r="P15">
            <v>384432.94999999984</v>
          </cell>
          <cell r="Q15">
            <v>931427.18999999983</v>
          </cell>
          <cell r="R15">
            <v>190909.32</v>
          </cell>
          <cell r="S15">
            <v>37514864.199999996</v>
          </cell>
          <cell r="T15">
            <v>37705773.519999996</v>
          </cell>
          <cell r="U15">
            <v>1</v>
          </cell>
          <cell r="V15">
            <v>311564.77112991654</v>
          </cell>
          <cell r="W15">
            <v>0</v>
          </cell>
          <cell r="X15">
            <v>209</v>
          </cell>
          <cell r="AC15">
            <v>4</v>
          </cell>
          <cell r="AE15">
            <v>9.6699999999999994E-2</v>
          </cell>
          <cell r="AF15">
            <v>-46396.408524000042</v>
          </cell>
          <cell r="AI15">
            <v>2771</v>
          </cell>
          <cell r="AJ15">
            <v>736721.14</v>
          </cell>
        </row>
        <row r="16">
          <cell r="C16">
            <v>2480395.1599999997</v>
          </cell>
          <cell r="D16">
            <v>12991918.399999999</v>
          </cell>
          <cell r="G16">
            <v>2722</v>
          </cell>
          <cell r="H16">
            <v>37514864.199999996</v>
          </cell>
          <cell r="I16">
            <v>190909.32000000007</v>
          </cell>
          <cell r="J16">
            <v>37705773.519999996</v>
          </cell>
          <cell r="K16">
            <v>349091.33999999991</v>
          </cell>
          <cell r="L16">
            <v>540000.65999999992</v>
          </cell>
          <cell r="M16">
            <v>1290024</v>
          </cell>
          <cell r="N16">
            <v>0</v>
          </cell>
          <cell r="O16">
            <v>1282567.28</v>
          </cell>
          <cell r="P16">
            <v>375809.5</v>
          </cell>
          <cell r="Q16">
            <v>906757.78000000014</v>
          </cell>
          <cell r="R16">
            <v>164191.16</v>
          </cell>
          <cell r="S16">
            <v>36608106.420000024</v>
          </cell>
          <cell r="T16">
            <v>36772297.580000028</v>
          </cell>
          <cell r="U16">
            <v>1</v>
          </cell>
          <cell r="V16">
            <v>303845.69161533326</v>
          </cell>
          <cell r="W16">
            <v>0</v>
          </cell>
          <cell r="X16">
            <v>209</v>
          </cell>
          <cell r="AC16">
            <v>21</v>
          </cell>
          <cell r="AE16">
            <v>9.6699999999999994E-2</v>
          </cell>
          <cell r="AF16">
            <v>-45246.928224000047</v>
          </cell>
          <cell r="AI16">
            <v>2701</v>
          </cell>
          <cell r="AJ16">
            <v>718058.28</v>
          </cell>
        </row>
        <row r="17">
          <cell r="C17">
            <v>2111440.4799999991</v>
          </cell>
          <cell r="D17">
            <v>15103358.879999997</v>
          </cell>
          <cell r="G17">
            <v>2691</v>
          </cell>
          <cell r="H17">
            <v>36608106.420000024</v>
          </cell>
          <cell r="I17">
            <v>164191.16000000015</v>
          </cell>
          <cell r="J17">
            <v>36772297.580000028</v>
          </cell>
          <cell r="K17">
            <v>340448.95999999985</v>
          </cell>
          <cell r="L17">
            <v>504640.12</v>
          </cell>
          <cell r="M17">
            <v>1269713</v>
          </cell>
          <cell r="N17">
            <v>0</v>
          </cell>
          <cell r="O17">
            <v>1263025</v>
          </cell>
          <cell r="P17">
            <v>365989.48</v>
          </cell>
          <cell r="Q17">
            <v>897035.52000000014</v>
          </cell>
          <cell r="R17">
            <v>138650.64000000001</v>
          </cell>
          <cell r="S17">
            <v>35711070.899999999</v>
          </cell>
          <cell r="T17">
            <v>35849721.539999999</v>
          </cell>
          <cell r="U17">
            <v>1</v>
          </cell>
          <cell r="V17">
            <v>296323.43133216683</v>
          </cell>
          <cell r="W17">
            <v>0</v>
          </cell>
          <cell r="X17">
            <v>209</v>
          </cell>
          <cell r="AC17">
            <v>32</v>
          </cell>
          <cell r="AE17">
            <v>9.6699999999999994E-2</v>
          </cell>
          <cell r="AF17">
            <v>-44126.757096000088</v>
          </cell>
          <cell r="AI17">
            <v>2659</v>
          </cell>
          <cell r="AJ17">
            <v>707294</v>
          </cell>
        </row>
        <row r="18">
          <cell r="C18">
            <v>1703913.9400000002</v>
          </cell>
          <cell r="D18">
            <v>16807272.819999997</v>
          </cell>
          <cell r="G18">
            <v>2484</v>
          </cell>
          <cell r="H18">
            <v>35711070.899999999</v>
          </cell>
          <cell r="I18">
            <v>138650.64000000013</v>
          </cell>
          <cell r="J18">
            <v>35849721.539999999</v>
          </cell>
          <cell r="K18">
            <v>331907.46999999986</v>
          </cell>
          <cell r="L18">
            <v>470558.10999999981</v>
          </cell>
          <cell r="M18">
            <v>1171920</v>
          </cell>
          <cell r="N18">
            <v>0</v>
          </cell>
          <cell r="O18">
            <v>1165650</v>
          </cell>
          <cell r="P18">
            <v>354359.44999999995</v>
          </cell>
          <cell r="Q18">
            <v>811290.5499999997</v>
          </cell>
          <cell r="R18">
            <v>116198.66</v>
          </cell>
          <cell r="S18">
            <v>34899780.350000001</v>
          </cell>
          <cell r="T18">
            <v>35015979.010000005</v>
          </cell>
          <cell r="U18">
            <v>1</v>
          </cell>
          <cell r="V18">
            <v>288889.00607649994</v>
          </cell>
          <cell r="W18">
            <v>0</v>
          </cell>
          <cell r="X18">
            <v>209</v>
          </cell>
          <cell r="AC18">
            <v>30</v>
          </cell>
          <cell r="AE18">
            <v>9.6699999999999994E-2</v>
          </cell>
          <cell r="AF18">
            <v>-43019.665848000048</v>
          </cell>
          <cell r="AI18">
            <v>2454</v>
          </cell>
          <cell r="AJ18">
            <v>652764</v>
          </cell>
        </row>
        <row r="19">
          <cell r="C19">
            <v>1070968.1300000001</v>
          </cell>
          <cell r="D19">
            <v>17878240.949999996</v>
          </cell>
          <cell r="G19">
            <v>2114</v>
          </cell>
          <cell r="H19">
            <v>34899780.350000001</v>
          </cell>
          <cell r="I19">
            <v>116198.66000000015</v>
          </cell>
          <cell r="J19">
            <v>35015979.010000005</v>
          </cell>
          <cell r="K19">
            <v>324188.42999999988</v>
          </cell>
          <cell r="L19">
            <v>440387.09</v>
          </cell>
          <cell r="M19">
            <v>997500</v>
          </cell>
          <cell r="N19">
            <v>0</v>
          </cell>
          <cell r="O19">
            <v>992275</v>
          </cell>
          <cell r="P19">
            <v>340198.28</v>
          </cell>
          <cell r="Q19">
            <v>652076.72000000009</v>
          </cell>
          <cell r="R19">
            <v>100188.81</v>
          </cell>
          <cell r="S19">
            <v>34247703.629999988</v>
          </cell>
          <cell r="T19">
            <v>34347892.43999999</v>
          </cell>
          <cell r="U19">
            <v>1</v>
          </cell>
          <cell r="V19">
            <v>282170.43085558334</v>
          </cell>
          <cell r="W19">
            <v>0</v>
          </cell>
          <cell r="X19">
            <v>209</v>
          </cell>
          <cell r="AC19">
            <v>25</v>
          </cell>
          <cell r="AE19">
            <v>9.6699999999999994E-2</v>
          </cell>
          <cell r="AF19">
            <v>-42019.174812000056</v>
          </cell>
          <cell r="AI19">
            <v>2089</v>
          </cell>
          <cell r="AJ19">
            <v>555674</v>
          </cell>
        </row>
        <row r="20">
          <cell r="C20">
            <v>947779.95</v>
          </cell>
          <cell r="D20">
            <v>18826020.899999995</v>
          </cell>
          <cell r="G20">
            <v>1700</v>
          </cell>
          <cell r="H20">
            <v>34247703.629999988</v>
          </cell>
          <cell r="I20">
            <v>100188.81000000006</v>
          </cell>
          <cell r="J20">
            <v>34347892.43999999</v>
          </cell>
          <cell r="K20">
            <v>318003.12</v>
          </cell>
          <cell r="L20">
            <v>418191.93</v>
          </cell>
          <cell r="M20">
            <v>801648</v>
          </cell>
          <cell r="N20">
            <v>0</v>
          </cell>
          <cell r="O20">
            <v>797050</v>
          </cell>
          <cell r="P20">
            <v>327511.19000000006</v>
          </cell>
          <cell r="Q20">
            <v>469538.81</v>
          </cell>
          <cell r="R20">
            <v>90680.74</v>
          </cell>
          <cell r="S20">
            <v>33778164.82</v>
          </cell>
          <cell r="T20">
            <v>33868845.559999995</v>
          </cell>
          <cell r="U20">
            <v>1</v>
          </cell>
          <cell r="V20">
            <v>276786.76657899987</v>
          </cell>
          <cell r="W20">
            <v>0</v>
          </cell>
          <cell r="X20">
            <v>209</v>
          </cell>
          <cell r="AC20">
            <v>22</v>
          </cell>
          <cell r="AE20">
            <v>9.6699999999999994E-2</v>
          </cell>
          <cell r="AF20">
            <v>-41217.470928000039</v>
          </cell>
          <cell r="AI20">
            <v>1678</v>
          </cell>
          <cell r="AJ20">
            <v>446348</v>
          </cell>
        </row>
        <row r="21">
          <cell r="C21">
            <v>1170434.4400000004</v>
          </cell>
          <cell r="D21">
            <v>19996455.339999996</v>
          </cell>
          <cell r="G21">
            <v>1075</v>
          </cell>
          <cell r="H21">
            <v>33778164.82</v>
          </cell>
          <cell r="I21">
            <v>90680.739999999991</v>
          </cell>
          <cell r="J21">
            <v>33868845.559999995</v>
          </cell>
          <cell r="K21">
            <v>313567.93000000005</v>
          </cell>
          <cell r="L21">
            <v>404248.67000000004</v>
          </cell>
          <cell r="M21">
            <v>506901</v>
          </cell>
          <cell r="N21">
            <v>0</v>
          </cell>
          <cell r="O21">
            <v>503975</v>
          </cell>
          <cell r="P21">
            <v>313374.31000000006</v>
          </cell>
          <cell r="Q21">
            <v>190600.68999999997</v>
          </cell>
          <cell r="R21">
            <v>90874.36</v>
          </cell>
          <cell r="S21">
            <v>33587564.130000003</v>
          </cell>
          <cell r="T21">
            <v>33678438.490000002</v>
          </cell>
          <cell r="U21">
            <v>1</v>
          </cell>
          <cell r="V21">
            <v>272926.44713766658</v>
          </cell>
          <cell r="W21">
            <v>0</v>
          </cell>
          <cell r="X21">
            <v>209</v>
          </cell>
          <cell r="AC21">
            <v>14</v>
          </cell>
          <cell r="AE21">
            <v>9.6699999999999994E-2</v>
          </cell>
          <cell r="AF21">
            <v>-40642.61467200004</v>
          </cell>
          <cell r="AI21">
            <v>1061</v>
          </cell>
          <cell r="AJ21">
            <v>282226</v>
          </cell>
        </row>
        <row r="22">
          <cell r="C22">
            <v>1446642.85</v>
          </cell>
          <cell r="D22">
            <v>21443098.189999998</v>
          </cell>
          <cell r="G22">
            <v>948</v>
          </cell>
          <cell r="H22">
            <v>33587564.130000003</v>
          </cell>
          <cell r="I22">
            <v>90874.360000000102</v>
          </cell>
          <cell r="J22">
            <v>33678438.490000002</v>
          </cell>
          <cell r="K22">
            <v>311805.05</v>
          </cell>
          <cell r="L22">
            <v>402679.41000000021</v>
          </cell>
          <cell r="M22">
            <v>447108</v>
          </cell>
          <cell r="N22">
            <v>0</v>
          </cell>
          <cell r="O22">
            <v>444600</v>
          </cell>
          <cell r="P22">
            <v>306476.08000000013</v>
          </cell>
          <cell r="Q22">
            <v>138123.91999999998</v>
          </cell>
          <cell r="R22">
            <v>96203.330000000016</v>
          </cell>
          <cell r="S22">
            <v>33449440.210000005</v>
          </cell>
          <cell r="T22">
            <v>33545643.54000001</v>
          </cell>
          <cell r="U22">
            <v>1</v>
          </cell>
          <cell r="V22">
            <v>271392.08349858329</v>
          </cell>
          <cell r="W22">
            <v>0</v>
          </cell>
          <cell r="X22">
            <v>209</v>
          </cell>
          <cell r="AC22">
            <v>12</v>
          </cell>
          <cell r="AE22">
            <v>9.6699999999999994E-2</v>
          </cell>
          <cell r="AF22">
            <v>-40414.126188000053</v>
          </cell>
          <cell r="AI22">
            <v>936</v>
          </cell>
          <cell r="AJ22">
            <v>248976</v>
          </cell>
        </row>
        <row r="23">
          <cell r="C23">
            <v>2055220.9099999995</v>
          </cell>
          <cell r="D23">
            <v>23498319.099999998</v>
          </cell>
          <cell r="G23">
            <v>1170</v>
          </cell>
          <cell r="H23">
            <v>33449440.210000005</v>
          </cell>
          <cell r="I23">
            <v>96203.330000000016</v>
          </cell>
          <cell r="J23">
            <v>33545643.54000001</v>
          </cell>
          <cell r="K23">
            <v>310575.61000000004</v>
          </cell>
          <cell r="L23">
            <v>406778.94000000012</v>
          </cell>
          <cell r="M23">
            <v>551760</v>
          </cell>
          <cell r="N23">
            <v>0</v>
          </cell>
          <cell r="O23">
            <v>548625</v>
          </cell>
          <cell r="P23">
            <v>313572.37000000011</v>
          </cell>
          <cell r="Q23">
            <v>235052.63000000003</v>
          </cell>
          <cell r="R23">
            <v>93206.569999999992</v>
          </cell>
          <cell r="S23">
            <v>33214387.580000002</v>
          </cell>
          <cell r="T23">
            <v>33307594.15000001</v>
          </cell>
          <cell r="U23">
            <v>1</v>
          </cell>
          <cell r="V23">
            <v>270321.97752650006</v>
          </cell>
          <cell r="W23">
            <v>0</v>
          </cell>
          <cell r="X23">
            <v>209</v>
          </cell>
          <cell r="AC23">
            <v>15</v>
          </cell>
          <cell r="AE23">
            <v>9.6699999999999994E-2</v>
          </cell>
          <cell r="AF23">
            <v>-40254.772248000059</v>
          </cell>
          <cell r="AI23">
            <v>1155</v>
          </cell>
          <cell r="AJ23">
            <v>307230</v>
          </cell>
        </row>
        <row r="24">
          <cell r="C24">
            <v>2309268.4900000007</v>
          </cell>
          <cell r="D24">
            <v>25807587.59</v>
          </cell>
          <cell r="G24">
            <v>1446</v>
          </cell>
          <cell r="H24">
            <v>33214387.580000002</v>
          </cell>
          <cell r="I24">
            <v>93206.570000000065</v>
          </cell>
          <cell r="J24">
            <v>33307594.15000001</v>
          </cell>
          <cell r="K24">
            <v>308371.68999999989</v>
          </cell>
          <cell r="L24">
            <v>401578.25999999995</v>
          </cell>
          <cell r="M24">
            <v>682062</v>
          </cell>
          <cell r="N24">
            <v>0</v>
          </cell>
          <cell r="O24">
            <v>657585.25</v>
          </cell>
          <cell r="P24">
            <v>316978.46999999997</v>
          </cell>
          <cell r="Q24">
            <v>340606.77999999997</v>
          </cell>
          <cell r="R24">
            <v>84599.79</v>
          </cell>
          <cell r="S24">
            <v>32873780.800000004</v>
          </cell>
          <cell r="T24">
            <v>32958380.590000004</v>
          </cell>
          <cell r="U24">
            <v>1</v>
          </cell>
          <cell r="V24">
            <v>268403.69619208336</v>
          </cell>
          <cell r="W24">
            <v>0</v>
          </cell>
          <cell r="X24">
            <v>209</v>
          </cell>
          <cell r="AC24">
            <v>61</v>
          </cell>
          <cell r="AE24">
            <v>9.6699999999999994E-2</v>
          </cell>
          <cell r="AF24">
            <v>-39969.112980000056</v>
          </cell>
          <cell r="AI24">
            <v>1385</v>
          </cell>
          <cell r="AJ24">
            <v>368120.25000000006</v>
          </cell>
        </row>
        <row r="25">
          <cell r="C25">
            <v>2760817.9499999997</v>
          </cell>
          <cell r="D25">
            <v>28568405.539999999</v>
          </cell>
          <cell r="G25">
            <v>2054</v>
          </cell>
          <cell r="H25">
            <v>32873780.800000004</v>
          </cell>
          <cell r="I25">
            <v>84599.790000000037</v>
          </cell>
          <cell r="J25">
            <v>32958380.590000004</v>
          </cell>
          <cell r="K25">
            <v>305138.57</v>
          </cell>
          <cell r="L25">
            <v>389738.36</v>
          </cell>
          <cell r="M25">
            <v>951178</v>
          </cell>
          <cell r="N25">
            <v>0</v>
          </cell>
          <cell r="O25">
            <v>931950</v>
          </cell>
          <cell r="P25">
            <v>320965.97000000003</v>
          </cell>
          <cell r="Q25">
            <v>610984.03000000014</v>
          </cell>
          <cell r="R25">
            <v>68772.39</v>
          </cell>
          <cell r="S25">
            <v>32262796.769999992</v>
          </cell>
          <cell r="T25">
            <v>32331569.159999993</v>
          </cell>
          <cell r="U25">
            <v>1</v>
          </cell>
          <cell r="V25">
            <v>265589.6169210833</v>
          </cell>
          <cell r="W25">
            <v>0</v>
          </cell>
          <cell r="X25">
            <v>209</v>
          </cell>
          <cell r="AC25">
            <v>92</v>
          </cell>
          <cell r="AE25">
            <v>9.6699999999999994E-2</v>
          </cell>
          <cell r="AF25">
            <v>-39550.056708000047</v>
          </cell>
          <cell r="AI25">
            <v>1962</v>
          </cell>
          <cell r="AJ25">
            <v>521892</v>
          </cell>
        </row>
        <row r="26">
          <cell r="C26">
            <v>2706811.9400000004</v>
          </cell>
          <cell r="D26">
            <v>31275217.48</v>
          </cell>
          <cell r="G26">
            <v>2309</v>
          </cell>
          <cell r="H26">
            <v>32262796.769999996</v>
          </cell>
          <cell r="I26">
            <v>68772.39000000013</v>
          </cell>
          <cell r="J26">
            <v>32331569.159999993</v>
          </cell>
          <cell r="K26">
            <v>299335.37</v>
          </cell>
          <cell r="L26">
            <v>368107.76000000007</v>
          </cell>
          <cell r="M26">
            <v>1068845</v>
          </cell>
          <cell r="N26">
            <v>0</v>
          </cell>
          <cell r="O26">
            <v>1046900</v>
          </cell>
          <cell r="P26">
            <v>319584.31000000011</v>
          </cell>
          <cell r="Q26">
            <v>727315.69000000018</v>
          </cell>
          <cell r="R26">
            <v>48523.45</v>
          </cell>
          <cell r="S26">
            <v>31535481.080000006</v>
          </cell>
          <cell r="T26">
            <v>31584004.530000001</v>
          </cell>
          <cell r="U26">
            <v>1</v>
          </cell>
          <cell r="V26">
            <v>260538.5614809999</v>
          </cell>
          <cell r="W26">
            <v>0</v>
          </cell>
          <cell r="X26">
            <v>209</v>
          </cell>
          <cell r="AC26">
            <v>105</v>
          </cell>
          <cell r="AE26">
            <v>9.6699999999999994E-2</v>
          </cell>
          <cell r="AF26">
            <v>-38797.882992000035</v>
          </cell>
          <cell r="AI26">
            <v>2204</v>
          </cell>
          <cell r="AJ26">
            <v>586264</v>
          </cell>
        </row>
        <row r="27">
          <cell r="C27">
            <v>2682067.2200000002</v>
          </cell>
          <cell r="D27">
            <v>33957284.700000003</v>
          </cell>
          <cell r="G27">
            <v>2763</v>
          </cell>
          <cell r="H27">
            <v>31535481.080000006</v>
          </cell>
          <cell r="I27">
            <v>48523.450000000186</v>
          </cell>
          <cell r="J27">
            <v>31584004.530000001</v>
          </cell>
          <cell r="K27">
            <v>292414.18999999983</v>
          </cell>
          <cell r="L27">
            <v>340937.64</v>
          </cell>
          <cell r="M27">
            <v>1279175</v>
          </cell>
          <cell r="N27">
            <v>0</v>
          </cell>
          <cell r="O27">
            <v>1253050</v>
          </cell>
          <cell r="P27">
            <v>320450.59999999998</v>
          </cell>
          <cell r="Q27">
            <v>932599.4</v>
          </cell>
          <cell r="R27">
            <v>20487.04</v>
          </cell>
          <cell r="S27">
            <v>30602881.680000007</v>
          </cell>
          <cell r="T27">
            <v>30623368.720000006</v>
          </cell>
          <cell r="U27">
            <v>1</v>
          </cell>
          <cell r="V27">
            <v>254514.43650424998</v>
          </cell>
          <cell r="W27">
            <v>0</v>
          </cell>
          <cell r="X27">
            <v>209</v>
          </cell>
          <cell r="AC27">
            <v>125</v>
          </cell>
          <cell r="AE27">
            <v>9.6699999999999994E-2</v>
          </cell>
          <cell r="AF27">
            <v>-37900.805436000046</v>
          </cell>
          <cell r="AI27">
            <v>2638</v>
          </cell>
          <cell r="AJ27">
            <v>701708</v>
          </cell>
        </row>
        <row r="28">
          <cell r="C28">
            <v>2467993.1700000004</v>
          </cell>
          <cell r="D28">
            <v>36425277.870000005</v>
          </cell>
          <cell r="G28">
            <v>2706</v>
          </cell>
          <cell r="H28">
            <v>30602881.680000007</v>
          </cell>
          <cell r="I28">
            <v>20487.040000000037</v>
          </cell>
          <cell r="J28">
            <v>30623368.720000006</v>
          </cell>
          <cell r="K28">
            <v>283520.34999999992</v>
          </cell>
          <cell r="L28">
            <v>304007.38999999996</v>
          </cell>
          <cell r="M28">
            <v>1252632</v>
          </cell>
          <cell r="N28">
            <v>0</v>
          </cell>
          <cell r="O28">
            <v>1226925</v>
          </cell>
          <cell r="P28">
            <v>304007.38999999996</v>
          </cell>
          <cell r="Q28">
            <v>922917.6100000001</v>
          </cell>
          <cell r="R28">
            <v>0</v>
          </cell>
          <cell r="S28">
            <v>29679964.069999993</v>
          </cell>
          <cell r="T28">
            <v>29679964.069999993</v>
          </cell>
          <cell r="U28">
            <v>1</v>
          </cell>
          <cell r="V28">
            <v>246773.31293533335</v>
          </cell>
          <cell r="W28">
            <v>0</v>
          </cell>
          <cell r="X28">
            <v>209</v>
          </cell>
          <cell r="AC28">
            <v>123</v>
          </cell>
          <cell r="AE28">
            <v>9.6699999999999994E-2</v>
          </cell>
          <cell r="AF28">
            <v>-36748.042464000049</v>
          </cell>
          <cell r="AI28">
            <v>2583</v>
          </cell>
          <cell r="AJ28">
            <v>687078</v>
          </cell>
        </row>
        <row r="29">
          <cell r="C29">
            <v>2100883.2899999996</v>
          </cell>
          <cell r="D29">
            <v>38526161.160000004</v>
          </cell>
          <cell r="G29">
            <v>2679</v>
          </cell>
          <cell r="H29">
            <v>29679964.069999997</v>
          </cell>
          <cell r="I29">
            <v>0</v>
          </cell>
          <cell r="J29">
            <v>29679964.069999993</v>
          </cell>
          <cell r="K29">
            <v>274786</v>
          </cell>
          <cell r="L29">
            <v>274786</v>
          </cell>
          <cell r="M29">
            <v>1240605</v>
          </cell>
          <cell r="N29">
            <v>0</v>
          </cell>
          <cell r="O29">
            <v>1214209.3900000001</v>
          </cell>
          <cell r="P29">
            <v>274786</v>
          </cell>
          <cell r="Q29">
            <v>939423.3899999999</v>
          </cell>
          <cell r="R29">
            <v>0</v>
          </cell>
          <cell r="S29">
            <v>28740540.679999996</v>
          </cell>
          <cell r="T29">
            <v>28740540.679999996</v>
          </cell>
          <cell r="U29">
            <v>1</v>
          </cell>
          <cell r="V29">
            <v>239171.04379741658</v>
          </cell>
          <cell r="W29">
            <v>0</v>
          </cell>
          <cell r="X29">
            <v>209</v>
          </cell>
          <cell r="AC29">
            <v>122</v>
          </cell>
          <cell r="AE29">
            <v>9.6699999999999994E-2</v>
          </cell>
          <cell r="AF29">
            <v>-35615.956884000036</v>
          </cell>
          <cell r="AI29">
            <v>2557</v>
          </cell>
          <cell r="AJ29">
            <v>679796.39</v>
          </cell>
        </row>
        <row r="30">
          <cell r="C30">
            <v>1695394.35</v>
          </cell>
          <cell r="D30">
            <v>40221555.510000005</v>
          </cell>
          <cell r="G30">
            <v>2470</v>
          </cell>
          <cell r="H30">
            <v>28740540.679999996</v>
          </cell>
          <cell r="I30">
            <v>0</v>
          </cell>
          <cell r="J30">
            <v>28740540.679999996</v>
          </cell>
          <cell r="K30">
            <v>266088.56999999983</v>
          </cell>
          <cell r="L30">
            <v>266088.56999999983</v>
          </cell>
          <cell r="M30">
            <v>1141064</v>
          </cell>
          <cell r="N30">
            <v>0</v>
          </cell>
          <cell r="O30">
            <v>1115775</v>
          </cell>
          <cell r="P30">
            <v>266088.56999999983</v>
          </cell>
          <cell r="Q30">
            <v>849686.42999999982</v>
          </cell>
          <cell r="R30">
            <v>0</v>
          </cell>
          <cell r="S30">
            <v>27890854.25</v>
          </cell>
          <cell r="T30">
            <v>27890854.25</v>
          </cell>
          <cell r="U30">
            <v>1</v>
          </cell>
          <cell r="V30">
            <v>231600.8569796666</v>
          </cell>
          <cell r="W30">
            <v>0</v>
          </cell>
          <cell r="X30">
            <v>209</v>
          </cell>
          <cell r="AC30">
            <v>121</v>
          </cell>
          <cell r="AE30">
            <v>9.6699999999999994E-2</v>
          </cell>
          <cell r="AF30">
            <v>-34488.648816000037</v>
          </cell>
          <cell r="AI30">
            <v>2349</v>
          </cell>
          <cell r="AJ30">
            <v>624834</v>
          </cell>
        </row>
        <row r="31">
          <cell r="C31">
            <v>1065613.29</v>
          </cell>
          <cell r="D31">
            <v>41287168.800000004</v>
          </cell>
          <cell r="G31">
            <v>2104</v>
          </cell>
          <cell r="H31">
            <v>27890854.250000004</v>
          </cell>
          <cell r="I31">
            <v>0</v>
          </cell>
          <cell r="J31">
            <v>27890854.25</v>
          </cell>
          <cell r="K31">
            <v>258221.9</v>
          </cell>
          <cell r="L31">
            <v>258221.9</v>
          </cell>
          <cell r="M31">
            <v>971204</v>
          </cell>
          <cell r="N31">
            <v>0</v>
          </cell>
          <cell r="O31">
            <v>949050</v>
          </cell>
          <cell r="P31">
            <v>258221.9</v>
          </cell>
          <cell r="Q31">
            <v>690828.10000000009</v>
          </cell>
          <cell r="R31">
            <v>0</v>
          </cell>
          <cell r="S31">
            <v>27200026.149999999</v>
          </cell>
          <cell r="T31">
            <v>27200026.149999999</v>
          </cell>
          <cell r="U31">
            <v>1</v>
          </cell>
          <cell r="V31">
            <v>224753.80049791664</v>
          </cell>
          <cell r="W31">
            <v>0</v>
          </cell>
          <cell r="X31">
            <v>209</v>
          </cell>
          <cell r="AC31">
            <v>106</v>
          </cell>
          <cell r="AE31">
            <v>9.6699999999999994E-2</v>
          </cell>
          <cell r="AF31">
            <v>-33469.025100000043</v>
          </cell>
          <cell r="AI31">
            <v>1998</v>
          </cell>
          <cell r="AJ31">
            <v>531468</v>
          </cell>
        </row>
        <row r="32">
          <cell r="C32">
            <v>943041.03</v>
          </cell>
          <cell r="D32">
            <v>42230209.830000006</v>
          </cell>
          <cell r="G32">
            <v>1696</v>
          </cell>
          <cell r="H32">
            <v>27200026.149999999</v>
          </cell>
          <cell r="I32">
            <v>0</v>
          </cell>
          <cell r="J32">
            <v>27200026.149999999</v>
          </cell>
          <cell r="K32">
            <v>251825.98999999996</v>
          </cell>
          <cell r="L32">
            <v>251825.98999999996</v>
          </cell>
          <cell r="M32">
            <v>782990</v>
          </cell>
          <cell r="N32">
            <v>0</v>
          </cell>
          <cell r="O32">
            <v>765225</v>
          </cell>
          <cell r="P32">
            <v>251825.98999999996</v>
          </cell>
          <cell r="Q32">
            <v>513399.00999999995</v>
          </cell>
          <cell r="R32">
            <v>0</v>
          </cell>
          <cell r="S32">
            <v>26686627.140000012</v>
          </cell>
          <cell r="T32">
            <v>26686627.140000012</v>
          </cell>
          <cell r="U32">
            <v>1</v>
          </cell>
          <cell r="V32">
            <v>219186.87739208329</v>
          </cell>
          <cell r="W32">
            <v>0</v>
          </cell>
          <cell r="X32">
            <v>209</v>
          </cell>
          <cell r="AC32">
            <v>85</v>
          </cell>
          <cell r="AE32">
            <v>9.6699999999999994E-2</v>
          </cell>
          <cell r="AF32">
            <v>-32640.031380000037</v>
          </cell>
          <cell r="AI32">
            <v>1611</v>
          </cell>
          <cell r="AJ32">
            <v>428526</v>
          </cell>
        </row>
        <row r="33">
          <cell r="C33">
            <v>1164582.26</v>
          </cell>
          <cell r="D33">
            <v>43394792.090000004</v>
          </cell>
          <cell r="G33">
            <v>1063</v>
          </cell>
          <cell r="H33">
            <v>26686627.140000012</v>
          </cell>
          <cell r="I33">
            <v>0</v>
          </cell>
          <cell r="J33">
            <v>26686627.140000012</v>
          </cell>
          <cell r="K33">
            <v>247072.75999999998</v>
          </cell>
          <cell r="L33">
            <v>247072.75999999998</v>
          </cell>
          <cell r="M33">
            <v>491093</v>
          </cell>
          <cell r="N33">
            <v>0</v>
          </cell>
          <cell r="O33">
            <v>480225</v>
          </cell>
          <cell r="P33">
            <v>247072.75999999998</v>
          </cell>
          <cell r="Q33">
            <v>233152.24000000002</v>
          </cell>
          <cell r="R33">
            <v>0</v>
          </cell>
          <cell r="S33">
            <v>26453474.900000002</v>
          </cell>
          <cell r="T33">
            <v>26453474.900000002</v>
          </cell>
          <cell r="U33">
            <v>1</v>
          </cell>
          <cell r="V33">
            <v>215049.73703650007</v>
          </cell>
          <cell r="W33">
            <v>0</v>
          </cell>
          <cell r="X33">
            <v>209</v>
          </cell>
          <cell r="AC33">
            <v>52</v>
          </cell>
          <cell r="AE33">
            <v>9.6699999999999994E-2</v>
          </cell>
          <cell r="AF33">
            <v>-32023.952568000052</v>
          </cell>
          <cell r="AI33">
            <v>1011</v>
          </cell>
          <cell r="AJ33">
            <v>268926</v>
          </cell>
        </row>
        <row r="34">
          <cell r="C34">
            <v>1439409.65</v>
          </cell>
          <cell r="D34">
            <v>44834201.740000002</v>
          </cell>
          <cell r="G34">
            <v>939</v>
          </cell>
          <cell r="H34">
            <v>26453474.900000002</v>
          </cell>
          <cell r="I34">
            <v>0</v>
          </cell>
          <cell r="J34">
            <v>26453474.900000002</v>
          </cell>
          <cell r="K34">
            <v>244914.20999999996</v>
          </cell>
          <cell r="L34">
            <v>244914.20999999996</v>
          </cell>
          <cell r="M34">
            <v>433257</v>
          </cell>
          <cell r="N34">
            <v>0</v>
          </cell>
          <cell r="O34">
            <v>423225</v>
          </cell>
          <cell r="P34">
            <v>243498.54999999996</v>
          </cell>
          <cell r="Q34">
            <v>179726.44999999998</v>
          </cell>
          <cell r="R34">
            <v>1415.66</v>
          </cell>
          <cell r="S34">
            <v>26273748.450000003</v>
          </cell>
          <cell r="T34">
            <v>26275164.110000007</v>
          </cell>
          <cell r="U34">
            <v>1</v>
          </cell>
          <cell r="V34">
            <v>213170.91856916665</v>
          </cell>
          <cell r="W34">
            <v>0</v>
          </cell>
          <cell r="X34">
            <v>209</v>
          </cell>
          <cell r="AC34">
            <v>48</v>
          </cell>
          <cell r="AE34">
            <v>9.6699999999999994E-2</v>
          </cell>
          <cell r="AF34">
            <v>-31744.169880000041</v>
          </cell>
          <cell r="AI34">
            <v>891</v>
          </cell>
          <cell r="AJ34">
            <v>237006</v>
          </cell>
        </row>
        <row r="35">
          <cell r="C35">
            <v>2044944.82</v>
          </cell>
          <cell r="D35">
            <v>46879146.560000002</v>
          </cell>
          <cell r="G35">
            <v>1165</v>
          </cell>
          <cell r="H35">
            <v>26273748.45000001</v>
          </cell>
          <cell r="I35">
            <v>1415.6599999999162</v>
          </cell>
          <cell r="J35">
            <v>26275164.110000007</v>
          </cell>
          <cell r="K35">
            <v>243263.34000000003</v>
          </cell>
          <cell r="L35">
            <v>244678.99999999994</v>
          </cell>
          <cell r="M35">
            <v>537415</v>
          </cell>
          <cell r="N35">
            <v>0</v>
          </cell>
          <cell r="O35">
            <v>524875</v>
          </cell>
          <cell r="P35">
            <v>244678.99999999994</v>
          </cell>
          <cell r="Q35">
            <v>280196.00000000006</v>
          </cell>
          <cell r="R35">
            <v>0</v>
          </cell>
          <cell r="S35">
            <v>25993552.450000003</v>
          </cell>
          <cell r="T35">
            <v>25993552.450000003</v>
          </cell>
          <cell r="U35">
            <v>1</v>
          </cell>
          <cell r="V35">
            <v>211734.0307864167</v>
          </cell>
          <cell r="W35">
            <v>0</v>
          </cell>
          <cell r="X35">
            <v>209</v>
          </cell>
          <cell r="AC35">
            <v>60</v>
          </cell>
          <cell r="AE35">
            <v>9.6699999999999994E-2</v>
          </cell>
          <cell r="AF35">
            <v>-31530.196932000046</v>
          </cell>
          <cell r="AI35">
            <v>1105</v>
          </cell>
          <cell r="AJ35">
            <v>293930</v>
          </cell>
        </row>
        <row r="36">
          <cell r="C36">
            <v>2297722.12</v>
          </cell>
          <cell r="D36">
            <v>49176868.68</v>
          </cell>
          <cell r="G36">
            <v>1441</v>
          </cell>
          <cell r="H36">
            <v>25993552.450000003</v>
          </cell>
          <cell r="I36">
            <v>0</v>
          </cell>
          <cell r="J36">
            <v>25993552.450000003</v>
          </cell>
          <cell r="K36">
            <v>240656.09999999998</v>
          </cell>
          <cell r="L36">
            <v>240656.09999999998</v>
          </cell>
          <cell r="M36">
            <v>665323</v>
          </cell>
          <cell r="N36">
            <v>0</v>
          </cell>
          <cell r="O36">
            <v>650275</v>
          </cell>
          <cell r="P36">
            <v>240656.09999999998</v>
          </cell>
          <cell r="Q36">
            <v>409618.89999999997</v>
          </cell>
          <cell r="R36">
            <v>0</v>
          </cell>
          <cell r="S36">
            <v>25583933.550000008</v>
          </cell>
          <cell r="T36">
            <v>25583933.550000008</v>
          </cell>
          <cell r="U36">
            <v>1</v>
          </cell>
          <cell r="V36">
            <v>209464.71015958334</v>
          </cell>
          <cell r="W36">
            <v>0</v>
          </cell>
          <cell r="X36">
            <v>209</v>
          </cell>
          <cell r="AC36">
            <v>72</v>
          </cell>
          <cell r="AE36">
            <v>9.6699999999999994E-2</v>
          </cell>
          <cell r="AF36">
            <v>-31192.262940000041</v>
          </cell>
          <cell r="AI36">
            <v>1369</v>
          </cell>
          <cell r="AJ36">
            <v>364154</v>
          </cell>
        </row>
        <row r="37">
          <cell r="C37">
            <v>2747013.8900000006</v>
          </cell>
          <cell r="D37">
            <v>51923882.57</v>
          </cell>
          <cell r="G37">
            <v>2044</v>
          </cell>
          <cell r="H37">
            <v>25583933.550000008</v>
          </cell>
          <cell r="I37">
            <v>0</v>
          </cell>
          <cell r="J37">
            <v>25583933.550000008</v>
          </cell>
          <cell r="K37">
            <v>236863.76999999996</v>
          </cell>
          <cell r="L37">
            <v>236863.76999999996</v>
          </cell>
          <cell r="M37">
            <v>944034</v>
          </cell>
          <cell r="N37">
            <v>0</v>
          </cell>
          <cell r="O37">
            <v>922925</v>
          </cell>
          <cell r="P37">
            <v>236863.76999999996</v>
          </cell>
          <cell r="Q37">
            <v>686061.23</v>
          </cell>
          <cell r="R37">
            <v>0</v>
          </cell>
          <cell r="S37">
            <v>24897872.319999985</v>
          </cell>
          <cell r="T37">
            <v>24897872.319999985</v>
          </cell>
          <cell r="U37">
            <v>1</v>
          </cell>
          <cell r="V37">
            <v>206163.86452375003</v>
          </cell>
          <cell r="W37">
            <v>0</v>
          </cell>
          <cell r="X37">
            <v>209</v>
          </cell>
          <cell r="AC37">
            <v>101</v>
          </cell>
          <cell r="AE37">
            <v>9.6699999999999994E-2</v>
          </cell>
          <cell r="AF37">
            <v>-30700.720260000046</v>
          </cell>
          <cell r="AI37">
            <v>1943</v>
          </cell>
          <cell r="AJ37">
            <v>516838</v>
          </cell>
        </row>
        <row r="38">
          <cell r="C38">
            <v>2693277.8799999994</v>
          </cell>
          <cell r="D38">
            <v>54617160.450000003</v>
          </cell>
          <cell r="G38">
            <v>2299</v>
          </cell>
          <cell r="H38">
            <v>24897872.319999993</v>
          </cell>
          <cell r="I38">
            <v>0</v>
          </cell>
          <cell r="J38">
            <v>24897872.319999985</v>
          </cell>
          <cell r="K38">
            <v>230511.96999999994</v>
          </cell>
          <cell r="L38">
            <v>230511.96999999994</v>
          </cell>
          <cell r="M38">
            <v>1061701</v>
          </cell>
          <cell r="N38">
            <v>0</v>
          </cell>
          <cell r="O38">
            <v>1037875</v>
          </cell>
          <cell r="P38">
            <v>230511.96999999994</v>
          </cell>
          <cell r="Q38">
            <v>807363.02999999968</v>
          </cell>
          <cell r="R38">
            <v>0</v>
          </cell>
          <cell r="S38">
            <v>24090509.289999992</v>
          </cell>
          <cell r="T38">
            <v>24090509.289999992</v>
          </cell>
          <cell r="U38">
            <v>1</v>
          </cell>
          <cell r="V38">
            <v>200635.35444533319</v>
          </cell>
          <cell r="W38">
            <v>0</v>
          </cell>
          <cell r="X38">
            <v>209</v>
          </cell>
          <cell r="AC38">
            <v>114</v>
          </cell>
          <cell r="AE38">
            <v>9.6699999999999994E-2</v>
          </cell>
          <cell r="AF38">
            <v>-29877.446784000018</v>
          </cell>
          <cell r="AI38">
            <v>2185</v>
          </cell>
          <cell r="AJ38">
            <v>581210</v>
          </cell>
        </row>
        <row r="39">
          <cell r="C39">
            <v>2668656.91</v>
          </cell>
          <cell r="D39">
            <v>57285817.359999999</v>
          </cell>
          <cell r="G39">
            <v>2750</v>
          </cell>
          <cell r="H39">
            <v>24090509.289999992</v>
          </cell>
          <cell r="I39">
            <v>0</v>
          </cell>
          <cell r="J39">
            <v>24090509.289999992</v>
          </cell>
          <cell r="K39">
            <v>223037.19000000012</v>
          </cell>
          <cell r="L39">
            <v>223037.19000000012</v>
          </cell>
          <cell r="M39">
            <v>1269808</v>
          </cell>
          <cell r="N39">
            <v>0</v>
          </cell>
          <cell r="O39">
            <v>1236847.8899999999</v>
          </cell>
          <cell r="P39">
            <v>223037.19000000012</v>
          </cell>
          <cell r="Q39">
            <v>1013810.6999999995</v>
          </cell>
          <cell r="R39">
            <v>0</v>
          </cell>
          <cell r="S39">
            <v>23076698.59</v>
          </cell>
          <cell r="T39">
            <v>23076698.59</v>
          </cell>
          <cell r="U39">
            <v>1</v>
          </cell>
          <cell r="V39">
            <v>194129.35402858324</v>
          </cell>
          <cell r="W39">
            <v>0</v>
          </cell>
          <cell r="X39">
            <v>209</v>
          </cell>
          <cell r="AC39">
            <v>146</v>
          </cell>
          <cell r="AE39">
            <v>9.6699999999999994E-2</v>
          </cell>
          <cell r="AF39">
            <v>-28908.611148000025</v>
          </cell>
          <cell r="AI39">
            <v>2604</v>
          </cell>
          <cell r="AJ39">
            <v>692611.89</v>
          </cell>
        </row>
        <row r="40">
          <cell r="C40">
            <v>2455653.2199999988</v>
          </cell>
          <cell r="D40">
            <v>59741470.579999998</v>
          </cell>
          <cell r="G40">
            <v>2693</v>
          </cell>
          <cell r="H40">
            <v>23076698.59</v>
          </cell>
          <cell r="I40">
            <v>0</v>
          </cell>
          <cell r="J40">
            <v>23076698.59</v>
          </cell>
          <cell r="K40">
            <v>213650.99000000005</v>
          </cell>
          <cell r="L40">
            <v>213650.99000000005</v>
          </cell>
          <cell r="M40">
            <v>1234221</v>
          </cell>
          <cell r="N40">
            <v>0</v>
          </cell>
          <cell r="O40">
            <v>1193270.49</v>
          </cell>
          <cell r="P40">
            <v>213650.99000000005</v>
          </cell>
          <cell r="Q40">
            <v>979619.5</v>
          </cell>
          <cell r="R40">
            <v>0</v>
          </cell>
          <cell r="S40">
            <v>22097079.089999996</v>
          </cell>
          <cell r="T40">
            <v>22097079.089999996</v>
          </cell>
          <cell r="U40">
            <v>1</v>
          </cell>
          <cell r="V40">
            <v>185959.72947108329</v>
          </cell>
          <cell r="W40">
            <v>0</v>
          </cell>
          <cell r="X40">
            <v>209</v>
          </cell>
          <cell r="AC40">
            <v>180</v>
          </cell>
          <cell r="AE40">
            <v>9.6699999999999994E-2</v>
          </cell>
          <cell r="AF40">
            <v>-27692.038308000032</v>
          </cell>
          <cell r="AI40">
            <v>2513</v>
          </cell>
          <cell r="AJ40">
            <v>668053.49</v>
          </cell>
        </row>
        <row r="41">
          <cell r="C41">
            <v>2090378.8599999989</v>
          </cell>
          <cell r="D41">
            <v>61831849.439999998</v>
          </cell>
          <cell r="G41">
            <v>2667</v>
          </cell>
          <cell r="H41">
            <v>22097079.089999996</v>
          </cell>
          <cell r="I41">
            <v>0</v>
          </cell>
          <cell r="J41">
            <v>22097079.089999996</v>
          </cell>
          <cell r="K41">
            <v>204581.43000000002</v>
          </cell>
          <cell r="L41">
            <v>204581.43000000002</v>
          </cell>
          <cell r="M41">
            <v>1217349</v>
          </cell>
          <cell r="N41">
            <v>0</v>
          </cell>
          <cell r="O41">
            <v>1172467.3599999999</v>
          </cell>
          <cell r="P41">
            <v>204581.43000000002</v>
          </cell>
          <cell r="Q41">
            <v>967885.92999999993</v>
          </cell>
          <cell r="R41">
            <v>0</v>
          </cell>
          <cell r="S41">
            <v>21129193.159999996</v>
          </cell>
          <cell r="T41">
            <v>21129193.159999996</v>
          </cell>
          <cell r="U41">
            <v>1</v>
          </cell>
          <cell r="V41">
            <v>178065.62900024996</v>
          </cell>
          <cell r="W41">
            <v>0</v>
          </cell>
          <cell r="X41">
            <v>209</v>
          </cell>
          <cell r="AC41">
            <v>198</v>
          </cell>
          <cell r="AE41">
            <v>9.6699999999999994E-2</v>
          </cell>
          <cell r="AF41">
            <v>-26516.494908000026</v>
          </cell>
          <cell r="AI41">
            <v>2469</v>
          </cell>
          <cell r="AJ41">
            <v>656446.36</v>
          </cell>
        </row>
        <row r="42">
          <cell r="C42">
            <v>1686917.3599999999</v>
          </cell>
          <cell r="D42">
            <v>63518766.799999997</v>
          </cell>
          <cell r="G42">
            <v>2456</v>
          </cell>
          <cell r="H42">
            <v>21129193.159999996</v>
          </cell>
          <cell r="I42">
            <v>0</v>
          </cell>
          <cell r="J42">
            <v>21129193.159999996</v>
          </cell>
          <cell r="K42">
            <v>195620.37999999995</v>
          </cell>
          <cell r="L42">
            <v>195620.37999999995</v>
          </cell>
          <cell r="M42">
            <v>1111804</v>
          </cell>
          <cell r="N42">
            <v>0</v>
          </cell>
          <cell r="O42">
            <v>1062485.6499999999</v>
          </cell>
          <cell r="P42">
            <v>195620.37999999995</v>
          </cell>
          <cell r="Q42">
            <v>866865.27000000037</v>
          </cell>
          <cell r="R42">
            <v>0</v>
          </cell>
          <cell r="S42">
            <v>20262327.890000001</v>
          </cell>
          <cell r="T42">
            <v>20262327.890000001</v>
          </cell>
          <cell r="U42">
            <v>1</v>
          </cell>
          <cell r="V42">
            <v>170266.0815476666</v>
          </cell>
          <cell r="W42">
            <v>0</v>
          </cell>
          <cell r="X42">
            <v>209</v>
          </cell>
          <cell r="AC42">
            <v>219</v>
          </cell>
          <cell r="AE42">
            <v>9.6699999999999994E-2</v>
          </cell>
          <cell r="AF42">
            <v>-25355.031792000027</v>
          </cell>
          <cell r="AI42">
            <v>2237</v>
          </cell>
          <cell r="AJ42">
            <v>594952.65</v>
          </cell>
        </row>
        <row r="43">
          <cell r="C43">
            <v>1060285.22</v>
          </cell>
          <cell r="D43">
            <v>64579052.019999996</v>
          </cell>
          <cell r="G43">
            <v>2087</v>
          </cell>
          <cell r="H43">
            <v>20262327.889999997</v>
          </cell>
          <cell r="I43">
            <v>0</v>
          </cell>
          <cell r="J43">
            <v>20262327.890000001</v>
          </cell>
          <cell r="K43">
            <v>187594.7</v>
          </cell>
          <cell r="L43">
            <v>187594.7</v>
          </cell>
          <cell r="M43">
            <v>939721</v>
          </cell>
          <cell r="N43">
            <v>0</v>
          </cell>
          <cell r="O43">
            <v>872122.82</v>
          </cell>
          <cell r="P43">
            <v>187594.7</v>
          </cell>
          <cell r="Q43">
            <v>684528.12000000034</v>
          </cell>
          <cell r="R43">
            <v>0</v>
          </cell>
          <cell r="S43">
            <v>19577799.769999996</v>
          </cell>
          <cell r="T43">
            <v>19577799.769999996</v>
          </cell>
          <cell r="U43">
            <v>1</v>
          </cell>
          <cell r="V43">
            <v>163280.59224691664</v>
          </cell>
          <cell r="W43">
            <v>0</v>
          </cell>
          <cell r="X43">
            <v>209</v>
          </cell>
          <cell r="AC43">
            <v>250</v>
          </cell>
          <cell r="AE43">
            <v>9.6699999999999994E-2</v>
          </cell>
          <cell r="AF43">
            <v>-24314.793468000029</v>
          </cell>
          <cell r="AI43">
            <v>1837</v>
          </cell>
          <cell r="AJ43">
            <v>488189.82</v>
          </cell>
        </row>
        <row r="44">
          <cell r="C44">
            <v>938325.81000000017</v>
          </cell>
          <cell r="D44">
            <v>65517377.829999998</v>
          </cell>
          <cell r="G44">
            <v>1690</v>
          </cell>
          <cell r="H44">
            <v>19577799.769999996</v>
          </cell>
          <cell r="I44">
            <v>0</v>
          </cell>
          <cell r="J44">
            <v>19577799.769999996</v>
          </cell>
          <cell r="K44">
            <v>181257.13</v>
          </cell>
          <cell r="L44">
            <v>181257.13</v>
          </cell>
          <cell r="M44">
            <v>741570</v>
          </cell>
          <cell r="N44">
            <v>0</v>
          </cell>
          <cell r="O44">
            <v>687427.28</v>
          </cell>
          <cell r="P44">
            <v>181257.13</v>
          </cell>
          <cell r="Q44">
            <v>506170.14999999991</v>
          </cell>
          <cell r="R44">
            <v>0</v>
          </cell>
          <cell r="S44">
            <v>19071629.620000001</v>
          </cell>
          <cell r="T44">
            <v>19071629.620000001</v>
          </cell>
          <cell r="U44">
            <v>1</v>
          </cell>
          <cell r="V44">
            <v>157764.43647991662</v>
          </cell>
          <cell r="W44">
            <v>0</v>
          </cell>
          <cell r="X44">
            <v>209</v>
          </cell>
          <cell r="AC44">
            <v>242</v>
          </cell>
          <cell r="AE44">
            <v>9.6699999999999994E-2</v>
          </cell>
          <cell r="AF44">
            <v>-23493.359724000024</v>
          </cell>
          <cell r="AI44">
            <v>1448</v>
          </cell>
          <cell r="AJ44">
            <v>384795.28</v>
          </cell>
        </row>
        <row r="45">
          <cell r="C45">
            <v>1158759.3500000001</v>
          </cell>
          <cell r="D45">
            <v>66676137.18</v>
          </cell>
          <cell r="G45">
            <v>1060</v>
          </cell>
          <cell r="H45">
            <v>19071629.620000001</v>
          </cell>
          <cell r="I45">
            <v>0</v>
          </cell>
          <cell r="J45">
            <v>19071629.620000001</v>
          </cell>
          <cell r="K45">
            <v>176570.90000000008</v>
          </cell>
          <cell r="L45">
            <v>176570.90000000008</v>
          </cell>
          <cell r="M45">
            <v>462270</v>
          </cell>
          <cell r="N45">
            <v>0</v>
          </cell>
          <cell r="O45">
            <v>397119.19</v>
          </cell>
          <cell r="P45">
            <v>176570.90000000008</v>
          </cell>
          <cell r="Q45">
            <v>220548.28999999992</v>
          </cell>
          <cell r="R45">
            <v>0</v>
          </cell>
          <cell r="S45">
            <v>18851081.329999994</v>
          </cell>
          <cell r="T45">
            <v>18851081.329999994</v>
          </cell>
          <cell r="U45">
            <v>1</v>
          </cell>
          <cell r="V45">
            <v>153685.54868783333</v>
          </cell>
          <cell r="W45">
            <v>0</v>
          </cell>
          <cell r="X45">
            <v>209</v>
          </cell>
          <cell r="AC45">
            <v>224</v>
          </cell>
          <cell r="AE45">
            <v>9.6699999999999994E-2</v>
          </cell>
          <cell r="AF45">
            <v>-22885.955544000029</v>
          </cell>
          <cell r="AI45">
            <v>836</v>
          </cell>
          <cell r="AJ45">
            <v>222376</v>
          </cell>
        </row>
        <row r="46">
          <cell r="C46">
            <v>1432212.6000000008</v>
          </cell>
          <cell r="D46">
            <v>68108349.780000001</v>
          </cell>
          <cell r="G46">
            <v>935</v>
          </cell>
          <cell r="H46">
            <v>18851081.329999994</v>
          </cell>
          <cell r="I46">
            <v>0</v>
          </cell>
          <cell r="J46">
            <v>18851081.329999994</v>
          </cell>
          <cell r="K46">
            <v>174528.97</v>
          </cell>
          <cell r="L46">
            <v>174528.97</v>
          </cell>
          <cell r="M46">
            <v>386935</v>
          </cell>
          <cell r="N46">
            <v>0</v>
          </cell>
          <cell r="O46">
            <v>342000</v>
          </cell>
          <cell r="P46">
            <v>174528.97</v>
          </cell>
          <cell r="Q46">
            <v>167471.03000000003</v>
          </cell>
          <cell r="R46">
            <v>0</v>
          </cell>
          <cell r="S46">
            <v>18683610.300000008</v>
          </cell>
          <cell r="T46">
            <v>18683610.300000008</v>
          </cell>
          <cell r="U46">
            <v>1</v>
          </cell>
          <cell r="V46">
            <v>151908.29705091659</v>
          </cell>
          <cell r="W46">
            <v>0</v>
          </cell>
          <cell r="X46">
            <v>209</v>
          </cell>
          <cell r="AC46">
            <v>215</v>
          </cell>
          <cell r="AE46">
            <v>9.6699999999999994E-2</v>
          </cell>
          <cell r="AF46">
            <v>-22621.297596000019</v>
          </cell>
          <cell r="AI46">
            <v>720</v>
          </cell>
          <cell r="AJ46">
            <v>191520</v>
          </cell>
        </row>
        <row r="47">
          <cell r="C47">
            <v>2034720.0499999996</v>
          </cell>
          <cell r="D47">
            <v>70143069.829999998</v>
          </cell>
          <cell r="G47">
            <v>1162</v>
          </cell>
          <cell r="H47">
            <v>18683610.300000008</v>
          </cell>
          <cell r="I47">
            <v>0</v>
          </cell>
          <cell r="J47">
            <v>18683610.300000008</v>
          </cell>
          <cell r="K47">
            <v>172978.45000000004</v>
          </cell>
          <cell r="L47">
            <v>172978.45000000004</v>
          </cell>
          <cell r="M47">
            <v>481194</v>
          </cell>
          <cell r="N47">
            <v>0</v>
          </cell>
          <cell r="O47">
            <v>425600</v>
          </cell>
          <cell r="P47">
            <v>172978.45000000004</v>
          </cell>
          <cell r="Q47">
            <v>252621.54999999993</v>
          </cell>
          <cell r="R47">
            <v>0</v>
          </cell>
          <cell r="S47">
            <v>18430988.75</v>
          </cell>
          <cell r="T47">
            <v>18430988.75</v>
          </cell>
          <cell r="U47">
            <v>1</v>
          </cell>
          <cell r="V47">
            <v>150558.75966750004</v>
          </cell>
          <cell r="W47">
            <v>0</v>
          </cell>
          <cell r="X47">
            <v>209</v>
          </cell>
          <cell r="AC47">
            <v>266</v>
          </cell>
          <cell r="AE47">
            <v>9.6699999999999994E-2</v>
          </cell>
          <cell r="AF47">
            <v>-22420.332360000037</v>
          </cell>
          <cell r="AI47">
            <v>896</v>
          </cell>
          <cell r="AJ47">
            <v>238336</v>
          </cell>
        </row>
        <row r="48">
          <cell r="C48">
            <v>2286233.5200000009</v>
          </cell>
          <cell r="D48">
            <v>72429303.349999994</v>
          </cell>
          <cell r="G48">
            <v>1433</v>
          </cell>
          <cell r="H48">
            <v>18430988.75</v>
          </cell>
          <cell r="I48">
            <v>0</v>
          </cell>
          <cell r="J48">
            <v>18430988.75</v>
          </cell>
          <cell r="K48">
            <v>170639.62000000005</v>
          </cell>
          <cell r="L48">
            <v>170639.62000000005</v>
          </cell>
          <cell r="M48">
            <v>592629</v>
          </cell>
          <cell r="N48">
            <v>0</v>
          </cell>
          <cell r="O48">
            <v>522660.65</v>
          </cell>
          <cell r="P48">
            <v>170639.62000000005</v>
          </cell>
          <cell r="Q48">
            <v>352021.03000000009</v>
          </cell>
          <cell r="R48">
            <v>0</v>
          </cell>
          <cell r="S48">
            <v>18078967.719999995</v>
          </cell>
          <cell r="T48">
            <v>18078967.719999995</v>
          </cell>
          <cell r="U48">
            <v>1</v>
          </cell>
          <cell r="V48">
            <v>148523.05101041665</v>
          </cell>
          <cell r="W48">
            <v>0</v>
          </cell>
          <cell r="X48">
            <v>209</v>
          </cell>
          <cell r="AC48">
            <v>332</v>
          </cell>
          <cell r="AE48">
            <v>9.6699999999999994E-2</v>
          </cell>
          <cell r="AF48">
            <v>-22117.186500000025</v>
          </cell>
          <cell r="AI48">
            <v>1101</v>
          </cell>
          <cell r="AJ48">
            <v>292600</v>
          </cell>
        </row>
        <row r="49">
          <cell r="C49">
            <v>2733278.8000000003</v>
          </cell>
          <cell r="D49">
            <v>75162582.149999991</v>
          </cell>
          <cell r="G49">
            <v>2033</v>
          </cell>
          <cell r="H49">
            <v>18078967.719999995</v>
          </cell>
          <cell r="I49">
            <v>0</v>
          </cell>
          <cell r="J49">
            <v>18078967.719999995</v>
          </cell>
          <cell r="K49">
            <v>167380.50999999995</v>
          </cell>
          <cell r="L49">
            <v>167380.50999999995</v>
          </cell>
          <cell r="M49">
            <v>840123</v>
          </cell>
          <cell r="N49">
            <v>0</v>
          </cell>
          <cell r="O49">
            <v>741475</v>
          </cell>
          <cell r="P49">
            <v>167380.50999999995</v>
          </cell>
          <cell r="Q49">
            <v>574094.49</v>
          </cell>
          <cell r="R49">
            <v>0</v>
          </cell>
          <cell r="S49">
            <v>17504873.230000004</v>
          </cell>
          <cell r="T49">
            <v>17504873.230000004</v>
          </cell>
          <cell r="U49">
            <v>1</v>
          </cell>
          <cell r="V49">
            <v>145686.34821033326</v>
          </cell>
          <cell r="W49">
            <v>0</v>
          </cell>
          <cell r="X49">
            <v>209</v>
          </cell>
          <cell r="AC49">
            <v>472</v>
          </cell>
          <cell r="AE49">
            <v>9.6699999999999994E-2</v>
          </cell>
          <cell r="AF49">
            <v>-21694.761264000019</v>
          </cell>
          <cell r="AI49">
            <v>1561</v>
          </cell>
          <cell r="AJ49">
            <v>415226</v>
          </cell>
        </row>
        <row r="50">
          <cell r="C50">
            <v>2679811.5</v>
          </cell>
          <cell r="D50">
            <v>77842393.649999991</v>
          </cell>
          <cell r="G50">
            <v>2285</v>
          </cell>
          <cell r="H50">
            <v>17504873.230000004</v>
          </cell>
          <cell r="I50">
            <v>0</v>
          </cell>
          <cell r="J50">
            <v>17504873.230000004</v>
          </cell>
          <cell r="K50">
            <v>162065.34999999998</v>
          </cell>
          <cell r="L50">
            <v>162065.34999999998</v>
          </cell>
          <cell r="M50">
            <v>944927</v>
          </cell>
          <cell r="N50">
            <v>0</v>
          </cell>
          <cell r="O50">
            <v>834575</v>
          </cell>
          <cell r="P50">
            <v>162065.34999999998</v>
          </cell>
          <cell r="Q50">
            <v>672509.65</v>
          </cell>
          <cell r="R50">
            <v>0</v>
          </cell>
          <cell r="S50">
            <v>16832363.579999998</v>
          </cell>
          <cell r="T50">
            <v>16832363.579999998</v>
          </cell>
          <cell r="U50">
            <v>1</v>
          </cell>
          <cell r="V50">
            <v>141060.10344508334</v>
          </cell>
          <cell r="W50">
            <v>0</v>
          </cell>
          <cell r="X50">
            <v>209</v>
          </cell>
          <cell r="AC50">
            <v>528</v>
          </cell>
          <cell r="AE50">
            <v>9.6699999999999994E-2</v>
          </cell>
          <cell r="AF50">
            <v>-21005.847876000029</v>
          </cell>
          <cell r="AI50">
            <v>1757</v>
          </cell>
          <cell r="AJ50">
            <v>467362</v>
          </cell>
        </row>
        <row r="51">
          <cell r="C51">
            <v>2655313.65</v>
          </cell>
          <cell r="D51">
            <v>80497707.299999997</v>
          </cell>
          <cell r="G51">
            <v>2733</v>
          </cell>
          <cell r="H51">
            <v>16832363.579999998</v>
          </cell>
          <cell r="I51">
            <v>0</v>
          </cell>
          <cell r="J51">
            <v>16832363.579999998</v>
          </cell>
          <cell r="K51">
            <v>155839.05000000002</v>
          </cell>
          <cell r="L51">
            <v>155839.05000000002</v>
          </cell>
          <cell r="M51">
            <v>1128733</v>
          </cell>
          <cell r="N51">
            <v>0</v>
          </cell>
          <cell r="O51">
            <v>988768.56</v>
          </cell>
          <cell r="P51">
            <v>155839.05000000002</v>
          </cell>
          <cell r="Q51">
            <v>832929.50999999989</v>
          </cell>
          <cell r="R51">
            <v>0</v>
          </cell>
          <cell r="S51">
            <v>15999434.070000002</v>
          </cell>
          <cell r="T51">
            <v>15999434.070000002</v>
          </cell>
          <cell r="U51">
            <v>1</v>
          </cell>
          <cell r="V51">
            <v>135640.79651549997</v>
          </cell>
          <cell r="W51">
            <v>0</v>
          </cell>
          <cell r="X51">
            <v>209</v>
          </cell>
          <cell r="AC51">
            <v>651</v>
          </cell>
          <cell r="AE51">
            <v>9.6699999999999994E-2</v>
          </cell>
          <cell r="AF51">
            <v>-20198.836296000023</v>
          </cell>
          <cell r="AI51">
            <v>2082</v>
          </cell>
          <cell r="AJ51">
            <v>553630.56000000006</v>
          </cell>
        </row>
        <row r="52">
          <cell r="C52">
            <v>2443374.9900000007</v>
          </cell>
          <cell r="D52">
            <v>82941082.289999992</v>
          </cell>
          <cell r="G52">
            <v>2681</v>
          </cell>
          <cell r="H52">
            <v>15999434.070000002</v>
          </cell>
          <cell r="I52">
            <v>0</v>
          </cell>
          <cell r="J52">
            <v>15999434.070000002</v>
          </cell>
          <cell r="K52">
            <v>148127.55999999997</v>
          </cell>
          <cell r="L52">
            <v>148127.55999999997</v>
          </cell>
          <cell r="M52">
            <v>1090733</v>
          </cell>
          <cell r="N52">
            <v>0</v>
          </cell>
          <cell r="O52">
            <v>946280.51</v>
          </cell>
          <cell r="P52">
            <v>148127.55999999997</v>
          </cell>
          <cell r="Q52">
            <v>798152.95</v>
          </cell>
          <cell r="R52">
            <v>0</v>
          </cell>
          <cell r="S52">
            <v>15201281.119999997</v>
          </cell>
          <cell r="T52">
            <v>15201281.119999997</v>
          </cell>
          <cell r="U52">
            <v>1</v>
          </cell>
          <cell r="V52">
            <v>128928.77288075</v>
          </cell>
          <cell r="W52">
            <v>0</v>
          </cell>
          <cell r="X52">
            <v>209</v>
          </cell>
          <cell r="AC52">
            <v>688</v>
          </cell>
          <cell r="AE52">
            <v>9.6699999999999994E-2</v>
          </cell>
          <cell r="AF52">
            <v>-19199.320884000026</v>
          </cell>
          <cell r="AI52">
            <v>1993</v>
          </cell>
          <cell r="AJ52">
            <v>529743.51</v>
          </cell>
        </row>
        <row r="53">
          <cell r="C53">
            <v>2079926.9799999997</v>
          </cell>
          <cell r="D53">
            <v>85021009.269999996</v>
          </cell>
          <cell r="G53">
            <v>2653</v>
          </cell>
          <cell r="H53">
            <v>15201281.119999997</v>
          </cell>
          <cell r="I53">
            <v>0</v>
          </cell>
          <cell r="J53">
            <v>15201281.119999997</v>
          </cell>
          <cell r="K53">
            <v>140738.02000000002</v>
          </cell>
          <cell r="L53">
            <v>140738.02000000002</v>
          </cell>
          <cell r="M53">
            <v>1077965</v>
          </cell>
          <cell r="N53">
            <v>0</v>
          </cell>
          <cell r="O53">
            <v>902916.79</v>
          </cell>
          <cell r="P53">
            <v>140738.02000000002</v>
          </cell>
          <cell r="Q53">
            <v>762178.77000000025</v>
          </cell>
          <cell r="R53">
            <v>0</v>
          </cell>
          <cell r="S53">
            <v>14439102.35</v>
          </cell>
          <cell r="T53">
            <v>14439102.35</v>
          </cell>
          <cell r="U53">
            <v>1</v>
          </cell>
          <cell r="V53">
            <v>122496.99035866663</v>
          </cell>
          <cell r="W53">
            <v>0</v>
          </cell>
          <cell r="X53">
            <v>209</v>
          </cell>
          <cell r="AC53">
            <v>751</v>
          </cell>
          <cell r="AE53">
            <v>9.6699999999999994E-2</v>
          </cell>
          <cell r="AF53">
            <v>-18241.537344000018</v>
          </cell>
          <cell r="AI53">
            <v>1902</v>
          </cell>
          <cell r="AJ53">
            <v>505398.79000000004</v>
          </cell>
        </row>
        <row r="54">
          <cell r="C54">
            <v>1678482.8000000005</v>
          </cell>
          <cell r="D54">
            <v>86699492.069999993</v>
          </cell>
          <cell r="G54">
            <v>2449</v>
          </cell>
          <cell r="H54">
            <v>14439102.350000001</v>
          </cell>
          <cell r="I54">
            <v>0</v>
          </cell>
          <cell r="J54">
            <v>14439102.35</v>
          </cell>
          <cell r="K54">
            <v>133681.53</v>
          </cell>
          <cell r="L54">
            <v>133681.53</v>
          </cell>
          <cell r="M54">
            <v>975745</v>
          </cell>
          <cell r="N54">
            <v>0</v>
          </cell>
          <cell r="O54">
            <v>828400</v>
          </cell>
          <cell r="P54">
            <v>133681.53</v>
          </cell>
          <cell r="Q54">
            <v>694718.47</v>
          </cell>
          <cell r="R54">
            <v>0</v>
          </cell>
          <cell r="S54">
            <v>13744383.880000003</v>
          </cell>
          <cell r="T54">
            <v>13744383.880000003</v>
          </cell>
          <cell r="U54">
            <v>1</v>
          </cell>
          <cell r="V54">
            <v>116355.09977041665</v>
          </cell>
          <cell r="W54">
            <v>0</v>
          </cell>
          <cell r="X54">
            <v>209</v>
          </cell>
          <cell r="AC54">
            <v>705</v>
          </cell>
          <cell r="AE54">
            <v>9.6699999999999994E-2</v>
          </cell>
          <cell r="AF54">
            <v>-17326.922820000022</v>
          </cell>
          <cell r="AI54">
            <v>1744</v>
          </cell>
          <cell r="AJ54">
            <v>463904</v>
          </cell>
        </row>
        <row r="55">
          <cell r="C55">
            <v>1054983.76</v>
          </cell>
          <cell r="D55">
            <v>87754475.829999998</v>
          </cell>
          <cell r="G55">
            <v>2074</v>
          </cell>
          <cell r="H55">
            <v>13744383.880000005</v>
          </cell>
          <cell r="I55">
            <v>0</v>
          </cell>
          <cell r="J55">
            <v>13744383.880000003</v>
          </cell>
          <cell r="K55">
            <v>127249.65000000001</v>
          </cell>
          <cell r="L55">
            <v>127249.65000000001</v>
          </cell>
          <cell r="M55">
            <v>826614</v>
          </cell>
          <cell r="N55">
            <v>0</v>
          </cell>
          <cell r="O55">
            <v>702050</v>
          </cell>
          <cell r="P55">
            <v>127249.65000000001</v>
          </cell>
          <cell r="Q55">
            <v>574800.35</v>
          </cell>
          <cell r="R55">
            <v>0</v>
          </cell>
          <cell r="S55">
            <v>13169583.529999999</v>
          </cell>
          <cell r="T55">
            <v>13169583.529999999</v>
          </cell>
          <cell r="U55">
            <v>1</v>
          </cell>
          <cell r="V55">
            <v>110756.82676633334</v>
          </cell>
          <cell r="W55">
            <v>0</v>
          </cell>
          <cell r="X55">
            <v>209</v>
          </cell>
          <cell r="AC55">
            <v>596</v>
          </cell>
          <cell r="AE55">
            <v>9.6699999999999994E-2</v>
          </cell>
          <cell r="AF55">
            <v>-16493.260656000024</v>
          </cell>
          <cell r="AI55">
            <v>1478</v>
          </cell>
          <cell r="AJ55">
            <v>393148</v>
          </cell>
        </row>
        <row r="56">
          <cell r="C56">
            <v>933634.18</v>
          </cell>
          <cell r="D56">
            <v>88688110.010000005</v>
          </cell>
          <cell r="G56">
            <v>1681</v>
          </cell>
          <cell r="H56">
            <v>13169583.529999999</v>
          </cell>
          <cell r="I56">
            <v>0</v>
          </cell>
          <cell r="J56">
            <v>13169583.529999999</v>
          </cell>
          <cell r="K56">
            <v>121927.97000000003</v>
          </cell>
          <cell r="L56">
            <v>121927.97000000003</v>
          </cell>
          <cell r="M56">
            <v>670529</v>
          </cell>
          <cell r="N56">
            <v>0</v>
          </cell>
          <cell r="O56">
            <v>568907.87</v>
          </cell>
          <cell r="P56">
            <v>121927.97000000003</v>
          </cell>
          <cell r="Q56">
            <v>446979.89999999985</v>
          </cell>
          <cell r="R56">
            <v>0</v>
          </cell>
          <cell r="S56">
            <v>12722603.629999999</v>
          </cell>
          <cell r="T56">
            <v>12722603.629999999</v>
          </cell>
          <cell r="U56">
            <v>1</v>
          </cell>
          <cell r="V56">
            <v>106124.89394591664</v>
          </cell>
          <cell r="W56">
            <v>0</v>
          </cell>
          <cell r="X56">
            <v>209</v>
          </cell>
          <cell r="AC56">
            <v>483</v>
          </cell>
          <cell r="AE56">
            <v>9.6699999999999994E-2</v>
          </cell>
          <cell r="AF56">
            <v>-15803.500236000018</v>
          </cell>
          <cell r="AI56">
            <v>1198</v>
          </cell>
          <cell r="AJ56">
            <v>318525.87</v>
          </cell>
        </row>
        <row r="57">
          <cell r="C57">
            <v>1152965.5100000002</v>
          </cell>
          <cell r="D57">
            <v>89841075.520000011</v>
          </cell>
          <cell r="G57">
            <v>1054</v>
          </cell>
          <cell r="H57">
            <v>12722603.629999999</v>
          </cell>
          <cell r="I57">
            <v>0</v>
          </cell>
          <cell r="J57">
            <v>12722603.629999999</v>
          </cell>
          <cell r="K57">
            <v>117789.65999999999</v>
          </cell>
          <cell r="L57">
            <v>117789.65999999999</v>
          </cell>
          <cell r="M57">
            <v>419254</v>
          </cell>
          <cell r="N57">
            <v>0</v>
          </cell>
          <cell r="O57">
            <v>355300</v>
          </cell>
          <cell r="P57">
            <v>117789.65999999999</v>
          </cell>
          <cell r="Q57">
            <v>237510.34</v>
          </cell>
          <cell r="R57">
            <v>0</v>
          </cell>
          <cell r="S57">
            <v>12485093.290000003</v>
          </cell>
          <cell r="T57">
            <v>12485093.290000003</v>
          </cell>
          <cell r="U57">
            <v>1</v>
          </cell>
          <cell r="V57">
            <v>102522.98091841665</v>
          </cell>
          <cell r="W57">
            <v>0</v>
          </cell>
          <cell r="X57">
            <v>209</v>
          </cell>
          <cell r="AC57">
            <v>306</v>
          </cell>
          <cell r="AE57">
            <v>9.6699999999999994E-2</v>
          </cell>
          <cell r="AF57">
            <v>-15267.124356000017</v>
          </cell>
          <cell r="AI57">
            <v>748</v>
          </cell>
          <cell r="AJ57">
            <v>198968</v>
          </cell>
        </row>
        <row r="58">
          <cell r="C58">
            <v>1425051.5600000005</v>
          </cell>
          <cell r="D58">
            <v>91266127.080000013</v>
          </cell>
          <cell r="G58">
            <v>935</v>
          </cell>
          <cell r="H58">
            <v>12485093.290000003</v>
          </cell>
          <cell r="I58">
            <v>0</v>
          </cell>
          <cell r="J58">
            <v>12485093.290000003</v>
          </cell>
          <cell r="K58">
            <v>115590.75000000001</v>
          </cell>
          <cell r="L58">
            <v>115590.75000000001</v>
          </cell>
          <cell r="M58">
            <v>372305</v>
          </cell>
          <cell r="N58">
            <v>0</v>
          </cell>
          <cell r="O58">
            <v>315875</v>
          </cell>
          <cell r="P58">
            <v>115590.75000000001</v>
          </cell>
          <cell r="Q58">
            <v>200284.25</v>
          </cell>
          <cell r="R58">
            <v>0</v>
          </cell>
          <cell r="S58">
            <v>12284809.039999995</v>
          </cell>
          <cell r="T58">
            <v>12284809.039999995</v>
          </cell>
          <cell r="U58">
            <v>1</v>
          </cell>
          <cell r="V58">
            <v>100609.04342858335</v>
          </cell>
          <cell r="W58">
            <v>0</v>
          </cell>
          <cell r="X58">
            <v>209</v>
          </cell>
          <cell r="AC58">
            <v>270</v>
          </cell>
          <cell r="AE58">
            <v>9.6699999999999994E-2</v>
          </cell>
          <cell r="AF58">
            <v>-14982.111948000022</v>
          </cell>
          <cell r="AI58">
            <v>665</v>
          </cell>
          <cell r="AJ58">
            <v>176890</v>
          </cell>
        </row>
        <row r="59">
          <cell r="C59">
            <v>2024546.4100000004</v>
          </cell>
          <cell r="D59">
            <v>93290673.49000001</v>
          </cell>
          <cell r="G59">
            <v>1156</v>
          </cell>
          <cell r="H59">
            <v>12284809.039999997</v>
          </cell>
          <cell r="I59">
            <v>0</v>
          </cell>
          <cell r="J59">
            <v>12284809.039999995</v>
          </cell>
          <cell r="K59">
            <v>113736.46000000004</v>
          </cell>
          <cell r="L59">
            <v>113736.46000000004</v>
          </cell>
          <cell r="M59">
            <v>459724</v>
          </cell>
          <cell r="N59">
            <v>0</v>
          </cell>
          <cell r="O59">
            <v>378788.78</v>
          </cell>
          <cell r="P59">
            <v>113736.46000000004</v>
          </cell>
          <cell r="Q59">
            <v>265052.31999999995</v>
          </cell>
          <cell r="R59">
            <v>0</v>
          </cell>
          <cell r="S59">
            <v>12019756.720000001</v>
          </cell>
          <cell r="T59">
            <v>12019756.720000001</v>
          </cell>
          <cell r="U59">
            <v>1</v>
          </cell>
          <cell r="V59">
            <v>98995.086180666622</v>
          </cell>
          <cell r="W59">
            <v>0</v>
          </cell>
          <cell r="X59">
            <v>209</v>
          </cell>
          <cell r="AC59">
            <v>357</v>
          </cell>
          <cell r="AE59">
            <v>9.6699999999999994E-2</v>
          </cell>
          <cell r="AF59">
            <v>-14741.770848000011</v>
          </cell>
          <cell r="AI59">
            <v>799</v>
          </cell>
          <cell r="AJ59">
            <v>211797.78</v>
          </cell>
        </row>
        <row r="60">
          <cell r="C60">
            <v>2274802.3600000003</v>
          </cell>
          <cell r="D60">
            <v>95565475.850000009</v>
          </cell>
          <cell r="G60">
            <v>1419</v>
          </cell>
          <cell r="H60">
            <v>12019756.720000001</v>
          </cell>
          <cell r="I60">
            <v>0</v>
          </cell>
          <cell r="J60">
            <v>12019756.720000001</v>
          </cell>
          <cell r="K60">
            <v>111282.51999999999</v>
          </cell>
          <cell r="L60">
            <v>111282.51999999999</v>
          </cell>
          <cell r="M60">
            <v>555921</v>
          </cell>
          <cell r="N60">
            <v>0</v>
          </cell>
          <cell r="O60">
            <v>463125</v>
          </cell>
          <cell r="P60">
            <v>111282.51999999999</v>
          </cell>
          <cell r="Q60">
            <v>351842.47999999992</v>
          </cell>
          <cell r="R60">
            <v>0</v>
          </cell>
          <cell r="S60">
            <v>11667914.239999998</v>
          </cell>
          <cell r="T60">
            <v>11667914.239999998</v>
          </cell>
          <cell r="U60">
            <v>1</v>
          </cell>
          <cell r="V60">
            <v>96859.206235333331</v>
          </cell>
          <cell r="W60">
            <v>0</v>
          </cell>
          <cell r="X60">
            <v>209</v>
          </cell>
          <cell r="AC60">
            <v>444</v>
          </cell>
          <cell r="AE60">
            <v>9.6699999999999994E-2</v>
          </cell>
          <cell r="AF60">
            <v>-14423.708064000019</v>
          </cell>
          <cell r="AI60">
            <v>975</v>
          </cell>
          <cell r="AJ60">
            <v>259350</v>
          </cell>
        </row>
        <row r="61">
          <cell r="C61">
            <v>2719612.3999999994</v>
          </cell>
          <cell r="D61">
            <v>98285088.250000015</v>
          </cell>
          <cell r="G61">
            <v>2030</v>
          </cell>
          <cell r="H61">
            <v>11667914.239999998</v>
          </cell>
          <cell r="I61">
            <v>0</v>
          </cell>
          <cell r="J61">
            <v>11667914.239999998</v>
          </cell>
          <cell r="K61">
            <v>108025.06000000001</v>
          </cell>
          <cell r="L61">
            <v>108025.06000000001</v>
          </cell>
          <cell r="M61">
            <v>794276</v>
          </cell>
          <cell r="N61">
            <v>0</v>
          </cell>
          <cell r="O61">
            <v>660725</v>
          </cell>
          <cell r="P61">
            <v>108025.06000000001</v>
          </cell>
          <cell r="Q61">
            <v>552699.94000000006</v>
          </cell>
          <cell r="R61">
            <v>0</v>
          </cell>
          <cell r="S61">
            <v>11115214.300000001</v>
          </cell>
          <cell r="T61">
            <v>11115214.300000001</v>
          </cell>
          <cell r="U61">
            <v>1</v>
          </cell>
          <cell r="V61">
            <v>94023.942250666645</v>
          </cell>
          <cell r="W61">
            <v>0</v>
          </cell>
          <cell r="X61">
            <v>209</v>
          </cell>
          <cell r="AC61">
            <v>639</v>
          </cell>
          <cell r="AE61">
            <v>9.6699999999999994E-2</v>
          </cell>
          <cell r="AF61">
            <v>-14001.497088000015</v>
          </cell>
          <cell r="AI61">
            <v>1391</v>
          </cell>
          <cell r="AJ61">
            <v>370006</v>
          </cell>
        </row>
        <row r="62">
          <cell r="C62">
            <v>2666412.4699999993</v>
          </cell>
          <cell r="D62">
            <v>100951500.72000001</v>
          </cell>
          <cell r="G62">
            <v>2274</v>
          </cell>
          <cell r="H62">
            <v>11115214.300000001</v>
          </cell>
          <cell r="I62">
            <v>0</v>
          </cell>
          <cell r="J62">
            <v>11115214.300000001</v>
          </cell>
          <cell r="K62">
            <v>102907.98999999998</v>
          </cell>
          <cell r="L62">
            <v>102907.98999999998</v>
          </cell>
          <cell r="M62">
            <v>889960</v>
          </cell>
          <cell r="N62">
            <v>0</v>
          </cell>
          <cell r="O62">
            <v>735287.29999999993</v>
          </cell>
          <cell r="P62">
            <v>102907.98999999998</v>
          </cell>
          <cell r="Q62">
            <v>632379.31000000017</v>
          </cell>
          <cell r="R62">
            <v>0</v>
          </cell>
          <cell r="S62">
            <v>10482834.990000002</v>
          </cell>
          <cell r="T62">
            <v>10482834.990000002</v>
          </cell>
          <cell r="U62">
            <v>1</v>
          </cell>
          <cell r="V62">
            <v>89570.101900833324</v>
          </cell>
          <cell r="W62">
            <v>0</v>
          </cell>
          <cell r="X62">
            <v>209</v>
          </cell>
          <cell r="AC62">
            <v>725</v>
          </cell>
          <cell r="AE62">
            <v>9.6699999999999994E-2</v>
          </cell>
          <cell r="AF62">
            <v>-13338.257160000017</v>
          </cell>
          <cell r="AI62">
            <v>1549</v>
          </cell>
          <cell r="AJ62">
            <v>411537.6</v>
          </cell>
        </row>
        <row r="63">
          <cell r="C63">
            <v>2642037.09</v>
          </cell>
          <cell r="D63">
            <v>103593537.81000002</v>
          </cell>
          <cell r="G63">
            <v>2718</v>
          </cell>
          <cell r="H63">
            <v>10482834.990000002</v>
          </cell>
          <cell r="I63">
            <v>0</v>
          </cell>
          <cell r="J63">
            <v>10482834.990000002</v>
          </cell>
          <cell r="K63">
            <v>97053.239999999976</v>
          </cell>
          <cell r="L63">
            <v>97053.239999999976</v>
          </cell>
          <cell r="M63">
            <v>1051916</v>
          </cell>
          <cell r="N63">
            <v>0</v>
          </cell>
          <cell r="O63">
            <v>859847.43</v>
          </cell>
          <cell r="P63">
            <v>97053.239999999976</v>
          </cell>
          <cell r="Q63">
            <v>762794.19000000006</v>
          </cell>
          <cell r="R63">
            <v>0</v>
          </cell>
          <cell r="S63">
            <v>9720040.799999997</v>
          </cell>
          <cell r="T63">
            <v>9720040.799999997</v>
          </cell>
          <cell r="U63">
            <v>1</v>
          </cell>
          <cell r="V63">
            <v>84474.178627750007</v>
          </cell>
          <cell r="W63">
            <v>0</v>
          </cell>
          <cell r="X63">
            <v>209</v>
          </cell>
          <cell r="AC63">
            <v>907</v>
          </cell>
          <cell r="AE63">
            <v>9.6699999999999994E-2</v>
          </cell>
          <cell r="AF63">
            <v>-12579.401988000018</v>
          </cell>
          <cell r="AI63">
            <v>1811</v>
          </cell>
          <cell r="AJ63">
            <v>481348.43</v>
          </cell>
        </row>
        <row r="64">
          <cell r="C64">
            <v>2431158.0999999996</v>
          </cell>
          <cell r="D64">
            <v>106024695.91000001</v>
          </cell>
          <cell r="G64">
            <v>2666</v>
          </cell>
          <cell r="H64">
            <v>9720040.799999997</v>
          </cell>
          <cell r="I64">
            <v>0</v>
          </cell>
          <cell r="J64">
            <v>9720040.799999997</v>
          </cell>
          <cell r="K64">
            <v>89991.05</v>
          </cell>
          <cell r="L64">
            <v>89991.05</v>
          </cell>
          <cell r="M64">
            <v>1025620</v>
          </cell>
          <cell r="N64">
            <v>0</v>
          </cell>
          <cell r="O64">
            <v>836475</v>
          </cell>
          <cell r="P64">
            <v>89991.05</v>
          </cell>
          <cell r="Q64">
            <v>746483.95000000019</v>
          </cell>
          <cell r="R64">
            <v>0</v>
          </cell>
          <cell r="S64">
            <v>8973556.8499999996</v>
          </cell>
          <cell r="T64">
            <v>8973556.8499999996</v>
          </cell>
          <cell r="U64">
            <v>1</v>
          </cell>
          <cell r="V64">
            <v>78327.328779999967</v>
          </cell>
          <cell r="W64">
            <v>0</v>
          </cell>
          <cell r="X64">
            <v>209</v>
          </cell>
          <cell r="AC64">
            <v>905</v>
          </cell>
          <cell r="AE64">
            <v>9.6699999999999994E-2</v>
          </cell>
          <cell r="AF64">
            <v>-11664.048960000011</v>
          </cell>
          <cell r="AI64">
            <v>1761</v>
          </cell>
          <cell r="AJ64">
            <v>468426</v>
          </cell>
        </row>
        <row r="65">
          <cell r="C65">
            <v>2069527.3600000003</v>
          </cell>
          <cell r="D65">
            <v>108094223.27000001</v>
          </cell>
          <cell r="G65">
            <v>2643</v>
          </cell>
          <cell r="H65">
            <v>8973556.8499999996</v>
          </cell>
          <cell r="I65">
            <v>0</v>
          </cell>
          <cell r="J65">
            <v>8973556.8499999996</v>
          </cell>
          <cell r="K65">
            <v>83079.889999999985</v>
          </cell>
          <cell r="L65">
            <v>83079.889999999985</v>
          </cell>
          <cell r="M65">
            <v>1016025</v>
          </cell>
          <cell r="N65">
            <v>0</v>
          </cell>
          <cell r="O65">
            <v>803717.53</v>
          </cell>
          <cell r="P65">
            <v>83079.889999999985</v>
          </cell>
          <cell r="Q65">
            <v>720637.6399999999</v>
          </cell>
          <cell r="R65">
            <v>0</v>
          </cell>
          <cell r="S65">
            <v>8252919.209999999</v>
          </cell>
          <cell r="T65">
            <v>8252919.209999999</v>
          </cell>
          <cell r="U65">
            <v>1</v>
          </cell>
          <cell r="V65">
            <v>72311.912282916659</v>
          </cell>
          <cell r="W65">
            <v>0</v>
          </cell>
          <cell r="X65">
            <v>209</v>
          </cell>
          <cell r="AC65">
            <v>951</v>
          </cell>
          <cell r="AE65">
            <v>9.6699999999999994E-2</v>
          </cell>
          <cell r="AF65">
            <v>-10768.268220000013</v>
          </cell>
          <cell r="AI65">
            <v>1692</v>
          </cell>
          <cell r="AJ65">
            <v>449797.1</v>
          </cell>
        </row>
        <row r="66">
          <cell r="C66">
            <v>1670090.3899999997</v>
          </cell>
          <cell r="D66">
            <v>109764313.66000001</v>
          </cell>
          <cell r="G66">
            <v>2432</v>
          </cell>
          <cell r="H66">
            <v>8252919.209999999</v>
          </cell>
          <cell r="I66">
            <v>0</v>
          </cell>
          <cell r="J66">
            <v>8252919.209999999</v>
          </cell>
          <cell r="K66">
            <v>76408.009999999995</v>
          </cell>
          <cell r="L66">
            <v>76408.009999999995</v>
          </cell>
          <cell r="M66">
            <v>893456</v>
          </cell>
          <cell r="N66">
            <v>0</v>
          </cell>
          <cell r="O66">
            <v>613626.16</v>
          </cell>
          <cell r="P66">
            <v>76408.009999999995</v>
          </cell>
          <cell r="Q66">
            <v>537218.14999999991</v>
          </cell>
          <cell r="R66">
            <v>0</v>
          </cell>
          <cell r="S66">
            <v>7715701.0600000005</v>
          </cell>
          <cell r="T66">
            <v>7715701.0600000005</v>
          </cell>
          <cell r="U66">
            <v>1</v>
          </cell>
          <cell r="V66">
            <v>66504.773967249988</v>
          </cell>
          <cell r="W66">
            <v>0</v>
          </cell>
          <cell r="X66">
            <v>209</v>
          </cell>
          <cell r="AC66">
            <v>1140</v>
          </cell>
          <cell r="AE66">
            <v>9.6699999999999994E-2</v>
          </cell>
          <cell r="AF66">
            <v>-9903.5030520000109</v>
          </cell>
          <cell r="AI66">
            <v>1292</v>
          </cell>
          <cell r="AJ66">
            <v>343426.26</v>
          </cell>
        </row>
        <row r="67">
          <cell r="C67">
            <v>1049708.8499999999</v>
          </cell>
          <cell r="D67">
            <v>110814022.51000001</v>
          </cell>
          <cell r="G67">
            <v>2070</v>
          </cell>
          <cell r="H67">
            <v>7715701.0599999987</v>
          </cell>
          <cell r="I67">
            <v>0</v>
          </cell>
          <cell r="J67">
            <v>7715701.0600000005</v>
          </cell>
          <cell r="K67">
            <v>71434.28</v>
          </cell>
          <cell r="L67">
            <v>71434.28</v>
          </cell>
          <cell r="M67">
            <v>706876</v>
          </cell>
          <cell r="N67">
            <v>0</v>
          </cell>
          <cell r="O67">
            <v>482511.82</v>
          </cell>
          <cell r="P67">
            <v>71434.28</v>
          </cell>
          <cell r="Q67">
            <v>411077.53999999992</v>
          </cell>
          <cell r="R67">
            <v>0</v>
          </cell>
          <cell r="S67">
            <v>7304623.5200000014</v>
          </cell>
          <cell r="T67">
            <v>7304623.5200000014</v>
          </cell>
          <cell r="U67">
            <v>1</v>
          </cell>
          <cell r="V67">
            <v>62175.691041833328</v>
          </cell>
          <cell r="W67">
            <v>0</v>
          </cell>
          <cell r="X67">
            <v>209</v>
          </cell>
          <cell r="AC67">
            <v>1054</v>
          </cell>
          <cell r="AE67">
            <v>9.6699999999999994E-2</v>
          </cell>
          <cell r="AF67">
            <v>-9258.8412720000124</v>
          </cell>
          <cell r="AI67">
            <v>1016</v>
          </cell>
          <cell r="AJ67">
            <v>270167.82</v>
          </cell>
        </row>
        <row r="68">
          <cell r="C68">
            <v>928965.98999999976</v>
          </cell>
          <cell r="D68">
            <v>111742988.5</v>
          </cell>
          <cell r="G68">
            <v>1669</v>
          </cell>
          <cell r="H68">
            <v>7304623.5200000014</v>
          </cell>
          <cell r="I68">
            <v>0</v>
          </cell>
          <cell r="J68">
            <v>7304623.5200000014</v>
          </cell>
          <cell r="K68">
            <v>67628.38</v>
          </cell>
          <cell r="L68">
            <v>67628.38</v>
          </cell>
          <cell r="M68">
            <v>567207</v>
          </cell>
          <cell r="N68">
            <v>0</v>
          </cell>
          <cell r="O68">
            <v>389975</v>
          </cell>
          <cell r="P68">
            <v>67628.38</v>
          </cell>
          <cell r="Q68">
            <v>322346.62</v>
          </cell>
          <cell r="R68">
            <v>0</v>
          </cell>
          <cell r="S68">
            <v>6982276.8999999994</v>
          </cell>
          <cell r="T68">
            <v>6982276.8999999994</v>
          </cell>
          <cell r="U68">
            <v>1</v>
          </cell>
          <cell r="V68">
            <v>58863.091198666669</v>
          </cell>
          <cell r="W68">
            <v>0</v>
          </cell>
          <cell r="X68">
            <v>209</v>
          </cell>
          <cell r="AC68">
            <v>848</v>
          </cell>
          <cell r="AE68">
            <v>9.6699999999999994E-2</v>
          </cell>
          <cell r="AF68">
            <v>-8765.5482240000129</v>
          </cell>
          <cell r="AI68">
            <v>821</v>
          </cell>
          <cell r="AJ68">
            <v>218386</v>
          </cell>
        </row>
        <row r="69">
          <cell r="C69">
            <v>1147200.69</v>
          </cell>
          <cell r="D69">
            <v>112890189.19</v>
          </cell>
          <cell r="G69">
            <v>1048</v>
          </cell>
          <cell r="H69">
            <v>6982276.8999999994</v>
          </cell>
          <cell r="I69">
            <v>0</v>
          </cell>
          <cell r="J69">
            <v>6982276.8999999994</v>
          </cell>
          <cell r="K69">
            <v>64644.03</v>
          </cell>
          <cell r="L69">
            <v>64644.03</v>
          </cell>
          <cell r="M69">
            <v>356022</v>
          </cell>
          <cell r="N69">
            <v>0</v>
          </cell>
          <cell r="O69">
            <v>244625</v>
          </cell>
          <cell r="P69">
            <v>64644.03</v>
          </cell>
          <cell r="Q69">
            <v>179980.97000000003</v>
          </cell>
          <cell r="R69">
            <v>0</v>
          </cell>
          <cell r="S69">
            <v>6802295.9300000006</v>
          </cell>
          <cell r="T69">
            <v>6802295.9300000006</v>
          </cell>
          <cell r="U69">
            <v>1</v>
          </cell>
          <cell r="V69">
            <v>56265.514685833325</v>
          </cell>
          <cell r="W69">
            <v>0</v>
          </cell>
          <cell r="X69">
            <v>209</v>
          </cell>
          <cell r="AC69">
            <v>533</v>
          </cell>
          <cell r="AE69">
            <v>9.6699999999999994E-2</v>
          </cell>
          <cell r="AF69">
            <v>-8378.7322800000093</v>
          </cell>
          <cell r="AI69">
            <v>515</v>
          </cell>
          <cell r="AJ69">
            <v>136990</v>
          </cell>
        </row>
        <row r="70">
          <cell r="C70">
            <v>1417926.3099999994</v>
          </cell>
          <cell r="D70">
            <v>114308115.5</v>
          </cell>
          <cell r="G70">
            <v>931</v>
          </cell>
          <cell r="H70">
            <v>6802295.9299999988</v>
          </cell>
          <cell r="I70">
            <v>0</v>
          </cell>
          <cell r="J70">
            <v>6802295.9300000006</v>
          </cell>
          <cell r="K70">
            <v>62977.680000000008</v>
          </cell>
          <cell r="L70">
            <v>62977.680000000008</v>
          </cell>
          <cell r="M70">
            <v>316141</v>
          </cell>
          <cell r="N70">
            <v>0</v>
          </cell>
          <cell r="O70">
            <v>211774.33</v>
          </cell>
          <cell r="P70">
            <v>62977.680000000008</v>
          </cell>
          <cell r="Q70">
            <v>148796.65000000002</v>
          </cell>
          <cell r="R70">
            <v>0</v>
          </cell>
          <cell r="S70">
            <v>6653499.2800000003</v>
          </cell>
          <cell r="T70">
            <v>6653499.2800000003</v>
          </cell>
          <cell r="U70">
            <v>1</v>
          </cell>
          <cell r="V70">
            <v>54815.168035916664</v>
          </cell>
          <cell r="W70">
            <v>0</v>
          </cell>
          <cell r="X70">
            <v>209</v>
          </cell>
          <cell r="AC70">
            <v>485</v>
          </cell>
          <cell r="AE70">
            <v>9.6699999999999994E-2</v>
          </cell>
          <cell r="AF70">
            <v>-8162.7551160000103</v>
          </cell>
          <cell r="AI70">
            <v>446</v>
          </cell>
          <cell r="AJ70">
            <v>118560.33</v>
          </cell>
        </row>
        <row r="71">
          <cell r="C71">
            <v>2014423.6700000002</v>
          </cell>
          <cell r="D71">
            <v>116322539.17</v>
          </cell>
          <cell r="G71">
            <v>1146</v>
          </cell>
          <cell r="H71">
            <v>6653499.2800000003</v>
          </cell>
          <cell r="I71">
            <v>0</v>
          </cell>
          <cell r="J71">
            <v>6653499.2800000003</v>
          </cell>
          <cell r="K71">
            <v>61600.1</v>
          </cell>
          <cell r="L71">
            <v>61600.1</v>
          </cell>
          <cell r="M71">
            <v>386080</v>
          </cell>
          <cell r="N71">
            <v>0</v>
          </cell>
          <cell r="O71">
            <v>261725</v>
          </cell>
          <cell r="P71">
            <v>61600.1</v>
          </cell>
          <cell r="Q71">
            <v>200124.89999999997</v>
          </cell>
          <cell r="R71">
            <v>0</v>
          </cell>
          <cell r="S71">
            <v>6453374.3799999999</v>
          </cell>
          <cell r="T71">
            <v>6453374.3799999999</v>
          </cell>
          <cell r="U71">
            <v>1</v>
          </cell>
          <cell r="V71">
            <v>53616.115031333327</v>
          </cell>
          <cell r="W71">
            <v>0</v>
          </cell>
          <cell r="X71">
            <v>209</v>
          </cell>
          <cell r="AC71">
            <v>595</v>
          </cell>
          <cell r="AE71">
            <v>9.6699999999999994E-2</v>
          </cell>
          <cell r="AF71">
            <v>-7984.1991360000093</v>
          </cell>
          <cell r="AI71">
            <v>551</v>
          </cell>
          <cell r="AJ71">
            <v>146566</v>
          </cell>
        </row>
        <row r="72">
          <cell r="C72">
            <v>2263428.37</v>
          </cell>
          <cell r="D72">
            <v>118585967.54000001</v>
          </cell>
          <cell r="G72">
            <v>1421</v>
          </cell>
          <cell r="H72">
            <v>6453374.3800000008</v>
          </cell>
          <cell r="I72">
            <v>0</v>
          </cell>
          <cell r="J72">
            <v>6453374.3799999999</v>
          </cell>
          <cell r="K72">
            <v>59747.270000000004</v>
          </cell>
          <cell r="L72">
            <v>59747.270000000004</v>
          </cell>
          <cell r="M72">
            <v>477337</v>
          </cell>
          <cell r="N72">
            <v>0</v>
          </cell>
          <cell r="O72">
            <v>322050</v>
          </cell>
          <cell r="P72">
            <v>59747.270000000004</v>
          </cell>
          <cell r="Q72">
            <v>262302.73</v>
          </cell>
          <cell r="R72">
            <v>0</v>
          </cell>
          <cell r="S72">
            <v>6191071.6500000004</v>
          </cell>
          <cell r="T72">
            <v>6191071.6500000004</v>
          </cell>
          <cell r="U72">
            <v>1</v>
          </cell>
          <cell r="V72">
            <v>52003.441878833328</v>
          </cell>
          <cell r="W72">
            <v>0</v>
          </cell>
          <cell r="X72">
            <v>209</v>
          </cell>
          <cell r="AC72">
            <v>743</v>
          </cell>
          <cell r="AE72">
            <v>9.6699999999999994E-2</v>
          </cell>
          <cell r="AF72">
            <v>-7744.0492560000093</v>
          </cell>
          <cell r="AI72">
            <v>678</v>
          </cell>
          <cell r="AJ72">
            <v>180348</v>
          </cell>
        </row>
        <row r="73">
          <cell r="C73">
            <v>2706014.35</v>
          </cell>
          <cell r="D73">
            <v>121291981.89</v>
          </cell>
          <cell r="G73">
            <v>2013</v>
          </cell>
          <cell r="H73">
            <v>6191071.6500000004</v>
          </cell>
          <cell r="I73">
            <v>0</v>
          </cell>
          <cell r="J73">
            <v>6191071.6500000004</v>
          </cell>
          <cell r="K73">
            <v>57318.79</v>
          </cell>
          <cell r="L73">
            <v>57318.79</v>
          </cell>
          <cell r="M73">
            <v>677141</v>
          </cell>
          <cell r="N73">
            <v>0</v>
          </cell>
          <cell r="O73">
            <v>457900</v>
          </cell>
          <cell r="P73">
            <v>57318.79</v>
          </cell>
          <cell r="Q73">
            <v>400581.20999999996</v>
          </cell>
          <cell r="R73">
            <v>0</v>
          </cell>
          <cell r="S73">
            <v>5790490.4400000004</v>
          </cell>
          <cell r="T73">
            <v>5790490.4400000004</v>
          </cell>
          <cell r="U73">
            <v>1</v>
          </cell>
          <cell r="V73">
            <v>49889.719046249993</v>
          </cell>
          <cell r="W73">
            <v>0</v>
          </cell>
          <cell r="X73">
            <v>209</v>
          </cell>
          <cell r="AC73">
            <v>1049</v>
          </cell>
          <cell r="AE73">
            <v>9.6699999999999994E-2</v>
          </cell>
          <cell r="AF73">
            <v>-7429.2859800000087</v>
          </cell>
          <cell r="AI73">
            <v>964</v>
          </cell>
          <cell r="AJ73">
            <v>256424</v>
          </cell>
        </row>
        <row r="74">
          <cell r="C74">
            <v>2653080.4</v>
          </cell>
          <cell r="D74">
            <v>123945062.29000001</v>
          </cell>
          <cell r="G74">
            <v>2261</v>
          </cell>
          <cell r="H74">
            <v>5790490.4400000004</v>
          </cell>
          <cell r="I74">
            <v>0</v>
          </cell>
          <cell r="J74">
            <v>5790490.4400000004</v>
          </cell>
          <cell r="K74">
            <v>53610.090000000004</v>
          </cell>
          <cell r="L74">
            <v>53610.090000000004</v>
          </cell>
          <cell r="M74">
            <v>759829</v>
          </cell>
          <cell r="N74">
            <v>0</v>
          </cell>
          <cell r="O74">
            <v>513000</v>
          </cell>
          <cell r="P74">
            <v>53610.090000000004</v>
          </cell>
          <cell r="Q74">
            <v>459389.90999999992</v>
          </cell>
          <cell r="R74">
            <v>0</v>
          </cell>
          <cell r="S74">
            <v>5331100.5299999993</v>
          </cell>
          <cell r="T74">
            <v>5331100.5299999993</v>
          </cell>
          <cell r="U74">
            <v>1</v>
          </cell>
          <cell r="V74">
            <v>46661.702128999998</v>
          </cell>
          <cell r="W74">
            <v>0</v>
          </cell>
          <cell r="X74">
            <v>209</v>
          </cell>
          <cell r="AC74">
            <v>1181</v>
          </cell>
          <cell r="AE74">
            <v>9.6699999999999994E-2</v>
          </cell>
          <cell r="AF74">
            <v>-6948.5885280000084</v>
          </cell>
          <cell r="AI74">
            <v>1080</v>
          </cell>
          <cell r="AJ74">
            <v>287280</v>
          </cell>
        </row>
        <row r="75">
          <cell r="C75">
            <v>2628826.92</v>
          </cell>
          <cell r="D75">
            <v>126573889.21000001</v>
          </cell>
          <cell r="G75">
            <v>2709</v>
          </cell>
          <cell r="H75">
            <v>5331100.5299999993</v>
          </cell>
          <cell r="I75">
            <v>0</v>
          </cell>
          <cell r="J75">
            <v>5331100.5299999993</v>
          </cell>
          <cell r="K75">
            <v>49356.920000000006</v>
          </cell>
          <cell r="L75">
            <v>49356.920000000006</v>
          </cell>
          <cell r="M75">
            <v>910119</v>
          </cell>
          <cell r="N75">
            <v>0</v>
          </cell>
          <cell r="O75">
            <v>613813.43000000005</v>
          </cell>
          <cell r="P75">
            <v>49356.920000000006</v>
          </cell>
          <cell r="Q75">
            <v>564456.51</v>
          </cell>
          <cell r="R75">
            <v>0</v>
          </cell>
          <cell r="S75">
            <v>4766644.0199999996</v>
          </cell>
          <cell r="T75">
            <v>4766644.0199999996</v>
          </cell>
          <cell r="U75">
            <v>1</v>
          </cell>
          <cell r="V75">
            <v>42959.78510424999</v>
          </cell>
          <cell r="W75">
            <v>0</v>
          </cell>
          <cell r="X75">
            <v>209</v>
          </cell>
          <cell r="AC75">
            <v>1416</v>
          </cell>
          <cell r="AE75">
            <v>9.6699999999999994E-2</v>
          </cell>
          <cell r="AF75">
            <v>-6397.3206360000067</v>
          </cell>
          <cell r="AI75">
            <v>1293</v>
          </cell>
          <cell r="AJ75">
            <v>343576.43</v>
          </cell>
        </row>
        <row r="76">
          <cell r="C76">
            <v>2419002.2999999998</v>
          </cell>
          <cell r="D76">
            <v>128992891.51000001</v>
          </cell>
          <cell r="G76">
            <v>2650</v>
          </cell>
          <cell r="H76">
            <v>4766644.0199999996</v>
          </cell>
          <cell r="I76">
            <v>0</v>
          </cell>
          <cell r="J76">
            <v>4766644.0199999996</v>
          </cell>
          <cell r="K76">
            <v>44131.009999999995</v>
          </cell>
          <cell r="L76">
            <v>44131.009999999995</v>
          </cell>
          <cell r="M76">
            <v>886616</v>
          </cell>
          <cell r="N76">
            <v>0</v>
          </cell>
          <cell r="O76">
            <v>594225</v>
          </cell>
          <cell r="P76">
            <v>44131.009999999995</v>
          </cell>
          <cell r="Q76">
            <v>550093.99</v>
          </cell>
          <cell r="R76">
            <v>0</v>
          </cell>
          <cell r="S76">
            <v>4216550.03</v>
          </cell>
          <cell r="T76">
            <v>4216550.03</v>
          </cell>
          <cell r="U76">
            <v>1</v>
          </cell>
          <cell r="V76">
            <v>38411.20639449999</v>
          </cell>
          <cell r="W76">
            <v>0</v>
          </cell>
          <cell r="X76">
            <v>209</v>
          </cell>
          <cell r="AC76">
            <v>1399</v>
          </cell>
          <cell r="AE76">
            <v>9.6699999999999994E-2</v>
          </cell>
          <cell r="AF76">
            <v>-5719.9728240000059</v>
          </cell>
          <cell r="AI76">
            <v>1251</v>
          </cell>
          <cell r="AJ76">
            <v>332766</v>
          </cell>
        </row>
        <row r="77">
          <cell r="C77">
            <v>2059179.7299999997</v>
          </cell>
          <cell r="D77">
            <v>131052071.24000001</v>
          </cell>
          <cell r="G77">
            <v>2633</v>
          </cell>
          <cell r="H77">
            <v>4216550.03</v>
          </cell>
          <cell r="I77">
            <v>0</v>
          </cell>
          <cell r="J77">
            <v>4216550.03</v>
          </cell>
          <cell r="K77">
            <v>39038.089999999997</v>
          </cell>
          <cell r="L77">
            <v>39038.089999999997</v>
          </cell>
          <cell r="M77">
            <v>880403</v>
          </cell>
          <cell r="N77">
            <v>0</v>
          </cell>
          <cell r="O77">
            <v>589475</v>
          </cell>
          <cell r="P77">
            <v>39038.089999999997</v>
          </cell>
          <cell r="Q77">
            <v>550436.91</v>
          </cell>
          <cell r="R77">
            <v>0</v>
          </cell>
          <cell r="S77">
            <v>3666113.1200000006</v>
          </cell>
          <cell r="T77">
            <v>3666113.1200000006</v>
          </cell>
          <cell r="U77">
            <v>1</v>
          </cell>
          <cell r="V77">
            <v>33978.365658416667</v>
          </cell>
          <cell r="W77">
            <v>0</v>
          </cell>
          <cell r="X77">
            <v>209</v>
          </cell>
          <cell r="AC77">
            <v>1392</v>
          </cell>
          <cell r="AE77">
            <v>9.6699999999999994E-2</v>
          </cell>
          <cell r="AF77">
            <v>-5059.8600360000064</v>
          </cell>
          <cell r="AI77">
            <v>1241</v>
          </cell>
          <cell r="AJ77">
            <v>330106</v>
          </cell>
        </row>
        <row r="78">
          <cell r="C78">
            <v>1661739.93</v>
          </cell>
          <cell r="D78">
            <v>132713811.17000002</v>
          </cell>
          <cell r="G78">
            <v>2417</v>
          </cell>
          <cell r="H78">
            <v>3666113.1200000006</v>
          </cell>
          <cell r="I78">
            <v>0</v>
          </cell>
          <cell r="J78">
            <v>3666113.1200000006</v>
          </cell>
          <cell r="K78">
            <v>33941.97</v>
          </cell>
          <cell r="L78">
            <v>33941.97</v>
          </cell>
          <cell r="M78">
            <v>808393</v>
          </cell>
          <cell r="N78">
            <v>0</v>
          </cell>
          <cell r="O78">
            <v>541500</v>
          </cell>
          <cell r="P78">
            <v>33941.97</v>
          </cell>
          <cell r="Q78">
            <v>507558.03</v>
          </cell>
          <cell r="R78">
            <v>0</v>
          </cell>
          <cell r="S78">
            <v>3158555.09</v>
          </cell>
          <cell r="T78">
            <v>3158555.09</v>
          </cell>
          <cell r="U78">
            <v>1</v>
          </cell>
          <cell r="V78">
            <v>29542.761558666669</v>
          </cell>
          <cell r="W78">
            <v>0</v>
          </cell>
          <cell r="X78">
            <v>209</v>
          </cell>
          <cell r="AC78">
            <v>1277</v>
          </cell>
          <cell r="AE78">
            <v>9.6699999999999994E-2</v>
          </cell>
          <cell r="AF78">
            <v>-4399.3357440000054</v>
          </cell>
          <cell r="AI78">
            <v>1140</v>
          </cell>
          <cell r="AJ78">
            <v>303240</v>
          </cell>
        </row>
        <row r="79">
          <cell r="C79">
            <v>1044460.2999999999</v>
          </cell>
          <cell r="D79">
            <v>133758271.47000001</v>
          </cell>
          <cell r="G79">
            <v>2059</v>
          </cell>
          <cell r="H79">
            <v>3158555.09</v>
          </cell>
          <cell r="I79">
            <v>0</v>
          </cell>
          <cell r="J79">
            <v>3158555.09</v>
          </cell>
          <cell r="K79">
            <v>29242.84</v>
          </cell>
          <cell r="L79">
            <v>29242.84</v>
          </cell>
          <cell r="M79">
            <v>689681</v>
          </cell>
          <cell r="N79">
            <v>0</v>
          </cell>
          <cell r="O79">
            <v>463125</v>
          </cell>
          <cell r="P79">
            <v>29242.84</v>
          </cell>
          <cell r="Q79">
            <v>433882.16000000015</v>
          </cell>
          <cell r="R79">
            <v>0</v>
          </cell>
          <cell r="S79">
            <v>2724672.9299999997</v>
          </cell>
          <cell r="T79">
            <v>2724672.9299999997</v>
          </cell>
          <cell r="U79">
            <v>1</v>
          </cell>
          <cell r="V79">
            <v>25452.689766916661</v>
          </cell>
          <cell r="W79">
            <v>0</v>
          </cell>
          <cell r="X79">
            <v>209</v>
          </cell>
          <cell r="AC79">
            <v>1084</v>
          </cell>
          <cell r="AE79">
            <v>9.6699999999999994E-2</v>
          </cell>
          <cell r="AF79">
            <v>-3790.2661080000044</v>
          </cell>
          <cell r="AI79">
            <v>975</v>
          </cell>
          <cell r="AJ79">
            <v>259350</v>
          </cell>
        </row>
        <row r="80">
          <cell r="C80">
            <v>924321.19000000018</v>
          </cell>
          <cell r="D80">
            <v>134682592.66000003</v>
          </cell>
          <cell r="G80">
            <v>1663</v>
          </cell>
          <cell r="H80">
            <v>2724672.9299999997</v>
          </cell>
          <cell r="I80">
            <v>0</v>
          </cell>
          <cell r="J80">
            <v>2724672.9299999997</v>
          </cell>
          <cell r="K80">
            <v>25225.839999999997</v>
          </cell>
          <cell r="L80">
            <v>25225.839999999997</v>
          </cell>
          <cell r="M80">
            <v>556909</v>
          </cell>
          <cell r="N80">
            <v>0</v>
          </cell>
          <cell r="O80">
            <v>373825</v>
          </cell>
          <cell r="P80">
            <v>25225.839999999997</v>
          </cell>
          <cell r="Q80">
            <v>348599.16000000003</v>
          </cell>
          <cell r="R80">
            <v>0</v>
          </cell>
          <cell r="S80">
            <v>2376073.77</v>
          </cell>
          <cell r="T80">
            <v>2376073.77</v>
          </cell>
          <cell r="U80">
            <v>1</v>
          </cell>
          <cell r="V80">
            <v>21956.322694249993</v>
          </cell>
          <cell r="W80">
            <v>0</v>
          </cell>
          <cell r="X80">
            <v>209</v>
          </cell>
          <cell r="AC80">
            <v>876</v>
          </cell>
          <cell r="AE80">
            <v>9.6699999999999994E-2</v>
          </cell>
          <cell r="AF80">
            <v>-3269.6075160000037</v>
          </cell>
          <cell r="AI80">
            <v>787</v>
          </cell>
          <cell r="AJ80">
            <v>209342</v>
          </cell>
        </row>
        <row r="81">
          <cell r="C81">
            <v>1141464.68</v>
          </cell>
          <cell r="D81">
            <v>135824057.34000003</v>
          </cell>
          <cell r="G81">
            <v>1045</v>
          </cell>
          <cell r="H81">
            <v>2376073.77</v>
          </cell>
          <cell r="I81">
            <v>0</v>
          </cell>
          <cell r="J81">
            <v>2376073.77</v>
          </cell>
          <cell r="K81">
            <v>21998.39</v>
          </cell>
          <cell r="L81">
            <v>21998.39</v>
          </cell>
          <cell r="M81">
            <v>350607</v>
          </cell>
          <cell r="N81">
            <v>0</v>
          </cell>
          <cell r="O81">
            <v>236075</v>
          </cell>
          <cell r="P81">
            <v>21998.39</v>
          </cell>
          <cell r="Q81">
            <v>214076.61</v>
          </cell>
          <cell r="R81">
            <v>0</v>
          </cell>
          <cell r="S81">
            <v>2161997.16</v>
          </cell>
          <cell r="T81">
            <v>2161997.16</v>
          </cell>
          <cell r="U81">
            <v>1</v>
          </cell>
          <cell r="V81">
            <v>19147.194463249998</v>
          </cell>
          <cell r="W81">
            <v>0</v>
          </cell>
          <cell r="X81">
            <v>209</v>
          </cell>
          <cell r="AC81">
            <v>548</v>
          </cell>
          <cell r="AE81">
            <v>9.6699999999999994E-2</v>
          </cell>
          <cell r="AF81">
            <v>-2851.2885240000032</v>
          </cell>
          <cell r="AI81">
            <v>497</v>
          </cell>
          <cell r="AJ81">
            <v>132202</v>
          </cell>
        </row>
        <row r="82">
          <cell r="C82">
            <v>1410836.6700000002</v>
          </cell>
          <cell r="D82">
            <v>137234894.01000002</v>
          </cell>
          <cell r="G82">
            <v>920</v>
          </cell>
          <cell r="H82">
            <v>2161997.16</v>
          </cell>
          <cell r="I82">
            <v>0</v>
          </cell>
          <cell r="J82">
            <v>2161997.16</v>
          </cell>
          <cell r="K82">
            <v>20016.419999999998</v>
          </cell>
          <cell r="L82">
            <v>20016.419999999998</v>
          </cell>
          <cell r="M82">
            <v>308788</v>
          </cell>
          <cell r="N82">
            <v>0</v>
          </cell>
          <cell r="O82">
            <v>208050</v>
          </cell>
          <cell r="P82">
            <v>20016.419999999998</v>
          </cell>
          <cell r="Q82">
            <v>188033.58000000002</v>
          </cell>
          <cell r="R82">
            <v>0</v>
          </cell>
          <cell r="S82">
            <v>1973963.58</v>
          </cell>
          <cell r="T82">
            <v>1973963.58</v>
          </cell>
          <cell r="U82">
            <v>1</v>
          </cell>
          <cell r="V82">
            <v>17422.093781</v>
          </cell>
          <cell r="W82">
            <v>0</v>
          </cell>
          <cell r="X82">
            <v>209</v>
          </cell>
          <cell r="AC82">
            <v>482</v>
          </cell>
          <cell r="AE82">
            <v>9.6699999999999994E-2</v>
          </cell>
          <cell r="AF82">
            <v>-2594.3965920000032</v>
          </cell>
          <cell r="AI82">
            <v>438</v>
          </cell>
          <cell r="AJ82">
            <v>116508</v>
          </cell>
        </row>
        <row r="83">
          <cell r="C83">
            <v>1956260.7799999998</v>
          </cell>
          <cell r="D83">
            <v>139191154.79000002</v>
          </cell>
          <cell r="G83">
            <v>1119</v>
          </cell>
          <cell r="H83">
            <v>1973963.58</v>
          </cell>
          <cell r="I83">
            <v>0</v>
          </cell>
          <cell r="J83">
            <v>1973963.58</v>
          </cell>
          <cell r="K83">
            <v>18275.54</v>
          </cell>
          <cell r="L83">
            <v>18275.54</v>
          </cell>
          <cell r="M83">
            <v>378043</v>
          </cell>
          <cell r="N83">
            <v>0</v>
          </cell>
          <cell r="O83">
            <v>246892.82</v>
          </cell>
          <cell r="P83">
            <v>18275.54</v>
          </cell>
          <cell r="Q83">
            <v>228617.28</v>
          </cell>
          <cell r="R83">
            <v>0</v>
          </cell>
          <cell r="S83">
            <v>1745346.3</v>
          </cell>
          <cell r="T83">
            <v>1745346.3</v>
          </cell>
          <cell r="U83">
            <v>1</v>
          </cell>
          <cell r="V83">
            <v>15906.856515499998</v>
          </cell>
          <cell r="W83">
            <v>0</v>
          </cell>
          <cell r="X83">
            <v>209</v>
          </cell>
          <cell r="AC83">
            <v>599</v>
          </cell>
          <cell r="AE83">
            <v>9.6699999999999994E-2</v>
          </cell>
          <cell r="AF83">
            <v>-2368.7562960000027</v>
          </cell>
          <cell r="AI83">
            <v>520</v>
          </cell>
          <cell r="AJ83">
            <v>138212.82</v>
          </cell>
        </row>
        <row r="84">
          <cell r="C84">
            <v>2064972.34</v>
          </cell>
          <cell r="D84">
            <v>141256127.13000003</v>
          </cell>
          <cell r="G84">
            <v>1289</v>
          </cell>
          <cell r="H84">
            <v>1745346.3</v>
          </cell>
          <cell r="I84">
            <v>0</v>
          </cell>
          <cell r="J84">
            <v>1745346.3</v>
          </cell>
          <cell r="K84">
            <v>16158.93</v>
          </cell>
          <cell r="L84">
            <v>16158.93</v>
          </cell>
          <cell r="M84">
            <v>424479</v>
          </cell>
          <cell r="N84">
            <v>0</v>
          </cell>
          <cell r="O84">
            <v>276925</v>
          </cell>
          <cell r="P84">
            <v>16158.93</v>
          </cell>
          <cell r="Q84">
            <v>260766.06999999998</v>
          </cell>
          <cell r="R84">
            <v>0</v>
          </cell>
          <cell r="S84">
            <v>1484580.2300000002</v>
          </cell>
          <cell r="T84">
            <v>1484580.2300000002</v>
          </cell>
          <cell r="U84">
            <v>1</v>
          </cell>
          <cell r="V84">
            <v>14064.582267499998</v>
          </cell>
          <cell r="W84">
            <v>0</v>
          </cell>
          <cell r="X84">
            <v>209</v>
          </cell>
          <cell r="AC84">
            <v>706</v>
          </cell>
          <cell r="AE84">
            <v>9.6699999999999994E-2</v>
          </cell>
          <cell r="AF84">
            <v>-2094.4155600000026</v>
          </cell>
          <cell r="AI84">
            <v>583</v>
          </cell>
          <cell r="AJ84">
            <v>155078</v>
          </cell>
        </row>
        <row r="85">
          <cell r="C85">
            <v>2407961.7600000007</v>
          </cell>
          <cell r="D85">
            <v>143664088.89000002</v>
          </cell>
          <cell r="G85">
            <v>1793</v>
          </cell>
          <cell r="H85">
            <v>1484580.23</v>
          </cell>
          <cell r="I85">
            <v>0</v>
          </cell>
          <cell r="J85">
            <v>1484580.2300000002</v>
          </cell>
          <cell r="K85">
            <v>13744.68</v>
          </cell>
          <cell r="L85">
            <v>13744.68</v>
          </cell>
          <cell r="M85">
            <v>597645</v>
          </cell>
          <cell r="N85">
            <v>0</v>
          </cell>
          <cell r="O85">
            <v>377176.02</v>
          </cell>
          <cell r="P85">
            <v>13744.68</v>
          </cell>
          <cell r="Q85">
            <v>363431.34</v>
          </cell>
          <cell r="R85">
            <v>0</v>
          </cell>
          <cell r="S85">
            <v>1121148.8899999997</v>
          </cell>
          <cell r="T85">
            <v>1121148.8899999997</v>
          </cell>
          <cell r="U85">
            <v>1</v>
          </cell>
          <cell r="V85">
            <v>11963.242353416666</v>
          </cell>
          <cell r="W85">
            <v>0</v>
          </cell>
          <cell r="X85">
            <v>209</v>
          </cell>
          <cell r="AC85">
            <v>1001</v>
          </cell>
          <cell r="AE85">
            <v>9.6699999999999994E-2</v>
          </cell>
          <cell r="AF85">
            <v>-1781.4962760000024</v>
          </cell>
          <cell r="AI85">
            <v>792</v>
          </cell>
          <cell r="AJ85">
            <v>210328.85</v>
          </cell>
        </row>
        <row r="86">
          <cell r="C86">
            <v>2306535.7800000003</v>
          </cell>
          <cell r="D86">
            <v>145970624.67000002</v>
          </cell>
          <cell r="G86">
            <v>1960</v>
          </cell>
          <cell r="H86">
            <v>1121148.8899999997</v>
          </cell>
          <cell r="I86">
            <v>0</v>
          </cell>
          <cell r="J86">
            <v>1121148.8899999997</v>
          </cell>
          <cell r="K86">
            <v>10379.919999999998</v>
          </cell>
          <cell r="L86">
            <v>10379.919999999998</v>
          </cell>
          <cell r="M86">
            <v>533064</v>
          </cell>
          <cell r="N86">
            <v>0</v>
          </cell>
          <cell r="O86">
            <v>124907.42</v>
          </cell>
          <cell r="P86">
            <v>10379.919999999998</v>
          </cell>
          <cell r="Q86">
            <v>114527.5</v>
          </cell>
          <cell r="R86">
            <v>0</v>
          </cell>
          <cell r="S86">
            <v>1006621.3899999999</v>
          </cell>
          <cell r="T86">
            <v>1006621.3899999999</v>
          </cell>
          <cell r="U86">
            <v>1</v>
          </cell>
          <cell r="V86">
            <v>9034.5914719166631</v>
          </cell>
          <cell r="W86">
            <v>0</v>
          </cell>
          <cell r="X86">
            <v>209</v>
          </cell>
          <cell r="AC86">
            <v>1697</v>
          </cell>
          <cell r="AE86">
            <v>9.6699999999999994E-2</v>
          </cell>
          <cell r="AF86">
            <v>-1345.3786680000012</v>
          </cell>
          <cell r="AI86">
            <v>263</v>
          </cell>
          <cell r="AJ86">
            <v>69934.38</v>
          </cell>
        </row>
        <row r="87">
          <cell r="C87">
            <v>2203469.2800000003</v>
          </cell>
          <cell r="D87">
            <v>148174093.95000002</v>
          </cell>
          <cell r="G87">
            <v>2269</v>
          </cell>
          <cell r="H87">
            <v>781642.58000000007</v>
          </cell>
          <cell r="I87">
            <v>0</v>
          </cell>
          <cell r="J87">
            <v>781642.58000000007</v>
          </cell>
          <cell r="K87">
            <v>7236.6799999999994</v>
          </cell>
          <cell r="L87">
            <v>7236.6799999999994</v>
          </cell>
          <cell r="M87">
            <v>529283</v>
          </cell>
          <cell r="N87">
            <v>0</v>
          </cell>
          <cell r="O87">
            <v>98325</v>
          </cell>
          <cell r="P87">
            <v>7236.6799999999994</v>
          </cell>
          <cell r="Q87">
            <v>91088.320000000007</v>
          </cell>
          <cell r="R87">
            <v>0</v>
          </cell>
          <cell r="S87">
            <v>690554.26</v>
          </cell>
          <cell r="T87">
            <v>690554.26</v>
          </cell>
          <cell r="U87">
            <v>1</v>
          </cell>
          <cell r="V87">
            <v>6298.7364571666667</v>
          </cell>
          <cell r="W87">
            <v>0</v>
          </cell>
          <cell r="X87">
            <v>209</v>
          </cell>
          <cell r="AC87">
            <v>2062</v>
          </cell>
          <cell r="AE87">
            <v>9.6699999999999994E-2</v>
          </cell>
          <cell r="AF87">
            <v>-937.97109600000124</v>
          </cell>
          <cell r="AI87">
            <v>207</v>
          </cell>
          <cell r="AJ87">
            <v>55062</v>
          </cell>
        </row>
        <row r="88">
          <cell r="C88">
            <v>2028128.9199999997</v>
          </cell>
          <cell r="D88">
            <v>150202222.87</v>
          </cell>
          <cell r="G88">
            <v>2223</v>
          </cell>
          <cell r="H88">
            <v>690554.26</v>
          </cell>
          <cell r="I88">
            <v>0</v>
          </cell>
          <cell r="J88">
            <v>690554.26</v>
          </cell>
          <cell r="K88">
            <v>6393.35</v>
          </cell>
          <cell r="L88">
            <v>6393.35</v>
          </cell>
          <cell r="M88">
            <v>518605</v>
          </cell>
          <cell r="N88">
            <v>0</v>
          </cell>
          <cell r="O88">
            <v>96425</v>
          </cell>
          <cell r="P88">
            <v>6393.35</v>
          </cell>
          <cell r="Q88">
            <v>90031.65</v>
          </cell>
          <cell r="R88">
            <v>0</v>
          </cell>
          <cell r="S88">
            <v>600522.61</v>
          </cell>
          <cell r="T88">
            <v>600522.61</v>
          </cell>
          <cell r="U88">
            <v>1</v>
          </cell>
          <cell r="V88">
            <v>5564.716411833333</v>
          </cell>
          <cell r="W88">
            <v>0</v>
          </cell>
          <cell r="X88">
            <v>209</v>
          </cell>
          <cell r="AC88">
            <v>2020</v>
          </cell>
          <cell r="AE88">
            <v>9.6699999999999994E-2</v>
          </cell>
          <cell r="AF88">
            <v>-828.66511200000093</v>
          </cell>
          <cell r="AI88">
            <v>203</v>
          </cell>
          <cell r="AJ88">
            <v>53998</v>
          </cell>
        </row>
        <row r="89">
          <cell r="C89">
            <v>1526575.3399999992</v>
          </cell>
          <cell r="D89">
            <v>151728798.21000001</v>
          </cell>
          <cell r="G89">
            <v>1942</v>
          </cell>
          <cell r="H89">
            <v>600522.61</v>
          </cell>
          <cell r="I89">
            <v>0</v>
          </cell>
          <cell r="J89">
            <v>600522.61</v>
          </cell>
          <cell r="K89">
            <v>5559.82</v>
          </cell>
          <cell r="L89">
            <v>5559.82</v>
          </cell>
          <cell r="M89">
            <v>459078</v>
          </cell>
          <cell r="N89">
            <v>0</v>
          </cell>
          <cell r="O89">
            <v>95000</v>
          </cell>
          <cell r="P89">
            <v>5559.82</v>
          </cell>
          <cell r="Q89">
            <v>89440.18</v>
          </cell>
          <cell r="R89">
            <v>0</v>
          </cell>
          <cell r="S89">
            <v>511082.43</v>
          </cell>
          <cell r="T89">
            <v>511082.43</v>
          </cell>
          <cell r="U89">
            <v>1</v>
          </cell>
          <cell r="V89">
            <v>4839.2113655833327</v>
          </cell>
          <cell r="W89">
            <v>0</v>
          </cell>
          <cell r="X89">
            <v>209</v>
          </cell>
          <cell r="AC89">
            <v>1742</v>
          </cell>
          <cell r="AE89">
            <v>9.6699999999999994E-2</v>
          </cell>
          <cell r="AF89">
            <v>-720.62713200000087</v>
          </cell>
          <cell r="AI89">
            <v>200</v>
          </cell>
          <cell r="AJ89">
            <v>53200</v>
          </cell>
        </row>
        <row r="90">
          <cell r="C90">
            <v>1200316.57</v>
          </cell>
          <cell r="D90">
            <v>152929114.78</v>
          </cell>
          <cell r="G90">
            <v>1741</v>
          </cell>
          <cell r="H90">
            <v>511082.43</v>
          </cell>
          <cell r="I90">
            <v>0</v>
          </cell>
          <cell r="J90">
            <v>511082.43</v>
          </cell>
          <cell r="K90">
            <v>4731.76</v>
          </cell>
          <cell r="L90">
            <v>4731.76</v>
          </cell>
          <cell r="M90">
            <v>413611</v>
          </cell>
          <cell r="N90">
            <v>0</v>
          </cell>
          <cell r="O90">
            <v>88825</v>
          </cell>
          <cell r="P90">
            <v>4731.76</v>
          </cell>
          <cell r="Q90">
            <v>84093.24</v>
          </cell>
          <cell r="R90">
            <v>0</v>
          </cell>
          <cell r="S90">
            <v>426989.19</v>
          </cell>
          <cell r="T90">
            <v>426989.19</v>
          </cell>
          <cell r="U90">
            <v>1</v>
          </cell>
          <cell r="V90">
            <v>4118.4725817499993</v>
          </cell>
          <cell r="W90">
            <v>0</v>
          </cell>
          <cell r="X90">
            <v>209</v>
          </cell>
          <cell r="AC90">
            <v>1554</v>
          </cell>
          <cell r="AE90">
            <v>9.6699999999999994E-2</v>
          </cell>
          <cell r="AF90">
            <v>-613.29891600000076</v>
          </cell>
          <cell r="AI90">
            <v>187</v>
          </cell>
          <cell r="AJ90">
            <v>49742</v>
          </cell>
        </row>
        <row r="91">
          <cell r="C91">
            <v>757049.24</v>
          </cell>
          <cell r="D91">
            <v>153686164.02000001</v>
          </cell>
          <cell r="G91">
            <v>1482</v>
          </cell>
          <cell r="H91">
            <v>426989.19</v>
          </cell>
          <cell r="I91">
            <v>0</v>
          </cell>
          <cell r="J91">
            <v>426989.19</v>
          </cell>
          <cell r="K91">
            <v>3953.19</v>
          </cell>
          <cell r="L91">
            <v>3953.19</v>
          </cell>
          <cell r="M91">
            <v>352830</v>
          </cell>
          <cell r="N91">
            <v>0</v>
          </cell>
          <cell r="O91">
            <v>76950</v>
          </cell>
          <cell r="P91">
            <v>3953.19</v>
          </cell>
          <cell r="Q91">
            <v>72996.81</v>
          </cell>
          <cell r="R91">
            <v>0</v>
          </cell>
          <cell r="S91">
            <v>353992.38</v>
          </cell>
          <cell r="T91">
            <v>353992.38</v>
          </cell>
          <cell r="U91">
            <v>1</v>
          </cell>
          <cell r="V91">
            <v>3440.8212227499994</v>
          </cell>
          <cell r="W91">
            <v>0</v>
          </cell>
          <cell r="X91">
            <v>209</v>
          </cell>
          <cell r="AC91">
            <v>1320</v>
          </cell>
          <cell r="AE91">
            <v>9.6699999999999994E-2</v>
          </cell>
          <cell r="AF91">
            <v>-512.38702800000056</v>
          </cell>
          <cell r="AI91">
            <v>162</v>
          </cell>
          <cell r="AJ91">
            <v>43092</v>
          </cell>
        </row>
        <row r="92">
          <cell r="C92">
            <v>670252.07000000007</v>
          </cell>
          <cell r="D92">
            <v>154356416.09</v>
          </cell>
          <cell r="G92">
            <v>1202</v>
          </cell>
          <cell r="H92">
            <v>353992.38</v>
          </cell>
          <cell r="I92">
            <v>0</v>
          </cell>
          <cell r="J92">
            <v>353992.38</v>
          </cell>
          <cell r="K92">
            <v>3277.37</v>
          </cell>
          <cell r="L92">
            <v>3277.37</v>
          </cell>
          <cell r="M92">
            <v>287128</v>
          </cell>
          <cell r="N92">
            <v>0</v>
          </cell>
          <cell r="O92">
            <v>64125</v>
          </cell>
          <cell r="P92">
            <v>3277.37</v>
          </cell>
          <cell r="Q92">
            <v>60847.630000000005</v>
          </cell>
          <cell r="R92">
            <v>0</v>
          </cell>
          <cell r="S92">
            <v>293144.75</v>
          </cell>
          <cell r="T92">
            <v>293144.75</v>
          </cell>
          <cell r="U92">
            <v>1</v>
          </cell>
          <cell r="V92">
            <v>2852.5885954999999</v>
          </cell>
          <cell r="W92">
            <v>0</v>
          </cell>
          <cell r="X92">
            <v>209</v>
          </cell>
          <cell r="AC92">
            <v>1067</v>
          </cell>
          <cell r="AE92">
            <v>9.6699999999999994E-2</v>
          </cell>
          <cell r="AF92">
            <v>-424.79085600000053</v>
          </cell>
          <cell r="AI92">
            <v>135</v>
          </cell>
          <cell r="AJ92">
            <v>35910</v>
          </cell>
        </row>
        <row r="93">
          <cell r="C93">
            <v>523246.36</v>
          </cell>
          <cell r="D93">
            <v>154879662.45000002</v>
          </cell>
          <cell r="G93">
            <v>481</v>
          </cell>
          <cell r="H93">
            <v>269922.7</v>
          </cell>
          <cell r="I93">
            <v>0</v>
          </cell>
          <cell r="J93">
            <v>269922.7</v>
          </cell>
          <cell r="K93">
            <v>2499.02</v>
          </cell>
          <cell r="L93">
            <v>2499.02</v>
          </cell>
          <cell r="M93">
            <v>110105</v>
          </cell>
          <cell r="N93">
            <v>0</v>
          </cell>
          <cell r="O93">
            <v>17100</v>
          </cell>
          <cell r="P93">
            <v>2499.02</v>
          </cell>
          <cell r="Q93">
            <v>14600.98</v>
          </cell>
          <cell r="R93">
            <v>0</v>
          </cell>
          <cell r="S93">
            <v>255321.72</v>
          </cell>
          <cell r="T93">
            <v>255321.72</v>
          </cell>
          <cell r="U93">
            <v>1</v>
          </cell>
          <cell r="V93">
            <v>2175.1270908333331</v>
          </cell>
          <cell r="W93">
            <v>0</v>
          </cell>
          <cell r="X93">
            <v>209</v>
          </cell>
          <cell r="AC93">
            <v>445</v>
          </cell>
          <cell r="AE93">
            <v>9.6699999999999994E-2</v>
          </cell>
          <cell r="AF93">
            <v>-323.9072400000004</v>
          </cell>
          <cell r="AI93">
            <v>36</v>
          </cell>
          <cell r="AJ93">
            <v>9576</v>
          </cell>
        </row>
        <row r="94">
          <cell r="C94">
            <v>632011.6799999997</v>
          </cell>
          <cell r="D94">
            <v>155511674.13000003</v>
          </cell>
          <cell r="G94">
            <v>404</v>
          </cell>
          <cell r="H94">
            <v>255321.72</v>
          </cell>
          <cell r="I94">
            <v>0</v>
          </cell>
          <cell r="J94">
            <v>255321.72</v>
          </cell>
          <cell r="K94">
            <v>2363.8500000000004</v>
          </cell>
          <cell r="L94">
            <v>2363.8500000000004</v>
          </cell>
          <cell r="M94">
            <v>92682</v>
          </cell>
          <cell r="N94">
            <v>0</v>
          </cell>
          <cell r="O94">
            <v>14725</v>
          </cell>
          <cell r="P94">
            <v>2363.8500000000004</v>
          </cell>
          <cell r="Q94">
            <v>12361.150000000001</v>
          </cell>
          <cell r="R94">
            <v>0</v>
          </cell>
          <cell r="S94">
            <v>242960.57</v>
          </cell>
          <cell r="T94">
            <v>242960.57</v>
          </cell>
          <cell r="U94">
            <v>1</v>
          </cell>
          <cell r="V94">
            <v>2057.4675269999998</v>
          </cell>
          <cell r="W94">
            <v>0</v>
          </cell>
          <cell r="X94">
            <v>209</v>
          </cell>
          <cell r="AC94">
            <v>373</v>
          </cell>
          <cell r="AE94">
            <v>9.6699999999999994E-2</v>
          </cell>
          <cell r="AF94">
            <v>-306.38606400000037</v>
          </cell>
          <cell r="AI94">
            <v>31</v>
          </cell>
          <cell r="AJ94">
            <v>8246</v>
          </cell>
        </row>
        <row r="95">
          <cell r="C95">
            <v>844307.66</v>
          </cell>
          <cell r="D95">
            <v>156355981.79000002</v>
          </cell>
          <cell r="G95">
            <v>470</v>
          </cell>
          <cell r="H95">
            <v>242960.56999999998</v>
          </cell>
          <cell r="I95">
            <v>0</v>
          </cell>
          <cell r="J95">
            <v>242960.57</v>
          </cell>
          <cell r="K95">
            <v>2249.4</v>
          </cell>
          <cell r="L95">
            <v>2249.4</v>
          </cell>
          <cell r="M95">
            <v>108338</v>
          </cell>
          <cell r="N95">
            <v>0</v>
          </cell>
          <cell r="O95">
            <v>18050</v>
          </cell>
          <cell r="P95">
            <v>2249.4</v>
          </cell>
          <cell r="Q95">
            <v>15800.6</v>
          </cell>
          <cell r="R95">
            <v>0</v>
          </cell>
          <cell r="S95">
            <v>227159.97</v>
          </cell>
          <cell r="T95">
            <v>227159.97</v>
          </cell>
          <cell r="U95">
            <v>1</v>
          </cell>
          <cell r="V95">
            <v>1957.8572599166664</v>
          </cell>
          <cell r="W95">
            <v>0</v>
          </cell>
          <cell r="X95">
            <v>209</v>
          </cell>
          <cell r="AC95">
            <v>432</v>
          </cell>
          <cell r="AE95">
            <v>9.6699999999999994E-2</v>
          </cell>
          <cell r="AF95">
            <v>-291.55268400000034</v>
          </cell>
          <cell r="AI95">
            <v>38</v>
          </cell>
          <cell r="AJ95">
            <v>10108</v>
          </cell>
        </row>
        <row r="96">
          <cell r="C96">
            <v>912608.73</v>
          </cell>
          <cell r="D96">
            <v>157268590.52000001</v>
          </cell>
          <cell r="G96">
            <v>555</v>
          </cell>
          <cell r="H96">
            <v>227159.97</v>
          </cell>
          <cell r="I96">
            <v>0</v>
          </cell>
          <cell r="J96">
            <v>227159.97</v>
          </cell>
          <cell r="K96">
            <v>2103.12</v>
          </cell>
          <cell r="L96">
            <v>2103.12</v>
          </cell>
          <cell r="M96">
            <v>129561</v>
          </cell>
          <cell r="N96">
            <v>0</v>
          </cell>
          <cell r="O96">
            <v>24225</v>
          </cell>
          <cell r="P96">
            <v>2103.12</v>
          </cell>
          <cell r="Q96">
            <v>22121.88</v>
          </cell>
          <cell r="R96">
            <v>0</v>
          </cell>
          <cell r="S96">
            <v>205038.09</v>
          </cell>
          <cell r="T96">
            <v>205038.09</v>
          </cell>
          <cell r="U96">
            <v>1</v>
          </cell>
          <cell r="V96">
            <v>1830.5307582499997</v>
          </cell>
          <cell r="W96">
            <v>0</v>
          </cell>
          <cell r="X96">
            <v>209</v>
          </cell>
          <cell r="AC96">
            <v>504</v>
          </cell>
          <cell r="AE96">
            <v>9.6699999999999994E-2</v>
          </cell>
          <cell r="AF96">
            <v>-272.5919640000003</v>
          </cell>
          <cell r="AI96">
            <v>51</v>
          </cell>
          <cell r="AJ96">
            <v>13566</v>
          </cell>
        </row>
        <row r="97">
          <cell r="C97">
            <v>1063870.7</v>
          </cell>
          <cell r="D97">
            <v>158332461.22</v>
          </cell>
          <cell r="G97">
            <v>776</v>
          </cell>
          <cell r="H97">
            <v>205038.09000000003</v>
          </cell>
          <cell r="I97">
            <v>0</v>
          </cell>
          <cell r="J97">
            <v>205038.09</v>
          </cell>
          <cell r="K97">
            <v>1898.3000000000002</v>
          </cell>
          <cell r="L97">
            <v>1898.3000000000002</v>
          </cell>
          <cell r="M97">
            <v>182134</v>
          </cell>
          <cell r="N97">
            <v>0</v>
          </cell>
          <cell r="O97">
            <v>35625</v>
          </cell>
          <cell r="P97">
            <v>1898.3000000000002</v>
          </cell>
          <cell r="Q97">
            <v>33726.699999999997</v>
          </cell>
          <cell r="R97">
            <v>0</v>
          </cell>
          <cell r="S97">
            <v>171311.39</v>
          </cell>
          <cell r="T97">
            <v>171311.39</v>
          </cell>
          <cell r="U97">
            <v>1</v>
          </cell>
          <cell r="V97">
            <v>1652.2652752499998</v>
          </cell>
          <cell r="W97">
            <v>0</v>
          </cell>
          <cell r="X97">
            <v>209</v>
          </cell>
          <cell r="AC97">
            <v>701</v>
          </cell>
          <cell r="AE97">
            <v>9.6699999999999994E-2</v>
          </cell>
          <cell r="AF97">
            <v>-246.04570800000027</v>
          </cell>
          <cell r="AI97">
            <v>75</v>
          </cell>
          <cell r="AJ97">
            <v>19950</v>
          </cell>
        </row>
        <row r="98">
          <cell r="C98">
            <v>988888.4600000002</v>
          </cell>
          <cell r="D98">
            <v>159321349.68000001</v>
          </cell>
          <cell r="G98">
            <v>836</v>
          </cell>
          <cell r="H98">
            <v>171311.39</v>
          </cell>
          <cell r="I98">
            <v>0</v>
          </cell>
          <cell r="J98">
            <v>171311.39</v>
          </cell>
          <cell r="K98">
            <v>1586.05</v>
          </cell>
          <cell r="L98">
            <v>1586.05</v>
          </cell>
          <cell r="M98">
            <v>198132</v>
          </cell>
          <cell r="N98">
            <v>0</v>
          </cell>
          <cell r="O98">
            <v>41800</v>
          </cell>
          <cell r="P98">
            <v>1586.05</v>
          </cell>
          <cell r="Q98">
            <v>40213.949999999997</v>
          </cell>
          <cell r="R98">
            <v>0</v>
          </cell>
          <cell r="S98">
            <v>131097.44</v>
          </cell>
          <cell r="T98">
            <v>131097.44</v>
          </cell>
          <cell r="U98">
            <v>1</v>
          </cell>
          <cell r="V98">
            <v>1380.4842844166667</v>
          </cell>
          <cell r="W98">
            <v>0</v>
          </cell>
          <cell r="X98">
            <v>209</v>
          </cell>
          <cell r="AC98">
            <v>748</v>
          </cell>
          <cell r="AE98">
            <v>9.6699999999999994E-2</v>
          </cell>
          <cell r="AF98">
            <v>-205.57366800000025</v>
          </cell>
          <cell r="AI98">
            <v>88</v>
          </cell>
          <cell r="AJ98">
            <v>23408</v>
          </cell>
        </row>
        <row r="99">
          <cell r="C99">
            <v>876405.70000000007</v>
          </cell>
          <cell r="D99">
            <v>160197755.38</v>
          </cell>
          <cell r="G99">
            <v>900</v>
          </cell>
          <cell r="H99">
            <v>35262.949999999997</v>
          </cell>
          <cell r="I99">
            <v>0</v>
          </cell>
          <cell r="J99">
            <v>35262.949999999997</v>
          </cell>
          <cell r="K99">
            <v>326.47000000000003</v>
          </cell>
          <cell r="L99">
            <v>326.47000000000003</v>
          </cell>
          <cell r="M99">
            <v>192090</v>
          </cell>
          <cell r="N99">
            <v>0</v>
          </cell>
          <cell r="O99">
            <v>7125</v>
          </cell>
          <cell r="P99">
            <v>326.47000000000003</v>
          </cell>
          <cell r="Q99">
            <v>6798.53</v>
          </cell>
          <cell r="R99">
            <v>0</v>
          </cell>
          <cell r="S99">
            <v>28464.42</v>
          </cell>
          <cell r="T99">
            <v>28464.42</v>
          </cell>
          <cell r="U99">
            <v>1</v>
          </cell>
          <cell r="V99">
            <v>284.16060541666661</v>
          </cell>
          <cell r="W99">
            <v>0</v>
          </cell>
          <cell r="X99">
            <v>209</v>
          </cell>
          <cell r="AC99">
            <v>885</v>
          </cell>
          <cell r="AE99">
            <v>9.6699999999999994E-2</v>
          </cell>
          <cell r="AF99">
            <v>-42.315540000000048</v>
          </cell>
          <cell r="AI99">
            <v>15</v>
          </cell>
          <cell r="AJ99">
            <v>3990</v>
          </cell>
        </row>
        <row r="100">
          <cell r="C100">
            <v>770816.99000000011</v>
          </cell>
          <cell r="D100">
            <v>160968572.37</v>
          </cell>
          <cell r="G100">
            <v>850</v>
          </cell>
          <cell r="H100">
            <v>28464.420000000002</v>
          </cell>
          <cell r="I100">
            <v>0</v>
          </cell>
          <cell r="J100">
            <v>28464.42</v>
          </cell>
          <cell r="K100">
            <v>263.52999999999997</v>
          </cell>
          <cell r="L100">
            <v>263.52999999999997</v>
          </cell>
          <cell r="M100">
            <v>181374</v>
          </cell>
          <cell r="N100">
            <v>0</v>
          </cell>
          <cell r="O100">
            <v>6650</v>
          </cell>
          <cell r="P100">
            <v>263.52999999999997</v>
          </cell>
          <cell r="Q100">
            <v>6386.47</v>
          </cell>
          <cell r="R100">
            <v>0</v>
          </cell>
          <cell r="S100">
            <v>22077.95</v>
          </cell>
          <cell r="T100">
            <v>22077.95</v>
          </cell>
          <cell r="U100">
            <v>1</v>
          </cell>
          <cell r="V100">
            <v>229.37578449999995</v>
          </cell>
          <cell r="W100">
            <v>0</v>
          </cell>
          <cell r="X100">
            <v>209</v>
          </cell>
          <cell r="AC100">
            <v>836</v>
          </cell>
          <cell r="AE100">
            <v>9.6699999999999994E-2</v>
          </cell>
          <cell r="AF100">
            <v>-34.157304000000039</v>
          </cell>
          <cell r="AI100">
            <v>14</v>
          </cell>
          <cell r="AJ100">
            <v>3724</v>
          </cell>
        </row>
        <row r="101">
          <cell r="C101">
            <v>649976.14</v>
          </cell>
          <cell r="D101">
            <v>161618548.50999999</v>
          </cell>
          <cell r="G101">
            <v>842</v>
          </cell>
          <cell r="H101">
            <v>22077.95</v>
          </cell>
          <cell r="I101">
            <v>0</v>
          </cell>
          <cell r="J101">
            <v>22077.95</v>
          </cell>
          <cell r="K101">
            <v>204.4</v>
          </cell>
          <cell r="L101">
            <v>204.4</v>
          </cell>
          <cell r="M101">
            <v>179702</v>
          </cell>
          <cell r="N101">
            <v>0</v>
          </cell>
          <cell r="O101">
            <v>6650</v>
          </cell>
          <cell r="P101">
            <v>204.4</v>
          </cell>
          <cell r="Q101">
            <v>6445.6</v>
          </cell>
          <cell r="R101">
            <v>0</v>
          </cell>
          <cell r="S101">
            <v>15632.35</v>
          </cell>
          <cell r="T101">
            <v>15632.35</v>
          </cell>
          <cell r="U101">
            <v>1</v>
          </cell>
          <cell r="V101">
            <v>177.91148041666665</v>
          </cell>
          <cell r="W101">
            <v>0</v>
          </cell>
          <cell r="X101">
            <v>209</v>
          </cell>
          <cell r="AC101">
            <v>828</v>
          </cell>
          <cell r="AE101">
            <v>9.6699999999999994E-2</v>
          </cell>
          <cell r="AF101">
            <v>-26.493540000000031</v>
          </cell>
          <cell r="AI101">
            <v>14</v>
          </cell>
          <cell r="AJ101">
            <v>3724</v>
          </cell>
        </row>
        <row r="102">
          <cell r="C102">
            <v>516993.00000000006</v>
          </cell>
          <cell r="D102">
            <v>162135541.50999999</v>
          </cell>
          <cell r="G102">
            <v>771</v>
          </cell>
          <cell r="H102">
            <v>15632.35</v>
          </cell>
          <cell r="I102">
            <v>0</v>
          </cell>
          <cell r="J102">
            <v>15632.35</v>
          </cell>
          <cell r="K102">
            <v>144.72999999999999</v>
          </cell>
          <cell r="L102">
            <v>144.72999999999999</v>
          </cell>
          <cell r="M102">
            <v>164331</v>
          </cell>
          <cell r="N102">
            <v>0</v>
          </cell>
          <cell r="O102">
            <v>5700</v>
          </cell>
          <cell r="P102">
            <v>144.72999999999999</v>
          </cell>
          <cell r="Q102">
            <v>5555.27</v>
          </cell>
          <cell r="R102">
            <v>0</v>
          </cell>
          <cell r="S102">
            <v>10077.08</v>
          </cell>
          <cell r="T102">
            <v>10077.08</v>
          </cell>
          <cell r="U102">
            <v>1</v>
          </cell>
          <cell r="V102">
            <v>125.97068708333332</v>
          </cell>
          <cell r="W102">
            <v>0</v>
          </cell>
          <cell r="X102">
            <v>209</v>
          </cell>
          <cell r="AC102">
            <v>759</v>
          </cell>
          <cell r="AE102">
            <v>9.6699999999999994E-2</v>
          </cell>
          <cell r="AF102">
            <v>-18.758820000000021</v>
          </cell>
          <cell r="AI102">
            <v>12</v>
          </cell>
          <cell r="AJ102">
            <v>3192</v>
          </cell>
        </row>
        <row r="103">
          <cell r="C103">
            <v>320547.46000000002</v>
          </cell>
          <cell r="D103">
            <v>162456088.97</v>
          </cell>
          <cell r="G103">
            <v>649</v>
          </cell>
          <cell r="H103">
            <v>10077.08</v>
          </cell>
          <cell r="I103">
            <v>0</v>
          </cell>
          <cell r="J103">
            <v>10077.08</v>
          </cell>
          <cell r="K103">
            <v>93.3</v>
          </cell>
          <cell r="L103">
            <v>93.3</v>
          </cell>
          <cell r="M103">
            <v>138567</v>
          </cell>
          <cell r="N103">
            <v>0</v>
          </cell>
          <cell r="O103">
            <v>5225</v>
          </cell>
          <cell r="P103">
            <v>93.3</v>
          </cell>
          <cell r="Q103">
            <v>5131.7</v>
          </cell>
          <cell r="R103">
            <v>0</v>
          </cell>
          <cell r="S103">
            <v>4945.38</v>
          </cell>
          <cell r="T103">
            <v>4945.38</v>
          </cell>
          <cell r="U103">
            <v>1</v>
          </cell>
          <cell r="V103">
            <v>81.204469666666654</v>
          </cell>
          <cell r="W103">
            <v>0</v>
          </cell>
          <cell r="X103">
            <v>209</v>
          </cell>
          <cell r="AC103">
            <v>638</v>
          </cell>
          <cell r="AE103">
            <v>9.6699999999999994E-2</v>
          </cell>
          <cell r="AF103">
            <v>-12.092496000000015</v>
          </cell>
          <cell r="AI103">
            <v>11</v>
          </cell>
          <cell r="AJ103">
            <v>2926</v>
          </cell>
        </row>
        <row r="104">
          <cell r="C104">
            <v>280685.17000000004</v>
          </cell>
          <cell r="D104">
            <v>162736774.13999999</v>
          </cell>
          <cell r="G104">
            <v>518</v>
          </cell>
          <cell r="H104">
            <v>4945.38</v>
          </cell>
          <cell r="I104">
            <v>0</v>
          </cell>
          <cell r="J104">
            <v>4945.38</v>
          </cell>
          <cell r="K104">
            <v>45.79</v>
          </cell>
          <cell r="L104">
            <v>45.79</v>
          </cell>
          <cell r="M104">
            <v>110656</v>
          </cell>
          <cell r="N104">
            <v>0</v>
          </cell>
          <cell r="O104">
            <v>4275</v>
          </cell>
          <cell r="P104">
            <v>45.79</v>
          </cell>
          <cell r="Q104">
            <v>4229.21</v>
          </cell>
          <cell r="R104">
            <v>0</v>
          </cell>
          <cell r="S104">
            <v>716.17</v>
          </cell>
          <cell r="T104">
            <v>716.17</v>
          </cell>
          <cell r="U104">
            <v>1</v>
          </cell>
          <cell r="V104">
            <v>39.851520499999992</v>
          </cell>
          <cell r="W104">
            <v>0</v>
          </cell>
          <cell r="X104">
            <v>209</v>
          </cell>
          <cell r="AC104">
            <v>509</v>
          </cell>
          <cell r="AE104">
            <v>9.6699999999999994E-2</v>
          </cell>
          <cell r="AF104">
            <v>-5.9344560000000071</v>
          </cell>
          <cell r="AI104">
            <v>9</v>
          </cell>
          <cell r="AJ104">
            <v>2394</v>
          </cell>
        </row>
        <row r="105">
          <cell r="C105">
            <v>130899.09999999999</v>
          </cell>
          <cell r="D105">
            <v>162867673.23999998</v>
          </cell>
          <cell r="G105">
            <v>119</v>
          </cell>
          <cell r="H105">
            <v>716.17</v>
          </cell>
          <cell r="I105">
            <v>0</v>
          </cell>
          <cell r="J105">
            <v>716.17</v>
          </cell>
          <cell r="K105">
            <v>6.63</v>
          </cell>
          <cell r="L105">
            <v>6.63</v>
          </cell>
          <cell r="M105">
            <v>26467</v>
          </cell>
          <cell r="N105">
            <v>0</v>
          </cell>
          <cell r="O105">
            <v>722.8</v>
          </cell>
          <cell r="P105">
            <v>6.63</v>
          </cell>
          <cell r="Q105">
            <v>716.17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5.7711365833333321</v>
          </cell>
          <cell r="W105">
            <v>0</v>
          </cell>
          <cell r="X105">
            <v>209</v>
          </cell>
          <cell r="AC105">
            <v>117</v>
          </cell>
          <cell r="AE105">
            <v>9.6699999999999994E-2</v>
          </cell>
          <cell r="AF105">
            <v>-0.85940400000000094</v>
          </cell>
          <cell r="AI105">
            <v>2</v>
          </cell>
          <cell r="AJ105">
            <v>304.79999999999995</v>
          </cell>
        </row>
        <row r="106">
          <cell r="C106">
            <v>137404.21</v>
          </cell>
          <cell r="D106">
            <v>163005077.44999999</v>
          </cell>
          <cell r="G106">
            <v>89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18601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1</v>
          </cell>
          <cell r="V106">
            <v>0</v>
          </cell>
          <cell r="W106">
            <v>0</v>
          </cell>
          <cell r="X106">
            <v>209</v>
          </cell>
          <cell r="AC106">
            <v>89</v>
          </cell>
          <cell r="AE106">
            <v>9.6699999999999994E-2</v>
          </cell>
          <cell r="AF106">
            <v>0</v>
          </cell>
          <cell r="AI106">
            <v>0</v>
          </cell>
          <cell r="AJ106">
            <v>0</v>
          </cell>
        </row>
        <row r="107">
          <cell r="C107">
            <v>196619.47</v>
          </cell>
          <cell r="D107">
            <v>163201696.91999999</v>
          </cell>
          <cell r="G107">
            <v>111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23199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0</v>
          </cell>
          <cell r="X107">
            <v>209</v>
          </cell>
          <cell r="AC107">
            <v>111</v>
          </cell>
          <cell r="AE107">
            <v>9.6699999999999994E-2</v>
          </cell>
          <cell r="AF107">
            <v>0</v>
          </cell>
          <cell r="AI107">
            <v>0</v>
          </cell>
          <cell r="AJ107">
            <v>0</v>
          </cell>
        </row>
        <row r="108">
          <cell r="C108">
            <v>222458.11000000002</v>
          </cell>
          <cell r="D108">
            <v>163424155.03</v>
          </cell>
          <cell r="G108">
            <v>138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28842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209</v>
          </cell>
          <cell r="AC108">
            <v>138</v>
          </cell>
          <cell r="AE108">
            <v>9.6699999999999994E-2</v>
          </cell>
          <cell r="AF108">
            <v>0</v>
          </cell>
          <cell r="AI108">
            <v>0</v>
          </cell>
          <cell r="AJ108">
            <v>0</v>
          </cell>
        </row>
        <row r="109">
          <cell r="C109">
            <v>267027.09000000003</v>
          </cell>
          <cell r="D109">
            <v>163691182.12</v>
          </cell>
          <cell r="G109">
            <v>196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40964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209</v>
          </cell>
          <cell r="AC109">
            <v>196</v>
          </cell>
          <cell r="AE109">
            <v>9.6699999999999994E-2</v>
          </cell>
          <cell r="AF109">
            <v>0</v>
          </cell>
          <cell r="AI109">
            <v>0</v>
          </cell>
          <cell r="AJ109">
            <v>0</v>
          </cell>
        </row>
        <row r="110">
          <cell r="C110">
            <v>261787.02000000002</v>
          </cell>
          <cell r="D110">
            <v>163952969.14000002</v>
          </cell>
          <cell r="G110">
            <v>223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46607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209</v>
          </cell>
          <cell r="AC110">
            <v>223</v>
          </cell>
          <cell r="AE110">
            <v>9.6699999999999994E-2</v>
          </cell>
          <cell r="AF110">
            <v>0</v>
          </cell>
          <cell r="AI110">
            <v>0</v>
          </cell>
          <cell r="AJ110">
            <v>0</v>
          </cell>
        </row>
        <row r="111">
          <cell r="C111">
            <v>253287.86</v>
          </cell>
          <cell r="D111">
            <v>164206257.00000003</v>
          </cell>
          <cell r="G111">
            <v>260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54340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209</v>
          </cell>
          <cell r="AC111">
            <v>260</v>
          </cell>
          <cell r="AE111">
            <v>9.6699999999999994E-2</v>
          </cell>
          <cell r="AF111">
            <v>0</v>
          </cell>
          <cell r="AI111">
            <v>0</v>
          </cell>
          <cell r="AJ111">
            <v>0</v>
          </cell>
        </row>
        <row r="112">
          <cell r="C112">
            <v>232382.59</v>
          </cell>
          <cell r="D112">
            <v>164438639.59000003</v>
          </cell>
          <cell r="G112">
            <v>255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53295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209</v>
          </cell>
          <cell r="AC112">
            <v>255</v>
          </cell>
          <cell r="AE112">
            <v>9.6699999999999994E-2</v>
          </cell>
          <cell r="AF112">
            <v>0</v>
          </cell>
          <cell r="AI112">
            <v>0</v>
          </cell>
          <cell r="AJ112">
            <v>0</v>
          </cell>
        </row>
        <row r="113">
          <cell r="C113">
            <v>196663.28</v>
          </cell>
          <cell r="D113">
            <v>164635302.87000003</v>
          </cell>
          <cell r="G113">
            <v>254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53086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0</v>
          </cell>
          <cell r="X113">
            <v>209</v>
          </cell>
          <cell r="AC113">
            <v>254</v>
          </cell>
          <cell r="AE113">
            <v>9.6699999999999994E-2</v>
          </cell>
          <cell r="AF113">
            <v>0</v>
          </cell>
          <cell r="AI113">
            <v>0</v>
          </cell>
          <cell r="AJ113">
            <v>0</v>
          </cell>
        </row>
        <row r="114">
          <cell r="C114">
            <v>61698.720000000001</v>
          </cell>
          <cell r="D114">
            <v>164697001.59000003</v>
          </cell>
          <cell r="G114">
            <v>88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18392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209</v>
          </cell>
          <cell r="AC114">
            <v>88</v>
          </cell>
          <cell r="AE114">
            <v>9.6699999999999994E-2</v>
          </cell>
          <cell r="AF114">
            <v>0</v>
          </cell>
          <cell r="AI114">
            <v>0</v>
          </cell>
          <cell r="AJ114">
            <v>0</v>
          </cell>
        </row>
        <row r="115">
          <cell r="C115">
            <v>38977.480000000003</v>
          </cell>
          <cell r="D115">
            <v>164735979.07000002</v>
          </cell>
          <cell r="G115">
            <v>76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15884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0</v>
          </cell>
          <cell r="X115">
            <v>209</v>
          </cell>
          <cell r="AC115">
            <v>76</v>
          </cell>
          <cell r="AE115">
            <v>9.6699999999999994E-2</v>
          </cell>
          <cell r="AF115">
            <v>0</v>
          </cell>
          <cell r="AI115">
            <v>0</v>
          </cell>
          <cell r="AJ115">
            <v>0</v>
          </cell>
        </row>
        <row r="116">
          <cell r="C116">
            <v>35065.839999999997</v>
          </cell>
          <cell r="D116">
            <v>164771044.91000003</v>
          </cell>
          <cell r="G116">
            <v>61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12749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0</v>
          </cell>
          <cell r="X116">
            <v>209</v>
          </cell>
          <cell r="AC116">
            <v>61</v>
          </cell>
          <cell r="AE116">
            <v>9.6699999999999994E-2</v>
          </cell>
          <cell r="AF116">
            <v>0</v>
          </cell>
          <cell r="AI116">
            <v>0</v>
          </cell>
          <cell r="AJ116">
            <v>0</v>
          </cell>
        </row>
        <row r="117">
          <cell r="C117">
            <v>0</v>
          </cell>
          <cell r="D117">
            <v>164771044.91000003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0</v>
          </cell>
          <cell r="X117">
            <v>209</v>
          </cell>
          <cell r="AC117">
            <v>0</v>
          </cell>
          <cell r="AE117">
            <v>9.6699999999999994E-2</v>
          </cell>
          <cell r="AF117">
            <v>0</v>
          </cell>
          <cell r="AI117">
            <v>0</v>
          </cell>
          <cell r="AJ117">
            <v>0</v>
          </cell>
        </row>
        <row r="118">
          <cell r="C118">
            <v>0</v>
          </cell>
          <cell r="D118">
            <v>164771044.91000003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0</v>
          </cell>
          <cell r="X118">
            <v>209</v>
          </cell>
          <cell r="AC118">
            <v>0</v>
          </cell>
          <cell r="AE118">
            <v>9.6699999999999994E-2</v>
          </cell>
          <cell r="AF118">
            <v>0</v>
          </cell>
          <cell r="AI118">
            <v>0</v>
          </cell>
          <cell r="AJ118">
            <v>0</v>
          </cell>
        </row>
        <row r="119">
          <cell r="C119">
            <v>0</v>
          </cell>
          <cell r="D119">
            <v>164771044.91000003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0</v>
          </cell>
          <cell r="X119">
            <v>209</v>
          </cell>
          <cell r="AC119">
            <v>0</v>
          </cell>
          <cell r="AE119">
            <v>9.6699999999999994E-2</v>
          </cell>
          <cell r="AF119">
            <v>0</v>
          </cell>
          <cell r="AI119">
            <v>0</v>
          </cell>
          <cell r="AJ119">
            <v>0</v>
          </cell>
        </row>
        <row r="120">
          <cell r="C120">
            <v>0</v>
          </cell>
          <cell r="D120">
            <v>164771044.91000003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209</v>
          </cell>
          <cell r="AC120">
            <v>0</v>
          </cell>
          <cell r="AE120">
            <v>9.6699999999999994E-2</v>
          </cell>
          <cell r="AF120">
            <v>0</v>
          </cell>
          <cell r="AI120">
            <v>0</v>
          </cell>
          <cell r="AJ120">
            <v>0</v>
          </cell>
        </row>
        <row r="121">
          <cell r="C121">
            <v>0</v>
          </cell>
          <cell r="D121">
            <v>164771044.91000003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0</v>
          </cell>
          <cell r="X121">
            <v>209</v>
          </cell>
          <cell r="AC121">
            <v>0</v>
          </cell>
          <cell r="AE121">
            <v>9.6699999999999994E-2</v>
          </cell>
          <cell r="AF121">
            <v>0</v>
          </cell>
          <cell r="AI121">
            <v>0</v>
          </cell>
          <cell r="AJ121">
            <v>0</v>
          </cell>
        </row>
        <row r="122">
          <cell r="C122">
            <v>0</v>
          </cell>
          <cell r="D122">
            <v>164771044.91000003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0</v>
          </cell>
          <cell r="X122">
            <v>209</v>
          </cell>
          <cell r="AC122">
            <v>0</v>
          </cell>
          <cell r="AE122">
            <v>9.6699999999999994E-2</v>
          </cell>
          <cell r="AF122">
            <v>0</v>
          </cell>
          <cell r="AI122">
            <v>0</v>
          </cell>
          <cell r="AJ122">
            <v>0</v>
          </cell>
        </row>
        <row r="123">
          <cell r="C123">
            <v>0</v>
          </cell>
          <cell r="D123">
            <v>164771044.91000003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0</v>
          </cell>
          <cell r="W123">
            <v>0</v>
          </cell>
          <cell r="X123">
            <v>209</v>
          </cell>
          <cell r="AC123">
            <v>0</v>
          </cell>
          <cell r="AE123">
            <v>9.6699999999999994E-2</v>
          </cell>
          <cell r="AF123">
            <v>0</v>
          </cell>
          <cell r="AI123">
            <v>0</v>
          </cell>
          <cell r="AJ123">
            <v>0</v>
          </cell>
        </row>
        <row r="124">
          <cell r="C124">
            <v>0</v>
          </cell>
          <cell r="D124">
            <v>164771044.91000003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0</v>
          </cell>
          <cell r="W124">
            <v>0</v>
          </cell>
          <cell r="X124">
            <v>209</v>
          </cell>
          <cell r="AC124">
            <v>0</v>
          </cell>
          <cell r="AE124">
            <v>9.6699999999999994E-2</v>
          </cell>
          <cell r="AF124">
            <v>0</v>
          </cell>
          <cell r="AI124">
            <v>0</v>
          </cell>
          <cell r="AJ124">
            <v>0</v>
          </cell>
        </row>
        <row r="125">
          <cell r="C125">
            <v>0</v>
          </cell>
          <cell r="D125">
            <v>164771044.91000003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0</v>
          </cell>
          <cell r="W125">
            <v>0</v>
          </cell>
          <cell r="X125">
            <v>209</v>
          </cell>
          <cell r="AC125">
            <v>0</v>
          </cell>
          <cell r="AE125">
            <v>9.6699999999999994E-2</v>
          </cell>
          <cell r="AF125">
            <v>0</v>
          </cell>
          <cell r="AI125">
            <v>0</v>
          </cell>
          <cell r="AJ125">
            <v>0</v>
          </cell>
        </row>
        <row r="126">
          <cell r="C126">
            <v>0</v>
          </cell>
          <cell r="D126">
            <v>164771044.91000003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0</v>
          </cell>
          <cell r="W126">
            <v>0</v>
          </cell>
          <cell r="X126">
            <v>209</v>
          </cell>
          <cell r="AC126">
            <v>0</v>
          </cell>
          <cell r="AE126">
            <v>9.6699999999999994E-2</v>
          </cell>
          <cell r="AF126">
            <v>0</v>
          </cell>
          <cell r="AI126">
            <v>0</v>
          </cell>
          <cell r="AJ126">
            <v>0</v>
          </cell>
        </row>
        <row r="127">
          <cell r="C127">
            <v>0</v>
          </cell>
          <cell r="D127">
            <v>164771044.91000003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0</v>
          </cell>
          <cell r="W127">
            <v>0</v>
          </cell>
          <cell r="X127">
            <v>209</v>
          </cell>
          <cell r="AC127">
            <v>0</v>
          </cell>
          <cell r="AE127">
            <v>9.6699999999999994E-2</v>
          </cell>
          <cell r="AF127">
            <v>0</v>
          </cell>
          <cell r="AI127">
            <v>0</v>
          </cell>
          <cell r="AJ127">
            <v>0</v>
          </cell>
        </row>
        <row r="128">
          <cell r="C128">
            <v>0</v>
          </cell>
          <cell r="D128">
            <v>164771044.91000003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0</v>
          </cell>
          <cell r="W128">
            <v>0</v>
          </cell>
          <cell r="X128">
            <v>209</v>
          </cell>
          <cell r="AC128">
            <v>0</v>
          </cell>
          <cell r="AE128">
            <v>9.6699999999999994E-2</v>
          </cell>
          <cell r="AF128">
            <v>0</v>
          </cell>
          <cell r="AI128">
            <v>0</v>
          </cell>
          <cell r="AJ128">
            <v>0</v>
          </cell>
        </row>
        <row r="129">
          <cell r="C129">
            <v>0</v>
          </cell>
          <cell r="D129">
            <v>164771044.91000003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0</v>
          </cell>
          <cell r="W129">
            <v>0</v>
          </cell>
          <cell r="X129">
            <v>209</v>
          </cell>
          <cell r="AC129">
            <v>0</v>
          </cell>
          <cell r="AE129">
            <v>9.6699999999999994E-2</v>
          </cell>
          <cell r="AF129">
            <v>0</v>
          </cell>
          <cell r="AI129">
            <v>0</v>
          </cell>
          <cell r="AJ129">
            <v>0</v>
          </cell>
        </row>
        <row r="130">
          <cell r="C130">
            <v>0</v>
          </cell>
          <cell r="D130">
            <v>164771044.91000003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0</v>
          </cell>
          <cell r="W130">
            <v>0</v>
          </cell>
          <cell r="X130">
            <v>209</v>
          </cell>
          <cell r="AC130">
            <v>0</v>
          </cell>
          <cell r="AE130">
            <v>9.6699999999999994E-2</v>
          </cell>
          <cell r="AF130">
            <v>0</v>
          </cell>
          <cell r="AI130">
            <v>0</v>
          </cell>
          <cell r="AJ130">
            <v>0</v>
          </cell>
        </row>
        <row r="131">
          <cell r="C131">
            <v>0</v>
          </cell>
          <cell r="D131">
            <v>164771044.91000003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1</v>
          </cell>
          <cell r="V131">
            <v>0</v>
          </cell>
          <cell r="W131">
            <v>0</v>
          </cell>
          <cell r="X131">
            <v>209</v>
          </cell>
          <cell r="AC131">
            <v>0</v>
          </cell>
          <cell r="AE131">
            <v>9.6699999999999994E-2</v>
          </cell>
          <cell r="AF131">
            <v>0</v>
          </cell>
          <cell r="AI131">
            <v>0</v>
          </cell>
          <cell r="AJ131">
            <v>0</v>
          </cell>
        </row>
        <row r="132">
          <cell r="C132">
            <v>0</v>
          </cell>
          <cell r="D132">
            <v>164771044.91000003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0</v>
          </cell>
          <cell r="W132">
            <v>0</v>
          </cell>
          <cell r="X132">
            <v>209</v>
          </cell>
          <cell r="AC132">
            <v>0</v>
          </cell>
          <cell r="AE132">
            <v>9.6699999999999994E-2</v>
          </cell>
          <cell r="AF132">
            <v>0</v>
          </cell>
          <cell r="AI132">
            <v>0</v>
          </cell>
          <cell r="AJ132">
            <v>0</v>
          </cell>
        </row>
        <row r="133">
          <cell r="C133">
            <v>0</v>
          </cell>
          <cell r="D133">
            <v>164771044.91000003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0</v>
          </cell>
          <cell r="W133">
            <v>0</v>
          </cell>
          <cell r="X133">
            <v>209</v>
          </cell>
          <cell r="AC133">
            <v>0</v>
          </cell>
          <cell r="AE133">
            <v>9.6699999999999994E-2</v>
          </cell>
          <cell r="AF133">
            <v>0</v>
          </cell>
          <cell r="AI133">
            <v>0</v>
          </cell>
          <cell r="AJ133">
            <v>0</v>
          </cell>
        </row>
        <row r="134">
          <cell r="C134">
            <v>0</v>
          </cell>
          <cell r="D134">
            <v>164771044.91000003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1</v>
          </cell>
          <cell r="V134">
            <v>0</v>
          </cell>
          <cell r="W134">
            <v>0</v>
          </cell>
          <cell r="X134">
            <v>209</v>
          </cell>
          <cell r="AC134">
            <v>0</v>
          </cell>
          <cell r="AE134">
            <v>9.6699999999999994E-2</v>
          </cell>
          <cell r="AF134">
            <v>0</v>
          </cell>
          <cell r="AI134">
            <v>0</v>
          </cell>
          <cell r="AJ134">
            <v>0</v>
          </cell>
        </row>
        <row r="135">
          <cell r="C135">
            <v>0</v>
          </cell>
          <cell r="D135">
            <v>164771044.91000003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0</v>
          </cell>
          <cell r="W135">
            <v>0</v>
          </cell>
          <cell r="X135">
            <v>209</v>
          </cell>
          <cell r="AC135">
            <v>0</v>
          </cell>
          <cell r="AE135">
            <v>9.6699999999999994E-2</v>
          </cell>
          <cell r="AF135">
            <v>0</v>
          </cell>
          <cell r="AI135">
            <v>0</v>
          </cell>
          <cell r="AJ135">
            <v>0</v>
          </cell>
        </row>
        <row r="136">
          <cell r="C136">
            <v>0</v>
          </cell>
          <cell r="D136">
            <v>164771044.91000003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</v>
          </cell>
          <cell r="V136">
            <v>0</v>
          </cell>
          <cell r="W136">
            <v>0</v>
          </cell>
          <cell r="X136">
            <v>209</v>
          </cell>
          <cell r="AC136">
            <v>0</v>
          </cell>
          <cell r="AE136">
            <v>9.6699999999999994E-2</v>
          </cell>
          <cell r="AF136">
            <v>0</v>
          </cell>
          <cell r="AI136">
            <v>0</v>
          </cell>
          <cell r="AJ136">
            <v>0</v>
          </cell>
        </row>
        <row r="137">
          <cell r="C137">
            <v>0</v>
          </cell>
          <cell r="D137">
            <v>164771044.91000003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1</v>
          </cell>
          <cell r="V137">
            <v>0</v>
          </cell>
          <cell r="W137">
            <v>0</v>
          </cell>
          <cell r="X137">
            <v>209</v>
          </cell>
          <cell r="AC137">
            <v>0</v>
          </cell>
          <cell r="AE137">
            <v>9.6699999999999994E-2</v>
          </cell>
          <cell r="AF137">
            <v>0</v>
          </cell>
          <cell r="AI137">
            <v>0</v>
          </cell>
          <cell r="AJ137">
            <v>0</v>
          </cell>
        </row>
        <row r="138">
          <cell r="C138">
            <v>0</v>
          </cell>
          <cell r="D138">
            <v>164771044.91000003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</v>
          </cell>
          <cell r="V138">
            <v>0</v>
          </cell>
          <cell r="W138">
            <v>0</v>
          </cell>
          <cell r="X138">
            <v>209</v>
          </cell>
          <cell r="AC138">
            <v>0</v>
          </cell>
          <cell r="AE138">
            <v>9.6699999999999994E-2</v>
          </cell>
          <cell r="AF138">
            <v>0</v>
          </cell>
          <cell r="AI138">
            <v>0</v>
          </cell>
          <cell r="AJ138">
            <v>0</v>
          </cell>
        </row>
        <row r="139">
          <cell r="C139">
            <v>0</v>
          </cell>
          <cell r="D139">
            <v>164771044.91000003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1</v>
          </cell>
          <cell r="V139">
            <v>0</v>
          </cell>
          <cell r="W139">
            <v>0</v>
          </cell>
          <cell r="X139">
            <v>209</v>
          </cell>
          <cell r="AC139">
            <v>0</v>
          </cell>
          <cell r="AE139">
            <v>9.6699999999999994E-2</v>
          </cell>
          <cell r="AF139">
            <v>0</v>
          </cell>
          <cell r="AI139">
            <v>0</v>
          </cell>
          <cell r="AJ139">
            <v>0</v>
          </cell>
        </row>
        <row r="140">
          <cell r="C140">
            <v>0</v>
          </cell>
          <cell r="D140">
            <v>164771044.91000003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</v>
          </cell>
          <cell r="V140">
            <v>0</v>
          </cell>
          <cell r="W140">
            <v>0</v>
          </cell>
          <cell r="X140">
            <v>209</v>
          </cell>
          <cell r="AC140">
            <v>0</v>
          </cell>
          <cell r="AE140">
            <v>9.6699999999999994E-2</v>
          </cell>
          <cell r="AF140">
            <v>0</v>
          </cell>
          <cell r="AI140">
            <v>0</v>
          </cell>
          <cell r="AJ140">
            <v>0</v>
          </cell>
        </row>
        <row r="141">
          <cell r="C141">
            <v>0</v>
          </cell>
          <cell r="D141">
            <v>164771044.91000003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1</v>
          </cell>
          <cell r="V141">
            <v>0</v>
          </cell>
          <cell r="W141">
            <v>0</v>
          </cell>
          <cell r="X141">
            <v>209</v>
          </cell>
          <cell r="AC141">
            <v>0</v>
          </cell>
          <cell r="AE141">
            <v>9.6699999999999994E-2</v>
          </cell>
          <cell r="AF141">
            <v>0</v>
          </cell>
          <cell r="AI141">
            <v>0</v>
          </cell>
          <cell r="AJ141">
            <v>0</v>
          </cell>
        </row>
        <row r="142">
          <cell r="C142">
            <v>0</v>
          </cell>
          <cell r="D142">
            <v>164771044.91000003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1</v>
          </cell>
          <cell r="V142">
            <v>0</v>
          </cell>
          <cell r="W142">
            <v>0</v>
          </cell>
          <cell r="X142">
            <v>209</v>
          </cell>
          <cell r="AC142">
            <v>0</v>
          </cell>
          <cell r="AE142">
            <v>9.6699999999999994E-2</v>
          </cell>
          <cell r="AF142">
            <v>0</v>
          </cell>
          <cell r="AI142">
            <v>0</v>
          </cell>
          <cell r="AJ142">
            <v>0</v>
          </cell>
        </row>
        <row r="143">
          <cell r="C143">
            <v>0</v>
          </cell>
          <cell r="D143">
            <v>164771044.91000003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1</v>
          </cell>
          <cell r="V143">
            <v>0</v>
          </cell>
          <cell r="W143">
            <v>0</v>
          </cell>
          <cell r="X143">
            <v>209</v>
          </cell>
          <cell r="AC143">
            <v>0</v>
          </cell>
          <cell r="AE143">
            <v>9.6699999999999994E-2</v>
          </cell>
          <cell r="AF143">
            <v>0</v>
          </cell>
          <cell r="AI143">
            <v>0</v>
          </cell>
          <cell r="AJ143">
            <v>0</v>
          </cell>
        </row>
        <row r="144">
          <cell r="C144">
            <v>0</v>
          </cell>
          <cell r="D144">
            <v>164771044.91000003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1</v>
          </cell>
          <cell r="V144">
            <v>0</v>
          </cell>
          <cell r="W144">
            <v>0</v>
          </cell>
          <cell r="X144">
            <v>209</v>
          </cell>
          <cell r="AC144">
            <v>0</v>
          </cell>
          <cell r="AE144">
            <v>9.6699999999999994E-2</v>
          </cell>
          <cell r="AF144">
            <v>0</v>
          </cell>
          <cell r="AI144">
            <v>0</v>
          </cell>
          <cell r="AJ144">
            <v>0</v>
          </cell>
        </row>
        <row r="145">
          <cell r="C145">
            <v>0</v>
          </cell>
          <cell r="D145">
            <v>164771044.91000003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1</v>
          </cell>
          <cell r="V145">
            <v>0</v>
          </cell>
          <cell r="W145">
            <v>0</v>
          </cell>
          <cell r="X145">
            <v>209</v>
          </cell>
          <cell r="AC145">
            <v>0</v>
          </cell>
          <cell r="AE145">
            <v>9.6699999999999994E-2</v>
          </cell>
          <cell r="AF145">
            <v>0</v>
          </cell>
          <cell r="AI145">
            <v>0</v>
          </cell>
          <cell r="AJ145">
            <v>0</v>
          </cell>
        </row>
        <row r="146">
          <cell r="C146">
            <v>0</v>
          </cell>
          <cell r="D146">
            <v>164771044.91000003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209</v>
          </cell>
          <cell r="AC146">
            <v>0</v>
          </cell>
          <cell r="AE146">
            <v>9.6699999999999994E-2</v>
          </cell>
          <cell r="AF146">
            <v>0</v>
          </cell>
          <cell r="AI146">
            <v>0</v>
          </cell>
          <cell r="AJ146">
            <v>0</v>
          </cell>
        </row>
        <row r="147">
          <cell r="C147">
            <v>0</v>
          </cell>
          <cell r="D147">
            <v>164771044.91000003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1</v>
          </cell>
          <cell r="V147">
            <v>0</v>
          </cell>
          <cell r="W147">
            <v>0</v>
          </cell>
          <cell r="X147">
            <v>209</v>
          </cell>
          <cell r="AC147">
            <v>0</v>
          </cell>
          <cell r="AE147">
            <v>9.6699999999999994E-2</v>
          </cell>
          <cell r="AF147">
            <v>0</v>
          </cell>
          <cell r="AI147">
            <v>0</v>
          </cell>
          <cell r="AJ147">
            <v>0</v>
          </cell>
        </row>
        <row r="148">
          <cell r="C148">
            <v>0</v>
          </cell>
          <cell r="D148">
            <v>164771044.91000003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1</v>
          </cell>
          <cell r="V148">
            <v>0</v>
          </cell>
          <cell r="W148">
            <v>0</v>
          </cell>
          <cell r="X148">
            <v>209</v>
          </cell>
          <cell r="AC148">
            <v>0</v>
          </cell>
          <cell r="AE148">
            <v>9.6699999999999994E-2</v>
          </cell>
          <cell r="AF148">
            <v>0</v>
          </cell>
          <cell r="AI148">
            <v>0</v>
          </cell>
          <cell r="AJ148">
            <v>0</v>
          </cell>
        </row>
        <row r="149">
          <cell r="C149">
            <v>0</v>
          </cell>
          <cell r="D149">
            <v>164771044.91000003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</v>
          </cell>
          <cell r="V149">
            <v>0</v>
          </cell>
          <cell r="W149">
            <v>0</v>
          </cell>
          <cell r="X149">
            <v>209</v>
          </cell>
          <cell r="AC149">
            <v>0</v>
          </cell>
          <cell r="AE149">
            <v>9.6699999999999994E-2</v>
          </cell>
          <cell r="AF149">
            <v>0</v>
          </cell>
          <cell r="AI149">
            <v>0</v>
          </cell>
          <cell r="AJ149">
            <v>0</v>
          </cell>
        </row>
        <row r="150">
          <cell r="C150">
            <v>0</v>
          </cell>
          <cell r="D150">
            <v>164771044.91000003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1</v>
          </cell>
          <cell r="V150">
            <v>0</v>
          </cell>
          <cell r="W150">
            <v>0</v>
          </cell>
          <cell r="X150">
            <v>209</v>
          </cell>
          <cell r="AC150">
            <v>0</v>
          </cell>
          <cell r="AE150">
            <v>9.6699999999999994E-2</v>
          </cell>
          <cell r="AF150">
            <v>0</v>
          </cell>
          <cell r="AI150">
            <v>0</v>
          </cell>
          <cell r="AJ150">
            <v>0</v>
          </cell>
        </row>
        <row r="151">
          <cell r="C151">
            <v>0</v>
          </cell>
          <cell r="D151">
            <v>164771044.91000003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</v>
          </cell>
          <cell r="V151">
            <v>0</v>
          </cell>
          <cell r="W151">
            <v>0</v>
          </cell>
          <cell r="X151">
            <v>209</v>
          </cell>
          <cell r="AC151">
            <v>0</v>
          </cell>
          <cell r="AE151">
            <v>9.6699999999999994E-2</v>
          </cell>
          <cell r="AF151">
            <v>0</v>
          </cell>
          <cell r="AI151">
            <v>0</v>
          </cell>
          <cell r="AJ151">
            <v>0</v>
          </cell>
        </row>
        <row r="152">
          <cell r="C152">
            <v>0</v>
          </cell>
          <cell r="D152">
            <v>164771044.91000003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1</v>
          </cell>
          <cell r="V152">
            <v>0</v>
          </cell>
          <cell r="W152">
            <v>0</v>
          </cell>
          <cell r="X152">
            <v>209</v>
          </cell>
          <cell r="AC152">
            <v>0</v>
          </cell>
          <cell r="AE152">
            <v>9.6699999999999994E-2</v>
          </cell>
          <cell r="AF152">
            <v>0</v>
          </cell>
          <cell r="AI152">
            <v>0</v>
          </cell>
          <cell r="AJ152">
            <v>0</v>
          </cell>
        </row>
        <row r="153">
          <cell r="C153">
            <v>0</v>
          </cell>
          <cell r="D153">
            <v>164771044.91000003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1</v>
          </cell>
          <cell r="V153">
            <v>0</v>
          </cell>
          <cell r="W153">
            <v>0</v>
          </cell>
          <cell r="X153">
            <v>209</v>
          </cell>
          <cell r="AC153">
            <v>0</v>
          </cell>
          <cell r="AE153">
            <v>9.6699999999999994E-2</v>
          </cell>
          <cell r="AF153">
            <v>0</v>
          </cell>
          <cell r="AI153">
            <v>0</v>
          </cell>
          <cell r="AJ153">
            <v>0</v>
          </cell>
        </row>
        <row r="154">
          <cell r="C154">
            <v>0</v>
          </cell>
          <cell r="D154">
            <v>164771044.91000003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1</v>
          </cell>
          <cell r="V154">
            <v>0</v>
          </cell>
          <cell r="W154">
            <v>0</v>
          </cell>
          <cell r="X154">
            <v>209</v>
          </cell>
          <cell r="AC154">
            <v>0</v>
          </cell>
          <cell r="AE154">
            <v>9.6699999999999994E-2</v>
          </cell>
          <cell r="AF154">
            <v>0</v>
          </cell>
          <cell r="AI154">
            <v>0</v>
          </cell>
          <cell r="AJ154">
            <v>0</v>
          </cell>
        </row>
        <row r="155">
          <cell r="C155">
            <v>0</v>
          </cell>
          <cell r="D155">
            <v>164771044.91000003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1</v>
          </cell>
          <cell r="V155">
            <v>0</v>
          </cell>
          <cell r="W155">
            <v>0</v>
          </cell>
          <cell r="X155">
            <v>209</v>
          </cell>
          <cell r="AC155">
            <v>0</v>
          </cell>
          <cell r="AE155">
            <v>9.6699999999999994E-2</v>
          </cell>
          <cell r="AF155">
            <v>0</v>
          </cell>
          <cell r="AI155">
            <v>0</v>
          </cell>
          <cell r="AJ155">
            <v>0</v>
          </cell>
        </row>
        <row r="156">
          <cell r="C156">
            <v>0</v>
          </cell>
          <cell r="D156">
            <v>164771044.91000003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1</v>
          </cell>
          <cell r="V156">
            <v>0</v>
          </cell>
          <cell r="W156">
            <v>0</v>
          </cell>
          <cell r="X156">
            <v>209</v>
          </cell>
          <cell r="AC156">
            <v>0</v>
          </cell>
          <cell r="AE156">
            <v>9.6699999999999994E-2</v>
          </cell>
          <cell r="AF156">
            <v>0</v>
          </cell>
          <cell r="AI156">
            <v>0</v>
          </cell>
          <cell r="AJ156">
            <v>0</v>
          </cell>
        </row>
        <row r="157">
          <cell r="C157">
            <v>0</v>
          </cell>
          <cell r="D157">
            <v>164771044.91000003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1</v>
          </cell>
          <cell r="V157">
            <v>0</v>
          </cell>
          <cell r="W157">
            <v>0</v>
          </cell>
          <cell r="X157">
            <v>209</v>
          </cell>
          <cell r="AC157">
            <v>0</v>
          </cell>
          <cell r="AE157">
            <v>9.6699999999999994E-2</v>
          </cell>
          <cell r="AF157">
            <v>0</v>
          </cell>
          <cell r="AI157">
            <v>0</v>
          </cell>
          <cell r="AJ157">
            <v>0</v>
          </cell>
        </row>
        <row r="158">
          <cell r="C158">
            <v>0</v>
          </cell>
          <cell r="D158">
            <v>164771044.91000003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1</v>
          </cell>
          <cell r="V158">
            <v>0</v>
          </cell>
          <cell r="W158">
            <v>0</v>
          </cell>
          <cell r="X158" t="e">
            <v>#N/A</v>
          </cell>
          <cell r="AC158">
            <v>0</v>
          </cell>
          <cell r="AE158">
            <v>9.6699999999999994E-2</v>
          </cell>
          <cell r="AF158">
            <v>0</v>
          </cell>
          <cell r="AI158">
            <v>0</v>
          </cell>
          <cell r="AJ158">
            <v>0</v>
          </cell>
        </row>
        <row r="159">
          <cell r="C159">
            <v>0</v>
          </cell>
          <cell r="D159">
            <v>164771044.91000003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 t="e">
            <v>#N/A</v>
          </cell>
          <cell r="AC159">
            <v>0</v>
          </cell>
          <cell r="AE159">
            <v>9.6699999999999994E-2</v>
          </cell>
          <cell r="AF159">
            <v>0</v>
          </cell>
          <cell r="AI159">
            <v>0</v>
          </cell>
          <cell r="AJ159">
            <v>0</v>
          </cell>
        </row>
        <row r="160">
          <cell r="C160">
            <v>0</v>
          </cell>
          <cell r="D160">
            <v>164771044.91000003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1</v>
          </cell>
          <cell r="V160">
            <v>0</v>
          </cell>
          <cell r="W160">
            <v>0</v>
          </cell>
          <cell r="X160" t="e">
            <v>#N/A</v>
          </cell>
          <cell r="AC160">
            <v>0</v>
          </cell>
          <cell r="AE160">
            <v>9.6699999999999994E-2</v>
          </cell>
          <cell r="AF160">
            <v>0</v>
          </cell>
          <cell r="AI160">
            <v>0</v>
          </cell>
          <cell r="AJ160">
            <v>0</v>
          </cell>
        </row>
        <row r="161">
          <cell r="C161">
            <v>0</v>
          </cell>
          <cell r="D161">
            <v>164771044.91000003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1</v>
          </cell>
          <cell r="V161">
            <v>0</v>
          </cell>
          <cell r="W161">
            <v>0</v>
          </cell>
          <cell r="X161" t="e">
            <v>#N/A</v>
          </cell>
          <cell r="AC161">
            <v>0</v>
          </cell>
          <cell r="AE161">
            <v>9.6699999999999994E-2</v>
          </cell>
          <cell r="AF161">
            <v>0</v>
          </cell>
          <cell r="AI161">
            <v>0</v>
          </cell>
          <cell r="AJ161">
            <v>0</v>
          </cell>
        </row>
        <row r="162">
          <cell r="C162">
            <v>0</v>
          </cell>
          <cell r="D162">
            <v>164771044.91000003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1</v>
          </cell>
          <cell r="V162">
            <v>0</v>
          </cell>
          <cell r="W162">
            <v>0</v>
          </cell>
          <cell r="X162" t="e">
            <v>#N/A</v>
          </cell>
          <cell r="AC162">
            <v>0</v>
          </cell>
          <cell r="AE162">
            <v>9.6699999999999994E-2</v>
          </cell>
          <cell r="AF162">
            <v>0</v>
          </cell>
          <cell r="AI162">
            <v>0</v>
          </cell>
          <cell r="AJ162">
            <v>0</v>
          </cell>
        </row>
        <row r="163">
          <cell r="C163">
            <v>0</v>
          </cell>
          <cell r="D163">
            <v>164771044.91000003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1</v>
          </cell>
          <cell r="V163">
            <v>0</v>
          </cell>
          <cell r="W163">
            <v>0</v>
          </cell>
          <cell r="X163" t="e">
            <v>#N/A</v>
          </cell>
          <cell r="AC163">
            <v>0</v>
          </cell>
          <cell r="AE163">
            <v>9.6699999999999994E-2</v>
          </cell>
          <cell r="AF163">
            <v>0</v>
          </cell>
          <cell r="AI163">
            <v>0</v>
          </cell>
          <cell r="AJ163">
            <v>0</v>
          </cell>
        </row>
        <row r="164">
          <cell r="C164">
            <v>0</v>
          </cell>
          <cell r="D164">
            <v>164771044.91000003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1</v>
          </cell>
          <cell r="V164">
            <v>0</v>
          </cell>
          <cell r="W164">
            <v>0</v>
          </cell>
          <cell r="X164" t="e">
            <v>#N/A</v>
          </cell>
          <cell r="AC164">
            <v>0</v>
          </cell>
          <cell r="AE164">
            <v>9.6699999999999994E-2</v>
          </cell>
          <cell r="AF164">
            <v>0</v>
          </cell>
          <cell r="AI164">
            <v>0</v>
          </cell>
          <cell r="AJ164">
            <v>0</v>
          </cell>
        </row>
        <row r="165">
          <cell r="C165">
            <v>0</v>
          </cell>
          <cell r="D165">
            <v>164771044.91000003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</v>
          </cell>
          <cell r="V165">
            <v>0</v>
          </cell>
          <cell r="W165">
            <v>0</v>
          </cell>
          <cell r="X165" t="e">
            <v>#N/A</v>
          </cell>
          <cell r="AC165">
            <v>0</v>
          </cell>
          <cell r="AE165">
            <v>9.6699999999999994E-2</v>
          </cell>
          <cell r="AF165">
            <v>0</v>
          </cell>
          <cell r="AI165">
            <v>0</v>
          </cell>
          <cell r="AJ165">
            <v>0</v>
          </cell>
        </row>
        <row r="166">
          <cell r="C166">
            <v>0</v>
          </cell>
          <cell r="D166">
            <v>164771044.91000003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1</v>
          </cell>
          <cell r="V166">
            <v>0</v>
          </cell>
          <cell r="W166">
            <v>0</v>
          </cell>
          <cell r="X166" t="e">
            <v>#N/A</v>
          </cell>
          <cell r="AC166">
            <v>0</v>
          </cell>
          <cell r="AE166">
            <v>9.6699999999999994E-2</v>
          </cell>
          <cell r="AF166">
            <v>0</v>
          </cell>
          <cell r="AI166">
            <v>0</v>
          </cell>
          <cell r="AJ166">
            <v>0</v>
          </cell>
        </row>
        <row r="167">
          <cell r="C167">
            <v>0</v>
          </cell>
          <cell r="D167">
            <v>164771044.91000003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1</v>
          </cell>
          <cell r="V167">
            <v>0</v>
          </cell>
          <cell r="W167">
            <v>0</v>
          </cell>
          <cell r="X167" t="e">
            <v>#N/A</v>
          </cell>
          <cell r="AC167">
            <v>0</v>
          </cell>
          <cell r="AE167">
            <v>9.6699999999999994E-2</v>
          </cell>
          <cell r="AF167">
            <v>0</v>
          </cell>
          <cell r="AI167">
            <v>0</v>
          </cell>
          <cell r="AJ167">
            <v>0</v>
          </cell>
        </row>
        <row r="168">
          <cell r="C168">
            <v>0</v>
          </cell>
          <cell r="D168">
            <v>164771044.91000003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1</v>
          </cell>
          <cell r="V168">
            <v>0</v>
          </cell>
          <cell r="W168">
            <v>0</v>
          </cell>
          <cell r="X168" t="e">
            <v>#N/A</v>
          </cell>
          <cell r="AC168">
            <v>0</v>
          </cell>
          <cell r="AE168">
            <v>9.6699999999999994E-2</v>
          </cell>
          <cell r="AF168">
            <v>0</v>
          </cell>
          <cell r="AI168">
            <v>0</v>
          </cell>
          <cell r="AJ168">
            <v>0</v>
          </cell>
        </row>
        <row r="169">
          <cell r="C169">
            <v>0</v>
          </cell>
          <cell r="D169">
            <v>164771044.91000003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1</v>
          </cell>
          <cell r="V169">
            <v>0</v>
          </cell>
          <cell r="W169">
            <v>0</v>
          </cell>
          <cell r="X169" t="e">
            <v>#N/A</v>
          </cell>
          <cell r="AC169">
            <v>0</v>
          </cell>
          <cell r="AE169">
            <v>9.6699999999999994E-2</v>
          </cell>
          <cell r="AF169">
            <v>0</v>
          </cell>
          <cell r="AI169">
            <v>0</v>
          </cell>
          <cell r="AJ169">
            <v>0</v>
          </cell>
        </row>
        <row r="170">
          <cell r="C170">
            <v>0</v>
          </cell>
          <cell r="D170">
            <v>164771044.91000003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1</v>
          </cell>
          <cell r="V170">
            <v>0</v>
          </cell>
          <cell r="W170">
            <v>0</v>
          </cell>
          <cell r="X170" t="e">
            <v>#N/A</v>
          </cell>
          <cell r="AC170">
            <v>0</v>
          </cell>
          <cell r="AE170">
            <v>9.6699999999999994E-2</v>
          </cell>
          <cell r="AF170">
            <v>0</v>
          </cell>
          <cell r="AI170">
            <v>0</v>
          </cell>
          <cell r="AJ170">
            <v>0</v>
          </cell>
        </row>
        <row r="171">
          <cell r="C171">
            <v>0</v>
          </cell>
          <cell r="D171">
            <v>164771044.91000003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</v>
          </cell>
          <cell r="V171">
            <v>0</v>
          </cell>
          <cell r="W171">
            <v>0</v>
          </cell>
          <cell r="X171" t="e">
            <v>#N/A</v>
          </cell>
          <cell r="AC171">
            <v>0</v>
          </cell>
          <cell r="AE171">
            <v>9.6699999999999994E-2</v>
          </cell>
          <cell r="AF171">
            <v>0</v>
          </cell>
          <cell r="AI171">
            <v>0</v>
          </cell>
          <cell r="AJ171">
            <v>0</v>
          </cell>
        </row>
        <row r="172">
          <cell r="C172">
            <v>0</v>
          </cell>
          <cell r="D172">
            <v>164771044.91000003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0</v>
          </cell>
          <cell r="W172">
            <v>0</v>
          </cell>
          <cell r="X172" t="e">
            <v>#N/A</v>
          </cell>
          <cell r="AC172">
            <v>0</v>
          </cell>
          <cell r="AE172">
            <v>9.6699999999999994E-2</v>
          </cell>
          <cell r="AF172">
            <v>0</v>
          </cell>
          <cell r="AI172">
            <v>0</v>
          </cell>
          <cell r="AJ172">
            <v>0</v>
          </cell>
        </row>
        <row r="173">
          <cell r="C173">
            <v>0</v>
          </cell>
          <cell r="D173">
            <v>164771044.91000003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1</v>
          </cell>
          <cell r="V173">
            <v>0</v>
          </cell>
          <cell r="W173">
            <v>0</v>
          </cell>
          <cell r="X173" t="e">
            <v>#N/A</v>
          </cell>
          <cell r="AC173">
            <v>0</v>
          </cell>
          <cell r="AE173">
            <v>9.6699999999999994E-2</v>
          </cell>
          <cell r="AF173">
            <v>0</v>
          </cell>
          <cell r="AI173">
            <v>0</v>
          </cell>
          <cell r="AJ173">
            <v>0</v>
          </cell>
        </row>
        <row r="174">
          <cell r="C174">
            <v>0</v>
          </cell>
          <cell r="D174">
            <v>164771044.91000003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1</v>
          </cell>
          <cell r="V174">
            <v>0</v>
          </cell>
          <cell r="W174">
            <v>0</v>
          </cell>
          <cell r="X174" t="e">
            <v>#N/A</v>
          </cell>
          <cell r="AC174">
            <v>0</v>
          </cell>
          <cell r="AE174">
            <v>9.6699999999999994E-2</v>
          </cell>
          <cell r="AF174">
            <v>0</v>
          </cell>
          <cell r="AI174">
            <v>0</v>
          </cell>
          <cell r="AJ174">
            <v>0</v>
          </cell>
        </row>
        <row r="175">
          <cell r="C175">
            <v>0</v>
          </cell>
          <cell r="D175">
            <v>164771044.91000003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1</v>
          </cell>
          <cell r="V175">
            <v>0</v>
          </cell>
          <cell r="W175">
            <v>0</v>
          </cell>
          <cell r="X175" t="e">
            <v>#N/A</v>
          </cell>
          <cell r="AC175">
            <v>0</v>
          </cell>
          <cell r="AE175">
            <v>9.6699999999999994E-2</v>
          </cell>
          <cell r="AF175">
            <v>0</v>
          </cell>
          <cell r="AI175">
            <v>0</v>
          </cell>
          <cell r="AJ175">
            <v>0</v>
          </cell>
        </row>
        <row r="176">
          <cell r="C176">
            <v>0</v>
          </cell>
          <cell r="D176">
            <v>164771044.91000003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1</v>
          </cell>
          <cell r="V176">
            <v>0</v>
          </cell>
          <cell r="W176">
            <v>0</v>
          </cell>
          <cell r="X176" t="e">
            <v>#N/A</v>
          </cell>
          <cell r="AC176">
            <v>0</v>
          </cell>
          <cell r="AE176">
            <v>9.6699999999999994E-2</v>
          </cell>
          <cell r="AF176">
            <v>0</v>
          </cell>
          <cell r="AI176">
            <v>0</v>
          </cell>
          <cell r="AJ176">
            <v>0</v>
          </cell>
        </row>
        <row r="177">
          <cell r="C177">
            <v>0</v>
          </cell>
          <cell r="D177">
            <v>164771044.91000003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1</v>
          </cell>
          <cell r="V177">
            <v>0</v>
          </cell>
          <cell r="W177">
            <v>0</v>
          </cell>
          <cell r="X177" t="e">
            <v>#N/A</v>
          </cell>
          <cell r="AC177">
            <v>0</v>
          </cell>
          <cell r="AE177">
            <v>9.6699999999999994E-2</v>
          </cell>
          <cell r="AF177">
            <v>0</v>
          </cell>
          <cell r="AI177">
            <v>0</v>
          </cell>
          <cell r="AJ177">
            <v>0</v>
          </cell>
        </row>
        <row r="178">
          <cell r="C178">
            <v>0</v>
          </cell>
          <cell r="D178">
            <v>164771044.91000003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1</v>
          </cell>
          <cell r="V178">
            <v>0</v>
          </cell>
          <cell r="W178">
            <v>0</v>
          </cell>
          <cell r="X178" t="e">
            <v>#N/A</v>
          </cell>
          <cell r="AC178">
            <v>0</v>
          </cell>
          <cell r="AE178">
            <v>9.6699999999999994E-2</v>
          </cell>
          <cell r="AF178">
            <v>0</v>
          </cell>
          <cell r="AI178">
            <v>0</v>
          </cell>
          <cell r="AJ178">
            <v>0</v>
          </cell>
        </row>
        <row r="179">
          <cell r="C179">
            <v>0</v>
          </cell>
          <cell r="D179">
            <v>164771044.91000003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1</v>
          </cell>
          <cell r="V179">
            <v>0</v>
          </cell>
          <cell r="W179">
            <v>0</v>
          </cell>
          <cell r="X179" t="e">
            <v>#N/A</v>
          </cell>
          <cell r="AC179">
            <v>0</v>
          </cell>
          <cell r="AE179">
            <v>9.6699999999999994E-2</v>
          </cell>
          <cell r="AF179">
            <v>0</v>
          </cell>
          <cell r="AI179">
            <v>0</v>
          </cell>
          <cell r="AJ179">
            <v>0</v>
          </cell>
        </row>
        <row r="180">
          <cell r="C180">
            <v>0</v>
          </cell>
          <cell r="D180">
            <v>164771044.91000003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1</v>
          </cell>
          <cell r="V180">
            <v>0</v>
          </cell>
          <cell r="W180">
            <v>0</v>
          </cell>
          <cell r="X180" t="e">
            <v>#N/A</v>
          </cell>
          <cell r="AC180">
            <v>0</v>
          </cell>
          <cell r="AE180">
            <v>9.6699999999999994E-2</v>
          </cell>
          <cell r="AF180">
            <v>0</v>
          </cell>
          <cell r="AI180">
            <v>0</v>
          </cell>
          <cell r="AJ180">
            <v>0</v>
          </cell>
        </row>
        <row r="181">
          <cell r="C181">
            <v>0</v>
          </cell>
          <cell r="D181">
            <v>164771044.91000003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1</v>
          </cell>
          <cell r="V181">
            <v>0</v>
          </cell>
          <cell r="W181">
            <v>0</v>
          </cell>
          <cell r="X181" t="e">
            <v>#N/A</v>
          </cell>
          <cell r="AC181">
            <v>0</v>
          </cell>
          <cell r="AE181">
            <v>9.6699999999999994E-2</v>
          </cell>
          <cell r="AF181">
            <v>0</v>
          </cell>
          <cell r="AI181">
            <v>0</v>
          </cell>
          <cell r="AJ181">
            <v>0</v>
          </cell>
        </row>
        <row r="182">
          <cell r="C182">
            <v>0</v>
          </cell>
          <cell r="D182">
            <v>164771044.91000003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1</v>
          </cell>
          <cell r="V182">
            <v>0</v>
          </cell>
          <cell r="W182">
            <v>0</v>
          </cell>
          <cell r="X182" t="e">
            <v>#N/A</v>
          </cell>
          <cell r="AC182">
            <v>0</v>
          </cell>
          <cell r="AE182">
            <v>9.6699999999999994E-2</v>
          </cell>
          <cell r="AF182">
            <v>0</v>
          </cell>
          <cell r="AI182">
            <v>0</v>
          </cell>
          <cell r="AJ182">
            <v>0</v>
          </cell>
        </row>
        <row r="183">
          <cell r="C183">
            <v>0</v>
          </cell>
          <cell r="D183">
            <v>164771044.91000003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1</v>
          </cell>
          <cell r="V183">
            <v>0</v>
          </cell>
          <cell r="W183">
            <v>0</v>
          </cell>
          <cell r="X183" t="e">
            <v>#N/A</v>
          </cell>
          <cell r="AC183">
            <v>0</v>
          </cell>
          <cell r="AE183">
            <v>9.6699999999999994E-2</v>
          </cell>
          <cell r="AF183">
            <v>0</v>
          </cell>
          <cell r="AI183">
            <v>0</v>
          </cell>
          <cell r="AJ183">
            <v>0</v>
          </cell>
        </row>
        <row r="184">
          <cell r="C184">
            <v>0</v>
          </cell>
          <cell r="D184">
            <v>164771044.91000003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1</v>
          </cell>
          <cell r="V184">
            <v>0</v>
          </cell>
          <cell r="W184">
            <v>0</v>
          </cell>
          <cell r="X184" t="e">
            <v>#N/A</v>
          </cell>
          <cell r="AC184">
            <v>0</v>
          </cell>
          <cell r="AE184">
            <v>9.6699999999999994E-2</v>
          </cell>
          <cell r="AF184">
            <v>0</v>
          </cell>
          <cell r="AI184">
            <v>0</v>
          </cell>
          <cell r="AJ184">
            <v>0</v>
          </cell>
        </row>
        <row r="185">
          <cell r="C185">
            <v>0</v>
          </cell>
          <cell r="D185">
            <v>164771044.91000003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1</v>
          </cell>
          <cell r="V185">
            <v>0</v>
          </cell>
          <cell r="W185">
            <v>0</v>
          </cell>
          <cell r="X185" t="e">
            <v>#N/A</v>
          </cell>
          <cell r="AC185">
            <v>0</v>
          </cell>
          <cell r="AE185">
            <v>9.6699999999999994E-2</v>
          </cell>
          <cell r="AF185">
            <v>0</v>
          </cell>
          <cell r="AI185">
            <v>0</v>
          </cell>
          <cell r="AJ185">
            <v>0</v>
          </cell>
        </row>
        <row r="186">
          <cell r="C186">
            <v>0</v>
          </cell>
          <cell r="D186">
            <v>164771044.91000003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1</v>
          </cell>
          <cell r="V186">
            <v>0</v>
          </cell>
          <cell r="W186">
            <v>0</v>
          </cell>
          <cell r="X186" t="e">
            <v>#N/A</v>
          </cell>
          <cell r="AC186">
            <v>0</v>
          </cell>
          <cell r="AE186">
            <v>9.6699999999999994E-2</v>
          </cell>
          <cell r="AF186">
            <v>0</v>
          </cell>
          <cell r="AI186">
            <v>0</v>
          </cell>
          <cell r="AJ186">
            <v>0</v>
          </cell>
        </row>
        <row r="187">
          <cell r="C187">
            <v>0</v>
          </cell>
          <cell r="D187">
            <v>164771044.91000003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1</v>
          </cell>
          <cell r="V187">
            <v>0</v>
          </cell>
          <cell r="W187">
            <v>0</v>
          </cell>
          <cell r="X187" t="e">
            <v>#N/A</v>
          </cell>
          <cell r="AC187">
            <v>0</v>
          </cell>
          <cell r="AE187">
            <v>9.6699999999999994E-2</v>
          </cell>
          <cell r="AF187">
            <v>0</v>
          </cell>
          <cell r="AI187">
            <v>0</v>
          </cell>
          <cell r="AJ187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2">
          <cell r="N22">
            <v>209</v>
          </cell>
          <cell r="R22">
            <v>1.06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M-SLI-2"/>
      <sheetName val="MCM-SLI-3"/>
    </sheetNames>
    <sheetDataSet>
      <sheetData sheetId="0">
        <row r="13">
          <cell r="J13">
            <v>7152.0095359999996</v>
          </cell>
        </row>
        <row r="14">
          <cell r="J14">
            <v>7152.0095359999996</v>
          </cell>
        </row>
        <row r="15">
          <cell r="J15">
            <v>7152.0095359999996</v>
          </cell>
        </row>
        <row r="16">
          <cell r="J16">
            <v>7152.0095359999996</v>
          </cell>
        </row>
        <row r="17">
          <cell r="J17">
            <v>7152.0095359999996</v>
          </cell>
        </row>
        <row r="18">
          <cell r="J18">
            <v>7152.0095359999996</v>
          </cell>
        </row>
        <row r="19">
          <cell r="J19">
            <v>7152.0095359999996</v>
          </cell>
        </row>
        <row r="20">
          <cell r="J20">
            <v>7152.0095359999996</v>
          </cell>
        </row>
        <row r="21">
          <cell r="J21">
            <v>7008.3335359999992</v>
          </cell>
        </row>
        <row r="22">
          <cell r="J22">
            <v>7337.9478682661293</v>
          </cell>
        </row>
        <row r="23">
          <cell r="J23">
            <v>7337.9478682661293</v>
          </cell>
        </row>
        <row r="24">
          <cell r="J24">
            <v>7337.9478682661293</v>
          </cell>
        </row>
        <row r="25">
          <cell r="J25">
            <v>7337.9478682661293</v>
          </cell>
        </row>
        <row r="26">
          <cell r="J26">
            <v>7337.9478682661293</v>
          </cell>
        </row>
        <row r="27">
          <cell r="J27">
            <v>7337.9478682661293</v>
          </cell>
        </row>
        <row r="28">
          <cell r="J28">
            <v>7337.9478682661293</v>
          </cell>
        </row>
        <row r="29">
          <cell r="J29">
            <v>7337.9478682661293</v>
          </cell>
        </row>
        <row r="30">
          <cell r="J30">
            <v>7337.9478682661293</v>
          </cell>
        </row>
        <row r="32">
          <cell r="B32" t="str">
            <v>Oct19-Sep20</v>
          </cell>
          <cell r="D32">
            <v>1103596</v>
          </cell>
          <cell r="E32">
            <v>161012</v>
          </cell>
          <cell r="F32">
            <v>0</v>
          </cell>
          <cell r="G32">
            <v>0</v>
          </cell>
          <cell r="H32">
            <v>161012</v>
          </cell>
          <cell r="I32">
            <v>80506</v>
          </cell>
        </row>
        <row r="33">
          <cell r="B33" t="str">
            <v>Oct20-Sep21</v>
          </cell>
          <cell r="D33">
            <v>1120429.6147123959</v>
          </cell>
          <cell r="E33">
            <v>140936.21470798517</v>
          </cell>
          <cell r="F33">
            <v>0</v>
          </cell>
          <cell r="G33">
            <v>0</v>
          </cell>
          <cell r="H33">
            <v>140936.21470798517</v>
          </cell>
          <cell r="I33">
            <v>70468.107353992586</v>
          </cell>
        </row>
        <row r="34">
          <cell r="B34" t="str">
            <v>Oct21-Sep22</v>
          </cell>
          <cell r="D34">
            <v>1031136.5078197195</v>
          </cell>
          <cell r="E34">
            <v>125217.70131734243</v>
          </cell>
          <cell r="F34">
            <v>0</v>
          </cell>
          <cell r="G34">
            <v>0</v>
          </cell>
          <cell r="H34">
            <v>125217.70131734243</v>
          </cell>
          <cell r="I34">
            <v>62608.850658671217</v>
          </cell>
        </row>
        <row r="35">
          <cell r="B35" t="str">
            <v>Oct22-Sep23</v>
          </cell>
          <cell r="D35">
            <v>1022917.7961277206</v>
          </cell>
          <cell r="E35">
            <v>125546.0274773587</v>
          </cell>
          <cell r="F35">
            <v>0</v>
          </cell>
          <cell r="G35">
            <v>0</v>
          </cell>
          <cell r="H35">
            <v>125546.0274773587</v>
          </cell>
          <cell r="I35">
            <v>62773.01373867935</v>
          </cell>
        </row>
        <row r="36">
          <cell r="B36" t="str">
            <v>Oct23-Sep24</v>
          </cell>
          <cell r="D36">
            <v>1053605.3300115522</v>
          </cell>
          <cell r="E36">
            <v>130176.41619333196</v>
          </cell>
          <cell r="F36">
            <v>0</v>
          </cell>
          <cell r="G36">
            <v>0</v>
          </cell>
          <cell r="H36">
            <v>130176.41619333196</v>
          </cell>
          <cell r="I36">
            <v>65088.208096665978</v>
          </cell>
        </row>
        <row r="37">
          <cell r="B37" t="str">
            <v>Oct24-Sep25</v>
          </cell>
          <cell r="D37">
            <v>1085213.4899118985</v>
          </cell>
          <cell r="E37">
            <v>83818.281426941074</v>
          </cell>
          <cell r="F37">
            <v>0</v>
          </cell>
          <cell r="G37">
            <v>0</v>
          </cell>
          <cell r="H37">
            <v>83818.281426941074</v>
          </cell>
          <cell r="I37">
            <v>41909.140713470537</v>
          </cell>
        </row>
        <row r="38">
          <cell r="B38" t="str">
            <v>Oct25-Sep26</v>
          </cell>
          <cell r="D38">
            <v>1117769.8946092557</v>
          </cell>
          <cell r="E38">
            <v>30848.262744233336</v>
          </cell>
          <cell r="F38">
            <v>0</v>
          </cell>
          <cell r="G38">
            <v>0</v>
          </cell>
          <cell r="H38">
            <v>30848.262744233336</v>
          </cell>
          <cell r="I38">
            <v>15424.131372116668</v>
          </cell>
        </row>
        <row r="39">
          <cell r="B39" t="str">
            <v>Oct26-Sep27</v>
          </cell>
          <cell r="D39">
            <v>1151302.9914475332</v>
          </cell>
          <cell r="E39">
            <v>4616.471652748055</v>
          </cell>
          <cell r="F39">
            <v>0</v>
          </cell>
          <cell r="G39">
            <v>0</v>
          </cell>
          <cell r="H39">
            <v>4616.471652748055</v>
          </cell>
          <cell r="I39">
            <v>2308.2358263740275</v>
          </cell>
        </row>
        <row r="40">
          <cell r="B40" t="str">
            <v>Oct27-Sep28</v>
          </cell>
          <cell r="D40">
            <v>1185842.0811909593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 t="str">
            <v>Oct28-Sep29</v>
          </cell>
          <cell r="D41">
            <v>1221417.343626688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B42" t="str">
            <v>Oct29-Sep30</v>
          </cell>
          <cell r="D42">
            <v>1258059.8639354887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 t="str">
            <v>Oct30-Sep31</v>
          </cell>
          <cell r="D43">
            <v>1295801.6598535534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 t="str">
            <v>Oct31-Dec31</v>
          </cell>
          <cell r="D44">
            <v>326326.5793763228</v>
          </cell>
          <cell r="E44">
            <v>0</v>
          </cell>
          <cell r="I44">
            <v>0</v>
          </cell>
        </row>
        <row r="45">
          <cell r="B45" t="str">
            <v>Total</v>
          </cell>
          <cell r="D45">
            <v>15939960.838093616</v>
          </cell>
          <cell r="E45">
            <v>1152325.0167967312</v>
          </cell>
          <cell r="F45">
            <v>0</v>
          </cell>
          <cell r="G45">
            <v>0</v>
          </cell>
          <cell r="H45">
            <v>1152325.0167967312</v>
          </cell>
          <cell r="I45">
            <v>576162.50839836558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6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ColWidth="9.140625" defaultRowHeight="12.75" outlineLevelRow="1" x14ac:dyDescent="0.2"/>
  <cols>
    <col min="1" max="1" width="7.7109375" customWidth="1"/>
    <col min="2" max="3" width="11.85546875" customWidth="1"/>
    <col min="4" max="4" width="12.85546875" bestFit="1" customWidth="1"/>
    <col min="5" max="5" width="10.42578125" customWidth="1"/>
    <col min="6" max="8" width="13.28515625" customWidth="1"/>
    <col min="9" max="16" width="11.42578125" customWidth="1"/>
    <col min="17" max="17" width="12.5703125" customWidth="1"/>
    <col min="18" max="18" width="12.7109375" bestFit="1" customWidth="1"/>
    <col min="19" max="20" width="11.140625" bestFit="1" customWidth="1"/>
    <col min="21" max="21" width="11.28515625" customWidth="1"/>
    <col min="22" max="22" width="11.140625" bestFit="1" customWidth="1"/>
    <col min="23" max="23" width="9.140625" bestFit="1" customWidth="1"/>
    <col min="24" max="24" width="10.42578125" customWidth="1"/>
    <col min="25" max="25" width="9.140625" bestFit="1" customWidth="1"/>
    <col min="26" max="26" width="10.140625" customWidth="1"/>
    <col min="27" max="27" width="6.140625" customWidth="1"/>
    <col min="28" max="29" width="8.85546875" customWidth="1"/>
    <col min="30" max="30" width="8.7109375" customWidth="1"/>
    <col min="31" max="31" width="8.85546875" customWidth="1"/>
    <col min="32" max="32" width="7.85546875" customWidth="1"/>
    <col min="33" max="33" width="8.28515625" customWidth="1"/>
    <col min="34" max="34" width="8.7109375" customWidth="1"/>
    <col min="35" max="35" width="8.85546875" customWidth="1"/>
    <col min="36" max="36" width="12.85546875" customWidth="1"/>
    <col min="37" max="37" width="14.140625" customWidth="1"/>
    <col min="38" max="38" width="13.140625" customWidth="1"/>
  </cols>
  <sheetData>
    <row r="2" spans="1:38" ht="78" customHeight="1" x14ac:dyDescent="0.2">
      <c r="A2" s="109" t="s">
        <v>199</v>
      </c>
      <c r="B2" s="109" t="s">
        <v>205</v>
      </c>
      <c r="C2" s="109" t="s">
        <v>206</v>
      </c>
      <c r="D2" s="155" t="s">
        <v>91</v>
      </c>
      <c r="E2" s="155" t="s">
        <v>92</v>
      </c>
      <c r="F2" s="155" t="s">
        <v>93</v>
      </c>
      <c r="G2" s="155" t="s">
        <v>94</v>
      </c>
      <c r="H2" s="155" t="s">
        <v>95</v>
      </c>
      <c r="I2" s="155" t="s">
        <v>96</v>
      </c>
      <c r="J2" s="155" t="s">
        <v>97</v>
      </c>
      <c r="K2" s="155" t="s">
        <v>98</v>
      </c>
      <c r="L2" s="155" t="s">
        <v>99</v>
      </c>
      <c r="M2" s="155" t="s">
        <v>100</v>
      </c>
      <c r="N2" s="155" t="s">
        <v>101</v>
      </c>
      <c r="O2" s="155" t="s">
        <v>102</v>
      </c>
      <c r="P2" s="155" t="s">
        <v>103</v>
      </c>
      <c r="Q2" s="155" t="s">
        <v>104</v>
      </c>
      <c r="R2" s="155" t="s">
        <v>105</v>
      </c>
      <c r="S2" s="155" t="s">
        <v>80</v>
      </c>
      <c r="T2" s="155" t="s">
        <v>106</v>
      </c>
      <c r="U2" s="155" t="s">
        <v>81</v>
      </c>
      <c r="V2" s="156" t="s">
        <v>107</v>
      </c>
      <c r="W2" s="156" t="s">
        <v>83</v>
      </c>
      <c r="X2" s="156" t="s">
        <v>63</v>
      </c>
      <c r="Y2" s="155" t="s">
        <v>108</v>
      </c>
      <c r="Z2" s="155" t="s">
        <v>109</v>
      </c>
      <c r="AA2" s="155" t="s">
        <v>110</v>
      </c>
      <c r="AB2" s="155" t="s">
        <v>111</v>
      </c>
      <c r="AC2" s="155" t="s">
        <v>112</v>
      </c>
      <c r="AD2" s="155" t="s">
        <v>113</v>
      </c>
      <c r="AE2" s="155" t="s">
        <v>114</v>
      </c>
      <c r="AF2" s="155" t="s">
        <v>115</v>
      </c>
      <c r="AG2" s="155" t="s">
        <v>116</v>
      </c>
      <c r="AH2" s="155" t="s">
        <v>117</v>
      </c>
      <c r="AI2" s="155" t="s">
        <v>118</v>
      </c>
      <c r="AJ2" s="155" t="s">
        <v>119</v>
      </c>
      <c r="AK2" s="156" t="s">
        <v>120</v>
      </c>
      <c r="AL2" s="43"/>
    </row>
    <row r="3" spans="1:38" hidden="1" outlineLevel="1" x14ac:dyDescent="0.2">
      <c r="A3" s="55"/>
      <c r="B3" s="157"/>
      <c r="C3" s="157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</row>
    <row r="4" spans="1:38" hidden="1" outlineLevel="1" x14ac:dyDescent="0.2">
      <c r="A4" s="55"/>
      <c r="B4" s="157"/>
      <c r="C4" s="157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</row>
    <row r="5" spans="1:38" hidden="1" outlineLevel="1" x14ac:dyDescent="0.2">
      <c r="A5" s="55"/>
      <c r="B5" s="157"/>
      <c r="C5" s="157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</row>
    <row r="6" spans="1:38" hidden="1" outlineLevel="1" x14ac:dyDescent="0.2">
      <c r="A6" s="55"/>
      <c r="B6" s="157"/>
      <c r="C6" s="157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</row>
    <row r="7" spans="1:38" hidden="1" outlineLevel="1" x14ac:dyDescent="0.2">
      <c r="A7" s="55"/>
      <c r="B7" s="157"/>
      <c r="C7" s="157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</row>
    <row r="8" spans="1:38" hidden="1" outlineLevel="1" x14ac:dyDescent="0.2">
      <c r="A8" s="55"/>
      <c r="B8" s="157"/>
      <c r="C8" s="157"/>
      <c r="D8" s="55"/>
      <c r="E8" s="55"/>
      <c r="F8" s="158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</row>
    <row r="9" spans="1:38" hidden="1" outlineLevel="1" x14ac:dyDescent="0.2">
      <c r="A9" s="55"/>
      <c r="B9" s="157"/>
      <c r="C9" s="157"/>
      <c r="D9" s="55"/>
      <c r="E9" s="55"/>
      <c r="F9" s="158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</row>
    <row r="10" spans="1:38" hidden="1" outlineLevel="1" x14ac:dyDescent="0.2">
      <c r="A10" s="55"/>
      <c r="B10" s="157"/>
      <c r="C10" s="157"/>
      <c r="D10" s="55"/>
      <c r="E10" s="55"/>
      <c r="F10" s="158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</row>
    <row r="11" spans="1:38" hidden="1" outlineLevel="1" x14ac:dyDescent="0.2">
      <c r="A11" s="55"/>
      <c r="B11" s="157"/>
      <c r="C11" s="157"/>
      <c r="D11" s="55"/>
      <c r="E11" s="55"/>
      <c r="F11" s="158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</row>
    <row r="12" spans="1:38" hidden="1" outlineLevel="1" x14ac:dyDescent="0.2">
      <c r="A12" s="55"/>
      <c r="B12" s="157"/>
      <c r="C12" s="157"/>
      <c r="D12" s="159"/>
      <c r="E12" s="159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55"/>
      <c r="AC12" s="55"/>
      <c r="AD12" s="55"/>
      <c r="AE12" s="55"/>
      <c r="AF12" s="55"/>
      <c r="AG12" s="55"/>
      <c r="AH12" s="55"/>
      <c r="AI12" s="55"/>
      <c r="AJ12" s="160"/>
      <c r="AK12" s="160"/>
    </row>
    <row r="13" spans="1:38" hidden="1" outlineLevel="1" x14ac:dyDescent="0.2">
      <c r="A13" s="55"/>
      <c r="B13" s="157"/>
      <c r="C13" s="157"/>
      <c r="D13" s="158"/>
      <c r="E13" s="159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55"/>
      <c r="AC13" s="55"/>
      <c r="AD13" s="55"/>
      <c r="AE13" s="55"/>
      <c r="AF13" s="55"/>
      <c r="AG13" s="55"/>
      <c r="AH13" s="55"/>
      <c r="AI13" s="55"/>
      <c r="AJ13" s="160"/>
      <c r="AK13" s="160"/>
    </row>
    <row r="14" spans="1:38" hidden="1" outlineLevel="1" x14ac:dyDescent="0.2">
      <c r="A14" s="55"/>
      <c r="B14" s="157"/>
      <c r="C14" s="157"/>
      <c r="D14" s="158"/>
      <c r="E14" s="159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55"/>
      <c r="AC14" s="55"/>
      <c r="AD14" s="55"/>
      <c r="AE14" s="55"/>
      <c r="AF14" s="55"/>
      <c r="AG14" s="55"/>
      <c r="AH14" s="55"/>
      <c r="AI14" s="55"/>
      <c r="AJ14" s="160"/>
      <c r="AK14" s="160"/>
    </row>
    <row r="15" spans="1:38" hidden="1" outlineLevel="1" x14ac:dyDescent="0.2">
      <c r="A15" s="55"/>
      <c r="B15" s="157"/>
      <c r="C15" s="157"/>
      <c r="D15" s="158"/>
      <c r="E15" s="159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55"/>
      <c r="AC15" s="55"/>
      <c r="AD15" s="55"/>
      <c r="AE15" s="55"/>
      <c r="AF15" s="55"/>
      <c r="AG15" s="55"/>
      <c r="AH15" s="55"/>
      <c r="AI15" s="55"/>
      <c r="AJ15" s="160"/>
      <c r="AK15" s="160"/>
    </row>
    <row r="16" spans="1:38" hidden="1" outlineLevel="1" x14ac:dyDescent="0.2">
      <c r="A16" s="55"/>
      <c r="B16" s="157"/>
      <c r="C16" s="157"/>
      <c r="D16" s="158"/>
      <c r="E16" s="159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55"/>
      <c r="AC16" s="55"/>
      <c r="AD16" s="55"/>
      <c r="AE16" s="55"/>
      <c r="AF16" s="55"/>
      <c r="AG16" s="55"/>
      <c r="AH16" s="55"/>
      <c r="AI16" s="55"/>
      <c r="AJ16" s="160"/>
      <c r="AK16" s="160"/>
    </row>
    <row r="17" spans="1:37" hidden="1" outlineLevel="1" x14ac:dyDescent="0.2">
      <c r="A17" s="55"/>
      <c r="B17" s="157"/>
      <c r="C17" s="157"/>
      <c r="D17" s="158"/>
      <c r="E17" s="159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55"/>
      <c r="AC17" s="55"/>
      <c r="AD17" s="55"/>
      <c r="AE17" s="55"/>
      <c r="AF17" s="55"/>
      <c r="AG17" s="55"/>
      <c r="AH17" s="55"/>
      <c r="AI17" s="55"/>
      <c r="AJ17" s="160"/>
      <c r="AK17" s="160"/>
    </row>
    <row r="18" spans="1:37" hidden="1" outlineLevel="1" x14ac:dyDescent="0.2">
      <c r="A18" s="55"/>
      <c r="B18" s="157"/>
      <c r="C18" s="157"/>
      <c r="D18" s="158"/>
      <c r="E18" s="159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55"/>
      <c r="AC18" s="55"/>
      <c r="AD18" s="55"/>
      <c r="AE18" s="55"/>
      <c r="AF18" s="55"/>
      <c r="AG18" s="55"/>
      <c r="AH18" s="55"/>
      <c r="AI18" s="55"/>
      <c r="AJ18" s="160"/>
      <c r="AK18" s="160"/>
    </row>
    <row r="19" spans="1:37" hidden="1" outlineLevel="1" x14ac:dyDescent="0.2">
      <c r="A19" s="55"/>
      <c r="B19" s="157"/>
      <c r="C19" s="157"/>
      <c r="D19" s="158"/>
      <c r="E19" s="159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45"/>
      <c r="T19" s="145"/>
      <c r="U19" s="145"/>
      <c r="V19" s="161"/>
      <c r="W19" s="145"/>
      <c r="X19" s="145"/>
      <c r="Y19" s="145"/>
      <c r="Z19" s="158"/>
      <c r="AA19" s="158"/>
      <c r="AB19" s="55"/>
      <c r="AC19" s="55"/>
      <c r="AD19" s="55"/>
      <c r="AE19" s="55"/>
      <c r="AF19" s="55"/>
      <c r="AG19" s="55"/>
      <c r="AH19" s="55"/>
      <c r="AI19" s="55"/>
      <c r="AJ19" s="160"/>
      <c r="AK19" s="160"/>
    </row>
    <row r="20" spans="1:37" hidden="1" outlineLevel="1" x14ac:dyDescent="0.2">
      <c r="A20" s="55"/>
      <c r="B20" s="157"/>
      <c r="C20" s="157"/>
      <c r="D20" s="158"/>
      <c r="E20" s="159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45"/>
      <c r="T20" s="145"/>
      <c r="U20" s="145"/>
      <c r="V20" s="161"/>
      <c r="W20" s="145"/>
      <c r="X20" s="145"/>
      <c r="Y20" s="145"/>
      <c r="Z20" s="158"/>
      <c r="AA20" s="158"/>
      <c r="AB20" s="55"/>
      <c r="AC20" s="55"/>
      <c r="AD20" s="55"/>
      <c r="AE20" s="55"/>
      <c r="AF20" s="55"/>
      <c r="AG20" s="55"/>
      <c r="AH20" s="55"/>
      <c r="AI20" s="55"/>
      <c r="AJ20" s="160"/>
      <c r="AK20" s="160"/>
    </row>
    <row r="21" spans="1:37" hidden="1" outlineLevel="1" x14ac:dyDescent="0.2">
      <c r="A21" s="55"/>
      <c r="B21" s="157"/>
      <c r="C21" s="157"/>
      <c r="D21" s="158"/>
      <c r="E21" s="159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45"/>
      <c r="T21" s="145"/>
      <c r="U21" s="145"/>
      <c r="V21" s="161"/>
      <c r="W21" s="145"/>
      <c r="X21" s="145"/>
      <c r="Y21" s="145"/>
      <c r="Z21" s="158"/>
      <c r="AA21" s="158"/>
      <c r="AB21" s="55"/>
      <c r="AC21" s="55"/>
      <c r="AD21" s="55"/>
      <c r="AE21" s="55"/>
      <c r="AF21" s="55"/>
      <c r="AG21" s="55"/>
      <c r="AH21" s="55"/>
      <c r="AI21" s="55"/>
      <c r="AJ21" s="160"/>
      <c r="AK21" s="160"/>
    </row>
    <row r="22" spans="1:37" hidden="1" outlineLevel="1" x14ac:dyDescent="0.2">
      <c r="A22" s="55"/>
      <c r="B22" s="157"/>
      <c r="C22" s="157"/>
      <c r="D22" s="158"/>
      <c r="E22" s="159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45"/>
      <c r="T22" s="145"/>
      <c r="U22" s="145"/>
      <c r="V22" s="161"/>
      <c r="W22" s="145"/>
      <c r="X22" s="145"/>
      <c r="Y22" s="145"/>
      <c r="Z22" s="158"/>
      <c r="AA22" s="158"/>
      <c r="AB22" s="55"/>
      <c r="AC22" s="55"/>
      <c r="AD22" s="55"/>
      <c r="AE22" s="55"/>
      <c r="AF22" s="55"/>
      <c r="AG22" s="55"/>
      <c r="AH22" s="55"/>
      <c r="AI22" s="55"/>
      <c r="AJ22" s="160"/>
      <c r="AK22" s="160"/>
    </row>
    <row r="23" spans="1:37" hidden="1" outlineLevel="1" x14ac:dyDescent="0.2">
      <c r="A23" s="55"/>
      <c r="B23" s="157"/>
      <c r="C23" s="157"/>
      <c r="D23" s="158"/>
      <c r="E23" s="159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45"/>
      <c r="T23" s="145"/>
      <c r="U23" s="145"/>
      <c r="V23" s="161"/>
      <c r="W23" s="145"/>
      <c r="X23" s="145"/>
      <c r="Y23" s="145"/>
      <c r="Z23" s="158"/>
      <c r="AA23" s="158"/>
      <c r="AB23" s="55"/>
      <c r="AC23" s="55"/>
      <c r="AD23" s="55"/>
      <c r="AE23" s="55"/>
      <c r="AF23" s="55"/>
      <c r="AG23" s="55"/>
      <c r="AH23" s="55"/>
      <c r="AI23" s="55"/>
      <c r="AJ23" s="160"/>
      <c r="AK23" s="160"/>
    </row>
    <row r="24" spans="1:37" hidden="1" outlineLevel="1" x14ac:dyDescent="0.2">
      <c r="A24" s="55"/>
      <c r="B24" s="157"/>
      <c r="C24" s="157"/>
      <c r="D24" s="158"/>
      <c r="E24" s="159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45"/>
      <c r="T24" s="145"/>
      <c r="U24" s="145"/>
      <c r="V24" s="161"/>
      <c r="W24" s="145"/>
      <c r="X24" s="145"/>
      <c r="Y24" s="145"/>
      <c r="Z24" s="158"/>
      <c r="AA24" s="158"/>
      <c r="AB24" s="55"/>
      <c r="AC24" s="55"/>
      <c r="AD24" s="55"/>
      <c r="AE24" s="55"/>
      <c r="AF24" s="55"/>
      <c r="AG24" s="55"/>
      <c r="AH24" s="55"/>
      <c r="AI24" s="55"/>
      <c r="AJ24" s="160"/>
      <c r="AK24" s="160"/>
    </row>
    <row r="25" spans="1:37" hidden="1" outlineLevel="1" x14ac:dyDescent="0.2">
      <c r="A25" s="55"/>
      <c r="B25" s="157"/>
      <c r="C25" s="157"/>
      <c r="D25" s="158"/>
      <c r="E25" s="159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45"/>
      <c r="T25" s="145"/>
      <c r="U25" s="145"/>
      <c r="V25" s="161"/>
      <c r="W25" s="145"/>
      <c r="X25" s="145"/>
      <c r="Y25" s="145"/>
      <c r="Z25" s="158"/>
      <c r="AA25" s="158"/>
      <c r="AB25" s="55"/>
      <c r="AC25" s="55"/>
      <c r="AD25" s="55"/>
      <c r="AE25" s="55"/>
      <c r="AF25" s="55"/>
      <c r="AG25" s="55"/>
      <c r="AH25" s="55"/>
      <c r="AI25" s="55"/>
      <c r="AJ25" s="160"/>
      <c r="AK25" s="160"/>
    </row>
    <row r="26" spans="1:37" hidden="1" outlineLevel="1" x14ac:dyDescent="0.2">
      <c r="A26" s="55"/>
      <c r="B26" s="157"/>
      <c r="C26" s="157"/>
      <c r="D26" s="158"/>
      <c r="E26" s="159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45"/>
      <c r="T26" s="145"/>
      <c r="U26" s="145"/>
      <c r="V26" s="161"/>
      <c r="W26" s="145"/>
      <c r="X26" s="145"/>
      <c r="Y26" s="145"/>
      <c r="Z26" s="158"/>
      <c r="AA26" s="158"/>
      <c r="AB26" s="55"/>
      <c r="AC26" s="55"/>
      <c r="AD26" s="55"/>
      <c r="AE26" s="55"/>
      <c r="AF26" s="55"/>
      <c r="AG26" s="55"/>
      <c r="AH26" s="55"/>
      <c r="AI26" s="55"/>
      <c r="AJ26" s="160"/>
      <c r="AK26" s="160"/>
    </row>
    <row r="27" spans="1:37" hidden="1" outlineLevel="1" x14ac:dyDescent="0.2">
      <c r="A27" s="55"/>
      <c r="B27" s="157"/>
      <c r="C27" s="157"/>
      <c r="D27" s="158"/>
      <c r="E27" s="159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45"/>
      <c r="T27" s="145"/>
      <c r="U27" s="145"/>
      <c r="V27" s="161"/>
      <c r="W27" s="145"/>
      <c r="X27" s="145"/>
      <c r="Y27" s="145"/>
      <c r="Z27" s="158"/>
      <c r="AA27" s="158"/>
      <c r="AB27" s="55"/>
      <c r="AC27" s="55"/>
      <c r="AD27" s="55"/>
      <c r="AE27" s="55"/>
      <c r="AF27" s="55"/>
      <c r="AG27" s="55"/>
      <c r="AH27" s="55"/>
      <c r="AI27" s="55"/>
      <c r="AJ27" s="160"/>
      <c r="AK27" s="160"/>
    </row>
    <row r="28" spans="1:37" hidden="1" outlineLevel="1" x14ac:dyDescent="0.2">
      <c r="A28" s="55"/>
      <c r="B28" s="157"/>
      <c r="C28" s="157"/>
      <c r="D28" s="158"/>
      <c r="E28" s="159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45"/>
      <c r="T28" s="145"/>
      <c r="U28" s="145"/>
      <c r="V28" s="161"/>
      <c r="W28" s="145"/>
      <c r="X28" s="145"/>
      <c r="Y28" s="145"/>
      <c r="Z28" s="158"/>
      <c r="AA28" s="158"/>
      <c r="AB28" s="55"/>
      <c r="AC28" s="55"/>
      <c r="AD28" s="55"/>
      <c r="AE28" s="55"/>
      <c r="AF28" s="55"/>
      <c r="AG28" s="55"/>
      <c r="AH28" s="55"/>
      <c r="AI28" s="55"/>
      <c r="AJ28" s="160"/>
      <c r="AK28" s="160"/>
    </row>
    <row r="29" spans="1:37" hidden="1" outlineLevel="1" x14ac:dyDescent="0.2">
      <c r="A29" s="55"/>
      <c r="B29" s="157"/>
      <c r="C29" s="157"/>
      <c r="D29" s="158"/>
      <c r="E29" s="159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45"/>
      <c r="T29" s="145"/>
      <c r="U29" s="145"/>
      <c r="V29" s="161"/>
      <c r="W29" s="145"/>
      <c r="X29" s="145"/>
      <c r="Y29" s="145"/>
      <c r="Z29" s="158"/>
      <c r="AA29" s="158"/>
      <c r="AB29" s="55"/>
      <c r="AC29" s="55"/>
      <c r="AD29" s="55"/>
      <c r="AE29" s="55"/>
      <c r="AF29" s="55"/>
      <c r="AG29" s="55"/>
      <c r="AH29" s="55"/>
      <c r="AI29" s="55"/>
      <c r="AJ29" s="160"/>
      <c r="AK29" s="160"/>
    </row>
    <row r="30" spans="1:37" hidden="1" outlineLevel="1" x14ac:dyDescent="0.2">
      <c r="A30" s="55"/>
      <c r="B30" s="157"/>
      <c r="C30" s="157"/>
      <c r="D30" s="158"/>
      <c r="E30" s="159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45"/>
      <c r="T30" s="145"/>
      <c r="U30" s="145"/>
      <c r="V30" s="161"/>
      <c r="W30" s="145"/>
      <c r="X30" s="145"/>
      <c r="Y30" s="145"/>
      <c r="Z30" s="158"/>
      <c r="AA30" s="158"/>
      <c r="AB30" s="55"/>
      <c r="AC30" s="55"/>
      <c r="AD30" s="55"/>
      <c r="AE30" s="55"/>
      <c r="AF30" s="55"/>
      <c r="AG30" s="55"/>
      <c r="AH30" s="55"/>
      <c r="AI30" s="55"/>
      <c r="AJ30" s="160"/>
      <c r="AK30" s="160"/>
    </row>
    <row r="31" spans="1:37" hidden="1" outlineLevel="1" x14ac:dyDescent="0.2">
      <c r="A31" s="55"/>
      <c r="B31" s="157"/>
      <c r="C31" s="157"/>
      <c r="D31" s="158"/>
      <c r="E31" s="159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45"/>
      <c r="T31" s="145"/>
      <c r="U31" s="145"/>
      <c r="V31" s="161"/>
      <c r="W31" s="145"/>
      <c r="X31" s="145"/>
      <c r="Y31" s="145"/>
      <c r="Z31" s="158"/>
      <c r="AA31" s="158"/>
      <c r="AB31" s="55"/>
      <c r="AC31" s="55"/>
      <c r="AD31" s="55"/>
      <c r="AE31" s="55"/>
      <c r="AF31" s="55"/>
      <c r="AG31" s="55"/>
      <c r="AH31" s="55"/>
      <c r="AI31" s="55"/>
      <c r="AJ31" s="160"/>
      <c r="AK31" s="160"/>
    </row>
    <row r="32" spans="1:37" hidden="1" outlineLevel="1" x14ac:dyDescent="0.2">
      <c r="A32" s="55"/>
      <c r="B32" s="157"/>
      <c r="C32" s="157"/>
      <c r="D32" s="158"/>
      <c r="E32" s="159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45"/>
      <c r="T32" s="145"/>
      <c r="U32" s="145"/>
      <c r="V32" s="161"/>
      <c r="W32" s="145"/>
      <c r="X32" s="145"/>
      <c r="Y32" s="145"/>
      <c r="Z32" s="158"/>
      <c r="AA32" s="158"/>
      <c r="AB32" s="55"/>
      <c r="AC32" s="55"/>
      <c r="AD32" s="55"/>
      <c r="AE32" s="55"/>
      <c r="AF32" s="55"/>
      <c r="AG32" s="55"/>
      <c r="AH32" s="55"/>
      <c r="AI32" s="55"/>
      <c r="AJ32" s="160"/>
      <c r="AK32" s="160"/>
    </row>
    <row r="33" spans="1:37" hidden="1" outlineLevel="1" x14ac:dyDescent="0.2">
      <c r="A33" s="55"/>
      <c r="B33" s="157"/>
      <c r="C33" s="157"/>
      <c r="D33" s="158"/>
      <c r="E33" s="159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45"/>
      <c r="T33" s="145"/>
      <c r="U33" s="145"/>
      <c r="V33" s="161"/>
      <c r="W33" s="145"/>
      <c r="X33" s="145"/>
      <c r="Y33" s="145"/>
      <c r="Z33" s="158"/>
      <c r="AA33" s="158"/>
      <c r="AB33" s="55"/>
      <c r="AC33" s="55"/>
      <c r="AD33" s="55"/>
      <c r="AE33" s="55"/>
      <c r="AF33" s="55"/>
      <c r="AG33" s="55"/>
      <c r="AH33" s="55"/>
      <c r="AI33" s="55"/>
      <c r="AJ33" s="160"/>
      <c r="AK33" s="160"/>
    </row>
    <row r="34" spans="1:37" hidden="1" outlineLevel="1" x14ac:dyDescent="0.2">
      <c r="A34" s="55"/>
      <c r="B34" s="157"/>
      <c r="C34" s="157"/>
      <c r="D34" s="158"/>
      <c r="E34" s="159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45"/>
      <c r="T34" s="145"/>
      <c r="U34" s="145"/>
      <c r="V34" s="161"/>
      <c r="W34" s="145"/>
      <c r="X34" s="145"/>
      <c r="Y34" s="145"/>
      <c r="Z34" s="158"/>
      <c r="AA34" s="158"/>
      <c r="AB34" s="55"/>
      <c r="AC34" s="55"/>
      <c r="AD34" s="55"/>
      <c r="AE34" s="55"/>
      <c r="AF34" s="55"/>
      <c r="AG34" s="55"/>
      <c r="AH34" s="55"/>
      <c r="AI34" s="55"/>
      <c r="AJ34" s="160"/>
      <c r="AK34" s="160"/>
    </row>
    <row r="35" spans="1:37" hidden="1" outlineLevel="1" x14ac:dyDescent="0.2">
      <c r="A35" s="55"/>
      <c r="B35" s="157"/>
      <c r="C35" s="157"/>
      <c r="D35" s="158"/>
      <c r="E35" s="159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45"/>
      <c r="T35" s="145"/>
      <c r="U35" s="145"/>
      <c r="V35" s="161"/>
      <c r="W35" s="145"/>
      <c r="X35" s="145"/>
      <c r="Y35" s="145"/>
      <c r="Z35" s="158"/>
      <c r="AA35" s="158"/>
      <c r="AB35" s="55"/>
      <c r="AC35" s="55"/>
      <c r="AD35" s="55"/>
      <c r="AE35" s="55"/>
      <c r="AF35" s="55"/>
      <c r="AG35" s="55"/>
      <c r="AH35" s="55"/>
      <c r="AI35" s="55"/>
      <c r="AJ35" s="160"/>
      <c r="AK35" s="160"/>
    </row>
    <row r="36" spans="1:37" hidden="1" outlineLevel="1" x14ac:dyDescent="0.2">
      <c r="A36" s="55"/>
      <c r="B36" s="157"/>
      <c r="C36" s="157"/>
      <c r="D36" s="158"/>
      <c r="E36" s="159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45"/>
      <c r="T36" s="145"/>
      <c r="U36" s="145"/>
      <c r="V36" s="161"/>
      <c r="W36" s="145"/>
      <c r="X36" s="145"/>
      <c r="Y36" s="145"/>
      <c r="Z36" s="158"/>
      <c r="AA36" s="158"/>
      <c r="AB36" s="55"/>
      <c r="AC36" s="55"/>
      <c r="AD36" s="55"/>
      <c r="AE36" s="55"/>
      <c r="AF36" s="55"/>
      <c r="AG36" s="55"/>
      <c r="AH36" s="55"/>
      <c r="AI36" s="55"/>
      <c r="AJ36" s="160"/>
      <c r="AK36" s="160"/>
    </row>
    <row r="37" spans="1:37" hidden="1" outlineLevel="1" x14ac:dyDescent="0.2">
      <c r="A37" s="55"/>
      <c r="B37" s="157"/>
      <c r="C37" s="157"/>
      <c r="D37" s="158"/>
      <c r="E37" s="159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45"/>
      <c r="T37" s="145"/>
      <c r="U37" s="145"/>
      <c r="V37" s="161"/>
      <c r="W37" s="145"/>
      <c r="X37" s="145"/>
      <c r="Y37" s="145"/>
      <c r="Z37" s="158"/>
      <c r="AA37" s="158"/>
      <c r="AB37" s="55"/>
      <c r="AC37" s="55"/>
      <c r="AD37" s="55"/>
      <c r="AE37" s="55"/>
      <c r="AF37" s="55"/>
      <c r="AG37" s="55"/>
      <c r="AH37" s="55"/>
      <c r="AI37" s="55"/>
      <c r="AJ37" s="160"/>
      <c r="AK37" s="160"/>
    </row>
    <row r="38" spans="1:37" hidden="1" outlineLevel="1" x14ac:dyDescent="0.2">
      <c r="A38" s="55"/>
      <c r="B38" s="157"/>
      <c r="C38" s="157"/>
      <c r="D38" s="158"/>
      <c r="E38" s="159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45"/>
      <c r="T38" s="145"/>
      <c r="U38" s="145"/>
      <c r="V38" s="161"/>
      <c r="W38" s="145"/>
      <c r="X38" s="145"/>
      <c r="Y38" s="145"/>
      <c r="Z38" s="158"/>
      <c r="AA38" s="158"/>
      <c r="AB38" s="55"/>
      <c r="AC38" s="55"/>
      <c r="AD38" s="55"/>
      <c r="AE38" s="55"/>
      <c r="AF38" s="55"/>
      <c r="AG38" s="55"/>
      <c r="AH38" s="55"/>
      <c r="AI38" s="55"/>
      <c r="AJ38" s="160"/>
      <c r="AK38" s="160"/>
    </row>
    <row r="39" spans="1:37" hidden="1" outlineLevel="1" x14ac:dyDescent="0.2">
      <c r="A39" s="55"/>
      <c r="B39" s="157"/>
      <c r="C39" s="157"/>
      <c r="D39" s="158"/>
      <c r="E39" s="159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45"/>
      <c r="T39" s="145"/>
      <c r="U39" s="145"/>
      <c r="V39" s="161"/>
      <c r="W39" s="145"/>
      <c r="X39" s="145"/>
      <c r="Y39" s="145"/>
      <c r="Z39" s="158"/>
      <c r="AA39" s="158"/>
      <c r="AB39" s="55"/>
      <c r="AC39" s="55"/>
      <c r="AD39" s="55"/>
      <c r="AE39" s="55"/>
      <c r="AF39" s="55"/>
      <c r="AG39" s="55"/>
      <c r="AH39" s="55"/>
      <c r="AI39" s="55"/>
      <c r="AJ39" s="160"/>
      <c r="AK39" s="160"/>
    </row>
    <row r="40" spans="1:37" hidden="1" outlineLevel="1" x14ac:dyDescent="0.2">
      <c r="A40" s="55"/>
      <c r="B40" s="157"/>
      <c r="C40" s="157"/>
      <c r="D40" s="158"/>
      <c r="E40" s="159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45"/>
      <c r="T40" s="145"/>
      <c r="U40" s="145"/>
      <c r="V40" s="161"/>
      <c r="W40" s="145"/>
      <c r="X40" s="145"/>
      <c r="Y40" s="145"/>
      <c r="Z40" s="158"/>
      <c r="AA40" s="158"/>
      <c r="AB40" s="55"/>
      <c r="AC40" s="55"/>
      <c r="AD40" s="55"/>
      <c r="AE40" s="55"/>
      <c r="AF40" s="55"/>
      <c r="AG40" s="55"/>
      <c r="AH40" s="55"/>
      <c r="AI40" s="55"/>
      <c r="AJ40" s="160"/>
      <c r="AK40" s="160"/>
    </row>
    <row r="41" spans="1:37" hidden="1" outlineLevel="1" x14ac:dyDescent="0.2">
      <c r="A41" s="55"/>
      <c r="B41" s="157"/>
      <c r="C41" s="157"/>
      <c r="D41" s="158"/>
      <c r="E41" s="159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45"/>
      <c r="T41" s="145"/>
      <c r="U41" s="145"/>
      <c r="V41" s="161"/>
      <c r="W41" s="145"/>
      <c r="X41" s="145"/>
      <c r="Y41" s="145"/>
      <c r="Z41" s="158"/>
      <c r="AA41" s="158"/>
      <c r="AB41" s="55"/>
      <c r="AC41" s="55"/>
      <c r="AD41" s="55"/>
      <c r="AE41" s="55"/>
      <c r="AF41" s="55"/>
      <c r="AG41" s="55"/>
      <c r="AH41" s="55"/>
      <c r="AI41" s="55"/>
      <c r="AJ41" s="160"/>
      <c r="AK41" s="160"/>
    </row>
    <row r="42" spans="1:37" hidden="1" outlineLevel="1" x14ac:dyDescent="0.2">
      <c r="A42" s="55"/>
      <c r="B42" s="157"/>
      <c r="C42" s="157"/>
      <c r="D42" s="158"/>
      <c r="E42" s="159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45"/>
      <c r="T42" s="145"/>
      <c r="U42" s="145"/>
      <c r="V42" s="161"/>
      <c r="W42" s="145"/>
      <c r="X42" s="145"/>
      <c r="Y42" s="145"/>
      <c r="Z42" s="158"/>
      <c r="AA42" s="158"/>
      <c r="AB42" s="55"/>
      <c r="AC42" s="55"/>
      <c r="AD42" s="55"/>
      <c r="AE42" s="55"/>
      <c r="AF42" s="55"/>
      <c r="AG42" s="55"/>
      <c r="AH42" s="55"/>
      <c r="AI42" s="55"/>
      <c r="AJ42" s="160"/>
      <c r="AK42" s="160"/>
    </row>
    <row r="43" spans="1:37" hidden="1" outlineLevel="1" x14ac:dyDescent="0.2">
      <c r="A43" s="55"/>
      <c r="B43" s="157"/>
      <c r="C43" s="157"/>
      <c r="D43" s="158"/>
      <c r="E43" s="159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45"/>
      <c r="T43" s="145"/>
      <c r="U43" s="145"/>
      <c r="V43" s="161"/>
      <c r="W43" s="145"/>
      <c r="X43" s="145"/>
      <c r="Y43" s="145"/>
      <c r="Z43" s="158"/>
      <c r="AA43" s="158"/>
      <c r="AB43" s="55"/>
      <c r="AC43" s="55"/>
      <c r="AD43" s="55"/>
      <c r="AE43" s="55"/>
      <c r="AF43" s="55"/>
      <c r="AG43" s="55"/>
      <c r="AH43" s="55"/>
      <c r="AI43" s="55"/>
      <c r="AJ43" s="160"/>
      <c r="AK43" s="160"/>
    </row>
    <row r="44" spans="1:37" hidden="1" outlineLevel="1" x14ac:dyDescent="0.2">
      <c r="A44" s="55"/>
      <c r="B44" s="157"/>
      <c r="C44" s="157"/>
      <c r="D44" s="158"/>
      <c r="E44" s="159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45"/>
      <c r="T44" s="145"/>
      <c r="U44" s="145"/>
      <c r="V44" s="161"/>
      <c r="W44" s="145"/>
      <c r="X44" s="145"/>
      <c r="Y44" s="145"/>
      <c r="Z44" s="158"/>
      <c r="AA44" s="158"/>
      <c r="AB44" s="55"/>
      <c r="AC44" s="55"/>
      <c r="AD44" s="55"/>
      <c r="AE44" s="55"/>
      <c r="AF44" s="55"/>
      <c r="AG44" s="55"/>
      <c r="AH44" s="55"/>
      <c r="AI44" s="55"/>
      <c r="AJ44" s="160"/>
      <c r="AK44" s="160"/>
    </row>
    <row r="45" spans="1:37" hidden="1" outlineLevel="1" x14ac:dyDescent="0.2">
      <c r="A45" s="55"/>
      <c r="B45" s="157"/>
      <c r="C45" s="157"/>
      <c r="D45" s="158"/>
      <c r="E45" s="159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45"/>
      <c r="T45" s="145"/>
      <c r="U45" s="145"/>
      <c r="V45" s="161"/>
      <c r="W45" s="145"/>
      <c r="X45" s="145"/>
      <c r="Y45" s="145"/>
      <c r="Z45" s="158"/>
      <c r="AA45" s="158"/>
      <c r="AB45" s="55"/>
      <c r="AC45" s="55"/>
      <c r="AD45" s="55"/>
      <c r="AE45" s="55"/>
      <c r="AF45" s="55"/>
      <c r="AG45" s="55"/>
      <c r="AH45" s="55"/>
      <c r="AI45" s="55"/>
      <c r="AJ45" s="160"/>
      <c r="AK45" s="160"/>
    </row>
    <row r="46" spans="1:37" hidden="1" outlineLevel="1" x14ac:dyDescent="0.2">
      <c r="A46" s="55"/>
      <c r="B46" s="157"/>
      <c r="C46" s="157"/>
      <c r="D46" s="158"/>
      <c r="E46" s="159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45"/>
      <c r="T46" s="145"/>
      <c r="U46" s="145"/>
      <c r="V46" s="161"/>
      <c r="W46" s="145"/>
      <c r="X46" s="145"/>
      <c r="Y46" s="145"/>
      <c r="Z46" s="158"/>
      <c r="AA46" s="158"/>
      <c r="AB46" s="55"/>
      <c r="AC46" s="55"/>
      <c r="AD46" s="55"/>
      <c r="AE46" s="55"/>
      <c r="AF46" s="55"/>
      <c r="AG46" s="55"/>
      <c r="AH46" s="55"/>
      <c r="AI46" s="55"/>
      <c r="AJ46" s="160"/>
      <c r="AK46" s="160"/>
    </row>
    <row r="47" spans="1:37" hidden="1" outlineLevel="1" x14ac:dyDescent="0.2">
      <c r="A47" s="55"/>
      <c r="B47" s="157"/>
      <c r="C47" s="157"/>
      <c r="D47" s="158"/>
      <c r="E47" s="159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45"/>
      <c r="T47" s="145"/>
      <c r="U47" s="145"/>
      <c r="V47" s="161"/>
      <c r="W47" s="145"/>
      <c r="X47" s="145"/>
      <c r="Y47" s="145"/>
      <c r="Z47" s="158"/>
      <c r="AA47" s="158"/>
      <c r="AB47" s="55"/>
      <c r="AC47" s="55"/>
      <c r="AD47" s="55"/>
      <c r="AE47" s="55"/>
      <c r="AF47" s="55"/>
      <c r="AG47" s="55"/>
      <c r="AH47" s="55"/>
      <c r="AI47" s="55"/>
      <c r="AJ47" s="160"/>
      <c r="AK47" s="160"/>
    </row>
    <row r="48" spans="1:37" hidden="1" outlineLevel="1" x14ac:dyDescent="0.2">
      <c r="A48" s="55"/>
      <c r="B48" s="157"/>
      <c r="C48" s="157"/>
      <c r="D48" s="158"/>
      <c r="E48" s="159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45"/>
      <c r="T48" s="145"/>
      <c r="U48" s="145"/>
      <c r="V48" s="161"/>
      <c r="W48" s="145"/>
      <c r="X48" s="145"/>
      <c r="Y48" s="145"/>
      <c r="Z48" s="158"/>
      <c r="AA48" s="158"/>
      <c r="AB48" s="55"/>
      <c r="AC48" s="55"/>
      <c r="AD48" s="55"/>
      <c r="AE48" s="55"/>
      <c r="AF48" s="55"/>
      <c r="AG48" s="55"/>
      <c r="AH48" s="55"/>
      <c r="AI48" s="55"/>
      <c r="AJ48" s="160"/>
      <c r="AK48" s="160"/>
    </row>
    <row r="49" spans="1:37" hidden="1" outlineLevel="1" x14ac:dyDescent="0.2">
      <c r="A49" s="55"/>
      <c r="B49" s="157"/>
      <c r="C49" s="157"/>
      <c r="D49" s="158"/>
      <c r="E49" s="159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45"/>
      <c r="T49" s="145"/>
      <c r="U49" s="145"/>
      <c r="V49" s="161"/>
      <c r="W49" s="145"/>
      <c r="X49" s="145"/>
      <c r="Y49" s="145"/>
      <c r="Z49" s="158"/>
      <c r="AA49" s="158"/>
      <c r="AB49" s="55"/>
      <c r="AC49" s="55"/>
      <c r="AD49" s="55"/>
      <c r="AE49" s="55"/>
      <c r="AF49" s="55"/>
      <c r="AG49" s="55"/>
      <c r="AH49" s="55"/>
      <c r="AI49" s="55"/>
      <c r="AJ49" s="160"/>
      <c r="AK49" s="160"/>
    </row>
    <row r="50" spans="1:37" hidden="1" outlineLevel="1" x14ac:dyDescent="0.2">
      <c r="A50" s="55"/>
      <c r="B50" s="157"/>
      <c r="C50" s="157"/>
      <c r="D50" s="158"/>
      <c r="E50" s="159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45"/>
      <c r="T50" s="145"/>
      <c r="U50" s="145"/>
      <c r="V50" s="161"/>
      <c r="W50" s="145"/>
      <c r="X50" s="145"/>
      <c r="Y50" s="145"/>
      <c r="Z50" s="158"/>
      <c r="AA50" s="158"/>
      <c r="AB50" s="55"/>
      <c r="AC50" s="55"/>
      <c r="AD50" s="55"/>
      <c r="AE50" s="55"/>
      <c r="AF50" s="55"/>
      <c r="AG50" s="55"/>
      <c r="AH50" s="55"/>
      <c r="AI50" s="55"/>
      <c r="AJ50" s="160"/>
      <c r="AK50" s="160"/>
    </row>
    <row r="51" spans="1:37" hidden="1" outlineLevel="1" x14ac:dyDescent="0.2">
      <c r="A51" s="55"/>
      <c r="B51" s="157"/>
      <c r="C51" s="157"/>
      <c r="D51" s="158"/>
      <c r="E51" s="159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45"/>
      <c r="T51" s="145"/>
      <c r="U51" s="145"/>
      <c r="V51" s="161"/>
      <c r="W51" s="145"/>
      <c r="X51" s="145"/>
      <c r="Y51" s="145"/>
      <c r="Z51" s="158"/>
      <c r="AA51" s="158"/>
      <c r="AB51" s="55"/>
      <c r="AC51" s="55"/>
      <c r="AD51" s="55"/>
      <c r="AE51" s="55"/>
      <c r="AF51" s="55"/>
      <c r="AG51" s="55"/>
      <c r="AH51" s="55"/>
      <c r="AI51" s="55"/>
      <c r="AJ51" s="160"/>
      <c r="AK51" s="160"/>
    </row>
    <row r="52" spans="1:37" hidden="1" outlineLevel="1" x14ac:dyDescent="0.2">
      <c r="A52" s="55"/>
      <c r="B52" s="157"/>
      <c r="C52" s="157"/>
      <c r="D52" s="158"/>
      <c r="E52" s="159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45"/>
      <c r="T52" s="145"/>
      <c r="U52" s="145"/>
      <c r="V52" s="161"/>
      <c r="W52" s="145"/>
      <c r="X52" s="145"/>
      <c r="Y52" s="145"/>
      <c r="Z52" s="158"/>
      <c r="AA52" s="158"/>
      <c r="AB52" s="55"/>
      <c r="AC52" s="55"/>
      <c r="AD52" s="55"/>
      <c r="AE52" s="55"/>
      <c r="AF52" s="55"/>
      <c r="AG52" s="55"/>
      <c r="AH52" s="55"/>
      <c r="AI52" s="55"/>
      <c r="AJ52" s="160"/>
      <c r="AK52" s="160"/>
    </row>
    <row r="53" spans="1:37" hidden="1" outlineLevel="1" x14ac:dyDescent="0.2">
      <c r="A53" s="55"/>
      <c r="B53" s="157"/>
      <c r="C53" s="157"/>
      <c r="D53" s="158"/>
      <c r="E53" s="159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45"/>
      <c r="T53" s="145"/>
      <c r="U53" s="145"/>
      <c r="V53" s="161"/>
      <c r="W53" s="145"/>
      <c r="X53" s="145"/>
      <c r="Y53" s="145"/>
      <c r="Z53" s="158"/>
      <c r="AA53" s="158"/>
      <c r="AB53" s="55"/>
      <c r="AC53" s="55"/>
      <c r="AD53" s="55"/>
      <c r="AE53" s="55"/>
      <c r="AF53" s="55"/>
      <c r="AG53" s="55"/>
      <c r="AH53" s="55"/>
      <c r="AI53" s="55"/>
      <c r="AJ53" s="160"/>
      <c r="AK53" s="160"/>
    </row>
    <row r="54" spans="1:37" hidden="1" outlineLevel="1" x14ac:dyDescent="0.2">
      <c r="A54" s="55"/>
      <c r="B54" s="157"/>
      <c r="C54" s="157"/>
      <c r="D54" s="158"/>
      <c r="E54" s="159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45"/>
      <c r="T54" s="145"/>
      <c r="U54" s="145"/>
      <c r="V54" s="161"/>
      <c r="W54" s="145"/>
      <c r="X54" s="145"/>
      <c r="Y54" s="145"/>
      <c r="Z54" s="158"/>
      <c r="AA54" s="158"/>
      <c r="AB54" s="55"/>
      <c r="AC54" s="55"/>
      <c r="AD54" s="55"/>
      <c r="AE54" s="55"/>
      <c r="AF54" s="55"/>
      <c r="AG54" s="55"/>
      <c r="AH54" s="55"/>
      <c r="AI54" s="55"/>
      <c r="AJ54" s="160"/>
      <c r="AK54" s="160"/>
    </row>
    <row r="55" spans="1:37" hidden="1" outlineLevel="1" x14ac:dyDescent="0.2">
      <c r="B55" s="157"/>
      <c r="C55" s="157"/>
      <c r="D55" s="158"/>
      <c r="E55" s="159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45"/>
      <c r="T55" s="145"/>
      <c r="U55" s="145"/>
      <c r="V55" s="161"/>
      <c r="W55" s="145"/>
      <c r="X55" s="145"/>
      <c r="Y55" s="145"/>
      <c r="Z55" s="158"/>
      <c r="AA55" s="158"/>
      <c r="AB55" s="55"/>
      <c r="AC55" s="55"/>
      <c r="AD55" s="55"/>
      <c r="AE55" s="55"/>
      <c r="AF55" s="55"/>
      <c r="AG55" s="55"/>
      <c r="AH55" s="55"/>
      <c r="AI55" s="55"/>
      <c r="AJ55" s="160"/>
      <c r="AK55" s="160"/>
    </row>
    <row r="56" spans="1:37" hidden="1" outlineLevel="1" x14ac:dyDescent="0.2">
      <c r="B56" s="157"/>
      <c r="C56" s="157"/>
      <c r="D56" s="158"/>
      <c r="E56" s="159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45"/>
      <c r="T56" s="145"/>
      <c r="U56" s="145"/>
      <c r="V56" s="161"/>
      <c r="W56" s="145"/>
      <c r="X56" s="145"/>
      <c r="Y56" s="145"/>
      <c r="Z56" s="158"/>
      <c r="AA56" s="158"/>
      <c r="AB56" s="55"/>
      <c r="AC56" s="55"/>
      <c r="AD56" s="55"/>
      <c r="AE56" s="55"/>
      <c r="AF56" s="55"/>
      <c r="AG56" s="55"/>
      <c r="AH56" s="55"/>
      <c r="AI56" s="55"/>
      <c r="AJ56" s="160"/>
      <c r="AK56" s="160"/>
    </row>
    <row r="57" spans="1:37" hidden="1" outlineLevel="1" x14ac:dyDescent="0.2">
      <c r="B57" s="157"/>
      <c r="C57" s="157"/>
      <c r="D57" s="158"/>
      <c r="E57" s="159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45"/>
      <c r="T57" s="145"/>
      <c r="U57" s="145"/>
      <c r="V57" s="161"/>
      <c r="W57" s="145"/>
      <c r="X57" s="145"/>
      <c r="Y57" s="145"/>
      <c r="Z57" s="158"/>
      <c r="AA57" s="158"/>
      <c r="AB57" s="55"/>
      <c r="AC57" s="55"/>
      <c r="AD57" s="55"/>
      <c r="AE57" s="55"/>
      <c r="AF57" s="55"/>
      <c r="AG57" s="55"/>
      <c r="AH57" s="55"/>
      <c r="AI57" s="55"/>
      <c r="AJ57" s="160"/>
      <c r="AK57" s="160"/>
    </row>
    <row r="58" spans="1:37" hidden="1" outlineLevel="1" x14ac:dyDescent="0.2">
      <c r="B58" s="157"/>
      <c r="C58" s="157"/>
      <c r="D58" s="158"/>
      <c r="E58" s="159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45"/>
      <c r="T58" s="145"/>
      <c r="U58" s="145"/>
      <c r="V58" s="161"/>
      <c r="W58" s="145"/>
      <c r="X58" s="145"/>
      <c r="Y58" s="145"/>
      <c r="Z58" s="158"/>
      <c r="AA58" s="158"/>
      <c r="AB58" s="55"/>
      <c r="AC58" s="55"/>
      <c r="AD58" s="55"/>
      <c r="AE58" s="55"/>
      <c r="AF58" s="55"/>
      <c r="AG58" s="55"/>
      <c r="AH58" s="55"/>
      <c r="AI58" s="55"/>
      <c r="AJ58" s="160"/>
      <c r="AK58" s="160"/>
    </row>
    <row r="59" spans="1:37" hidden="1" outlineLevel="1" x14ac:dyDescent="0.2">
      <c r="B59" s="157"/>
      <c r="C59" s="157"/>
      <c r="D59" s="158"/>
      <c r="E59" s="159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45"/>
      <c r="T59" s="145"/>
      <c r="U59" s="145"/>
      <c r="V59" s="161"/>
      <c r="W59" s="145"/>
      <c r="X59" s="145"/>
      <c r="Y59" s="145"/>
      <c r="Z59" s="158"/>
      <c r="AA59" s="158"/>
      <c r="AB59" s="55"/>
      <c r="AC59" s="55"/>
      <c r="AD59" s="55"/>
      <c r="AE59" s="55"/>
      <c r="AF59" s="55"/>
      <c r="AG59" s="55"/>
      <c r="AH59" s="55"/>
      <c r="AI59" s="55"/>
      <c r="AJ59" s="160"/>
      <c r="AK59" s="160"/>
    </row>
    <row r="60" spans="1:37" hidden="1" outlineLevel="1" x14ac:dyDescent="0.2">
      <c r="B60" s="157"/>
      <c r="C60" s="157"/>
      <c r="D60" s="158"/>
      <c r="E60" s="159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45"/>
      <c r="T60" s="145"/>
      <c r="U60" s="145"/>
      <c r="V60" s="161"/>
      <c r="W60" s="145"/>
      <c r="X60" s="145"/>
      <c r="Y60" s="145"/>
      <c r="Z60" s="158"/>
      <c r="AA60" s="158"/>
      <c r="AB60" s="55"/>
      <c r="AC60" s="55"/>
      <c r="AD60" s="55"/>
      <c r="AE60" s="55"/>
      <c r="AF60" s="55"/>
      <c r="AG60" s="55"/>
      <c r="AH60" s="55"/>
      <c r="AI60" s="55"/>
      <c r="AJ60" s="160"/>
      <c r="AK60" s="160"/>
    </row>
    <row r="61" spans="1:37" hidden="1" outlineLevel="1" x14ac:dyDescent="0.2">
      <c r="B61" s="157"/>
      <c r="C61" s="157"/>
      <c r="D61" s="158"/>
      <c r="E61" s="159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45"/>
      <c r="T61" s="145"/>
      <c r="U61" s="145"/>
      <c r="V61" s="161"/>
      <c r="W61" s="145"/>
      <c r="X61" s="145"/>
      <c r="Y61" s="145"/>
      <c r="Z61" s="158"/>
      <c r="AA61" s="158"/>
      <c r="AB61" s="55"/>
      <c r="AC61" s="55"/>
      <c r="AD61" s="55"/>
      <c r="AE61" s="55"/>
      <c r="AF61" s="55"/>
      <c r="AG61" s="55"/>
      <c r="AH61" s="55"/>
      <c r="AI61" s="55"/>
      <c r="AJ61" s="160"/>
      <c r="AK61" s="160"/>
    </row>
    <row r="62" spans="1:37" hidden="1" outlineLevel="1" x14ac:dyDescent="0.2">
      <c r="B62" s="157"/>
      <c r="C62" s="157"/>
      <c r="D62" s="158"/>
      <c r="E62" s="159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45"/>
      <c r="T62" s="145"/>
      <c r="U62" s="145"/>
      <c r="V62" s="161"/>
      <c r="W62" s="145"/>
      <c r="X62" s="145"/>
      <c r="Y62" s="145"/>
      <c r="Z62" s="158"/>
      <c r="AA62" s="158"/>
      <c r="AB62" s="55"/>
      <c r="AC62" s="55"/>
      <c r="AD62" s="55"/>
      <c r="AE62" s="55"/>
      <c r="AF62" s="55"/>
      <c r="AG62" s="55"/>
      <c r="AH62" s="55"/>
      <c r="AI62" s="55"/>
      <c r="AJ62" s="160"/>
      <c r="AK62" s="160"/>
    </row>
    <row r="63" spans="1:37" hidden="1" outlineLevel="1" x14ac:dyDescent="0.2">
      <c r="B63" s="157"/>
      <c r="C63" s="157"/>
      <c r="D63" s="158"/>
      <c r="E63" s="159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45"/>
      <c r="T63" s="145"/>
      <c r="U63" s="145"/>
      <c r="V63" s="161"/>
      <c r="W63" s="145"/>
      <c r="X63" s="145"/>
      <c r="Y63" s="145"/>
      <c r="Z63" s="158"/>
      <c r="AA63" s="158"/>
      <c r="AB63" s="55"/>
      <c r="AC63" s="55"/>
      <c r="AD63" s="55"/>
      <c r="AE63" s="55"/>
      <c r="AF63" s="55"/>
      <c r="AG63" s="55"/>
      <c r="AH63" s="55"/>
      <c r="AI63" s="55"/>
      <c r="AJ63" s="160"/>
      <c r="AK63" s="160"/>
    </row>
    <row r="64" spans="1:37" hidden="1" outlineLevel="1" x14ac:dyDescent="0.2">
      <c r="B64" s="157"/>
      <c r="C64" s="157"/>
      <c r="D64" s="158"/>
      <c r="E64" s="159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45"/>
      <c r="T64" s="145"/>
      <c r="U64" s="145"/>
      <c r="V64" s="161"/>
      <c r="W64" s="145"/>
      <c r="X64" s="145"/>
      <c r="Y64" s="145"/>
      <c r="Z64" s="158"/>
      <c r="AA64" s="158"/>
      <c r="AB64" s="55"/>
      <c r="AC64" s="55"/>
      <c r="AD64" s="55"/>
      <c r="AE64" s="55"/>
      <c r="AF64" s="55"/>
      <c r="AG64" s="55"/>
      <c r="AH64" s="55"/>
      <c r="AI64" s="55"/>
      <c r="AJ64" s="160"/>
      <c r="AK64" s="160"/>
    </row>
    <row r="65" spans="2:37" hidden="1" outlineLevel="1" x14ac:dyDescent="0.2">
      <c r="B65" s="157"/>
      <c r="C65" s="157"/>
      <c r="D65" s="158"/>
      <c r="E65" s="159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45"/>
      <c r="T65" s="145"/>
      <c r="U65" s="145"/>
      <c r="V65" s="161"/>
      <c r="W65" s="145"/>
      <c r="X65" s="145"/>
      <c r="Y65" s="145"/>
      <c r="Z65" s="158"/>
      <c r="AA65" s="158"/>
      <c r="AB65" s="55"/>
      <c r="AC65" s="55"/>
      <c r="AD65" s="55"/>
      <c r="AE65" s="55"/>
      <c r="AF65" s="55"/>
      <c r="AG65" s="55"/>
      <c r="AH65" s="55"/>
      <c r="AI65" s="55"/>
      <c r="AJ65" s="160"/>
      <c r="AK65" s="160"/>
    </row>
    <row r="66" spans="2:37" hidden="1" outlineLevel="1" x14ac:dyDescent="0.2">
      <c r="B66" s="157"/>
      <c r="C66" s="157"/>
      <c r="D66" s="158"/>
      <c r="E66" s="159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45"/>
      <c r="T66" s="145"/>
      <c r="U66" s="145"/>
      <c r="V66" s="161"/>
      <c r="W66" s="145"/>
      <c r="X66" s="145"/>
      <c r="Y66" s="145"/>
      <c r="Z66" s="158"/>
      <c r="AA66" s="158"/>
      <c r="AB66" s="55"/>
      <c r="AC66" s="55"/>
      <c r="AD66" s="55"/>
      <c r="AE66" s="55"/>
      <c r="AF66" s="55"/>
      <c r="AG66" s="55"/>
      <c r="AH66" s="55"/>
      <c r="AI66" s="55"/>
      <c r="AJ66" s="160"/>
      <c r="AK66" s="160"/>
    </row>
    <row r="67" spans="2:37" hidden="1" outlineLevel="1" x14ac:dyDescent="0.2">
      <c r="B67" s="157"/>
      <c r="C67" s="157"/>
      <c r="D67" s="158"/>
      <c r="E67" s="159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45"/>
      <c r="T67" s="145"/>
      <c r="U67" s="145"/>
      <c r="V67" s="161"/>
      <c r="W67" s="145"/>
      <c r="X67" s="145"/>
      <c r="Y67" s="145"/>
      <c r="Z67" s="158"/>
      <c r="AA67" s="158"/>
      <c r="AB67" s="55"/>
      <c r="AC67" s="55"/>
      <c r="AD67" s="55"/>
      <c r="AE67" s="55"/>
      <c r="AF67" s="55"/>
      <c r="AG67" s="55"/>
      <c r="AH67" s="55"/>
      <c r="AI67" s="55"/>
      <c r="AJ67" s="160"/>
      <c r="AK67" s="160"/>
    </row>
    <row r="68" spans="2:37" hidden="1" outlineLevel="1" x14ac:dyDescent="0.2">
      <c r="B68" s="157"/>
      <c r="C68" s="157"/>
      <c r="D68" s="158"/>
      <c r="E68" s="159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45"/>
      <c r="T68" s="145"/>
      <c r="U68" s="145"/>
      <c r="V68" s="161"/>
      <c r="W68" s="145"/>
      <c r="X68" s="145"/>
      <c r="Y68" s="145"/>
      <c r="Z68" s="158"/>
      <c r="AA68" s="158"/>
      <c r="AB68" s="55"/>
      <c r="AC68" s="55"/>
      <c r="AD68" s="55"/>
      <c r="AE68" s="55"/>
      <c r="AF68" s="55"/>
      <c r="AG68" s="55"/>
      <c r="AH68" s="55"/>
      <c r="AI68" s="55"/>
      <c r="AJ68" s="160"/>
      <c r="AK68" s="160"/>
    </row>
    <row r="69" spans="2:37" hidden="1" outlineLevel="1" x14ac:dyDescent="0.2">
      <c r="B69" s="157"/>
      <c r="C69" s="157"/>
      <c r="D69" s="158"/>
      <c r="E69" s="159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45"/>
      <c r="T69" s="145"/>
      <c r="U69" s="145"/>
      <c r="V69" s="161"/>
      <c r="W69" s="145"/>
      <c r="X69" s="145"/>
      <c r="Y69" s="145"/>
      <c r="Z69" s="158"/>
      <c r="AA69" s="158"/>
      <c r="AB69" s="55"/>
      <c r="AC69" s="55"/>
      <c r="AD69" s="55"/>
      <c r="AE69" s="55"/>
      <c r="AF69" s="55"/>
      <c r="AG69" s="55"/>
      <c r="AH69" s="55"/>
      <c r="AI69" s="55"/>
      <c r="AJ69" s="160"/>
      <c r="AK69" s="160"/>
    </row>
    <row r="70" spans="2:37" hidden="1" outlineLevel="1" x14ac:dyDescent="0.2">
      <c r="B70" s="157"/>
      <c r="C70" s="157"/>
      <c r="D70" s="158"/>
      <c r="E70" s="159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45"/>
      <c r="T70" s="145"/>
      <c r="U70" s="145"/>
      <c r="V70" s="161"/>
      <c r="W70" s="145"/>
      <c r="X70" s="145"/>
      <c r="Y70" s="145"/>
      <c r="Z70" s="158"/>
      <c r="AA70" s="158"/>
      <c r="AB70" s="55"/>
      <c r="AC70" s="55"/>
      <c r="AD70" s="55"/>
      <c r="AE70" s="55"/>
      <c r="AF70" s="55"/>
      <c r="AG70" s="55"/>
      <c r="AH70" s="55"/>
      <c r="AI70" s="55"/>
      <c r="AJ70" s="160"/>
      <c r="AK70" s="160"/>
    </row>
    <row r="71" spans="2:37" hidden="1" outlineLevel="1" x14ac:dyDescent="0.2">
      <c r="B71" s="157"/>
      <c r="C71" s="157"/>
      <c r="D71" s="158"/>
      <c r="E71" s="159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45"/>
      <c r="T71" s="145"/>
      <c r="U71" s="145"/>
      <c r="V71" s="161"/>
      <c r="W71" s="145"/>
      <c r="X71" s="145"/>
      <c r="Y71" s="145"/>
      <c r="Z71" s="158"/>
      <c r="AA71" s="158"/>
      <c r="AB71" s="55"/>
      <c r="AC71" s="55"/>
      <c r="AD71" s="55"/>
      <c r="AE71" s="55"/>
      <c r="AF71" s="55"/>
      <c r="AG71" s="55"/>
      <c r="AH71" s="55"/>
      <c r="AI71" s="55"/>
      <c r="AJ71" s="160"/>
      <c r="AK71" s="160"/>
    </row>
    <row r="72" spans="2:37" hidden="1" outlineLevel="1" x14ac:dyDescent="0.2">
      <c r="B72" s="157"/>
      <c r="C72" s="157"/>
      <c r="D72" s="158"/>
      <c r="E72" s="159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45"/>
      <c r="T72" s="145"/>
      <c r="U72" s="145"/>
      <c r="V72" s="161"/>
      <c r="W72" s="145"/>
      <c r="X72" s="145"/>
      <c r="Y72" s="145"/>
      <c r="Z72" s="158"/>
      <c r="AA72" s="158"/>
      <c r="AB72" s="55"/>
      <c r="AC72" s="55"/>
      <c r="AD72" s="55"/>
      <c r="AE72" s="55"/>
      <c r="AF72" s="55"/>
      <c r="AG72" s="55"/>
      <c r="AH72" s="55"/>
      <c r="AI72" s="55"/>
      <c r="AJ72" s="160"/>
      <c r="AK72" s="160"/>
    </row>
    <row r="73" spans="2:37" hidden="1" outlineLevel="1" x14ac:dyDescent="0.2">
      <c r="B73" s="157"/>
      <c r="C73" s="157"/>
      <c r="D73" s="158"/>
      <c r="E73" s="159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45"/>
      <c r="T73" s="145"/>
      <c r="U73" s="145"/>
      <c r="V73" s="161"/>
      <c r="W73" s="145"/>
      <c r="X73" s="145"/>
      <c r="Y73" s="145"/>
      <c r="Z73" s="158"/>
      <c r="AA73" s="158"/>
      <c r="AB73" s="55"/>
      <c r="AC73" s="55"/>
      <c r="AD73" s="55"/>
      <c r="AE73" s="55"/>
      <c r="AF73" s="55"/>
      <c r="AG73" s="55"/>
      <c r="AH73" s="55"/>
      <c r="AI73" s="55"/>
      <c r="AJ73" s="160"/>
      <c r="AK73" s="160"/>
    </row>
    <row r="74" spans="2:37" hidden="1" outlineLevel="1" x14ac:dyDescent="0.2">
      <c r="B74" s="157"/>
      <c r="C74" s="157"/>
      <c r="D74" s="158"/>
      <c r="E74" s="159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45"/>
      <c r="T74" s="145"/>
      <c r="U74" s="145"/>
      <c r="V74" s="161"/>
      <c r="W74" s="145"/>
      <c r="X74" s="145"/>
      <c r="Y74" s="145"/>
      <c r="Z74" s="158"/>
      <c r="AA74" s="158"/>
      <c r="AB74" s="55"/>
      <c r="AC74" s="55"/>
      <c r="AD74" s="55"/>
      <c r="AE74" s="55"/>
      <c r="AF74" s="55"/>
      <c r="AG74" s="55"/>
      <c r="AH74" s="55"/>
      <c r="AI74" s="55"/>
      <c r="AJ74" s="160"/>
      <c r="AK74" s="160"/>
    </row>
    <row r="75" spans="2:37" hidden="1" outlineLevel="1" x14ac:dyDescent="0.2">
      <c r="B75" s="157"/>
      <c r="C75" s="157"/>
      <c r="D75" s="158"/>
      <c r="E75" s="159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45"/>
      <c r="T75" s="145"/>
      <c r="U75" s="145"/>
      <c r="V75" s="161"/>
      <c r="W75" s="145"/>
      <c r="X75" s="145"/>
      <c r="Y75" s="145"/>
      <c r="Z75" s="158"/>
      <c r="AA75" s="158"/>
      <c r="AB75" s="55"/>
      <c r="AC75" s="55"/>
      <c r="AD75" s="55"/>
      <c r="AE75" s="55"/>
      <c r="AF75" s="55"/>
      <c r="AG75" s="55"/>
      <c r="AH75" s="55"/>
      <c r="AI75" s="55"/>
      <c r="AJ75" s="160"/>
      <c r="AK75" s="160"/>
    </row>
    <row r="76" spans="2:37" hidden="1" outlineLevel="1" x14ac:dyDescent="0.2">
      <c r="B76" s="157"/>
      <c r="C76" s="157"/>
      <c r="D76" s="158"/>
      <c r="E76" s="159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45"/>
      <c r="T76" s="145"/>
      <c r="U76" s="145"/>
      <c r="V76" s="161"/>
      <c r="W76" s="145"/>
      <c r="X76" s="145"/>
      <c r="Y76" s="145"/>
      <c r="Z76" s="158"/>
      <c r="AA76" s="158"/>
      <c r="AB76" s="55"/>
      <c r="AC76" s="55"/>
      <c r="AD76" s="55"/>
      <c r="AE76" s="55"/>
      <c r="AF76" s="55"/>
      <c r="AG76" s="55"/>
      <c r="AH76" s="55"/>
      <c r="AI76" s="55"/>
      <c r="AJ76" s="160"/>
      <c r="AK76" s="160"/>
    </row>
    <row r="77" spans="2:37" hidden="1" outlineLevel="1" x14ac:dyDescent="0.2">
      <c r="B77" s="157"/>
      <c r="C77" s="157"/>
      <c r="D77" s="158"/>
      <c r="E77" s="159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45"/>
      <c r="T77" s="145"/>
      <c r="U77" s="145"/>
      <c r="V77" s="161"/>
      <c r="W77" s="145"/>
      <c r="X77" s="145"/>
      <c r="Y77" s="145"/>
      <c r="Z77" s="158"/>
      <c r="AA77" s="158"/>
      <c r="AB77" s="55"/>
      <c r="AC77" s="55"/>
      <c r="AD77" s="55"/>
      <c r="AE77" s="55"/>
      <c r="AF77" s="55"/>
      <c r="AG77" s="55"/>
      <c r="AH77" s="55"/>
      <c r="AI77" s="55"/>
      <c r="AJ77" s="160"/>
      <c r="AK77" s="160"/>
    </row>
    <row r="78" spans="2:37" hidden="1" outlineLevel="1" x14ac:dyDescent="0.2">
      <c r="B78" s="157"/>
      <c r="C78" s="157"/>
      <c r="D78" s="158"/>
      <c r="E78" s="159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45"/>
      <c r="T78" s="145"/>
      <c r="U78" s="145"/>
      <c r="V78" s="161"/>
      <c r="W78" s="145"/>
      <c r="X78" s="145"/>
      <c r="Y78" s="145"/>
      <c r="Z78" s="158"/>
      <c r="AA78" s="158"/>
      <c r="AB78" s="55"/>
      <c r="AC78" s="55"/>
      <c r="AD78" s="55"/>
      <c r="AE78" s="55"/>
      <c r="AF78" s="55"/>
      <c r="AG78" s="55"/>
      <c r="AH78" s="55"/>
      <c r="AI78" s="55"/>
      <c r="AJ78" s="160"/>
      <c r="AK78" s="160"/>
    </row>
    <row r="79" spans="2:37" hidden="1" outlineLevel="1" x14ac:dyDescent="0.2">
      <c r="B79" s="157"/>
      <c r="C79" s="157"/>
      <c r="D79" s="158"/>
      <c r="E79" s="159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45"/>
      <c r="T79" s="145"/>
      <c r="U79" s="145"/>
      <c r="V79" s="161"/>
      <c r="W79" s="145"/>
      <c r="X79" s="145"/>
      <c r="Y79" s="145"/>
      <c r="Z79" s="158"/>
      <c r="AA79" s="158"/>
      <c r="AB79" s="55"/>
      <c r="AC79" s="55"/>
      <c r="AD79" s="55"/>
      <c r="AE79" s="55"/>
      <c r="AF79" s="55"/>
      <c r="AG79" s="55"/>
      <c r="AH79" s="55"/>
      <c r="AI79" s="55"/>
      <c r="AJ79" s="160"/>
      <c r="AK79" s="160"/>
    </row>
    <row r="80" spans="2:37" hidden="1" outlineLevel="1" x14ac:dyDescent="0.2">
      <c r="B80" s="157"/>
      <c r="C80" s="157"/>
      <c r="D80" s="158"/>
      <c r="E80" s="159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45"/>
      <c r="T80" s="145"/>
      <c r="U80" s="145"/>
      <c r="V80" s="161"/>
      <c r="W80" s="145"/>
      <c r="X80" s="145"/>
      <c r="Y80" s="145"/>
      <c r="Z80" s="158"/>
      <c r="AA80" s="158"/>
      <c r="AB80" s="55"/>
      <c r="AC80" s="55"/>
      <c r="AD80" s="55"/>
      <c r="AE80" s="55"/>
      <c r="AF80" s="55"/>
      <c r="AG80" s="55"/>
      <c r="AH80" s="55"/>
      <c r="AI80" s="55"/>
      <c r="AJ80" s="160"/>
      <c r="AK80" s="160"/>
    </row>
    <row r="81" spans="1:37" hidden="1" outlineLevel="1" x14ac:dyDescent="0.2">
      <c r="B81" s="157"/>
      <c r="C81" s="157"/>
      <c r="D81" s="158"/>
      <c r="E81" s="159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45"/>
      <c r="T81" s="145"/>
      <c r="U81" s="145"/>
      <c r="V81" s="161"/>
      <c r="W81" s="145"/>
      <c r="X81" s="145"/>
      <c r="Y81" s="145"/>
      <c r="Z81" s="158"/>
      <c r="AA81" s="158"/>
      <c r="AB81" s="55"/>
      <c r="AC81" s="55"/>
      <c r="AD81" s="55"/>
      <c r="AE81" s="55"/>
      <c r="AF81" s="55"/>
      <c r="AG81" s="55"/>
      <c r="AH81" s="55"/>
      <c r="AI81" s="55"/>
      <c r="AJ81" s="160"/>
      <c r="AK81" s="160"/>
    </row>
    <row r="82" spans="1:37" hidden="1" outlineLevel="1" x14ac:dyDescent="0.2">
      <c r="B82" s="157"/>
      <c r="C82" s="157"/>
      <c r="D82" s="158"/>
      <c r="E82" s="159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45"/>
      <c r="T82" s="145"/>
      <c r="U82" s="145"/>
      <c r="V82" s="161"/>
      <c r="W82" s="145"/>
      <c r="X82" s="145"/>
      <c r="Y82" s="145"/>
      <c r="Z82" s="158"/>
      <c r="AA82" s="158"/>
      <c r="AB82" s="55"/>
      <c r="AC82" s="55"/>
      <c r="AD82" s="55"/>
      <c r="AE82" s="55"/>
      <c r="AF82" s="55"/>
      <c r="AG82" s="55"/>
      <c r="AH82" s="55"/>
      <c r="AI82" s="55"/>
      <c r="AJ82" s="160"/>
      <c r="AK82" s="160"/>
    </row>
    <row r="83" spans="1:37" hidden="1" outlineLevel="1" x14ac:dyDescent="0.2">
      <c r="B83" s="157"/>
      <c r="C83" s="157"/>
      <c r="D83" s="158"/>
      <c r="E83" s="159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45"/>
      <c r="T83" s="145"/>
      <c r="U83" s="145"/>
      <c r="V83" s="161"/>
      <c r="W83" s="145"/>
      <c r="X83" s="145"/>
      <c r="Y83" s="145"/>
      <c r="Z83" s="158"/>
      <c r="AA83" s="158"/>
      <c r="AB83" s="55"/>
      <c r="AC83" s="55"/>
      <c r="AD83" s="55"/>
      <c r="AE83" s="55"/>
      <c r="AF83" s="55"/>
      <c r="AG83" s="55"/>
      <c r="AH83" s="55"/>
      <c r="AI83" s="55"/>
      <c r="AJ83" s="160"/>
      <c r="AK83" s="160"/>
    </row>
    <row r="84" spans="1:37" hidden="1" outlineLevel="1" x14ac:dyDescent="0.2">
      <c r="B84" s="157"/>
      <c r="C84" s="157"/>
      <c r="D84" s="158"/>
      <c r="E84" s="159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45"/>
      <c r="T84" s="145"/>
      <c r="U84" s="145"/>
      <c r="V84" s="161"/>
      <c r="W84" s="145"/>
      <c r="X84" s="145"/>
      <c r="Y84" s="145"/>
      <c r="Z84" s="158"/>
      <c r="AA84" s="158"/>
      <c r="AB84" s="55"/>
      <c r="AC84" s="55"/>
      <c r="AD84" s="55"/>
      <c r="AE84" s="55"/>
      <c r="AF84" s="55"/>
      <c r="AG84" s="55"/>
      <c r="AH84" s="55"/>
      <c r="AI84" s="55"/>
      <c r="AJ84" s="160"/>
      <c r="AK84" s="160"/>
    </row>
    <row r="85" spans="1:37" hidden="1" outlineLevel="1" x14ac:dyDescent="0.2">
      <c r="B85" s="157"/>
      <c r="C85" s="157"/>
      <c r="D85" s="158"/>
      <c r="E85" s="159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45"/>
      <c r="T85" s="145"/>
      <c r="U85" s="145"/>
      <c r="V85" s="161"/>
      <c r="W85" s="145"/>
      <c r="X85" s="145"/>
      <c r="Y85" s="145"/>
      <c r="Z85" s="158"/>
      <c r="AA85" s="158"/>
      <c r="AB85" s="55"/>
      <c r="AC85" s="55"/>
      <c r="AD85" s="55"/>
      <c r="AE85" s="55"/>
      <c r="AF85" s="55"/>
      <c r="AG85" s="55"/>
      <c r="AH85" s="55"/>
      <c r="AI85" s="55"/>
      <c r="AJ85" s="160"/>
      <c r="AK85" s="160"/>
    </row>
    <row r="86" spans="1:37" hidden="1" outlineLevel="1" x14ac:dyDescent="0.2">
      <c r="B86" s="157"/>
      <c r="C86" s="157"/>
      <c r="D86" s="158"/>
      <c r="E86" s="159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45"/>
      <c r="T86" s="145"/>
      <c r="U86" s="145"/>
      <c r="V86" s="161"/>
      <c r="W86" s="145"/>
      <c r="X86" s="145"/>
      <c r="Y86" s="145"/>
      <c r="Z86" s="158"/>
      <c r="AA86" s="158"/>
      <c r="AB86" s="55"/>
      <c r="AC86" s="55"/>
      <c r="AD86" s="55"/>
      <c r="AE86" s="55"/>
      <c r="AF86" s="55"/>
      <c r="AG86" s="55"/>
      <c r="AH86" s="55"/>
      <c r="AI86" s="55"/>
      <c r="AJ86" s="160"/>
      <c r="AK86" s="160"/>
    </row>
    <row r="87" spans="1:37" hidden="1" outlineLevel="1" x14ac:dyDescent="0.2">
      <c r="B87" s="157"/>
      <c r="C87" s="157"/>
      <c r="D87" s="158"/>
      <c r="E87" s="159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45"/>
      <c r="T87" s="145"/>
      <c r="U87" s="145"/>
      <c r="V87" s="161"/>
      <c r="W87" s="145"/>
      <c r="X87" s="145"/>
      <c r="Y87" s="145"/>
      <c r="Z87" s="158"/>
      <c r="AA87" s="158"/>
      <c r="AB87" s="55"/>
      <c r="AC87" s="55"/>
      <c r="AD87" s="55"/>
      <c r="AE87" s="55"/>
      <c r="AF87" s="55"/>
      <c r="AG87" s="55"/>
      <c r="AH87" s="55"/>
      <c r="AI87" s="55"/>
      <c r="AJ87" s="160"/>
      <c r="AK87" s="160"/>
    </row>
    <row r="88" spans="1:37" hidden="1" outlineLevel="1" x14ac:dyDescent="0.2">
      <c r="B88" s="157"/>
      <c r="C88" s="157"/>
      <c r="D88" s="158"/>
      <c r="E88" s="159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45"/>
      <c r="T88" s="145"/>
      <c r="U88" s="145"/>
      <c r="V88" s="161"/>
      <c r="W88" s="145"/>
      <c r="X88" s="145"/>
      <c r="Y88" s="145"/>
      <c r="Z88" s="158"/>
      <c r="AA88" s="158"/>
      <c r="AB88" s="55"/>
      <c r="AC88" s="55"/>
      <c r="AD88" s="55"/>
      <c r="AE88" s="55"/>
      <c r="AF88" s="55"/>
      <c r="AG88" s="55"/>
      <c r="AH88" s="55"/>
      <c r="AI88" s="55"/>
      <c r="AJ88" s="160"/>
      <c r="AK88" s="160"/>
    </row>
    <row r="89" spans="1:37" hidden="1" outlineLevel="1" x14ac:dyDescent="0.2">
      <c r="B89" s="157"/>
      <c r="C89" s="157"/>
      <c r="D89" s="158"/>
      <c r="E89" s="159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45"/>
      <c r="T89" s="145"/>
      <c r="U89" s="145"/>
      <c r="V89" s="161"/>
      <c r="W89" s="145"/>
      <c r="X89" s="145"/>
      <c r="Y89" s="145"/>
      <c r="Z89" s="158"/>
      <c r="AA89" s="158"/>
      <c r="AB89" s="55"/>
      <c r="AC89" s="55"/>
      <c r="AD89" s="55"/>
      <c r="AE89" s="55"/>
      <c r="AF89" s="55"/>
      <c r="AG89" s="55"/>
      <c r="AH89" s="55"/>
      <c r="AI89" s="55"/>
      <c r="AJ89" s="160"/>
      <c r="AK89" s="160"/>
    </row>
    <row r="90" spans="1:37" collapsed="1" x14ac:dyDescent="0.2">
      <c r="A90">
        <f t="shared" ref="A90:A118" si="0">YEAR(B90)</f>
        <v>2018</v>
      </c>
      <c r="B90" s="157">
        <v>43191</v>
      </c>
      <c r="C90" s="157">
        <f t="shared" ref="C90:C98" si="1">EOMONTH(B90,0)</f>
        <v>43220</v>
      </c>
      <c r="D90" s="158">
        <v>0</v>
      </c>
      <c r="E90" s="159">
        <v>0</v>
      </c>
      <c r="F90" s="158">
        <f t="shared" ref="F90:F120" si="2">SUM(G90:I90)</f>
        <v>327147.92915349978</v>
      </c>
      <c r="G90" s="158">
        <f>VLOOKUP($C90,LoansC!$B$12:$AN$188,31,FALSE)</f>
        <v>-48393.763236000057</v>
      </c>
      <c r="H90" s="158">
        <f>VLOOKUP($C90,LoansR!$B$12:$AN$187,31,FALSE)</f>
        <v>711.93238949999977</v>
      </c>
      <c r="I90" s="158">
        <f>VLOOKUP($C90,Loans!$B$12:$AN$300,10,FALSE)</f>
        <v>374829.75999999983</v>
      </c>
      <c r="J90" s="158">
        <f>VLOOKUP($C90,LoansC!$B$12:$AN$188,10,FALSE)</f>
        <v>373369.99999999983</v>
      </c>
      <c r="K90" s="158">
        <f>VLOOKUP($C90,LoansR!$B$12:$AN$187,10,FALSE)</f>
        <v>1459.7599999999984</v>
      </c>
      <c r="L90" s="158">
        <f>VLOOKUP($C90,Loans!$B$12:$AN$300,14,FALSE)</f>
        <v>707130.59</v>
      </c>
      <c r="M90" s="158">
        <f>VLOOKUP($C90,Loans!$B$12:$AN$300,13,FALSE)</f>
        <v>0</v>
      </c>
      <c r="N90" s="158">
        <f>VLOOKUP($C90,Loans!$B$12:$AN$300,15,FALSE)</f>
        <v>396567.07</v>
      </c>
      <c r="O90" s="158">
        <f>VLOOKUP($C90,Loans!$B$12:$AN$300,16,FALSE)</f>
        <v>310563.52</v>
      </c>
      <c r="P90" s="158">
        <f>VLOOKUP($C90,Loans!$B$12:$AN$300,17,FALSE)</f>
        <v>267632.70000000007</v>
      </c>
      <c r="Q90" s="158">
        <f>VLOOKUP($C90,Loans!$B$12:$AN$300,18,FALSE)</f>
        <v>39997703.720000006</v>
      </c>
      <c r="R90" s="158">
        <f>VLOOKUP($C90,Loans!$B$12:$AN$300,19,FALSE)</f>
        <v>40265336.420000017</v>
      </c>
      <c r="S90" s="145">
        <f>VLOOKUP($C90,'SREC Inv.'!$B$14:$AF$266,25,FALSE)</f>
        <v>311410</v>
      </c>
      <c r="T90" s="145">
        <f>VLOOKUP($C90,'SREC Inv.'!$B$14:$AF$266,27,FALSE)</f>
        <v>0</v>
      </c>
      <c r="U90" s="145">
        <f>VLOOKUP($C90,'SREC Inv.'!$B$14:$AF$266,28,FALSE)</f>
        <v>0</v>
      </c>
      <c r="V90" s="161">
        <f>VLOOKUP($C90,'SREC Inv.'!$B$14:$AF$266,29,FALSE)</f>
        <v>534060.81879989128</v>
      </c>
      <c r="W90" s="145">
        <f>VLOOKUP($C90,'SREC Inv.'!$B$14:$AF$266,30,FALSE)</f>
        <v>1852.1188283246152</v>
      </c>
      <c r="X90" s="145">
        <f>VLOOKUP($C90,'SREC Inv.'!$B$14:$AF$266,31,FALSE)</f>
        <v>0</v>
      </c>
      <c r="Y90" s="145"/>
      <c r="Z90" s="158">
        <f>VLOOKUP($C90,Loans!$B$12:$AN$300,35,FALSE)</f>
        <v>395911.09</v>
      </c>
      <c r="AA90" s="158"/>
      <c r="AB90" s="55"/>
      <c r="AC90" s="55"/>
      <c r="AD90" s="55"/>
      <c r="AE90" s="55"/>
      <c r="AF90" s="55"/>
      <c r="AG90" s="55"/>
      <c r="AH90" s="55"/>
      <c r="AI90" s="55"/>
      <c r="AJ90" s="160">
        <f>VLOOKUP($C90,'CapO-M Sum'!$A$3:$C$256,3,FALSE)</f>
        <v>7152.0095359999996</v>
      </c>
      <c r="AK90" s="160">
        <f t="shared" ref="AK90:AK140" si="3">G90+H90-U90+W90+X90-Y90+AJ90</f>
        <v>-38677.702482175446</v>
      </c>
    </row>
    <row r="91" spans="1:37" x14ac:dyDescent="0.2">
      <c r="A91">
        <f t="shared" si="0"/>
        <v>2018</v>
      </c>
      <c r="B91" s="157">
        <v>43221</v>
      </c>
      <c r="C91" s="157">
        <f t="shared" si="1"/>
        <v>43251</v>
      </c>
      <c r="D91" s="158">
        <v>0</v>
      </c>
      <c r="E91" s="159">
        <v>0</v>
      </c>
      <c r="F91" s="158">
        <f t="shared" si="2"/>
        <v>324470.20991924976</v>
      </c>
      <c r="G91" s="158">
        <f>VLOOKUP($C91,LoansC!$B$12:$AN$188,31,FALSE)</f>
        <v>-48012.457236000075</v>
      </c>
      <c r="H91" s="158">
        <f>VLOOKUP($C91,LoansR!$B$12:$AN$187,31,FALSE)</f>
        <v>673.50715524999964</v>
      </c>
      <c r="I91" s="158">
        <f>VLOOKUP($C91,Loans!$B$12:$AN$300,10,FALSE)</f>
        <v>371809.1599999998</v>
      </c>
      <c r="J91" s="158">
        <f>VLOOKUP($C91,LoansC!$B$12:$AN$188,10,FALSE)</f>
        <v>370428.12999999977</v>
      </c>
      <c r="K91" s="158">
        <f>VLOOKUP($C91,LoansR!$B$12:$AN$187,10,FALSE)</f>
        <v>1381.0300000000043</v>
      </c>
      <c r="L91" s="158">
        <f>VLOOKUP($C91,Loans!$B$12:$AN$300,14,FALSE)</f>
        <v>1003746.23</v>
      </c>
      <c r="M91" s="158">
        <f>VLOOKUP($C91,Loans!$B$12:$AN$300,13,FALSE)</f>
        <v>0</v>
      </c>
      <c r="N91" s="158">
        <f>VLOOKUP($C91,Loans!$B$12:$AN$300,15,FALSE)</f>
        <v>402926.8</v>
      </c>
      <c r="O91" s="158">
        <f>VLOOKUP($C91,Loans!$B$12:$AN$300,16,FALSE)</f>
        <v>600819.43000000005</v>
      </c>
      <c r="P91" s="158">
        <f>VLOOKUP($C91,Loans!$B$12:$AN$300,17,FALSE)</f>
        <v>236515.06</v>
      </c>
      <c r="Q91" s="158">
        <f>VLOOKUP($C91,Loans!$B$12:$AN$300,18,FALSE)</f>
        <v>39396884.289999999</v>
      </c>
      <c r="R91" s="158">
        <f>VLOOKUP($C91,Loans!$B$12:$AN$300,19,FALSE)</f>
        <v>39633399.350000001</v>
      </c>
      <c r="S91" s="145">
        <f>VLOOKUP($C91,'SREC Inv.'!$B$14:$AF$266,25,FALSE)</f>
        <v>442035</v>
      </c>
      <c r="T91" s="145">
        <f>VLOOKUP($C91,'SREC Inv.'!$B$14:$AF$266,27,FALSE)</f>
        <v>0</v>
      </c>
      <c r="U91" s="145">
        <f>VLOOKUP($C91,'SREC Inv.'!$B$14:$AF$266,28,FALSE)</f>
        <v>0</v>
      </c>
      <c r="V91" s="161">
        <f>VLOOKUP($C91,'SREC Inv.'!$B$14:$AF$266,29,FALSE)</f>
        <v>976095.81879989128</v>
      </c>
      <c r="W91" s="145">
        <f>VLOOKUP($C91,'SREC Inv.'!$B$14:$AF$266,30,FALSE)</f>
        <v>4503.2846603189964</v>
      </c>
      <c r="X91" s="145">
        <f>VLOOKUP($C91,'SREC Inv.'!$B$14:$AF$266,31,FALSE)</f>
        <v>0</v>
      </c>
      <c r="Y91" s="145"/>
      <c r="Z91" s="158">
        <f>VLOOKUP($C91,Loans!$B$12:$AN$300,35,FALSE)</f>
        <v>561805.04</v>
      </c>
      <c r="AA91" s="158"/>
      <c r="AB91" s="55"/>
      <c r="AC91" s="55"/>
      <c r="AD91" s="55"/>
      <c r="AE91" s="55"/>
      <c r="AF91" s="55"/>
      <c r="AG91" s="55"/>
      <c r="AH91" s="55"/>
      <c r="AI91" s="55"/>
      <c r="AJ91" s="160">
        <f>VLOOKUP($C91,'CapO-M Sum'!$A$3:$C$256,3,FALSE)</f>
        <v>7152.0095359999996</v>
      </c>
      <c r="AK91" s="160">
        <f t="shared" si="3"/>
        <v>-35683.655884431078</v>
      </c>
    </row>
    <row r="92" spans="1:37" x14ac:dyDescent="0.2">
      <c r="A92">
        <f t="shared" si="0"/>
        <v>2018</v>
      </c>
      <c r="B92" s="157">
        <v>43252</v>
      </c>
      <c r="C92" s="157">
        <f t="shared" si="1"/>
        <v>43281</v>
      </c>
      <c r="D92" s="158">
        <v>0</v>
      </c>
      <c r="E92" s="159">
        <v>0</v>
      </c>
      <c r="F92" s="158">
        <f t="shared" si="2"/>
        <v>319377.84184324986</v>
      </c>
      <c r="G92" s="158">
        <f>VLOOKUP($C92,LoansC!$B$12:$AN$188,31,FALSE)</f>
        <v>-47281.630992000057</v>
      </c>
      <c r="H92" s="158">
        <f>VLOOKUP($C92,LoansR!$B$12:$AN$187,31,FALSE)</f>
        <v>612.97283524999978</v>
      </c>
      <c r="I92" s="158">
        <f>VLOOKUP($C92,Loans!$B$12:$AN$300,10,FALSE)</f>
        <v>366046.49999999994</v>
      </c>
      <c r="J92" s="158">
        <f>VLOOKUP($C92,LoansC!$B$12:$AN$188,10,FALSE)</f>
        <v>364789.60999999993</v>
      </c>
      <c r="K92" s="158">
        <f>VLOOKUP($C92,LoansR!$B$12:$AN$187,10,FALSE)</f>
        <v>1256.8899999999992</v>
      </c>
      <c r="L92" s="158">
        <f>VLOOKUP($C92,Loans!$B$12:$AN$300,14,FALSE)</f>
        <v>1124106.77</v>
      </c>
      <c r="M92" s="158">
        <f>VLOOKUP($C92,Loans!$B$12:$AN$300,13,FALSE)</f>
        <v>0</v>
      </c>
      <c r="N92" s="158">
        <f>VLOOKUP($C92,Loans!$B$12:$AN$300,15,FALSE)</f>
        <v>384835.00999999989</v>
      </c>
      <c r="O92" s="158">
        <f>VLOOKUP($C92,Loans!$B$12:$AN$300,16,FALSE)</f>
        <v>739271.76000000024</v>
      </c>
      <c r="P92" s="158">
        <f>VLOOKUP($C92,Loans!$B$12:$AN$300,17,FALSE)</f>
        <v>217726.55000000002</v>
      </c>
      <c r="Q92" s="158">
        <f>VLOOKUP($C92,Loans!$B$12:$AN$300,18,FALSE)</f>
        <v>38657612.529999994</v>
      </c>
      <c r="R92" s="158">
        <f>VLOOKUP($C92,Loans!$B$12:$AN$300,19,FALSE)</f>
        <v>38875339.079999991</v>
      </c>
      <c r="S92" s="145">
        <f>VLOOKUP($C92,'SREC Inv.'!$B$14:$AF$266,25,FALSE)</f>
        <v>494912</v>
      </c>
      <c r="T92" s="145">
        <f>VLOOKUP($C92,'SREC Inv.'!$B$14:$AF$266,27,FALSE)</f>
        <v>0</v>
      </c>
      <c r="U92" s="145">
        <f>VLOOKUP($C92,'SREC Inv.'!$B$14:$AF$266,28,FALSE)</f>
        <v>0</v>
      </c>
      <c r="V92" s="161">
        <f>VLOOKUP($C92,'SREC Inv.'!$B$14:$AF$266,29,FALSE)</f>
        <v>1471007.8187998913</v>
      </c>
      <c r="W92" s="145">
        <f>VLOOKUP($C92,'SREC Inv.'!$B$14:$AF$266,30,FALSE)</f>
        <v>7889.0738650369431</v>
      </c>
      <c r="X92" s="145">
        <f>VLOOKUP($C92,'SREC Inv.'!$B$14:$AF$266,31,FALSE)</f>
        <v>0</v>
      </c>
      <c r="Y92" s="145"/>
      <c r="Z92" s="158">
        <f>VLOOKUP($C92,Loans!$B$12:$AN$300,35,FALSE)</f>
        <v>629251.82999999996</v>
      </c>
      <c r="AA92" s="158"/>
      <c r="AB92" s="55"/>
      <c r="AC92" s="55"/>
      <c r="AD92" s="55"/>
      <c r="AE92" s="55"/>
      <c r="AF92" s="55"/>
      <c r="AG92" s="55"/>
      <c r="AH92" s="55"/>
      <c r="AI92" s="55"/>
      <c r="AJ92" s="160">
        <f>VLOOKUP($C92,'CapO-M Sum'!$A$3:$C$256,3,FALSE)</f>
        <v>7152.0095359999996</v>
      </c>
      <c r="AK92" s="160">
        <f t="shared" si="3"/>
        <v>-31627.574755713111</v>
      </c>
    </row>
    <row r="93" spans="1:37" x14ac:dyDescent="0.2">
      <c r="A93">
        <f t="shared" si="0"/>
        <v>2018</v>
      </c>
      <c r="B93" s="157">
        <v>43282</v>
      </c>
      <c r="C93" s="157">
        <f t="shared" si="1"/>
        <v>43312</v>
      </c>
      <c r="D93" s="158">
        <v>0</v>
      </c>
      <c r="E93" s="159">
        <v>0</v>
      </c>
      <c r="F93" s="158">
        <f t="shared" si="2"/>
        <v>313269.18066991639</v>
      </c>
      <c r="G93" s="158">
        <f>VLOOKUP($C93,LoansC!$B$12:$AN$188,31,FALSE)</f>
        <v>-46396.408524000042</v>
      </c>
      <c r="H93" s="158">
        <f>VLOOKUP($C93,LoansR!$B$12:$AN$187,31,FALSE)</f>
        <v>559.14919391666615</v>
      </c>
      <c r="I93" s="158">
        <f>VLOOKUP($C93,Loans!$B$12:$AN$300,10,FALSE)</f>
        <v>359106.43999999977</v>
      </c>
      <c r="J93" s="158">
        <f>VLOOKUP($C93,LoansC!$B$12:$AN$188,10,FALSE)</f>
        <v>357959.88999999978</v>
      </c>
      <c r="K93" s="158">
        <f>VLOOKUP($C93,LoansR!$B$12:$AN$187,10,FALSE)</f>
        <v>1146.55</v>
      </c>
      <c r="L93" s="158">
        <f>VLOOKUP($C93,Loans!$B$12:$AN$300,14,FALSE)</f>
        <v>1337476.7400000002</v>
      </c>
      <c r="M93" s="158">
        <f>VLOOKUP($C93,Loans!$B$12:$AN$300,13,FALSE)</f>
        <v>0</v>
      </c>
      <c r="N93" s="158">
        <f>VLOOKUP($C93,Loans!$B$12:$AN$300,15,FALSE)</f>
        <v>385604.48999999982</v>
      </c>
      <c r="O93" s="158">
        <f>VLOOKUP($C93,Loans!$B$12:$AN$300,16,FALSE)</f>
        <v>951872.24999999977</v>
      </c>
      <c r="P93" s="158">
        <f>VLOOKUP($C93,Loans!$B$12:$AN$300,17,FALSE)</f>
        <v>191228.5</v>
      </c>
      <c r="Q93" s="158">
        <f>VLOOKUP($C93,Loans!$B$12:$AN$300,18,FALSE)</f>
        <v>37705740.279999994</v>
      </c>
      <c r="R93" s="158">
        <f>VLOOKUP($C93,Loans!$B$12:$AN$300,19,FALSE)</f>
        <v>37896968.779999994</v>
      </c>
      <c r="S93" s="145">
        <f>VLOOKUP($C93,'SREC Inv.'!$B$14:$AF$266,25,FALSE)</f>
        <v>588962</v>
      </c>
      <c r="T93" s="145">
        <f>VLOOKUP($C93,'SREC Inv.'!$B$14:$AF$266,27,FALSE)</f>
        <v>1469061</v>
      </c>
      <c r="U93" s="145">
        <f>VLOOKUP($C93,'SREC Inv.'!$B$14:$AF$266,28,FALSE)</f>
        <v>-1946.8187998912763</v>
      </c>
      <c r="V93" s="161">
        <f>VLOOKUP($C93,'SREC Inv.'!$B$14:$AF$266,29,FALSE)</f>
        <v>588962</v>
      </c>
      <c r="W93" s="145">
        <f>VLOOKUP($C93,'SREC Inv.'!$B$14:$AF$266,30,FALSE)</f>
        <v>11847.524130790367</v>
      </c>
      <c r="X93" s="145">
        <f>VLOOKUP($C93,'SREC Inv.'!$B$14:$AF$266,31,FALSE)</f>
        <v>7450.7400000000007</v>
      </c>
      <c r="Y93" s="145"/>
      <c r="Z93" s="158">
        <f>VLOOKUP($C93,Loans!$B$12:$AN$300,35,FALSE)</f>
        <v>748658.04</v>
      </c>
      <c r="AA93" s="158"/>
      <c r="AB93" s="55"/>
      <c r="AC93" s="55"/>
      <c r="AD93" s="55"/>
      <c r="AE93" s="55"/>
      <c r="AF93" s="55"/>
      <c r="AG93" s="55"/>
      <c r="AH93" s="55"/>
      <c r="AI93" s="55"/>
      <c r="AJ93" s="160">
        <f>VLOOKUP($C93,'CapO-M Sum'!$A$3:$C$256,3,FALSE)</f>
        <v>7152.0095359999996</v>
      </c>
      <c r="AK93" s="160">
        <f t="shared" si="3"/>
        <v>-17440.166863401733</v>
      </c>
    </row>
    <row r="94" spans="1:37" x14ac:dyDescent="0.2">
      <c r="A94">
        <f t="shared" si="0"/>
        <v>2018</v>
      </c>
      <c r="B94" s="157">
        <v>43313</v>
      </c>
      <c r="C94" s="157">
        <f t="shared" si="1"/>
        <v>43343</v>
      </c>
      <c r="D94" s="158">
        <v>0</v>
      </c>
      <c r="E94" s="159">
        <v>0</v>
      </c>
      <c r="F94" s="158">
        <f t="shared" si="2"/>
        <v>305385.10592116654</v>
      </c>
      <c r="G94" s="158">
        <f>VLOOKUP($C94,LoansC!$B$12:$AN$188,31,FALSE)</f>
        <v>-45246.928224000047</v>
      </c>
      <c r="H94" s="158">
        <f>VLOOKUP($C94,LoansR!$B$12:$AN$187,31,FALSE)</f>
        <v>505.07414516666637</v>
      </c>
      <c r="I94" s="158">
        <f>VLOOKUP($C94,Loans!$B$12:$AN$300,10,FALSE)</f>
        <v>350126.9599999999</v>
      </c>
      <c r="J94" s="158">
        <f>VLOOKUP($C94,LoansC!$B$12:$AN$188,10,FALSE)</f>
        <v>349091.33999999991</v>
      </c>
      <c r="K94" s="158">
        <f>VLOOKUP($C94,LoansR!$B$12:$AN$187,10,FALSE)</f>
        <v>1035.6199999999997</v>
      </c>
      <c r="L94" s="158">
        <f>VLOOKUP($C94,Loans!$B$12:$AN$300,14,FALSE)</f>
        <v>1307476.77</v>
      </c>
      <c r="M94" s="158">
        <f>VLOOKUP($C94,Loans!$B$12:$AN$300,13,FALSE)</f>
        <v>0</v>
      </c>
      <c r="N94" s="158">
        <f>VLOOKUP($C94,Loans!$B$12:$AN$300,15,FALSE)</f>
        <v>377080.21</v>
      </c>
      <c r="O94" s="158">
        <f>VLOOKUP($C94,Loans!$B$12:$AN$300,16,FALSE)</f>
        <v>930396.56000000017</v>
      </c>
      <c r="P94" s="158">
        <f>VLOOKUP($C94,Loans!$B$12:$AN$300,17,FALSE)</f>
        <v>164275.25</v>
      </c>
      <c r="Q94" s="158">
        <f>VLOOKUP($C94,Loans!$B$12:$AN$300,18,FALSE)</f>
        <v>36775343.720000021</v>
      </c>
      <c r="R94" s="158">
        <f>VLOOKUP($C94,Loans!$B$12:$AN$300,19,FALSE)</f>
        <v>36939618.970000029</v>
      </c>
      <c r="S94" s="145">
        <f>VLOOKUP($C94,'SREC Inv.'!$B$14:$AF$266,25,FALSE)</f>
        <v>575586</v>
      </c>
      <c r="T94" s="145">
        <f>VLOOKUP($C94,'SREC Inv.'!$B$14:$AF$266,27,FALSE)</f>
        <v>0</v>
      </c>
      <c r="U94" s="145">
        <f>VLOOKUP($C94,'SREC Inv.'!$B$14:$AF$266,28,FALSE)</f>
        <v>0</v>
      </c>
      <c r="V94" s="161">
        <f>VLOOKUP($C94,'SREC Inv.'!$B$14:$AF$266,29,FALSE)</f>
        <v>1164548</v>
      </c>
      <c r="W94" s="145">
        <f>VLOOKUP($C94,'SREC Inv.'!$B$14:$AF$266,30,FALSE)</f>
        <v>4989.5631605479448</v>
      </c>
      <c r="X94" s="145">
        <f>VLOOKUP($C94,'SREC Inv.'!$B$14:$AF$266,31,FALSE)</f>
        <v>0</v>
      </c>
      <c r="Y94" s="145"/>
      <c r="Z94" s="158">
        <f>VLOOKUP($C94,Loans!$B$12:$AN$300,35,FALSE)</f>
        <v>731890.77</v>
      </c>
      <c r="AA94" s="158"/>
      <c r="AB94" s="55"/>
      <c r="AC94" s="55"/>
      <c r="AD94" s="55"/>
      <c r="AE94" s="55"/>
      <c r="AF94" s="55"/>
      <c r="AG94" s="55"/>
      <c r="AH94" s="55"/>
      <c r="AI94" s="55"/>
      <c r="AJ94" s="160">
        <f>VLOOKUP($C94,'CapO-M Sum'!$A$3:$C$256,3,FALSE)</f>
        <v>7152.0095359999996</v>
      </c>
      <c r="AK94" s="160">
        <f t="shared" si="3"/>
        <v>-32600.281382285437</v>
      </c>
    </row>
    <row r="95" spans="1:37" x14ac:dyDescent="0.2">
      <c r="A95">
        <f t="shared" si="0"/>
        <v>2018</v>
      </c>
      <c r="B95" s="157">
        <v>43344</v>
      </c>
      <c r="C95" s="157">
        <f t="shared" si="1"/>
        <v>43373</v>
      </c>
      <c r="D95" s="158">
        <v>0</v>
      </c>
      <c r="E95" s="159">
        <v>0</v>
      </c>
      <c r="F95" s="158">
        <f t="shared" si="2"/>
        <v>297670.57024258305</v>
      </c>
      <c r="G95" s="158">
        <f>VLOOKUP($C95,LoansC!$B$12:$AN$188,31,FALSE)</f>
        <v>-44126.757096000088</v>
      </c>
      <c r="H95" s="158">
        <f>VLOOKUP($C95,LoansR!$B$12:$AN$187,31,FALSE)</f>
        <v>442.00733858333325</v>
      </c>
      <c r="I95" s="158">
        <f>VLOOKUP($C95,Loans!$B$12:$AN$300,10,FALSE)</f>
        <v>341355.31999999983</v>
      </c>
      <c r="J95" s="158">
        <f>VLOOKUP($C95,LoansC!$B$12:$AN$188,10,FALSE)</f>
        <v>340448.95999999985</v>
      </c>
      <c r="K95" s="158">
        <f>VLOOKUP($C95,LoansR!$B$12:$AN$187,10,FALSE)</f>
        <v>906.36000000000035</v>
      </c>
      <c r="L95" s="158">
        <f>VLOOKUP($C95,Loans!$B$12:$AN$300,14,FALSE)</f>
        <v>1283252.8999999999</v>
      </c>
      <c r="M95" s="158">
        <f>VLOOKUP($C95,Loans!$B$12:$AN$300,13,FALSE)</f>
        <v>0</v>
      </c>
      <c r="N95" s="158">
        <f>VLOOKUP($C95,Loans!$B$12:$AN$300,15,FALSE)</f>
        <v>366892.07</v>
      </c>
      <c r="O95" s="158">
        <f>VLOOKUP($C95,Loans!$B$12:$AN$300,16,FALSE)</f>
        <v>916360.83000000007</v>
      </c>
      <c r="P95" s="158">
        <f>VLOOKUP($C95,Loans!$B$12:$AN$300,17,FALSE)</f>
        <v>138738.5</v>
      </c>
      <c r="Q95" s="158">
        <f>VLOOKUP($C95,Loans!$B$12:$AN$300,18,FALSE)</f>
        <v>35858982.890000001</v>
      </c>
      <c r="R95" s="158">
        <f>VLOOKUP($C95,Loans!$B$12:$AN$300,19,FALSE)</f>
        <v>35997721.390000001</v>
      </c>
      <c r="S95" s="145">
        <f>VLOOKUP($C95,'SREC Inv.'!$B$14:$AF$266,25,FALSE)</f>
        <v>565554</v>
      </c>
      <c r="T95" s="145">
        <f>VLOOKUP($C95,'SREC Inv.'!$B$14:$AF$266,27,FALSE)</f>
        <v>0</v>
      </c>
      <c r="U95" s="145">
        <f>VLOOKUP($C95,'SREC Inv.'!$B$14:$AF$266,28,FALSE)</f>
        <v>0</v>
      </c>
      <c r="V95" s="161">
        <f>VLOOKUP($C95,'SREC Inv.'!$B$14:$AF$266,29,FALSE)</f>
        <v>1730102</v>
      </c>
      <c r="W95" s="145">
        <f>VLOOKUP($C95,'SREC Inv.'!$B$14:$AF$266,30,FALSE)</f>
        <v>9405.5967665753415</v>
      </c>
      <c r="X95" s="145">
        <f>VLOOKUP($C95,'SREC Inv.'!$B$14:$AF$266,31,FALSE)</f>
        <v>0</v>
      </c>
      <c r="Y95" s="145"/>
      <c r="Z95" s="158">
        <f>VLOOKUP($C95,Loans!$B$12:$AN$300,35,FALSE)</f>
        <v>718129.91</v>
      </c>
      <c r="AA95" s="158"/>
      <c r="AB95" s="55"/>
      <c r="AC95" s="55"/>
      <c r="AD95" s="55"/>
      <c r="AE95" s="55"/>
      <c r="AF95" s="55"/>
      <c r="AG95" s="55"/>
      <c r="AH95" s="55"/>
      <c r="AI95" s="55"/>
      <c r="AJ95" s="160">
        <f>VLOOKUP($C95,'CapO-M Sum'!$A$3:$C$256,3,FALSE)</f>
        <v>7152.0095359999996</v>
      </c>
      <c r="AK95" s="160">
        <f t="shared" si="3"/>
        <v>-27127.143454841418</v>
      </c>
    </row>
    <row r="96" spans="1:37" x14ac:dyDescent="0.2">
      <c r="A96">
        <f t="shared" si="0"/>
        <v>2018</v>
      </c>
      <c r="B96" s="157">
        <v>43374</v>
      </c>
      <c r="C96" s="157">
        <f t="shared" si="1"/>
        <v>43404</v>
      </c>
      <c r="D96" s="158">
        <v>0</v>
      </c>
      <c r="E96" s="159">
        <v>0</v>
      </c>
      <c r="F96" s="158">
        <f t="shared" si="2"/>
        <v>290080.43042241642</v>
      </c>
      <c r="G96" s="158">
        <f>VLOOKUP($C96,LoansC!$B$12:$AN$188,31,FALSE)</f>
        <v>-43019.665848000048</v>
      </c>
      <c r="H96" s="158">
        <f>VLOOKUP($C96,LoansR!$B$12:$AN$187,31,FALSE)</f>
        <v>390.96627041666642</v>
      </c>
      <c r="I96" s="158">
        <f>VLOOKUP($C96,Loans!$B$12:$AN$300,10,FALSE)</f>
        <v>332709.12999999983</v>
      </c>
      <c r="J96" s="158">
        <f>VLOOKUP($C96,LoansC!$B$12:$AN$188,10,FALSE)</f>
        <v>331907.46999999986</v>
      </c>
      <c r="K96" s="158">
        <f>VLOOKUP($C96,LoansR!$B$12:$AN$187,10,FALSE)</f>
        <v>801.66</v>
      </c>
      <c r="L96" s="158">
        <f>VLOOKUP($C96,Loans!$B$12:$AN$300,14,FALSE)</f>
        <v>1185571.25</v>
      </c>
      <c r="M96" s="158">
        <f>VLOOKUP($C96,Loans!$B$12:$AN$300,13,FALSE)</f>
        <v>0</v>
      </c>
      <c r="N96" s="158">
        <f>VLOOKUP($C96,Loans!$B$12:$AN$300,15,FALSE)</f>
        <v>355156.39999999997</v>
      </c>
      <c r="O96" s="158">
        <f>VLOOKUP($C96,Loans!$B$12:$AN$300,16,FALSE)</f>
        <v>830414.84999999974</v>
      </c>
      <c r="P96" s="158">
        <f>VLOOKUP($C96,Loans!$B$12:$AN$300,17,FALSE)</f>
        <v>116291.23000000001</v>
      </c>
      <c r="Q96" s="158">
        <f>VLOOKUP($C96,Loans!$B$12:$AN$300,18,FALSE)</f>
        <v>35028568.039999999</v>
      </c>
      <c r="R96" s="158">
        <f>VLOOKUP($C96,Loans!$B$12:$AN$300,19,FALSE)</f>
        <v>35144859.270000003</v>
      </c>
      <c r="S96" s="145">
        <f>VLOOKUP($C96,'SREC Inv.'!$B$14:$AF$266,25,FALSE)</f>
        <v>522291</v>
      </c>
      <c r="T96" s="145">
        <f>VLOOKUP($C96,'SREC Inv.'!$B$14:$AF$266,27,FALSE)</f>
        <v>1730102</v>
      </c>
      <c r="U96" s="145">
        <f>VLOOKUP($C96,'SREC Inv.'!$B$14:$AF$266,28,FALSE)</f>
        <v>0</v>
      </c>
      <c r="V96" s="161">
        <f>VLOOKUP($C96,'SREC Inv.'!$B$14:$AF$266,29,FALSE)</f>
        <v>522291</v>
      </c>
      <c r="W96" s="145">
        <f>VLOOKUP($C96,'SREC Inv.'!$B$14:$AF$266,30,FALSE)</f>
        <v>13889.127237534245</v>
      </c>
      <c r="X96" s="145">
        <f>VLOOKUP($C96,'SREC Inv.'!$B$14:$AF$266,31,FALSE)</f>
        <v>8774.68</v>
      </c>
      <c r="Y96" s="145"/>
      <c r="Z96" s="158">
        <f>VLOOKUP($C96,Loans!$B$12:$AN$300,35,FALSE)</f>
        <v>663476.93999999994</v>
      </c>
      <c r="AA96" s="158"/>
      <c r="AB96" s="55"/>
      <c r="AC96" s="55"/>
      <c r="AD96" s="55"/>
      <c r="AE96" s="55"/>
      <c r="AF96" s="55"/>
      <c r="AG96" s="55"/>
      <c r="AH96" s="55"/>
      <c r="AI96" s="55"/>
      <c r="AJ96" s="160">
        <f>VLOOKUP($C96,'CapO-M Sum'!$A$3:$C$256,3,FALSE)</f>
        <v>7152.0095359999996</v>
      </c>
      <c r="AK96" s="160">
        <f t="shared" si="3"/>
        <v>-12812.882804049133</v>
      </c>
    </row>
    <row r="97" spans="1:37" x14ac:dyDescent="0.2">
      <c r="A97">
        <f t="shared" si="0"/>
        <v>2018</v>
      </c>
      <c r="B97" s="157">
        <v>43405</v>
      </c>
      <c r="C97" s="157">
        <f t="shared" si="1"/>
        <v>43434</v>
      </c>
      <c r="D97" s="158">
        <v>0</v>
      </c>
      <c r="E97" s="159">
        <v>0</v>
      </c>
      <c r="F97" s="158">
        <f t="shared" si="2"/>
        <v>283207.86387483316</v>
      </c>
      <c r="G97" s="158">
        <f>VLOOKUP($C97,LoansC!$B$12:$AN$188,31,FALSE)</f>
        <v>-42019.174812000056</v>
      </c>
      <c r="H97" s="158">
        <f>VLOOKUP($C97,LoansR!$B$12:$AN$187,31,FALSE)</f>
        <v>340.45868683333316</v>
      </c>
      <c r="I97" s="158">
        <f>VLOOKUP($C97,Loans!$B$12:$AN$300,10,FALSE)</f>
        <v>324886.5799999999</v>
      </c>
      <c r="J97" s="158">
        <f>VLOOKUP($C97,LoansC!$B$12:$AN$188,10,FALSE)</f>
        <v>324188.42999999988</v>
      </c>
      <c r="K97" s="158">
        <f>VLOOKUP($C97,LoansR!$B$12:$AN$187,10,FALSE)</f>
        <v>698.1500000000002</v>
      </c>
      <c r="L97" s="158">
        <f>VLOOKUP($C97,Loans!$B$12:$AN$300,14,FALSE)</f>
        <v>1004256.31</v>
      </c>
      <c r="M97" s="158">
        <f>VLOOKUP($C97,Loans!$B$12:$AN$300,13,FALSE)</f>
        <v>0</v>
      </c>
      <c r="N97" s="158">
        <f>VLOOKUP($C97,Loans!$B$12:$AN$300,15,FALSE)</f>
        <v>340771.33</v>
      </c>
      <c r="O97" s="158">
        <f>VLOOKUP($C97,Loans!$B$12:$AN$300,16,FALSE)</f>
        <v>663484.9800000001</v>
      </c>
      <c r="P97" s="158">
        <f>VLOOKUP($C97,Loans!$B$12:$AN$300,17,FALSE)</f>
        <v>100406.48</v>
      </c>
      <c r="Q97" s="158">
        <f>VLOOKUP($C97,Loans!$B$12:$AN$300,18,FALSE)</f>
        <v>34365083.059999987</v>
      </c>
      <c r="R97" s="158">
        <f>VLOOKUP($C97,Loans!$B$12:$AN$300,19,FALSE)</f>
        <v>34465489.539999992</v>
      </c>
      <c r="S97" s="145">
        <f>VLOOKUP($C97,'SREC Inv.'!$B$14:$AF$266,25,FALSE)</f>
        <v>442453</v>
      </c>
      <c r="T97" s="145">
        <f>VLOOKUP($C97,'SREC Inv.'!$B$14:$AF$266,27,FALSE)</f>
        <v>0</v>
      </c>
      <c r="U97" s="145">
        <f>VLOOKUP($C97,'SREC Inv.'!$B$14:$AF$266,28,FALSE)</f>
        <v>0</v>
      </c>
      <c r="V97" s="161">
        <f>VLOOKUP($C97,'SREC Inv.'!$B$14:$AF$266,29,FALSE)</f>
        <v>964744</v>
      </c>
      <c r="W97" s="145">
        <f>VLOOKUP($C97,'SREC Inv.'!$B$14:$AF$266,30,FALSE)</f>
        <v>4268.3599893150686</v>
      </c>
      <c r="X97" s="145">
        <f>VLOOKUP($C97,'SREC Inv.'!$B$14:$AF$266,31,FALSE)</f>
        <v>0</v>
      </c>
      <c r="Y97" s="145"/>
      <c r="Z97" s="158">
        <f>VLOOKUP($C97,Loans!$B$12:$AN$300,35,FALSE)</f>
        <v>561803.31000000006</v>
      </c>
      <c r="AA97" s="158"/>
      <c r="AB97" s="55"/>
      <c r="AC97" s="55"/>
      <c r="AD97" s="55"/>
      <c r="AE97" s="55"/>
      <c r="AF97" s="55"/>
      <c r="AG97" s="55"/>
      <c r="AH97" s="55"/>
      <c r="AI97" s="55"/>
      <c r="AJ97" s="160">
        <f>VLOOKUP($C97,'CapO-M Sum'!$A$3:$C$256,3,FALSE)</f>
        <v>7152.0095359999996</v>
      </c>
      <c r="AK97" s="160">
        <f t="shared" si="3"/>
        <v>-30258.346599851655</v>
      </c>
    </row>
    <row r="98" spans="1:37" x14ac:dyDescent="0.2">
      <c r="A98">
        <f t="shared" si="0"/>
        <v>2018</v>
      </c>
      <c r="B98" s="157">
        <v>43435</v>
      </c>
      <c r="C98" s="157">
        <f t="shared" si="1"/>
        <v>43465</v>
      </c>
      <c r="D98" s="158">
        <v>0</v>
      </c>
      <c r="E98" s="159">
        <v>0</v>
      </c>
      <c r="F98" s="158">
        <f t="shared" si="2"/>
        <v>277733.28141116659</v>
      </c>
      <c r="G98" s="158">
        <f>VLOOKUP($C98,LoansC!$B$12:$AN$188,31,FALSE)</f>
        <v>-41217.470928000039</v>
      </c>
      <c r="H98" s="158">
        <f>VLOOKUP($C98,LoansR!$B$12:$AN$187,31,FALSE)</f>
        <v>310.65233916666648</v>
      </c>
      <c r="I98" s="158">
        <f>VLOOKUP($C98,Loans!$B$12:$AN$300,10,FALSE)</f>
        <v>318640.09999999998</v>
      </c>
      <c r="J98" s="158">
        <f>VLOOKUP($C98,LoansC!$B$12:$AN$188,10,FALSE)</f>
        <v>318003.12</v>
      </c>
      <c r="K98" s="158">
        <f>VLOOKUP($C98,LoansR!$B$12:$AN$187,10,FALSE)</f>
        <v>636.97999999999979</v>
      </c>
      <c r="L98" s="158">
        <f>VLOOKUP($C98,Loans!$B$12:$AN$300,14,FALSE)</f>
        <v>809290.99</v>
      </c>
      <c r="M98" s="158">
        <f>VLOOKUP($C98,Loans!$B$12:$AN$300,13,FALSE)</f>
        <v>0</v>
      </c>
      <c r="N98" s="158">
        <f>VLOOKUP($C98,Loans!$B$12:$AN$300,15,FALSE)</f>
        <v>328165.92000000004</v>
      </c>
      <c r="O98" s="158">
        <f>VLOOKUP($C98,Loans!$B$12:$AN$300,16,FALSE)</f>
        <v>481125.07</v>
      </c>
      <c r="P98" s="158">
        <f>VLOOKUP($C98,Loans!$B$12:$AN$300,17,FALSE)</f>
        <v>90880.66</v>
      </c>
      <c r="Q98" s="158">
        <f>VLOOKUP($C98,Loans!$B$12:$AN$300,18,FALSE)</f>
        <v>33883957.990000002</v>
      </c>
      <c r="R98" s="158">
        <f>VLOOKUP($C98,Loans!$B$12:$AN$300,19,FALSE)</f>
        <v>33974838.649999999</v>
      </c>
      <c r="S98" s="145">
        <f>VLOOKUP($C98,'SREC Inv.'!$B$14:$AF$266,25,FALSE)</f>
        <v>356345</v>
      </c>
      <c r="T98" s="145">
        <f>VLOOKUP($C98,'SREC Inv.'!$B$14:$AF$266,27,FALSE)</f>
        <v>0</v>
      </c>
      <c r="U98" s="145">
        <f>VLOOKUP($C98,'SREC Inv.'!$B$14:$AF$266,28,FALSE)</f>
        <v>0</v>
      </c>
      <c r="V98" s="161">
        <f>VLOOKUP($C98,'SREC Inv.'!$B$14:$AF$266,29,FALSE)</f>
        <v>1321089</v>
      </c>
      <c r="W98" s="145">
        <f>VLOOKUP($C98,'SREC Inv.'!$B$14:$AF$266,30,FALSE)</f>
        <v>8017.7305487671229</v>
      </c>
      <c r="X98" s="145">
        <f>VLOOKUP($C98,'SREC Inv.'!$B$14:$AF$266,31,FALSE)</f>
        <v>0</v>
      </c>
      <c r="Y98" s="145"/>
      <c r="Z98" s="158">
        <f>VLOOKUP($C98,Loans!$B$12:$AN$300,35,FALSE)</f>
        <v>452999.1</v>
      </c>
      <c r="AA98" s="158"/>
      <c r="AB98" s="55"/>
      <c r="AC98" s="55"/>
      <c r="AD98" s="55"/>
      <c r="AE98" s="55"/>
      <c r="AF98" s="55"/>
      <c r="AG98" s="55"/>
      <c r="AH98" s="55"/>
      <c r="AI98" s="55"/>
      <c r="AJ98" s="160">
        <f>VLOOKUP($C98,'CapO-M Sum'!$A$3:$C$256,3,FALSE)</f>
        <v>7008.3335359999992</v>
      </c>
      <c r="AK98" s="160">
        <f t="shared" si="3"/>
        <v>-25880.754504066252</v>
      </c>
    </row>
    <row r="99" spans="1:37" x14ac:dyDescent="0.2">
      <c r="A99">
        <f t="shared" si="0"/>
        <v>2019</v>
      </c>
      <c r="B99" s="157">
        <v>43466</v>
      </c>
      <c r="C99" s="157">
        <f t="shared" ref="C99:C130" si="4">EOMONTH(B99,0)</f>
        <v>43496</v>
      </c>
      <c r="D99" s="158">
        <v>0</v>
      </c>
      <c r="E99" s="159">
        <v>0</v>
      </c>
      <c r="F99" s="158">
        <f t="shared" si="2"/>
        <v>273779.46374075004</v>
      </c>
      <c r="G99" s="158">
        <f>VLOOKUP($C99,LoansC!$B$12:$AN$188,31,FALSE)</f>
        <v>-40642.61467200004</v>
      </c>
      <c r="H99" s="158">
        <f>VLOOKUP($C99,LoansR!$B$12:$AN$187,31,FALSE)</f>
        <v>279.99841274999989</v>
      </c>
      <c r="I99" s="158">
        <f>VLOOKUP($C99,Loans!$B$12:$AN$300,10,FALSE)</f>
        <v>314142.08000000007</v>
      </c>
      <c r="J99" s="158">
        <f>VLOOKUP($C99,LoansC!$B$12:$AN$188,10,FALSE)</f>
        <v>313567.93000000005</v>
      </c>
      <c r="K99" s="158">
        <f>VLOOKUP($C99,LoansR!$B$12:$AN$187,10,FALSE)</f>
        <v>574.14999999999861</v>
      </c>
      <c r="L99" s="158">
        <f>VLOOKUP($C99,Loans!$B$12:$AN$300,14,FALSE)</f>
        <v>511610.5</v>
      </c>
      <c r="M99" s="158">
        <f>VLOOKUP($C99,Loans!$B$12:$AN$300,13,FALSE)</f>
        <v>0</v>
      </c>
      <c r="N99" s="158">
        <f>VLOOKUP($C99,Loans!$B$12:$AN$300,15,FALSE)</f>
        <v>313853.93000000005</v>
      </c>
      <c r="O99" s="158">
        <f>VLOOKUP($C99,Loans!$B$12:$AN$300,16,FALSE)</f>
        <v>197756.56999999998</v>
      </c>
      <c r="P99" s="158">
        <f>VLOOKUP($C99,Loans!$B$12:$AN$300,17,FALSE)</f>
        <v>91168.81</v>
      </c>
      <c r="Q99" s="158">
        <f>VLOOKUP($C99,Loans!$B$12:$AN$300,18,FALSE)</f>
        <v>33686201.420000002</v>
      </c>
      <c r="R99" s="158">
        <f>VLOOKUP($C99,Loans!$B$12:$AN$300,19,FALSE)</f>
        <v>33777370.230000004</v>
      </c>
      <c r="S99" s="145">
        <f>VLOOKUP($C99,'SREC Inv.'!$B$14:$AF$266,25,FALSE)</f>
        <v>225302</v>
      </c>
      <c r="T99" s="145">
        <f>VLOOKUP($C99,'SREC Inv.'!$B$14:$AF$266,27,FALSE)</f>
        <v>1321089</v>
      </c>
      <c r="U99" s="145">
        <f>VLOOKUP($C99,'SREC Inv.'!$B$14:$AF$266,28,FALSE)</f>
        <v>0</v>
      </c>
      <c r="V99" s="161">
        <f>VLOOKUP($C99,'SREC Inv.'!$B$14:$AF$266,29,FALSE)</f>
        <v>225302</v>
      </c>
      <c r="W99" s="145">
        <f>VLOOKUP($C99,'SREC Inv.'!$B$14:$AF$266,30,FALSE)</f>
        <v>10559.632581917807</v>
      </c>
      <c r="X99" s="145">
        <f>VLOOKUP($C99,'SREC Inv.'!$B$14:$AF$266,31,FALSE)</f>
        <v>6700.26</v>
      </c>
      <c r="Y99" s="145"/>
      <c r="Z99" s="158">
        <f>VLOOKUP($C99,Loans!$B$12:$AN$300,35,FALSE)</f>
        <v>286308.5</v>
      </c>
      <c r="AA99" s="158"/>
      <c r="AB99" s="55"/>
      <c r="AC99" s="55"/>
      <c r="AD99" s="55"/>
      <c r="AE99" s="55"/>
      <c r="AF99" s="55"/>
      <c r="AG99" s="55"/>
      <c r="AH99" s="55"/>
      <c r="AI99" s="55"/>
      <c r="AJ99" s="160">
        <f>VLOOKUP($C99,'CapO-M Sum'!$A$3:$C$256,3,FALSE)</f>
        <v>7337.9478682661293</v>
      </c>
      <c r="AK99" s="160">
        <f t="shared" si="3"/>
        <v>-15764.775809066101</v>
      </c>
    </row>
    <row r="100" spans="1:37" x14ac:dyDescent="0.2">
      <c r="A100">
        <f t="shared" si="0"/>
        <v>2019</v>
      </c>
      <c r="B100" s="157">
        <v>43497</v>
      </c>
      <c r="C100" s="157">
        <f t="shared" si="4"/>
        <v>43524</v>
      </c>
      <c r="D100" s="158">
        <v>0</v>
      </c>
      <c r="E100" s="159">
        <v>0</v>
      </c>
      <c r="F100" s="158">
        <f t="shared" si="2"/>
        <v>272188.15849183325</v>
      </c>
      <c r="G100" s="158">
        <f>VLOOKUP($C100,LoansC!$B$12:$AN$188,31,FALSE)</f>
        <v>-40414.126188000053</v>
      </c>
      <c r="H100" s="158">
        <f>VLOOKUP($C100,LoansR!$B$12:$AN$187,31,FALSE)</f>
        <v>261.3446798333332</v>
      </c>
      <c r="I100" s="158">
        <f>VLOOKUP($C100,Loans!$B$12:$AN$300,10,FALSE)</f>
        <v>312340.94</v>
      </c>
      <c r="J100" s="158">
        <f>VLOOKUP($C100,LoansC!$B$12:$AN$188,10,FALSE)</f>
        <v>311805.05</v>
      </c>
      <c r="K100" s="158">
        <f>VLOOKUP($C100,LoansR!$B$12:$AN$187,10,FALSE)</f>
        <v>535.89000000000101</v>
      </c>
      <c r="L100" s="158">
        <f>VLOOKUP($C100,Loans!$B$12:$AN$300,14,FALSE)</f>
        <v>448440.59</v>
      </c>
      <c r="M100" s="158">
        <f>VLOOKUP($C100,Loans!$B$12:$AN$300,13,FALSE)</f>
        <v>0</v>
      </c>
      <c r="N100" s="158">
        <f>VLOOKUP($C100,Loans!$B$12:$AN$300,15,FALSE)</f>
        <v>306851.47000000015</v>
      </c>
      <c r="O100" s="158">
        <f>VLOOKUP($C100,Loans!$B$12:$AN$300,16,FALSE)</f>
        <v>141589.12</v>
      </c>
      <c r="P100" s="158">
        <f>VLOOKUP($C100,Loans!$B$12:$AN$300,17,FALSE)</f>
        <v>96658.280000000013</v>
      </c>
      <c r="Q100" s="158">
        <f>VLOOKUP($C100,Loans!$B$12:$AN$300,18,FALSE)</f>
        <v>33544612.300000004</v>
      </c>
      <c r="R100" s="158">
        <f>VLOOKUP($C100,Loans!$B$12:$AN$300,19,FALSE)</f>
        <v>33641270.580000013</v>
      </c>
      <c r="S100" s="145">
        <f>VLOOKUP($C100,'SREC Inv.'!$B$14:$AF$266,25,FALSE)</f>
        <v>197505</v>
      </c>
      <c r="T100" s="145">
        <f>VLOOKUP($C100,'SREC Inv.'!$B$14:$AF$266,27,FALSE)</f>
        <v>0</v>
      </c>
      <c r="U100" s="145">
        <f>VLOOKUP($C100,'SREC Inv.'!$B$14:$AF$266,28,FALSE)</f>
        <v>0</v>
      </c>
      <c r="V100" s="161">
        <f>VLOOKUP($C100,'SREC Inv.'!$B$14:$AF$266,29,FALSE)</f>
        <v>422807</v>
      </c>
      <c r="W100" s="145">
        <f>VLOOKUP($C100,'SREC Inv.'!$B$14:$AF$266,30,FALSE)</f>
        <v>1723.6340512328766</v>
      </c>
      <c r="X100" s="145">
        <f>VLOOKUP($C100,'SREC Inv.'!$B$14:$AF$266,31,FALSE)</f>
        <v>0</v>
      </c>
      <c r="Y100" s="145"/>
      <c r="Z100" s="158">
        <f>VLOOKUP($C100,Loans!$B$12:$AN$300,35,FALSE)</f>
        <v>251104</v>
      </c>
      <c r="AA100" s="158"/>
      <c r="AB100" s="55"/>
      <c r="AC100" s="55"/>
      <c r="AD100" s="55"/>
      <c r="AE100" s="55"/>
      <c r="AF100" s="55"/>
      <c r="AG100" s="55"/>
      <c r="AH100" s="55"/>
      <c r="AI100" s="55"/>
      <c r="AJ100" s="160">
        <f>VLOOKUP($C100,'CapO-M Sum'!$A$3:$C$256,3,FALSE)</f>
        <v>7337.9478682661293</v>
      </c>
      <c r="AK100" s="160">
        <f t="shared" si="3"/>
        <v>-31091.199588667718</v>
      </c>
    </row>
    <row r="101" spans="1:37" x14ac:dyDescent="0.2">
      <c r="A101">
        <f t="shared" si="0"/>
        <v>2019</v>
      </c>
      <c r="B101" s="157">
        <v>43525</v>
      </c>
      <c r="C101" s="157">
        <f t="shared" si="4"/>
        <v>43555</v>
      </c>
      <c r="D101" s="158">
        <v>0</v>
      </c>
      <c r="E101" s="159">
        <v>0</v>
      </c>
      <c r="F101" s="158">
        <f t="shared" si="2"/>
        <v>271091.41251599998</v>
      </c>
      <c r="G101" s="158">
        <f>VLOOKUP($C101,LoansC!$B$12:$AN$188,31,FALSE)</f>
        <v>-40254.772248000059</v>
      </c>
      <c r="H101" s="158">
        <f>VLOOKUP($C101,LoansR!$B$12:$AN$187,31,FALSE)</f>
        <v>252.61476399999989</v>
      </c>
      <c r="I101" s="158">
        <f>VLOOKUP($C101,Loans!$B$12:$AN$300,10,FALSE)</f>
        <v>311093.57000000007</v>
      </c>
      <c r="J101" s="158">
        <f>VLOOKUP($C101,LoansC!$B$12:$AN$188,10,FALSE)</f>
        <v>310575.61000000004</v>
      </c>
      <c r="K101" s="158">
        <f>VLOOKUP($C101,LoansR!$B$12:$AN$187,10,FALSE)</f>
        <v>517.96000000000151</v>
      </c>
      <c r="L101" s="158">
        <f>VLOOKUP($C101,Loans!$B$12:$AN$300,14,FALSE)</f>
        <v>557175</v>
      </c>
      <c r="M101" s="158">
        <f>VLOOKUP($C101,Loans!$B$12:$AN$300,13,FALSE)</f>
        <v>0</v>
      </c>
      <c r="N101" s="158">
        <f>VLOOKUP($C101,Loans!$B$12:$AN$300,15,FALSE)</f>
        <v>314275.87000000011</v>
      </c>
      <c r="O101" s="158">
        <f>VLOOKUP($C101,Loans!$B$12:$AN$300,16,FALSE)</f>
        <v>242899.13000000003</v>
      </c>
      <c r="P101" s="158">
        <f>VLOOKUP($C101,Loans!$B$12:$AN$300,17,FALSE)</f>
        <v>93475.98</v>
      </c>
      <c r="Q101" s="158">
        <f>VLOOKUP($C101,Loans!$B$12:$AN$300,18,FALSE)</f>
        <v>33301713.170000002</v>
      </c>
      <c r="R101" s="158">
        <f>VLOOKUP($C101,Loans!$B$12:$AN$300,19,FALSE)</f>
        <v>33395189.15000001</v>
      </c>
      <c r="S101" s="145">
        <f>VLOOKUP($C101,'SREC Inv.'!$B$14:$AF$266,25,FALSE)</f>
        <v>245157</v>
      </c>
      <c r="T101" s="145">
        <f>VLOOKUP($C101,'SREC Inv.'!$B$14:$AF$266,27,FALSE)</f>
        <v>0</v>
      </c>
      <c r="U101" s="145">
        <f>VLOOKUP($C101,'SREC Inv.'!$B$14:$AF$266,28,FALSE)</f>
        <v>0</v>
      </c>
      <c r="V101" s="161">
        <f>VLOOKUP($C101,'SREC Inv.'!$B$14:$AF$266,29,FALSE)</f>
        <v>667964</v>
      </c>
      <c r="W101" s="145">
        <f>VLOOKUP($C101,'SREC Inv.'!$B$14:$AF$266,30,FALSE)</f>
        <v>3537.4115775342461</v>
      </c>
      <c r="X101" s="145">
        <f>VLOOKUP($C101,'SREC Inv.'!$B$14:$AF$266,31,FALSE)</f>
        <v>0</v>
      </c>
      <c r="Y101" s="145"/>
      <c r="Z101" s="158">
        <f>VLOOKUP($C101,Loans!$B$12:$AN$300,35,FALSE)</f>
        <v>312018</v>
      </c>
      <c r="AA101" s="158"/>
      <c r="AB101" s="55"/>
      <c r="AC101" s="55"/>
      <c r="AD101" s="55"/>
      <c r="AE101" s="55"/>
      <c r="AF101" s="55"/>
      <c r="AG101" s="55"/>
      <c r="AH101" s="55"/>
      <c r="AI101" s="55"/>
      <c r="AJ101" s="160">
        <f>VLOOKUP($C101,'CapO-M Sum'!$A$3:$C$256,3,FALSE)</f>
        <v>7337.9478682661293</v>
      </c>
      <c r="AK101" s="160">
        <f t="shared" si="3"/>
        <v>-29126.798038199689</v>
      </c>
    </row>
    <row r="102" spans="1:37" x14ac:dyDescent="0.2">
      <c r="A102">
        <f t="shared" si="0"/>
        <v>2019</v>
      </c>
      <c r="B102" s="157">
        <v>43556</v>
      </c>
      <c r="C102" s="157">
        <f t="shared" si="4"/>
        <v>43585</v>
      </c>
      <c r="D102" s="158">
        <v>0</v>
      </c>
      <c r="E102" s="159">
        <v>0</v>
      </c>
      <c r="F102" s="158">
        <f t="shared" si="2"/>
        <v>269108.45381166646</v>
      </c>
      <c r="G102" s="158">
        <f>VLOOKUP($C102,LoansC!$B$12:$AN$188,31,FALSE)</f>
        <v>-39969.112980000056</v>
      </c>
      <c r="H102" s="158">
        <f>VLOOKUP($C102,LoansR!$B$12:$AN$187,31,FALSE)</f>
        <v>231.39679166666653</v>
      </c>
      <c r="I102" s="158">
        <f>VLOOKUP($C102,Loans!$B$12:$AN$300,10,FALSE)</f>
        <v>308846.16999999987</v>
      </c>
      <c r="J102" s="158">
        <f>VLOOKUP($C102,LoansC!$B$12:$AN$188,10,FALSE)</f>
        <v>308371.68999999989</v>
      </c>
      <c r="K102" s="158">
        <f>VLOOKUP($C102,LoansR!$B$12:$AN$187,10,FALSE)</f>
        <v>474.48000000000087</v>
      </c>
      <c r="L102" s="158">
        <f>VLOOKUP($C102,Loans!$B$12:$AN$300,14,FALSE)</f>
        <v>663627.28</v>
      </c>
      <c r="M102" s="158">
        <f>VLOOKUP($C102,Loans!$B$12:$AN$300,13,FALSE)</f>
        <v>0</v>
      </c>
      <c r="N102" s="158">
        <f>VLOOKUP($C102,Loans!$B$12:$AN$300,15,FALSE)</f>
        <v>317467.62999999995</v>
      </c>
      <c r="O102" s="158">
        <f>VLOOKUP($C102,Loans!$B$12:$AN$300,16,FALSE)</f>
        <v>346159.64999999997</v>
      </c>
      <c r="P102" s="158">
        <f>VLOOKUP($C102,Loans!$B$12:$AN$300,17,FALSE)</f>
        <v>84854.51999999999</v>
      </c>
      <c r="Q102" s="158">
        <f>VLOOKUP($C102,Loans!$B$12:$AN$300,18,FALSE)</f>
        <v>32955553.520000003</v>
      </c>
      <c r="R102" s="158">
        <f>VLOOKUP($C102,Loans!$B$12:$AN$300,19,FALSE)</f>
        <v>33040408.040000003</v>
      </c>
      <c r="S102" s="145">
        <f>VLOOKUP($C102,'SREC Inv.'!$B$14:$AF$266,25,FALSE)</f>
        <v>292600</v>
      </c>
      <c r="T102" s="145">
        <f>VLOOKUP($C102,'SREC Inv.'!$B$14:$AF$266,27,FALSE)</f>
        <v>667964</v>
      </c>
      <c r="U102" s="145">
        <f>VLOOKUP($C102,'SREC Inv.'!$B$14:$AF$266,28,FALSE)</f>
        <v>0</v>
      </c>
      <c r="V102" s="161">
        <f>VLOOKUP($C102,'SREC Inv.'!$B$14:$AF$266,29,FALSE)</f>
        <v>292600</v>
      </c>
      <c r="W102" s="145">
        <f>VLOOKUP($C102,'SREC Inv.'!$B$14:$AF$266,30,FALSE)</f>
        <v>5209.4955210958897</v>
      </c>
      <c r="X102" s="145">
        <f>VLOOKUP($C102,'SREC Inv.'!$B$14:$AF$266,31,FALSE)</f>
        <v>3387.76</v>
      </c>
      <c r="Y102" s="145"/>
      <c r="Z102" s="158">
        <f>VLOOKUP($C102,Loans!$B$12:$AN$300,35,FALSE)</f>
        <v>371381.87000000005</v>
      </c>
      <c r="AA102" s="158"/>
      <c r="AB102" s="55"/>
      <c r="AC102" s="55"/>
      <c r="AD102" s="55"/>
      <c r="AE102" s="55"/>
      <c r="AF102" s="55"/>
      <c r="AG102" s="55"/>
      <c r="AH102" s="55"/>
      <c r="AI102" s="55"/>
      <c r="AJ102" s="160">
        <f>VLOOKUP($C102,'CapO-M Sum'!$A$3:$C$256,3,FALSE)</f>
        <v>7337.9478682661293</v>
      </c>
      <c r="AK102" s="160">
        <f t="shared" si="3"/>
        <v>-23802.512798971373</v>
      </c>
    </row>
    <row r="103" spans="1:37" x14ac:dyDescent="0.2">
      <c r="A103">
        <f t="shared" si="0"/>
        <v>2019</v>
      </c>
      <c r="B103" s="157">
        <v>43586</v>
      </c>
      <c r="C103" s="157">
        <f t="shared" si="4"/>
        <v>43616</v>
      </c>
      <c r="D103" s="158">
        <v>0</v>
      </c>
      <c r="E103" s="159">
        <v>0</v>
      </c>
      <c r="F103" s="158">
        <f t="shared" si="2"/>
        <v>266249.53247241664</v>
      </c>
      <c r="G103" s="158">
        <f>VLOOKUP($C103,LoansC!$B$12:$AN$188,31,FALSE)</f>
        <v>-39550.056708000047</v>
      </c>
      <c r="H103" s="158">
        <f>VLOOKUP($C103,LoansR!$B$12:$AN$187,31,FALSE)</f>
        <v>216.6891804166666</v>
      </c>
      <c r="I103" s="158">
        <f>VLOOKUP($C103,Loans!$B$12:$AN$300,10,FALSE)</f>
        <v>305582.90000000002</v>
      </c>
      <c r="J103" s="158">
        <f>VLOOKUP($C103,LoansC!$B$12:$AN$188,10,FALSE)</f>
        <v>305138.57</v>
      </c>
      <c r="K103" s="158">
        <f>VLOOKUP($C103,LoansR!$B$12:$AN$187,10,FALSE)</f>
        <v>444.3300000000005</v>
      </c>
      <c r="L103" s="158">
        <f>VLOOKUP($C103,Loans!$B$12:$AN$300,14,FALSE)</f>
        <v>942760.51</v>
      </c>
      <c r="M103" s="158">
        <f>VLOOKUP($C103,Loans!$B$12:$AN$300,13,FALSE)</f>
        <v>0</v>
      </c>
      <c r="N103" s="158">
        <f>VLOOKUP($C103,Loans!$B$12:$AN$300,15,FALSE)</f>
        <v>321539.69</v>
      </c>
      <c r="O103" s="158">
        <f>VLOOKUP($C103,Loans!$B$12:$AN$300,16,FALSE)</f>
        <v>621220.82000000018</v>
      </c>
      <c r="P103" s="158">
        <f>VLOOKUP($C103,Loans!$B$12:$AN$300,17,FALSE)</f>
        <v>68897.73</v>
      </c>
      <c r="Q103" s="158">
        <f>VLOOKUP($C103,Loans!$B$12:$AN$300,18,FALSE)</f>
        <v>32334332.699999992</v>
      </c>
      <c r="R103" s="158">
        <f>VLOOKUP($C103,Loans!$B$12:$AN$300,19,FALSE)</f>
        <v>32403230.429999992</v>
      </c>
      <c r="S103" s="145">
        <f>VLOOKUP($C103,'SREC Inv.'!$B$14:$AF$266,25,FALSE)</f>
        <v>414865</v>
      </c>
      <c r="T103" s="145">
        <f>VLOOKUP($C103,'SREC Inv.'!$B$14:$AF$266,27,FALSE)</f>
        <v>0</v>
      </c>
      <c r="U103" s="145">
        <f>VLOOKUP($C103,'SREC Inv.'!$B$14:$AF$266,28,FALSE)</f>
        <v>0</v>
      </c>
      <c r="V103" s="161">
        <f>VLOOKUP($C103,'SREC Inv.'!$B$14:$AF$266,29,FALSE)</f>
        <v>707465</v>
      </c>
      <c r="W103" s="145">
        <f>VLOOKUP($C103,'SREC Inv.'!$B$14:$AF$266,30,FALSE)</f>
        <v>2512.9985356164384</v>
      </c>
      <c r="X103" s="145">
        <f>VLOOKUP($C103,'SREC Inv.'!$B$14:$AF$266,31,FALSE)</f>
        <v>0</v>
      </c>
      <c r="Y103" s="145"/>
      <c r="Z103" s="158">
        <f>VLOOKUP($C103,Loans!$B$12:$AN$300,35,FALSE)</f>
        <v>527895.51</v>
      </c>
      <c r="AA103" s="158"/>
      <c r="AB103" s="55"/>
      <c r="AC103" s="55"/>
      <c r="AD103" s="55"/>
      <c r="AE103" s="55"/>
      <c r="AF103" s="55"/>
      <c r="AG103" s="55"/>
      <c r="AH103" s="55"/>
      <c r="AI103" s="55"/>
      <c r="AJ103" s="160">
        <f>VLOOKUP($C103,'CapO-M Sum'!$A$3:$C$256,3,FALSE)</f>
        <v>7337.9478682661293</v>
      </c>
      <c r="AK103" s="160">
        <f t="shared" si="3"/>
        <v>-29482.421123700813</v>
      </c>
    </row>
    <row r="104" spans="1:37" x14ac:dyDescent="0.2">
      <c r="A104">
        <f t="shared" si="0"/>
        <v>2019</v>
      </c>
      <c r="B104" s="157">
        <v>43617</v>
      </c>
      <c r="C104" s="157">
        <f t="shared" si="4"/>
        <v>43646</v>
      </c>
      <c r="D104" s="158">
        <v>0</v>
      </c>
      <c r="E104" s="159">
        <v>0</v>
      </c>
      <c r="F104" s="158">
        <f t="shared" si="2"/>
        <v>261114.96219624995</v>
      </c>
      <c r="G104" s="158">
        <f>VLOOKUP($C104,LoansC!$B$12:$AN$188,31,FALSE)</f>
        <v>-38797.882992000035</v>
      </c>
      <c r="H104" s="158">
        <f>VLOOKUP($C104,LoansR!$B$12:$AN$187,31,FALSE)</f>
        <v>189.30518824999993</v>
      </c>
      <c r="I104" s="158">
        <f>VLOOKUP($C104,Loans!$B$12:$AN$300,10,FALSE)</f>
        <v>299723.53999999998</v>
      </c>
      <c r="J104" s="158">
        <f>VLOOKUP($C104,LoansC!$B$12:$AN$188,10,FALSE)</f>
        <v>299335.37</v>
      </c>
      <c r="K104" s="158">
        <f>VLOOKUP($C104,LoansR!$B$12:$AN$187,10,FALSE)</f>
        <v>388.17000000000007</v>
      </c>
      <c r="L104" s="158">
        <f>VLOOKUP($C104,Loans!$B$12:$AN$300,14,FALSE)</f>
        <v>1056313.72</v>
      </c>
      <c r="M104" s="158">
        <f>VLOOKUP($C104,Loans!$B$12:$AN$300,13,FALSE)</f>
        <v>0</v>
      </c>
      <c r="N104" s="158">
        <f>VLOOKUP($C104,Loans!$B$12:$AN$300,15,FALSE)</f>
        <v>320019.4800000001</v>
      </c>
      <c r="O104" s="158">
        <f>VLOOKUP($C104,Loans!$B$12:$AN$300,16,FALSE)</f>
        <v>736294.24000000022</v>
      </c>
      <c r="P104" s="158">
        <f>VLOOKUP($C104,Loans!$B$12:$AN$300,17,FALSE)</f>
        <v>48601.789999999994</v>
      </c>
      <c r="Q104" s="158">
        <f>VLOOKUP($C104,Loans!$B$12:$AN$300,18,FALSE)</f>
        <v>31598038.460000005</v>
      </c>
      <c r="R104" s="158">
        <f>VLOOKUP($C104,Loans!$B$12:$AN$300,19,FALSE)</f>
        <v>31646640.25</v>
      </c>
      <c r="S104" s="145">
        <f>VLOOKUP($C104,'SREC Inv.'!$B$14:$AF$266,25,FALSE)</f>
        <v>465025</v>
      </c>
      <c r="T104" s="145">
        <f>VLOOKUP($C104,'SREC Inv.'!$B$14:$AF$266,27,FALSE)</f>
        <v>0</v>
      </c>
      <c r="U104" s="145">
        <f>VLOOKUP($C104,'SREC Inv.'!$B$14:$AF$266,28,FALSE)</f>
        <v>0</v>
      </c>
      <c r="V104" s="161">
        <f>VLOOKUP($C104,'SREC Inv.'!$B$14:$AF$266,29,FALSE)</f>
        <v>1172490</v>
      </c>
      <c r="W104" s="145">
        <f>VLOOKUP($C104,'SREC Inv.'!$B$14:$AF$266,30,FALSE)</f>
        <v>5746.0928287671231</v>
      </c>
      <c r="X104" s="145">
        <f>VLOOKUP($C104,'SREC Inv.'!$B$14:$AF$266,31,FALSE)</f>
        <v>0</v>
      </c>
      <c r="Y104" s="145"/>
      <c r="Z104" s="158">
        <f>VLOOKUP($C104,Loans!$B$12:$AN$300,35,FALSE)</f>
        <v>591386.42000000004</v>
      </c>
      <c r="AA104" s="158"/>
      <c r="AB104" s="55"/>
      <c r="AC104" s="55"/>
      <c r="AD104" s="55"/>
      <c r="AE104" s="55"/>
      <c r="AF104" s="55"/>
      <c r="AG104" s="55"/>
      <c r="AH104" s="55"/>
      <c r="AI104" s="55"/>
      <c r="AJ104" s="160">
        <f>VLOOKUP($C104,'CapO-M Sum'!$A$3:$C$256,3,FALSE)</f>
        <v>7337.9478682661293</v>
      </c>
      <c r="AK104" s="160">
        <f t="shared" si="3"/>
        <v>-25524.537106716787</v>
      </c>
    </row>
    <row r="105" spans="1:37" x14ac:dyDescent="0.2">
      <c r="A105">
        <f t="shared" si="0"/>
        <v>2019</v>
      </c>
      <c r="B105" s="157">
        <v>43647</v>
      </c>
      <c r="C105" s="157">
        <f t="shared" si="4"/>
        <v>43677</v>
      </c>
      <c r="D105" s="158">
        <v>0</v>
      </c>
      <c r="E105" s="159">
        <v>0</v>
      </c>
      <c r="F105" s="158">
        <f t="shared" si="2"/>
        <v>255018.11725766648</v>
      </c>
      <c r="G105" s="158">
        <f>VLOOKUP($C105,LoansC!$B$12:$AN$188,31,FALSE)</f>
        <v>-37900.805436000046</v>
      </c>
      <c r="H105" s="158">
        <f>VLOOKUP($C105,LoansR!$B$12:$AN$187,31,FALSE)</f>
        <v>165.46269366666658</v>
      </c>
      <c r="I105" s="158">
        <f>VLOOKUP($C105,Loans!$B$12:$AN$300,10,FALSE)</f>
        <v>292753.45999999985</v>
      </c>
      <c r="J105" s="158">
        <f>VLOOKUP($C105,LoansC!$B$12:$AN$188,10,FALSE)</f>
        <v>292414.18999999983</v>
      </c>
      <c r="K105" s="158">
        <f>VLOOKUP($C105,LoansR!$B$12:$AN$187,10,FALSE)</f>
        <v>339.27000000000049</v>
      </c>
      <c r="L105" s="158">
        <f>VLOOKUP($C105,Loans!$B$12:$AN$300,14,FALSE)</f>
        <v>1262617.99</v>
      </c>
      <c r="M105" s="158">
        <f>VLOOKUP($C105,Loans!$B$12:$AN$300,13,FALSE)</f>
        <v>0</v>
      </c>
      <c r="N105" s="158">
        <f>VLOOKUP($C105,Loans!$B$12:$AN$300,15,FALSE)</f>
        <v>320816.33999999997</v>
      </c>
      <c r="O105" s="158">
        <f>VLOOKUP($C105,Loans!$B$12:$AN$300,16,FALSE)</f>
        <v>941801.65</v>
      </c>
      <c r="P105" s="158">
        <f>VLOOKUP($C105,Loans!$B$12:$AN$300,17,FALSE)</f>
        <v>20538.91</v>
      </c>
      <c r="Q105" s="158">
        <f>VLOOKUP($C105,Loans!$B$12:$AN$300,18,FALSE)</f>
        <v>30656236.810000006</v>
      </c>
      <c r="R105" s="158">
        <f>VLOOKUP($C105,Loans!$B$12:$AN$300,19,FALSE)</f>
        <v>30676775.720000006</v>
      </c>
      <c r="S105" s="145">
        <f>VLOOKUP($C105,'SREC Inv.'!$B$14:$AF$266,25,FALSE)</f>
        <v>556358</v>
      </c>
      <c r="T105" s="145">
        <f>VLOOKUP($C105,'SREC Inv.'!$B$14:$AF$266,27,FALSE)</f>
        <v>1172490</v>
      </c>
      <c r="U105" s="145">
        <f>VLOOKUP($C105,'SREC Inv.'!$B$14:$AF$266,28,FALSE)</f>
        <v>0</v>
      </c>
      <c r="V105" s="161">
        <f>VLOOKUP($C105,'SREC Inv.'!$B$14:$AF$266,29,FALSE)</f>
        <v>556358</v>
      </c>
      <c r="W105" s="145">
        <f>VLOOKUP($C105,'SREC Inv.'!$B$14:$AF$266,30,FALSE)</f>
        <v>9466.2830372602748</v>
      </c>
      <c r="X105" s="145">
        <f>VLOOKUP($C105,'SREC Inv.'!$B$14:$AF$266,31,FALSE)</f>
        <v>5946.6</v>
      </c>
      <c r="Y105" s="145"/>
      <c r="Z105" s="158">
        <f>VLOOKUP($C105,Loans!$B$12:$AN$300,35,FALSE)</f>
        <v>706678.89</v>
      </c>
      <c r="AA105" s="158"/>
      <c r="AB105" s="55"/>
      <c r="AC105" s="55"/>
      <c r="AD105" s="55"/>
      <c r="AE105" s="55"/>
      <c r="AF105" s="55"/>
      <c r="AG105" s="55"/>
      <c r="AH105" s="55"/>
      <c r="AI105" s="55"/>
      <c r="AJ105" s="160">
        <f>VLOOKUP($C105,'CapO-M Sum'!$A$3:$C$256,3,FALSE)</f>
        <v>7337.9478682661293</v>
      </c>
      <c r="AK105" s="160">
        <f t="shared" si="3"/>
        <v>-14984.511836806974</v>
      </c>
    </row>
    <row r="106" spans="1:37" x14ac:dyDescent="0.2">
      <c r="A106">
        <f t="shared" si="0"/>
        <v>2019</v>
      </c>
      <c r="B106" s="157">
        <v>43678</v>
      </c>
      <c r="C106" s="157">
        <f t="shared" si="4"/>
        <v>43708</v>
      </c>
      <c r="D106" s="158">
        <v>0</v>
      </c>
      <c r="E106" s="159">
        <v>0</v>
      </c>
      <c r="F106" s="158">
        <f t="shared" si="2"/>
        <v>247202.70102766654</v>
      </c>
      <c r="G106" s="158">
        <f>VLOOKUP($C106,LoansC!$B$12:$AN$188,31,FALSE)</f>
        <v>-36748.042464000049</v>
      </c>
      <c r="H106" s="158">
        <f>VLOOKUP($C106,LoansR!$B$12:$AN$187,31,FALSE)</f>
        <v>141.08349166666659</v>
      </c>
      <c r="I106" s="158">
        <f>VLOOKUP($C106,Loans!$B$12:$AN$300,10,FALSE)</f>
        <v>283809.65999999992</v>
      </c>
      <c r="J106" s="158">
        <f>VLOOKUP($C106,LoansC!$B$12:$AN$188,10,FALSE)</f>
        <v>283520.34999999992</v>
      </c>
      <c r="K106" s="158">
        <f>VLOOKUP($C106,LoansR!$B$12:$AN$187,10,FALSE)</f>
        <v>289.30999999999926</v>
      </c>
      <c r="L106" s="158">
        <f>VLOOKUP($C106,Loans!$B$12:$AN$300,14,FALSE)</f>
        <v>1235366.67</v>
      </c>
      <c r="M106" s="158">
        <f>VLOOKUP($C106,Loans!$B$12:$AN$300,13,FALSE)</f>
        <v>0</v>
      </c>
      <c r="N106" s="158">
        <f>VLOOKUP($C106,Loans!$B$12:$AN$300,15,FALSE)</f>
        <v>304320.13999999996</v>
      </c>
      <c r="O106" s="158">
        <f>VLOOKUP($C106,Loans!$B$12:$AN$300,16,FALSE)</f>
        <v>931046.53000000014</v>
      </c>
      <c r="P106" s="158">
        <f>VLOOKUP($C106,Loans!$B$12:$AN$300,17,FALSE)</f>
        <v>28.43</v>
      </c>
      <c r="Q106" s="158">
        <f>VLOOKUP($C106,Loans!$B$12:$AN$300,18,FALSE)</f>
        <v>29725190.279999994</v>
      </c>
      <c r="R106" s="158">
        <f>VLOOKUP($C106,Loans!$B$12:$AN$300,19,FALSE)</f>
        <v>29725218.709999993</v>
      </c>
      <c r="S106" s="145">
        <f>VLOOKUP($C106,'SREC Inv.'!$B$14:$AF$266,25,FALSE)</f>
        <v>543818</v>
      </c>
      <c r="T106" s="145">
        <f>VLOOKUP($C106,'SREC Inv.'!$B$14:$AF$266,27,FALSE)</f>
        <v>0</v>
      </c>
      <c r="U106" s="145">
        <f>VLOOKUP($C106,'SREC Inv.'!$B$14:$AF$266,28,FALSE)</f>
        <v>0</v>
      </c>
      <c r="V106" s="161">
        <f>VLOOKUP($C106,'SREC Inv.'!$B$14:$AF$266,29,FALSE)</f>
        <v>1100176</v>
      </c>
      <c r="W106" s="145">
        <f>VLOOKUP($C106,'SREC Inv.'!$B$14:$AF$266,30,FALSE)</f>
        <v>4713.3741841095889</v>
      </c>
      <c r="X106" s="145">
        <f>VLOOKUP($C106,'SREC Inv.'!$B$14:$AF$266,31,FALSE)</f>
        <v>0</v>
      </c>
      <c r="Y106" s="145"/>
      <c r="Z106" s="158">
        <f>VLOOKUP($C106,Loans!$B$12:$AN$300,35,FALSE)</f>
        <v>691568.81</v>
      </c>
      <c r="AA106" s="158"/>
      <c r="AB106" s="55"/>
      <c r="AC106" s="55"/>
      <c r="AD106" s="55"/>
      <c r="AE106" s="55"/>
      <c r="AF106" s="55"/>
      <c r="AG106" s="55"/>
      <c r="AH106" s="55"/>
      <c r="AI106" s="55"/>
      <c r="AJ106" s="160">
        <f>VLOOKUP($C106,'CapO-M Sum'!$A$3:$C$256,3,FALSE)</f>
        <v>7337.9478682661293</v>
      </c>
      <c r="AK106" s="160">
        <f t="shared" si="3"/>
        <v>-24555.636919957666</v>
      </c>
    </row>
    <row r="107" spans="1:37" x14ac:dyDescent="0.2">
      <c r="A107">
        <f t="shared" si="0"/>
        <v>2019</v>
      </c>
      <c r="B107" s="157">
        <v>43709</v>
      </c>
      <c r="C107" s="157">
        <f t="shared" si="4"/>
        <v>43738</v>
      </c>
      <c r="D107" s="158">
        <v>0</v>
      </c>
      <c r="E107" s="159">
        <v>0</v>
      </c>
      <c r="F107" s="158">
        <f t="shared" si="2"/>
        <v>239534.73078999997</v>
      </c>
      <c r="G107" s="158">
        <f>VLOOKUP($C107,LoansC!$B$12:$AN$188,31,FALSE)</f>
        <v>-35615.956884000036</v>
      </c>
      <c r="H107" s="158">
        <f>VLOOKUP($C107,LoansR!$B$12:$AN$187,31,FALSE)</f>
        <v>119.54767399999994</v>
      </c>
      <c r="I107" s="158">
        <f>VLOOKUP($C107,Loans!$B$12:$AN$300,10,FALSE)</f>
        <v>275031.14</v>
      </c>
      <c r="J107" s="158">
        <f>VLOOKUP($C107,LoansC!$B$12:$AN$188,10,FALSE)</f>
        <v>274786</v>
      </c>
      <c r="K107" s="158">
        <f>VLOOKUP($C107,LoansR!$B$12:$AN$187,10,FALSE)</f>
        <v>245.14000000000024</v>
      </c>
      <c r="L107" s="158">
        <f>VLOOKUP($C107,Loans!$B$12:$AN$300,14,FALSE)</f>
        <v>1221171.1300000001</v>
      </c>
      <c r="M107" s="158">
        <f>VLOOKUP($C107,Loans!$B$12:$AN$300,13,FALSE)</f>
        <v>0</v>
      </c>
      <c r="N107" s="158">
        <f>VLOOKUP($C107,Loans!$B$12:$AN$300,15,FALSE)</f>
        <v>275052.2</v>
      </c>
      <c r="O107" s="158">
        <f>VLOOKUP($C107,Loans!$B$12:$AN$300,16,FALSE)</f>
        <v>946118.92999999993</v>
      </c>
      <c r="P107" s="158">
        <f>VLOOKUP($C107,Loans!$B$12:$AN$300,17,FALSE)</f>
        <v>7.37</v>
      </c>
      <c r="Q107" s="158">
        <f>VLOOKUP($C107,Loans!$B$12:$AN$300,18,FALSE)</f>
        <v>28779071.349999998</v>
      </c>
      <c r="R107" s="158">
        <f>VLOOKUP($C107,Loans!$B$12:$AN$300,19,FALSE)</f>
        <v>28779078.719999995</v>
      </c>
      <c r="S107" s="145">
        <f>VLOOKUP($C107,'SREC Inv.'!$B$14:$AF$266,25,FALSE)</f>
        <v>537548</v>
      </c>
      <c r="T107" s="145">
        <f>VLOOKUP($C107,'SREC Inv.'!$B$14:$AF$266,27,FALSE)</f>
        <v>0</v>
      </c>
      <c r="U107" s="145">
        <f>VLOOKUP($C107,'SREC Inv.'!$B$14:$AF$266,28,FALSE)</f>
        <v>0</v>
      </c>
      <c r="V107" s="161">
        <f>VLOOKUP($C107,'SREC Inv.'!$B$14:$AF$266,29,FALSE)</f>
        <v>1637724</v>
      </c>
      <c r="W107" s="145">
        <f>VLOOKUP($C107,'SREC Inv.'!$B$14:$AF$266,30,FALSE)</f>
        <v>8886.5519660273967</v>
      </c>
      <c r="X107" s="145">
        <f>VLOOKUP($C107,'SREC Inv.'!$B$14:$AF$266,31,FALSE)</f>
        <v>0</v>
      </c>
      <c r="Y107" s="145"/>
      <c r="Z107" s="158">
        <f>VLOOKUP($C107,Loans!$B$12:$AN$300,35,FALSE)</f>
        <v>683623.13</v>
      </c>
      <c r="AA107" s="158"/>
      <c r="AB107" s="55"/>
      <c r="AC107" s="55"/>
      <c r="AD107" s="55"/>
      <c r="AE107" s="55"/>
      <c r="AF107" s="55"/>
      <c r="AG107" s="55"/>
      <c r="AH107" s="55"/>
      <c r="AI107" s="55"/>
      <c r="AJ107" s="160">
        <f>VLOOKUP($C107,'CapO-M Sum'!$A$3:$C$256,3,FALSE)</f>
        <v>7337.9478682661293</v>
      </c>
      <c r="AK107" s="160">
        <f t="shared" si="3"/>
        <v>-19271.909375706509</v>
      </c>
    </row>
    <row r="108" spans="1:37" hidden="1" outlineLevel="1" x14ac:dyDescent="0.2">
      <c r="A108">
        <f t="shared" si="0"/>
        <v>2019</v>
      </c>
      <c r="B108" s="157">
        <v>43739</v>
      </c>
      <c r="C108" s="157">
        <f t="shared" si="4"/>
        <v>43769</v>
      </c>
      <c r="D108" s="158">
        <v>0</v>
      </c>
      <c r="E108" s="159">
        <v>0</v>
      </c>
      <c r="F108" s="158">
        <f t="shared" si="2"/>
        <v>231910.46583966646</v>
      </c>
      <c r="G108" s="158">
        <f>VLOOKUP($C108,LoansC!$B$12:$AN$188,31,FALSE)</f>
        <v>-34488.648816000037</v>
      </c>
      <c r="H108" s="158">
        <f>VLOOKUP($C108,LoansR!$B$12:$AN$187,31,FALSE)</f>
        <v>101.80465566666663</v>
      </c>
      <c r="I108" s="158">
        <f>VLOOKUP($C108,Loans!$B$12:$AN$300,10,FALSE)</f>
        <v>266297.30999999982</v>
      </c>
      <c r="J108" s="158">
        <f>VLOOKUP($C108,LoansC!$B$12:$AN$188,10,FALSE)</f>
        <v>266088.56999999983</v>
      </c>
      <c r="K108" s="158">
        <f>VLOOKUP($C108,LoansR!$B$12:$AN$187,10,FALSE)</f>
        <v>208.74000000000012</v>
      </c>
      <c r="L108" s="158">
        <f>VLOOKUP($C108,Loans!$B$12:$AN$300,14,FALSE)</f>
        <v>1121621.19</v>
      </c>
      <c r="M108" s="158">
        <f>VLOOKUP($C108,Loans!$B$12:$AN$300,13,FALSE)</f>
        <v>0</v>
      </c>
      <c r="N108" s="158">
        <f>VLOOKUP($C108,Loans!$B$12:$AN$300,15,FALSE)</f>
        <v>266284.49999999983</v>
      </c>
      <c r="O108" s="158">
        <f>VLOOKUP($C108,Loans!$B$12:$AN$300,16,FALSE)</f>
        <v>855336.68999999983</v>
      </c>
      <c r="P108" s="158">
        <f>VLOOKUP($C108,Loans!$B$12:$AN$300,17,FALSE)</f>
        <v>20.18</v>
      </c>
      <c r="Q108" s="158">
        <f>VLOOKUP($C108,Loans!$B$12:$AN$300,18,FALSE)</f>
        <v>27923734.66</v>
      </c>
      <c r="R108" s="158">
        <f>VLOOKUP($C108,Loans!$B$12:$AN$300,19,FALSE)</f>
        <v>27923754.84</v>
      </c>
      <c r="S108" s="145">
        <f>VLOOKUP($C108,'SREC Inv.'!$B$14:$AF$266,25,FALSE)</f>
        <v>493658</v>
      </c>
      <c r="T108" s="145">
        <f>VLOOKUP($C108,'SREC Inv.'!$B$14:$AF$266,27,FALSE)</f>
        <v>1637724</v>
      </c>
      <c r="U108" s="145">
        <f>VLOOKUP($C108,'SREC Inv.'!$B$14:$AF$266,28,FALSE)</f>
        <v>0</v>
      </c>
      <c r="V108" s="161">
        <f>VLOOKUP($C108,'SREC Inv.'!$B$14:$AF$266,29,FALSE)</f>
        <v>493658</v>
      </c>
      <c r="W108" s="145">
        <f>VLOOKUP($C108,'SREC Inv.'!$B$14:$AF$266,30,FALSE)</f>
        <v>13147.326171506849</v>
      </c>
      <c r="X108" s="145">
        <f>VLOOKUP($C108,'SREC Inv.'!$B$14:$AF$266,31,FALSE)</f>
        <v>8306.16</v>
      </c>
      <c r="Y108" s="145"/>
      <c r="Z108" s="158">
        <f>VLOOKUP($C108,Loans!$B$12:$AN$300,35,FALSE)</f>
        <v>627963.18999999994</v>
      </c>
      <c r="AA108" s="158"/>
      <c r="AB108" s="55"/>
      <c r="AC108" s="55"/>
      <c r="AD108" s="55"/>
      <c r="AE108" s="55"/>
      <c r="AF108" s="55"/>
      <c r="AG108" s="55"/>
      <c r="AH108" s="55"/>
      <c r="AI108" s="55"/>
      <c r="AJ108" s="160">
        <f>VLOOKUP($C108,'CapO-M Sum'!$A$3:$C$256,3,FALSE)</f>
        <v>6708.833333333333</v>
      </c>
      <c r="AK108" s="160">
        <f t="shared" si="3"/>
        <v>-6224.5246554931864</v>
      </c>
    </row>
    <row r="109" spans="1:37" hidden="1" outlineLevel="1" x14ac:dyDescent="0.2">
      <c r="A109">
        <f t="shared" si="0"/>
        <v>2019</v>
      </c>
      <c r="B109" s="157">
        <v>43770</v>
      </c>
      <c r="C109" s="157">
        <f t="shared" si="4"/>
        <v>43799</v>
      </c>
      <c r="D109" s="158">
        <v>0</v>
      </c>
      <c r="E109" s="159">
        <v>0</v>
      </c>
      <c r="F109" s="158">
        <f t="shared" si="2"/>
        <v>225018.01729191662</v>
      </c>
      <c r="G109" s="158">
        <f>VLOOKUP($C109,LoansC!$B$12:$AN$188,31,FALSE)</f>
        <v>-33469.025100000043</v>
      </c>
      <c r="H109" s="158">
        <f>VLOOKUP($C109,LoansR!$B$12:$AN$187,31,FALSE)</f>
        <v>86.912391916666621</v>
      </c>
      <c r="I109" s="158">
        <f>VLOOKUP($C109,Loans!$B$12:$AN$300,10,FALSE)</f>
        <v>258400.13</v>
      </c>
      <c r="J109" s="158">
        <f>VLOOKUP($C109,LoansC!$B$12:$AN$188,10,FALSE)</f>
        <v>258221.9</v>
      </c>
      <c r="K109" s="158">
        <f>VLOOKUP($C109,LoansR!$B$12:$AN$187,10,FALSE)</f>
        <v>178.22999999999979</v>
      </c>
      <c r="L109" s="158">
        <f>VLOOKUP($C109,Loans!$B$12:$AN$300,14,FALSE)</f>
        <v>953016.16</v>
      </c>
      <c r="M109" s="158">
        <f>VLOOKUP($C109,Loans!$B$12:$AN$300,13,FALSE)</f>
        <v>0</v>
      </c>
      <c r="N109" s="158">
        <f>VLOOKUP($C109,Loans!$B$12:$AN$300,15,FALSE)</f>
        <v>258358.5</v>
      </c>
      <c r="O109" s="158">
        <f>VLOOKUP($C109,Loans!$B$12:$AN$300,16,FALSE)</f>
        <v>694657.66000000015</v>
      </c>
      <c r="P109" s="158">
        <f>VLOOKUP($C109,Loans!$B$12:$AN$300,17,FALSE)</f>
        <v>61.81</v>
      </c>
      <c r="Q109" s="158">
        <f>VLOOKUP($C109,Loans!$B$12:$AN$300,18,FALSE)</f>
        <v>27229077</v>
      </c>
      <c r="R109" s="158">
        <f>VLOOKUP($C109,Loans!$B$12:$AN$300,19,FALSE)</f>
        <v>27229138.809999999</v>
      </c>
      <c r="S109" s="145">
        <f>VLOOKUP($C109,'SREC Inv.'!$B$14:$AF$266,25,FALSE)</f>
        <v>419463</v>
      </c>
      <c r="T109" s="145">
        <f>VLOOKUP($C109,'SREC Inv.'!$B$14:$AF$266,27,FALSE)</f>
        <v>0</v>
      </c>
      <c r="U109" s="145">
        <f>VLOOKUP($C109,'SREC Inv.'!$B$14:$AF$266,28,FALSE)</f>
        <v>0</v>
      </c>
      <c r="V109" s="161">
        <f>VLOOKUP($C109,'SREC Inv.'!$B$14:$AF$266,29,FALSE)</f>
        <v>913121</v>
      </c>
      <c r="W109" s="145">
        <f>VLOOKUP($C109,'SREC Inv.'!$B$14:$AF$266,30,FALSE)</f>
        <v>4034.6956989041091</v>
      </c>
      <c r="X109" s="145">
        <f>VLOOKUP($C109,'SREC Inv.'!$B$14:$AF$266,31,FALSE)</f>
        <v>0</v>
      </c>
      <c r="Y109" s="145"/>
      <c r="Z109" s="158">
        <f>VLOOKUP($C109,Loans!$B$12:$AN$300,35,FALSE)</f>
        <v>533596</v>
      </c>
      <c r="AA109" s="158"/>
      <c r="AB109" s="55"/>
      <c r="AC109" s="55"/>
      <c r="AD109" s="55"/>
      <c r="AE109" s="55"/>
      <c r="AF109" s="55"/>
      <c r="AG109" s="55"/>
      <c r="AH109" s="55"/>
      <c r="AI109" s="55"/>
      <c r="AJ109" s="160">
        <f>VLOOKUP($C109,'CapO-M Sum'!$A$3:$C$256,3,FALSE)</f>
        <v>6708.833333333333</v>
      </c>
      <c r="AK109" s="160">
        <f t="shared" si="3"/>
        <v>-22638.583675845934</v>
      </c>
    </row>
    <row r="110" spans="1:37" hidden="1" outlineLevel="1" x14ac:dyDescent="0.2">
      <c r="A110">
        <f t="shared" si="0"/>
        <v>2019</v>
      </c>
      <c r="B110" s="157">
        <v>43800</v>
      </c>
      <c r="C110" s="157">
        <f t="shared" si="4"/>
        <v>43830</v>
      </c>
      <c r="D110" s="158">
        <v>0</v>
      </c>
      <c r="E110" s="159">
        <v>0</v>
      </c>
      <c r="F110" s="158">
        <f t="shared" si="2"/>
        <v>219420.56456349994</v>
      </c>
      <c r="G110" s="158">
        <f>VLOOKUP($C110,LoansC!$B$12:$AN$188,31,FALSE)</f>
        <v>-32640.031380000037</v>
      </c>
      <c r="H110" s="158">
        <f>VLOOKUP($C110,LoansR!$B$12:$AN$187,31,FALSE)</f>
        <v>76.905943499999964</v>
      </c>
      <c r="I110" s="158">
        <f>VLOOKUP($C110,Loans!$B$12:$AN$300,10,FALSE)</f>
        <v>251983.68999999997</v>
      </c>
      <c r="J110" s="158">
        <f>VLOOKUP($C110,LoansC!$B$12:$AN$188,10,FALSE)</f>
        <v>251825.98999999996</v>
      </c>
      <c r="K110" s="158">
        <f>VLOOKUP($C110,LoansR!$B$12:$AN$187,10,FALSE)</f>
        <v>157.69999999999993</v>
      </c>
      <c r="L110" s="158">
        <f>VLOOKUP($C110,Loans!$B$12:$AN$300,14,FALSE)</f>
        <v>769257.99</v>
      </c>
      <c r="M110" s="158">
        <f>VLOOKUP($C110,Loans!$B$12:$AN$300,13,FALSE)</f>
        <v>0</v>
      </c>
      <c r="N110" s="158">
        <f>VLOOKUP($C110,Loans!$B$12:$AN$300,15,FALSE)</f>
        <v>252029.95999999996</v>
      </c>
      <c r="O110" s="158">
        <f>VLOOKUP($C110,Loans!$B$12:$AN$300,16,FALSE)</f>
        <v>517228.02999999997</v>
      </c>
      <c r="P110" s="158">
        <f>VLOOKUP($C110,Loans!$B$12:$AN$300,17,FALSE)</f>
        <v>15.54</v>
      </c>
      <c r="Q110" s="158">
        <f>VLOOKUP($C110,Loans!$B$12:$AN$300,18,FALSE)</f>
        <v>26711848.97000001</v>
      </c>
      <c r="R110" s="158">
        <f>VLOOKUP($C110,Loans!$B$12:$AN$300,19,FALSE)</f>
        <v>26711864.510000013</v>
      </c>
      <c r="S110" s="145">
        <f>VLOOKUP($C110,'SREC Inv.'!$B$14:$AF$266,25,FALSE)</f>
        <v>338580</v>
      </c>
      <c r="T110" s="145">
        <f>VLOOKUP($C110,'SREC Inv.'!$B$14:$AF$266,27,FALSE)</f>
        <v>0</v>
      </c>
      <c r="U110" s="145">
        <f>VLOOKUP($C110,'SREC Inv.'!$B$14:$AF$266,28,FALSE)</f>
        <v>0</v>
      </c>
      <c r="V110" s="161">
        <f>VLOOKUP($C110,'SREC Inv.'!$B$14:$AF$266,29,FALSE)</f>
        <v>1251701</v>
      </c>
      <c r="W110" s="145">
        <f>VLOOKUP($C110,'SREC Inv.'!$B$14:$AF$266,30,FALSE)</f>
        <v>7589.0507060273958</v>
      </c>
      <c r="X110" s="145">
        <f>VLOOKUP($C110,'SREC Inv.'!$B$14:$AF$266,31,FALSE)</f>
        <v>0</v>
      </c>
      <c r="Y110" s="145"/>
      <c r="Z110" s="158">
        <f>VLOOKUP($C110,Loans!$B$12:$AN$300,35,FALSE)</f>
        <v>430677.99</v>
      </c>
      <c r="AA110" s="158"/>
      <c r="AB110" s="55"/>
      <c r="AC110" s="55"/>
      <c r="AD110" s="55"/>
      <c r="AE110" s="55"/>
      <c r="AF110" s="55"/>
      <c r="AG110" s="55"/>
      <c r="AH110" s="55"/>
      <c r="AI110" s="55"/>
      <c r="AJ110" s="160">
        <f>VLOOKUP($C110,'CapO-M Sum'!$A$3:$C$256,3,FALSE)</f>
        <v>6708.833333333333</v>
      </c>
      <c r="AK110" s="160">
        <f t="shared" si="3"/>
        <v>-18265.241397139307</v>
      </c>
    </row>
    <row r="111" spans="1:37" hidden="1" outlineLevel="1" x14ac:dyDescent="0.2">
      <c r="A111">
        <f t="shared" si="0"/>
        <v>2020</v>
      </c>
      <c r="B111" s="157">
        <v>43831</v>
      </c>
      <c r="C111" s="157">
        <f t="shared" si="4"/>
        <v>43861</v>
      </c>
      <c r="D111" s="158">
        <v>0</v>
      </c>
      <c r="E111" s="159">
        <v>0</v>
      </c>
      <c r="F111" s="158">
        <f t="shared" si="2"/>
        <v>215252.17615108326</v>
      </c>
      <c r="G111" s="158">
        <f>VLOOKUP($C111,LoansC!$B$12:$AN$188,31,FALSE)</f>
        <v>-32023.952568000052</v>
      </c>
      <c r="H111" s="158">
        <f>VLOOKUP($C111,LoansR!$B$12:$AN$187,31,FALSE)</f>
        <v>66.668719083333301</v>
      </c>
      <c r="I111" s="158">
        <f>VLOOKUP($C111,Loans!$B$12:$AN$300,10,FALSE)</f>
        <v>247209.46</v>
      </c>
      <c r="J111" s="158">
        <f>VLOOKUP($C111,LoansC!$B$12:$AN$188,10,FALSE)</f>
        <v>247072.75999999998</v>
      </c>
      <c r="K111" s="158">
        <f>VLOOKUP($C111,LoansR!$B$12:$AN$187,10,FALSE)</f>
        <v>136.69999999999999</v>
      </c>
      <c r="L111" s="158">
        <f>VLOOKUP($C111,Loans!$B$12:$AN$300,14,FALSE)</f>
        <v>480722.13</v>
      </c>
      <c r="M111" s="158">
        <f>VLOOKUP($C111,Loans!$B$12:$AN$300,13,FALSE)</f>
        <v>0</v>
      </c>
      <c r="N111" s="158">
        <f>VLOOKUP($C111,Loans!$B$12:$AN$300,15,FALSE)</f>
        <v>247080.53999999998</v>
      </c>
      <c r="O111" s="158">
        <f>VLOOKUP($C111,Loans!$B$12:$AN$300,16,FALSE)</f>
        <v>233641.59000000003</v>
      </c>
      <c r="P111" s="158">
        <f>VLOOKUP($C111,Loans!$B$12:$AN$300,17,FALSE)</f>
        <v>144.45999999999998</v>
      </c>
      <c r="Q111" s="158">
        <f>VLOOKUP($C111,Loans!$B$12:$AN$300,18,FALSE)</f>
        <v>26478207.380000003</v>
      </c>
      <c r="R111" s="158">
        <f>VLOOKUP($C111,Loans!$B$12:$AN$300,19,FALSE)</f>
        <v>26478351.840000004</v>
      </c>
      <c r="S111" s="145">
        <f>VLOOKUP($C111,'SREC Inv.'!$B$14:$AF$266,25,FALSE)</f>
        <v>211717</v>
      </c>
      <c r="T111" s="145">
        <f>VLOOKUP($C111,'SREC Inv.'!$B$14:$AF$266,27,FALSE)</f>
        <v>1251701</v>
      </c>
      <c r="U111" s="145">
        <f>VLOOKUP($C111,'SREC Inv.'!$B$14:$AF$266,28,FALSE)</f>
        <v>0</v>
      </c>
      <c r="V111" s="161">
        <f>VLOOKUP($C111,'SREC Inv.'!$B$14:$AF$266,29,FALSE)</f>
        <v>211717</v>
      </c>
      <c r="W111" s="145">
        <f>VLOOKUP($C111,'SREC Inv.'!$B$14:$AF$266,30,FALSE)</f>
        <v>10004.541465479451</v>
      </c>
      <c r="X111" s="145">
        <f>VLOOKUP($C111,'SREC Inv.'!$B$14:$AF$266,31,FALSE)</f>
        <v>6348.34</v>
      </c>
      <c r="Y111" s="145"/>
      <c r="Z111" s="158">
        <f>VLOOKUP($C111,Loans!$B$12:$AN$300,35,FALSE)</f>
        <v>269192</v>
      </c>
      <c r="AA111" s="158"/>
      <c r="AB111" s="55"/>
      <c r="AC111" s="55"/>
      <c r="AD111" s="55"/>
      <c r="AE111" s="55"/>
      <c r="AF111" s="55"/>
      <c r="AG111" s="55"/>
      <c r="AH111" s="55"/>
      <c r="AI111" s="55"/>
      <c r="AJ111" s="160">
        <f>VLOOKUP($C111,'CapO-M Sum'!$A$3:$C$256,3,FALSE)</f>
        <v>6708.833333333333</v>
      </c>
      <c r="AK111" s="160">
        <f t="shared" si="3"/>
        <v>-8895.5690501039353</v>
      </c>
    </row>
    <row r="112" spans="1:37" hidden="1" outlineLevel="1" x14ac:dyDescent="0.2">
      <c r="A112">
        <f t="shared" si="0"/>
        <v>2020</v>
      </c>
      <c r="B112" s="157">
        <v>43862</v>
      </c>
      <c r="C112" s="157">
        <f t="shared" si="4"/>
        <v>43890</v>
      </c>
      <c r="D112" s="158">
        <v>0</v>
      </c>
      <c r="E112" s="159">
        <v>0</v>
      </c>
      <c r="F112" s="158">
        <f t="shared" si="2"/>
        <v>213370.50670316658</v>
      </c>
      <c r="G112" s="158">
        <f>VLOOKUP($C112,LoansC!$B$12:$AN$188,31,FALSE)</f>
        <v>-31744.169880000041</v>
      </c>
      <c r="H112" s="158">
        <f>VLOOKUP($C112,LoansR!$B$12:$AN$187,31,FALSE)</f>
        <v>65.716583166666638</v>
      </c>
      <c r="I112" s="158">
        <f>VLOOKUP($C112,Loans!$B$12:$AN$300,10,FALSE)</f>
        <v>245048.95999999996</v>
      </c>
      <c r="J112" s="158">
        <f>VLOOKUP($C112,LoansC!$B$12:$AN$188,10,FALSE)</f>
        <v>244914.20999999996</v>
      </c>
      <c r="K112" s="158">
        <f>VLOOKUP($C112,LoansR!$B$12:$AN$187,10,FALSE)</f>
        <v>134.7499999999994</v>
      </c>
      <c r="L112" s="158">
        <f>VLOOKUP($C112,Loans!$B$12:$AN$300,14,FALSE)</f>
        <v>426075</v>
      </c>
      <c r="M112" s="158">
        <f>VLOOKUP($C112,Loans!$B$12:$AN$300,13,FALSE)</f>
        <v>0</v>
      </c>
      <c r="N112" s="158">
        <f>VLOOKUP($C112,Loans!$B$12:$AN$300,15,FALSE)</f>
        <v>243730.25999999995</v>
      </c>
      <c r="O112" s="158">
        <f>VLOOKUP($C112,Loans!$B$12:$AN$300,16,FALSE)</f>
        <v>182344.74</v>
      </c>
      <c r="P112" s="158">
        <f>VLOOKUP($C112,Loans!$B$12:$AN$300,17,FALSE)</f>
        <v>1463.16</v>
      </c>
      <c r="Q112" s="158">
        <f>VLOOKUP($C112,Loans!$B$12:$AN$300,18,FALSE)</f>
        <v>26295862.640000004</v>
      </c>
      <c r="R112" s="158">
        <f>VLOOKUP($C112,Loans!$B$12:$AN$300,19,FALSE)</f>
        <v>26297325.800000008</v>
      </c>
      <c r="S112" s="145">
        <f>VLOOKUP($C112,'SREC Inv.'!$B$14:$AF$266,25,FALSE)</f>
        <v>187473</v>
      </c>
      <c r="T112" s="145">
        <f>VLOOKUP($C112,'SREC Inv.'!$B$14:$AF$266,27,FALSE)</f>
        <v>0</v>
      </c>
      <c r="U112" s="145">
        <f>VLOOKUP($C112,'SREC Inv.'!$B$14:$AF$266,28,FALSE)</f>
        <v>0</v>
      </c>
      <c r="V112" s="161">
        <f>VLOOKUP($C112,'SREC Inv.'!$B$14:$AF$266,29,FALSE)</f>
        <v>399190</v>
      </c>
      <c r="W112" s="145">
        <f>VLOOKUP($C112,'SREC Inv.'!$B$14:$AF$266,30,FALSE)</f>
        <v>1676.292115616438</v>
      </c>
      <c r="X112" s="145">
        <f>VLOOKUP($C112,'SREC Inv.'!$B$14:$AF$266,31,FALSE)</f>
        <v>0</v>
      </c>
      <c r="Y112" s="145"/>
      <c r="Z112" s="158">
        <f>VLOOKUP($C112,Loans!$B$12:$AN$300,35,FALSE)</f>
        <v>238602</v>
      </c>
      <c r="AA112" s="158"/>
      <c r="AB112" s="55"/>
      <c r="AC112" s="55"/>
      <c r="AD112" s="55"/>
      <c r="AE112" s="55"/>
      <c r="AF112" s="55"/>
      <c r="AG112" s="55"/>
      <c r="AH112" s="55"/>
      <c r="AI112" s="55"/>
      <c r="AJ112" s="160">
        <f>VLOOKUP($C112,'CapO-M Sum'!$A$3:$C$256,3,FALSE)</f>
        <v>6708.833333333333</v>
      </c>
      <c r="AK112" s="160">
        <f t="shared" si="3"/>
        <v>-23293.327847883604</v>
      </c>
    </row>
    <row r="113" spans="1:37" hidden="1" outlineLevel="1" x14ac:dyDescent="0.2">
      <c r="A113">
        <f t="shared" si="0"/>
        <v>2020</v>
      </c>
      <c r="B113" s="157">
        <v>43891</v>
      </c>
      <c r="C113" s="157">
        <f t="shared" si="4"/>
        <v>43921</v>
      </c>
      <c r="D113" s="158">
        <v>0</v>
      </c>
      <c r="E113" s="159">
        <v>0</v>
      </c>
      <c r="F113" s="158">
        <f t="shared" si="2"/>
        <v>211911.71686574997</v>
      </c>
      <c r="G113" s="158">
        <f>VLOOKUP($C113,LoansC!$B$12:$AN$188,31,FALSE)</f>
        <v>-31530.196932000046</v>
      </c>
      <c r="H113" s="158">
        <f>VLOOKUP($C113,LoansR!$B$12:$AN$187,31,FALSE)</f>
        <v>58.543797749999968</v>
      </c>
      <c r="I113" s="158">
        <f>VLOOKUP($C113,Loans!$B$12:$AN$300,10,FALSE)</f>
        <v>243383.37000000002</v>
      </c>
      <c r="J113" s="158">
        <f>VLOOKUP($C113,LoansC!$B$12:$AN$188,10,FALSE)</f>
        <v>243263.34000000003</v>
      </c>
      <c r="K113" s="158">
        <f>VLOOKUP($C113,LoansR!$B$12:$AN$187,10,FALSE)</f>
        <v>120.02999999999952</v>
      </c>
      <c r="L113" s="158">
        <f>VLOOKUP($C113,Loans!$B$12:$AN$300,14,FALSE)</f>
        <v>527194.77</v>
      </c>
      <c r="M113" s="158">
        <f>VLOOKUP($C113,Loans!$B$12:$AN$300,13,FALSE)</f>
        <v>0</v>
      </c>
      <c r="N113" s="158">
        <f>VLOOKUP($C113,Loans!$B$12:$AN$300,15,FALSE)</f>
        <v>244776.00999999995</v>
      </c>
      <c r="O113" s="158">
        <f>VLOOKUP($C113,Loans!$B$12:$AN$300,16,FALSE)</f>
        <v>282418.76000000007</v>
      </c>
      <c r="P113" s="158">
        <f>VLOOKUP($C113,Loans!$B$12:$AN$300,17,FALSE)</f>
        <v>70.52</v>
      </c>
      <c r="Q113" s="158">
        <f>VLOOKUP($C113,Loans!$B$12:$AN$300,18,FALSE)</f>
        <v>26013443.880000003</v>
      </c>
      <c r="R113" s="158">
        <f>VLOOKUP($C113,Loans!$B$12:$AN$300,19,FALSE)</f>
        <v>26013514.400000002</v>
      </c>
      <c r="S113" s="145">
        <f>VLOOKUP($C113,'SREC Inv.'!$B$14:$AF$266,25,FALSE)</f>
        <v>232199</v>
      </c>
      <c r="T113" s="145">
        <f>VLOOKUP($C113,'SREC Inv.'!$B$14:$AF$266,27,FALSE)</f>
        <v>0</v>
      </c>
      <c r="U113" s="145">
        <f>VLOOKUP($C113,'SREC Inv.'!$B$14:$AF$266,28,FALSE)</f>
        <v>0</v>
      </c>
      <c r="V113" s="161">
        <f>VLOOKUP($C113,'SREC Inv.'!$B$14:$AF$266,29,FALSE)</f>
        <v>631389</v>
      </c>
      <c r="W113" s="145">
        <f>VLOOKUP($C113,'SREC Inv.'!$B$14:$AF$266,30,FALSE)</f>
        <v>3340.0150857534245</v>
      </c>
      <c r="X113" s="145">
        <f>VLOOKUP($C113,'SREC Inv.'!$B$14:$AF$266,31,FALSE)</f>
        <v>0</v>
      </c>
      <c r="Y113" s="145"/>
      <c r="Z113" s="158">
        <f>VLOOKUP($C113,Loans!$B$12:$AN$300,35,FALSE)</f>
        <v>294995.77</v>
      </c>
      <c r="AA113" s="158"/>
      <c r="AB113" s="55"/>
      <c r="AC113" s="55"/>
      <c r="AD113" s="55"/>
      <c r="AE113" s="55"/>
      <c r="AF113" s="55"/>
      <c r="AG113" s="55"/>
      <c r="AH113" s="55"/>
      <c r="AI113" s="55"/>
      <c r="AJ113" s="160">
        <f>VLOOKUP($C113,'CapO-M Sum'!$A$3:$C$256,3,FALSE)</f>
        <v>6708.833333333333</v>
      </c>
      <c r="AK113" s="160">
        <f t="shared" si="3"/>
        <v>-21422.804715163289</v>
      </c>
    </row>
    <row r="114" spans="1:37" hidden="1" outlineLevel="1" x14ac:dyDescent="0.2">
      <c r="A114">
        <f t="shared" si="0"/>
        <v>2020</v>
      </c>
      <c r="B114" s="157">
        <v>43922</v>
      </c>
      <c r="C114" s="157">
        <f t="shared" si="4"/>
        <v>43951</v>
      </c>
      <c r="D114" s="158">
        <v>0</v>
      </c>
      <c r="E114" s="159">
        <v>0</v>
      </c>
      <c r="F114" s="158">
        <f t="shared" si="2"/>
        <v>209624.6998779166</v>
      </c>
      <c r="G114" s="158">
        <f>VLOOKUP($C114,LoansC!$B$12:$AN$188,31,FALSE)</f>
        <v>-31192.262940000041</v>
      </c>
      <c r="H114" s="158">
        <f>VLOOKUP($C114,LoansR!$B$12:$AN$187,31,FALSE)</f>
        <v>52.732817916666633</v>
      </c>
      <c r="I114" s="158">
        <f>VLOOKUP($C114,Loans!$B$12:$AN$300,10,FALSE)</f>
        <v>240764.22999999998</v>
      </c>
      <c r="J114" s="158">
        <f>VLOOKUP($C114,LoansC!$B$12:$AN$188,10,FALSE)</f>
        <v>240656.09999999998</v>
      </c>
      <c r="K114" s="158">
        <f>VLOOKUP($C114,LoansR!$B$12:$AN$187,10,FALSE)</f>
        <v>108.13000000000133</v>
      </c>
      <c r="L114" s="158">
        <f>VLOOKUP($C114,Loans!$B$12:$AN$300,14,FALSE)</f>
        <v>651996.34</v>
      </c>
      <c r="M114" s="158">
        <f>VLOOKUP($C114,Loans!$B$12:$AN$300,13,FALSE)</f>
        <v>0</v>
      </c>
      <c r="N114" s="158">
        <f>VLOOKUP($C114,Loans!$B$12:$AN$300,15,FALSE)</f>
        <v>240797.53999999998</v>
      </c>
      <c r="O114" s="158">
        <f>VLOOKUP($C114,Loans!$B$12:$AN$300,16,FALSE)</f>
        <v>411198.8</v>
      </c>
      <c r="P114" s="158">
        <f>VLOOKUP($C114,Loans!$B$12:$AN$300,17,FALSE)</f>
        <v>37.21</v>
      </c>
      <c r="Q114" s="158">
        <f>VLOOKUP($C114,Loans!$B$12:$AN$300,18,FALSE)</f>
        <v>25602245.080000009</v>
      </c>
      <c r="R114" s="158">
        <f>VLOOKUP($C114,Loans!$B$12:$AN$300,19,FALSE)</f>
        <v>25602282.290000007</v>
      </c>
      <c r="S114" s="145">
        <f>VLOOKUP($C114,'SREC Inv.'!$B$14:$AF$266,25,FALSE)</f>
        <v>287166</v>
      </c>
      <c r="T114" s="145">
        <f>VLOOKUP($C114,'SREC Inv.'!$B$14:$AF$266,27,FALSE)</f>
        <v>631389</v>
      </c>
      <c r="U114" s="145">
        <f>VLOOKUP($C114,'SREC Inv.'!$B$14:$AF$266,28,FALSE)</f>
        <v>0</v>
      </c>
      <c r="V114" s="161">
        <f>VLOOKUP($C114,'SREC Inv.'!$B$14:$AF$266,29,FALSE)</f>
        <v>287166</v>
      </c>
      <c r="W114" s="145">
        <f>VLOOKUP($C114,'SREC Inv.'!$B$14:$AF$266,30,FALSE)</f>
        <v>4927.0496572602733</v>
      </c>
      <c r="X114" s="145">
        <f>VLOOKUP($C114,'SREC Inv.'!$B$14:$AF$266,31,FALSE)</f>
        <v>3202.26</v>
      </c>
      <c r="Y114" s="145"/>
      <c r="Z114" s="158">
        <f>VLOOKUP($C114,Loans!$B$12:$AN$300,35,FALSE)</f>
        <v>364952</v>
      </c>
      <c r="AA114" s="158"/>
      <c r="AB114" s="55"/>
      <c r="AC114" s="55"/>
      <c r="AD114" s="55"/>
      <c r="AE114" s="55"/>
      <c r="AF114" s="55"/>
      <c r="AG114" s="55"/>
      <c r="AH114" s="55"/>
      <c r="AI114" s="55"/>
      <c r="AJ114" s="160">
        <f>VLOOKUP($C114,'CapO-M Sum'!$A$3:$C$256,3,FALSE)</f>
        <v>6708.833333333333</v>
      </c>
      <c r="AK114" s="160">
        <f t="shared" si="3"/>
        <v>-16301.387131489766</v>
      </c>
    </row>
    <row r="115" spans="1:37" hidden="1" outlineLevel="1" x14ac:dyDescent="0.2">
      <c r="A115">
        <f t="shared" si="0"/>
        <v>2020</v>
      </c>
      <c r="B115" s="157">
        <v>43952</v>
      </c>
      <c r="C115" s="157">
        <f t="shared" si="4"/>
        <v>43982</v>
      </c>
      <c r="D115" s="158">
        <v>0</v>
      </c>
      <c r="E115" s="159">
        <v>0</v>
      </c>
      <c r="F115" s="158">
        <f t="shared" si="2"/>
        <v>206310.90099483327</v>
      </c>
      <c r="G115" s="158">
        <f>VLOOKUP($C115,LoansC!$B$12:$AN$188,31,FALSE)</f>
        <v>-30700.720260000046</v>
      </c>
      <c r="H115" s="158">
        <f>VLOOKUP($C115,LoansR!$B$12:$AN$187,31,FALSE)</f>
        <v>48.471254833333312</v>
      </c>
      <c r="I115" s="158">
        <f>VLOOKUP($C115,Loans!$B$12:$AN$300,10,FALSE)</f>
        <v>236963.14999999997</v>
      </c>
      <c r="J115" s="158">
        <f>VLOOKUP($C115,LoansC!$B$12:$AN$188,10,FALSE)</f>
        <v>236863.76999999996</v>
      </c>
      <c r="K115" s="158">
        <f>VLOOKUP($C115,LoansR!$B$12:$AN$187,10,FALSE)</f>
        <v>99.380000000000877</v>
      </c>
      <c r="L115" s="158">
        <f>VLOOKUP($C115,Loans!$B$12:$AN$300,14,FALSE)</f>
        <v>925051.83</v>
      </c>
      <c r="M115" s="158">
        <f>VLOOKUP($C115,Loans!$B$12:$AN$300,13,FALSE)</f>
        <v>0</v>
      </c>
      <c r="N115" s="158">
        <f>VLOOKUP($C115,Loans!$B$12:$AN$300,15,FALSE)</f>
        <v>237000.35999999996</v>
      </c>
      <c r="O115" s="158">
        <f>VLOOKUP($C115,Loans!$B$12:$AN$300,16,FALSE)</f>
        <v>688051.47</v>
      </c>
      <c r="P115" s="158">
        <f>VLOOKUP($C115,Loans!$B$12:$AN$300,17,FALSE)</f>
        <v>0</v>
      </c>
      <c r="Q115" s="158">
        <f>VLOOKUP($C115,Loans!$B$12:$AN$300,18,FALSE)</f>
        <v>24914193.609999985</v>
      </c>
      <c r="R115" s="158">
        <f>VLOOKUP($C115,Loans!$B$12:$AN$300,19,FALSE)</f>
        <v>24914193.609999985</v>
      </c>
      <c r="S115" s="145">
        <f>VLOOKUP($C115,'SREC Inv.'!$B$14:$AF$266,25,FALSE)</f>
        <v>407132</v>
      </c>
      <c r="T115" s="145">
        <f>VLOOKUP($C115,'SREC Inv.'!$B$14:$AF$266,27,FALSE)</f>
        <v>0</v>
      </c>
      <c r="U115" s="145">
        <f>VLOOKUP($C115,'SREC Inv.'!$B$14:$AF$266,28,FALSE)</f>
        <v>0</v>
      </c>
      <c r="V115" s="161">
        <f>VLOOKUP($C115,'SREC Inv.'!$B$14:$AF$266,29,FALSE)</f>
        <v>694298</v>
      </c>
      <c r="W115" s="145">
        <f>VLOOKUP($C115,'SREC Inv.'!$B$14:$AF$266,30,FALSE)</f>
        <v>2466.321048219178</v>
      </c>
      <c r="X115" s="145">
        <f>VLOOKUP($C115,'SREC Inv.'!$B$14:$AF$266,31,FALSE)</f>
        <v>0</v>
      </c>
      <c r="Y115" s="145"/>
      <c r="Z115" s="158">
        <f>VLOOKUP($C115,Loans!$B$12:$AN$300,35,FALSE)</f>
        <v>517919.83</v>
      </c>
      <c r="AA115" s="158"/>
      <c r="AB115" s="55"/>
      <c r="AC115" s="55"/>
      <c r="AD115" s="55"/>
      <c r="AE115" s="55"/>
      <c r="AF115" s="55"/>
      <c r="AG115" s="55"/>
      <c r="AH115" s="55"/>
      <c r="AI115" s="55"/>
      <c r="AJ115" s="160">
        <f>VLOOKUP($C115,'CapO-M Sum'!$A$3:$C$256,3,FALSE)</f>
        <v>6708.833333333333</v>
      </c>
      <c r="AK115" s="160">
        <f t="shared" si="3"/>
        <v>-21477.094623614201</v>
      </c>
    </row>
    <row r="116" spans="1:37" hidden="1" outlineLevel="1" x14ac:dyDescent="0.2">
      <c r="A116">
        <f t="shared" si="0"/>
        <v>2020</v>
      </c>
      <c r="B116" s="157">
        <v>43983</v>
      </c>
      <c r="C116" s="157">
        <f t="shared" si="4"/>
        <v>44012</v>
      </c>
      <c r="D116" s="158">
        <v>0</v>
      </c>
      <c r="E116" s="159">
        <v>0</v>
      </c>
      <c r="F116" s="158">
        <f t="shared" si="2"/>
        <v>200766.05862374994</v>
      </c>
      <c r="G116" s="158">
        <f>VLOOKUP($C116,LoansC!$B$12:$AN$188,31,FALSE)</f>
        <v>-29877.446784000018</v>
      </c>
      <c r="H116" s="158">
        <f>VLOOKUP($C116,LoansR!$B$12:$AN$187,31,FALSE)</f>
        <v>43.115407749999981</v>
      </c>
      <c r="I116" s="158">
        <f>VLOOKUP($C116,Loans!$B$12:$AN$300,10,FALSE)</f>
        <v>230600.38999999996</v>
      </c>
      <c r="J116" s="158">
        <f>VLOOKUP($C116,LoansC!$B$12:$AN$188,10,FALSE)</f>
        <v>230511.96999999994</v>
      </c>
      <c r="K116" s="158">
        <f>VLOOKUP($C116,LoansR!$B$12:$AN$187,10,FALSE)</f>
        <v>88.419999999999987</v>
      </c>
      <c r="L116" s="158">
        <f>VLOOKUP($C116,Loans!$B$12:$AN$300,14,FALSE)</f>
        <v>1039775</v>
      </c>
      <c r="M116" s="158">
        <f>VLOOKUP($C116,Loans!$B$12:$AN$300,13,FALSE)</f>
        <v>0</v>
      </c>
      <c r="N116" s="158">
        <f>VLOOKUP($C116,Loans!$B$12:$AN$300,15,FALSE)</f>
        <v>230600.38999999996</v>
      </c>
      <c r="O116" s="158">
        <f>VLOOKUP($C116,Loans!$B$12:$AN$300,16,FALSE)</f>
        <v>809174.60999999964</v>
      </c>
      <c r="P116" s="158">
        <f>VLOOKUP($C116,Loans!$B$12:$AN$300,17,FALSE)</f>
        <v>0</v>
      </c>
      <c r="Q116" s="158">
        <f>VLOOKUP($C116,Loans!$B$12:$AN$300,18,FALSE)</f>
        <v>24105018.999999993</v>
      </c>
      <c r="R116" s="158">
        <f>VLOOKUP($C116,Loans!$B$12:$AN$300,19,FALSE)</f>
        <v>24105018.999999993</v>
      </c>
      <c r="S116" s="145">
        <f>VLOOKUP($C116,'SREC Inv.'!$B$14:$AF$266,25,FALSE)</f>
        <v>457501</v>
      </c>
      <c r="T116" s="145">
        <f>VLOOKUP($C116,'SREC Inv.'!$B$14:$AF$266,27,FALSE)</f>
        <v>0</v>
      </c>
      <c r="U116" s="145">
        <f>VLOOKUP($C116,'SREC Inv.'!$B$14:$AF$266,28,FALSE)</f>
        <v>0</v>
      </c>
      <c r="V116" s="161">
        <f>VLOOKUP($C116,'SREC Inv.'!$B$14:$AF$266,29,FALSE)</f>
        <v>1151799</v>
      </c>
      <c r="W116" s="145">
        <f>VLOOKUP($C116,'SREC Inv.'!$B$14:$AF$266,30,FALSE)</f>
        <v>5639.4488895890399</v>
      </c>
      <c r="X116" s="145">
        <f>VLOOKUP($C116,'SREC Inv.'!$B$14:$AF$266,31,FALSE)</f>
        <v>0</v>
      </c>
      <c r="Y116" s="145"/>
      <c r="Z116" s="158">
        <f>VLOOKUP($C116,Loans!$B$12:$AN$300,35,FALSE)</f>
        <v>582274</v>
      </c>
      <c r="AA116" s="158"/>
      <c r="AB116" s="55"/>
      <c r="AC116" s="55"/>
      <c r="AD116" s="55"/>
      <c r="AE116" s="55"/>
      <c r="AF116" s="55"/>
      <c r="AG116" s="55"/>
      <c r="AH116" s="55"/>
      <c r="AI116" s="55"/>
      <c r="AJ116" s="160">
        <f>VLOOKUP($C116,'CapO-M Sum'!$A$3:$C$256,3,FALSE)</f>
        <v>6708.833333333333</v>
      </c>
      <c r="AK116" s="160">
        <f t="shared" si="3"/>
        <v>-17486.049153327647</v>
      </c>
    </row>
    <row r="117" spans="1:37" hidden="1" outlineLevel="1" x14ac:dyDescent="0.2">
      <c r="A117">
        <f t="shared" si="0"/>
        <v>2020</v>
      </c>
      <c r="B117" s="157">
        <v>44013</v>
      </c>
      <c r="C117" s="157">
        <f t="shared" si="4"/>
        <v>44043</v>
      </c>
      <c r="D117" s="158">
        <v>0</v>
      </c>
      <c r="E117" s="159">
        <v>0</v>
      </c>
      <c r="F117" s="158">
        <f t="shared" si="2"/>
        <v>194245.49866925008</v>
      </c>
      <c r="G117" s="158">
        <f>VLOOKUP($C117,LoansC!$B$12:$AN$188,31,FALSE)</f>
        <v>-28908.611148000025</v>
      </c>
      <c r="H117" s="158">
        <f>VLOOKUP($C117,LoansR!$B$12:$AN$187,31,FALSE)</f>
        <v>38.329817249999984</v>
      </c>
      <c r="I117" s="158">
        <f>VLOOKUP($C117,Loans!$B$12:$AN$300,10,FALSE)</f>
        <v>223115.78000000012</v>
      </c>
      <c r="J117" s="158">
        <f>VLOOKUP($C117,LoansC!$B$12:$AN$188,10,FALSE)</f>
        <v>223037.19000000012</v>
      </c>
      <c r="K117" s="158">
        <f>VLOOKUP($C117,LoansR!$B$12:$AN$187,10,FALSE)</f>
        <v>78.59</v>
      </c>
      <c r="L117" s="158">
        <f>VLOOKUP($C117,Loans!$B$12:$AN$300,14,FALSE)</f>
        <v>1238272.8899999999</v>
      </c>
      <c r="M117" s="158">
        <f>VLOOKUP($C117,Loans!$B$12:$AN$300,13,FALSE)</f>
        <v>0</v>
      </c>
      <c r="N117" s="158">
        <f>VLOOKUP($C117,Loans!$B$12:$AN$300,15,FALSE)</f>
        <v>223112.00000000012</v>
      </c>
      <c r="O117" s="158">
        <f>VLOOKUP($C117,Loans!$B$12:$AN$300,16,FALSE)</f>
        <v>1015160.8899999994</v>
      </c>
      <c r="P117" s="158">
        <f>VLOOKUP($C117,Loans!$B$12:$AN$300,17,FALSE)</f>
        <v>3.78</v>
      </c>
      <c r="Q117" s="158">
        <f>VLOOKUP($C117,Loans!$B$12:$AN$300,18,FALSE)</f>
        <v>23089858.109999999</v>
      </c>
      <c r="R117" s="158">
        <f>VLOOKUP($C117,Loans!$B$12:$AN$300,19,FALSE)</f>
        <v>23089861.890000001</v>
      </c>
      <c r="S117" s="145">
        <f>VLOOKUP($C117,'SREC Inv.'!$B$14:$AF$266,25,FALSE)</f>
        <v>544863</v>
      </c>
      <c r="T117" s="145">
        <f>VLOOKUP($C117,'SREC Inv.'!$B$14:$AF$266,27,FALSE)</f>
        <v>1151799</v>
      </c>
      <c r="U117" s="145">
        <f>VLOOKUP($C117,'SREC Inv.'!$B$14:$AF$266,28,FALSE)</f>
        <v>0</v>
      </c>
      <c r="V117" s="161">
        <f>VLOOKUP($C117,'SREC Inv.'!$B$14:$AF$266,29,FALSE)</f>
        <v>544863</v>
      </c>
      <c r="W117" s="145">
        <f>VLOOKUP($C117,'SREC Inv.'!$B$14:$AF$266,30,FALSE)</f>
        <v>9298.786715342465</v>
      </c>
      <c r="X117" s="145">
        <f>VLOOKUP($C117,'SREC Inv.'!$B$14:$AF$266,31,FALSE)</f>
        <v>5841.66</v>
      </c>
      <c r="Y117" s="145"/>
      <c r="Z117" s="158">
        <f>VLOOKUP($C117,Loans!$B$12:$AN$300,35,FALSE)</f>
        <v>693409.89</v>
      </c>
      <c r="AA117" s="158"/>
      <c r="AB117" s="55"/>
      <c r="AC117" s="55"/>
      <c r="AD117" s="55"/>
      <c r="AE117" s="55"/>
      <c r="AF117" s="55"/>
      <c r="AG117" s="55"/>
      <c r="AH117" s="55"/>
      <c r="AI117" s="55"/>
      <c r="AJ117" s="160">
        <f>VLOOKUP($C117,'CapO-M Sum'!$A$3:$C$256,3,FALSE)</f>
        <v>6708.833333333333</v>
      </c>
      <c r="AK117" s="160">
        <f t="shared" si="3"/>
        <v>-7021.0012820742259</v>
      </c>
    </row>
    <row r="118" spans="1:37" hidden="1" outlineLevel="1" x14ac:dyDescent="0.2">
      <c r="A118">
        <f t="shared" si="0"/>
        <v>2020</v>
      </c>
      <c r="B118" s="157">
        <v>44044</v>
      </c>
      <c r="C118" s="157">
        <f t="shared" si="4"/>
        <v>44074</v>
      </c>
      <c r="D118" s="158">
        <v>0</v>
      </c>
      <c r="E118" s="159">
        <v>0</v>
      </c>
      <c r="F118" s="158">
        <f t="shared" si="2"/>
        <v>186065.02474283334</v>
      </c>
      <c r="G118" s="158">
        <f>VLOOKUP($C118,LoansC!$B$12:$AN$188,31,FALSE)</f>
        <v>-27692.038308000032</v>
      </c>
      <c r="H118" s="158">
        <f>VLOOKUP($C118,LoansR!$B$12:$AN$187,31,FALSE)</f>
        <v>34.773050833333322</v>
      </c>
      <c r="I118" s="158">
        <f>VLOOKUP($C118,Loans!$B$12:$AN$300,10,FALSE)</f>
        <v>213722.29000000004</v>
      </c>
      <c r="J118" s="158">
        <f>VLOOKUP($C118,LoansC!$B$12:$AN$188,10,FALSE)</f>
        <v>213650.99000000005</v>
      </c>
      <c r="K118" s="158">
        <f>VLOOKUP($C118,LoansR!$B$12:$AN$187,10,FALSE)</f>
        <v>71.300000000000026</v>
      </c>
      <c r="L118" s="158">
        <f>VLOOKUP($C118,Loans!$B$12:$AN$300,14,FALSE)</f>
        <v>1195170.49</v>
      </c>
      <c r="M118" s="158">
        <f>VLOOKUP($C118,Loans!$B$12:$AN$300,13,FALSE)</f>
        <v>0</v>
      </c>
      <c r="N118" s="158">
        <f>VLOOKUP($C118,Loans!$B$12:$AN$300,15,FALSE)</f>
        <v>213726.07000000004</v>
      </c>
      <c r="O118" s="158">
        <f>VLOOKUP($C118,Loans!$B$12:$AN$300,16,FALSE)</f>
        <v>981444.42</v>
      </c>
      <c r="P118" s="158">
        <f>VLOOKUP($C118,Loans!$B$12:$AN$300,17,FALSE)</f>
        <v>0</v>
      </c>
      <c r="Q118" s="158">
        <f>VLOOKUP($C118,Loans!$B$12:$AN$300,18,FALSE)</f>
        <v>22108413.689999998</v>
      </c>
      <c r="R118" s="158">
        <f>VLOOKUP($C118,Loans!$B$12:$AN$300,19,FALSE)</f>
        <v>22108413.689999998</v>
      </c>
      <c r="S118" s="145">
        <f>VLOOKUP($C118,'SREC Inv.'!$B$14:$AF$266,25,FALSE)</f>
        <v>526053</v>
      </c>
      <c r="T118" s="145">
        <f>VLOOKUP($C118,'SREC Inv.'!$B$14:$AF$266,27,FALSE)</f>
        <v>0</v>
      </c>
      <c r="U118" s="145">
        <f>VLOOKUP($C118,'SREC Inv.'!$B$14:$AF$266,28,FALSE)</f>
        <v>0</v>
      </c>
      <c r="V118" s="161">
        <f>VLOOKUP($C118,'SREC Inv.'!$B$14:$AF$266,29,FALSE)</f>
        <v>1070916</v>
      </c>
      <c r="W118" s="145">
        <f>VLOOKUP($C118,'SREC Inv.'!$B$14:$AF$266,30,FALSE)</f>
        <v>4614.2606580821921</v>
      </c>
      <c r="X118" s="145">
        <f>VLOOKUP($C118,'SREC Inv.'!$B$14:$AF$266,31,FALSE)</f>
        <v>0</v>
      </c>
      <c r="Y118" s="145"/>
      <c r="Z118" s="158">
        <f>VLOOKUP($C118,Loans!$B$12:$AN$300,35,FALSE)</f>
        <v>669117.49</v>
      </c>
      <c r="AA118" s="158"/>
      <c r="AB118" s="55"/>
      <c r="AC118" s="55"/>
      <c r="AD118" s="55"/>
      <c r="AE118" s="55"/>
      <c r="AF118" s="55"/>
      <c r="AG118" s="55"/>
      <c r="AH118" s="55"/>
      <c r="AI118" s="55"/>
      <c r="AJ118" s="160">
        <f>VLOOKUP($C118,'CapO-M Sum'!$A$3:$C$256,3,FALSE)</f>
        <v>6708.833333333333</v>
      </c>
      <c r="AK118" s="160">
        <f t="shared" si="3"/>
        <v>-16334.171265751174</v>
      </c>
    </row>
    <row r="119" spans="1:37" hidden="1" outlineLevel="1" x14ac:dyDescent="0.2">
      <c r="A119">
        <f t="shared" ref="A119:A182" si="5">YEAR(B119)</f>
        <v>2020</v>
      </c>
      <c r="B119" s="157">
        <v>44075</v>
      </c>
      <c r="C119" s="157">
        <f t="shared" si="4"/>
        <v>44104</v>
      </c>
      <c r="D119" s="158">
        <v>0</v>
      </c>
      <c r="E119" s="159">
        <v>0</v>
      </c>
      <c r="F119" s="158">
        <f t="shared" si="2"/>
        <v>178156.27732699999</v>
      </c>
      <c r="G119" s="158">
        <f>VLOOKUP($C119,LoansC!$B$12:$AN$188,31,FALSE)</f>
        <v>-26516.494908000026</v>
      </c>
      <c r="H119" s="158">
        <f>VLOOKUP($C119,LoansR!$B$12:$AN$187,31,FALSE)</f>
        <v>29.942234999999993</v>
      </c>
      <c r="I119" s="158">
        <f>VLOOKUP($C119,Loans!$B$12:$AN$300,10,FALSE)</f>
        <v>204642.83000000002</v>
      </c>
      <c r="J119" s="158">
        <f>VLOOKUP($C119,LoansC!$B$12:$AN$188,10,FALSE)</f>
        <v>204581.43000000002</v>
      </c>
      <c r="K119" s="158">
        <f>VLOOKUP($C119,LoansR!$B$12:$AN$187,10,FALSE)</f>
        <v>61.4</v>
      </c>
      <c r="L119" s="158">
        <f>VLOOKUP($C119,Loans!$B$12:$AN$300,14,FALSE)</f>
        <v>1174598.47</v>
      </c>
      <c r="M119" s="158">
        <f>VLOOKUP($C119,Loans!$B$12:$AN$300,13,FALSE)</f>
        <v>0</v>
      </c>
      <c r="N119" s="158">
        <f>VLOOKUP($C119,Loans!$B$12:$AN$300,15,FALSE)</f>
        <v>204642.83000000002</v>
      </c>
      <c r="O119" s="158">
        <f>VLOOKUP($C119,Loans!$B$12:$AN$300,16,FALSE)</f>
        <v>969955.6399999999</v>
      </c>
      <c r="P119" s="158">
        <f>VLOOKUP($C119,Loans!$B$12:$AN$300,17,FALSE)</f>
        <v>0</v>
      </c>
      <c r="Q119" s="158">
        <f>VLOOKUP($C119,Loans!$B$12:$AN$300,18,FALSE)</f>
        <v>21138458.049999997</v>
      </c>
      <c r="R119" s="158">
        <f>VLOOKUP($C119,Loans!$B$12:$AN$300,19,FALSE)</f>
        <v>21138458.049999997</v>
      </c>
      <c r="S119" s="145">
        <f>VLOOKUP($C119,'SREC Inv.'!$B$14:$AF$266,25,FALSE)</f>
        <v>517066</v>
      </c>
      <c r="T119" s="145">
        <f>VLOOKUP($C119,'SREC Inv.'!$B$14:$AF$266,27,FALSE)</f>
        <v>0</v>
      </c>
      <c r="U119" s="145">
        <f>VLOOKUP($C119,'SREC Inv.'!$B$14:$AF$266,28,FALSE)</f>
        <v>0</v>
      </c>
      <c r="V119" s="161">
        <f>VLOOKUP($C119,'SREC Inv.'!$B$14:$AF$266,29,FALSE)</f>
        <v>1587982</v>
      </c>
      <c r="W119" s="145">
        <f>VLOOKUP($C119,'SREC Inv.'!$B$14:$AF$266,30,FALSE)</f>
        <v>8648.5687621917805</v>
      </c>
      <c r="X119" s="145">
        <f>VLOOKUP($C119,'SREC Inv.'!$B$14:$AF$266,31,FALSE)</f>
        <v>0</v>
      </c>
      <c r="Y119" s="145"/>
      <c r="Z119" s="158">
        <f>VLOOKUP($C119,Loans!$B$12:$AN$300,35,FALSE)</f>
        <v>657532.47</v>
      </c>
      <c r="AA119" s="158"/>
      <c r="AB119" s="55"/>
      <c r="AC119" s="55"/>
      <c r="AD119" s="55"/>
      <c r="AE119" s="55"/>
      <c r="AF119" s="55"/>
      <c r="AG119" s="55"/>
      <c r="AH119" s="55"/>
      <c r="AI119" s="55"/>
      <c r="AJ119" s="160">
        <f>VLOOKUP($C119,'CapO-M Sum'!$A$3:$C$256,3,FALSE)</f>
        <v>6708.833333333333</v>
      </c>
      <c r="AK119" s="160">
        <f t="shared" si="3"/>
        <v>-11129.150577474913</v>
      </c>
    </row>
    <row r="120" spans="1:37" hidden="1" outlineLevel="1" x14ac:dyDescent="0.2">
      <c r="A120">
        <f t="shared" si="5"/>
        <v>2020</v>
      </c>
      <c r="B120" s="157">
        <v>44105</v>
      </c>
      <c r="C120" s="157">
        <f t="shared" si="4"/>
        <v>44135</v>
      </c>
      <c r="D120" s="158">
        <v>0</v>
      </c>
      <c r="E120" s="159">
        <v>0</v>
      </c>
      <c r="F120" s="158">
        <f t="shared" si="2"/>
        <v>170340.01295908325</v>
      </c>
      <c r="G120" s="158">
        <f>VLOOKUP($C120,LoansC!$B$12:$AN$188,31,FALSE)</f>
        <v>-25355.031792000027</v>
      </c>
      <c r="H120" s="158">
        <f>VLOOKUP($C120,LoansR!$B$12:$AN$187,31,FALSE)</f>
        <v>24.47475108333332</v>
      </c>
      <c r="I120" s="158">
        <f>VLOOKUP($C120,Loans!$B$12:$AN$300,10,FALSE)</f>
        <v>195670.56999999995</v>
      </c>
      <c r="J120" s="158">
        <f>VLOOKUP($C120,LoansC!$B$12:$AN$188,10,FALSE)</f>
        <v>195620.37999999995</v>
      </c>
      <c r="K120" s="158">
        <f>VLOOKUP($C120,LoansR!$B$12:$AN$187,10,FALSE)</f>
        <v>50.19</v>
      </c>
      <c r="L120" s="158">
        <f>VLOOKUP($C120,Loans!$B$12:$AN$300,14,FALSE)</f>
        <v>1063910.6499999999</v>
      </c>
      <c r="M120" s="158">
        <f>VLOOKUP($C120,Loans!$B$12:$AN$300,13,FALSE)</f>
        <v>0</v>
      </c>
      <c r="N120" s="158">
        <f>VLOOKUP($C120,Loans!$B$12:$AN$300,15,FALSE)</f>
        <v>195670.56999999995</v>
      </c>
      <c r="O120" s="158">
        <f>VLOOKUP($C120,Loans!$B$12:$AN$300,16,FALSE)</f>
        <v>868240.08000000042</v>
      </c>
      <c r="P120" s="158">
        <f>VLOOKUP($C120,Loans!$B$12:$AN$300,17,FALSE)</f>
        <v>0</v>
      </c>
      <c r="Q120" s="158">
        <f>VLOOKUP($C120,Loans!$B$12:$AN$300,18,FALSE)</f>
        <v>20270217.969999999</v>
      </c>
      <c r="R120" s="158">
        <f>VLOOKUP($C120,Loans!$B$12:$AN$300,19,FALSE)</f>
        <v>20270217.969999999</v>
      </c>
      <c r="S120" s="145">
        <f>VLOOKUP($C120,'SREC Inv.'!$B$14:$AF$266,25,FALSE)</f>
        <v>468160</v>
      </c>
      <c r="T120" s="145">
        <f>VLOOKUP($C120,'SREC Inv.'!$B$14:$AF$266,27,FALSE)</f>
        <v>1587982</v>
      </c>
      <c r="U120" s="145">
        <f>VLOOKUP($C120,'SREC Inv.'!$B$14:$AF$266,28,FALSE)</f>
        <v>0</v>
      </c>
      <c r="V120" s="161">
        <f>VLOOKUP($C120,'SREC Inv.'!$B$14:$AF$266,29,FALSE)</f>
        <v>468160</v>
      </c>
      <c r="W120" s="145">
        <f>VLOOKUP($C120,'SREC Inv.'!$B$14:$AF$266,30,FALSE)</f>
        <v>12745.224257534246</v>
      </c>
      <c r="X120" s="145">
        <f>VLOOKUP($C120,'SREC Inv.'!$B$14:$AF$266,31,FALSE)</f>
        <v>8053.88</v>
      </c>
      <c r="Y120" s="145"/>
      <c r="Z120" s="158">
        <f>VLOOKUP($C120,Loans!$B$12:$AN$300,35,FALSE)</f>
        <v>595750.65</v>
      </c>
      <c r="AA120" s="158"/>
      <c r="AB120" s="55"/>
      <c r="AC120" s="55"/>
      <c r="AD120" s="55"/>
      <c r="AE120" s="55"/>
      <c r="AF120" s="55"/>
      <c r="AG120" s="55"/>
      <c r="AH120" s="55"/>
      <c r="AI120" s="55"/>
      <c r="AJ120" s="160">
        <f>VLOOKUP($C120,'CapO-M Sum'!$A$3:$C$256,3,FALSE)</f>
        <v>5872.3422794993821</v>
      </c>
      <c r="AK120" s="160">
        <f t="shared" si="3"/>
        <v>1340.8894961169344</v>
      </c>
    </row>
    <row r="121" spans="1:37" hidden="1" outlineLevel="1" x14ac:dyDescent="0.2">
      <c r="A121">
        <f t="shared" si="5"/>
        <v>2020</v>
      </c>
      <c r="B121" s="157">
        <v>44136</v>
      </c>
      <c r="C121" s="157">
        <f t="shared" si="4"/>
        <v>44165</v>
      </c>
      <c r="D121" s="158">
        <v>0</v>
      </c>
      <c r="E121" s="159">
        <v>0</v>
      </c>
      <c r="F121" s="158">
        <f t="shared" ref="F121:F184" si="6">SUM(G121:I121)</f>
        <v>163343.4894933333</v>
      </c>
      <c r="G121" s="158">
        <f>VLOOKUP($C121,LoansC!$B$12:$AN$188,31,FALSE)</f>
        <v>-24314.793468000029</v>
      </c>
      <c r="H121" s="158">
        <f>VLOOKUP($C121,LoansR!$B$12:$AN$187,31,FALSE)</f>
        <v>20.842961333333324</v>
      </c>
      <c r="I121" s="158">
        <f>VLOOKUP($C121,Loans!$B$12:$AN$300,10,FALSE)</f>
        <v>187637.44</v>
      </c>
      <c r="J121" s="158">
        <f>VLOOKUP($C121,LoansC!$B$12:$AN$188,10,FALSE)</f>
        <v>187594.7</v>
      </c>
      <c r="K121" s="158">
        <f>VLOOKUP($C121,LoansR!$B$12:$AN$187,10,FALSE)</f>
        <v>42.739999999999995</v>
      </c>
      <c r="L121" s="158">
        <f>VLOOKUP($C121,Loans!$B$12:$AN$300,14,FALSE)</f>
        <v>872597.82</v>
      </c>
      <c r="M121" s="158">
        <f>VLOOKUP($C121,Loans!$B$12:$AN$300,13,FALSE)</f>
        <v>0</v>
      </c>
      <c r="N121" s="158">
        <f>VLOOKUP($C121,Loans!$B$12:$AN$300,15,FALSE)</f>
        <v>187606.01</v>
      </c>
      <c r="O121" s="158">
        <f>VLOOKUP($C121,Loans!$B$12:$AN$300,16,FALSE)</f>
        <v>684991.81000000029</v>
      </c>
      <c r="P121" s="158">
        <f>VLOOKUP($C121,Loans!$B$12:$AN$300,17,FALSE)</f>
        <v>31.43</v>
      </c>
      <c r="Q121" s="158">
        <f>VLOOKUP($C121,Loans!$B$12:$AN$300,18,FALSE)</f>
        <v>19585226.159999996</v>
      </c>
      <c r="R121" s="158">
        <f>VLOOKUP($C121,Loans!$B$12:$AN$300,19,FALSE)</f>
        <v>19585257.589999996</v>
      </c>
      <c r="S121" s="145">
        <f>VLOOKUP($C121,'SREC Inv.'!$B$14:$AF$266,25,FALSE)</f>
        <v>384142</v>
      </c>
      <c r="T121" s="145">
        <f>VLOOKUP($C121,'SREC Inv.'!$B$14:$AF$266,27,FALSE)</f>
        <v>0</v>
      </c>
      <c r="U121" s="145">
        <f>VLOOKUP($C121,'SREC Inv.'!$B$14:$AF$266,28,FALSE)</f>
        <v>0</v>
      </c>
      <c r="V121" s="161">
        <f>VLOOKUP($C121,'SREC Inv.'!$B$14:$AF$266,29,FALSE)</f>
        <v>852302</v>
      </c>
      <c r="W121" s="145">
        <f>VLOOKUP($C121,'SREC Inv.'!$B$14:$AF$266,30,FALSE)</f>
        <v>3822.68134630137</v>
      </c>
      <c r="X121" s="145">
        <f>VLOOKUP($C121,'SREC Inv.'!$B$14:$AF$266,31,FALSE)</f>
        <v>0</v>
      </c>
      <c r="Y121" s="145"/>
      <c r="Z121" s="158">
        <f>VLOOKUP($C121,Loans!$B$12:$AN$300,35,FALSE)</f>
        <v>488455.82</v>
      </c>
      <c r="AA121" s="158"/>
      <c r="AB121" s="55"/>
      <c r="AC121" s="55"/>
      <c r="AD121" s="55"/>
      <c r="AE121" s="55"/>
      <c r="AF121" s="55"/>
      <c r="AG121" s="55"/>
      <c r="AH121" s="55"/>
      <c r="AI121" s="55"/>
      <c r="AJ121" s="160">
        <f>VLOOKUP($C121,'CapO-M Sum'!$A$3:$C$256,3,FALSE)</f>
        <v>5872.3422794993821</v>
      </c>
      <c r="AK121" s="160">
        <f t="shared" si="3"/>
        <v>-14598.926880865944</v>
      </c>
    </row>
    <row r="122" spans="1:37" hidden="1" outlineLevel="1" x14ac:dyDescent="0.2">
      <c r="A122">
        <f t="shared" si="5"/>
        <v>2020</v>
      </c>
      <c r="B122" s="157">
        <v>44166</v>
      </c>
      <c r="C122" s="157">
        <f t="shared" si="4"/>
        <v>44196</v>
      </c>
      <c r="D122" s="158">
        <v>0</v>
      </c>
      <c r="E122" s="159">
        <v>0</v>
      </c>
      <c r="F122" s="158">
        <f t="shared" si="6"/>
        <v>157823.87135049998</v>
      </c>
      <c r="G122" s="158">
        <f>VLOOKUP($C122,LoansC!$B$12:$AN$188,31,FALSE)</f>
        <v>-23493.359724000024</v>
      </c>
      <c r="H122" s="158">
        <f>VLOOKUP($C122,LoansR!$B$12:$AN$187,31,FALSE)</f>
        <v>19.70107449999999</v>
      </c>
      <c r="I122" s="158">
        <f>VLOOKUP($C122,Loans!$B$12:$AN$300,10,FALSE)</f>
        <v>181297.53</v>
      </c>
      <c r="J122" s="158">
        <f>VLOOKUP($C122,LoansC!$B$12:$AN$188,10,FALSE)</f>
        <v>181257.13</v>
      </c>
      <c r="K122" s="158">
        <f>VLOOKUP($C122,LoansR!$B$12:$AN$187,10,FALSE)</f>
        <v>40.400000000000162</v>
      </c>
      <c r="L122" s="158">
        <f>VLOOKUP($C122,Loans!$B$12:$AN$300,14,FALSE)</f>
        <v>688852.28</v>
      </c>
      <c r="M122" s="158">
        <f>VLOOKUP($C122,Loans!$B$12:$AN$300,13,FALSE)</f>
        <v>0</v>
      </c>
      <c r="N122" s="158">
        <f>VLOOKUP($C122,Loans!$B$12:$AN$300,15,FALSE)</f>
        <v>181328.96</v>
      </c>
      <c r="O122" s="158">
        <f>VLOOKUP($C122,Loans!$B$12:$AN$300,16,FALSE)</f>
        <v>507523.31999999989</v>
      </c>
      <c r="P122" s="158">
        <f>VLOOKUP($C122,Loans!$B$12:$AN$300,17,FALSE)</f>
        <v>0</v>
      </c>
      <c r="Q122" s="158">
        <f>VLOOKUP($C122,Loans!$B$12:$AN$300,18,FALSE)</f>
        <v>19077702.84</v>
      </c>
      <c r="R122" s="158">
        <f>VLOOKUP($C122,Loans!$B$12:$AN$300,19,FALSE)</f>
        <v>19077702.84</v>
      </c>
      <c r="S122" s="145">
        <f>VLOOKUP($C122,'SREC Inv.'!$B$14:$AF$266,25,FALSE)</f>
        <v>303259</v>
      </c>
      <c r="T122" s="145">
        <f>VLOOKUP($C122,'SREC Inv.'!$B$14:$AF$266,27,FALSE)</f>
        <v>0</v>
      </c>
      <c r="U122" s="145">
        <f>VLOOKUP($C122,'SREC Inv.'!$B$14:$AF$266,28,FALSE)</f>
        <v>0</v>
      </c>
      <c r="V122" s="161">
        <f>VLOOKUP($C122,'SREC Inv.'!$B$14:$AF$266,29,FALSE)</f>
        <v>1155561</v>
      </c>
      <c r="W122" s="145">
        <f>VLOOKUP($C122,'SREC Inv.'!$B$14:$AF$266,30,FALSE)</f>
        <v>7080.1941115068494</v>
      </c>
      <c r="X122" s="145">
        <f>VLOOKUP($C122,'SREC Inv.'!$B$14:$AF$266,31,FALSE)</f>
        <v>0</v>
      </c>
      <c r="Y122" s="145"/>
      <c r="Z122" s="158">
        <f>VLOOKUP($C122,Loans!$B$12:$AN$300,35,FALSE)</f>
        <v>385593.28</v>
      </c>
      <c r="AA122" s="158"/>
      <c r="AB122" s="55"/>
      <c r="AC122" s="55"/>
      <c r="AD122" s="55"/>
      <c r="AE122" s="55"/>
      <c r="AF122" s="55"/>
      <c r="AG122" s="55"/>
      <c r="AH122" s="55"/>
      <c r="AI122" s="55"/>
      <c r="AJ122" s="160">
        <f>VLOOKUP($C122,'CapO-M Sum'!$A$3:$C$256,3,FALSE)</f>
        <v>5872.3422794993821</v>
      </c>
      <c r="AK122" s="160">
        <f t="shared" si="3"/>
        <v>-10521.122258493793</v>
      </c>
    </row>
    <row r="123" spans="1:37" hidden="1" outlineLevel="1" x14ac:dyDescent="0.2">
      <c r="A123">
        <f t="shared" si="5"/>
        <v>2021</v>
      </c>
      <c r="B123" s="157">
        <v>44197</v>
      </c>
      <c r="C123" s="157">
        <f t="shared" si="4"/>
        <v>44227</v>
      </c>
      <c r="D123" s="158">
        <v>0</v>
      </c>
      <c r="E123" s="159">
        <v>0</v>
      </c>
      <c r="F123" s="158">
        <f t="shared" si="6"/>
        <v>153733.87787883339</v>
      </c>
      <c r="G123" s="158">
        <f>VLOOKUP($C123,LoansC!$B$12:$AN$188,31,FALSE)</f>
        <v>-22885.955544000029</v>
      </c>
      <c r="H123" s="158">
        <f>VLOOKUP($C123,LoansR!$B$12:$AN$187,31,FALSE)</f>
        <v>16.043422833333324</v>
      </c>
      <c r="I123" s="158">
        <f>VLOOKUP($C123,Loans!$B$12:$AN$300,10,FALSE)</f>
        <v>176603.7900000001</v>
      </c>
      <c r="J123" s="158">
        <f>VLOOKUP($C123,LoansC!$B$12:$AN$188,10,FALSE)</f>
        <v>176570.90000000008</v>
      </c>
      <c r="K123" s="158">
        <f>VLOOKUP($C123,LoansR!$B$12:$AN$187,10,FALSE)</f>
        <v>32.89</v>
      </c>
      <c r="L123" s="158">
        <f>VLOOKUP($C123,Loans!$B$12:$AN$300,14,FALSE)</f>
        <v>398069.19</v>
      </c>
      <c r="M123" s="158">
        <f>VLOOKUP($C123,Loans!$B$12:$AN$300,13,FALSE)</f>
        <v>0</v>
      </c>
      <c r="N123" s="158">
        <f>VLOOKUP($C123,Loans!$B$12:$AN$300,15,FALSE)</f>
        <v>176597.52000000008</v>
      </c>
      <c r="O123" s="158">
        <f>VLOOKUP($C123,Loans!$B$12:$AN$300,16,FALSE)</f>
        <v>221471.66999999993</v>
      </c>
      <c r="P123" s="158">
        <f>VLOOKUP($C123,Loans!$B$12:$AN$300,17,FALSE)</f>
        <v>6.27</v>
      </c>
      <c r="Q123" s="158">
        <f>VLOOKUP($C123,Loans!$B$12:$AN$300,18,FALSE)</f>
        <v>18856231.169999994</v>
      </c>
      <c r="R123" s="158">
        <f>VLOOKUP($C123,Loans!$B$12:$AN$300,19,FALSE)</f>
        <v>18856237.439999994</v>
      </c>
      <c r="S123" s="145">
        <f>VLOOKUP($C123,'SREC Inv.'!$B$14:$AF$266,25,FALSE)</f>
        <v>175142</v>
      </c>
      <c r="T123" s="145">
        <f>VLOOKUP($C123,'SREC Inv.'!$B$14:$AF$266,27,FALSE)</f>
        <v>1155561</v>
      </c>
      <c r="U123" s="145">
        <f>VLOOKUP($C123,'SREC Inv.'!$B$14:$AF$266,28,FALSE)</f>
        <v>0</v>
      </c>
      <c r="V123" s="161">
        <f>VLOOKUP($C123,'SREC Inv.'!$B$14:$AF$266,29,FALSE)</f>
        <v>175142</v>
      </c>
      <c r="W123" s="145">
        <f>VLOOKUP($C123,'SREC Inv.'!$B$14:$AF$266,30,FALSE)</f>
        <v>9230.7361435616422</v>
      </c>
      <c r="X123" s="145">
        <f>VLOOKUP($C123,'SREC Inv.'!$B$14:$AF$266,31,FALSE)</f>
        <v>5860.7400000000007</v>
      </c>
      <c r="Y123" s="145"/>
      <c r="Z123" s="158">
        <f>VLOOKUP($C123,Loans!$B$12:$AN$300,35,FALSE)</f>
        <v>222908</v>
      </c>
      <c r="AA123" s="158"/>
      <c r="AB123" s="55"/>
      <c r="AC123" s="55"/>
      <c r="AD123" s="55"/>
      <c r="AE123" s="55"/>
      <c r="AF123" s="55"/>
      <c r="AG123" s="55"/>
      <c r="AH123" s="55"/>
      <c r="AI123" s="55"/>
      <c r="AJ123" s="160">
        <f>VLOOKUP($C123,'CapO-M Sum'!$A$3:$C$256,3,FALSE)</f>
        <v>5872.3422794993821</v>
      </c>
      <c r="AK123" s="160">
        <f t="shared" si="3"/>
        <v>-1906.093698105672</v>
      </c>
    </row>
    <row r="124" spans="1:37" hidden="1" outlineLevel="1" x14ac:dyDescent="0.2">
      <c r="A124">
        <f t="shared" si="5"/>
        <v>2021</v>
      </c>
      <c r="B124" s="157">
        <v>44228</v>
      </c>
      <c r="C124" s="157">
        <f t="shared" si="4"/>
        <v>44255</v>
      </c>
      <c r="D124" s="158">
        <v>0</v>
      </c>
      <c r="E124" s="159">
        <v>0</v>
      </c>
      <c r="F124" s="158">
        <f t="shared" si="6"/>
        <v>151949.22312791663</v>
      </c>
      <c r="G124" s="158">
        <f>VLOOKUP($C124,LoansC!$B$12:$AN$188,31,FALSE)</f>
        <v>-22621.297596000019</v>
      </c>
      <c r="H124" s="158">
        <f>VLOOKUP($C124,LoansR!$B$12:$AN$187,31,FALSE)</f>
        <v>13.620723916666662</v>
      </c>
      <c r="I124" s="158">
        <f>VLOOKUP($C124,Loans!$B$12:$AN$300,10,FALSE)</f>
        <v>174556.9</v>
      </c>
      <c r="J124" s="158">
        <f>VLOOKUP($C124,LoansC!$B$12:$AN$188,10,FALSE)</f>
        <v>174528.97</v>
      </c>
      <c r="K124" s="158">
        <f>VLOOKUP($C124,LoansR!$B$12:$AN$187,10,FALSE)</f>
        <v>27.930000000000017</v>
      </c>
      <c r="L124" s="158">
        <f>VLOOKUP($C124,Loans!$B$12:$AN$300,14,FALSE)</f>
        <v>342475</v>
      </c>
      <c r="M124" s="158">
        <f>VLOOKUP($C124,Loans!$B$12:$AN$300,13,FALSE)</f>
        <v>0</v>
      </c>
      <c r="N124" s="158">
        <f>VLOOKUP($C124,Loans!$B$12:$AN$300,15,FALSE)</f>
        <v>174541.55</v>
      </c>
      <c r="O124" s="158">
        <f>VLOOKUP($C124,Loans!$B$12:$AN$300,16,FALSE)</f>
        <v>167933.45000000004</v>
      </c>
      <c r="P124" s="158">
        <f>VLOOKUP($C124,Loans!$B$12:$AN$300,17,FALSE)</f>
        <v>21.62</v>
      </c>
      <c r="Q124" s="158">
        <f>VLOOKUP($C124,Loans!$B$12:$AN$300,18,FALSE)</f>
        <v>18688297.72000001</v>
      </c>
      <c r="R124" s="158">
        <f>VLOOKUP($C124,Loans!$B$12:$AN$300,19,FALSE)</f>
        <v>18688319.340000007</v>
      </c>
      <c r="S124" s="145">
        <f>VLOOKUP($C124,'SREC Inv.'!$B$14:$AF$266,25,FALSE)</f>
        <v>150689</v>
      </c>
      <c r="T124" s="145">
        <f>VLOOKUP($C124,'SREC Inv.'!$B$14:$AF$266,27,FALSE)</f>
        <v>0</v>
      </c>
      <c r="U124" s="145">
        <f>VLOOKUP($C124,'SREC Inv.'!$B$14:$AF$266,28,FALSE)</f>
        <v>0</v>
      </c>
      <c r="V124" s="161">
        <f>VLOOKUP($C124,'SREC Inv.'!$B$14:$AF$266,29,FALSE)</f>
        <v>325831</v>
      </c>
      <c r="W124" s="145">
        <f>VLOOKUP($C124,'SREC Inv.'!$B$14:$AF$266,30,FALSE)</f>
        <v>1339.1400150684929</v>
      </c>
      <c r="X124" s="145">
        <f>VLOOKUP($C124,'SREC Inv.'!$B$14:$AF$266,31,FALSE)</f>
        <v>0</v>
      </c>
      <c r="Y124" s="145"/>
      <c r="Z124" s="158">
        <f>VLOOKUP($C124,Loans!$B$12:$AN$300,35,FALSE)</f>
        <v>191786</v>
      </c>
      <c r="AA124" s="158"/>
      <c r="AB124" s="55"/>
      <c r="AC124" s="55"/>
      <c r="AD124" s="55"/>
      <c r="AE124" s="55"/>
      <c r="AF124" s="55"/>
      <c r="AG124" s="55"/>
      <c r="AH124" s="55"/>
      <c r="AI124" s="55"/>
      <c r="AJ124" s="160">
        <f>VLOOKUP($C124,'CapO-M Sum'!$A$3:$C$256,3,FALSE)</f>
        <v>5872.3422794993821</v>
      </c>
      <c r="AK124" s="160">
        <f t="shared" si="3"/>
        <v>-15396.194577515478</v>
      </c>
    </row>
    <row r="125" spans="1:37" hidden="1" outlineLevel="1" x14ac:dyDescent="0.2">
      <c r="A125">
        <f t="shared" si="5"/>
        <v>2021</v>
      </c>
      <c r="B125" s="157">
        <v>44256</v>
      </c>
      <c r="C125" s="157">
        <f t="shared" si="4"/>
        <v>44286</v>
      </c>
      <c r="D125" s="158">
        <v>0</v>
      </c>
      <c r="E125" s="159">
        <v>0</v>
      </c>
      <c r="F125" s="158">
        <f t="shared" si="6"/>
        <v>150586.63599641668</v>
      </c>
      <c r="G125" s="158">
        <f>VLOOKUP($C125,LoansC!$B$12:$AN$188,31,FALSE)</f>
        <v>-22420.332360000037</v>
      </c>
      <c r="H125" s="158">
        <f>VLOOKUP($C125,LoansR!$B$12:$AN$187,31,FALSE)</f>
        <v>9.3483564166666628</v>
      </c>
      <c r="I125" s="158">
        <f>VLOOKUP($C125,Loans!$B$12:$AN$300,10,FALSE)</f>
        <v>172997.62000000005</v>
      </c>
      <c r="J125" s="158">
        <f>VLOOKUP($C125,LoansC!$B$12:$AN$188,10,FALSE)</f>
        <v>172978.45000000004</v>
      </c>
      <c r="K125" s="158">
        <f>VLOOKUP($C125,LoansR!$B$12:$AN$187,10,FALSE)</f>
        <v>19.169999999999835</v>
      </c>
      <c r="L125" s="158">
        <f>VLOOKUP($C125,Loans!$B$12:$AN$300,14,FALSE)</f>
        <v>425600</v>
      </c>
      <c r="M125" s="158">
        <f>VLOOKUP($C125,Loans!$B$12:$AN$300,13,FALSE)</f>
        <v>0</v>
      </c>
      <c r="N125" s="158">
        <f>VLOOKUP($C125,Loans!$B$12:$AN$300,15,FALSE)</f>
        <v>172978.45000000004</v>
      </c>
      <c r="O125" s="158">
        <f>VLOOKUP($C125,Loans!$B$12:$AN$300,16,FALSE)</f>
        <v>252621.54999999993</v>
      </c>
      <c r="P125" s="158">
        <f>VLOOKUP($C125,Loans!$B$12:$AN$300,17,FALSE)</f>
        <v>34.49</v>
      </c>
      <c r="Q125" s="158">
        <f>VLOOKUP($C125,Loans!$B$12:$AN$300,18,FALSE)</f>
        <v>18434512.239999998</v>
      </c>
      <c r="R125" s="158">
        <f>VLOOKUP($C125,Loans!$B$12:$AN$300,19,FALSE)</f>
        <v>18434546.73</v>
      </c>
      <c r="S125" s="145">
        <f>VLOOKUP($C125,'SREC Inv.'!$B$14:$AF$266,25,FALSE)</f>
        <v>187264</v>
      </c>
      <c r="T125" s="145">
        <f>VLOOKUP($C125,'SREC Inv.'!$B$14:$AF$266,27,FALSE)</f>
        <v>0</v>
      </c>
      <c r="U125" s="145">
        <f>VLOOKUP($C125,'SREC Inv.'!$B$14:$AF$266,28,FALSE)</f>
        <v>0</v>
      </c>
      <c r="V125" s="161">
        <f>VLOOKUP($C125,'SREC Inv.'!$B$14:$AF$266,29,FALSE)</f>
        <v>513095</v>
      </c>
      <c r="W125" s="145">
        <f>VLOOKUP($C125,'SREC Inv.'!$B$14:$AF$266,30,FALSE)</f>
        <v>2725.6219657534243</v>
      </c>
      <c r="X125" s="145">
        <f>VLOOKUP($C125,'SREC Inv.'!$B$14:$AF$266,31,FALSE)</f>
        <v>0</v>
      </c>
      <c r="Y125" s="145"/>
      <c r="Z125" s="158">
        <f>VLOOKUP($C125,Loans!$B$12:$AN$300,35,FALSE)</f>
        <v>238336</v>
      </c>
      <c r="AA125" s="158"/>
      <c r="AB125" s="55"/>
      <c r="AC125" s="55"/>
      <c r="AD125" s="55"/>
      <c r="AE125" s="55"/>
      <c r="AF125" s="55"/>
      <c r="AG125" s="55"/>
      <c r="AH125" s="55"/>
      <c r="AI125" s="55"/>
      <c r="AJ125" s="160">
        <f>VLOOKUP($C125,'CapO-M Sum'!$A$3:$C$256,3,FALSE)</f>
        <v>5872.3422794993821</v>
      </c>
      <c r="AK125" s="160">
        <f t="shared" si="3"/>
        <v>-13813.019758330563</v>
      </c>
    </row>
    <row r="126" spans="1:37" hidden="1" outlineLevel="1" x14ac:dyDescent="0.2">
      <c r="A126">
        <f t="shared" si="5"/>
        <v>2021</v>
      </c>
      <c r="B126" s="157">
        <v>44287</v>
      </c>
      <c r="C126" s="157">
        <f t="shared" si="4"/>
        <v>44316</v>
      </c>
      <c r="D126" s="158">
        <v>0</v>
      </c>
      <c r="E126" s="159">
        <v>0</v>
      </c>
      <c r="F126" s="158">
        <f t="shared" si="6"/>
        <v>148551.10249716669</v>
      </c>
      <c r="G126" s="158">
        <f>VLOOKUP($C126,LoansC!$B$12:$AN$188,31,FALSE)</f>
        <v>-22117.186500000025</v>
      </c>
      <c r="H126" s="158">
        <f>VLOOKUP($C126,LoansR!$B$12:$AN$187,31,FALSE)</f>
        <v>9.3989971666666623</v>
      </c>
      <c r="I126" s="158">
        <f>VLOOKUP($C126,Loans!$B$12:$AN$300,10,FALSE)</f>
        <v>170658.89000000004</v>
      </c>
      <c r="J126" s="158">
        <f>VLOOKUP($C126,LoansC!$B$12:$AN$188,10,FALSE)</f>
        <v>170639.62000000005</v>
      </c>
      <c r="K126" s="158">
        <f>VLOOKUP($C126,LoansR!$B$12:$AN$187,10,FALSE)</f>
        <v>19.270000000000106</v>
      </c>
      <c r="L126" s="158">
        <f>VLOOKUP($C126,Loans!$B$12:$AN$300,14,FALSE)</f>
        <v>523610.65</v>
      </c>
      <c r="M126" s="158">
        <f>VLOOKUP($C126,Loans!$B$12:$AN$300,13,FALSE)</f>
        <v>0</v>
      </c>
      <c r="N126" s="158">
        <f>VLOOKUP($C126,Loans!$B$12:$AN$300,15,FALSE)</f>
        <v>170693.38000000006</v>
      </c>
      <c r="O126" s="158">
        <f>VLOOKUP($C126,Loans!$B$12:$AN$300,16,FALSE)</f>
        <v>352917.27000000008</v>
      </c>
      <c r="P126" s="158">
        <f>VLOOKUP($C126,Loans!$B$12:$AN$300,17,FALSE)</f>
        <v>0</v>
      </c>
      <c r="Q126" s="158">
        <f>VLOOKUP($C126,Loans!$B$12:$AN$300,18,FALSE)</f>
        <v>18081594.969999995</v>
      </c>
      <c r="R126" s="158">
        <f>VLOOKUP($C126,Loans!$B$12:$AN$300,19,FALSE)</f>
        <v>18081594.969999995</v>
      </c>
      <c r="S126" s="145">
        <f>VLOOKUP($C126,'SREC Inv.'!$B$14:$AF$266,25,FALSE)</f>
        <v>230527</v>
      </c>
      <c r="T126" s="145">
        <f>VLOOKUP($C126,'SREC Inv.'!$B$14:$AF$266,27,FALSE)</f>
        <v>513095</v>
      </c>
      <c r="U126" s="145">
        <f>VLOOKUP($C126,'SREC Inv.'!$B$14:$AF$266,28,FALSE)</f>
        <v>0</v>
      </c>
      <c r="V126" s="161">
        <f>VLOOKUP($C126,'SREC Inv.'!$B$14:$AF$266,29,FALSE)</f>
        <v>230527</v>
      </c>
      <c r="W126" s="145">
        <f>VLOOKUP($C126,'SREC Inv.'!$B$14:$AF$266,30,FALSE)</f>
        <v>4003.1897791780821</v>
      </c>
      <c r="X126" s="145">
        <f>VLOOKUP($C126,'SREC Inv.'!$B$14:$AF$266,31,FALSE)</f>
        <v>2602.3000000000002</v>
      </c>
      <c r="Y126" s="145"/>
      <c r="Z126" s="158">
        <f>VLOOKUP($C126,Loans!$B$12:$AN$300,35,FALSE)</f>
        <v>293132</v>
      </c>
      <c r="AA126" s="158"/>
      <c r="AB126" s="55"/>
      <c r="AC126" s="55"/>
      <c r="AD126" s="55"/>
      <c r="AE126" s="55"/>
      <c r="AF126" s="55"/>
      <c r="AG126" s="55"/>
      <c r="AH126" s="55"/>
      <c r="AI126" s="55"/>
      <c r="AJ126" s="160">
        <f>VLOOKUP($C126,'CapO-M Sum'!$A$3:$C$256,3,FALSE)</f>
        <v>5872.3422794993821</v>
      </c>
      <c r="AK126" s="160">
        <f t="shared" si="3"/>
        <v>-9629.9554441558939</v>
      </c>
    </row>
    <row r="127" spans="1:37" hidden="1" outlineLevel="1" x14ac:dyDescent="0.2">
      <c r="A127">
        <f t="shared" si="5"/>
        <v>2021</v>
      </c>
      <c r="B127" s="157">
        <v>44317</v>
      </c>
      <c r="C127" s="157">
        <f t="shared" si="4"/>
        <v>44347</v>
      </c>
      <c r="D127" s="158">
        <v>0</v>
      </c>
      <c r="E127" s="159">
        <v>0</v>
      </c>
      <c r="F127" s="158">
        <f t="shared" si="6"/>
        <v>145706.91905474995</v>
      </c>
      <c r="G127" s="158">
        <f>VLOOKUP($C127,LoansC!$B$12:$AN$188,31,FALSE)</f>
        <v>-21694.761264000019</v>
      </c>
      <c r="H127" s="158">
        <f>VLOOKUP($C127,LoansR!$B$12:$AN$187,31,FALSE)</f>
        <v>6.9403187499999968</v>
      </c>
      <c r="I127" s="158">
        <f>VLOOKUP($C127,Loans!$B$12:$AN$300,10,FALSE)</f>
        <v>167394.73999999996</v>
      </c>
      <c r="J127" s="158">
        <f>VLOOKUP($C127,LoansC!$B$12:$AN$188,10,FALSE)</f>
        <v>167380.50999999995</v>
      </c>
      <c r="K127" s="158">
        <f>VLOOKUP($C127,LoansR!$B$12:$AN$187,10,FALSE)</f>
        <v>14.23</v>
      </c>
      <c r="L127" s="158">
        <f>VLOOKUP($C127,Loans!$B$12:$AN$300,14,FALSE)</f>
        <v>742179.6</v>
      </c>
      <c r="M127" s="158">
        <f>VLOOKUP($C127,Loans!$B$12:$AN$300,13,FALSE)</f>
        <v>0</v>
      </c>
      <c r="N127" s="158">
        <f>VLOOKUP($C127,Loans!$B$12:$AN$300,15,FALSE)</f>
        <v>167394.73999999996</v>
      </c>
      <c r="O127" s="158">
        <f>VLOOKUP($C127,Loans!$B$12:$AN$300,16,FALSE)</f>
        <v>574784.86</v>
      </c>
      <c r="P127" s="158">
        <f>VLOOKUP($C127,Loans!$B$12:$AN$300,17,FALSE)</f>
        <v>0</v>
      </c>
      <c r="Q127" s="158">
        <f>VLOOKUP($C127,Loans!$B$12:$AN$300,18,FALSE)</f>
        <v>17506810.110000003</v>
      </c>
      <c r="R127" s="158">
        <f>VLOOKUP($C127,Loans!$B$12:$AN$300,19,FALSE)</f>
        <v>17506810.110000003</v>
      </c>
      <c r="S127" s="145">
        <f>VLOOKUP($C127,'SREC Inv.'!$B$14:$AF$266,25,FALSE)</f>
        <v>326667</v>
      </c>
      <c r="T127" s="145">
        <f>VLOOKUP($C127,'SREC Inv.'!$B$14:$AF$266,27,FALSE)</f>
        <v>0</v>
      </c>
      <c r="U127" s="145">
        <f>VLOOKUP($C127,'SREC Inv.'!$B$14:$AF$266,28,FALSE)</f>
        <v>0</v>
      </c>
      <c r="V127" s="161">
        <f>VLOOKUP($C127,'SREC Inv.'!$B$14:$AF$266,29,FALSE)</f>
        <v>557194</v>
      </c>
      <c r="W127" s="145">
        <f>VLOOKUP($C127,'SREC Inv.'!$B$14:$AF$266,30,FALSE)</f>
        <v>1979.8342104109586</v>
      </c>
      <c r="X127" s="145">
        <f>VLOOKUP($C127,'SREC Inv.'!$B$14:$AF$266,31,FALSE)</f>
        <v>0</v>
      </c>
      <c r="Y127" s="145"/>
      <c r="Z127" s="158">
        <f>VLOOKUP($C127,Loans!$B$12:$AN$300,35,FALSE)</f>
        <v>415512.6</v>
      </c>
      <c r="AA127" s="158"/>
      <c r="AB127" s="55"/>
      <c r="AC127" s="55"/>
      <c r="AD127" s="55"/>
      <c r="AE127" s="55"/>
      <c r="AF127" s="55"/>
      <c r="AG127" s="55"/>
      <c r="AH127" s="55"/>
      <c r="AI127" s="55"/>
      <c r="AJ127" s="160">
        <f>VLOOKUP($C127,'CapO-M Sum'!$A$3:$C$256,3,FALSE)</f>
        <v>5872.3422794993821</v>
      </c>
      <c r="AK127" s="160">
        <f t="shared" si="3"/>
        <v>-13835.64445533968</v>
      </c>
    </row>
    <row r="128" spans="1:37" hidden="1" outlineLevel="1" x14ac:dyDescent="0.2">
      <c r="A128">
        <f t="shared" si="5"/>
        <v>2021</v>
      </c>
      <c r="B128" s="157">
        <v>44348</v>
      </c>
      <c r="C128" s="157">
        <f t="shared" si="4"/>
        <v>44377</v>
      </c>
      <c r="D128" s="158">
        <v>0</v>
      </c>
      <c r="E128" s="159">
        <v>0</v>
      </c>
      <c r="F128" s="158">
        <f t="shared" si="6"/>
        <v>141075.10871533328</v>
      </c>
      <c r="G128" s="158">
        <f>VLOOKUP($C128,LoansC!$B$12:$AN$188,31,FALSE)</f>
        <v>-21005.847876000029</v>
      </c>
      <c r="H128" s="158">
        <f>VLOOKUP($C128,LoansR!$B$12:$AN$187,31,FALSE)</f>
        <v>5.1165913333333313</v>
      </c>
      <c r="I128" s="158">
        <f>VLOOKUP($C128,Loans!$B$12:$AN$300,10,FALSE)</f>
        <v>162075.83999999997</v>
      </c>
      <c r="J128" s="158">
        <f>VLOOKUP($C128,LoansC!$B$12:$AN$188,10,FALSE)</f>
        <v>162065.34999999998</v>
      </c>
      <c r="K128" s="158">
        <f>VLOOKUP($C128,LoansR!$B$12:$AN$187,10,FALSE)</f>
        <v>10.49</v>
      </c>
      <c r="L128" s="158">
        <f>VLOOKUP($C128,Loans!$B$12:$AN$300,14,FALSE)</f>
        <v>835050</v>
      </c>
      <c r="M128" s="158">
        <f>VLOOKUP($C128,Loans!$B$12:$AN$300,13,FALSE)</f>
        <v>0</v>
      </c>
      <c r="N128" s="158">
        <f>VLOOKUP($C128,Loans!$B$12:$AN$300,15,FALSE)</f>
        <v>162075.83999999997</v>
      </c>
      <c r="O128" s="158">
        <f>VLOOKUP($C128,Loans!$B$12:$AN$300,16,FALSE)</f>
        <v>672974.16</v>
      </c>
      <c r="P128" s="158">
        <f>VLOOKUP($C128,Loans!$B$12:$AN$300,17,FALSE)</f>
        <v>0</v>
      </c>
      <c r="Q128" s="158">
        <f>VLOOKUP($C128,Loans!$B$12:$AN$300,18,FALSE)</f>
        <v>16833835.949999999</v>
      </c>
      <c r="R128" s="158">
        <f>VLOOKUP($C128,Loans!$B$12:$AN$300,19,FALSE)</f>
        <v>16833835.949999999</v>
      </c>
      <c r="S128" s="145">
        <f>VLOOKUP($C128,'SREC Inv.'!$B$14:$AF$266,25,FALSE)</f>
        <v>367422</v>
      </c>
      <c r="T128" s="145">
        <f>VLOOKUP($C128,'SREC Inv.'!$B$14:$AF$266,27,FALSE)</f>
        <v>0</v>
      </c>
      <c r="U128" s="145">
        <f>VLOOKUP($C128,'SREC Inv.'!$B$14:$AF$266,28,FALSE)</f>
        <v>0</v>
      </c>
      <c r="V128" s="161">
        <f>VLOOKUP($C128,'SREC Inv.'!$B$14:$AF$266,29,FALSE)</f>
        <v>924616</v>
      </c>
      <c r="W128" s="145">
        <f>VLOOKUP($C128,'SREC Inv.'!$B$14:$AF$266,30,FALSE)</f>
        <v>4525.8890449315068</v>
      </c>
      <c r="X128" s="145">
        <f>VLOOKUP($C128,'SREC Inv.'!$B$14:$AF$266,31,FALSE)</f>
        <v>0</v>
      </c>
      <c r="Y128" s="145"/>
      <c r="Z128" s="158">
        <f>VLOOKUP($C128,Loans!$B$12:$AN$300,35,FALSE)</f>
        <v>467628</v>
      </c>
      <c r="AA128" s="158"/>
      <c r="AB128" s="55"/>
      <c r="AC128" s="55"/>
      <c r="AD128" s="55"/>
      <c r="AE128" s="55"/>
      <c r="AF128" s="55"/>
      <c r="AG128" s="55"/>
      <c r="AH128" s="55"/>
      <c r="AI128" s="55"/>
      <c r="AJ128" s="160">
        <f>VLOOKUP($C128,'CapO-M Sum'!$A$3:$C$256,3,FALSE)</f>
        <v>5872.3422794993821</v>
      </c>
      <c r="AK128" s="160">
        <f t="shared" si="3"/>
        <v>-10602.499960235808</v>
      </c>
    </row>
    <row r="129" spans="1:37" hidden="1" outlineLevel="1" x14ac:dyDescent="0.2">
      <c r="A129">
        <f t="shared" si="5"/>
        <v>2021</v>
      </c>
      <c r="B129" s="157">
        <v>44378</v>
      </c>
      <c r="C129" s="157">
        <f t="shared" si="4"/>
        <v>44408</v>
      </c>
      <c r="D129" s="158">
        <v>0</v>
      </c>
      <c r="E129" s="159">
        <v>0</v>
      </c>
      <c r="F129" s="158">
        <f t="shared" si="6"/>
        <v>135652.08321474999</v>
      </c>
      <c r="G129" s="158">
        <f>VLOOKUP($C129,LoansC!$B$12:$AN$188,31,FALSE)</f>
        <v>-20198.836296000023</v>
      </c>
      <c r="H129" s="158">
        <f>VLOOKUP($C129,LoansR!$B$12:$AN$187,31,FALSE)</f>
        <v>3.8895107499999977</v>
      </c>
      <c r="I129" s="158">
        <f>VLOOKUP($C129,Loans!$B$12:$AN$300,10,FALSE)</f>
        <v>155847.03000000003</v>
      </c>
      <c r="J129" s="158">
        <f>VLOOKUP($C129,LoansC!$B$12:$AN$188,10,FALSE)</f>
        <v>155839.05000000002</v>
      </c>
      <c r="K129" s="158">
        <f>VLOOKUP($C129,LoansR!$B$12:$AN$187,10,FALSE)</f>
        <v>7.98</v>
      </c>
      <c r="L129" s="158">
        <f>VLOOKUP($C129,Loans!$B$12:$AN$300,14,FALSE)</f>
        <v>989243.56</v>
      </c>
      <c r="M129" s="158">
        <f>VLOOKUP($C129,Loans!$B$12:$AN$300,13,FALSE)</f>
        <v>0</v>
      </c>
      <c r="N129" s="158">
        <f>VLOOKUP($C129,Loans!$B$12:$AN$300,15,FALSE)</f>
        <v>155847.03000000003</v>
      </c>
      <c r="O129" s="158">
        <f>VLOOKUP($C129,Loans!$B$12:$AN$300,16,FALSE)</f>
        <v>833396.52999999991</v>
      </c>
      <c r="P129" s="158">
        <f>VLOOKUP($C129,Loans!$B$12:$AN$300,17,FALSE)</f>
        <v>0</v>
      </c>
      <c r="Q129" s="158">
        <f>VLOOKUP($C129,Loans!$B$12:$AN$300,18,FALSE)</f>
        <v>16000439.420000002</v>
      </c>
      <c r="R129" s="158">
        <f>VLOOKUP($C129,Loans!$B$12:$AN$300,19,FALSE)</f>
        <v>16000439.420000002</v>
      </c>
      <c r="S129" s="145">
        <f>VLOOKUP($C129,'SREC Inv.'!$B$14:$AF$266,25,FALSE)</f>
        <v>435347</v>
      </c>
      <c r="T129" s="145">
        <f>VLOOKUP($C129,'SREC Inv.'!$B$14:$AF$266,27,FALSE)</f>
        <v>924616</v>
      </c>
      <c r="U129" s="145">
        <f>VLOOKUP($C129,'SREC Inv.'!$B$14:$AF$266,28,FALSE)</f>
        <v>0</v>
      </c>
      <c r="V129" s="161">
        <f>VLOOKUP($C129,'SREC Inv.'!$B$14:$AF$266,29,FALSE)</f>
        <v>435347</v>
      </c>
      <c r="W129" s="145">
        <f>VLOOKUP($C129,'SREC Inv.'!$B$14:$AF$266,30,FALSE)</f>
        <v>7464.1344408219175</v>
      </c>
      <c r="X129" s="145">
        <f>VLOOKUP($C129,'SREC Inv.'!$B$14:$AF$266,31,FALSE)</f>
        <v>4689.4400000000005</v>
      </c>
      <c r="Y129" s="145"/>
      <c r="Z129" s="158">
        <f>VLOOKUP($C129,Loans!$B$12:$AN$300,35,FALSE)</f>
        <v>553896.56000000006</v>
      </c>
      <c r="AA129" s="158"/>
      <c r="AB129" s="55"/>
      <c r="AC129" s="55"/>
      <c r="AD129" s="55"/>
      <c r="AE129" s="55"/>
      <c r="AF129" s="55"/>
      <c r="AG129" s="55"/>
      <c r="AH129" s="55"/>
      <c r="AI129" s="55"/>
      <c r="AJ129" s="160">
        <f>VLOOKUP($C129,'CapO-M Sum'!$A$3:$C$256,3,FALSE)</f>
        <v>5872.3422794993821</v>
      </c>
      <c r="AK129" s="160">
        <f t="shared" si="3"/>
        <v>-2169.0300649287237</v>
      </c>
    </row>
    <row r="130" spans="1:37" hidden="1" outlineLevel="1" x14ac:dyDescent="0.2">
      <c r="A130">
        <f t="shared" si="5"/>
        <v>2021</v>
      </c>
      <c r="B130" s="157">
        <v>44409</v>
      </c>
      <c r="C130" s="157">
        <f t="shared" si="4"/>
        <v>44439</v>
      </c>
      <c r="D130" s="158">
        <v>0</v>
      </c>
      <c r="E130" s="159">
        <v>0</v>
      </c>
      <c r="F130" s="158">
        <f t="shared" si="6"/>
        <v>128936.34491558329</v>
      </c>
      <c r="G130" s="158">
        <f>VLOOKUP($C130,LoansC!$B$12:$AN$188,31,FALSE)</f>
        <v>-19199.320884000026</v>
      </c>
      <c r="H130" s="158">
        <f>VLOOKUP($C130,LoansR!$B$12:$AN$187,31,FALSE)</f>
        <v>2.6557995833333323</v>
      </c>
      <c r="I130" s="158">
        <f>VLOOKUP($C130,Loans!$B$12:$AN$300,10,FALSE)</f>
        <v>148133.00999999998</v>
      </c>
      <c r="J130" s="158">
        <f>VLOOKUP($C130,LoansC!$B$12:$AN$188,10,FALSE)</f>
        <v>148127.55999999997</v>
      </c>
      <c r="K130" s="158">
        <f>VLOOKUP($C130,LoansR!$B$12:$AN$187,10,FALSE)</f>
        <v>5.45</v>
      </c>
      <c r="L130" s="158">
        <f>VLOOKUP($C130,Loans!$B$12:$AN$300,14,FALSE)</f>
        <v>946755.51</v>
      </c>
      <c r="M130" s="158">
        <f>VLOOKUP($C130,Loans!$B$12:$AN$300,13,FALSE)</f>
        <v>0</v>
      </c>
      <c r="N130" s="158">
        <f>VLOOKUP($C130,Loans!$B$12:$AN$300,15,FALSE)</f>
        <v>148133.00999999998</v>
      </c>
      <c r="O130" s="158">
        <f>VLOOKUP($C130,Loans!$B$12:$AN$300,16,FALSE)</f>
        <v>798622.5</v>
      </c>
      <c r="P130" s="158">
        <f>VLOOKUP($C130,Loans!$B$12:$AN$300,17,FALSE)</f>
        <v>0</v>
      </c>
      <c r="Q130" s="158">
        <f>VLOOKUP($C130,Loans!$B$12:$AN$300,18,FALSE)</f>
        <v>15201816.919999998</v>
      </c>
      <c r="R130" s="158">
        <f>VLOOKUP($C130,Loans!$B$12:$AN$300,19,FALSE)</f>
        <v>15201816.919999998</v>
      </c>
      <c r="S130" s="145">
        <f>VLOOKUP($C130,'SREC Inv.'!$B$14:$AF$266,25,FALSE)</f>
        <v>416746</v>
      </c>
      <c r="T130" s="145">
        <f>VLOOKUP($C130,'SREC Inv.'!$B$14:$AF$266,27,FALSE)</f>
        <v>0</v>
      </c>
      <c r="U130" s="145">
        <f>VLOOKUP($C130,'SREC Inv.'!$B$14:$AF$266,28,FALSE)</f>
        <v>0</v>
      </c>
      <c r="V130" s="161">
        <f>VLOOKUP($C130,'SREC Inv.'!$B$14:$AF$266,29,FALSE)</f>
        <v>852093</v>
      </c>
      <c r="W130" s="145">
        <f>VLOOKUP($C130,'SREC Inv.'!$B$14:$AF$266,30,FALSE)</f>
        <v>3685.8603838356157</v>
      </c>
      <c r="X130" s="145">
        <f>VLOOKUP($C130,'SREC Inv.'!$B$14:$AF$266,31,FALSE)</f>
        <v>0</v>
      </c>
      <c r="Y130" s="145"/>
      <c r="Z130" s="158">
        <f>VLOOKUP($C130,Loans!$B$12:$AN$300,35,FALSE)</f>
        <v>530009.51</v>
      </c>
      <c r="AA130" s="158"/>
      <c r="AB130" s="55"/>
      <c r="AC130" s="55"/>
      <c r="AD130" s="55"/>
      <c r="AE130" s="55"/>
      <c r="AF130" s="55"/>
      <c r="AG130" s="55"/>
      <c r="AH130" s="55"/>
      <c r="AI130" s="55"/>
      <c r="AJ130" s="160">
        <f>VLOOKUP($C130,'CapO-M Sum'!$A$3:$C$256,3,FALSE)</f>
        <v>5872.3422794993821</v>
      </c>
      <c r="AK130" s="160">
        <f t="shared" si="3"/>
        <v>-9638.4624210816964</v>
      </c>
    </row>
    <row r="131" spans="1:37" hidden="1" outlineLevel="1" x14ac:dyDescent="0.2">
      <c r="A131">
        <f t="shared" si="5"/>
        <v>2021</v>
      </c>
      <c r="B131" s="157">
        <v>44440</v>
      </c>
      <c r="C131" s="157">
        <f t="shared" ref="C131:C162" si="7">EOMONTH(B131,0)</f>
        <v>44469</v>
      </c>
      <c r="D131" s="158">
        <v>0</v>
      </c>
      <c r="E131" s="159">
        <v>0</v>
      </c>
      <c r="F131" s="158">
        <f t="shared" si="6"/>
        <v>122500.79806099999</v>
      </c>
      <c r="G131" s="158">
        <f>VLOOKUP($C131,LoansC!$B$12:$AN$188,31,FALSE)</f>
        <v>-18241.537344000018</v>
      </c>
      <c r="H131" s="158">
        <f>VLOOKUP($C131,LoansR!$B$12:$AN$187,31,FALSE)</f>
        <v>1.4154049999999991</v>
      </c>
      <c r="I131" s="158">
        <f>VLOOKUP($C131,Loans!$B$12:$AN$300,10,FALSE)</f>
        <v>140740.92000000001</v>
      </c>
      <c r="J131" s="158">
        <f>VLOOKUP($C131,LoansC!$B$12:$AN$188,10,FALSE)</f>
        <v>140738.02000000002</v>
      </c>
      <c r="K131" s="158">
        <f>VLOOKUP($C131,LoansR!$B$12:$AN$187,10,FALSE)</f>
        <v>2.9</v>
      </c>
      <c r="L131" s="158">
        <f>VLOOKUP($C131,Loans!$B$12:$AN$300,14,FALSE)</f>
        <v>903391.79</v>
      </c>
      <c r="M131" s="158">
        <f>VLOOKUP($C131,Loans!$B$12:$AN$300,13,FALSE)</f>
        <v>0</v>
      </c>
      <c r="N131" s="158">
        <f>VLOOKUP($C131,Loans!$B$12:$AN$300,15,FALSE)</f>
        <v>140740.92000000001</v>
      </c>
      <c r="O131" s="158">
        <f>VLOOKUP($C131,Loans!$B$12:$AN$300,16,FALSE)</f>
        <v>762650.87000000023</v>
      </c>
      <c r="P131" s="158">
        <f>VLOOKUP($C131,Loans!$B$12:$AN$300,17,FALSE)</f>
        <v>0</v>
      </c>
      <c r="Q131" s="158">
        <f>VLOOKUP($C131,Loans!$B$12:$AN$300,18,FALSE)</f>
        <v>14439166.049999999</v>
      </c>
      <c r="R131" s="158">
        <f>VLOOKUP($C131,Loans!$B$12:$AN$300,19,FALSE)</f>
        <v>14439166.049999999</v>
      </c>
      <c r="S131" s="145">
        <f>VLOOKUP($C131,'SREC Inv.'!$B$14:$AF$266,25,FALSE)</f>
        <v>397727</v>
      </c>
      <c r="T131" s="145">
        <f>VLOOKUP($C131,'SREC Inv.'!$B$14:$AF$266,27,FALSE)</f>
        <v>0</v>
      </c>
      <c r="U131" s="145">
        <f>VLOOKUP($C131,'SREC Inv.'!$B$14:$AF$266,28,FALSE)</f>
        <v>0</v>
      </c>
      <c r="V131" s="161">
        <f>VLOOKUP($C131,'SREC Inv.'!$B$14:$AF$266,29,FALSE)</f>
        <v>1249820</v>
      </c>
      <c r="W131" s="145">
        <f>VLOOKUP($C131,'SREC Inv.'!$B$14:$AF$266,30,FALSE)</f>
        <v>6877.75888739726</v>
      </c>
      <c r="X131" s="145">
        <f>VLOOKUP($C131,'SREC Inv.'!$B$14:$AF$266,31,FALSE)</f>
        <v>0</v>
      </c>
      <c r="Y131" s="145"/>
      <c r="Z131" s="158">
        <f>VLOOKUP($C131,Loans!$B$12:$AN$300,35,FALSE)</f>
        <v>505664.79000000004</v>
      </c>
      <c r="AA131" s="158"/>
      <c r="AB131" s="55"/>
      <c r="AC131" s="55"/>
      <c r="AD131" s="55"/>
      <c r="AE131" s="55"/>
      <c r="AF131" s="55"/>
      <c r="AG131" s="55"/>
      <c r="AH131" s="55"/>
      <c r="AI131" s="55"/>
      <c r="AJ131" s="160">
        <f>VLOOKUP($C131,'CapO-M Sum'!$A$3:$C$256,3,FALSE)</f>
        <v>5872.3422794993821</v>
      </c>
      <c r="AK131" s="160">
        <f t="shared" si="3"/>
        <v>-5490.0207721033767</v>
      </c>
    </row>
    <row r="132" spans="1:37" hidden="1" outlineLevel="1" x14ac:dyDescent="0.2">
      <c r="A132">
        <f t="shared" si="5"/>
        <v>2021</v>
      </c>
      <c r="B132" s="157">
        <v>44470</v>
      </c>
      <c r="C132" s="157">
        <f t="shared" si="7"/>
        <v>44500</v>
      </c>
      <c r="D132" s="158">
        <v>0</v>
      </c>
      <c r="E132" s="159">
        <v>0</v>
      </c>
      <c r="F132" s="158">
        <f t="shared" si="6"/>
        <v>116355.12545416664</v>
      </c>
      <c r="G132" s="158">
        <f>VLOOKUP($C132,LoansC!$B$12:$AN$188,31,FALSE)</f>
        <v>-17326.922820000022</v>
      </c>
      <c r="H132" s="158">
        <f>VLOOKUP($C132,LoansR!$B$12:$AN$187,31,FALSE)</f>
        <v>0.16827416666666659</v>
      </c>
      <c r="I132" s="158">
        <f>VLOOKUP($C132,Loans!$B$12:$AN$300,10,FALSE)</f>
        <v>133681.88</v>
      </c>
      <c r="J132" s="158">
        <f>VLOOKUP($C132,LoansC!$B$12:$AN$188,10,FALSE)</f>
        <v>133681.53</v>
      </c>
      <c r="K132" s="158">
        <f>VLOOKUP($C132,LoansR!$B$12:$AN$187,10,FALSE)</f>
        <v>0.35</v>
      </c>
      <c r="L132" s="158">
        <f>VLOOKUP($C132,Loans!$B$12:$AN$300,14,FALSE)</f>
        <v>828464.05</v>
      </c>
      <c r="M132" s="158">
        <f>VLOOKUP($C132,Loans!$B$12:$AN$300,13,FALSE)</f>
        <v>0</v>
      </c>
      <c r="N132" s="158">
        <f>VLOOKUP($C132,Loans!$B$12:$AN$300,15,FALSE)</f>
        <v>133681.88</v>
      </c>
      <c r="O132" s="158">
        <f>VLOOKUP($C132,Loans!$B$12:$AN$300,16,FALSE)</f>
        <v>694782.16999999993</v>
      </c>
      <c r="P132" s="158">
        <f>VLOOKUP($C132,Loans!$B$12:$AN$300,17,FALSE)</f>
        <v>0</v>
      </c>
      <c r="Q132" s="158">
        <f>VLOOKUP($C132,Loans!$B$12:$AN$300,18,FALSE)</f>
        <v>13744383.880000003</v>
      </c>
      <c r="R132" s="158">
        <f>VLOOKUP($C132,Loans!$B$12:$AN$300,19,FALSE)</f>
        <v>13744383.880000003</v>
      </c>
      <c r="S132" s="145">
        <f>VLOOKUP($C132,'SREC Inv.'!$B$14:$AF$266,25,FALSE)</f>
        <v>364705</v>
      </c>
      <c r="T132" s="145">
        <f>VLOOKUP($C132,'SREC Inv.'!$B$14:$AF$266,27,FALSE)</f>
        <v>1249820</v>
      </c>
      <c r="U132" s="145">
        <f>VLOOKUP($C132,'SREC Inv.'!$B$14:$AF$266,28,FALSE)</f>
        <v>0</v>
      </c>
      <c r="V132" s="161">
        <f>VLOOKUP($C132,'SREC Inv.'!$B$14:$AF$266,29,FALSE)</f>
        <v>364705</v>
      </c>
      <c r="W132" s="145">
        <f>VLOOKUP($C132,'SREC Inv.'!$B$14:$AF$266,30,FALSE)</f>
        <v>10030.122721917809</v>
      </c>
      <c r="X132" s="145">
        <f>VLOOKUP($C132,'SREC Inv.'!$B$14:$AF$266,31,FALSE)</f>
        <v>6338.8</v>
      </c>
      <c r="Y132" s="145"/>
      <c r="Z132" s="158">
        <f>VLOOKUP($C132,Loans!$B$12:$AN$300,35,FALSE)</f>
        <v>463904</v>
      </c>
      <c r="AA132" s="158"/>
      <c r="AB132" s="55"/>
      <c r="AC132" s="55"/>
      <c r="AD132" s="55"/>
      <c r="AE132" s="55"/>
      <c r="AF132" s="55"/>
      <c r="AG132" s="55"/>
      <c r="AH132" s="55"/>
      <c r="AI132" s="55"/>
      <c r="AJ132" s="160">
        <f>VLOOKUP($C132,'CapO-M Sum'!$A$3:$C$256,3,FALSE)</f>
        <v>5217.4042215559348</v>
      </c>
      <c r="AK132" s="160">
        <f t="shared" si="3"/>
        <v>4259.5723976403888</v>
      </c>
    </row>
    <row r="133" spans="1:37" hidden="1" outlineLevel="1" x14ac:dyDescent="0.2">
      <c r="A133">
        <f t="shared" si="5"/>
        <v>2021</v>
      </c>
      <c r="B133" s="157">
        <v>44501</v>
      </c>
      <c r="C133" s="157">
        <f t="shared" si="7"/>
        <v>44530</v>
      </c>
      <c r="D133" s="158">
        <v>0</v>
      </c>
      <c r="E133" s="159">
        <v>0</v>
      </c>
      <c r="F133" s="158">
        <f t="shared" si="6"/>
        <v>110756.38934399998</v>
      </c>
      <c r="G133" s="158">
        <f>VLOOKUP($C133,LoansC!$B$12:$AN$188,31,FALSE)</f>
        <v>-16493.260656000024</v>
      </c>
      <c r="H133" s="158">
        <f>VLOOKUP($C133,LoansR!$B$12:$AN$187,31,FALSE)</f>
        <v>0</v>
      </c>
      <c r="I133" s="158">
        <f>VLOOKUP($C133,Loans!$B$12:$AN$300,10,FALSE)</f>
        <v>127249.65000000001</v>
      </c>
      <c r="J133" s="158">
        <f>VLOOKUP($C133,LoansC!$B$12:$AN$188,10,FALSE)</f>
        <v>127249.65000000001</v>
      </c>
      <c r="K133" s="158">
        <f>VLOOKUP($C133,LoansR!$B$12:$AN$187,10,FALSE)</f>
        <v>0</v>
      </c>
      <c r="L133" s="158">
        <f>VLOOKUP($C133,Loans!$B$12:$AN$300,14,FALSE)</f>
        <v>702050</v>
      </c>
      <c r="M133" s="158">
        <f>VLOOKUP($C133,Loans!$B$12:$AN$300,13,FALSE)</f>
        <v>0</v>
      </c>
      <c r="N133" s="158">
        <f>VLOOKUP($C133,Loans!$B$12:$AN$300,15,FALSE)</f>
        <v>127249.65000000001</v>
      </c>
      <c r="O133" s="158">
        <f>VLOOKUP($C133,Loans!$B$12:$AN$300,16,FALSE)</f>
        <v>574800.35</v>
      </c>
      <c r="P133" s="158">
        <f>VLOOKUP($C133,Loans!$B$12:$AN$300,17,FALSE)</f>
        <v>0</v>
      </c>
      <c r="Q133" s="158">
        <f>VLOOKUP($C133,Loans!$B$12:$AN$300,18,FALSE)</f>
        <v>13169583.529999999</v>
      </c>
      <c r="R133" s="158">
        <f>VLOOKUP($C133,Loans!$B$12:$AN$300,19,FALSE)</f>
        <v>13169583.529999999</v>
      </c>
      <c r="S133" s="145">
        <f>VLOOKUP($C133,'SREC Inv.'!$B$14:$AF$266,25,FALSE)</f>
        <v>308902</v>
      </c>
      <c r="T133" s="145">
        <f>VLOOKUP($C133,'SREC Inv.'!$B$14:$AF$266,27,FALSE)</f>
        <v>0</v>
      </c>
      <c r="U133" s="145">
        <f>VLOOKUP($C133,'SREC Inv.'!$B$14:$AF$266,28,FALSE)</f>
        <v>0</v>
      </c>
      <c r="V133" s="161">
        <f>VLOOKUP($C133,'SREC Inv.'!$B$14:$AF$266,29,FALSE)</f>
        <v>673607</v>
      </c>
      <c r="W133" s="145">
        <f>VLOOKUP($C133,'SREC Inv.'!$B$14:$AF$266,30,FALSE)</f>
        <v>2980.4932284931506</v>
      </c>
      <c r="X133" s="145">
        <f>VLOOKUP($C133,'SREC Inv.'!$B$14:$AF$266,31,FALSE)</f>
        <v>0</v>
      </c>
      <c r="Y133" s="145"/>
      <c r="Z133" s="158">
        <f>VLOOKUP($C133,Loans!$B$12:$AN$300,35,FALSE)</f>
        <v>393148</v>
      </c>
      <c r="AA133" s="158"/>
      <c r="AB133" s="55"/>
      <c r="AC133" s="55"/>
      <c r="AD133" s="55"/>
      <c r="AE133" s="55"/>
      <c r="AF133" s="55"/>
      <c r="AG133" s="55"/>
      <c r="AH133" s="55"/>
      <c r="AI133" s="55"/>
      <c r="AJ133" s="160">
        <f>VLOOKUP($C133,'CapO-M Sum'!$A$3:$C$256,3,FALSE)</f>
        <v>5217.4042215559348</v>
      </c>
      <c r="AK133" s="160">
        <f t="shared" si="3"/>
        <v>-8295.3632059509382</v>
      </c>
    </row>
    <row r="134" spans="1:37" hidden="1" outlineLevel="1" x14ac:dyDescent="0.2">
      <c r="A134">
        <f t="shared" si="5"/>
        <v>2021</v>
      </c>
      <c r="B134" s="157">
        <v>44531</v>
      </c>
      <c r="C134" s="157">
        <f t="shared" si="7"/>
        <v>44561</v>
      </c>
      <c r="D134" s="158">
        <v>0</v>
      </c>
      <c r="E134" s="159">
        <v>0</v>
      </c>
      <c r="F134" s="158">
        <f t="shared" si="6"/>
        <v>106124.46976400001</v>
      </c>
      <c r="G134" s="158">
        <f>VLOOKUP($C134,LoansC!$B$12:$AN$188,31,FALSE)</f>
        <v>-15803.500236000018</v>
      </c>
      <c r="H134" s="158">
        <f>VLOOKUP($C134,LoansR!$B$12:$AN$187,31,FALSE)</f>
        <v>0</v>
      </c>
      <c r="I134" s="158">
        <f>VLOOKUP($C134,Loans!$B$12:$AN$300,10,FALSE)</f>
        <v>121927.97000000003</v>
      </c>
      <c r="J134" s="158">
        <f>VLOOKUP($C134,LoansC!$B$12:$AN$188,10,FALSE)</f>
        <v>121927.97000000003</v>
      </c>
      <c r="K134" s="158">
        <f>VLOOKUP($C134,LoansR!$B$12:$AN$187,10,FALSE)</f>
        <v>0</v>
      </c>
      <c r="L134" s="158">
        <f>VLOOKUP($C134,Loans!$B$12:$AN$300,14,FALSE)</f>
        <v>568907.87</v>
      </c>
      <c r="M134" s="158">
        <f>VLOOKUP($C134,Loans!$B$12:$AN$300,13,FALSE)</f>
        <v>0</v>
      </c>
      <c r="N134" s="158">
        <f>VLOOKUP($C134,Loans!$B$12:$AN$300,15,FALSE)</f>
        <v>121927.97000000003</v>
      </c>
      <c r="O134" s="158">
        <f>VLOOKUP($C134,Loans!$B$12:$AN$300,16,FALSE)</f>
        <v>446979.89999999985</v>
      </c>
      <c r="P134" s="158">
        <f>VLOOKUP($C134,Loans!$B$12:$AN$300,17,FALSE)</f>
        <v>0</v>
      </c>
      <c r="Q134" s="158">
        <f>VLOOKUP($C134,Loans!$B$12:$AN$300,18,FALSE)</f>
        <v>12722603.629999999</v>
      </c>
      <c r="R134" s="158">
        <f>VLOOKUP($C134,Loans!$B$12:$AN$300,19,FALSE)</f>
        <v>12722603.629999999</v>
      </c>
      <c r="S134" s="145">
        <f>VLOOKUP($C134,'SREC Inv.'!$B$14:$AF$266,25,FALSE)</f>
        <v>250382</v>
      </c>
      <c r="T134" s="145">
        <f>VLOOKUP($C134,'SREC Inv.'!$B$14:$AF$266,27,FALSE)</f>
        <v>0</v>
      </c>
      <c r="U134" s="145">
        <f>VLOOKUP($C134,'SREC Inv.'!$B$14:$AF$266,28,FALSE)</f>
        <v>0</v>
      </c>
      <c r="V134" s="161">
        <f>VLOOKUP($C134,'SREC Inv.'!$B$14:$AF$266,29,FALSE)</f>
        <v>923989</v>
      </c>
      <c r="W134" s="145">
        <f>VLOOKUP($C134,'SREC Inv.'!$B$14:$AF$266,30,FALSE)</f>
        <v>5598.5853241095883</v>
      </c>
      <c r="X134" s="145">
        <f>VLOOKUP($C134,'SREC Inv.'!$B$14:$AF$266,31,FALSE)</f>
        <v>0</v>
      </c>
      <c r="Y134" s="145"/>
      <c r="Z134" s="158">
        <f>VLOOKUP($C134,Loans!$B$12:$AN$300,35,FALSE)</f>
        <v>318525.87</v>
      </c>
      <c r="AA134" s="158"/>
      <c r="AB134" s="55"/>
      <c r="AC134" s="55"/>
      <c r="AD134" s="55"/>
      <c r="AE134" s="55"/>
      <c r="AF134" s="55"/>
      <c r="AG134" s="55"/>
      <c r="AH134" s="55"/>
      <c r="AI134" s="55"/>
      <c r="AJ134" s="160">
        <f>VLOOKUP($C134,'CapO-M Sum'!$A$3:$C$256,3,FALSE)</f>
        <v>5217.4042215559348</v>
      </c>
      <c r="AK134" s="160">
        <f t="shared" si="3"/>
        <v>-4987.5106903344949</v>
      </c>
    </row>
    <row r="135" spans="1:37" hidden="1" outlineLevel="1" x14ac:dyDescent="0.2">
      <c r="A135">
        <f t="shared" si="5"/>
        <v>2022</v>
      </c>
      <c r="B135" s="157">
        <v>44562</v>
      </c>
      <c r="C135" s="157">
        <f t="shared" si="7"/>
        <v>44592</v>
      </c>
      <c r="D135" s="158">
        <v>0</v>
      </c>
      <c r="E135" s="159">
        <v>0</v>
      </c>
      <c r="F135" s="158">
        <f t="shared" si="6"/>
        <v>102522.53564399997</v>
      </c>
      <c r="G135" s="158">
        <f>VLOOKUP($C135,LoansC!$B$12:$AN$188,31,FALSE)</f>
        <v>-15267.124356000017</v>
      </c>
      <c r="H135" s="158">
        <f>VLOOKUP($C135,LoansR!$B$12:$AN$187,31,FALSE)</f>
        <v>0</v>
      </c>
      <c r="I135" s="158">
        <f>VLOOKUP($C135,Loans!$B$12:$AN$300,10,FALSE)</f>
        <v>117789.65999999999</v>
      </c>
      <c r="J135" s="158">
        <f>VLOOKUP($C135,LoansC!$B$12:$AN$188,10,FALSE)</f>
        <v>117789.65999999999</v>
      </c>
      <c r="K135" s="158">
        <f>VLOOKUP($C135,LoansR!$B$12:$AN$187,10,FALSE)</f>
        <v>0</v>
      </c>
      <c r="L135" s="158">
        <f>VLOOKUP($C135,Loans!$B$12:$AN$300,14,FALSE)</f>
        <v>355300</v>
      </c>
      <c r="M135" s="158">
        <f>VLOOKUP($C135,Loans!$B$12:$AN$300,13,FALSE)</f>
        <v>0</v>
      </c>
      <c r="N135" s="158">
        <f>VLOOKUP($C135,Loans!$B$12:$AN$300,15,FALSE)</f>
        <v>117789.65999999999</v>
      </c>
      <c r="O135" s="158">
        <f>VLOOKUP($C135,Loans!$B$12:$AN$300,16,FALSE)</f>
        <v>237510.34</v>
      </c>
      <c r="P135" s="158">
        <f>VLOOKUP($C135,Loans!$B$12:$AN$300,17,FALSE)</f>
        <v>0</v>
      </c>
      <c r="Q135" s="158">
        <f>VLOOKUP($C135,Loans!$B$12:$AN$300,18,FALSE)</f>
        <v>12485093.290000003</v>
      </c>
      <c r="R135" s="158">
        <f>VLOOKUP($C135,Loans!$B$12:$AN$300,19,FALSE)</f>
        <v>12485093.290000003</v>
      </c>
      <c r="S135" s="145">
        <f>VLOOKUP($C135,'SREC Inv.'!$B$14:$AF$266,25,FALSE)</f>
        <v>156332</v>
      </c>
      <c r="T135" s="145">
        <f>VLOOKUP($C135,'SREC Inv.'!$B$14:$AF$266,27,FALSE)</f>
        <v>923989</v>
      </c>
      <c r="U135" s="145">
        <f>VLOOKUP($C135,'SREC Inv.'!$B$14:$AF$266,28,FALSE)</f>
        <v>0</v>
      </c>
      <c r="V135" s="161">
        <f>VLOOKUP($C135,'SREC Inv.'!$B$14:$AF$266,29,FALSE)</f>
        <v>156332</v>
      </c>
      <c r="W135" s="145">
        <f>VLOOKUP($C135,'SREC Inv.'!$B$14:$AF$266,30,FALSE)</f>
        <v>7385.2312147945204</v>
      </c>
      <c r="X135" s="145">
        <f>VLOOKUP($C135,'SREC Inv.'!$B$14:$AF$266,31,FALSE)</f>
        <v>4686.26</v>
      </c>
      <c r="Y135" s="145"/>
      <c r="Z135" s="158">
        <f>VLOOKUP($C135,Loans!$B$12:$AN$300,35,FALSE)</f>
        <v>198968</v>
      </c>
      <c r="AA135" s="158"/>
      <c r="AB135" s="55"/>
      <c r="AC135" s="55"/>
      <c r="AD135" s="55"/>
      <c r="AE135" s="55"/>
      <c r="AF135" s="55"/>
      <c r="AG135" s="55"/>
      <c r="AH135" s="55"/>
      <c r="AI135" s="55"/>
      <c r="AJ135" s="160">
        <f>VLOOKUP($C135,'CapO-M Sum'!$A$3:$C$256,3,FALSE)</f>
        <v>5217.4042215559348</v>
      </c>
      <c r="AK135" s="160">
        <f t="shared" si="3"/>
        <v>2021.7710803504388</v>
      </c>
    </row>
    <row r="136" spans="1:37" hidden="1" outlineLevel="1" x14ac:dyDescent="0.2">
      <c r="A136">
        <f t="shared" si="5"/>
        <v>2022</v>
      </c>
      <c r="B136" s="157">
        <v>44593</v>
      </c>
      <c r="C136" s="157">
        <f t="shared" si="7"/>
        <v>44620</v>
      </c>
      <c r="D136" s="158">
        <v>0</v>
      </c>
      <c r="E136" s="159">
        <v>0</v>
      </c>
      <c r="F136" s="158">
        <f t="shared" si="6"/>
        <v>100608.63805199999</v>
      </c>
      <c r="G136" s="158">
        <f>VLOOKUP($C136,LoansC!$B$12:$AN$188,31,FALSE)</f>
        <v>-14982.111948000022</v>
      </c>
      <c r="H136" s="158">
        <f>VLOOKUP($C136,LoansR!$B$12:$AN$187,31,FALSE)</f>
        <v>0</v>
      </c>
      <c r="I136" s="158">
        <f>VLOOKUP($C136,Loans!$B$12:$AN$300,10,FALSE)</f>
        <v>115590.75000000001</v>
      </c>
      <c r="J136" s="158">
        <f>VLOOKUP($C136,LoansC!$B$12:$AN$188,10,FALSE)</f>
        <v>115590.75000000001</v>
      </c>
      <c r="K136" s="158">
        <f>VLOOKUP($C136,LoansR!$B$12:$AN$187,10,FALSE)</f>
        <v>0</v>
      </c>
      <c r="L136" s="158">
        <f>VLOOKUP($C136,Loans!$B$12:$AN$300,14,FALSE)</f>
        <v>315875</v>
      </c>
      <c r="M136" s="158">
        <f>VLOOKUP($C136,Loans!$B$12:$AN$300,13,FALSE)</f>
        <v>0</v>
      </c>
      <c r="N136" s="158">
        <f>VLOOKUP($C136,Loans!$B$12:$AN$300,15,FALSE)</f>
        <v>115590.75000000001</v>
      </c>
      <c r="O136" s="158">
        <f>VLOOKUP($C136,Loans!$B$12:$AN$300,16,FALSE)</f>
        <v>200284.25</v>
      </c>
      <c r="P136" s="158">
        <f>VLOOKUP($C136,Loans!$B$12:$AN$300,17,FALSE)</f>
        <v>0</v>
      </c>
      <c r="Q136" s="158">
        <f>VLOOKUP($C136,Loans!$B$12:$AN$300,18,FALSE)</f>
        <v>12284809.039999995</v>
      </c>
      <c r="R136" s="158">
        <f>VLOOKUP($C136,Loans!$B$12:$AN$300,19,FALSE)</f>
        <v>12284809.039999995</v>
      </c>
      <c r="S136" s="145">
        <f>VLOOKUP($C136,'SREC Inv.'!$B$14:$AF$266,25,FALSE)</f>
        <v>138985</v>
      </c>
      <c r="T136" s="145">
        <f>VLOOKUP($C136,'SREC Inv.'!$B$14:$AF$266,27,FALSE)</f>
        <v>0</v>
      </c>
      <c r="U136" s="145">
        <f>VLOOKUP($C136,'SREC Inv.'!$B$14:$AF$266,28,FALSE)</f>
        <v>0</v>
      </c>
      <c r="V136" s="161">
        <f>VLOOKUP($C136,'SREC Inv.'!$B$14:$AF$266,29,FALSE)</f>
        <v>295317</v>
      </c>
      <c r="W136" s="145">
        <f>VLOOKUP($C136,'SREC Inv.'!$B$14:$AF$266,30,FALSE)</f>
        <v>1196.5051306849314</v>
      </c>
      <c r="X136" s="145">
        <f>VLOOKUP($C136,'SREC Inv.'!$B$14:$AF$266,31,FALSE)</f>
        <v>0</v>
      </c>
      <c r="Y136" s="145"/>
      <c r="Z136" s="158">
        <f>VLOOKUP($C136,Loans!$B$12:$AN$300,35,FALSE)</f>
        <v>176890</v>
      </c>
      <c r="AA136" s="158"/>
      <c r="AB136" s="55"/>
      <c r="AC136" s="55"/>
      <c r="AD136" s="55"/>
      <c r="AE136" s="55"/>
      <c r="AF136" s="55"/>
      <c r="AG136" s="55"/>
      <c r="AH136" s="55"/>
      <c r="AI136" s="55"/>
      <c r="AJ136" s="160">
        <f>VLOOKUP($C136,'CapO-M Sum'!$A$3:$C$256,3,FALSE)</f>
        <v>5217.4042215559348</v>
      </c>
      <c r="AK136" s="160">
        <f t="shared" si="3"/>
        <v>-8568.2025957591559</v>
      </c>
    </row>
    <row r="137" spans="1:37" hidden="1" outlineLevel="1" x14ac:dyDescent="0.2">
      <c r="A137">
        <f t="shared" si="5"/>
        <v>2022</v>
      </c>
      <c r="B137" s="157">
        <v>44621</v>
      </c>
      <c r="C137" s="157">
        <f t="shared" si="7"/>
        <v>44651</v>
      </c>
      <c r="D137" s="158">
        <v>0</v>
      </c>
      <c r="E137" s="159">
        <v>0</v>
      </c>
      <c r="F137" s="158">
        <f t="shared" si="6"/>
        <v>98994.689152000021</v>
      </c>
      <c r="G137" s="158">
        <f>VLOOKUP($C137,LoansC!$B$12:$AN$188,31,FALSE)</f>
        <v>-14741.770848000011</v>
      </c>
      <c r="H137" s="158">
        <f>VLOOKUP($C137,LoansR!$B$12:$AN$187,31,FALSE)</f>
        <v>0</v>
      </c>
      <c r="I137" s="158">
        <f>VLOOKUP($C137,Loans!$B$12:$AN$300,10,FALSE)</f>
        <v>113736.46000000004</v>
      </c>
      <c r="J137" s="158">
        <f>VLOOKUP($C137,LoansC!$B$12:$AN$188,10,FALSE)</f>
        <v>113736.46000000004</v>
      </c>
      <c r="K137" s="158">
        <f>VLOOKUP($C137,LoansR!$B$12:$AN$187,10,FALSE)</f>
        <v>0</v>
      </c>
      <c r="L137" s="158">
        <f>VLOOKUP($C137,Loans!$B$12:$AN$300,14,FALSE)</f>
        <v>378788.78</v>
      </c>
      <c r="M137" s="158">
        <f>VLOOKUP($C137,Loans!$B$12:$AN$300,13,FALSE)</f>
        <v>0</v>
      </c>
      <c r="N137" s="158">
        <f>VLOOKUP($C137,Loans!$B$12:$AN$300,15,FALSE)</f>
        <v>113736.46000000004</v>
      </c>
      <c r="O137" s="158">
        <f>VLOOKUP($C137,Loans!$B$12:$AN$300,16,FALSE)</f>
        <v>265052.31999999995</v>
      </c>
      <c r="P137" s="158">
        <f>VLOOKUP($C137,Loans!$B$12:$AN$300,17,FALSE)</f>
        <v>0</v>
      </c>
      <c r="Q137" s="158">
        <f>VLOOKUP($C137,Loans!$B$12:$AN$300,18,FALSE)</f>
        <v>12019756.720000001</v>
      </c>
      <c r="R137" s="158">
        <f>VLOOKUP($C137,Loans!$B$12:$AN$300,19,FALSE)</f>
        <v>12019756.720000001</v>
      </c>
      <c r="S137" s="145">
        <f>VLOOKUP($C137,'SREC Inv.'!$B$14:$AF$266,25,FALSE)</f>
        <v>166991</v>
      </c>
      <c r="T137" s="145">
        <f>VLOOKUP($C137,'SREC Inv.'!$B$14:$AF$266,27,FALSE)</f>
        <v>0</v>
      </c>
      <c r="U137" s="145">
        <f>VLOOKUP($C137,'SREC Inv.'!$B$14:$AF$266,28,FALSE)</f>
        <v>0</v>
      </c>
      <c r="V137" s="161">
        <f>VLOOKUP($C137,'SREC Inv.'!$B$14:$AF$266,29,FALSE)</f>
        <v>462308</v>
      </c>
      <c r="W137" s="145">
        <f>VLOOKUP($C137,'SREC Inv.'!$B$14:$AF$266,30,FALSE)</f>
        <v>2469.6432893150682</v>
      </c>
      <c r="X137" s="145">
        <f>VLOOKUP($C137,'SREC Inv.'!$B$14:$AF$266,31,FALSE)</f>
        <v>0</v>
      </c>
      <c r="Y137" s="145"/>
      <c r="Z137" s="158">
        <f>VLOOKUP($C137,Loans!$B$12:$AN$300,35,FALSE)</f>
        <v>211797.78</v>
      </c>
      <c r="AA137" s="158"/>
      <c r="AB137" s="55"/>
      <c r="AC137" s="55"/>
      <c r="AD137" s="55"/>
      <c r="AE137" s="55"/>
      <c r="AF137" s="55"/>
      <c r="AG137" s="55"/>
      <c r="AH137" s="55"/>
      <c r="AI137" s="55"/>
      <c r="AJ137" s="160">
        <f>VLOOKUP($C137,'CapO-M Sum'!$A$3:$C$256,3,FALSE)</f>
        <v>5217.4042215559348</v>
      </c>
      <c r="AK137" s="160">
        <f t="shared" si="3"/>
        <v>-7054.7233371290076</v>
      </c>
    </row>
    <row r="138" spans="1:37" hidden="1" outlineLevel="1" x14ac:dyDescent="0.2">
      <c r="A138">
        <f t="shared" si="5"/>
        <v>2022</v>
      </c>
      <c r="B138" s="157">
        <v>44652</v>
      </c>
      <c r="C138" s="157">
        <f t="shared" si="7"/>
        <v>44681</v>
      </c>
      <c r="D138" s="158">
        <v>0</v>
      </c>
      <c r="E138" s="159">
        <v>0</v>
      </c>
      <c r="F138" s="158">
        <f t="shared" si="6"/>
        <v>96858.811935999969</v>
      </c>
      <c r="G138" s="158">
        <f>VLOOKUP($C138,LoansC!$B$12:$AN$188,31,FALSE)</f>
        <v>-14423.708064000019</v>
      </c>
      <c r="H138" s="158">
        <f>VLOOKUP($C138,LoansR!$B$12:$AN$187,31,FALSE)</f>
        <v>0</v>
      </c>
      <c r="I138" s="158">
        <f>VLOOKUP($C138,Loans!$B$12:$AN$300,10,FALSE)</f>
        <v>111282.51999999999</v>
      </c>
      <c r="J138" s="158">
        <f>VLOOKUP($C138,LoansC!$B$12:$AN$188,10,FALSE)</f>
        <v>111282.51999999999</v>
      </c>
      <c r="K138" s="158">
        <f>VLOOKUP($C138,LoansR!$B$12:$AN$187,10,FALSE)</f>
        <v>0</v>
      </c>
      <c r="L138" s="158">
        <f>VLOOKUP($C138,Loans!$B$12:$AN$300,14,FALSE)</f>
        <v>463125</v>
      </c>
      <c r="M138" s="158">
        <f>VLOOKUP($C138,Loans!$B$12:$AN$300,13,FALSE)</f>
        <v>0</v>
      </c>
      <c r="N138" s="158">
        <f>VLOOKUP($C138,Loans!$B$12:$AN$300,15,FALSE)</f>
        <v>111282.51999999999</v>
      </c>
      <c r="O138" s="158">
        <f>VLOOKUP($C138,Loans!$B$12:$AN$300,16,FALSE)</f>
        <v>351842.47999999992</v>
      </c>
      <c r="P138" s="158">
        <f>VLOOKUP($C138,Loans!$B$12:$AN$300,17,FALSE)</f>
        <v>0</v>
      </c>
      <c r="Q138" s="158">
        <f>VLOOKUP($C138,Loans!$B$12:$AN$300,18,FALSE)</f>
        <v>11667914.239999998</v>
      </c>
      <c r="R138" s="158">
        <f>VLOOKUP($C138,Loans!$B$12:$AN$300,19,FALSE)</f>
        <v>11667914.239999998</v>
      </c>
      <c r="S138" s="145">
        <f>VLOOKUP($C138,'SREC Inv.'!$B$14:$AF$266,25,FALSE)</f>
        <v>203775</v>
      </c>
      <c r="T138" s="145">
        <f>VLOOKUP($C138,'SREC Inv.'!$B$14:$AF$266,27,FALSE)</f>
        <v>462308</v>
      </c>
      <c r="U138" s="145">
        <f>VLOOKUP($C138,'SREC Inv.'!$B$14:$AF$266,28,FALSE)</f>
        <v>0</v>
      </c>
      <c r="V138" s="161">
        <f>VLOOKUP($C138,'SREC Inv.'!$B$14:$AF$266,29,FALSE)</f>
        <v>203775</v>
      </c>
      <c r="W138" s="145">
        <f>VLOOKUP($C138,'SREC Inv.'!$B$14:$AF$266,30,FALSE)</f>
        <v>3605.9051147945202</v>
      </c>
      <c r="X138" s="145">
        <f>VLOOKUP($C138,'SREC Inv.'!$B$14:$AF$266,31,FALSE)</f>
        <v>2344.7200000000003</v>
      </c>
      <c r="Y138" s="145"/>
      <c r="Z138" s="158">
        <f>VLOOKUP($C138,Loans!$B$12:$AN$300,35,FALSE)</f>
        <v>259350</v>
      </c>
      <c r="AA138" s="158"/>
      <c r="AB138" s="55"/>
      <c r="AC138" s="55"/>
      <c r="AD138" s="55"/>
      <c r="AE138" s="55"/>
      <c r="AF138" s="55"/>
      <c r="AG138" s="55"/>
      <c r="AH138" s="55"/>
      <c r="AI138" s="55"/>
      <c r="AJ138" s="160">
        <f>VLOOKUP($C138,'CapO-M Sum'!$A$3:$C$256,3,FALSE)</f>
        <v>5217.4042215559348</v>
      </c>
      <c r="AK138" s="160">
        <f t="shared" si="3"/>
        <v>-3255.6787276495634</v>
      </c>
    </row>
    <row r="139" spans="1:37" hidden="1" outlineLevel="1" x14ac:dyDescent="0.2">
      <c r="A139">
        <f t="shared" si="5"/>
        <v>2022</v>
      </c>
      <c r="B139" s="157">
        <v>44682</v>
      </c>
      <c r="C139" s="157">
        <f t="shared" si="7"/>
        <v>44712</v>
      </c>
      <c r="D139" s="158">
        <v>0</v>
      </c>
      <c r="E139" s="159">
        <v>0</v>
      </c>
      <c r="F139" s="158">
        <f t="shared" si="6"/>
        <v>94023.562911999994</v>
      </c>
      <c r="G139" s="158">
        <f>VLOOKUP($C139,LoansC!$B$12:$AN$188,31,FALSE)</f>
        <v>-14001.497088000015</v>
      </c>
      <c r="H139" s="158">
        <f>VLOOKUP($C139,LoansR!$B$12:$AN$187,31,FALSE)</f>
        <v>0</v>
      </c>
      <c r="I139" s="158">
        <f>VLOOKUP($C139,Loans!$B$12:$AN$300,10,FALSE)</f>
        <v>108025.06000000001</v>
      </c>
      <c r="J139" s="158">
        <f>VLOOKUP($C139,LoansC!$B$12:$AN$188,10,FALSE)</f>
        <v>108025.06000000001</v>
      </c>
      <c r="K139" s="158">
        <f>VLOOKUP($C139,LoansR!$B$12:$AN$187,10,FALSE)</f>
        <v>0</v>
      </c>
      <c r="L139" s="158">
        <f>VLOOKUP($C139,Loans!$B$12:$AN$300,14,FALSE)</f>
        <v>660725</v>
      </c>
      <c r="M139" s="158">
        <f>VLOOKUP($C139,Loans!$B$12:$AN$300,13,FALSE)</f>
        <v>0</v>
      </c>
      <c r="N139" s="158">
        <f>VLOOKUP($C139,Loans!$B$12:$AN$300,15,FALSE)</f>
        <v>108025.06000000001</v>
      </c>
      <c r="O139" s="158">
        <f>VLOOKUP($C139,Loans!$B$12:$AN$300,16,FALSE)</f>
        <v>552699.94000000006</v>
      </c>
      <c r="P139" s="158">
        <f>VLOOKUP($C139,Loans!$B$12:$AN$300,17,FALSE)</f>
        <v>0</v>
      </c>
      <c r="Q139" s="158">
        <f>VLOOKUP($C139,Loans!$B$12:$AN$300,18,FALSE)</f>
        <v>11115214.300000001</v>
      </c>
      <c r="R139" s="158">
        <f>VLOOKUP($C139,Loans!$B$12:$AN$300,19,FALSE)</f>
        <v>11115214.300000001</v>
      </c>
      <c r="S139" s="145">
        <f>VLOOKUP($C139,'SREC Inv.'!$B$14:$AF$266,25,FALSE)</f>
        <v>290719</v>
      </c>
      <c r="T139" s="145">
        <f>VLOOKUP($C139,'SREC Inv.'!$B$14:$AF$266,27,FALSE)</f>
        <v>0</v>
      </c>
      <c r="U139" s="145">
        <f>VLOOKUP($C139,'SREC Inv.'!$B$14:$AF$266,28,FALSE)</f>
        <v>0</v>
      </c>
      <c r="V139" s="161">
        <f>VLOOKUP($C139,'SREC Inv.'!$B$14:$AF$266,29,FALSE)</f>
        <v>494494</v>
      </c>
      <c r="W139" s="145">
        <f>VLOOKUP($C139,'SREC Inv.'!$B$14:$AF$266,30,FALSE)</f>
        <v>1750.5995747945208</v>
      </c>
      <c r="X139" s="145">
        <f>VLOOKUP($C139,'SREC Inv.'!$B$14:$AF$266,31,FALSE)</f>
        <v>0</v>
      </c>
      <c r="Y139" s="145"/>
      <c r="Z139" s="158">
        <f>VLOOKUP($C139,Loans!$B$12:$AN$300,35,FALSE)</f>
        <v>370006</v>
      </c>
      <c r="AA139" s="158"/>
      <c r="AB139" s="55"/>
      <c r="AC139" s="55"/>
      <c r="AD139" s="55"/>
      <c r="AE139" s="55"/>
      <c r="AF139" s="55"/>
      <c r="AG139" s="55"/>
      <c r="AH139" s="55"/>
      <c r="AI139" s="55"/>
      <c r="AJ139" s="160">
        <f>VLOOKUP($C139,'CapO-M Sum'!$A$3:$C$256,3,FALSE)</f>
        <v>5217.4042215559348</v>
      </c>
      <c r="AK139" s="160">
        <f t="shared" si="3"/>
        <v>-7033.49329164956</v>
      </c>
    </row>
    <row r="140" spans="1:37" hidden="1" outlineLevel="1" x14ac:dyDescent="0.2">
      <c r="A140">
        <f t="shared" si="5"/>
        <v>2022</v>
      </c>
      <c r="B140" s="157">
        <v>44713</v>
      </c>
      <c r="C140" s="157">
        <f t="shared" si="7"/>
        <v>44742</v>
      </c>
      <c r="D140" s="158">
        <v>0</v>
      </c>
      <c r="E140" s="159">
        <v>0</v>
      </c>
      <c r="F140" s="158">
        <f t="shared" si="6"/>
        <v>89569.732839999953</v>
      </c>
      <c r="G140" s="158">
        <f>VLOOKUP($C140,LoansC!$B$12:$AN$188,31,FALSE)</f>
        <v>-13338.257160000017</v>
      </c>
      <c r="H140" s="158">
        <f>VLOOKUP($C140,LoansR!$B$12:$AN$187,31,FALSE)</f>
        <v>0</v>
      </c>
      <c r="I140" s="158">
        <f>VLOOKUP($C140,Loans!$B$12:$AN$300,10,FALSE)</f>
        <v>102907.98999999998</v>
      </c>
      <c r="J140" s="158">
        <f>VLOOKUP($C140,LoansC!$B$12:$AN$188,10,FALSE)</f>
        <v>102907.98999999998</v>
      </c>
      <c r="K140" s="158">
        <f>VLOOKUP($C140,LoansR!$B$12:$AN$187,10,FALSE)</f>
        <v>0</v>
      </c>
      <c r="L140" s="158">
        <f>VLOOKUP($C140,Loans!$B$12:$AN$300,14,FALSE)</f>
        <v>735287.29999999993</v>
      </c>
      <c r="M140" s="158">
        <f>VLOOKUP($C140,Loans!$B$12:$AN$300,13,FALSE)</f>
        <v>0</v>
      </c>
      <c r="N140" s="158">
        <f>VLOOKUP($C140,Loans!$B$12:$AN$300,15,FALSE)</f>
        <v>102907.98999999998</v>
      </c>
      <c r="O140" s="158">
        <f>VLOOKUP($C140,Loans!$B$12:$AN$300,16,FALSE)</f>
        <v>632379.31000000017</v>
      </c>
      <c r="P140" s="158">
        <f>VLOOKUP($C140,Loans!$B$12:$AN$300,17,FALSE)</f>
        <v>0</v>
      </c>
      <c r="Q140" s="158">
        <f>VLOOKUP($C140,Loans!$B$12:$AN$300,18,FALSE)</f>
        <v>10482834.990000002</v>
      </c>
      <c r="R140" s="158">
        <f>VLOOKUP($C140,Loans!$B$12:$AN$300,19,FALSE)</f>
        <v>10482834.990000002</v>
      </c>
      <c r="S140" s="145">
        <f>VLOOKUP($C140,'SREC Inv.'!$B$14:$AF$266,25,FALSE)</f>
        <v>323741</v>
      </c>
      <c r="T140" s="145">
        <f>VLOOKUP($C140,'SREC Inv.'!$B$14:$AF$266,27,FALSE)</f>
        <v>0</v>
      </c>
      <c r="U140" s="145">
        <f>VLOOKUP($C140,'SREC Inv.'!$B$14:$AF$266,28,FALSE)</f>
        <v>0</v>
      </c>
      <c r="V140" s="161">
        <f>VLOOKUP($C140,'SREC Inv.'!$B$14:$AF$266,29,FALSE)</f>
        <v>818235</v>
      </c>
      <c r="W140" s="145">
        <f>VLOOKUP($C140,'SREC Inv.'!$B$14:$AF$266,30,FALSE)</f>
        <v>4015.98040739726</v>
      </c>
      <c r="X140" s="145">
        <f>VLOOKUP($C140,'SREC Inv.'!$B$14:$AF$266,31,FALSE)</f>
        <v>0</v>
      </c>
      <c r="Y140" s="145"/>
      <c r="Z140" s="158">
        <f>VLOOKUP($C140,Loans!$B$12:$AN$300,35,FALSE)</f>
        <v>411537.6</v>
      </c>
      <c r="AA140" s="158"/>
      <c r="AB140" s="55"/>
      <c r="AC140" s="55"/>
      <c r="AD140" s="55"/>
      <c r="AE140" s="55"/>
      <c r="AF140" s="55"/>
      <c r="AG140" s="55"/>
      <c r="AH140" s="55"/>
      <c r="AI140" s="55"/>
      <c r="AJ140" s="160">
        <f>VLOOKUP($C140,'CapO-M Sum'!$A$3:$C$256,3,FALSE)</f>
        <v>5217.4042215559348</v>
      </c>
      <c r="AK140" s="160">
        <f t="shared" si="3"/>
        <v>-4104.8725310468217</v>
      </c>
    </row>
    <row r="141" spans="1:37" hidden="1" outlineLevel="1" x14ac:dyDescent="0.2">
      <c r="A141">
        <f t="shared" si="5"/>
        <v>2022</v>
      </c>
      <c r="B141" s="157">
        <v>44743</v>
      </c>
      <c r="C141" s="157">
        <f t="shared" si="7"/>
        <v>44773</v>
      </c>
      <c r="D141" s="158">
        <v>0</v>
      </c>
      <c r="E141" s="159">
        <v>0</v>
      </c>
      <c r="F141" s="158">
        <f t="shared" si="6"/>
        <v>84473.838011999964</v>
      </c>
      <c r="G141" s="158">
        <f>VLOOKUP($C141,LoansC!$B$12:$AN$188,31,FALSE)</f>
        <v>-12579.401988000018</v>
      </c>
      <c r="H141" s="158">
        <f>VLOOKUP($C141,LoansR!$B$12:$AN$187,31,FALSE)</f>
        <v>0</v>
      </c>
      <c r="I141" s="158">
        <f>VLOOKUP($C141,Loans!$B$12:$AN$300,10,FALSE)</f>
        <v>97053.239999999976</v>
      </c>
      <c r="J141" s="158">
        <f>VLOOKUP($C141,LoansC!$B$12:$AN$188,10,FALSE)</f>
        <v>97053.239999999976</v>
      </c>
      <c r="K141" s="158">
        <f>VLOOKUP($C141,LoansR!$B$12:$AN$187,10,FALSE)</f>
        <v>0</v>
      </c>
      <c r="L141" s="158">
        <f>VLOOKUP($C141,Loans!$B$12:$AN$300,14,FALSE)</f>
        <v>859847.43</v>
      </c>
      <c r="M141" s="158">
        <f>VLOOKUP($C141,Loans!$B$12:$AN$300,13,FALSE)</f>
        <v>0</v>
      </c>
      <c r="N141" s="158">
        <f>VLOOKUP($C141,Loans!$B$12:$AN$300,15,FALSE)</f>
        <v>97053.239999999976</v>
      </c>
      <c r="O141" s="158">
        <f>VLOOKUP($C141,Loans!$B$12:$AN$300,16,FALSE)</f>
        <v>762794.19000000006</v>
      </c>
      <c r="P141" s="158">
        <f>VLOOKUP($C141,Loans!$B$12:$AN$300,17,FALSE)</f>
        <v>0</v>
      </c>
      <c r="Q141" s="158">
        <f>VLOOKUP($C141,Loans!$B$12:$AN$300,18,FALSE)</f>
        <v>9720040.799999997</v>
      </c>
      <c r="R141" s="158">
        <f>VLOOKUP($C141,Loans!$B$12:$AN$300,19,FALSE)</f>
        <v>9720040.799999997</v>
      </c>
      <c r="S141" s="145">
        <f>VLOOKUP($C141,'SREC Inv.'!$B$14:$AF$266,25,FALSE)</f>
        <v>378499</v>
      </c>
      <c r="T141" s="145">
        <f>VLOOKUP($C141,'SREC Inv.'!$B$14:$AF$266,27,FALSE)</f>
        <v>818235</v>
      </c>
      <c r="U141" s="145">
        <f>VLOOKUP($C141,'SREC Inv.'!$B$14:$AF$266,28,FALSE)</f>
        <v>0</v>
      </c>
      <c r="V141" s="161">
        <f>VLOOKUP($C141,'SREC Inv.'!$B$14:$AF$266,29,FALSE)</f>
        <v>378499</v>
      </c>
      <c r="W141" s="145">
        <f>VLOOKUP($C141,'SREC Inv.'!$B$14:$AF$266,30,FALSE)</f>
        <v>6603.5632556164383</v>
      </c>
      <c r="X141" s="145">
        <f>VLOOKUP($C141,'SREC Inv.'!$B$14:$AF$266,31,FALSE)</f>
        <v>4149.9000000000005</v>
      </c>
      <c r="Y141" s="145"/>
      <c r="Z141" s="158">
        <f>VLOOKUP($C141,Loans!$B$12:$AN$300,35,FALSE)</f>
        <v>481348.43</v>
      </c>
      <c r="AA141" s="158"/>
      <c r="AB141" s="55"/>
      <c r="AC141" s="55"/>
      <c r="AD141" s="55"/>
      <c r="AE141" s="55"/>
      <c r="AF141" s="55"/>
      <c r="AG141" s="55"/>
      <c r="AH141" s="55"/>
      <c r="AI141" s="55"/>
      <c r="AJ141" s="160">
        <f>VLOOKUP($C141,'CapO-M Sum'!$A$3:$C$256,3,FALSE)</f>
        <v>5217.4042215559348</v>
      </c>
      <c r="AK141" s="160">
        <f t="shared" ref="AK141:AK194" si="8">G141+H141-U141+W141+X141-Y141+AJ141</f>
        <v>3391.4654891723558</v>
      </c>
    </row>
    <row r="142" spans="1:37" hidden="1" outlineLevel="1" x14ac:dyDescent="0.2">
      <c r="A142">
        <f t="shared" si="5"/>
        <v>2022</v>
      </c>
      <c r="B142" s="157">
        <v>44774</v>
      </c>
      <c r="C142" s="157">
        <f t="shared" si="7"/>
        <v>44804</v>
      </c>
      <c r="D142" s="158">
        <v>0</v>
      </c>
      <c r="E142" s="159">
        <v>0</v>
      </c>
      <c r="F142" s="158">
        <f t="shared" si="6"/>
        <v>78327.001039999988</v>
      </c>
      <c r="G142" s="158">
        <f>VLOOKUP($C142,LoansC!$B$12:$AN$188,31,FALSE)</f>
        <v>-11664.048960000011</v>
      </c>
      <c r="H142" s="158">
        <f>VLOOKUP($C142,LoansR!$B$12:$AN$187,31,FALSE)</f>
        <v>0</v>
      </c>
      <c r="I142" s="158">
        <f>VLOOKUP($C142,Loans!$B$12:$AN$300,10,FALSE)</f>
        <v>89991.05</v>
      </c>
      <c r="J142" s="158">
        <f>VLOOKUP($C142,LoansC!$B$12:$AN$188,10,FALSE)</f>
        <v>89991.05</v>
      </c>
      <c r="K142" s="158">
        <f>VLOOKUP($C142,LoansR!$B$12:$AN$187,10,FALSE)</f>
        <v>0</v>
      </c>
      <c r="L142" s="158">
        <f>VLOOKUP($C142,Loans!$B$12:$AN$300,14,FALSE)</f>
        <v>836475</v>
      </c>
      <c r="M142" s="158">
        <f>VLOOKUP($C142,Loans!$B$12:$AN$300,13,FALSE)</f>
        <v>0</v>
      </c>
      <c r="N142" s="158">
        <f>VLOOKUP($C142,Loans!$B$12:$AN$300,15,FALSE)</f>
        <v>89991.05</v>
      </c>
      <c r="O142" s="158">
        <f>VLOOKUP($C142,Loans!$B$12:$AN$300,16,FALSE)</f>
        <v>746483.95000000019</v>
      </c>
      <c r="P142" s="158">
        <f>VLOOKUP($C142,Loans!$B$12:$AN$300,17,FALSE)</f>
        <v>0</v>
      </c>
      <c r="Q142" s="158">
        <f>VLOOKUP($C142,Loans!$B$12:$AN$300,18,FALSE)</f>
        <v>8973556.8499999996</v>
      </c>
      <c r="R142" s="158">
        <f>VLOOKUP($C142,Loans!$B$12:$AN$300,19,FALSE)</f>
        <v>8973556.8499999996</v>
      </c>
      <c r="S142" s="145">
        <f>VLOOKUP($C142,'SREC Inv.'!$B$14:$AF$266,25,FALSE)</f>
        <v>368049</v>
      </c>
      <c r="T142" s="145">
        <f>VLOOKUP($C142,'SREC Inv.'!$B$14:$AF$266,27,FALSE)</f>
        <v>0</v>
      </c>
      <c r="U142" s="145">
        <f>VLOOKUP($C142,'SREC Inv.'!$B$14:$AF$266,28,FALSE)</f>
        <v>0</v>
      </c>
      <c r="V142" s="161">
        <f>VLOOKUP($C142,'SREC Inv.'!$B$14:$AF$266,29,FALSE)</f>
        <v>746548</v>
      </c>
      <c r="W142" s="145">
        <f>VLOOKUP($C142,'SREC Inv.'!$B$14:$AF$266,30,FALSE)</f>
        <v>3206.0733989041091</v>
      </c>
      <c r="X142" s="145">
        <f>VLOOKUP($C142,'SREC Inv.'!$B$14:$AF$266,31,FALSE)</f>
        <v>0</v>
      </c>
      <c r="Y142" s="145"/>
      <c r="Z142" s="158">
        <f>VLOOKUP($C142,Loans!$B$12:$AN$300,35,FALSE)</f>
        <v>468426</v>
      </c>
      <c r="AA142" s="158"/>
      <c r="AB142" s="55"/>
      <c r="AC142" s="55"/>
      <c r="AD142" s="55"/>
      <c r="AE142" s="55"/>
      <c r="AF142" s="55"/>
      <c r="AG142" s="55"/>
      <c r="AH142" s="55"/>
      <c r="AI142" s="55"/>
      <c r="AJ142" s="160">
        <f>VLOOKUP($C142,'CapO-M Sum'!$A$3:$C$256,3,FALSE)</f>
        <v>5217.4042215559348</v>
      </c>
      <c r="AK142" s="160">
        <f t="shared" si="8"/>
        <v>-3240.5713395399671</v>
      </c>
    </row>
    <row r="143" spans="1:37" hidden="1" outlineLevel="1" x14ac:dyDescent="0.2">
      <c r="A143">
        <f t="shared" si="5"/>
        <v>2022</v>
      </c>
      <c r="B143" s="157">
        <v>44805</v>
      </c>
      <c r="C143" s="157">
        <f t="shared" si="7"/>
        <v>44834</v>
      </c>
      <c r="D143" s="158">
        <v>0</v>
      </c>
      <c r="E143" s="159">
        <v>0</v>
      </c>
      <c r="F143" s="158">
        <f t="shared" si="6"/>
        <v>72311.621779999972</v>
      </c>
      <c r="G143" s="158">
        <f>VLOOKUP($C143,LoansC!$B$12:$AN$188,31,FALSE)</f>
        <v>-10768.268220000013</v>
      </c>
      <c r="H143" s="158">
        <f>VLOOKUP($C143,LoansR!$B$12:$AN$187,31,FALSE)</f>
        <v>0</v>
      </c>
      <c r="I143" s="158">
        <f>VLOOKUP($C143,Loans!$B$12:$AN$300,10,FALSE)</f>
        <v>83079.889999999985</v>
      </c>
      <c r="J143" s="158">
        <f>VLOOKUP($C143,LoansC!$B$12:$AN$188,10,FALSE)</f>
        <v>83079.889999999985</v>
      </c>
      <c r="K143" s="158">
        <f>VLOOKUP($C143,LoansR!$B$12:$AN$187,10,FALSE)</f>
        <v>0</v>
      </c>
      <c r="L143" s="158">
        <f>VLOOKUP($C143,Loans!$B$12:$AN$300,14,FALSE)</f>
        <v>803717.53</v>
      </c>
      <c r="M143" s="158">
        <f>VLOOKUP($C143,Loans!$B$12:$AN$300,13,FALSE)</f>
        <v>0</v>
      </c>
      <c r="N143" s="158">
        <f>VLOOKUP($C143,Loans!$B$12:$AN$300,15,FALSE)</f>
        <v>83079.889999999985</v>
      </c>
      <c r="O143" s="158">
        <f>VLOOKUP($C143,Loans!$B$12:$AN$300,16,FALSE)</f>
        <v>720637.6399999999</v>
      </c>
      <c r="P143" s="158">
        <f>VLOOKUP($C143,Loans!$B$12:$AN$300,17,FALSE)</f>
        <v>0</v>
      </c>
      <c r="Q143" s="158">
        <f>VLOOKUP($C143,Loans!$B$12:$AN$300,18,FALSE)</f>
        <v>8252919.209999999</v>
      </c>
      <c r="R143" s="158">
        <f>VLOOKUP($C143,Loans!$B$12:$AN$300,19,FALSE)</f>
        <v>8252919.209999999</v>
      </c>
      <c r="S143" s="145">
        <f>VLOOKUP($C143,'SREC Inv.'!$B$14:$AF$266,25,FALSE)</f>
        <v>353628</v>
      </c>
      <c r="T143" s="145">
        <f>VLOOKUP($C143,'SREC Inv.'!$B$14:$AF$266,27,FALSE)</f>
        <v>0</v>
      </c>
      <c r="U143" s="145">
        <f>VLOOKUP($C143,'SREC Inv.'!$B$14:$AF$266,28,FALSE)</f>
        <v>0</v>
      </c>
      <c r="V143" s="161">
        <f>VLOOKUP($C143,'SREC Inv.'!$B$14:$AF$266,29,FALSE)</f>
        <v>1100176</v>
      </c>
      <c r="W143" s="145">
        <f>VLOOKUP($C143,'SREC Inv.'!$B$14:$AF$266,30,FALSE)</f>
        <v>6027.2097961643831</v>
      </c>
      <c r="X143" s="145">
        <f>VLOOKUP($C143,'SREC Inv.'!$B$14:$AF$266,31,FALSE)</f>
        <v>0</v>
      </c>
      <c r="Y143" s="145"/>
      <c r="Z143" s="158">
        <f>VLOOKUP($C143,Loans!$B$12:$AN$300,35,FALSE)</f>
        <v>449797.1</v>
      </c>
      <c r="AA143" s="158"/>
      <c r="AB143" s="55"/>
      <c r="AC143" s="55"/>
      <c r="AD143" s="55"/>
      <c r="AE143" s="55"/>
      <c r="AF143" s="55"/>
      <c r="AG143" s="55"/>
      <c r="AH143" s="55"/>
      <c r="AI143" s="55"/>
      <c r="AJ143" s="160">
        <f>VLOOKUP($C143,'CapO-M Sum'!$A$3:$C$256,3,FALSE)</f>
        <v>5217.4042215559348</v>
      </c>
      <c r="AK143" s="160">
        <f t="shared" si="8"/>
        <v>476.3457977203052</v>
      </c>
    </row>
    <row r="144" spans="1:37" hidden="1" outlineLevel="1" x14ac:dyDescent="0.2">
      <c r="A144">
        <f t="shared" si="5"/>
        <v>2022</v>
      </c>
      <c r="B144" s="157">
        <v>44835</v>
      </c>
      <c r="C144" s="157">
        <f t="shared" si="7"/>
        <v>44865</v>
      </c>
      <c r="D144" s="158">
        <v>0</v>
      </c>
      <c r="E144" s="159">
        <v>0</v>
      </c>
      <c r="F144" s="158">
        <f t="shared" si="6"/>
        <v>66504.50694799998</v>
      </c>
      <c r="G144" s="158">
        <f>VLOOKUP($C144,LoansC!$B$12:$AN$188,31,FALSE)</f>
        <v>-9903.5030520000109</v>
      </c>
      <c r="H144" s="158">
        <f>VLOOKUP($C144,LoansR!$B$12:$AN$187,31,FALSE)</f>
        <v>0</v>
      </c>
      <c r="I144" s="158">
        <f>VLOOKUP($C144,Loans!$B$12:$AN$300,10,FALSE)</f>
        <v>76408.009999999995</v>
      </c>
      <c r="J144" s="158">
        <f>VLOOKUP($C144,LoansC!$B$12:$AN$188,10,FALSE)</f>
        <v>76408.009999999995</v>
      </c>
      <c r="K144" s="158">
        <f>VLOOKUP($C144,LoansR!$B$12:$AN$187,10,FALSE)</f>
        <v>0</v>
      </c>
      <c r="L144" s="158">
        <f>VLOOKUP($C144,Loans!$B$12:$AN$300,14,FALSE)</f>
        <v>613626.16</v>
      </c>
      <c r="M144" s="158">
        <f>VLOOKUP($C144,Loans!$B$12:$AN$300,13,FALSE)</f>
        <v>0</v>
      </c>
      <c r="N144" s="158">
        <f>VLOOKUP($C144,Loans!$B$12:$AN$300,15,FALSE)</f>
        <v>76408.009999999995</v>
      </c>
      <c r="O144" s="158">
        <f>VLOOKUP($C144,Loans!$B$12:$AN$300,16,FALSE)</f>
        <v>537218.14999999991</v>
      </c>
      <c r="P144" s="158">
        <f>VLOOKUP($C144,Loans!$B$12:$AN$300,17,FALSE)</f>
        <v>0</v>
      </c>
      <c r="Q144" s="158">
        <f>VLOOKUP($C144,Loans!$B$12:$AN$300,18,FALSE)</f>
        <v>7715701.0600000005</v>
      </c>
      <c r="R144" s="158">
        <f>VLOOKUP($C144,Loans!$B$12:$AN$300,19,FALSE)</f>
        <v>7715701.0600000005</v>
      </c>
      <c r="S144" s="145">
        <f>VLOOKUP($C144,'SREC Inv.'!$B$14:$AF$266,25,FALSE)</f>
        <v>270028</v>
      </c>
      <c r="T144" s="145">
        <f>VLOOKUP($C144,'SREC Inv.'!$B$14:$AF$266,27,FALSE)</f>
        <v>1100176</v>
      </c>
      <c r="U144" s="145">
        <f>VLOOKUP($C144,'SREC Inv.'!$B$14:$AF$266,28,FALSE)</f>
        <v>0</v>
      </c>
      <c r="V144" s="161">
        <f>VLOOKUP($C144,'SREC Inv.'!$B$14:$AF$266,29,FALSE)</f>
        <v>270028</v>
      </c>
      <c r="W144" s="145">
        <f>VLOOKUP($C144,'SREC Inv.'!$B$14:$AF$266,30,FALSE)</f>
        <v>8815.6774893150687</v>
      </c>
      <c r="X144" s="145">
        <f>VLOOKUP($C144,'SREC Inv.'!$B$14:$AF$266,31,FALSE)</f>
        <v>5579.84</v>
      </c>
      <c r="Y144" s="145"/>
      <c r="Z144" s="158">
        <f>VLOOKUP($C144,Loans!$B$12:$AN$300,35,FALSE)</f>
        <v>343426.26</v>
      </c>
      <c r="AA144" s="158"/>
      <c r="AB144" s="55"/>
      <c r="AC144" s="55"/>
      <c r="AD144" s="55"/>
      <c r="AE144" s="55"/>
      <c r="AF144" s="55"/>
      <c r="AG144" s="55"/>
      <c r="AH144" s="55"/>
      <c r="AI144" s="55"/>
      <c r="AJ144" s="160">
        <f>VLOOKUP($C144,'CapO-M Sum'!$A$3:$C$256,3,FALSE)</f>
        <v>5231.0844782232789</v>
      </c>
      <c r="AK144" s="160">
        <f t="shared" si="8"/>
        <v>9723.0989155383359</v>
      </c>
    </row>
    <row r="145" spans="1:37" hidden="1" outlineLevel="1" x14ac:dyDescent="0.2">
      <c r="A145">
        <f t="shared" si="5"/>
        <v>2022</v>
      </c>
      <c r="B145" s="157">
        <v>44866</v>
      </c>
      <c r="C145" s="157">
        <f t="shared" si="7"/>
        <v>44895</v>
      </c>
      <c r="D145" s="158">
        <v>0</v>
      </c>
      <c r="E145" s="159">
        <v>0</v>
      </c>
      <c r="F145" s="158">
        <f t="shared" si="6"/>
        <v>62175.438727999986</v>
      </c>
      <c r="G145" s="158">
        <f>VLOOKUP($C145,LoansC!$B$12:$AN$188,31,FALSE)</f>
        <v>-9258.8412720000124</v>
      </c>
      <c r="H145" s="158">
        <f>VLOOKUP($C145,LoansR!$B$12:$AN$187,31,FALSE)</f>
        <v>0</v>
      </c>
      <c r="I145" s="158">
        <f>VLOOKUP($C145,Loans!$B$12:$AN$300,10,FALSE)</f>
        <v>71434.28</v>
      </c>
      <c r="J145" s="158">
        <f>VLOOKUP($C145,LoansC!$B$12:$AN$188,10,FALSE)</f>
        <v>71434.28</v>
      </c>
      <c r="K145" s="158">
        <f>VLOOKUP($C145,LoansR!$B$12:$AN$187,10,FALSE)</f>
        <v>0</v>
      </c>
      <c r="L145" s="158">
        <f>VLOOKUP($C145,Loans!$B$12:$AN$300,14,FALSE)</f>
        <v>482511.82</v>
      </c>
      <c r="M145" s="158">
        <f>VLOOKUP($C145,Loans!$B$12:$AN$300,13,FALSE)</f>
        <v>0</v>
      </c>
      <c r="N145" s="158">
        <f>VLOOKUP($C145,Loans!$B$12:$AN$300,15,FALSE)</f>
        <v>71434.28</v>
      </c>
      <c r="O145" s="158">
        <f>VLOOKUP($C145,Loans!$B$12:$AN$300,16,FALSE)</f>
        <v>411077.53999999992</v>
      </c>
      <c r="P145" s="158">
        <f>VLOOKUP($C145,Loans!$B$12:$AN$300,17,FALSE)</f>
        <v>0</v>
      </c>
      <c r="Q145" s="158">
        <f>VLOOKUP($C145,Loans!$B$12:$AN$300,18,FALSE)</f>
        <v>7304623.5200000014</v>
      </c>
      <c r="R145" s="158">
        <f>VLOOKUP($C145,Loans!$B$12:$AN$300,19,FALSE)</f>
        <v>7304623.5200000014</v>
      </c>
      <c r="S145" s="145">
        <f>VLOOKUP($C145,'SREC Inv.'!$B$14:$AF$266,25,FALSE)</f>
        <v>212344</v>
      </c>
      <c r="T145" s="145">
        <f>VLOOKUP($C145,'SREC Inv.'!$B$14:$AF$266,27,FALSE)</f>
        <v>0</v>
      </c>
      <c r="U145" s="145">
        <f>VLOOKUP($C145,'SREC Inv.'!$B$14:$AF$266,28,FALSE)</f>
        <v>0</v>
      </c>
      <c r="V145" s="161">
        <f>VLOOKUP($C145,'SREC Inv.'!$B$14:$AF$266,29,FALSE)</f>
        <v>482372</v>
      </c>
      <c r="W145" s="145">
        <f>VLOOKUP($C145,'SREC Inv.'!$B$14:$AF$266,30,FALSE)</f>
        <v>2202.4243638356161</v>
      </c>
      <c r="X145" s="145">
        <f>VLOOKUP($C145,'SREC Inv.'!$B$14:$AF$266,31,FALSE)</f>
        <v>0</v>
      </c>
      <c r="Y145" s="145"/>
      <c r="Z145" s="158">
        <f>VLOOKUP($C145,Loans!$B$12:$AN$300,35,FALSE)</f>
        <v>270167.82</v>
      </c>
      <c r="AA145" s="158"/>
      <c r="AB145" s="55"/>
      <c r="AC145" s="55"/>
      <c r="AD145" s="55"/>
      <c r="AE145" s="55"/>
      <c r="AF145" s="55"/>
      <c r="AG145" s="55"/>
      <c r="AH145" s="55"/>
      <c r="AI145" s="55"/>
      <c r="AJ145" s="160">
        <f>VLOOKUP($C145,'CapO-M Sum'!$A$3:$C$256,3,FALSE)</f>
        <v>5231.0844782232789</v>
      </c>
      <c r="AK145" s="160">
        <f t="shared" si="8"/>
        <v>-1825.332429941117</v>
      </c>
    </row>
    <row r="146" spans="1:37" hidden="1" outlineLevel="1" x14ac:dyDescent="0.2">
      <c r="A146">
        <f t="shared" si="5"/>
        <v>2022</v>
      </c>
      <c r="B146" s="157">
        <v>44896</v>
      </c>
      <c r="C146" s="157">
        <f t="shared" si="7"/>
        <v>44926</v>
      </c>
      <c r="D146" s="158">
        <v>0</v>
      </c>
      <c r="E146" s="159">
        <v>0</v>
      </c>
      <c r="F146" s="158">
        <f t="shared" si="6"/>
        <v>58862.831775999992</v>
      </c>
      <c r="G146" s="158">
        <f>VLOOKUP($C146,LoansC!$B$12:$AN$188,31,FALSE)</f>
        <v>-8765.5482240000129</v>
      </c>
      <c r="H146" s="158">
        <f>VLOOKUP($C146,LoansR!$B$12:$AN$187,31,FALSE)</f>
        <v>0</v>
      </c>
      <c r="I146" s="158">
        <f>VLOOKUP($C146,Loans!$B$12:$AN$300,10,FALSE)</f>
        <v>67628.38</v>
      </c>
      <c r="J146" s="158">
        <f>VLOOKUP($C146,LoansC!$B$12:$AN$188,10,FALSE)</f>
        <v>67628.38</v>
      </c>
      <c r="K146" s="158">
        <f>VLOOKUP($C146,LoansR!$B$12:$AN$187,10,FALSE)</f>
        <v>0</v>
      </c>
      <c r="L146" s="158">
        <f>VLOOKUP($C146,Loans!$B$12:$AN$300,14,FALSE)</f>
        <v>389975</v>
      </c>
      <c r="M146" s="158">
        <f>VLOOKUP($C146,Loans!$B$12:$AN$300,13,FALSE)</f>
        <v>0</v>
      </c>
      <c r="N146" s="158">
        <f>VLOOKUP($C146,Loans!$B$12:$AN$300,15,FALSE)</f>
        <v>67628.38</v>
      </c>
      <c r="O146" s="158">
        <f>VLOOKUP($C146,Loans!$B$12:$AN$300,16,FALSE)</f>
        <v>322346.62</v>
      </c>
      <c r="P146" s="158">
        <f>VLOOKUP($C146,Loans!$B$12:$AN$300,17,FALSE)</f>
        <v>0</v>
      </c>
      <c r="Q146" s="158">
        <f>VLOOKUP($C146,Loans!$B$12:$AN$300,18,FALSE)</f>
        <v>6982276.8999999994</v>
      </c>
      <c r="R146" s="158">
        <f>VLOOKUP($C146,Loans!$B$12:$AN$300,19,FALSE)</f>
        <v>6982276.8999999994</v>
      </c>
      <c r="S146" s="145">
        <f>VLOOKUP($C146,'SREC Inv.'!$B$14:$AF$266,25,FALSE)</f>
        <v>171589</v>
      </c>
      <c r="T146" s="145">
        <f>VLOOKUP($C146,'SREC Inv.'!$B$14:$AF$266,27,FALSE)</f>
        <v>0</v>
      </c>
      <c r="U146" s="145">
        <f>VLOOKUP($C146,'SREC Inv.'!$B$14:$AF$266,28,FALSE)</f>
        <v>0</v>
      </c>
      <c r="V146" s="161">
        <f>VLOOKUP($C146,'SREC Inv.'!$B$14:$AF$266,29,FALSE)</f>
        <v>653961</v>
      </c>
      <c r="W146" s="145">
        <f>VLOOKUP($C146,'SREC Inv.'!$B$14:$AF$266,30,FALSE)</f>
        <v>4007.121097808219</v>
      </c>
      <c r="X146" s="145">
        <f>VLOOKUP($C146,'SREC Inv.'!$B$14:$AF$266,31,FALSE)</f>
        <v>0</v>
      </c>
      <c r="Y146" s="145"/>
      <c r="Z146" s="158">
        <f>VLOOKUP($C146,Loans!$B$12:$AN$300,35,FALSE)</f>
        <v>218386</v>
      </c>
      <c r="AA146" s="158"/>
      <c r="AB146" s="55"/>
      <c r="AC146" s="55"/>
      <c r="AD146" s="55"/>
      <c r="AE146" s="55"/>
      <c r="AF146" s="55"/>
      <c r="AG146" s="55"/>
      <c r="AH146" s="55"/>
      <c r="AI146" s="55"/>
      <c r="AJ146" s="160">
        <f>VLOOKUP($C146,'CapO-M Sum'!$A$3:$C$256,3,FALSE)</f>
        <v>5231.0844782232789</v>
      </c>
      <c r="AK146" s="160">
        <f t="shared" si="8"/>
        <v>472.65735203148506</v>
      </c>
    </row>
    <row r="147" spans="1:37" hidden="1" outlineLevel="1" x14ac:dyDescent="0.2">
      <c r="A147">
        <f t="shared" si="5"/>
        <v>2023</v>
      </c>
      <c r="B147" s="157">
        <v>44927</v>
      </c>
      <c r="C147" s="157">
        <f t="shared" si="7"/>
        <v>44957</v>
      </c>
      <c r="D147" s="158">
        <v>0</v>
      </c>
      <c r="E147" s="159">
        <v>0</v>
      </c>
      <c r="F147" s="158">
        <f t="shared" si="6"/>
        <v>56265.297719999988</v>
      </c>
      <c r="G147" s="158">
        <f>VLOOKUP($C147,LoansC!$B$12:$AN$188,31,FALSE)</f>
        <v>-8378.7322800000093</v>
      </c>
      <c r="H147" s="158">
        <f>VLOOKUP($C147,LoansR!$B$12:$AN$187,31,FALSE)</f>
        <v>0</v>
      </c>
      <c r="I147" s="158">
        <f>VLOOKUP($C147,Loans!$B$12:$AN$300,10,FALSE)</f>
        <v>64644.03</v>
      </c>
      <c r="J147" s="158">
        <f>VLOOKUP($C147,LoansC!$B$12:$AN$188,10,FALSE)</f>
        <v>64644.03</v>
      </c>
      <c r="K147" s="158">
        <f>VLOOKUP($C147,LoansR!$B$12:$AN$187,10,FALSE)</f>
        <v>0</v>
      </c>
      <c r="L147" s="158">
        <f>VLOOKUP($C147,Loans!$B$12:$AN$300,14,FALSE)</f>
        <v>244625</v>
      </c>
      <c r="M147" s="158">
        <f>VLOOKUP($C147,Loans!$B$12:$AN$300,13,FALSE)</f>
        <v>0</v>
      </c>
      <c r="N147" s="158">
        <f>VLOOKUP($C147,Loans!$B$12:$AN$300,15,FALSE)</f>
        <v>64644.03</v>
      </c>
      <c r="O147" s="158">
        <f>VLOOKUP($C147,Loans!$B$12:$AN$300,16,FALSE)</f>
        <v>179980.97000000003</v>
      </c>
      <c r="P147" s="158">
        <f>VLOOKUP($C147,Loans!$B$12:$AN$300,17,FALSE)</f>
        <v>0</v>
      </c>
      <c r="Q147" s="158">
        <f>VLOOKUP($C147,Loans!$B$12:$AN$300,18,FALSE)</f>
        <v>6802295.9300000006</v>
      </c>
      <c r="R147" s="158">
        <f>VLOOKUP($C147,Loans!$B$12:$AN$300,19,FALSE)</f>
        <v>6802295.9300000006</v>
      </c>
      <c r="S147" s="145">
        <f>VLOOKUP($C147,'SREC Inv.'!$B$14:$AF$266,25,FALSE)</f>
        <v>107635</v>
      </c>
      <c r="T147" s="145">
        <f>VLOOKUP($C147,'SREC Inv.'!$B$14:$AF$266,27,FALSE)</f>
        <v>653961</v>
      </c>
      <c r="U147" s="145">
        <f>VLOOKUP($C147,'SREC Inv.'!$B$14:$AF$266,28,FALSE)</f>
        <v>0</v>
      </c>
      <c r="V147" s="161">
        <f>VLOOKUP($C147,'SREC Inv.'!$B$14:$AF$266,29,FALSE)</f>
        <v>107635</v>
      </c>
      <c r="W147" s="145">
        <f>VLOOKUP($C147,'SREC Inv.'!$B$14:$AF$266,30,FALSE)</f>
        <v>5226.1620972602732</v>
      </c>
      <c r="X147" s="145">
        <f>VLOOKUP($C147,'SREC Inv.'!$B$14:$AF$266,31,FALSE)</f>
        <v>3316.7400000000002</v>
      </c>
      <c r="Y147" s="145"/>
      <c r="Z147" s="158">
        <f>VLOOKUP($C147,Loans!$B$12:$AN$300,35,FALSE)</f>
        <v>136990</v>
      </c>
      <c r="AA147" s="158"/>
      <c r="AB147" s="55"/>
      <c r="AC147" s="55"/>
      <c r="AD147" s="55"/>
      <c r="AE147" s="55"/>
      <c r="AF147" s="55"/>
      <c r="AG147" s="55"/>
      <c r="AH147" s="55"/>
      <c r="AI147" s="55"/>
      <c r="AJ147" s="160">
        <f>VLOOKUP($C147,'CapO-M Sum'!$A$3:$C$256,3,FALSE)</f>
        <v>5231.0844782232789</v>
      </c>
      <c r="AK147" s="160">
        <f t="shared" si="8"/>
        <v>5395.2542954835426</v>
      </c>
    </row>
    <row r="148" spans="1:37" hidden="1" outlineLevel="1" x14ac:dyDescent="0.2">
      <c r="A148">
        <f t="shared" si="5"/>
        <v>2023</v>
      </c>
      <c r="B148" s="157">
        <v>44958</v>
      </c>
      <c r="C148" s="157">
        <f t="shared" si="7"/>
        <v>44985</v>
      </c>
      <c r="D148" s="158">
        <v>0</v>
      </c>
      <c r="E148" s="159">
        <v>0</v>
      </c>
      <c r="F148" s="158">
        <f t="shared" si="6"/>
        <v>54814.924884</v>
      </c>
      <c r="G148" s="158">
        <f>VLOOKUP($C148,LoansC!$B$12:$AN$188,31,FALSE)</f>
        <v>-8162.7551160000103</v>
      </c>
      <c r="H148" s="158">
        <f>VLOOKUP($C148,LoansR!$B$12:$AN$187,31,FALSE)</f>
        <v>0</v>
      </c>
      <c r="I148" s="158">
        <f>VLOOKUP($C148,Loans!$B$12:$AN$300,10,FALSE)</f>
        <v>62977.680000000008</v>
      </c>
      <c r="J148" s="158">
        <f>VLOOKUP($C148,LoansC!$B$12:$AN$188,10,FALSE)</f>
        <v>62977.680000000008</v>
      </c>
      <c r="K148" s="158">
        <f>VLOOKUP($C148,LoansR!$B$12:$AN$187,10,FALSE)</f>
        <v>0</v>
      </c>
      <c r="L148" s="158">
        <f>VLOOKUP($C148,Loans!$B$12:$AN$300,14,FALSE)</f>
        <v>211774.33</v>
      </c>
      <c r="M148" s="158">
        <f>VLOOKUP($C148,Loans!$B$12:$AN$300,13,FALSE)</f>
        <v>0</v>
      </c>
      <c r="N148" s="158">
        <f>VLOOKUP($C148,Loans!$B$12:$AN$300,15,FALSE)</f>
        <v>62977.680000000008</v>
      </c>
      <c r="O148" s="158">
        <f>VLOOKUP($C148,Loans!$B$12:$AN$300,16,FALSE)</f>
        <v>148796.65000000002</v>
      </c>
      <c r="P148" s="158">
        <f>VLOOKUP($C148,Loans!$B$12:$AN$300,17,FALSE)</f>
        <v>0</v>
      </c>
      <c r="Q148" s="158">
        <f>VLOOKUP($C148,Loans!$B$12:$AN$300,18,FALSE)</f>
        <v>6653499.2800000003</v>
      </c>
      <c r="R148" s="158">
        <f>VLOOKUP($C148,Loans!$B$12:$AN$300,19,FALSE)</f>
        <v>6653499.2800000003</v>
      </c>
      <c r="S148" s="145">
        <f>VLOOKUP($C148,'SREC Inv.'!$B$14:$AF$266,25,FALSE)</f>
        <v>93214</v>
      </c>
      <c r="T148" s="145">
        <f>VLOOKUP($C148,'SREC Inv.'!$B$14:$AF$266,27,FALSE)</f>
        <v>0</v>
      </c>
      <c r="U148" s="145">
        <f>VLOOKUP($C148,'SREC Inv.'!$B$14:$AF$266,28,FALSE)</f>
        <v>0</v>
      </c>
      <c r="V148" s="161">
        <f>VLOOKUP($C148,'SREC Inv.'!$B$14:$AF$266,29,FALSE)</f>
        <v>200849</v>
      </c>
      <c r="W148" s="145">
        <f>VLOOKUP($C148,'SREC Inv.'!$B$14:$AF$266,30,FALSE)</f>
        <v>823.14060219178077</v>
      </c>
      <c r="X148" s="145">
        <f>VLOOKUP($C148,'SREC Inv.'!$B$14:$AF$266,31,FALSE)</f>
        <v>0</v>
      </c>
      <c r="Y148" s="145"/>
      <c r="Z148" s="158">
        <f>VLOOKUP($C148,Loans!$B$12:$AN$300,35,FALSE)</f>
        <v>118560.33</v>
      </c>
      <c r="AA148" s="158"/>
      <c r="AB148" s="55"/>
      <c r="AC148" s="55"/>
      <c r="AD148" s="55"/>
      <c r="AE148" s="55"/>
      <c r="AF148" s="55"/>
      <c r="AG148" s="55"/>
      <c r="AH148" s="55"/>
      <c r="AI148" s="55"/>
      <c r="AJ148" s="160">
        <f>VLOOKUP($C148,'CapO-M Sum'!$A$3:$C$256,3,FALSE)</f>
        <v>5231.0844782232789</v>
      </c>
      <c r="AK148" s="160">
        <f t="shared" si="8"/>
        <v>-2108.5300355849504</v>
      </c>
    </row>
    <row r="149" spans="1:37" hidden="1" outlineLevel="1" x14ac:dyDescent="0.2">
      <c r="A149">
        <f t="shared" si="5"/>
        <v>2023</v>
      </c>
      <c r="B149" s="157">
        <v>44986</v>
      </c>
      <c r="C149" s="157">
        <f t="shared" si="7"/>
        <v>45016</v>
      </c>
      <c r="D149" s="158">
        <v>0</v>
      </c>
      <c r="E149" s="159">
        <v>0</v>
      </c>
      <c r="F149" s="158">
        <f t="shared" si="6"/>
        <v>53615.900863999988</v>
      </c>
      <c r="G149" s="158">
        <f>VLOOKUP($C149,LoansC!$B$12:$AN$188,31,FALSE)</f>
        <v>-7984.1991360000093</v>
      </c>
      <c r="H149" s="158">
        <f>VLOOKUP($C149,LoansR!$B$12:$AN$187,31,FALSE)</f>
        <v>0</v>
      </c>
      <c r="I149" s="158">
        <f>VLOOKUP($C149,Loans!$B$12:$AN$300,10,FALSE)</f>
        <v>61600.1</v>
      </c>
      <c r="J149" s="158">
        <f>VLOOKUP($C149,LoansC!$B$12:$AN$188,10,FALSE)</f>
        <v>61600.1</v>
      </c>
      <c r="K149" s="158">
        <f>VLOOKUP($C149,LoansR!$B$12:$AN$187,10,FALSE)</f>
        <v>0</v>
      </c>
      <c r="L149" s="158">
        <f>VLOOKUP($C149,Loans!$B$12:$AN$300,14,FALSE)</f>
        <v>261725</v>
      </c>
      <c r="M149" s="158">
        <f>VLOOKUP($C149,Loans!$B$12:$AN$300,13,FALSE)</f>
        <v>0</v>
      </c>
      <c r="N149" s="158">
        <f>VLOOKUP($C149,Loans!$B$12:$AN$300,15,FALSE)</f>
        <v>61600.1</v>
      </c>
      <c r="O149" s="158">
        <f>VLOOKUP($C149,Loans!$B$12:$AN$300,16,FALSE)</f>
        <v>200124.89999999997</v>
      </c>
      <c r="P149" s="158">
        <f>VLOOKUP($C149,Loans!$B$12:$AN$300,17,FALSE)</f>
        <v>0</v>
      </c>
      <c r="Q149" s="158">
        <f>VLOOKUP($C149,Loans!$B$12:$AN$300,18,FALSE)</f>
        <v>6453374.3799999999</v>
      </c>
      <c r="R149" s="158">
        <f>VLOOKUP($C149,Loans!$B$12:$AN$300,19,FALSE)</f>
        <v>6453374.3799999999</v>
      </c>
      <c r="S149" s="145">
        <f>VLOOKUP($C149,'SREC Inv.'!$B$14:$AF$266,25,FALSE)</f>
        <v>115159</v>
      </c>
      <c r="T149" s="145">
        <f>VLOOKUP($C149,'SREC Inv.'!$B$14:$AF$266,27,FALSE)</f>
        <v>0</v>
      </c>
      <c r="U149" s="145">
        <f>VLOOKUP($C149,'SREC Inv.'!$B$14:$AF$266,28,FALSE)</f>
        <v>0</v>
      </c>
      <c r="V149" s="161">
        <f>VLOOKUP($C149,'SREC Inv.'!$B$14:$AF$266,29,FALSE)</f>
        <v>316008</v>
      </c>
      <c r="W149" s="145">
        <f>VLOOKUP($C149,'SREC Inv.'!$B$14:$AF$266,30,FALSE)</f>
        <v>1680.0573221917809</v>
      </c>
      <c r="X149" s="145">
        <f>VLOOKUP($C149,'SREC Inv.'!$B$14:$AF$266,31,FALSE)</f>
        <v>0</v>
      </c>
      <c r="Y149" s="145"/>
      <c r="Z149" s="158">
        <f>VLOOKUP($C149,Loans!$B$12:$AN$300,35,FALSE)</f>
        <v>146566</v>
      </c>
      <c r="AA149" s="158"/>
      <c r="AB149" s="55"/>
      <c r="AC149" s="55"/>
      <c r="AD149" s="55"/>
      <c r="AE149" s="55"/>
      <c r="AF149" s="55"/>
      <c r="AG149" s="55"/>
      <c r="AH149" s="55"/>
      <c r="AI149" s="55"/>
      <c r="AJ149" s="160">
        <f>VLOOKUP($C149,'CapO-M Sum'!$A$3:$C$256,3,FALSE)</f>
        <v>5231.0844782232789</v>
      </c>
      <c r="AK149" s="160">
        <f t="shared" si="8"/>
        <v>-1073.0573355849492</v>
      </c>
    </row>
    <row r="150" spans="1:37" hidden="1" outlineLevel="1" x14ac:dyDescent="0.2">
      <c r="A150">
        <f t="shared" si="5"/>
        <v>2023</v>
      </c>
      <c r="B150" s="157">
        <v>45017</v>
      </c>
      <c r="C150" s="157">
        <f t="shared" si="7"/>
        <v>45046</v>
      </c>
      <c r="D150" s="158">
        <v>0</v>
      </c>
      <c r="E150" s="159">
        <v>0</v>
      </c>
      <c r="F150" s="158">
        <f t="shared" si="6"/>
        <v>52003.220743999991</v>
      </c>
      <c r="G150" s="158">
        <f>VLOOKUP($C150,LoansC!$B$12:$AN$188,31,FALSE)</f>
        <v>-7744.0492560000093</v>
      </c>
      <c r="H150" s="158">
        <f>VLOOKUP($C150,LoansR!$B$12:$AN$187,31,FALSE)</f>
        <v>0</v>
      </c>
      <c r="I150" s="158">
        <f>VLOOKUP($C150,Loans!$B$12:$AN$300,10,FALSE)</f>
        <v>59747.270000000004</v>
      </c>
      <c r="J150" s="158">
        <f>VLOOKUP($C150,LoansC!$B$12:$AN$188,10,FALSE)</f>
        <v>59747.270000000004</v>
      </c>
      <c r="K150" s="158">
        <f>VLOOKUP($C150,LoansR!$B$12:$AN$187,10,FALSE)</f>
        <v>0</v>
      </c>
      <c r="L150" s="158">
        <f>VLOOKUP($C150,Loans!$B$12:$AN$300,14,FALSE)</f>
        <v>322050</v>
      </c>
      <c r="M150" s="158">
        <f>VLOOKUP($C150,Loans!$B$12:$AN$300,13,FALSE)</f>
        <v>0</v>
      </c>
      <c r="N150" s="158">
        <f>VLOOKUP($C150,Loans!$B$12:$AN$300,15,FALSE)</f>
        <v>59747.270000000004</v>
      </c>
      <c r="O150" s="158">
        <f>VLOOKUP($C150,Loans!$B$12:$AN$300,16,FALSE)</f>
        <v>262302.73</v>
      </c>
      <c r="P150" s="158">
        <f>VLOOKUP($C150,Loans!$B$12:$AN$300,17,FALSE)</f>
        <v>0</v>
      </c>
      <c r="Q150" s="158">
        <f>VLOOKUP($C150,Loans!$B$12:$AN$300,18,FALSE)</f>
        <v>6191071.6500000004</v>
      </c>
      <c r="R150" s="158">
        <f>VLOOKUP($C150,Loans!$B$12:$AN$300,19,FALSE)</f>
        <v>6191071.6500000004</v>
      </c>
      <c r="S150" s="145">
        <f>VLOOKUP($C150,'SREC Inv.'!$B$14:$AF$266,25,FALSE)</f>
        <v>141702</v>
      </c>
      <c r="T150" s="145">
        <f>VLOOKUP($C150,'SREC Inv.'!$B$14:$AF$266,27,FALSE)</f>
        <v>316008</v>
      </c>
      <c r="U150" s="145">
        <f>VLOOKUP($C150,'SREC Inv.'!$B$14:$AF$266,28,FALSE)</f>
        <v>0</v>
      </c>
      <c r="V150" s="161">
        <f>VLOOKUP($C150,'SREC Inv.'!$B$14:$AF$266,29,FALSE)</f>
        <v>141702</v>
      </c>
      <c r="W150" s="145">
        <f>VLOOKUP($C150,'SREC Inv.'!$B$14:$AF$266,30,FALSE)</f>
        <v>2465.4351172602737</v>
      </c>
      <c r="X150" s="145">
        <f>VLOOKUP($C150,'SREC Inv.'!$B$14:$AF$266,31,FALSE)</f>
        <v>1602.72</v>
      </c>
      <c r="Y150" s="145"/>
      <c r="Z150" s="158">
        <f>VLOOKUP($C150,Loans!$B$12:$AN$300,35,FALSE)</f>
        <v>180348</v>
      </c>
      <c r="AA150" s="158"/>
      <c r="AB150" s="55"/>
      <c r="AC150" s="55"/>
      <c r="AD150" s="55"/>
      <c r="AE150" s="55"/>
      <c r="AF150" s="55"/>
      <c r="AG150" s="55"/>
      <c r="AH150" s="55"/>
      <c r="AI150" s="55"/>
      <c r="AJ150" s="160">
        <f>VLOOKUP($C150,'CapO-M Sum'!$A$3:$C$256,3,FALSE)</f>
        <v>5231.0844782232789</v>
      </c>
      <c r="AK150" s="160">
        <f t="shared" si="8"/>
        <v>1555.1903394835435</v>
      </c>
    </row>
    <row r="151" spans="1:37" hidden="1" outlineLevel="1" x14ac:dyDescent="0.2">
      <c r="A151">
        <f t="shared" si="5"/>
        <v>2023</v>
      </c>
      <c r="B151" s="157">
        <v>45047</v>
      </c>
      <c r="C151" s="157">
        <f t="shared" si="7"/>
        <v>45077</v>
      </c>
      <c r="D151" s="158">
        <v>0</v>
      </c>
      <c r="E151" s="159">
        <v>0</v>
      </c>
      <c r="F151" s="158">
        <f t="shared" si="6"/>
        <v>49889.504019999993</v>
      </c>
      <c r="G151" s="158">
        <f>VLOOKUP($C151,LoansC!$B$12:$AN$188,31,FALSE)</f>
        <v>-7429.2859800000087</v>
      </c>
      <c r="H151" s="158">
        <f>VLOOKUP($C151,LoansR!$B$12:$AN$187,31,FALSE)</f>
        <v>0</v>
      </c>
      <c r="I151" s="158">
        <f>VLOOKUP($C151,Loans!$B$12:$AN$300,10,FALSE)</f>
        <v>57318.79</v>
      </c>
      <c r="J151" s="158">
        <f>VLOOKUP($C151,LoansC!$B$12:$AN$188,10,FALSE)</f>
        <v>57318.79</v>
      </c>
      <c r="K151" s="158">
        <f>VLOOKUP($C151,LoansR!$B$12:$AN$187,10,FALSE)</f>
        <v>0</v>
      </c>
      <c r="L151" s="158">
        <f>VLOOKUP($C151,Loans!$B$12:$AN$300,14,FALSE)</f>
        <v>457900</v>
      </c>
      <c r="M151" s="158">
        <f>VLOOKUP($C151,Loans!$B$12:$AN$300,13,FALSE)</f>
        <v>0</v>
      </c>
      <c r="N151" s="158">
        <f>VLOOKUP($C151,Loans!$B$12:$AN$300,15,FALSE)</f>
        <v>57318.79</v>
      </c>
      <c r="O151" s="158">
        <f>VLOOKUP($C151,Loans!$B$12:$AN$300,16,FALSE)</f>
        <v>400581.20999999996</v>
      </c>
      <c r="P151" s="158">
        <f>VLOOKUP($C151,Loans!$B$12:$AN$300,17,FALSE)</f>
        <v>0</v>
      </c>
      <c r="Q151" s="158">
        <f>VLOOKUP($C151,Loans!$B$12:$AN$300,18,FALSE)</f>
        <v>5790490.4400000004</v>
      </c>
      <c r="R151" s="158">
        <f>VLOOKUP($C151,Loans!$B$12:$AN$300,19,FALSE)</f>
        <v>5790490.4400000004</v>
      </c>
      <c r="S151" s="145">
        <f>VLOOKUP($C151,'SREC Inv.'!$B$14:$AF$266,25,FALSE)</f>
        <v>201476</v>
      </c>
      <c r="T151" s="145">
        <f>VLOOKUP($C151,'SREC Inv.'!$B$14:$AF$266,27,FALSE)</f>
        <v>0</v>
      </c>
      <c r="U151" s="145">
        <f>VLOOKUP($C151,'SREC Inv.'!$B$14:$AF$266,28,FALSE)</f>
        <v>0</v>
      </c>
      <c r="V151" s="161">
        <f>VLOOKUP($C151,'SREC Inv.'!$B$14:$AF$266,29,FALSE)</f>
        <v>343178</v>
      </c>
      <c r="W151" s="145">
        <f>VLOOKUP($C151,'SREC Inv.'!$B$14:$AF$266,30,FALSE)</f>
        <v>1217.1583961643835</v>
      </c>
      <c r="X151" s="145">
        <f>VLOOKUP($C151,'SREC Inv.'!$B$14:$AF$266,31,FALSE)</f>
        <v>0</v>
      </c>
      <c r="Y151" s="145"/>
      <c r="Z151" s="158">
        <f>VLOOKUP($C151,Loans!$B$12:$AN$300,35,FALSE)</f>
        <v>256424</v>
      </c>
      <c r="AA151" s="158"/>
      <c r="AB151" s="55"/>
      <c r="AC151" s="55"/>
      <c r="AD151" s="55"/>
      <c r="AE151" s="55"/>
      <c r="AF151" s="55"/>
      <c r="AG151" s="55"/>
      <c r="AH151" s="55"/>
      <c r="AI151" s="55"/>
      <c r="AJ151" s="160">
        <f>VLOOKUP($C151,'CapO-M Sum'!$A$3:$C$256,3,FALSE)</f>
        <v>5231.0844782232789</v>
      </c>
      <c r="AK151" s="160">
        <f t="shared" si="8"/>
        <v>-981.04310561234615</v>
      </c>
    </row>
    <row r="152" spans="1:37" hidden="1" outlineLevel="1" x14ac:dyDescent="0.2">
      <c r="A152">
        <f t="shared" si="5"/>
        <v>2023</v>
      </c>
      <c r="B152" s="157">
        <v>45078</v>
      </c>
      <c r="C152" s="157">
        <f t="shared" si="7"/>
        <v>45107</v>
      </c>
      <c r="D152" s="158">
        <v>0</v>
      </c>
      <c r="E152" s="159">
        <v>0</v>
      </c>
      <c r="F152" s="158">
        <f t="shared" si="6"/>
        <v>46661.501471999996</v>
      </c>
      <c r="G152" s="158">
        <f>VLOOKUP($C152,LoansC!$B$12:$AN$188,31,FALSE)</f>
        <v>-6948.5885280000084</v>
      </c>
      <c r="H152" s="158">
        <f>VLOOKUP($C152,LoansR!$B$12:$AN$187,31,FALSE)</f>
        <v>0</v>
      </c>
      <c r="I152" s="158">
        <f>VLOOKUP($C152,Loans!$B$12:$AN$300,10,FALSE)</f>
        <v>53610.090000000004</v>
      </c>
      <c r="J152" s="158">
        <f>VLOOKUP($C152,LoansC!$B$12:$AN$188,10,FALSE)</f>
        <v>53610.090000000004</v>
      </c>
      <c r="K152" s="158">
        <f>VLOOKUP($C152,LoansR!$B$12:$AN$187,10,FALSE)</f>
        <v>0</v>
      </c>
      <c r="L152" s="158">
        <f>VLOOKUP($C152,Loans!$B$12:$AN$300,14,FALSE)</f>
        <v>513000</v>
      </c>
      <c r="M152" s="158">
        <f>VLOOKUP($C152,Loans!$B$12:$AN$300,13,FALSE)</f>
        <v>0</v>
      </c>
      <c r="N152" s="158">
        <f>VLOOKUP($C152,Loans!$B$12:$AN$300,15,FALSE)</f>
        <v>53610.090000000004</v>
      </c>
      <c r="O152" s="158">
        <f>VLOOKUP($C152,Loans!$B$12:$AN$300,16,FALSE)</f>
        <v>459389.90999999992</v>
      </c>
      <c r="P152" s="158">
        <f>VLOOKUP($C152,Loans!$B$12:$AN$300,17,FALSE)</f>
        <v>0</v>
      </c>
      <c r="Q152" s="158">
        <f>VLOOKUP($C152,Loans!$B$12:$AN$300,18,FALSE)</f>
        <v>5331100.5299999993</v>
      </c>
      <c r="R152" s="158">
        <f>VLOOKUP($C152,Loans!$B$12:$AN$300,19,FALSE)</f>
        <v>5331100.5299999993</v>
      </c>
      <c r="S152" s="145">
        <f>VLOOKUP($C152,'SREC Inv.'!$B$14:$AF$266,25,FALSE)</f>
        <v>225720</v>
      </c>
      <c r="T152" s="145">
        <f>VLOOKUP($C152,'SREC Inv.'!$B$14:$AF$266,27,FALSE)</f>
        <v>0</v>
      </c>
      <c r="U152" s="145">
        <f>VLOOKUP($C152,'SREC Inv.'!$B$14:$AF$266,28,FALSE)</f>
        <v>0</v>
      </c>
      <c r="V152" s="161">
        <f>VLOOKUP($C152,'SREC Inv.'!$B$14:$AF$266,29,FALSE)</f>
        <v>568898</v>
      </c>
      <c r="W152" s="145">
        <f>VLOOKUP($C152,'SREC Inv.'!$B$14:$AF$266,30,FALSE)</f>
        <v>2787.3602794520548</v>
      </c>
      <c r="X152" s="145">
        <f>VLOOKUP($C152,'SREC Inv.'!$B$14:$AF$266,31,FALSE)</f>
        <v>0</v>
      </c>
      <c r="Y152" s="145"/>
      <c r="Z152" s="158">
        <f>VLOOKUP($C152,Loans!$B$12:$AN$300,35,FALSE)</f>
        <v>287280</v>
      </c>
      <c r="AA152" s="158"/>
      <c r="AB152" s="55"/>
      <c r="AC152" s="55"/>
      <c r="AD152" s="55"/>
      <c r="AE152" s="55"/>
      <c r="AF152" s="55"/>
      <c r="AG152" s="55"/>
      <c r="AH152" s="55"/>
      <c r="AI152" s="55"/>
      <c r="AJ152" s="160">
        <f>VLOOKUP($C152,'CapO-M Sum'!$A$3:$C$256,3,FALSE)</f>
        <v>5231.0844782232789</v>
      </c>
      <c r="AK152" s="160">
        <f t="shared" si="8"/>
        <v>1069.8562296753253</v>
      </c>
    </row>
    <row r="153" spans="1:37" hidden="1" outlineLevel="1" x14ac:dyDescent="0.2">
      <c r="A153">
        <f t="shared" si="5"/>
        <v>2023</v>
      </c>
      <c r="B153" s="157">
        <v>45108</v>
      </c>
      <c r="C153" s="157">
        <f t="shared" si="7"/>
        <v>45138</v>
      </c>
      <c r="D153" s="158">
        <v>0</v>
      </c>
      <c r="E153" s="159">
        <v>0</v>
      </c>
      <c r="F153" s="158">
        <f t="shared" si="6"/>
        <v>42959.599364000002</v>
      </c>
      <c r="G153" s="158">
        <f>VLOOKUP($C153,LoansC!$B$12:$AN$188,31,FALSE)</f>
        <v>-6397.3206360000067</v>
      </c>
      <c r="H153" s="158">
        <f>VLOOKUP($C153,LoansR!$B$12:$AN$187,31,FALSE)</f>
        <v>0</v>
      </c>
      <c r="I153" s="158">
        <f>VLOOKUP($C153,Loans!$B$12:$AN$300,10,FALSE)</f>
        <v>49356.920000000006</v>
      </c>
      <c r="J153" s="158">
        <f>VLOOKUP($C153,LoansC!$B$12:$AN$188,10,FALSE)</f>
        <v>49356.920000000006</v>
      </c>
      <c r="K153" s="158">
        <f>VLOOKUP($C153,LoansR!$B$12:$AN$187,10,FALSE)</f>
        <v>0</v>
      </c>
      <c r="L153" s="158">
        <f>VLOOKUP($C153,Loans!$B$12:$AN$300,14,FALSE)</f>
        <v>613813.43000000005</v>
      </c>
      <c r="M153" s="158">
        <f>VLOOKUP($C153,Loans!$B$12:$AN$300,13,FALSE)</f>
        <v>0</v>
      </c>
      <c r="N153" s="158">
        <f>VLOOKUP($C153,Loans!$B$12:$AN$300,15,FALSE)</f>
        <v>49356.920000000006</v>
      </c>
      <c r="O153" s="158">
        <f>VLOOKUP($C153,Loans!$B$12:$AN$300,16,FALSE)</f>
        <v>564456.51</v>
      </c>
      <c r="P153" s="158">
        <f>VLOOKUP($C153,Loans!$B$12:$AN$300,17,FALSE)</f>
        <v>0</v>
      </c>
      <c r="Q153" s="158">
        <f>VLOOKUP($C153,Loans!$B$12:$AN$300,18,FALSE)</f>
        <v>4766644.0199999996</v>
      </c>
      <c r="R153" s="158">
        <f>VLOOKUP($C153,Loans!$B$12:$AN$300,19,FALSE)</f>
        <v>4766644.0199999996</v>
      </c>
      <c r="S153" s="145">
        <f>VLOOKUP($C153,'SREC Inv.'!$B$14:$AF$266,25,FALSE)</f>
        <v>270237</v>
      </c>
      <c r="T153" s="145">
        <f>VLOOKUP($C153,'SREC Inv.'!$B$14:$AF$266,27,FALSE)</f>
        <v>568898</v>
      </c>
      <c r="U153" s="145">
        <f>VLOOKUP($C153,'SREC Inv.'!$B$14:$AF$266,28,FALSE)</f>
        <v>0</v>
      </c>
      <c r="V153" s="161">
        <f>VLOOKUP($C153,'SREC Inv.'!$B$14:$AF$266,29,FALSE)</f>
        <v>270237</v>
      </c>
      <c r="W153" s="145">
        <f>VLOOKUP($C153,'SREC Inv.'!$B$14:$AF$266,30,FALSE)</f>
        <v>4593.1644271232872</v>
      </c>
      <c r="X153" s="145">
        <f>VLOOKUP($C153,'SREC Inv.'!$B$14:$AF$266,31,FALSE)</f>
        <v>2885.32</v>
      </c>
      <c r="Y153" s="145"/>
      <c r="Z153" s="158">
        <f>VLOOKUP($C153,Loans!$B$12:$AN$300,35,FALSE)</f>
        <v>343576.43</v>
      </c>
      <c r="AA153" s="158"/>
      <c r="AB153" s="55"/>
      <c r="AC153" s="55"/>
      <c r="AD153" s="55"/>
      <c r="AE153" s="55"/>
      <c r="AF153" s="55"/>
      <c r="AG153" s="55"/>
      <c r="AH153" s="55"/>
      <c r="AI153" s="55"/>
      <c r="AJ153" s="160">
        <f>VLOOKUP($C153,'CapO-M Sum'!$A$3:$C$256,3,FALSE)</f>
        <v>5231.0844782232789</v>
      </c>
      <c r="AK153" s="160">
        <f t="shared" si="8"/>
        <v>6312.248269346559</v>
      </c>
    </row>
    <row r="154" spans="1:37" hidden="1" outlineLevel="1" x14ac:dyDescent="0.2">
      <c r="A154">
        <f t="shared" si="5"/>
        <v>2023</v>
      </c>
      <c r="B154" s="157">
        <v>45139</v>
      </c>
      <c r="C154" s="157">
        <f t="shared" si="7"/>
        <v>45169</v>
      </c>
      <c r="D154" s="158">
        <v>0</v>
      </c>
      <c r="E154" s="159">
        <v>0</v>
      </c>
      <c r="F154" s="158">
        <f t="shared" si="6"/>
        <v>38411.037175999991</v>
      </c>
      <c r="G154" s="158">
        <f>VLOOKUP($C154,LoansC!$B$12:$AN$188,31,FALSE)</f>
        <v>-5719.9728240000059</v>
      </c>
      <c r="H154" s="158">
        <f>VLOOKUP($C154,LoansR!$B$12:$AN$187,31,FALSE)</f>
        <v>0</v>
      </c>
      <c r="I154" s="158">
        <f>VLOOKUP($C154,Loans!$B$12:$AN$300,10,FALSE)</f>
        <v>44131.009999999995</v>
      </c>
      <c r="J154" s="158">
        <f>VLOOKUP($C154,LoansC!$B$12:$AN$188,10,FALSE)</f>
        <v>44131.009999999995</v>
      </c>
      <c r="K154" s="158">
        <f>VLOOKUP($C154,LoansR!$B$12:$AN$187,10,FALSE)</f>
        <v>0</v>
      </c>
      <c r="L154" s="158">
        <f>VLOOKUP($C154,Loans!$B$12:$AN$300,14,FALSE)</f>
        <v>594225</v>
      </c>
      <c r="M154" s="158">
        <f>VLOOKUP($C154,Loans!$B$12:$AN$300,13,FALSE)</f>
        <v>0</v>
      </c>
      <c r="N154" s="158">
        <f>VLOOKUP($C154,Loans!$B$12:$AN$300,15,FALSE)</f>
        <v>44131.009999999995</v>
      </c>
      <c r="O154" s="158">
        <f>VLOOKUP($C154,Loans!$B$12:$AN$300,16,FALSE)</f>
        <v>550093.99</v>
      </c>
      <c r="P154" s="158">
        <f>VLOOKUP($C154,Loans!$B$12:$AN$300,17,FALSE)</f>
        <v>0</v>
      </c>
      <c r="Q154" s="158">
        <f>VLOOKUP($C154,Loans!$B$12:$AN$300,18,FALSE)</f>
        <v>4216550.03</v>
      </c>
      <c r="R154" s="158">
        <f>VLOOKUP($C154,Loans!$B$12:$AN$300,19,FALSE)</f>
        <v>4216550.03</v>
      </c>
      <c r="S154" s="145">
        <f>VLOOKUP($C154,'SREC Inv.'!$B$14:$AF$266,25,FALSE)</f>
        <v>261459</v>
      </c>
      <c r="T154" s="145">
        <f>VLOOKUP($C154,'SREC Inv.'!$B$14:$AF$266,27,FALSE)</f>
        <v>0</v>
      </c>
      <c r="U154" s="145">
        <f>VLOOKUP($C154,'SREC Inv.'!$B$14:$AF$266,28,FALSE)</f>
        <v>0</v>
      </c>
      <c r="V154" s="161">
        <f>VLOOKUP($C154,'SREC Inv.'!$B$14:$AF$266,29,FALSE)</f>
        <v>531696</v>
      </c>
      <c r="W154" s="145">
        <f>VLOOKUP($C154,'SREC Inv.'!$B$14:$AF$266,30,FALSE)</f>
        <v>2288.6918909589044</v>
      </c>
      <c r="X154" s="145">
        <f>VLOOKUP($C154,'SREC Inv.'!$B$14:$AF$266,31,FALSE)</f>
        <v>0</v>
      </c>
      <c r="Y154" s="145"/>
      <c r="Z154" s="158">
        <f>VLOOKUP($C154,Loans!$B$12:$AN$300,35,FALSE)</f>
        <v>332766</v>
      </c>
      <c r="AA154" s="158"/>
      <c r="AB154" s="55"/>
      <c r="AC154" s="55"/>
      <c r="AD154" s="55"/>
      <c r="AE154" s="55"/>
      <c r="AF154" s="55"/>
      <c r="AG154" s="55"/>
      <c r="AH154" s="55"/>
      <c r="AI154" s="55"/>
      <c r="AJ154" s="160">
        <f>VLOOKUP($C154,'CapO-M Sum'!$A$3:$C$256,3,FALSE)</f>
        <v>5231.0844782232789</v>
      </c>
      <c r="AK154" s="160">
        <f t="shared" si="8"/>
        <v>1799.8035451821775</v>
      </c>
    </row>
    <row r="155" spans="1:37" hidden="1" outlineLevel="1" x14ac:dyDescent="0.2">
      <c r="A155">
        <f t="shared" si="5"/>
        <v>2023</v>
      </c>
      <c r="B155" s="157">
        <v>45170</v>
      </c>
      <c r="C155" s="157">
        <f t="shared" si="7"/>
        <v>45199</v>
      </c>
      <c r="D155" s="158">
        <v>0</v>
      </c>
      <c r="E155" s="159">
        <v>0</v>
      </c>
      <c r="F155" s="158">
        <f t="shared" si="6"/>
        <v>33978.229963999991</v>
      </c>
      <c r="G155" s="158">
        <f>VLOOKUP($C155,LoansC!$B$12:$AN$188,31,FALSE)</f>
        <v>-5059.8600360000064</v>
      </c>
      <c r="H155" s="158">
        <f>VLOOKUP($C155,LoansR!$B$12:$AN$187,31,FALSE)</f>
        <v>0</v>
      </c>
      <c r="I155" s="158">
        <f>VLOOKUP($C155,Loans!$B$12:$AN$300,10,FALSE)</f>
        <v>39038.089999999997</v>
      </c>
      <c r="J155" s="158">
        <f>VLOOKUP($C155,LoansC!$B$12:$AN$188,10,FALSE)</f>
        <v>39038.089999999997</v>
      </c>
      <c r="K155" s="158">
        <f>VLOOKUP($C155,LoansR!$B$12:$AN$187,10,FALSE)</f>
        <v>0</v>
      </c>
      <c r="L155" s="158">
        <f>VLOOKUP($C155,Loans!$B$12:$AN$300,14,FALSE)</f>
        <v>589475</v>
      </c>
      <c r="M155" s="158">
        <f>VLOOKUP($C155,Loans!$B$12:$AN$300,13,FALSE)</f>
        <v>0</v>
      </c>
      <c r="N155" s="158">
        <f>VLOOKUP($C155,Loans!$B$12:$AN$300,15,FALSE)</f>
        <v>39038.089999999997</v>
      </c>
      <c r="O155" s="158">
        <f>VLOOKUP($C155,Loans!$B$12:$AN$300,16,FALSE)</f>
        <v>550436.91</v>
      </c>
      <c r="P155" s="158">
        <f>VLOOKUP($C155,Loans!$B$12:$AN$300,17,FALSE)</f>
        <v>0</v>
      </c>
      <c r="Q155" s="158">
        <f>VLOOKUP($C155,Loans!$B$12:$AN$300,18,FALSE)</f>
        <v>3666113.1200000006</v>
      </c>
      <c r="R155" s="158">
        <f>VLOOKUP($C155,Loans!$B$12:$AN$300,19,FALSE)</f>
        <v>3666113.1200000006</v>
      </c>
      <c r="S155" s="145">
        <f>VLOOKUP($C155,'SREC Inv.'!$B$14:$AF$266,25,FALSE)</f>
        <v>259369</v>
      </c>
      <c r="T155" s="145">
        <f>VLOOKUP($C155,'SREC Inv.'!$B$14:$AF$266,27,FALSE)</f>
        <v>0</v>
      </c>
      <c r="U155" s="145">
        <f>VLOOKUP($C155,'SREC Inv.'!$B$14:$AF$266,28,FALSE)</f>
        <v>0</v>
      </c>
      <c r="V155" s="161">
        <f>VLOOKUP($C155,'SREC Inv.'!$B$14:$AF$266,29,FALSE)</f>
        <v>791065</v>
      </c>
      <c r="W155" s="145">
        <f>VLOOKUP($C155,'SREC Inv.'!$B$14:$AF$266,30,FALSE)</f>
        <v>4294.6056939726031</v>
      </c>
      <c r="X155" s="145">
        <f>VLOOKUP($C155,'SREC Inv.'!$B$14:$AF$266,31,FALSE)</f>
        <v>0</v>
      </c>
      <c r="Y155" s="145"/>
      <c r="Z155" s="158">
        <f>VLOOKUP($C155,Loans!$B$12:$AN$300,35,FALSE)</f>
        <v>330106</v>
      </c>
      <c r="AA155" s="158"/>
      <c r="AB155" s="55"/>
      <c r="AC155" s="55"/>
      <c r="AD155" s="55"/>
      <c r="AE155" s="55"/>
      <c r="AF155" s="55"/>
      <c r="AG155" s="55"/>
      <c r="AH155" s="55"/>
      <c r="AI155" s="55"/>
      <c r="AJ155" s="160">
        <f>VLOOKUP($C155,'CapO-M Sum'!$A$3:$C$256,3,FALSE)</f>
        <v>5231.0844782232789</v>
      </c>
      <c r="AK155" s="160">
        <f t="shared" si="8"/>
        <v>4465.8301361958756</v>
      </c>
    </row>
    <row r="156" spans="1:37" hidden="1" outlineLevel="1" x14ac:dyDescent="0.2">
      <c r="A156">
        <f t="shared" si="5"/>
        <v>2023</v>
      </c>
      <c r="B156" s="157">
        <v>45200</v>
      </c>
      <c r="C156" s="157">
        <f t="shared" si="7"/>
        <v>45230</v>
      </c>
      <c r="D156" s="158">
        <v>0</v>
      </c>
      <c r="E156" s="159">
        <v>0</v>
      </c>
      <c r="F156" s="158">
        <f t="shared" si="6"/>
        <v>29542.634255999998</v>
      </c>
      <c r="G156" s="158">
        <f>VLOOKUP($C156,LoansC!$B$12:$AN$188,31,FALSE)</f>
        <v>-4399.3357440000054</v>
      </c>
      <c r="H156" s="158">
        <f>VLOOKUP($C156,LoansR!$B$12:$AN$187,31,FALSE)</f>
        <v>0</v>
      </c>
      <c r="I156" s="158">
        <f>VLOOKUP($C156,Loans!$B$12:$AN$300,10,FALSE)</f>
        <v>33941.97</v>
      </c>
      <c r="J156" s="158">
        <f>VLOOKUP($C156,LoansC!$B$12:$AN$188,10,FALSE)</f>
        <v>33941.97</v>
      </c>
      <c r="K156" s="158">
        <f>VLOOKUP($C156,LoansR!$B$12:$AN$187,10,FALSE)</f>
        <v>0</v>
      </c>
      <c r="L156" s="158">
        <f>VLOOKUP($C156,Loans!$B$12:$AN$300,14,FALSE)</f>
        <v>541500</v>
      </c>
      <c r="M156" s="158">
        <f>VLOOKUP($C156,Loans!$B$12:$AN$300,13,FALSE)</f>
        <v>0</v>
      </c>
      <c r="N156" s="158">
        <f>VLOOKUP($C156,Loans!$B$12:$AN$300,15,FALSE)</f>
        <v>33941.97</v>
      </c>
      <c r="O156" s="158">
        <f>VLOOKUP($C156,Loans!$B$12:$AN$300,16,FALSE)</f>
        <v>507558.03</v>
      </c>
      <c r="P156" s="158">
        <f>VLOOKUP($C156,Loans!$B$12:$AN$300,17,FALSE)</f>
        <v>0</v>
      </c>
      <c r="Q156" s="158">
        <f>VLOOKUP($C156,Loans!$B$12:$AN$300,18,FALSE)</f>
        <v>3158555.09</v>
      </c>
      <c r="R156" s="158">
        <f>VLOOKUP($C156,Loans!$B$12:$AN$300,19,FALSE)</f>
        <v>3158555.09</v>
      </c>
      <c r="S156" s="145">
        <f>VLOOKUP($C156,'SREC Inv.'!$B$14:$AF$266,25,FALSE)</f>
        <v>238260</v>
      </c>
      <c r="T156" s="145">
        <f>VLOOKUP($C156,'SREC Inv.'!$B$14:$AF$266,27,FALSE)</f>
        <v>791065</v>
      </c>
      <c r="U156" s="145">
        <f>VLOOKUP($C156,'SREC Inv.'!$B$14:$AF$266,28,FALSE)</f>
        <v>0</v>
      </c>
      <c r="V156" s="161">
        <f>VLOOKUP($C156,'SREC Inv.'!$B$14:$AF$266,29,FALSE)</f>
        <v>238260</v>
      </c>
      <c r="W156" s="145">
        <f>VLOOKUP($C156,'SREC Inv.'!$B$14:$AF$266,30,FALSE)</f>
        <v>6350.4638547945206</v>
      </c>
      <c r="X156" s="145">
        <f>VLOOKUP($C156,'SREC Inv.'!$B$14:$AF$266,31,FALSE)</f>
        <v>4012.1000000000004</v>
      </c>
      <c r="Y156" s="145"/>
      <c r="Z156" s="158">
        <f>VLOOKUP($C156,Loans!$B$12:$AN$300,35,FALSE)</f>
        <v>303240</v>
      </c>
      <c r="AA156" s="158"/>
      <c r="AB156" s="55"/>
      <c r="AC156" s="55"/>
      <c r="AD156" s="55"/>
      <c r="AE156" s="55"/>
      <c r="AF156" s="55"/>
      <c r="AG156" s="55"/>
      <c r="AH156" s="55"/>
      <c r="AI156" s="55"/>
      <c r="AJ156" s="160">
        <f>VLOOKUP($C156,'CapO-M Sum'!$A$3:$C$256,3,FALSE)</f>
        <v>5424.0173413888315</v>
      </c>
      <c r="AK156" s="160">
        <f t="shared" si="8"/>
        <v>11387.245452183346</v>
      </c>
    </row>
    <row r="157" spans="1:37" hidden="1" outlineLevel="1" x14ac:dyDescent="0.2">
      <c r="A157">
        <f t="shared" si="5"/>
        <v>2023</v>
      </c>
      <c r="B157" s="157">
        <v>45231</v>
      </c>
      <c r="C157" s="157">
        <f t="shared" si="7"/>
        <v>45260</v>
      </c>
      <c r="D157" s="158">
        <v>0</v>
      </c>
      <c r="E157" s="159">
        <v>0</v>
      </c>
      <c r="F157" s="158">
        <f t="shared" si="6"/>
        <v>25452.573891999997</v>
      </c>
      <c r="G157" s="158">
        <f>VLOOKUP($C157,LoansC!$B$12:$AN$188,31,FALSE)</f>
        <v>-3790.2661080000044</v>
      </c>
      <c r="H157" s="158">
        <f>VLOOKUP($C157,LoansR!$B$12:$AN$187,31,FALSE)</f>
        <v>0</v>
      </c>
      <c r="I157" s="158">
        <f>VLOOKUP($C157,Loans!$B$12:$AN$300,10,FALSE)</f>
        <v>29242.84</v>
      </c>
      <c r="J157" s="158">
        <f>VLOOKUP($C157,LoansC!$B$12:$AN$188,10,FALSE)</f>
        <v>29242.84</v>
      </c>
      <c r="K157" s="158">
        <f>VLOOKUP($C157,LoansR!$B$12:$AN$187,10,FALSE)</f>
        <v>0</v>
      </c>
      <c r="L157" s="158">
        <f>VLOOKUP($C157,Loans!$B$12:$AN$300,14,FALSE)</f>
        <v>463125</v>
      </c>
      <c r="M157" s="158">
        <f>VLOOKUP($C157,Loans!$B$12:$AN$300,13,FALSE)</f>
        <v>0</v>
      </c>
      <c r="N157" s="158">
        <f>VLOOKUP($C157,Loans!$B$12:$AN$300,15,FALSE)</f>
        <v>29242.84</v>
      </c>
      <c r="O157" s="158">
        <f>VLOOKUP($C157,Loans!$B$12:$AN$300,16,FALSE)</f>
        <v>433882.16000000015</v>
      </c>
      <c r="P157" s="158">
        <f>VLOOKUP($C157,Loans!$B$12:$AN$300,17,FALSE)</f>
        <v>0</v>
      </c>
      <c r="Q157" s="158">
        <f>VLOOKUP($C157,Loans!$B$12:$AN$300,18,FALSE)</f>
        <v>2724672.9299999997</v>
      </c>
      <c r="R157" s="158">
        <f>VLOOKUP($C157,Loans!$B$12:$AN$300,19,FALSE)</f>
        <v>2724672.9299999997</v>
      </c>
      <c r="S157" s="145">
        <f>VLOOKUP($C157,'SREC Inv.'!$B$14:$AF$266,25,FALSE)</f>
        <v>203775</v>
      </c>
      <c r="T157" s="145">
        <f>VLOOKUP($C157,'SREC Inv.'!$B$14:$AF$266,27,FALSE)</f>
        <v>0</v>
      </c>
      <c r="U157" s="145">
        <f>VLOOKUP($C157,'SREC Inv.'!$B$14:$AF$266,28,FALSE)</f>
        <v>0</v>
      </c>
      <c r="V157" s="161">
        <f>VLOOKUP($C157,'SREC Inv.'!$B$14:$AF$266,29,FALSE)</f>
        <v>442035</v>
      </c>
      <c r="W157" s="145">
        <f>VLOOKUP($C157,'SREC Inv.'!$B$14:$AF$266,30,FALSE)</f>
        <v>1947.6638424657533</v>
      </c>
      <c r="X157" s="145">
        <f>VLOOKUP($C157,'SREC Inv.'!$B$14:$AF$266,31,FALSE)</f>
        <v>0</v>
      </c>
      <c r="Y157" s="145"/>
      <c r="Z157" s="158">
        <f>VLOOKUP($C157,Loans!$B$12:$AN$300,35,FALSE)</f>
        <v>259350</v>
      </c>
      <c r="AA157" s="158"/>
      <c r="AB157" s="55"/>
      <c r="AC157" s="55"/>
      <c r="AD157" s="55"/>
      <c r="AE157" s="55"/>
      <c r="AF157" s="55"/>
      <c r="AG157" s="55"/>
      <c r="AH157" s="55"/>
      <c r="AI157" s="55"/>
      <c r="AJ157" s="160">
        <f>VLOOKUP($C157,'CapO-M Sum'!$A$3:$C$256,3,FALSE)</f>
        <v>5424.0173413888315</v>
      </c>
      <c r="AK157" s="160">
        <f t="shared" si="8"/>
        <v>3581.4150758545802</v>
      </c>
    </row>
    <row r="158" spans="1:37" hidden="1" outlineLevel="1" x14ac:dyDescent="0.2">
      <c r="A158">
        <f t="shared" si="5"/>
        <v>2023</v>
      </c>
      <c r="B158" s="157">
        <v>45261</v>
      </c>
      <c r="C158" s="157">
        <f t="shared" si="7"/>
        <v>45291</v>
      </c>
      <c r="D158" s="158">
        <v>0</v>
      </c>
      <c r="E158" s="159">
        <v>0</v>
      </c>
      <c r="F158" s="158">
        <f t="shared" si="6"/>
        <v>21956.232483999993</v>
      </c>
      <c r="G158" s="158">
        <f>VLOOKUP($C158,LoansC!$B$12:$AN$188,31,FALSE)</f>
        <v>-3269.6075160000037</v>
      </c>
      <c r="H158" s="158">
        <f>VLOOKUP($C158,LoansR!$B$12:$AN$187,31,FALSE)</f>
        <v>0</v>
      </c>
      <c r="I158" s="158">
        <f>VLOOKUP($C158,Loans!$B$12:$AN$300,10,FALSE)</f>
        <v>25225.839999999997</v>
      </c>
      <c r="J158" s="158">
        <f>VLOOKUP($C158,LoansC!$B$12:$AN$188,10,FALSE)</f>
        <v>25225.839999999997</v>
      </c>
      <c r="K158" s="158">
        <f>VLOOKUP($C158,LoansR!$B$12:$AN$187,10,FALSE)</f>
        <v>0</v>
      </c>
      <c r="L158" s="158">
        <f>VLOOKUP($C158,Loans!$B$12:$AN$300,14,FALSE)</f>
        <v>373825</v>
      </c>
      <c r="M158" s="158">
        <f>VLOOKUP($C158,Loans!$B$12:$AN$300,13,FALSE)</f>
        <v>0</v>
      </c>
      <c r="N158" s="158">
        <f>VLOOKUP($C158,Loans!$B$12:$AN$300,15,FALSE)</f>
        <v>25225.839999999997</v>
      </c>
      <c r="O158" s="158">
        <f>VLOOKUP($C158,Loans!$B$12:$AN$300,16,FALSE)</f>
        <v>348599.16000000003</v>
      </c>
      <c r="P158" s="158">
        <f>VLOOKUP($C158,Loans!$B$12:$AN$300,17,FALSE)</f>
        <v>0</v>
      </c>
      <c r="Q158" s="158">
        <f>VLOOKUP($C158,Loans!$B$12:$AN$300,18,FALSE)</f>
        <v>2376073.77</v>
      </c>
      <c r="R158" s="158">
        <f>VLOOKUP($C158,Loans!$B$12:$AN$300,19,FALSE)</f>
        <v>2376073.77</v>
      </c>
      <c r="S158" s="145">
        <f>VLOOKUP($C158,'SREC Inv.'!$B$14:$AF$266,25,FALSE)</f>
        <v>164483</v>
      </c>
      <c r="T158" s="145">
        <f>VLOOKUP($C158,'SREC Inv.'!$B$14:$AF$266,27,FALSE)</f>
        <v>0</v>
      </c>
      <c r="U158" s="145">
        <f>VLOOKUP($C158,'SREC Inv.'!$B$14:$AF$266,28,FALSE)</f>
        <v>0</v>
      </c>
      <c r="V158" s="161">
        <f>VLOOKUP($C158,'SREC Inv.'!$B$14:$AF$266,29,FALSE)</f>
        <v>606518</v>
      </c>
      <c r="W158" s="145">
        <f>VLOOKUP($C158,'SREC Inv.'!$B$14:$AF$266,30,FALSE)</f>
        <v>3673.9556865753425</v>
      </c>
      <c r="X158" s="145">
        <f>VLOOKUP($C158,'SREC Inv.'!$B$14:$AF$266,31,FALSE)</f>
        <v>0</v>
      </c>
      <c r="Y158" s="145"/>
      <c r="Z158" s="158">
        <f>VLOOKUP($C158,Loans!$B$12:$AN$300,35,FALSE)</f>
        <v>209342</v>
      </c>
      <c r="AA158" s="158"/>
      <c r="AB158" s="55"/>
      <c r="AC158" s="55"/>
      <c r="AD158" s="55"/>
      <c r="AE158" s="55"/>
      <c r="AF158" s="55"/>
      <c r="AG158" s="55"/>
      <c r="AH158" s="55"/>
      <c r="AI158" s="55"/>
      <c r="AJ158" s="160">
        <f>VLOOKUP($C158,'CapO-M Sum'!$A$3:$C$256,3,FALSE)</f>
        <v>5424.0173413888315</v>
      </c>
      <c r="AK158" s="160">
        <f t="shared" si="8"/>
        <v>5828.3655119641699</v>
      </c>
    </row>
    <row r="159" spans="1:37" hidden="1" outlineLevel="1" x14ac:dyDescent="0.2">
      <c r="A159">
        <f t="shared" si="5"/>
        <v>2024</v>
      </c>
      <c r="B159" s="157">
        <v>45292</v>
      </c>
      <c r="C159" s="157">
        <f t="shared" si="7"/>
        <v>45322</v>
      </c>
      <c r="D159" s="158">
        <v>0</v>
      </c>
      <c r="E159" s="159">
        <v>0</v>
      </c>
      <c r="F159" s="158">
        <f t="shared" si="6"/>
        <v>19147.101475999996</v>
      </c>
      <c r="G159" s="158">
        <f>VLOOKUP($C159,LoansC!$B$12:$AN$188,31,FALSE)</f>
        <v>-2851.2885240000032</v>
      </c>
      <c r="H159" s="158">
        <f>VLOOKUP($C159,LoansR!$B$12:$AN$187,31,FALSE)</f>
        <v>0</v>
      </c>
      <c r="I159" s="158">
        <f>VLOOKUP($C159,Loans!$B$12:$AN$300,10,FALSE)</f>
        <v>21998.39</v>
      </c>
      <c r="J159" s="158">
        <f>VLOOKUP($C159,LoansC!$B$12:$AN$188,10,FALSE)</f>
        <v>21998.39</v>
      </c>
      <c r="K159" s="158">
        <f>VLOOKUP($C159,LoansR!$B$12:$AN$187,10,FALSE)</f>
        <v>0</v>
      </c>
      <c r="L159" s="158">
        <f>VLOOKUP($C159,Loans!$B$12:$AN$300,14,FALSE)</f>
        <v>236075</v>
      </c>
      <c r="M159" s="158">
        <f>VLOOKUP($C159,Loans!$B$12:$AN$300,13,FALSE)</f>
        <v>0</v>
      </c>
      <c r="N159" s="158">
        <f>VLOOKUP($C159,Loans!$B$12:$AN$300,15,FALSE)</f>
        <v>21998.39</v>
      </c>
      <c r="O159" s="158">
        <f>VLOOKUP($C159,Loans!$B$12:$AN$300,16,FALSE)</f>
        <v>214076.61</v>
      </c>
      <c r="P159" s="158">
        <f>VLOOKUP($C159,Loans!$B$12:$AN$300,17,FALSE)</f>
        <v>0</v>
      </c>
      <c r="Q159" s="158">
        <f>VLOOKUP($C159,Loans!$B$12:$AN$300,18,FALSE)</f>
        <v>2161997.16</v>
      </c>
      <c r="R159" s="158">
        <f>VLOOKUP($C159,Loans!$B$12:$AN$300,19,FALSE)</f>
        <v>2161997.16</v>
      </c>
      <c r="S159" s="145">
        <f>VLOOKUP($C159,'SREC Inv.'!$B$14:$AF$266,25,FALSE)</f>
        <v>103873</v>
      </c>
      <c r="T159" s="145">
        <f>VLOOKUP($C159,'SREC Inv.'!$B$14:$AF$266,27,FALSE)</f>
        <v>606518</v>
      </c>
      <c r="U159" s="145">
        <f>VLOOKUP($C159,'SREC Inv.'!$B$14:$AF$266,28,FALSE)</f>
        <v>0</v>
      </c>
      <c r="V159" s="161">
        <f>VLOOKUP($C159,'SREC Inv.'!$B$14:$AF$266,29,FALSE)</f>
        <v>103873</v>
      </c>
      <c r="W159" s="145">
        <f>VLOOKUP($C159,'SREC Inv.'!$B$14:$AF$266,30,FALSE)</f>
        <v>4848.0910605479448</v>
      </c>
      <c r="X159" s="145">
        <f>VLOOKUP($C159,'SREC Inv.'!$B$14:$AF$266,31,FALSE)</f>
        <v>3076.1200000000003</v>
      </c>
      <c r="Y159" s="145"/>
      <c r="Z159" s="158">
        <f>VLOOKUP($C159,Loans!$B$12:$AN$300,35,FALSE)</f>
        <v>132202</v>
      </c>
      <c r="AA159" s="158"/>
      <c r="AB159" s="55"/>
      <c r="AC159" s="55"/>
      <c r="AD159" s="55"/>
      <c r="AE159" s="55"/>
      <c r="AF159" s="55"/>
      <c r="AG159" s="55"/>
      <c r="AH159" s="55"/>
      <c r="AI159" s="55"/>
      <c r="AJ159" s="160">
        <f>VLOOKUP($C159,'CapO-M Sum'!$A$3:$C$256,3,FALSE)</f>
        <v>5424.0173413888315</v>
      </c>
      <c r="AK159" s="160">
        <f t="shared" si="8"/>
        <v>10496.939877936773</v>
      </c>
    </row>
    <row r="160" spans="1:37" hidden="1" outlineLevel="1" x14ac:dyDescent="0.2">
      <c r="A160">
        <f t="shared" si="5"/>
        <v>2024</v>
      </c>
      <c r="B160" s="157">
        <v>45323</v>
      </c>
      <c r="C160" s="157">
        <f t="shared" si="7"/>
        <v>45351</v>
      </c>
      <c r="D160" s="158">
        <v>0</v>
      </c>
      <c r="E160" s="159">
        <v>0</v>
      </c>
      <c r="F160" s="158">
        <f t="shared" si="6"/>
        <v>17422.023407999994</v>
      </c>
      <c r="G160" s="158">
        <f>VLOOKUP($C160,LoansC!$B$12:$AN$188,31,FALSE)</f>
        <v>-2594.3965920000032</v>
      </c>
      <c r="H160" s="158">
        <f>VLOOKUP($C160,LoansR!$B$12:$AN$187,31,FALSE)</f>
        <v>0</v>
      </c>
      <c r="I160" s="158">
        <f>VLOOKUP($C160,Loans!$B$12:$AN$300,10,FALSE)</f>
        <v>20016.419999999998</v>
      </c>
      <c r="J160" s="158">
        <f>VLOOKUP($C160,LoansC!$B$12:$AN$188,10,FALSE)</f>
        <v>20016.419999999998</v>
      </c>
      <c r="K160" s="158">
        <f>VLOOKUP($C160,LoansR!$B$12:$AN$187,10,FALSE)</f>
        <v>0</v>
      </c>
      <c r="L160" s="158">
        <f>VLOOKUP($C160,Loans!$B$12:$AN$300,14,FALSE)</f>
        <v>208050</v>
      </c>
      <c r="M160" s="158">
        <f>VLOOKUP($C160,Loans!$B$12:$AN$300,13,FALSE)</f>
        <v>0</v>
      </c>
      <c r="N160" s="158">
        <f>VLOOKUP($C160,Loans!$B$12:$AN$300,15,FALSE)</f>
        <v>20016.419999999998</v>
      </c>
      <c r="O160" s="158">
        <f>VLOOKUP($C160,Loans!$B$12:$AN$300,16,FALSE)</f>
        <v>188033.58000000002</v>
      </c>
      <c r="P160" s="158">
        <f>VLOOKUP($C160,Loans!$B$12:$AN$300,17,FALSE)</f>
        <v>0</v>
      </c>
      <c r="Q160" s="158">
        <f>VLOOKUP($C160,Loans!$B$12:$AN$300,18,FALSE)</f>
        <v>1973963.58</v>
      </c>
      <c r="R160" s="158">
        <f>VLOOKUP($C160,Loans!$B$12:$AN$300,19,FALSE)</f>
        <v>1973963.58</v>
      </c>
      <c r="S160" s="145">
        <f>VLOOKUP($C160,'SREC Inv.'!$B$14:$AF$266,25,FALSE)</f>
        <v>91542</v>
      </c>
      <c r="T160" s="145">
        <f>VLOOKUP($C160,'SREC Inv.'!$B$14:$AF$266,27,FALSE)</f>
        <v>0</v>
      </c>
      <c r="U160" s="145">
        <f>VLOOKUP($C160,'SREC Inv.'!$B$14:$AF$266,28,FALSE)</f>
        <v>0</v>
      </c>
      <c r="V160" s="161">
        <f>VLOOKUP($C160,'SREC Inv.'!$B$14:$AF$266,29,FALSE)</f>
        <v>195415</v>
      </c>
      <c r="W160" s="145">
        <f>VLOOKUP($C160,'SREC Inv.'!$B$14:$AF$266,30,FALSE)</f>
        <v>822.31004191780812</v>
      </c>
      <c r="X160" s="145">
        <f>VLOOKUP($C160,'SREC Inv.'!$B$14:$AF$266,31,FALSE)</f>
        <v>0</v>
      </c>
      <c r="Y160" s="145"/>
      <c r="Z160" s="158">
        <f>VLOOKUP($C160,Loans!$B$12:$AN$300,35,FALSE)</f>
        <v>116508</v>
      </c>
      <c r="AA160" s="158"/>
      <c r="AB160" s="55"/>
      <c r="AC160" s="55"/>
      <c r="AD160" s="55"/>
      <c r="AE160" s="55"/>
      <c r="AF160" s="55"/>
      <c r="AG160" s="55"/>
      <c r="AH160" s="55"/>
      <c r="AI160" s="55"/>
      <c r="AJ160" s="160">
        <f>VLOOKUP($C160,'CapO-M Sum'!$A$3:$C$256,3,FALSE)</f>
        <v>5424.0173413888315</v>
      </c>
      <c r="AK160" s="160">
        <f t="shared" si="8"/>
        <v>3651.9307913066364</v>
      </c>
    </row>
    <row r="161" spans="1:37" hidden="1" outlineLevel="1" x14ac:dyDescent="0.2">
      <c r="A161">
        <f t="shared" si="5"/>
        <v>2024</v>
      </c>
      <c r="B161" s="157">
        <v>45352</v>
      </c>
      <c r="C161" s="157">
        <f t="shared" si="7"/>
        <v>45382</v>
      </c>
      <c r="D161" s="158">
        <v>0</v>
      </c>
      <c r="E161" s="159">
        <v>0</v>
      </c>
      <c r="F161" s="158">
        <f t="shared" si="6"/>
        <v>15906.783703999998</v>
      </c>
      <c r="G161" s="158">
        <f>VLOOKUP($C161,LoansC!$B$12:$AN$188,31,FALSE)</f>
        <v>-2368.7562960000027</v>
      </c>
      <c r="H161" s="158">
        <f>VLOOKUP($C161,LoansR!$B$12:$AN$187,31,FALSE)</f>
        <v>0</v>
      </c>
      <c r="I161" s="158">
        <f>VLOOKUP($C161,Loans!$B$12:$AN$300,10,FALSE)</f>
        <v>18275.54</v>
      </c>
      <c r="J161" s="158">
        <f>VLOOKUP($C161,LoansC!$B$12:$AN$188,10,FALSE)</f>
        <v>18275.54</v>
      </c>
      <c r="K161" s="158">
        <f>VLOOKUP($C161,LoansR!$B$12:$AN$187,10,FALSE)</f>
        <v>0</v>
      </c>
      <c r="L161" s="158">
        <f>VLOOKUP($C161,Loans!$B$12:$AN$300,14,FALSE)</f>
        <v>246892.82</v>
      </c>
      <c r="M161" s="158">
        <f>VLOOKUP($C161,Loans!$B$12:$AN$300,13,FALSE)</f>
        <v>0</v>
      </c>
      <c r="N161" s="158">
        <f>VLOOKUP($C161,Loans!$B$12:$AN$300,15,FALSE)</f>
        <v>18275.54</v>
      </c>
      <c r="O161" s="158">
        <f>VLOOKUP($C161,Loans!$B$12:$AN$300,16,FALSE)</f>
        <v>228617.28</v>
      </c>
      <c r="P161" s="158">
        <f>VLOOKUP($C161,Loans!$B$12:$AN$300,17,FALSE)</f>
        <v>0</v>
      </c>
      <c r="Q161" s="158">
        <f>VLOOKUP($C161,Loans!$B$12:$AN$300,18,FALSE)</f>
        <v>1745346.3</v>
      </c>
      <c r="R161" s="158">
        <f>VLOOKUP($C161,Loans!$B$12:$AN$300,19,FALSE)</f>
        <v>1745346.3</v>
      </c>
      <c r="S161" s="145">
        <f>VLOOKUP($C161,'SREC Inv.'!$B$14:$AF$266,25,FALSE)</f>
        <v>108680</v>
      </c>
      <c r="T161" s="145">
        <f>VLOOKUP($C161,'SREC Inv.'!$B$14:$AF$266,27,FALSE)</f>
        <v>0</v>
      </c>
      <c r="U161" s="145">
        <f>VLOOKUP($C161,'SREC Inv.'!$B$14:$AF$266,28,FALSE)</f>
        <v>0</v>
      </c>
      <c r="V161" s="161">
        <f>VLOOKUP($C161,'SREC Inv.'!$B$14:$AF$266,29,FALSE)</f>
        <v>304095</v>
      </c>
      <c r="W161" s="145">
        <f>VLOOKUP($C161,'SREC Inv.'!$B$14:$AF$266,30,FALSE)</f>
        <v>1633.7120589041092</v>
      </c>
      <c r="X161" s="145">
        <f>VLOOKUP($C161,'SREC Inv.'!$B$14:$AF$266,31,FALSE)</f>
        <v>0</v>
      </c>
      <c r="Y161" s="145"/>
      <c r="Z161" s="158">
        <f>VLOOKUP($C161,Loans!$B$12:$AN$300,35,FALSE)</f>
        <v>138212.82</v>
      </c>
      <c r="AA161" s="158"/>
      <c r="AB161" s="55"/>
      <c r="AC161" s="55"/>
      <c r="AD161" s="55"/>
      <c r="AE161" s="55"/>
      <c r="AF161" s="55"/>
      <c r="AG161" s="55"/>
      <c r="AH161" s="55"/>
      <c r="AI161" s="55"/>
      <c r="AJ161" s="160">
        <f>VLOOKUP($C161,'CapO-M Sum'!$A$3:$C$256,3,FALSE)</f>
        <v>5424.0173413888315</v>
      </c>
      <c r="AK161" s="160">
        <f t="shared" si="8"/>
        <v>4688.9731042929379</v>
      </c>
    </row>
    <row r="162" spans="1:37" hidden="1" outlineLevel="1" x14ac:dyDescent="0.2">
      <c r="A162">
        <f t="shared" si="5"/>
        <v>2024</v>
      </c>
      <c r="B162" s="157">
        <v>45383</v>
      </c>
      <c r="C162" s="157">
        <f t="shared" si="7"/>
        <v>45412</v>
      </c>
      <c r="D162" s="158">
        <v>0</v>
      </c>
      <c r="E162" s="159">
        <v>0</v>
      </c>
      <c r="F162" s="158">
        <f t="shared" si="6"/>
        <v>14064.514439999997</v>
      </c>
      <c r="G162" s="158">
        <f>VLOOKUP($C162,LoansC!$B$12:$AN$188,31,FALSE)</f>
        <v>-2094.4155600000026</v>
      </c>
      <c r="H162" s="158">
        <f>VLOOKUP($C162,LoansR!$B$12:$AN$187,31,FALSE)</f>
        <v>0</v>
      </c>
      <c r="I162" s="158">
        <f>VLOOKUP($C162,Loans!$B$12:$AN$300,10,FALSE)</f>
        <v>16158.93</v>
      </c>
      <c r="J162" s="158">
        <f>VLOOKUP($C162,LoansC!$B$12:$AN$188,10,FALSE)</f>
        <v>16158.93</v>
      </c>
      <c r="K162" s="158">
        <f>VLOOKUP($C162,LoansR!$B$12:$AN$187,10,FALSE)</f>
        <v>0</v>
      </c>
      <c r="L162" s="158">
        <f>VLOOKUP($C162,Loans!$B$12:$AN$300,14,FALSE)</f>
        <v>276925</v>
      </c>
      <c r="M162" s="158">
        <f>VLOOKUP($C162,Loans!$B$12:$AN$300,13,FALSE)</f>
        <v>0</v>
      </c>
      <c r="N162" s="158">
        <f>VLOOKUP($C162,Loans!$B$12:$AN$300,15,FALSE)</f>
        <v>16158.93</v>
      </c>
      <c r="O162" s="158">
        <f>VLOOKUP($C162,Loans!$B$12:$AN$300,16,FALSE)</f>
        <v>260766.06999999998</v>
      </c>
      <c r="P162" s="158">
        <f>VLOOKUP($C162,Loans!$B$12:$AN$300,17,FALSE)</f>
        <v>0</v>
      </c>
      <c r="Q162" s="158">
        <f>VLOOKUP($C162,Loans!$B$12:$AN$300,18,FALSE)</f>
        <v>1484580.2300000002</v>
      </c>
      <c r="R162" s="158">
        <f>VLOOKUP($C162,Loans!$B$12:$AN$300,19,FALSE)</f>
        <v>1484580.2300000002</v>
      </c>
      <c r="S162" s="145">
        <f>VLOOKUP($C162,'SREC Inv.'!$B$14:$AF$266,25,FALSE)</f>
        <v>121847</v>
      </c>
      <c r="T162" s="145">
        <f>VLOOKUP($C162,'SREC Inv.'!$B$14:$AF$266,27,FALSE)</f>
        <v>304095</v>
      </c>
      <c r="U162" s="145">
        <f>VLOOKUP($C162,'SREC Inv.'!$B$14:$AF$266,28,FALSE)</f>
        <v>0</v>
      </c>
      <c r="V162" s="161">
        <f>VLOOKUP($C162,'SREC Inv.'!$B$14:$AF$266,29,FALSE)</f>
        <v>121847</v>
      </c>
      <c r="W162" s="145">
        <f>VLOOKUP($C162,'SREC Inv.'!$B$14:$AF$266,30,FALSE)</f>
        <v>2368.64716</v>
      </c>
      <c r="X162" s="145">
        <f>VLOOKUP($C162,'SREC Inv.'!$B$14:$AF$266,31,FALSE)</f>
        <v>1542.3000000000002</v>
      </c>
      <c r="Y162" s="145"/>
      <c r="Z162" s="158">
        <f>VLOOKUP($C162,Loans!$B$12:$AN$300,35,FALSE)</f>
        <v>155078</v>
      </c>
      <c r="AA162" s="158"/>
      <c r="AB162" s="55"/>
      <c r="AC162" s="55"/>
      <c r="AD162" s="55"/>
      <c r="AE162" s="55"/>
      <c r="AF162" s="55"/>
      <c r="AG162" s="55"/>
      <c r="AH162" s="55"/>
      <c r="AI162" s="55"/>
      <c r="AJ162" s="160">
        <f>VLOOKUP($C162,'CapO-M Sum'!$A$3:$C$256,3,FALSE)</f>
        <v>5424.0173413888315</v>
      </c>
      <c r="AK162" s="160">
        <f t="shared" si="8"/>
        <v>7240.548941388829</v>
      </c>
    </row>
    <row r="163" spans="1:37" hidden="1" outlineLevel="1" x14ac:dyDescent="0.2">
      <c r="A163">
        <f t="shared" si="5"/>
        <v>2024</v>
      </c>
      <c r="B163" s="157">
        <v>45413</v>
      </c>
      <c r="C163" s="157">
        <f t="shared" ref="C163:C194" si="9">EOMONTH(B163,0)</f>
        <v>45443</v>
      </c>
      <c r="D163" s="158">
        <v>0</v>
      </c>
      <c r="E163" s="159">
        <v>0</v>
      </c>
      <c r="F163" s="158">
        <f t="shared" si="6"/>
        <v>11963.183723999999</v>
      </c>
      <c r="G163" s="158">
        <f>VLOOKUP($C163,LoansC!$B$12:$AN$188,31,FALSE)</f>
        <v>-1781.4962760000024</v>
      </c>
      <c r="H163" s="158">
        <f>VLOOKUP($C163,LoansR!$B$12:$AN$187,31,FALSE)</f>
        <v>0</v>
      </c>
      <c r="I163" s="158">
        <f>VLOOKUP($C163,Loans!$B$12:$AN$300,10,FALSE)</f>
        <v>13744.68</v>
      </c>
      <c r="J163" s="158">
        <f>VLOOKUP($C163,LoansC!$B$12:$AN$188,10,FALSE)</f>
        <v>13744.68</v>
      </c>
      <c r="K163" s="158">
        <f>VLOOKUP($C163,LoansR!$B$12:$AN$187,10,FALSE)</f>
        <v>0</v>
      </c>
      <c r="L163" s="158">
        <f>VLOOKUP($C163,Loans!$B$12:$AN$300,14,FALSE)</f>
        <v>377176.02</v>
      </c>
      <c r="M163" s="158">
        <f>VLOOKUP($C163,Loans!$B$12:$AN$300,13,FALSE)</f>
        <v>0</v>
      </c>
      <c r="N163" s="158">
        <f>VLOOKUP($C163,Loans!$B$12:$AN$300,15,FALSE)</f>
        <v>13744.68</v>
      </c>
      <c r="O163" s="158">
        <f>VLOOKUP($C163,Loans!$B$12:$AN$300,16,FALSE)</f>
        <v>363431.34</v>
      </c>
      <c r="P163" s="158">
        <f>VLOOKUP($C163,Loans!$B$12:$AN$300,17,FALSE)</f>
        <v>0</v>
      </c>
      <c r="Q163" s="158">
        <f>VLOOKUP($C163,Loans!$B$12:$AN$300,18,FALSE)</f>
        <v>1121148.8899999997</v>
      </c>
      <c r="R163" s="158">
        <f>VLOOKUP($C163,Loans!$B$12:$AN$300,19,FALSE)</f>
        <v>1121148.8899999997</v>
      </c>
      <c r="S163" s="145">
        <f>VLOOKUP($C163,'SREC Inv.'!$B$14:$AF$266,25,FALSE)</f>
        <v>165528</v>
      </c>
      <c r="T163" s="145">
        <f>VLOOKUP($C163,'SREC Inv.'!$B$14:$AF$266,27,FALSE)</f>
        <v>0</v>
      </c>
      <c r="U163" s="145">
        <f>VLOOKUP($C163,'SREC Inv.'!$B$14:$AF$266,28,FALSE)</f>
        <v>0</v>
      </c>
      <c r="V163" s="161">
        <f>VLOOKUP($C163,'SREC Inv.'!$B$14:$AF$266,29,FALSE)</f>
        <v>287375</v>
      </c>
      <c r="W163" s="145">
        <f>VLOOKUP($C163,'SREC Inv.'!$B$14:$AF$266,30,FALSE)</f>
        <v>1044.5679712328767</v>
      </c>
      <c r="X163" s="145">
        <f>VLOOKUP($C163,'SREC Inv.'!$B$14:$AF$266,31,FALSE)</f>
        <v>0</v>
      </c>
      <c r="Y163" s="145"/>
      <c r="Z163" s="158">
        <f>VLOOKUP($C163,Loans!$B$12:$AN$300,35,FALSE)</f>
        <v>210328.85</v>
      </c>
      <c r="AA163" s="158"/>
      <c r="AB163" s="55"/>
      <c r="AC163" s="55"/>
      <c r="AD163" s="55"/>
      <c r="AE163" s="55"/>
      <c r="AF163" s="55"/>
      <c r="AG163" s="55"/>
      <c r="AH163" s="55"/>
      <c r="AI163" s="55"/>
      <c r="AJ163" s="160">
        <f>VLOOKUP($C163,'CapO-M Sum'!$A$3:$C$256,3,FALSE)</f>
        <v>5424.0173413888315</v>
      </c>
      <c r="AK163" s="160">
        <f t="shared" si="8"/>
        <v>4687.0890366217063</v>
      </c>
    </row>
    <row r="164" spans="1:37" hidden="1" outlineLevel="1" x14ac:dyDescent="0.2">
      <c r="A164">
        <f t="shared" si="5"/>
        <v>2024</v>
      </c>
      <c r="B164" s="157">
        <v>45444</v>
      </c>
      <c r="C164" s="157">
        <f t="shared" si="9"/>
        <v>45473</v>
      </c>
      <c r="D164" s="158">
        <v>0</v>
      </c>
      <c r="E164" s="159">
        <v>0</v>
      </c>
      <c r="F164" s="158">
        <f t="shared" si="6"/>
        <v>9034.5413319999971</v>
      </c>
      <c r="G164" s="158">
        <f>VLOOKUP($C164,LoansC!$B$12:$AN$188,31,FALSE)</f>
        <v>-1345.3786680000012</v>
      </c>
      <c r="H164" s="158">
        <f>VLOOKUP($C164,LoansR!$B$12:$AN$187,31,FALSE)</f>
        <v>0</v>
      </c>
      <c r="I164" s="158">
        <f>VLOOKUP($C164,Loans!$B$12:$AN$300,10,FALSE)</f>
        <v>10379.919999999998</v>
      </c>
      <c r="J164" s="158">
        <f>VLOOKUP($C164,LoansC!$B$12:$AN$188,10,FALSE)</f>
        <v>10379.919999999998</v>
      </c>
      <c r="K164" s="158">
        <f>VLOOKUP($C164,LoansR!$B$12:$AN$187,10,FALSE)</f>
        <v>0</v>
      </c>
      <c r="L164" s="158">
        <f>VLOOKUP($C164,Loans!$B$12:$AN$300,14,FALSE)</f>
        <v>124907.42</v>
      </c>
      <c r="M164" s="158">
        <f>VLOOKUP($C164,Loans!$B$12:$AN$300,13,FALSE)</f>
        <v>0</v>
      </c>
      <c r="N164" s="158">
        <f>VLOOKUP($C164,Loans!$B$12:$AN$300,15,FALSE)</f>
        <v>10379.919999999998</v>
      </c>
      <c r="O164" s="158">
        <f>VLOOKUP($C164,Loans!$B$12:$AN$300,16,FALSE)</f>
        <v>114527.5</v>
      </c>
      <c r="P164" s="158">
        <f>VLOOKUP($C164,Loans!$B$12:$AN$300,17,FALSE)</f>
        <v>0</v>
      </c>
      <c r="Q164" s="158">
        <f>VLOOKUP($C164,Loans!$B$12:$AN$300,18,FALSE)</f>
        <v>1006621.3899999999</v>
      </c>
      <c r="R164" s="158">
        <f>VLOOKUP($C164,Loans!$B$12:$AN$300,19,FALSE)</f>
        <v>1006621.3899999999</v>
      </c>
      <c r="S164" s="145">
        <f>VLOOKUP($C164,'SREC Inv.'!$B$14:$AF$266,25,FALSE)</f>
        <v>54967</v>
      </c>
      <c r="T164" s="145">
        <f>VLOOKUP($C164,'SREC Inv.'!$B$14:$AF$266,27,FALSE)</f>
        <v>0</v>
      </c>
      <c r="U164" s="145">
        <f>VLOOKUP($C164,'SREC Inv.'!$B$14:$AF$266,28,FALSE)</f>
        <v>0</v>
      </c>
      <c r="V164" s="161">
        <f>VLOOKUP($C164,'SREC Inv.'!$B$14:$AF$266,29,FALSE)</f>
        <v>342342</v>
      </c>
      <c r="W164" s="145">
        <f>VLOOKUP($C164,'SREC Inv.'!$B$14:$AF$266,30,FALSE)</f>
        <v>2298.6032435616439</v>
      </c>
      <c r="X164" s="145">
        <f>VLOOKUP($C164,'SREC Inv.'!$B$14:$AF$266,31,FALSE)</f>
        <v>0</v>
      </c>
      <c r="Y164" s="145"/>
      <c r="Z164" s="158">
        <f>VLOOKUP($C164,Loans!$B$12:$AN$300,35,FALSE)</f>
        <v>69934.38</v>
      </c>
      <c r="AA164" s="158"/>
      <c r="AB164" s="55"/>
      <c r="AC164" s="55"/>
      <c r="AD164" s="55"/>
      <c r="AE164" s="55"/>
      <c r="AF164" s="55"/>
      <c r="AG164" s="55"/>
      <c r="AH164" s="55"/>
      <c r="AI164" s="55"/>
      <c r="AJ164" s="160">
        <f>VLOOKUP($C164,'CapO-M Sum'!$A$3:$C$256,3,FALSE)</f>
        <v>5424.0173413888315</v>
      </c>
      <c r="AK164" s="160">
        <f t="shared" si="8"/>
        <v>6377.2419169504738</v>
      </c>
    </row>
    <row r="165" spans="1:37" hidden="1" outlineLevel="1" x14ac:dyDescent="0.2">
      <c r="A165">
        <f t="shared" si="5"/>
        <v>2024</v>
      </c>
      <c r="B165" s="157">
        <v>45474</v>
      </c>
      <c r="C165" s="157">
        <f t="shared" si="9"/>
        <v>45504</v>
      </c>
      <c r="D165" s="158">
        <v>0</v>
      </c>
      <c r="E165" s="159">
        <v>0</v>
      </c>
      <c r="F165" s="158">
        <f t="shared" si="6"/>
        <v>6298.7089039999983</v>
      </c>
      <c r="G165" s="158">
        <f>VLOOKUP($C165,LoansC!$B$12:$AN$188,31,FALSE)</f>
        <v>-937.97109600000124</v>
      </c>
      <c r="H165" s="158">
        <f>VLOOKUP($C165,LoansR!$B$12:$AN$187,31,FALSE)</f>
        <v>0</v>
      </c>
      <c r="I165" s="158">
        <f>VLOOKUP($C165,Loans!$B$12:$AN$300,10,FALSE)</f>
        <v>7236.6799999999994</v>
      </c>
      <c r="J165" s="158">
        <f>VLOOKUP($C165,LoansC!$B$12:$AN$188,10,FALSE)</f>
        <v>7236.6799999999994</v>
      </c>
      <c r="K165" s="158">
        <f>VLOOKUP($C165,LoansR!$B$12:$AN$187,10,FALSE)</f>
        <v>0</v>
      </c>
      <c r="L165" s="158">
        <f>VLOOKUP($C165,Loans!$B$12:$AN$300,14,FALSE)</f>
        <v>98325</v>
      </c>
      <c r="M165" s="158">
        <f>VLOOKUP($C165,Loans!$B$12:$AN$300,13,FALSE)</f>
        <v>0</v>
      </c>
      <c r="N165" s="158">
        <f>VLOOKUP($C165,Loans!$B$12:$AN$300,15,FALSE)</f>
        <v>7236.6799999999994</v>
      </c>
      <c r="O165" s="158">
        <f>VLOOKUP($C165,Loans!$B$12:$AN$300,16,FALSE)</f>
        <v>91088.320000000007</v>
      </c>
      <c r="P165" s="158">
        <f>VLOOKUP($C165,Loans!$B$12:$AN$300,17,FALSE)</f>
        <v>0</v>
      </c>
      <c r="Q165" s="158">
        <f>VLOOKUP($C165,Loans!$B$12:$AN$300,18,FALSE)</f>
        <v>690554.26</v>
      </c>
      <c r="R165" s="158">
        <f>VLOOKUP($C165,Loans!$B$12:$AN$300,19,FALSE)</f>
        <v>690554.26</v>
      </c>
      <c r="S165" s="145">
        <f>VLOOKUP($C165,'SREC Inv.'!$B$14:$AF$266,25,FALSE)</f>
        <v>43263</v>
      </c>
      <c r="T165" s="145">
        <f>VLOOKUP($C165,'SREC Inv.'!$B$14:$AF$266,27,FALSE)</f>
        <v>342342</v>
      </c>
      <c r="U165" s="145">
        <f>VLOOKUP($C165,'SREC Inv.'!$B$14:$AF$266,28,FALSE)</f>
        <v>0</v>
      </c>
      <c r="V165" s="161">
        <f>VLOOKUP($C165,'SREC Inv.'!$B$14:$AF$266,29,FALSE)</f>
        <v>43263</v>
      </c>
      <c r="W165" s="145">
        <f>VLOOKUP($C165,'SREC Inv.'!$B$14:$AF$266,30,FALSE)</f>
        <v>2732.3771893150683</v>
      </c>
      <c r="X165" s="145">
        <f>VLOOKUP($C165,'SREC Inv.'!$B$14:$AF$266,31,FALSE)</f>
        <v>1736.2800000000002</v>
      </c>
      <c r="Y165" s="145"/>
      <c r="Z165" s="158">
        <f>VLOOKUP($C165,Loans!$B$12:$AN$300,35,FALSE)</f>
        <v>55062</v>
      </c>
      <c r="AA165" s="158"/>
      <c r="AB165" s="55"/>
      <c r="AC165" s="55"/>
      <c r="AD165" s="55"/>
      <c r="AE165" s="55"/>
      <c r="AF165" s="55"/>
      <c r="AG165" s="55"/>
      <c r="AH165" s="55"/>
      <c r="AI165" s="55"/>
      <c r="AJ165" s="160">
        <f>VLOOKUP($C165,'CapO-M Sum'!$A$3:$C$256,3,FALSE)</f>
        <v>5424.0173413888315</v>
      </c>
      <c r="AK165" s="160">
        <f t="shared" si="8"/>
        <v>8954.7034347038989</v>
      </c>
    </row>
    <row r="166" spans="1:37" hidden="1" outlineLevel="1" x14ac:dyDescent="0.2">
      <c r="A166">
        <f t="shared" si="5"/>
        <v>2024</v>
      </c>
      <c r="B166" s="157">
        <v>45505</v>
      </c>
      <c r="C166" s="157">
        <f t="shared" si="9"/>
        <v>45535</v>
      </c>
      <c r="D166" s="158">
        <v>0</v>
      </c>
      <c r="E166" s="159">
        <v>0</v>
      </c>
      <c r="F166" s="158">
        <f t="shared" si="6"/>
        <v>5564.6848879999998</v>
      </c>
      <c r="G166" s="158">
        <f>VLOOKUP($C166,LoansC!$B$12:$AN$188,31,FALSE)</f>
        <v>-828.66511200000093</v>
      </c>
      <c r="H166" s="158">
        <f>VLOOKUP($C166,LoansR!$B$12:$AN$187,31,FALSE)</f>
        <v>0</v>
      </c>
      <c r="I166" s="158">
        <f>VLOOKUP($C166,Loans!$B$12:$AN$300,10,FALSE)</f>
        <v>6393.35</v>
      </c>
      <c r="J166" s="158">
        <f>VLOOKUP($C166,LoansC!$B$12:$AN$188,10,FALSE)</f>
        <v>6393.35</v>
      </c>
      <c r="K166" s="158">
        <f>VLOOKUP($C166,LoansR!$B$12:$AN$187,10,FALSE)</f>
        <v>0</v>
      </c>
      <c r="L166" s="158">
        <f>VLOOKUP($C166,Loans!$B$12:$AN$300,14,FALSE)</f>
        <v>96425</v>
      </c>
      <c r="M166" s="158">
        <f>VLOOKUP($C166,Loans!$B$12:$AN$300,13,FALSE)</f>
        <v>0</v>
      </c>
      <c r="N166" s="158">
        <f>VLOOKUP($C166,Loans!$B$12:$AN$300,15,FALSE)</f>
        <v>6393.35</v>
      </c>
      <c r="O166" s="158">
        <f>VLOOKUP($C166,Loans!$B$12:$AN$300,16,FALSE)</f>
        <v>90031.65</v>
      </c>
      <c r="P166" s="158">
        <f>VLOOKUP($C166,Loans!$B$12:$AN$300,17,FALSE)</f>
        <v>0</v>
      </c>
      <c r="Q166" s="158">
        <f>VLOOKUP($C166,Loans!$B$12:$AN$300,18,FALSE)</f>
        <v>600522.61</v>
      </c>
      <c r="R166" s="158">
        <f>VLOOKUP($C166,Loans!$B$12:$AN$300,19,FALSE)</f>
        <v>600522.61</v>
      </c>
      <c r="S166" s="145">
        <f>VLOOKUP($C166,'SREC Inv.'!$B$14:$AF$266,25,FALSE)</f>
        <v>42427</v>
      </c>
      <c r="T166" s="145">
        <f>VLOOKUP($C166,'SREC Inv.'!$B$14:$AF$266,27,FALSE)</f>
        <v>0</v>
      </c>
      <c r="U166" s="145">
        <f>VLOOKUP($C166,'SREC Inv.'!$B$14:$AF$266,28,FALSE)</f>
        <v>0</v>
      </c>
      <c r="V166" s="161">
        <f>VLOOKUP($C166,'SREC Inv.'!$B$14:$AF$266,29,FALSE)</f>
        <v>85690</v>
      </c>
      <c r="W166" s="145">
        <f>VLOOKUP($C166,'SREC Inv.'!$B$14:$AF$266,30,FALSE)</f>
        <v>366.5539342465753</v>
      </c>
      <c r="X166" s="145">
        <f>VLOOKUP($C166,'SREC Inv.'!$B$14:$AF$266,31,FALSE)</f>
        <v>0</v>
      </c>
      <c r="Y166" s="145"/>
      <c r="Z166" s="158">
        <f>VLOOKUP($C166,Loans!$B$12:$AN$300,35,FALSE)</f>
        <v>53998</v>
      </c>
      <c r="AA166" s="158"/>
      <c r="AB166" s="55"/>
      <c r="AC166" s="55"/>
      <c r="AD166" s="55"/>
      <c r="AE166" s="55"/>
      <c r="AF166" s="55"/>
      <c r="AG166" s="55"/>
      <c r="AH166" s="55"/>
      <c r="AI166" s="55"/>
      <c r="AJ166" s="160">
        <f>VLOOKUP($C166,'CapO-M Sum'!$A$3:$C$256,3,FALSE)</f>
        <v>5424.0173413888315</v>
      </c>
      <c r="AK166" s="160">
        <f t="shared" si="8"/>
        <v>4961.9061636354054</v>
      </c>
    </row>
    <row r="167" spans="1:37" hidden="1" outlineLevel="1" x14ac:dyDescent="0.2">
      <c r="A167">
        <f t="shared" si="5"/>
        <v>2024</v>
      </c>
      <c r="B167" s="157">
        <v>45536</v>
      </c>
      <c r="C167" s="157">
        <f t="shared" si="9"/>
        <v>45565</v>
      </c>
      <c r="D167" s="158">
        <v>0</v>
      </c>
      <c r="E167" s="159">
        <v>0</v>
      </c>
      <c r="F167" s="158">
        <f t="shared" si="6"/>
        <v>4839.1928679999992</v>
      </c>
      <c r="G167" s="158">
        <f>VLOOKUP($C167,LoansC!$B$12:$AN$188,31,FALSE)</f>
        <v>-720.62713200000087</v>
      </c>
      <c r="H167" s="158">
        <f>VLOOKUP($C167,LoansR!$B$12:$AN$187,31,FALSE)</f>
        <v>0</v>
      </c>
      <c r="I167" s="158">
        <f>VLOOKUP($C167,Loans!$B$12:$AN$300,10,FALSE)</f>
        <v>5559.82</v>
      </c>
      <c r="J167" s="158">
        <f>VLOOKUP($C167,LoansC!$B$12:$AN$188,10,FALSE)</f>
        <v>5559.82</v>
      </c>
      <c r="K167" s="158">
        <f>VLOOKUP($C167,LoansR!$B$12:$AN$187,10,FALSE)</f>
        <v>0</v>
      </c>
      <c r="L167" s="158">
        <f>VLOOKUP($C167,Loans!$B$12:$AN$300,14,FALSE)</f>
        <v>95000</v>
      </c>
      <c r="M167" s="158">
        <f>VLOOKUP($C167,Loans!$B$12:$AN$300,13,FALSE)</f>
        <v>0</v>
      </c>
      <c r="N167" s="158">
        <f>VLOOKUP($C167,Loans!$B$12:$AN$300,15,FALSE)</f>
        <v>5559.82</v>
      </c>
      <c r="O167" s="158">
        <f>VLOOKUP($C167,Loans!$B$12:$AN$300,16,FALSE)</f>
        <v>89440.18</v>
      </c>
      <c r="P167" s="158">
        <f>VLOOKUP($C167,Loans!$B$12:$AN$300,17,FALSE)</f>
        <v>0</v>
      </c>
      <c r="Q167" s="158">
        <f>VLOOKUP($C167,Loans!$B$12:$AN$300,18,FALSE)</f>
        <v>511082.43</v>
      </c>
      <c r="R167" s="158">
        <f>VLOOKUP($C167,Loans!$B$12:$AN$300,19,FALSE)</f>
        <v>511082.43</v>
      </c>
      <c r="S167" s="145">
        <f>VLOOKUP($C167,'SREC Inv.'!$B$14:$AF$266,25,FALSE)</f>
        <v>41800</v>
      </c>
      <c r="T167" s="145">
        <f>VLOOKUP($C167,'SREC Inv.'!$B$14:$AF$266,27,FALSE)</f>
        <v>0</v>
      </c>
      <c r="U167" s="145">
        <f>VLOOKUP($C167,'SREC Inv.'!$B$14:$AF$266,28,FALSE)</f>
        <v>0</v>
      </c>
      <c r="V167" s="161">
        <f>VLOOKUP($C167,'SREC Inv.'!$B$14:$AF$266,29,FALSE)</f>
        <v>127490</v>
      </c>
      <c r="W167" s="145">
        <f>VLOOKUP($C167,'SREC Inv.'!$B$14:$AF$266,30,FALSE)</f>
        <v>692.13356164383549</v>
      </c>
      <c r="X167" s="145">
        <f>VLOOKUP($C167,'SREC Inv.'!$B$14:$AF$266,31,FALSE)</f>
        <v>0</v>
      </c>
      <c r="Y167" s="145"/>
      <c r="Z167" s="158">
        <f>VLOOKUP($C167,Loans!$B$12:$AN$300,35,FALSE)</f>
        <v>53200</v>
      </c>
      <c r="AA167" s="158"/>
      <c r="AB167" s="55"/>
      <c r="AC167" s="55"/>
      <c r="AD167" s="55"/>
      <c r="AE167" s="55"/>
      <c r="AF167" s="55"/>
      <c r="AG167" s="55"/>
      <c r="AH167" s="55"/>
      <c r="AI167" s="55"/>
      <c r="AJ167" s="160">
        <f>VLOOKUP($C167,'CapO-M Sum'!$A$3:$C$256,3,FALSE)</f>
        <v>5424.0173413888315</v>
      </c>
      <c r="AK167" s="160">
        <f t="shared" si="8"/>
        <v>5395.5237710326664</v>
      </c>
    </row>
    <row r="168" spans="1:37" hidden="1" outlineLevel="1" x14ac:dyDescent="0.2">
      <c r="A168">
        <f t="shared" si="5"/>
        <v>2024</v>
      </c>
      <c r="B168" s="157">
        <v>45566</v>
      </c>
      <c r="C168" s="157">
        <f t="shared" si="9"/>
        <v>45596</v>
      </c>
      <c r="D168" s="158">
        <v>0</v>
      </c>
      <c r="E168" s="159">
        <v>0</v>
      </c>
      <c r="F168" s="158">
        <f t="shared" si="6"/>
        <v>4118.4610839999996</v>
      </c>
      <c r="G168" s="158">
        <f>VLOOKUP($C168,LoansC!$B$12:$AN$188,31,FALSE)</f>
        <v>-613.29891600000076</v>
      </c>
      <c r="H168" s="158">
        <f>VLOOKUP($C168,LoansR!$B$12:$AN$187,31,FALSE)</f>
        <v>0</v>
      </c>
      <c r="I168" s="158">
        <f>VLOOKUP($C168,Loans!$B$12:$AN$300,10,FALSE)</f>
        <v>4731.76</v>
      </c>
      <c r="J168" s="158">
        <f>VLOOKUP($C168,LoansC!$B$12:$AN$188,10,FALSE)</f>
        <v>4731.76</v>
      </c>
      <c r="K168" s="158">
        <f>VLOOKUP($C168,LoansR!$B$12:$AN$187,10,FALSE)</f>
        <v>0</v>
      </c>
      <c r="L168" s="158">
        <f>VLOOKUP($C168,Loans!$B$12:$AN$300,14,FALSE)</f>
        <v>88825</v>
      </c>
      <c r="M168" s="158">
        <f>VLOOKUP($C168,Loans!$B$12:$AN$300,13,FALSE)</f>
        <v>0</v>
      </c>
      <c r="N168" s="158">
        <f>VLOOKUP($C168,Loans!$B$12:$AN$300,15,FALSE)</f>
        <v>4731.76</v>
      </c>
      <c r="O168" s="158">
        <f>VLOOKUP($C168,Loans!$B$12:$AN$300,16,FALSE)</f>
        <v>84093.24</v>
      </c>
      <c r="P168" s="158">
        <f>VLOOKUP($C168,Loans!$B$12:$AN$300,17,FALSE)</f>
        <v>0</v>
      </c>
      <c r="Q168" s="158">
        <f>VLOOKUP($C168,Loans!$B$12:$AN$300,18,FALSE)</f>
        <v>426989.19</v>
      </c>
      <c r="R168" s="158">
        <f>VLOOKUP($C168,Loans!$B$12:$AN$300,19,FALSE)</f>
        <v>426989.19</v>
      </c>
      <c r="S168" s="145">
        <f>VLOOKUP($C168,'SREC Inv.'!$B$14:$AF$266,25,FALSE)</f>
        <v>39083</v>
      </c>
      <c r="T168" s="145">
        <f>VLOOKUP($C168,'SREC Inv.'!$B$14:$AF$266,27,FALSE)</f>
        <v>127490</v>
      </c>
      <c r="U168" s="145">
        <f>VLOOKUP($C168,'SREC Inv.'!$B$14:$AF$266,28,FALSE)</f>
        <v>0</v>
      </c>
      <c r="V168" s="161">
        <f>VLOOKUP($C168,'SREC Inv.'!$B$14:$AF$266,29,FALSE)</f>
        <v>39083</v>
      </c>
      <c r="W168" s="145">
        <f>VLOOKUP($C168,'SREC Inv.'!$B$14:$AF$266,30,FALSE)</f>
        <v>1023.6378523287671</v>
      </c>
      <c r="X168" s="145">
        <f>VLOOKUP($C168,'SREC Inv.'!$B$14:$AF$266,31,FALSE)</f>
        <v>646.6</v>
      </c>
      <c r="Y168" s="145"/>
      <c r="Z168" s="158">
        <f>VLOOKUP($C168,Loans!$B$12:$AN$300,35,FALSE)</f>
        <v>49742</v>
      </c>
      <c r="AA168" s="158"/>
      <c r="AB168" s="55"/>
      <c r="AC168" s="55"/>
      <c r="AD168" s="55"/>
      <c r="AE168" s="55"/>
      <c r="AF168" s="55"/>
      <c r="AG168" s="55"/>
      <c r="AH168" s="55"/>
      <c r="AI168" s="55"/>
      <c r="AJ168" s="160">
        <f>VLOOKUP($C168,'CapO-M Sum'!$A$3:$C$256,3,FALSE)</f>
        <v>3492.4283927892116</v>
      </c>
      <c r="AK168" s="160">
        <f t="shared" si="8"/>
        <v>4549.3673291179784</v>
      </c>
    </row>
    <row r="169" spans="1:37" hidden="1" outlineLevel="1" x14ac:dyDescent="0.2">
      <c r="A169">
        <f t="shared" si="5"/>
        <v>2024</v>
      </c>
      <c r="B169" s="157">
        <v>45597</v>
      </c>
      <c r="C169" s="157">
        <f t="shared" si="9"/>
        <v>45626</v>
      </c>
      <c r="D169" s="158">
        <v>0</v>
      </c>
      <c r="E169" s="159">
        <v>0</v>
      </c>
      <c r="F169" s="158">
        <f t="shared" si="6"/>
        <v>3440.8029719999995</v>
      </c>
      <c r="G169" s="158">
        <f>VLOOKUP($C169,LoansC!$B$12:$AN$188,31,FALSE)</f>
        <v>-512.38702800000056</v>
      </c>
      <c r="H169" s="158">
        <f>VLOOKUP($C169,LoansR!$B$12:$AN$187,31,FALSE)</f>
        <v>0</v>
      </c>
      <c r="I169" s="158">
        <f>VLOOKUP($C169,Loans!$B$12:$AN$300,10,FALSE)</f>
        <v>3953.19</v>
      </c>
      <c r="J169" s="158">
        <f>VLOOKUP($C169,LoansC!$B$12:$AN$188,10,FALSE)</f>
        <v>3953.19</v>
      </c>
      <c r="K169" s="158">
        <f>VLOOKUP($C169,LoansR!$B$12:$AN$187,10,FALSE)</f>
        <v>0</v>
      </c>
      <c r="L169" s="158">
        <f>VLOOKUP($C169,Loans!$B$12:$AN$300,14,FALSE)</f>
        <v>76950</v>
      </c>
      <c r="M169" s="158">
        <f>VLOOKUP($C169,Loans!$B$12:$AN$300,13,FALSE)</f>
        <v>0</v>
      </c>
      <c r="N169" s="158">
        <f>VLOOKUP($C169,Loans!$B$12:$AN$300,15,FALSE)</f>
        <v>3953.19</v>
      </c>
      <c r="O169" s="158">
        <f>VLOOKUP($C169,Loans!$B$12:$AN$300,16,FALSE)</f>
        <v>72996.81</v>
      </c>
      <c r="P169" s="158">
        <f>VLOOKUP($C169,Loans!$B$12:$AN$300,17,FALSE)</f>
        <v>0</v>
      </c>
      <c r="Q169" s="158">
        <f>VLOOKUP($C169,Loans!$B$12:$AN$300,18,FALSE)</f>
        <v>353992.38</v>
      </c>
      <c r="R169" s="158">
        <f>VLOOKUP($C169,Loans!$B$12:$AN$300,19,FALSE)</f>
        <v>353992.38</v>
      </c>
      <c r="S169" s="145">
        <f>VLOOKUP($C169,'SREC Inv.'!$B$14:$AF$266,25,FALSE)</f>
        <v>33858</v>
      </c>
      <c r="T169" s="145">
        <f>VLOOKUP($C169,'SREC Inv.'!$B$14:$AF$266,27,FALSE)</f>
        <v>0</v>
      </c>
      <c r="U169" s="145">
        <f>VLOOKUP($C169,'SREC Inv.'!$B$14:$AF$266,28,FALSE)</f>
        <v>0</v>
      </c>
      <c r="V169" s="161">
        <f>VLOOKUP($C169,'SREC Inv.'!$B$14:$AF$266,29,FALSE)</f>
        <v>72941</v>
      </c>
      <c r="W169" s="145">
        <f>VLOOKUP($C169,'SREC Inv.'!$B$14:$AF$266,30,FALSE)</f>
        <v>319.59959342465754</v>
      </c>
      <c r="X169" s="145">
        <f>VLOOKUP($C169,'SREC Inv.'!$B$14:$AF$266,31,FALSE)</f>
        <v>0</v>
      </c>
      <c r="Y169" s="145"/>
      <c r="Z169" s="158">
        <f>VLOOKUP($C169,Loans!$B$12:$AN$300,35,FALSE)</f>
        <v>43092</v>
      </c>
      <c r="AA169" s="158"/>
      <c r="AB169" s="55"/>
      <c r="AC169" s="55"/>
      <c r="AD169" s="55"/>
      <c r="AE169" s="55"/>
      <c r="AF169" s="55"/>
      <c r="AG169" s="55"/>
      <c r="AH169" s="55"/>
      <c r="AI169" s="55"/>
      <c r="AJ169" s="160">
        <f>VLOOKUP($C169,'CapO-M Sum'!$A$3:$C$256,3,FALSE)</f>
        <v>3492.4283927892116</v>
      </c>
      <c r="AK169" s="160">
        <f t="shared" si="8"/>
        <v>3299.6409582138685</v>
      </c>
    </row>
    <row r="170" spans="1:37" hidden="1" outlineLevel="1" x14ac:dyDescent="0.2">
      <c r="A170">
        <f t="shared" si="5"/>
        <v>2024</v>
      </c>
      <c r="B170" s="157">
        <v>45627</v>
      </c>
      <c r="C170" s="157">
        <f t="shared" si="9"/>
        <v>45657</v>
      </c>
      <c r="D170" s="158">
        <v>0</v>
      </c>
      <c r="E170" s="159">
        <v>0</v>
      </c>
      <c r="F170" s="158">
        <f t="shared" si="6"/>
        <v>2852.5791439999994</v>
      </c>
      <c r="G170" s="158">
        <f>VLOOKUP($C170,LoansC!$B$12:$AN$188,31,FALSE)</f>
        <v>-424.79085600000053</v>
      </c>
      <c r="H170" s="158">
        <f>VLOOKUP($C170,LoansR!$B$12:$AN$187,31,FALSE)</f>
        <v>0</v>
      </c>
      <c r="I170" s="158">
        <f>VLOOKUP($C170,Loans!$B$12:$AN$300,10,FALSE)</f>
        <v>3277.37</v>
      </c>
      <c r="J170" s="158">
        <f>VLOOKUP($C170,LoansC!$B$12:$AN$188,10,FALSE)</f>
        <v>3277.37</v>
      </c>
      <c r="K170" s="158">
        <f>VLOOKUP($C170,LoansR!$B$12:$AN$187,10,FALSE)</f>
        <v>0</v>
      </c>
      <c r="L170" s="158">
        <f>VLOOKUP($C170,Loans!$B$12:$AN$300,14,FALSE)</f>
        <v>64125</v>
      </c>
      <c r="M170" s="158">
        <f>VLOOKUP($C170,Loans!$B$12:$AN$300,13,FALSE)</f>
        <v>0</v>
      </c>
      <c r="N170" s="158">
        <f>VLOOKUP($C170,Loans!$B$12:$AN$300,15,FALSE)</f>
        <v>3277.37</v>
      </c>
      <c r="O170" s="158">
        <f>VLOOKUP($C170,Loans!$B$12:$AN$300,16,FALSE)</f>
        <v>60847.630000000005</v>
      </c>
      <c r="P170" s="158">
        <f>VLOOKUP($C170,Loans!$B$12:$AN$300,17,FALSE)</f>
        <v>0</v>
      </c>
      <c r="Q170" s="158">
        <f>VLOOKUP($C170,Loans!$B$12:$AN$300,18,FALSE)</f>
        <v>293144.75</v>
      </c>
      <c r="R170" s="158">
        <f>VLOOKUP($C170,Loans!$B$12:$AN$300,19,FALSE)</f>
        <v>293144.75</v>
      </c>
      <c r="S170" s="145">
        <f>VLOOKUP($C170,'SREC Inv.'!$B$14:$AF$266,25,FALSE)</f>
        <v>28215</v>
      </c>
      <c r="T170" s="145">
        <f>VLOOKUP($C170,'SREC Inv.'!$B$14:$AF$266,27,FALSE)</f>
        <v>0</v>
      </c>
      <c r="U170" s="145">
        <f>VLOOKUP($C170,'SREC Inv.'!$B$14:$AF$266,28,FALSE)</f>
        <v>0</v>
      </c>
      <c r="V170" s="161">
        <f>VLOOKUP($C170,'SREC Inv.'!$B$14:$AF$266,29,FALSE)</f>
        <v>101156</v>
      </c>
      <c r="W170" s="145">
        <f>VLOOKUP($C170,'SREC Inv.'!$B$14:$AF$266,30,FALSE)</f>
        <v>606.53048273972604</v>
      </c>
      <c r="X170" s="145">
        <f>VLOOKUP($C170,'SREC Inv.'!$B$14:$AF$266,31,FALSE)</f>
        <v>0</v>
      </c>
      <c r="Y170" s="145"/>
      <c r="Z170" s="158">
        <f>VLOOKUP($C170,Loans!$B$12:$AN$300,35,FALSE)</f>
        <v>35910</v>
      </c>
      <c r="AA170" s="158"/>
      <c r="AB170" s="55"/>
      <c r="AC170" s="55"/>
      <c r="AD170" s="55"/>
      <c r="AE170" s="55"/>
      <c r="AF170" s="55"/>
      <c r="AG170" s="55"/>
      <c r="AH170" s="55"/>
      <c r="AI170" s="55"/>
      <c r="AJ170" s="160">
        <f>VLOOKUP($C170,'CapO-M Sum'!$A$3:$C$256,3,FALSE)</f>
        <v>3492.4283927892116</v>
      </c>
      <c r="AK170" s="160">
        <f t="shared" si="8"/>
        <v>3674.1680195289373</v>
      </c>
    </row>
    <row r="171" spans="1:37" hidden="1" outlineLevel="1" x14ac:dyDescent="0.2">
      <c r="A171">
        <f t="shared" si="5"/>
        <v>2025</v>
      </c>
      <c r="B171" s="157">
        <v>45658</v>
      </c>
      <c r="C171" s="157">
        <f t="shared" si="9"/>
        <v>45688</v>
      </c>
      <c r="D171" s="158">
        <v>0</v>
      </c>
      <c r="E171" s="159">
        <v>0</v>
      </c>
      <c r="F171" s="158">
        <f t="shared" si="6"/>
        <v>2175.1127599999995</v>
      </c>
      <c r="G171" s="158">
        <f>VLOOKUP($C171,LoansC!$B$12:$AN$188,31,FALSE)</f>
        <v>-323.9072400000004</v>
      </c>
      <c r="H171" s="158">
        <f>VLOOKUP($C171,LoansR!$B$12:$AN$187,31,FALSE)</f>
        <v>0</v>
      </c>
      <c r="I171" s="158">
        <f>VLOOKUP($C171,Loans!$B$12:$AN$300,10,FALSE)</f>
        <v>2499.02</v>
      </c>
      <c r="J171" s="158">
        <f>VLOOKUP($C171,LoansC!$B$12:$AN$188,10,FALSE)</f>
        <v>2499.02</v>
      </c>
      <c r="K171" s="158">
        <f>VLOOKUP($C171,LoansR!$B$12:$AN$187,10,FALSE)</f>
        <v>0</v>
      </c>
      <c r="L171" s="158">
        <f>VLOOKUP($C171,Loans!$B$12:$AN$300,14,FALSE)</f>
        <v>17100</v>
      </c>
      <c r="M171" s="158">
        <f>VLOOKUP($C171,Loans!$B$12:$AN$300,13,FALSE)</f>
        <v>0</v>
      </c>
      <c r="N171" s="158">
        <f>VLOOKUP($C171,Loans!$B$12:$AN$300,15,FALSE)</f>
        <v>2499.02</v>
      </c>
      <c r="O171" s="158">
        <f>VLOOKUP($C171,Loans!$B$12:$AN$300,16,FALSE)</f>
        <v>14600.98</v>
      </c>
      <c r="P171" s="158">
        <f>VLOOKUP($C171,Loans!$B$12:$AN$300,17,FALSE)</f>
        <v>0</v>
      </c>
      <c r="Q171" s="158">
        <f>VLOOKUP($C171,Loans!$B$12:$AN$300,18,FALSE)</f>
        <v>255321.72</v>
      </c>
      <c r="R171" s="158">
        <f>VLOOKUP($C171,Loans!$B$12:$AN$300,19,FALSE)</f>
        <v>255321.72</v>
      </c>
      <c r="S171" s="145">
        <f>VLOOKUP($C171,'SREC Inv.'!$B$14:$AF$266,25,FALSE)</f>
        <v>7524</v>
      </c>
      <c r="T171" s="145">
        <f>VLOOKUP($C171,'SREC Inv.'!$B$14:$AF$266,27,FALSE)</f>
        <v>101156</v>
      </c>
      <c r="U171" s="145">
        <f>VLOOKUP($C171,'SREC Inv.'!$B$14:$AF$266,28,FALSE)</f>
        <v>0</v>
      </c>
      <c r="V171" s="161">
        <f>VLOOKUP($C171,'SREC Inv.'!$B$14:$AF$266,29,FALSE)</f>
        <v>7524</v>
      </c>
      <c r="W171" s="145">
        <f>VLOOKUP($C171,'SREC Inv.'!$B$14:$AF$266,30,FALSE)</f>
        <v>805.97568986301371</v>
      </c>
      <c r="X171" s="145">
        <f>VLOOKUP($C171,'SREC Inv.'!$B$14:$AF$266,31,FALSE)</f>
        <v>513.04000000000008</v>
      </c>
      <c r="Y171" s="145"/>
      <c r="Z171" s="158">
        <f>VLOOKUP($C171,Loans!$B$12:$AN$300,35,FALSE)</f>
        <v>9576</v>
      </c>
      <c r="AA171" s="158"/>
      <c r="AB171" s="55"/>
      <c r="AC171" s="55"/>
      <c r="AD171" s="55"/>
      <c r="AE171" s="55"/>
      <c r="AF171" s="55"/>
      <c r="AG171" s="55"/>
      <c r="AH171" s="55"/>
      <c r="AI171" s="55"/>
      <c r="AJ171" s="160">
        <f>VLOOKUP($C171,'CapO-M Sum'!$A$3:$C$256,3,FALSE)</f>
        <v>3492.4283927892116</v>
      </c>
      <c r="AK171" s="160">
        <f t="shared" si="8"/>
        <v>4487.5368426522255</v>
      </c>
    </row>
    <row r="172" spans="1:37" hidden="1" outlineLevel="1" x14ac:dyDescent="0.2">
      <c r="A172">
        <f t="shared" si="5"/>
        <v>2025</v>
      </c>
      <c r="B172" s="157">
        <v>45689</v>
      </c>
      <c r="C172" s="157">
        <f t="shared" si="9"/>
        <v>45716</v>
      </c>
      <c r="D172" s="158">
        <v>0</v>
      </c>
      <c r="E172" s="159">
        <v>0</v>
      </c>
      <c r="F172" s="158">
        <f t="shared" si="6"/>
        <v>2057.4639360000001</v>
      </c>
      <c r="G172" s="158">
        <f>VLOOKUP($C172,LoansC!$B$12:$AN$188,31,FALSE)</f>
        <v>-306.38606400000037</v>
      </c>
      <c r="H172" s="158">
        <f>VLOOKUP($C172,LoansR!$B$12:$AN$187,31,FALSE)</f>
        <v>0</v>
      </c>
      <c r="I172" s="158">
        <f>VLOOKUP($C172,Loans!$B$12:$AN$300,10,FALSE)</f>
        <v>2363.8500000000004</v>
      </c>
      <c r="J172" s="158">
        <f>VLOOKUP($C172,LoansC!$B$12:$AN$188,10,FALSE)</f>
        <v>2363.8500000000004</v>
      </c>
      <c r="K172" s="158">
        <f>VLOOKUP($C172,LoansR!$B$12:$AN$187,10,FALSE)</f>
        <v>0</v>
      </c>
      <c r="L172" s="158">
        <f>VLOOKUP($C172,Loans!$B$12:$AN$300,14,FALSE)</f>
        <v>14725</v>
      </c>
      <c r="M172" s="158">
        <f>VLOOKUP($C172,Loans!$B$12:$AN$300,13,FALSE)</f>
        <v>0</v>
      </c>
      <c r="N172" s="158">
        <f>VLOOKUP($C172,Loans!$B$12:$AN$300,15,FALSE)</f>
        <v>2363.8500000000004</v>
      </c>
      <c r="O172" s="158">
        <f>VLOOKUP($C172,Loans!$B$12:$AN$300,16,FALSE)</f>
        <v>12361.150000000001</v>
      </c>
      <c r="P172" s="158">
        <f>VLOOKUP($C172,Loans!$B$12:$AN$300,17,FALSE)</f>
        <v>0</v>
      </c>
      <c r="Q172" s="158">
        <f>VLOOKUP($C172,Loans!$B$12:$AN$300,18,FALSE)</f>
        <v>242960.57</v>
      </c>
      <c r="R172" s="158">
        <f>VLOOKUP($C172,Loans!$B$12:$AN$300,19,FALSE)</f>
        <v>242960.57</v>
      </c>
      <c r="S172" s="145">
        <f>VLOOKUP($C172,'SREC Inv.'!$B$14:$AF$266,25,FALSE)</f>
        <v>6479</v>
      </c>
      <c r="T172" s="145">
        <f>VLOOKUP($C172,'SREC Inv.'!$B$14:$AF$266,27,FALSE)</f>
        <v>0</v>
      </c>
      <c r="U172" s="145">
        <f>VLOOKUP($C172,'SREC Inv.'!$B$14:$AF$266,28,FALSE)</f>
        <v>0</v>
      </c>
      <c r="V172" s="161">
        <f>VLOOKUP($C172,'SREC Inv.'!$B$14:$AF$266,29,FALSE)</f>
        <v>14003</v>
      </c>
      <c r="W172" s="145">
        <f>VLOOKUP($C172,'SREC Inv.'!$B$14:$AF$266,30,FALSE)</f>
        <v>57.530141643835613</v>
      </c>
      <c r="X172" s="145">
        <f>VLOOKUP($C172,'SREC Inv.'!$B$14:$AF$266,31,FALSE)</f>
        <v>0</v>
      </c>
      <c r="Y172" s="145"/>
      <c r="Z172" s="158">
        <f>VLOOKUP($C172,Loans!$B$12:$AN$300,35,FALSE)</f>
        <v>8246</v>
      </c>
      <c r="AA172" s="158"/>
      <c r="AB172" s="55"/>
      <c r="AC172" s="55"/>
      <c r="AD172" s="55"/>
      <c r="AE172" s="55"/>
      <c r="AF172" s="55"/>
      <c r="AG172" s="55"/>
      <c r="AH172" s="55"/>
      <c r="AI172" s="55"/>
      <c r="AJ172" s="160">
        <f>VLOOKUP($C172,'CapO-M Sum'!$A$3:$C$256,3,FALSE)</f>
        <v>3492.4283927892116</v>
      </c>
      <c r="AK172" s="160">
        <f t="shared" si="8"/>
        <v>3243.5724704330469</v>
      </c>
    </row>
    <row r="173" spans="1:37" hidden="1" outlineLevel="1" x14ac:dyDescent="0.2">
      <c r="A173">
        <f t="shared" si="5"/>
        <v>2025</v>
      </c>
      <c r="B173" s="157">
        <v>45717</v>
      </c>
      <c r="C173" s="157">
        <f t="shared" si="9"/>
        <v>45747</v>
      </c>
      <c r="D173" s="158">
        <v>0</v>
      </c>
      <c r="E173" s="159">
        <v>0</v>
      </c>
      <c r="F173" s="158">
        <f t="shared" si="6"/>
        <v>1957.8473159999999</v>
      </c>
      <c r="G173" s="158">
        <f>VLOOKUP($C173,LoansC!$B$12:$AN$188,31,FALSE)</f>
        <v>-291.55268400000034</v>
      </c>
      <c r="H173" s="158">
        <f>VLOOKUP($C173,LoansR!$B$12:$AN$187,31,FALSE)</f>
        <v>0</v>
      </c>
      <c r="I173" s="158">
        <f>VLOOKUP($C173,Loans!$B$12:$AN$300,10,FALSE)</f>
        <v>2249.4</v>
      </c>
      <c r="J173" s="158">
        <f>VLOOKUP($C173,LoansC!$B$12:$AN$188,10,FALSE)</f>
        <v>2249.4</v>
      </c>
      <c r="K173" s="158">
        <f>VLOOKUP($C173,LoansR!$B$12:$AN$187,10,FALSE)</f>
        <v>0</v>
      </c>
      <c r="L173" s="158">
        <f>VLOOKUP($C173,Loans!$B$12:$AN$300,14,FALSE)</f>
        <v>18050</v>
      </c>
      <c r="M173" s="158">
        <f>VLOOKUP($C173,Loans!$B$12:$AN$300,13,FALSE)</f>
        <v>0</v>
      </c>
      <c r="N173" s="158">
        <f>VLOOKUP($C173,Loans!$B$12:$AN$300,15,FALSE)</f>
        <v>2249.4</v>
      </c>
      <c r="O173" s="158">
        <f>VLOOKUP($C173,Loans!$B$12:$AN$300,16,FALSE)</f>
        <v>15800.6</v>
      </c>
      <c r="P173" s="158">
        <f>VLOOKUP($C173,Loans!$B$12:$AN$300,17,FALSE)</f>
        <v>0</v>
      </c>
      <c r="Q173" s="158">
        <f>VLOOKUP($C173,Loans!$B$12:$AN$300,18,FALSE)</f>
        <v>227159.97</v>
      </c>
      <c r="R173" s="158">
        <f>VLOOKUP($C173,Loans!$B$12:$AN$300,19,FALSE)</f>
        <v>227159.97</v>
      </c>
      <c r="S173" s="145">
        <f>VLOOKUP($C173,'SREC Inv.'!$B$14:$AF$266,25,FALSE)</f>
        <v>7942</v>
      </c>
      <c r="T173" s="145">
        <f>VLOOKUP($C173,'SREC Inv.'!$B$14:$AF$266,27,FALSE)</f>
        <v>0</v>
      </c>
      <c r="U173" s="145">
        <f>VLOOKUP($C173,'SREC Inv.'!$B$14:$AF$266,28,FALSE)</f>
        <v>0</v>
      </c>
      <c r="V173" s="161">
        <f>VLOOKUP($C173,'SREC Inv.'!$B$14:$AF$266,29,FALSE)</f>
        <v>21945</v>
      </c>
      <c r="W173" s="145">
        <f>VLOOKUP($C173,'SREC Inv.'!$B$14:$AF$266,30,FALSE)</f>
        <v>117.10899863013697</v>
      </c>
      <c r="X173" s="145">
        <f>VLOOKUP($C173,'SREC Inv.'!$B$14:$AF$266,31,FALSE)</f>
        <v>0</v>
      </c>
      <c r="Y173" s="145"/>
      <c r="Z173" s="158">
        <f>VLOOKUP($C173,Loans!$B$12:$AN$300,35,FALSE)</f>
        <v>10108</v>
      </c>
      <c r="AA173" s="158"/>
      <c r="AB173" s="55"/>
      <c r="AC173" s="55"/>
      <c r="AD173" s="55"/>
      <c r="AE173" s="55"/>
      <c r="AF173" s="55"/>
      <c r="AG173" s="55"/>
      <c r="AH173" s="55"/>
      <c r="AI173" s="55"/>
      <c r="AJ173" s="160">
        <f>VLOOKUP($C173,'CapO-M Sum'!$A$3:$C$256,3,FALSE)</f>
        <v>3492.4283927892116</v>
      </c>
      <c r="AK173" s="160">
        <f t="shared" si="8"/>
        <v>3317.9847074193481</v>
      </c>
    </row>
    <row r="174" spans="1:37" hidden="1" outlineLevel="1" x14ac:dyDescent="0.2">
      <c r="A174">
        <f t="shared" si="5"/>
        <v>2025</v>
      </c>
      <c r="B174" s="157">
        <v>45748</v>
      </c>
      <c r="C174" s="157">
        <f t="shared" si="9"/>
        <v>45777</v>
      </c>
      <c r="D174" s="158">
        <v>0</v>
      </c>
      <c r="E174" s="159">
        <v>0</v>
      </c>
      <c r="F174" s="158">
        <f t="shared" si="6"/>
        <v>1830.5280359999997</v>
      </c>
      <c r="G174" s="158">
        <f>VLOOKUP($C174,LoansC!$B$12:$AN$188,31,FALSE)</f>
        <v>-272.5919640000003</v>
      </c>
      <c r="H174" s="158">
        <f>VLOOKUP($C174,LoansR!$B$12:$AN$187,31,FALSE)</f>
        <v>0</v>
      </c>
      <c r="I174" s="158">
        <f>VLOOKUP($C174,Loans!$B$12:$AN$300,10,FALSE)</f>
        <v>2103.12</v>
      </c>
      <c r="J174" s="158">
        <f>VLOOKUP($C174,LoansC!$B$12:$AN$188,10,FALSE)</f>
        <v>2103.12</v>
      </c>
      <c r="K174" s="158">
        <f>VLOOKUP($C174,LoansR!$B$12:$AN$187,10,FALSE)</f>
        <v>0</v>
      </c>
      <c r="L174" s="158">
        <f>VLOOKUP($C174,Loans!$B$12:$AN$300,14,FALSE)</f>
        <v>24225</v>
      </c>
      <c r="M174" s="158">
        <f>VLOOKUP($C174,Loans!$B$12:$AN$300,13,FALSE)</f>
        <v>0</v>
      </c>
      <c r="N174" s="158">
        <f>VLOOKUP($C174,Loans!$B$12:$AN$300,15,FALSE)</f>
        <v>2103.12</v>
      </c>
      <c r="O174" s="158">
        <f>VLOOKUP($C174,Loans!$B$12:$AN$300,16,FALSE)</f>
        <v>22121.88</v>
      </c>
      <c r="P174" s="158">
        <f>VLOOKUP($C174,Loans!$B$12:$AN$300,17,FALSE)</f>
        <v>0</v>
      </c>
      <c r="Q174" s="158">
        <f>VLOOKUP($C174,Loans!$B$12:$AN$300,18,FALSE)</f>
        <v>205038.09</v>
      </c>
      <c r="R174" s="158">
        <f>VLOOKUP($C174,Loans!$B$12:$AN$300,19,FALSE)</f>
        <v>205038.09</v>
      </c>
      <c r="S174" s="145">
        <f>VLOOKUP($C174,'SREC Inv.'!$B$14:$AF$266,25,FALSE)</f>
        <v>10659</v>
      </c>
      <c r="T174" s="145">
        <f>VLOOKUP($C174,'SREC Inv.'!$B$14:$AF$266,27,FALSE)</f>
        <v>21945</v>
      </c>
      <c r="U174" s="145">
        <f>VLOOKUP($C174,'SREC Inv.'!$B$14:$AF$266,28,FALSE)</f>
        <v>0</v>
      </c>
      <c r="V174" s="161">
        <f>VLOOKUP($C174,'SREC Inv.'!$B$14:$AF$266,29,FALSE)</f>
        <v>10659</v>
      </c>
      <c r="W174" s="145">
        <f>VLOOKUP($C174,'SREC Inv.'!$B$14:$AF$266,30,FALSE)</f>
        <v>171.4276405479452</v>
      </c>
      <c r="X174" s="145">
        <f>VLOOKUP($C174,'SREC Inv.'!$B$14:$AF$266,31,FALSE)</f>
        <v>111.30000000000001</v>
      </c>
      <c r="Y174" s="145"/>
      <c r="Z174" s="158">
        <f>VLOOKUP($C174,Loans!$B$12:$AN$300,35,FALSE)</f>
        <v>13566</v>
      </c>
      <c r="AA174" s="158"/>
      <c r="AB174" s="55"/>
      <c r="AC174" s="55"/>
      <c r="AD174" s="55"/>
      <c r="AE174" s="55"/>
      <c r="AF174" s="55"/>
      <c r="AG174" s="55"/>
      <c r="AH174" s="55"/>
      <c r="AI174" s="55"/>
      <c r="AJ174" s="160">
        <f>VLOOKUP($C174,'CapO-M Sum'!$A$3:$C$256,3,FALSE)</f>
        <v>3492.4283927892116</v>
      </c>
      <c r="AK174" s="160">
        <f t="shared" si="8"/>
        <v>3502.5640693371565</v>
      </c>
    </row>
    <row r="175" spans="1:37" hidden="1" outlineLevel="1" x14ac:dyDescent="0.2">
      <c r="A175">
        <f t="shared" si="5"/>
        <v>2025</v>
      </c>
      <c r="B175" s="157">
        <v>45778</v>
      </c>
      <c r="C175" s="157">
        <f t="shared" si="9"/>
        <v>45808</v>
      </c>
      <c r="D175" s="158">
        <v>0</v>
      </c>
      <c r="E175" s="159">
        <v>0</v>
      </c>
      <c r="F175" s="158">
        <f t="shared" si="6"/>
        <v>1652.2542919999999</v>
      </c>
      <c r="G175" s="158">
        <f>VLOOKUP($C175,LoansC!$B$12:$AN$188,31,FALSE)</f>
        <v>-246.04570800000027</v>
      </c>
      <c r="H175" s="158">
        <f>VLOOKUP($C175,LoansR!$B$12:$AN$187,31,FALSE)</f>
        <v>0</v>
      </c>
      <c r="I175" s="158">
        <f>VLOOKUP($C175,Loans!$B$12:$AN$300,10,FALSE)</f>
        <v>1898.3000000000002</v>
      </c>
      <c r="J175" s="158">
        <f>VLOOKUP($C175,LoansC!$B$12:$AN$188,10,FALSE)</f>
        <v>1898.3000000000002</v>
      </c>
      <c r="K175" s="158">
        <f>VLOOKUP($C175,LoansR!$B$12:$AN$187,10,FALSE)</f>
        <v>0</v>
      </c>
      <c r="L175" s="158">
        <f>VLOOKUP($C175,Loans!$B$12:$AN$300,14,FALSE)</f>
        <v>35625</v>
      </c>
      <c r="M175" s="158">
        <f>VLOOKUP($C175,Loans!$B$12:$AN$300,13,FALSE)</f>
        <v>0</v>
      </c>
      <c r="N175" s="158">
        <f>VLOOKUP($C175,Loans!$B$12:$AN$300,15,FALSE)</f>
        <v>1898.3000000000002</v>
      </c>
      <c r="O175" s="158">
        <f>VLOOKUP($C175,Loans!$B$12:$AN$300,16,FALSE)</f>
        <v>33726.699999999997</v>
      </c>
      <c r="P175" s="158">
        <f>VLOOKUP($C175,Loans!$B$12:$AN$300,17,FALSE)</f>
        <v>0</v>
      </c>
      <c r="Q175" s="158">
        <f>VLOOKUP($C175,Loans!$B$12:$AN$300,18,FALSE)</f>
        <v>171311.39</v>
      </c>
      <c r="R175" s="158">
        <f>VLOOKUP($C175,Loans!$B$12:$AN$300,19,FALSE)</f>
        <v>171311.39</v>
      </c>
      <c r="S175" s="145">
        <f>VLOOKUP($C175,'SREC Inv.'!$B$14:$AF$266,25,FALSE)</f>
        <v>15675</v>
      </c>
      <c r="T175" s="145">
        <f>VLOOKUP($C175,'SREC Inv.'!$B$14:$AF$266,27,FALSE)</f>
        <v>0</v>
      </c>
      <c r="U175" s="145">
        <f>VLOOKUP($C175,'SREC Inv.'!$B$14:$AF$266,28,FALSE)</f>
        <v>0</v>
      </c>
      <c r="V175" s="161">
        <f>VLOOKUP($C175,'SREC Inv.'!$B$14:$AF$266,29,FALSE)</f>
        <v>26334</v>
      </c>
      <c r="W175" s="145">
        <f>VLOOKUP($C175,'SREC Inv.'!$B$14:$AF$266,30,FALSE)</f>
        <v>91.693854246575327</v>
      </c>
      <c r="X175" s="145">
        <f>VLOOKUP($C175,'SREC Inv.'!$B$14:$AF$266,31,FALSE)</f>
        <v>0</v>
      </c>
      <c r="Y175" s="145"/>
      <c r="Z175" s="158">
        <f>VLOOKUP($C175,Loans!$B$12:$AN$300,35,FALSE)</f>
        <v>19950</v>
      </c>
      <c r="AA175" s="158"/>
      <c r="AB175" s="55"/>
      <c r="AC175" s="55"/>
      <c r="AD175" s="55"/>
      <c r="AE175" s="55"/>
      <c r="AF175" s="55"/>
      <c r="AG175" s="55"/>
      <c r="AH175" s="55"/>
      <c r="AI175" s="55"/>
      <c r="AJ175" s="160">
        <f>VLOOKUP($C175,'CapO-M Sum'!$A$3:$C$256,3,FALSE)</f>
        <v>3492.4283927892116</v>
      </c>
      <c r="AK175" s="160">
        <f t="shared" si="8"/>
        <v>3338.0765390357865</v>
      </c>
    </row>
    <row r="176" spans="1:37" hidden="1" outlineLevel="1" x14ac:dyDescent="0.2">
      <c r="A176">
        <f t="shared" si="5"/>
        <v>2025</v>
      </c>
      <c r="B176" s="157">
        <v>45809</v>
      </c>
      <c r="C176" s="157">
        <f t="shared" si="9"/>
        <v>45838</v>
      </c>
      <c r="D176" s="158">
        <v>0</v>
      </c>
      <c r="E176" s="159">
        <v>0</v>
      </c>
      <c r="F176" s="158">
        <f t="shared" si="6"/>
        <v>1380.4763319999997</v>
      </c>
      <c r="G176" s="158">
        <f>VLOOKUP($C176,LoansC!$B$12:$AN$188,31,FALSE)</f>
        <v>-205.57366800000025</v>
      </c>
      <c r="H176" s="158">
        <f>VLOOKUP($C176,LoansR!$B$12:$AN$187,31,FALSE)</f>
        <v>0</v>
      </c>
      <c r="I176" s="158">
        <f>VLOOKUP($C176,Loans!$B$12:$AN$300,10,FALSE)</f>
        <v>1586.05</v>
      </c>
      <c r="J176" s="158">
        <f>VLOOKUP($C176,LoansC!$B$12:$AN$188,10,FALSE)</f>
        <v>1586.05</v>
      </c>
      <c r="K176" s="158">
        <f>VLOOKUP($C176,LoansR!$B$12:$AN$187,10,FALSE)</f>
        <v>0</v>
      </c>
      <c r="L176" s="158">
        <f>VLOOKUP($C176,Loans!$B$12:$AN$300,14,FALSE)</f>
        <v>41800</v>
      </c>
      <c r="M176" s="158">
        <f>VLOOKUP($C176,Loans!$B$12:$AN$300,13,FALSE)</f>
        <v>0</v>
      </c>
      <c r="N176" s="158">
        <f>VLOOKUP($C176,Loans!$B$12:$AN$300,15,FALSE)</f>
        <v>1586.05</v>
      </c>
      <c r="O176" s="158">
        <f>VLOOKUP($C176,Loans!$B$12:$AN$300,16,FALSE)</f>
        <v>40213.949999999997</v>
      </c>
      <c r="P176" s="158">
        <f>VLOOKUP($C176,Loans!$B$12:$AN$300,17,FALSE)</f>
        <v>0</v>
      </c>
      <c r="Q176" s="158">
        <f>VLOOKUP($C176,Loans!$B$12:$AN$300,18,FALSE)</f>
        <v>131097.44</v>
      </c>
      <c r="R176" s="158">
        <f>VLOOKUP($C176,Loans!$B$12:$AN$300,19,FALSE)</f>
        <v>131097.44</v>
      </c>
      <c r="S176" s="145">
        <f>VLOOKUP($C176,'SREC Inv.'!$B$14:$AF$266,25,FALSE)</f>
        <v>18392</v>
      </c>
      <c r="T176" s="145">
        <f>VLOOKUP($C176,'SREC Inv.'!$B$14:$AF$266,27,FALSE)</f>
        <v>0</v>
      </c>
      <c r="U176" s="145">
        <f>VLOOKUP($C176,'SREC Inv.'!$B$14:$AF$266,28,FALSE)</f>
        <v>0</v>
      </c>
      <c r="V176" s="161">
        <f>VLOOKUP($C176,'SREC Inv.'!$B$14:$AF$266,29,FALSE)</f>
        <v>44726</v>
      </c>
      <c r="W176" s="145">
        <f>VLOOKUP($C176,'SREC Inv.'!$B$14:$AF$266,30,FALSE)</f>
        <v>214.1738093150685</v>
      </c>
      <c r="X176" s="145">
        <f>VLOOKUP($C176,'SREC Inv.'!$B$14:$AF$266,31,FALSE)</f>
        <v>0</v>
      </c>
      <c r="Y176" s="145"/>
      <c r="Z176" s="158">
        <f>VLOOKUP($C176,Loans!$B$12:$AN$300,35,FALSE)</f>
        <v>23408</v>
      </c>
      <c r="AA176" s="158"/>
      <c r="AB176" s="55"/>
      <c r="AC176" s="55"/>
      <c r="AD176" s="55"/>
      <c r="AE176" s="55"/>
      <c r="AF176" s="55"/>
      <c r="AG176" s="55"/>
      <c r="AH176" s="55"/>
      <c r="AI176" s="55"/>
      <c r="AJ176" s="160">
        <f>VLOOKUP($C176,'CapO-M Sum'!$A$3:$C$256,3,FALSE)</f>
        <v>3492.4283927892116</v>
      </c>
      <c r="AK176" s="160">
        <f t="shared" si="8"/>
        <v>3501.02853410428</v>
      </c>
    </row>
    <row r="177" spans="1:37" hidden="1" outlineLevel="1" x14ac:dyDescent="0.2">
      <c r="A177">
        <f t="shared" si="5"/>
        <v>2025</v>
      </c>
      <c r="B177" s="157">
        <v>45839</v>
      </c>
      <c r="C177" s="157">
        <f t="shared" si="9"/>
        <v>45869</v>
      </c>
      <c r="D177" s="158">
        <v>0</v>
      </c>
      <c r="E177" s="159">
        <v>0</v>
      </c>
      <c r="F177" s="158">
        <f t="shared" si="6"/>
        <v>284.15445999999997</v>
      </c>
      <c r="G177" s="158">
        <f>VLOOKUP($C177,LoansC!$B$12:$AN$188,31,FALSE)</f>
        <v>-42.315540000000048</v>
      </c>
      <c r="H177" s="158">
        <f>VLOOKUP($C177,LoansR!$B$12:$AN$187,31,FALSE)</f>
        <v>0</v>
      </c>
      <c r="I177" s="158">
        <f>VLOOKUP($C177,Loans!$B$12:$AN$300,10,FALSE)</f>
        <v>326.47000000000003</v>
      </c>
      <c r="J177" s="158">
        <f>VLOOKUP($C177,LoansC!$B$12:$AN$188,10,FALSE)</f>
        <v>326.47000000000003</v>
      </c>
      <c r="K177" s="158">
        <f>VLOOKUP($C177,LoansR!$B$12:$AN$187,10,FALSE)</f>
        <v>0</v>
      </c>
      <c r="L177" s="158">
        <f>VLOOKUP($C177,Loans!$B$12:$AN$300,14,FALSE)</f>
        <v>7125</v>
      </c>
      <c r="M177" s="158">
        <f>VLOOKUP($C177,Loans!$B$12:$AN$300,13,FALSE)</f>
        <v>0</v>
      </c>
      <c r="N177" s="158">
        <f>VLOOKUP($C177,Loans!$B$12:$AN$300,15,FALSE)</f>
        <v>326.47000000000003</v>
      </c>
      <c r="O177" s="158">
        <f>VLOOKUP($C177,Loans!$B$12:$AN$300,16,FALSE)</f>
        <v>6798.53</v>
      </c>
      <c r="P177" s="158">
        <f>VLOOKUP($C177,Loans!$B$12:$AN$300,17,FALSE)</f>
        <v>0</v>
      </c>
      <c r="Q177" s="158">
        <f>VLOOKUP($C177,Loans!$B$12:$AN$300,18,FALSE)</f>
        <v>28464.42</v>
      </c>
      <c r="R177" s="158">
        <f>VLOOKUP($C177,Loans!$B$12:$AN$300,19,FALSE)</f>
        <v>28464.42</v>
      </c>
      <c r="S177" s="145">
        <f>VLOOKUP($C177,'SREC Inv.'!$B$14:$AF$266,25,FALSE)</f>
        <v>3135</v>
      </c>
      <c r="T177" s="145">
        <f>VLOOKUP($C177,'SREC Inv.'!$B$14:$AF$266,27,FALSE)</f>
        <v>44726</v>
      </c>
      <c r="U177" s="145">
        <f>VLOOKUP($C177,'SREC Inv.'!$B$14:$AF$266,28,FALSE)</f>
        <v>0</v>
      </c>
      <c r="V177" s="161">
        <f>VLOOKUP($C177,'SREC Inv.'!$B$14:$AF$266,29,FALSE)</f>
        <v>3135</v>
      </c>
      <c r="W177" s="145">
        <f>VLOOKUP($C177,'SREC Inv.'!$B$14:$AF$266,30,FALSE)</f>
        <v>356.31035753424652</v>
      </c>
      <c r="X177" s="145">
        <f>VLOOKUP($C177,'SREC Inv.'!$B$14:$AF$266,31,FALSE)</f>
        <v>226.84</v>
      </c>
      <c r="Y177" s="145"/>
      <c r="Z177" s="158">
        <f>VLOOKUP($C177,Loans!$B$12:$AN$300,35,FALSE)</f>
        <v>3990</v>
      </c>
      <c r="AA177" s="158"/>
      <c r="AB177" s="55"/>
      <c r="AC177" s="55"/>
      <c r="AD177" s="55"/>
      <c r="AE177" s="55"/>
      <c r="AF177" s="55"/>
      <c r="AG177" s="55"/>
      <c r="AH177" s="55"/>
      <c r="AI177" s="55"/>
      <c r="AJ177" s="160">
        <f>VLOOKUP($C177,'CapO-M Sum'!$A$3:$C$256,3,FALSE)</f>
        <v>3492.4283927892116</v>
      </c>
      <c r="AK177" s="160">
        <f t="shared" si="8"/>
        <v>4033.2632103234582</v>
      </c>
    </row>
    <row r="178" spans="1:37" hidden="1" outlineLevel="1" x14ac:dyDescent="0.2">
      <c r="A178">
        <f t="shared" si="5"/>
        <v>2025</v>
      </c>
      <c r="B178" s="157">
        <v>45870</v>
      </c>
      <c r="C178" s="157">
        <f t="shared" si="9"/>
        <v>45900</v>
      </c>
      <c r="D178" s="158">
        <v>0</v>
      </c>
      <c r="E178" s="159">
        <v>0</v>
      </c>
      <c r="F178" s="158">
        <f t="shared" si="6"/>
        <v>229.37269599999993</v>
      </c>
      <c r="G178" s="158">
        <f>VLOOKUP($C178,LoansC!$B$12:$AN$188,31,FALSE)</f>
        <v>-34.157304000000039</v>
      </c>
      <c r="H178" s="158">
        <f>VLOOKUP($C178,LoansR!$B$12:$AN$187,31,FALSE)</f>
        <v>0</v>
      </c>
      <c r="I178" s="158">
        <f>VLOOKUP($C178,Loans!$B$12:$AN$300,10,FALSE)</f>
        <v>263.52999999999997</v>
      </c>
      <c r="J178" s="158">
        <f>VLOOKUP($C178,LoansC!$B$12:$AN$188,10,FALSE)</f>
        <v>263.52999999999997</v>
      </c>
      <c r="K178" s="158">
        <f>VLOOKUP($C178,LoansR!$B$12:$AN$187,10,FALSE)</f>
        <v>0</v>
      </c>
      <c r="L178" s="158">
        <f>VLOOKUP($C178,Loans!$B$12:$AN$300,14,FALSE)</f>
        <v>6650</v>
      </c>
      <c r="M178" s="158">
        <f>VLOOKUP($C178,Loans!$B$12:$AN$300,13,FALSE)</f>
        <v>0</v>
      </c>
      <c r="N178" s="158">
        <f>VLOOKUP($C178,Loans!$B$12:$AN$300,15,FALSE)</f>
        <v>263.52999999999997</v>
      </c>
      <c r="O178" s="158">
        <f>VLOOKUP($C178,Loans!$B$12:$AN$300,16,FALSE)</f>
        <v>6386.47</v>
      </c>
      <c r="P178" s="158">
        <f>VLOOKUP($C178,Loans!$B$12:$AN$300,17,FALSE)</f>
        <v>0</v>
      </c>
      <c r="Q178" s="158">
        <f>VLOOKUP($C178,Loans!$B$12:$AN$300,18,FALSE)</f>
        <v>22077.95</v>
      </c>
      <c r="R178" s="158">
        <f>VLOOKUP($C178,Loans!$B$12:$AN$300,19,FALSE)</f>
        <v>22077.95</v>
      </c>
      <c r="S178" s="145">
        <f>VLOOKUP($C178,'SREC Inv.'!$B$14:$AF$266,25,FALSE)</f>
        <v>2926</v>
      </c>
      <c r="T178" s="145">
        <f>VLOOKUP($C178,'SREC Inv.'!$B$14:$AF$266,27,FALSE)</f>
        <v>0</v>
      </c>
      <c r="U178" s="145">
        <f>VLOOKUP($C178,'SREC Inv.'!$B$14:$AF$266,28,FALSE)</f>
        <v>0</v>
      </c>
      <c r="V178" s="161">
        <f>VLOOKUP($C178,'SREC Inv.'!$B$14:$AF$266,29,FALSE)</f>
        <v>6061</v>
      </c>
      <c r="W178" s="145">
        <f>VLOOKUP($C178,'SREC Inv.'!$B$14:$AF$266,30,FALSE)</f>
        <v>26.522558082191782</v>
      </c>
      <c r="X178" s="145">
        <f>VLOOKUP($C178,'SREC Inv.'!$B$14:$AF$266,31,FALSE)</f>
        <v>0</v>
      </c>
      <c r="Y178" s="145"/>
      <c r="Z178" s="158">
        <f>VLOOKUP($C178,Loans!$B$12:$AN$300,35,FALSE)</f>
        <v>3724</v>
      </c>
      <c r="AA178" s="158"/>
      <c r="AB178" s="55"/>
      <c r="AC178" s="55"/>
      <c r="AD178" s="55"/>
      <c r="AE178" s="55"/>
      <c r="AF178" s="55"/>
      <c r="AG178" s="55"/>
      <c r="AH178" s="55"/>
      <c r="AI178" s="55"/>
      <c r="AJ178" s="160">
        <f>VLOOKUP($C178,'CapO-M Sum'!$A$3:$C$256,3,FALSE)</f>
        <v>3492.4283927892116</v>
      </c>
      <c r="AK178" s="160">
        <f t="shared" si="8"/>
        <v>3484.7936468714033</v>
      </c>
    </row>
    <row r="179" spans="1:37" hidden="1" outlineLevel="1" x14ac:dyDescent="0.2">
      <c r="A179">
        <f t="shared" si="5"/>
        <v>2025</v>
      </c>
      <c r="B179" s="157">
        <v>45901</v>
      </c>
      <c r="C179" s="157">
        <f t="shared" si="9"/>
        <v>45930</v>
      </c>
      <c r="D179" s="158">
        <v>0</v>
      </c>
      <c r="E179" s="159">
        <v>0</v>
      </c>
      <c r="F179" s="158">
        <f t="shared" si="6"/>
        <v>177.90645999999998</v>
      </c>
      <c r="G179" s="158">
        <f>VLOOKUP($C179,LoansC!$B$12:$AN$188,31,FALSE)</f>
        <v>-26.493540000000031</v>
      </c>
      <c r="H179" s="158">
        <f>VLOOKUP($C179,LoansR!$B$12:$AN$187,31,FALSE)</f>
        <v>0</v>
      </c>
      <c r="I179" s="158">
        <f>VLOOKUP($C179,Loans!$B$12:$AN$300,10,FALSE)</f>
        <v>204.4</v>
      </c>
      <c r="J179" s="158">
        <f>VLOOKUP($C179,LoansC!$B$12:$AN$188,10,FALSE)</f>
        <v>204.4</v>
      </c>
      <c r="K179" s="158">
        <f>VLOOKUP($C179,LoansR!$B$12:$AN$187,10,FALSE)</f>
        <v>0</v>
      </c>
      <c r="L179" s="158">
        <f>VLOOKUP($C179,Loans!$B$12:$AN$300,14,FALSE)</f>
        <v>6650</v>
      </c>
      <c r="M179" s="158">
        <f>VLOOKUP($C179,Loans!$B$12:$AN$300,13,FALSE)</f>
        <v>0</v>
      </c>
      <c r="N179" s="158">
        <f>VLOOKUP($C179,Loans!$B$12:$AN$300,15,FALSE)</f>
        <v>204.4</v>
      </c>
      <c r="O179" s="158">
        <f>VLOOKUP($C179,Loans!$B$12:$AN$300,16,FALSE)</f>
        <v>6445.6</v>
      </c>
      <c r="P179" s="158">
        <f>VLOOKUP($C179,Loans!$B$12:$AN$300,17,FALSE)</f>
        <v>0</v>
      </c>
      <c r="Q179" s="158">
        <f>VLOOKUP($C179,Loans!$B$12:$AN$300,18,FALSE)</f>
        <v>15632.35</v>
      </c>
      <c r="R179" s="158">
        <f>VLOOKUP($C179,Loans!$B$12:$AN$300,19,FALSE)</f>
        <v>15632.35</v>
      </c>
      <c r="S179" s="145">
        <f>VLOOKUP($C179,'SREC Inv.'!$B$14:$AF$266,25,FALSE)</f>
        <v>2926</v>
      </c>
      <c r="T179" s="145">
        <f>VLOOKUP($C179,'SREC Inv.'!$B$14:$AF$266,27,FALSE)</f>
        <v>0</v>
      </c>
      <c r="U179" s="145">
        <f>VLOOKUP($C179,'SREC Inv.'!$B$14:$AF$266,28,FALSE)</f>
        <v>0</v>
      </c>
      <c r="V179" s="161">
        <f>VLOOKUP($C179,'SREC Inv.'!$B$14:$AF$266,29,FALSE)</f>
        <v>8987</v>
      </c>
      <c r="W179" s="145">
        <f>VLOOKUP($C179,'SREC Inv.'!$B$14:$AF$266,30,FALSE)</f>
        <v>48.947685479452062</v>
      </c>
      <c r="X179" s="145">
        <f>VLOOKUP($C179,'SREC Inv.'!$B$14:$AF$266,31,FALSE)</f>
        <v>0</v>
      </c>
      <c r="Y179" s="145"/>
      <c r="Z179" s="158">
        <f>VLOOKUP($C179,Loans!$B$12:$AN$300,35,FALSE)</f>
        <v>3724</v>
      </c>
      <c r="AA179" s="158"/>
      <c r="AB179" s="55"/>
      <c r="AC179" s="55"/>
      <c r="AD179" s="55"/>
      <c r="AE179" s="55"/>
      <c r="AF179" s="55"/>
      <c r="AG179" s="55"/>
      <c r="AH179" s="55"/>
      <c r="AI179" s="55"/>
      <c r="AJ179" s="160">
        <f>VLOOKUP($C179,'CapO-M Sum'!$A$3:$C$256,3,FALSE)</f>
        <v>3492.4283927892116</v>
      </c>
      <c r="AK179" s="160">
        <f t="shared" si="8"/>
        <v>3514.8825382686637</v>
      </c>
    </row>
    <row r="180" spans="1:37" hidden="1" outlineLevel="1" x14ac:dyDescent="0.2">
      <c r="A180">
        <f t="shared" si="5"/>
        <v>2025</v>
      </c>
      <c r="B180" s="157">
        <v>45931</v>
      </c>
      <c r="C180" s="157">
        <f t="shared" si="9"/>
        <v>45961</v>
      </c>
      <c r="D180" s="158">
        <v>0</v>
      </c>
      <c r="E180" s="159">
        <v>0</v>
      </c>
      <c r="F180" s="158">
        <f t="shared" si="6"/>
        <v>125.97117999999998</v>
      </c>
      <c r="G180" s="158">
        <f>VLOOKUP($C180,LoansC!$B$12:$AN$188,31,FALSE)</f>
        <v>-18.758820000000021</v>
      </c>
      <c r="H180" s="158">
        <f>VLOOKUP($C180,LoansR!$B$12:$AN$187,31,FALSE)</f>
        <v>0</v>
      </c>
      <c r="I180" s="158">
        <f>VLOOKUP($C180,Loans!$B$12:$AN$300,10,FALSE)</f>
        <v>144.72999999999999</v>
      </c>
      <c r="J180" s="158">
        <f>VLOOKUP($C180,LoansC!$B$12:$AN$188,10,FALSE)</f>
        <v>144.72999999999999</v>
      </c>
      <c r="K180" s="158">
        <f>VLOOKUP($C180,LoansR!$B$12:$AN$187,10,FALSE)</f>
        <v>0</v>
      </c>
      <c r="L180" s="158">
        <f>VLOOKUP($C180,Loans!$B$12:$AN$300,14,FALSE)</f>
        <v>5700</v>
      </c>
      <c r="M180" s="158">
        <f>VLOOKUP($C180,Loans!$B$12:$AN$300,13,FALSE)</f>
        <v>0</v>
      </c>
      <c r="N180" s="158">
        <f>VLOOKUP($C180,Loans!$B$12:$AN$300,15,FALSE)</f>
        <v>144.72999999999999</v>
      </c>
      <c r="O180" s="158">
        <f>VLOOKUP($C180,Loans!$B$12:$AN$300,16,FALSE)</f>
        <v>5555.27</v>
      </c>
      <c r="P180" s="158">
        <f>VLOOKUP($C180,Loans!$B$12:$AN$300,17,FALSE)</f>
        <v>0</v>
      </c>
      <c r="Q180" s="158">
        <f>VLOOKUP($C180,Loans!$B$12:$AN$300,18,FALSE)</f>
        <v>10077.08</v>
      </c>
      <c r="R180" s="158">
        <f>VLOOKUP($C180,Loans!$B$12:$AN$300,19,FALSE)</f>
        <v>10077.08</v>
      </c>
      <c r="S180" s="145">
        <f>VLOOKUP($C180,'SREC Inv.'!$B$14:$AF$266,25,FALSE)</f>
        <v>2508</v>
      </c>
      <c r="T180" s="145">
        <f>VLOOKUP($C180,'SREC Inv.'!$B$14:$AF$266,27,FALSE)</f>
        <v>8987</v>
      </c>
      <c r="U180" s="145">
        <f>VLOOKUP($C180,'SREC Inv.'!$B$14:$AF$266,28,FALSE)</f>
        <v>0</v>
      </c>
      <c r="V180" s="161">
        <f>VLOOKUP($C180,'SREC Inv.'!$B$14:$AF$266,29,FALSE)</f>
        <v>2508</v>
      </c>
      <c r="W180" s="145">
        <f>VLOOKUP($C180,'SREC Inv.'!$B$14:$AF$266,30,FALSE)</f>
        <v>72.092631780821918</v>
      </c>
      <c r="X180" s="145">
        <f>VLOOKUP($C180,'SREC Inv.'!$B$14:$AF$266,31,FALSE)</f>
        <v>45.580000000000005</v>
      </c>
      <c r="Y180" s="145"/>
      <c r="Z180" s="158">
        <f>VLOOKUP($C180,Loans!$B$12:$AN$300,35,FALSE)</f>
        <v>3192</v>
      </c>
      <c r="AA180" s="158"/>
      <c r="AB180" s="55"/>
      <c r="AC180" s="55"/>
      <c r="AD180" s="55"/>
      <c r="AE180" s="55"/>
      <c r="AF180" s="55"/>
      <c r="AG180" s="55"/>
      <c r="AH180" s="55"/>
      <c r="AI180" s="55"/>
      <c r="AJ180" s="160">
        <f>VLOOKUP($C180,'CapO-M Sum'!$A$3:$C$256,3,FALSE)</f>
        <v>1285.3442810097224</v>
      </c>
      <c r="AK180" s="160">
        <f t="shared" si="8"/>
        <v>1384.2580927905442</v>
      </c>
    </row>
    <row r="181" spans="1:37" hidden="1" outlineLevel="1" x14ac:dyDescent="0.2">
      <c r="A181">
        <f t="shared" si="5"/>
        <v>2025</v>
      </c>
      <c r="B181" s="157">
        <v>45962</v>
      </c>
      <c r="C181" s="157">
        <f t="shared" si="9"/>
        <v>45991</v>
      </c>
      <c r="D181" s="158">
        <v>0</v>
      </c>
      <c r="E181" s="159">
        <v>0</v>
      </c>
      <c r="F181" s="158">
        <f t="shared" si="6"/>
        <v>81.207503999999986</v>
      </c>
      <c r="G181" s="158">
        <f>VLOOKUP($C181,LoansC!$B$12:$AN$188,31,FALSE)</f>
        <v>-12.092496000000015</v>
      </c>
      <c r="H181" s="158">
        <f>VLOOKUP($C181,LoansR!$B$12:$AN$187,31,FALSE)</f>
        <v>0</v>
      </c>
      <c r="I181" s="158">
        <f>VLOOKUP($C181,Loans!$B$12:$AN$300,10,FALSE)</f>
        <v>93.3</v>
      </c>
      <c r="J181" s="158">
        <f>VLOOKUP($C181,LoansC!$B$12:$AN$188,10,FALSE)</f>
        <v>93.3</v>
      </c>
      <c r="K181" s="158">
        <f>VLOOKUP($C181,LoansR!$B$12:$AN$187,10,FALSE)</f>
        <v>0</v>
      </c>
      <c r="L181" s="158">
        <f>VLOOKUP($C181,Loans!$B$12:$AN$300,14,FALSE)</f>
        <v>5225</v>
      </c>
      <c r="M181" s="158">
        <f>VLOOKUP($C181,Loans!$B$12:$AN$300,13,FALSE)</f>
        <v>0</v>
      </c>
      <c r="N181" s="158">
        <f>VLOOKUP($C181,Loans!$B$12:$AN$300,15,FALSE)</f>
        <v>93.3</v>
      </c>
      <c r="O181" s="158">
        <f>VLOOKUP($C181,Loans!$B$12:$AN$300,16,FALSE)</f>
        <v>5131.7</v>
      </c>
      <c r="P181" s="158">
        <f>VLOOKUP($C181,Loans!$B$12:$AN$300,17,FALSE)</f>
        <v>0</v>
      </c>
      <c r="Q181" s="158">
        <f>VLOOKUP($C181,Loans!$B$12:$AN$300,18,FALSE)</f>
        <v>4945.38</v>
      </c>
      <c r="R181" s="158">
        <f>VLOOKUP($C181,Loans!$B$12:$AN$300,19,FALSE)</f>
        <v>4945.38</v>
      </c>
      <c r="S181" s="145">
        <f>VLOOKUP($C181,'SREC Inv.'!$B$14:$AF$266,25,FALSE)</f>
        <v>2299</v>
      </c>
      <c r="T181" s="145">
        <f>VLOOKUP($C181,'SREC Inv.'!$B$14:$AF$266,27,FALSE)</f>
        <v>0</v>
      </c>
      <c r="U181" s="145">
        <f>VLOOKUP($C181,'SREC Inv.'!$B$14:$AF$266,28,FALSE)</f>
        <v>0</v>
      </c>
      <c r="V181" s="161">
        <f>VLOOKUP($C181,'SREC Inv.'!$B$14:$AF$266,29,FALSE)</f>
        <v>4807</v>
      </c>
      <c r="W181" s="145">
        <f>VLOOKUP($C181,'SREC Inv.'!$B$14:$AF$266,30,FALSE)</f>
        <v>20.542524109589039</v>
      </c>
      <c r="X181" s="145">
        <f>VLOOKUP($C181,'SREC Inv.'!$B$14:$AF$266,31,FALSE)</f>
        <v>0</v>
      </c>
      <c r="Y181" s="145"/>
      <c r="Z181" s="158">
        <f>VLOOKUP($C181,Loans!$B$12:$AN$300,35,FALSE)</f>
        <v>2926</v>
      </c>
      <c r="AA181" s="158"/>
      <c r="AB181" s="55"/>
      <c r="AC181" s="55"/>
      <c r="AD181" s="55"/>
      <c r="AE181" s="55"/>
      <c r="AF181" s="55"/>
      <c r="AG181" s="55"/>
      <c r="AH181" s="55"/>
      <c r="AI181" s="55"/>
      <c r="AJ181" s="160">
        <f>VLOOKUP($C181,'CapO-M Sum'!$A$3:$C$256,3,FALSE)</f>
        <v>1285.3442810097224</v>
      </c>
      <c r="AK181" s="160">
        <f t="shared" si="8"/>
        <v>1293.7943091193115</v>
      </c>
    </row>
    <row r="182" spans="1:37" hidden="1" outlineLevel="1" x14ac:dyDescent="0.2">
      <c r="A182">
        <f t="shared" si="5"/>
        <v>2025</v>
      </c>
      <c r="B182" s="157">
        <v>45992</v>
      </c>
      <c r="C182" s="157">
        <f t="shared" si="9"/>
        <v>46022</v>
      </c>
      <c r="D182" s="158">
        <v>0</v>
      </c>
      <c r="E182" s="159">
        <v>0</v>
      </c>
      <c r="F182" s="158">
        <f t="shared" si="6"/>
        <v>39.855543999999995</v>
      </c>
      <c r="G182" s="158">
        <f>VLOOKUP($C182,LoansC!$B$12:$AN$188,31,FALSE)</f>
        <v>-5.9344560000000071</v>
      </c>
      <c r="H182" s="158">
        <f>VLOOKUP($C182,LoansR!$B$12:$AN$187,31,FALSE)</f>
        <v>0</v>
      </c>
      <c r="I182" s="158">
        <f>VLOOKUP($C182,Loans!$B$12:$AN$300,10,FALSE)</f>
        <v>45.79</v>
      </c>
      <c r="J182" s="158">
        <f>VLOOKUP($C182,LoansC!$B$12:$AN$188,10,FALSE)</f>
        <v>45.79</v>
      </c>
      <c r="K182" s="158">
        <f>VLOOKUP($C182,LoansR!$B$12:$AN$187,10,FALSE)</f>
        <v>0</v>
      </c>
      <c r="L182" s="158">
        <f>VLOOKUP($C182,Loans!$B$12:$AN$300,14,FALSE)</f>
        <v>4275</v>
      </c>
      <c r="M182" s="158">
        <f>VLOOKUP($C182,Loans!$B$12:$AN$300,13,FALSE)</f>
        <v>0</v>
      </c>
      <c r="N182" s="158">
        <f>VLOOKUP($C182,Loans!$B$12:$AN$300,15,FALSE)</f>
        <v>45.79</v>
      </c>
      <c r="O182" s="158">
        <f>VLOOKUP($C182,Loans!$B$12:$AN$300,16,FALSE)</f>
        <v>4229.21</v>
      </c>
      <c r="P182" s="158">
        <f>VLOOKUP($C182,Loans!$B$12:$AN$300,17,FALSE)</f>
        <v>0</v>
      </c>
      <c r="Q182" s="158">
        <f>VLOOKUP($C182,Loans!$B$12:$AN$300,18,FALSE)</f>
        <v>716.17</v>
      </c>
      <c r="R182" s="158">
        <f>VLOOKUP($C182,Loans!$B$12:$AN$300,19,FALSE)</f>
        <v>716.17</v>
      </c>
      <c r="S182" s="145">
        <f>VLOOKUP($C182,'SREC Inv.'!$B$14:$AF$266,25,FALSE)</f>
        <v>1881</v>
      </c>
      <c r="T182" s="145">
        <f>VLOOKUP($C182,'SREC Inv.'!$B$14:$AF$266,27,FALSE)</f>
        <v>0</v>
      </c>
      <c r="U182" s="145">
        <f>VLOOKUP($C182,'SREC Inv.'!$B$14:$AF$266,28,FALSE)</f>
        <v>0</v>
      </c>
      <c r="V182" s="161">
        <f>VLOOKUP($C182,'SREC Inv.'!$B$14:$AF$266,29,FALSE)</f>
        <v>6688</v>
      </c>
      <c r="W182" s="145">
        <f>VLOOKUP($C182,'SREC Inv.'!$B$14:$AF$266,30,FALSE)</f>
        <v>39.977634520547944</v>
      </c>
      <c r="X182" s="145">
        <f>VLOOKUP($C182,'SREC Inv.'!$B$14:$AF$266,31,FALSE)</f>
        <v>0</v>
      </c>
      <c r="Y182" s="145"/>
      <c r="Z182" s="158">
        <f>VLOOKUP($C182,Loans!$B$12:$AN$300,35,FALSE)</f>
        <v>2394</v>
      </c>
      <c r="AA182" s="158"/>
      <c r="AB182" s="55"/>
      <c r="AC182" s="55"/>
      <c r="AD182" s="55"/>
      <c r="AE182" s="55"/>
      <c r="AF182" s="55"/>
      <c r="AG182" s="55"/>
      <c r="AH182" s="55"/>
      <c r="AI182" s="55"/>
      <c r="AJ182" s="160">
        <f>VLOOKUP($C182,'CapO-M Sum'!$A$3:$C$256,3,FALSE)</f>
        <v>1285.3442810097224</v>
      </c>
      <c r="AK182" s="160">
        <f t="shared" si="8"/>
        <v>1319.3874595302705</v>
      </c>
    </row>
    <row r="183" spans="1:37" hidden="1" outlineLevel="1" x14ac:dyDescent="0.2">
      <c r="A183">
        <f t="shared" ref="A183:A230" si="10">YEAR(B183)</f>
        <v>2026</v>
      </c>
      <c r="B183" s="157">
        <v>46023</v>
      </c>
      <c r="C183" s="157">
        <f t="shared" si="9"/>
        <v>46053</v>
      </c>
      <c r="D183" s="158">
        <v>0</v>
      </c>
      <c r="E183" s="159">
        <v>0</v>
      </c>
      <c r="F183" s="158">
        <f t="shared" si="6"/>
        <v>5.7705959999999994</v>
      </c>
      <c r="G183" s="158">
        <f>VLOOKUP($C183,LoansC!$B$12:$AN$188,31,FALSE)</f>
        <v>-0.85940400000000094</v>
      </c>
      <c r="H183" s="158">
        <f>VLOOKUP($C183,LoansR!$B$12:$AN$187,31,FALSE)</f>
        <v>0</v>
      </c>
      <c r="I183" s="158">
        <f>VLOOKUP($C183,Loans!$B$12:$AN$300,10,FALSE)</f>
        <v>6.63</v>
      </c>
      <c r="J183" s="158">
        <f>VLOOKUP($C183,LoansC!$B$12:$AN$188,10,FALSE)</f>
        <v>6.63</v>
      </c>
      <c r="K183" s="158">
        <f>VLOOKUP($C183,LoansR!$B$12:$AN$187,10,FALSE)</f>
        <v>0</v>
      </c>
      <c r="L183" s="158">
        <f>VLOOKUP($C183,Loans!$B$12:$AN$300,14,FALSE)</f>
        <v>722.8</v>
      </c>
      <c r="M183" s="158">
        <f>VLOOKUP($C183,Loans!$B$12:$AN$300,13,FALSE)</f>
        <v>0</v>
      </c>
      <c r="N183" s="158">
        <f>VLOOKUP($C183,Loans!$B$12:$AN$300,15,FALSE)</f>
        <v>6.63</v>
      </c>
      <c r="O183" s="158">
        <f>VLOOKUP($C183,Loans!$B$12:$AN$300,16,FALSE)</f>
        <v>716.17</v>
      </c>
      <c r="P183" s="158">
        <f>VLOOKUP($C183,Loans!$B$12:$AN$300,17,FALSE)</f>
        <v>0</v>
      </c>
      <c r="Q183" s="158">
        <f>VLOOKUP($C183,Loans!$B$12:$AN$300,18,FALSE)</f>
        <v>0</v>
      </c>
      <c r="R183" s="158">
        <f>VLOOKUP($C183,Loans!$B$12:$AN$300,19,FALSE)</f>
        <v>0</v>
      </c>
      <c r="S183" s="145">
        <f>VLOOKUP($C183,'SREC Inv.'!$B$14:$AF$266,25,FALSE)</f>
        <v>418</v>
      </c>
      <c r="T183" s="145">
        <f>VLOOKUP($C183,'SREC Inv.'!$B$14:$AF$266,27,FALSE)</f>
        <v>6688</v>
      </c>
      <c r="U183" s="145">
        <f>VLOOKUP($C183,'SREC Inv.'!$B$14:$AF$266,28,FALSE)</f>
        <v>0</v>
      </c>
      <c r="V183" s="161">
        <f>VLOOKUP($C183,'SREC Inv.'!$B$14:$AF$266,29,FALSE)</f>
        <v>418</v>
      </c>
      <c r="W183" s="145">
        <f>VLOOKUP($C183,'SREC Inv.'!$B$14:$AF$266,30,FALSE)</f>
        <v>53.266598904109586</v>
      </c>
      <c r="X183" s="145">
        <f>VLOOKUP($C183,'SREC Inv.'!$B$14:$AF$266,31,FALSE)</f>
        <v>33.92</v>
      </c>
      <c r="Y183" s="145"/>
      <c r="Z183" s="158">
        <f>VLOOKUP($C183,Loans!$B$12:$AN$300,35,FALSE)</f>
        <v>304.79999999999995</v>
      </c>
      <c r="AA183" s="158"/>
      <c r="AB183" s="55"/>
      <c r="AC183" s="55"/>
      <c r="AD183" s="55"/>
      <c r="AE183" s="55"/>
      <c r="AF183" s="55"/>
      <c r="AG183" s="55"/>
      <c r="AH183" s="55"/>
      <c r="AI183" s="55"/>
      <c r="AJ183" s="160">
        <f>VLOOKUP($C183,'CapO-M Sum'!$A$3:$C$256,3,FALSE)</f>
        <v>1285.3442810097224</v>
      </c>
      <c r="AK183" s="160">
        <f t="shared" si="8"/>
        <v>1371.671475913832</v>
      </c>
    </row>
    <row r="184" spans="1:37" hidden="1" outlineLevel="1" x14ac:dyDescent="0.2">
      <c r="A184">
        <f t="shared" si="10"/>
        <v>2026</v>
      </c>
      <c r="B184" s="157">
        <v>46054</v>
      </c>
      <c r="C184" s="157">
        <f t="shared" si="9"/>
        <v>46081</v>
      </c>
      <c r="D184" s="158">
        <v>0</v>
      </c>
      <c r="E184" s="159">
        <v>0</v>
      </c>
      <c r="F184" s="158">
        <f t="shared" si="6"/>
        <v>0</v>
      </c>
      <c r="G184" s="158">
        <f>VLOOKUP($C184,LoansC!$B$12:$AN$188,31,FALSE)</f>
        <v>0</v>
      </c>
      <c r="H184" s="158">
        <f>VLOOKUP($C184,LoansR!$B$12:$AN$187,31,FALSE)</f>
        <v>0</v>
      </c>
      <c r="I184" s="158">
        <f>VLOOKUP($C184,Loans!$B$12:$AN$300,10,FALSE)</f>
        <v>0</v>
      </c>
      <c r="J184" s="158">
        <f>VLOOKUP($C184,LoansC!$B$12:$AN$188,10,FALSE)</f>
        <v>0</v>
      </c>
      <c r="K184" s="158">
        <f>VLOOKUP($C184,LoansR!$B$12:$AN$187,10,FALSE)</f>
        <v>0</v>
      </c>
      <c r="L184" s="158">
        <f>VLOOKUP($C184,Loans!$B$12:$AN$300,14,FALSE)</f>
        <v>0</v>
      </c>
      <c r="M184" s="158">
        <f>VLOOKUP($C184,Loans!$B$12:$AN$300,13,FALSE)</f>
        <v>0</v>
      </c>
      <c r="N184" s="158">
        <f>VLOOKUP($C184,Loans!$B$12:$AN$300,15,FALSE)</f>
        <v>0</v>
      </c>
      <c r="O184" s="158">
        <f>VLOOKUP($C184,Loans!$B$12:$AN$300,16,FALSE)</f>
        <v>0</v>
      </c>
      <c r="P184" s="158">
        <f>VLOOKUP($C184,Loans!$B$12:$AN$300,17,FALSE)</f>
        <v>0</v>
      </c>
      <c r="Q184" s="158">
        <f>VLOOKUP($C184,Loans!$B$12:$AN$300,18,FALSE)</f>
        <v>0</v>
      </c>
      <c r="R184" s="158">
        <f>VLOOKUP($C184,Loans!$B$12:$AN$300,19,FALSE)</f>
        <v>0</v>
      </c>
      <c r="S184" s="145">
        <f>VLOOKUP($C184,'SREC Inv.'!$B$14:$AF$266,25,FALSE)</f>
        <v>0</v>
      </c>
      <c r="T184" s="145">
        <f>VLOOKUP($C184,'SREC Inv.'!$B$14:$AF$266,27,FALSE)</f>
        <v>0</v>
      </c>
      <c r="U184" s="145">
        <f>VLOOKUP($C184,'SREC Inv.'!$B$14:$AF$266,28,FALSE)</f>
        <v>0</v>
      </c>
      <c r="V184" s="161">
        <f>VLOOKUP($C184,'SREC Inv.'!$B$14:$AF$266,29,FALSE)</f>
        <v>418</v>
      </c>
      <c r="W184" s="145">
        <f>VLOOKUP($C184,'SREC Inv.'!$B$14:$AF$266,30,FALSE)</f>
        <v>3.1007583561643832</v>
      </c>
      <c r="X184" s="145">
        <f>VLOOKUP($C184,'SREC Inv.'!$B$14:$AF$266,31,FALSE)</f>
        <v>0</v>
      </c>
      <c r="Y184" s="145"/>
      <c r="Z184" s="158">
        <f>VLOOKUP($C184,Loans!$B$12:$AN$300,35,FALSE)</f>
        <v>0</v>
      </c>
      <c r="AA184" s="158"/>
      <c r="AB184" s="55"/>
      <c r="AC184" s="55"/>
      <c r="AD184" s="55"/>
      <c r="AE184" s="55"/>
      <c r="AF184" s="55"/>
      <c r="AG184" s="55"/>
      <c r="AH184" s="55"/>
      <c r="AI184" s="55"/>
      <c r="AJ184" s="160">
        <f>VLOOKUP($C184,'CapO-M Sum'!$A$3:$C$256,3,FALSE)</f>
        <v>1285.3442810097224</v>
      </c>
      <c r="AK184" s="160">
        <f t="shared" si="8"/>
        <v>1288.4450393658867</v>
      </c>
    </row>
    <row r="185" spans="1:37" hidden="1" outlineLevel="1" x14ac:dyDescent="0.2">
      <c r="A185">
        <f t="shared" si="10"/>
        <v>2026</v>
      </c>
      <c r="B185" s="157">
        <v>46082</v>
      </c>
      <c r="C185" s="157">
        <f t="shared" si="9"/>
        <v>46112</v>
      </c>
      <c r="D185" s="158">
        <v>0</v>
      </c>
      <c r="E185" s="159">
        <v>0</v>
      </c>
      <c r="F185" s="158">
        <f t="shared" ref="F185:F194" si="11">SUM(G185:I185)</f>
        <v>0</v>
      </c>
      <c r="G185" s="158">
        <f>VLOOKUP($C185,LoansC!$B$12:$AN$188,31,FALSE)</f>
        <v>0</v>
      </c>
      <c r="H185" s="158">
        <f>VLOOKUP($C185,LoansR!$B$12:$AN$187,31,FALSE)</f>
        <v>0</v>
      </c>
      <c r="I185" s="158">
        <f>VLOOKUP($C185,Loans!$B$12:$AN$300,10,FALSE)</f>
        <v>0</v>
      </c>
      <c r="J185" s="158">
        <f>VLOOKUP($C185,LoansC!$B$12:$AN$188,10,FALSE)</f>
        <v>0</v>
      </c>
      <c r="K185" s="158">
        <f>VLOOKUP($C185,LoansR!$B$12:$AN$187,10,FALSE)</f>
        <v>0</v>
      </c>
      <c r="L185" s="158">
        <f>VLOOKUP($C185,Loans!$B$12:$AN$300,14,FALSE)</f>
        <v>0</v>
      </c>
      <c r="M185" s="158">
        <f>VLOOKUP($C185,Loans!$B$12:$AN$300,13,FALSE)</f>
        <v>0</v>
      </c>
      <c r="N185" s="158">
        <f>VLOOKUP($C185,Loans!$B$12:$AN$300,15,FALSE)</f>
        <v>0</v>
      </c>
      <c r="O185" s="158">
        <f>VLOOKUP($C185,Loans!$B$12:$AN$300,16,FALSE)</f>
        <v>0</v>
      </c>
      <c r="P185" s="158">
        <f>VLOOKUP($C185,Loans!$B$12:$AN$300,17,FALSE)</f>
        <v>0</v>
      </c>
      <c r="Q185" s="158">
        <f>VLOOKUP($C185,Loans!$B$12:$AN$300,18,FALSE)</f>
        <v>0</v>
      </c>
      <c r="R185" s="158">
        <f>VLOOKUP($C185,Loans!$B$12:$AN$300,19,FALSE)</f>
        <v>0</v>
      </c>
      <c r="S185" s="145">
        <f>VLOOKUP($C185,'SREC Inv.'!$B$14:$AF$266,25,FALSE)</f>
        <v>0</v>
      </c>
      <c r="T185" s="145">
        <f>VLOOKUP($C185,'SREC Inv.'!$B$14:$AF$266,27,FALSE)</f>
        <v>0</v>
      </c>
      <c r="U185" s="145">
        <f>VLOOKUP($C185,'SREC Inv.'!$B$14:$AF$266,28,FALSE)</f>
        <v>0</v>
      </c>
      <c r="V185" s="161">
        <f>VLOOKUP($C185,'SREC Inv.'!$B$14:$AF$266,29,FALSE)</f>
        <v>418</v>
      </c>
      <c r="W185" s="145">
        <f>VLOOKUP($C185,'SREC Inv.'!$B$14:$AF$266,30,FALSE)</f>
        <v>3.4329824657534243</v>
      </c>
      <c r="X185" s="145">
        <f>VLOOKUP($C185,'SREC Inv.'!$B$14:$AF$266,31,FALSE)</f>
        <v>0</v>
      </c>
      <c r="Y185" s="145"/>
      <c r="Z185" s="158">
        <f>VLOOKUP($C185,Loans!$B$12:$AN$300,35,FALSE)</f>
        <v>0</v>
      </c>
      <c r="AA185" s="158"/>
      <c r="AB185" s="55"/>
      <c r="AC185" s="55"/>
      <c r="AD185" s="55"/>
      <c r="AE185" s="55"/>
      <c r="AF185" s="55"/>
      <c r="AG185" s="55"/>
      <c r="AH185" s="55"/>
      <c r="AI185" s="55"/>
      <c r="AJ185" s="160">
        <f>VLOOKUP($C185,'CapO-M Sum'!$A$3:$C$256,3,FALSE)</f>
        <v>1285.3442810097224</v>
      </c>
      <c r="AK185" s="160">
        <f t="shared" si="8"/>
        <v>1288.7772634754758</v>
      </c>
    </row>
    <row r="186" spans="1:37" hidden="1" outlineLevel="1" x14ac:dyDescent="0.2">
      <c r="A186">
        <f t="shared" si="10"/>
        <v>2026</v>
      </c>
      <c r="B186" s="157">
        <v>46113</v>
      </c>
      <c r="C186" s="157">
        <f t="shared" si="9"/>
        <v>46142</v>
      </c>
      <c r="D186" s="158">
        <v>0</v>
      </c>
      <c r="E186" s="159">
        <v>0</v>
      </c>
      <c r="F186" s="158">
        <f t="shared" si="11"/>
        <v>0</v>
      </c>
      <c r="G186" s="158">
        <f>VLOOKUP($C186,LoansC!$B$12:$AN$188,31,FALSE)</f>
        <v>0</v>
      </c>
      <c r="H186" s="158">
        <f>VLOOKUP($C186,LoansR!$B$12:$AN$187,31,FALSE)</f>
        <v>0</v>
      </c>
      <c r="I186" s="158">
        <f>VLOOKUP($C186,Loans!$B$12:$AN$300,10,FALSE)</f>
        <v>0</v>
      </c>
      <c r="J186" s="158">
        <f>VLOOKUP($C186,LoansC!$B$12:$AN$188,10,FALSE)</f>
        <v>0</v>
      </c>
      <c r="K186" s="158">
        <f>VLOOKUP($C186,LoansR!$B$12:$AN$187,10,FALSE)</f>
        <v>0</v>
      </c>
      <c r="L186" s="158">
        <f>VLOOKUP($C186,Loans!$B$12:$AN$300,14,FALSE)</f>
        <v>0</v>
      </c>
      <c r="M186" s="158">
        <f>VLOOKUP($C186,Loans!$B$12:$AN$300,13,FALSE)</f>
        <v>0</v>
      </c>
      <c r="N186" s="158">
        <f>VLOOKUP($C186,Loans!$B$12:$AN$300,15,FALSE)</f>
        <v>0</v>
      </c>
      <c r="O186" s="158">
        <f>VLOOKUP($C186,Loans!$B$12:$AN$300,16,FALSE)</f>
        <v>0</v>
      </c>
      <c r="P186" s="158">
        <f>VLOOKUP($C186,Loans!$B$12:$AN$300,17,FALSE)</f>
        <v>0</v>
      </c>
      <c r="Q186" s="158">
        <f>VLOOKUP($C186,Loans!$B$12:$AN$300,18,FALSE)</f>
        <v>0</v>
      </c>
      <c r="R186" s="158">
        <f>VLOOKUP($C186,Loans!$B$12:$AN$300,19,FALSE)</f>
        <v>0</v>
      </c>
      <c r="S186" s="145">
        <f>VLOOKUP($C186,'SREC Inv.'!$B$14:$AF$266,25,FALSE)</f>
        <v>0</v>
      </c>
      <c r="T186" s="145">
        <f>VLOOKUP($C186,'SREC Inv.'!$B$14:$AF$266,27,FALSE)</f>
        <v>418</v>
      </c>
      <c r="U186" s="145">
        <f>VLOOKUP($C186,'SREC Inv.'!$B$14:$AF$266,28,FALSE)</f>
        <v>0</v>
      </c>
      <c r="V186" s="161">
        <f>VLOOKUP($C186,'SREC Inv.'!$B$14:$AF$266,29,FALSE)</f>
        <v>0</v>
      </c>
      <c r="W186" s="145">
        <f>VLOOKUP($C186,'SREC Inv.'!$B$14:$AF$266,30,FALSE)</f>
        <v>3.2114997260273972</v>
      </c>
      <c r="X186" s="145">
        <f>VLOOKUP($C186,'SREC Inv.'!$B$14:$AF$266,31,FALSE)</f>
        <v>2.12</v>
      </c>
      <c r="Y186" s="145"/>
      <c r="Z186" s="158">
        <f>VLOOKUP($C186,Loans!$B$12:$AN$300,35,FALSE)</f>
        <v>0</v>
      </c>
      <c r="AA186" s="158"/>
      <c r="AB186" s="55"/>
      <c r="AC186" s="55"/>
      <c r="AD186" s="55"/>
      <c r="AE186" s="55"/>
      <c r="AF186" s="55"/>
      <c r="AG186" s="55"/>
      <c r="AH186" s="55"/>
      <c r="AI186" s="55"/>
      <c r="AJ186" s="160">
        <f>VLOOKUP($C186,'CapO-M Sum'!$A$3:$C$256,3,FALSE)</f>
        <v>1285.3442810097224</v>
      </c>
      <c r="AK186" s="160">
        <f t="shared" si="8"/>
        <v>1290.6757807357499</v>
      </c>
    </row>
    <row r="187" spans="1:37" hidden="1" outlineLevel="1" x14ac:dyDescent="0.2">
      <c r="A187">
        <f t="shared" si="10"/>
        <v>2026</v>
      </c>
      <c r="B187" s="157">
        <v>46143</v>
      </c>
      <c r="C187" s="157">
        <f t="shared" si="9"/>
        <v>46173</v>
      </c>
      <c r="D187" s="158">
        <v>0</v>
      </c>
      <c r="E187" s="159">
        <v>0</v>
      </c>
      <c r="F187" s="158">
        <f t="shared" si="11"/>
        <v>0</v>
      </c>
      <c r="G187" s="158">
        <f>VLOOKUP($C187,LoansC!$B$12:$AN$188,31,FALSE)</f>
        <v>0</v>
      </c>
      <c r="H187" s="158">
        <f>VLOOKUP($C187,LoansR!$B$12:$AN$187,31,FALSE)</f>
        <v>0</v>
      </c>
      <c r="I187" s="158">
        <f>VLOOKUP($C187,Loans!$B$12:$AN$300,10,FALSE)</f>
        <v>0</v>
      </c>
      <c r="J187" s="158">
        <f>VLOOKUP($C187,LoansC!$B$12:$AN$188,10,FALSE)</f>
        <v>0</v>
      </c>
      <c r="K187" s="158">
        <f>VLOOKUP($C187,LoansR!$B$12:$AN$187,10,FALSE)</f>
        <v>0</v>
      </c>
      <c r="L187" s="158">
        <f>VLOOKUP($C187,Loans!$B$12:$AN$300,14,FALSE)</f>
        <v>0</v>
      </c>
      <c r="M187" s="158">
        <f>VLOOKUP($C187,Loans!$B$12:$AN$300,13,FALSE)</f>
        <v>0</v>
      </c>
      <c r="N187" s="158">
        <f>VLOOKUP($C187,Loans!$B$12:$AN$300,15,FALSE)</f>
        <v>0</v>
      </c>
      <c r="O187" s="158">
        <f>VLOOKUP($C187,Loans!$B$12:$AN$300,16,FALSE)</f>
        <v>0</v>
      </c>
      <c r="P187" s="158">
        <f>VLOOKUP($C187,Loans!$B$12:$AN$300,17,FALSE)</f>
        <v>0</v>
      </c>
      <c r="Q187" s="158">
        <f>VLOOKUP($C187,Loans!$B$12:$AN$300,18,FALSE)</f>
        <v>0</v>
      </c>
      <c r="R187" s="158">
        <f>VLOOKUP($C187,Loans!$B$12:$AN$300,19,FALSE)</f>
        <v>0</v>
      </c>
      <c r="S187" s="145">
        <f>VLOOKUP($C187,'SREC Inv.'!$B$14:$AF$266,25,FALSE)</f>
        <v>0</v>
      </c>
      <c r="T187" s="145">
        <f>VLOOKUP($C187,'SREC Inv.'!$B$14:$AF$266,27,FALSE)</f>
        <v>0</v>
      </c>
      <c r="U187" s="145">
        <f>VLOOKUP($C187,'SREC Inv.'!$B$14:$AF$266,28,FALSE)</f>
        <v>0</v>
      </c>
      <c r="V187" s="161">
        <f>VLOOKUP($C187,'SREC Inv.'!$B$14:$AF$266,29,FALSE)</f>
        <v>0</v>
      </c>
      <c r="W187" s="145">
        <f>VLOOKUP($C187,'SREC Inv.'!$B$14:$AF$266,30,FALSE)</f>
        <v>0</v>
      </c>
      <c r="X187" s="145">
        <f>VLOOKUP($C187,'SREC Inv.'!$B$14:$AF$266,31,FALSE)</f>
        <v>0</v>
      </c>
      <c r="Y187" s="145"/>
      <c r="Z187" s="158">
        <f>VLOOKUP($C187,Loans!$B$12:$AN$300,35,FALSE)</f>
        <v>0</v>
      </c>
      <c r="AA187" s="158"/>
      <c r="AB187" s="55"/>
      <c r="AC187" s="55"/>
      <c r="AD187" s="55"/>
      <c r="AE187" s="55"/>
      <c r="AF187" s="55"/>
      <c r="AG187" s="55"/>
      <c r="AH187" s="55"/>
      <c r="AI187" s="55"/>
      <c r="AJ187" s="160">
        <f>VLOOKUP($C187,'CapO-M Sum'!$A$3:$C$256,3,FALSE)</f>
        <v>1285.3442810097224</v>
      </c>
      <c r="AK187" s="160">
        <f t="shared" si="8"/>
        <v>1285.3442810097224</v>
      </c>
    </row>
    <row r="188" spans="1:37" hidden="1" outlineLevel="1" x14ac:dyDescent="0.2">
      <c r="A188">
        <f t="shared" si="10"/>
        <v>2026</v>
      </c>
      <c r="B188" s="157">
        <v>46174</v>
      </c>
      <c r="C188" s="157">
        <f t="shared" si="9"/>
        <v>46203</v>
      </c>
      <c r="D188" s="158">
        <v>0</v>
      </c>
      <c r="E188" s="159">
        <v>0</v>
      </c>
      <c r="F188" s="158">
        <f t="shared" si="11"/>
        <v>0</v>
      </c>
      <c r="G188" s="158">
        <f>VLOOKUP($C188,LoansC!$B$12:$AN$188,31,FALSE)</f>
        <v>0</v>
      </c>
      <c r="H188" s="158">
        <f>VLOOKUP($C188,LoansR!$B$12:$AN$187,31,FALSE)</f>
        <v>0</v>
      </c>
      <c r="I188" s="158">
        <f>VLOOKUP($C188,Loans!$B$12:$AN$300,10,FALSE)</f>
        <v>0</v>
      </c>
      <c r="J188" s="158">
        <f>VLOOKUP($C188,LoansC!$B$12:$AN$188,10,FALSE)</f>
        <v>0</v>
      </c>
      <c r="K188" s="158">
        <f>VLOOKUP($C188,LoansR!$B$12:$AN$187,10,FALSE)</f>
        <v>0</v>
      </c>
      <c r="L188" s="158">
        <f>VLOOKUP($C188,Loans!$B$12:$AN$300,14,FALSE)</f>
        <v>0</v>
      </c>
      <c r="M188" s="158">
        <f>VLOOKUP($C188,Loans!$B$12:$AN$300,13,FALSE)</f>
        <v>0</v>
      </c>
      <c r="N188" s="158">
        <f>VLOOKUP($C188,Loans!$B$12:$AN$300,15,FALSE)</f>
        <v>0</v>
      </c>
      <c r="O188" s="158">
        <f>VLOOKUP($C188,Loans!$B$12:$AN$300,16,FALSE)</f>
        <v>0</v>
      </c>
      <c r="P188" s="158">
        <f>VLOOKUP($C188,Loans!$B$12:$AN$300,17,FALSE)</f>
        <v>0</v>
      </c>
      <c r="Q188" s="158">
        <f>VLOOKUP($C188,Loans!$B$12:$AN$300,18,FALSE)</f>
        <v>0</v>
      </c>
      <c r="R188" s="158">
        <f>VLOOKUP($C188,Loans!$B$12:$AN$300,19,FALSE)</f>
        <v>0</v>
      </c>
      <c r="S188" s="145">
        <f>VLOOKUP($C188,'SREC Inv.'!$B$14:$AF$266,25,FALSE)</f>
        <v>0</v>
      </c>
      <c r="T188" s="145">
        <f>VLOOKUP($C188,'SREC Inv.'!$B$14:$AF$266,27,FALSE)</f>
        <v>0</v>
      </c>
      <c r="U188" s="145">
        <f>VLOOKUP($C188,'SREC Inv.'!$B$14:$AF$266,28,FALSE)</f>
        <v>0</v>
      </c>
      <c r="V188" s="161">
        <f>VLOOKUP($C188,'SREC Inv.'!$B$14:$AF$266,29,FALSE)</f>
        <v>0</v>
      </c>
      <c r="W188" s="145">
        <f>VLOOKUP($C188,'SREC Inv.'!$B$14:$AF$266,30,FALSE)</f>
        <v>0</v>
      </c>
      <c r="X188" s="145">
        <f>VLOOKUP($C188,'SREC Inv.'!$B$14:$AF$266,31,FALSE)</f>
        <v>0</v>
      </c>
      <c r="Y188" s="145"/>
      <c r="Z188" s="158">
        <f>VLOOKUP($C188,Loans!$B$12:$AN$300,35,FALSE)</f>
        <v>0</v>
      </c>
      <c r="AA188" s="158"/>
      <c r="AB188" s="55"/>
      <c r="AC188" s="55"/>
      <c r="AD188" s="55"/>
      <c r="AE188" s="55"/>
      <c r="AF188" s="55"/>
      <c r="AG188" s="55"/>
      <c r="AH188" s="55"/>
      <c r="AI188" s="55"/>
      <c r="AJ188" s="160">
        <f>VLOOKUP($C188,'CapO-M Sum'!$A$3:$C$256,3,FALSE)</f>
        <v>1285.3442810097224</v>
      </c>
      <c r="AK188" s="160">
        <f t="shared" si="8"/>
        <v>1285.3442810097224</v>
      </c>
    </row>
    <row r="189" spans="1:37" hidden="1" outlineLevel="1" x14ac:dyDescent="0.2">
      <c r="A189">
        <f t="shared" si="10"/>
        <v>2026</v>
      </c>
      <c r="B189" s="157">
        <v>46204</v>
      </c>
      <c r="C189" s="157">
        <f t="shared" si="9"/>
        <v>46234</v>
      </c>
      <c r="D189" s="158">
        <v>0</v>
      </c>
      <c r="E189" s="159">
        <v>0</v>
      </c>
      <c r="F189" s="158">
        <f t="shared" si="11"/>
        <v>0</v>
      </c>
      <c r="G189" s="158">
        <f>VLOOKUP($C189,LoansC!$B$12:$AN$188,31,FALSE)</f>
        <v>0</v>
      </c>
      <c r="H189" s="158">
        <f>VLOOKUP($C189,LoansR!$B$12:$AN$187,31,FALSE)</f>
        <v>0</v>
      </c>
      <c r="I189" s="158">
        <f>VLOOKUP($C189,Loans!$B$12:$AN$300,10,FALSE)</f>
        <v>0</v>
      </c>
      <c r="J189" s="158">
        <f>VLOOKUP($C189,LoansC!$B$12:$AN$188,10,FALSE)</f>
        <v>0</v>
      </c>
      <c r="K189" s="158">
        <f>VLOOKUP($C189,LoansR!$B$12:$AN$187,10,FALSE)</f>
        <v>0</v>
      </c>
      <c r="L189" s="158">
        <f>VLOOKUP($C189,Loans!$B$12:$AN$300,14,FALSE)</f>
        <v>0</v>
      </c>
      <c r="M189" s="158">
        <f>VLOOKUP($C189,Loans!$B$12:$AN$300,13,FALSE)</f>
        <v>0</v>
      </c>
      <c r="N189" s="158">
        <f>VLOOKUP($C189,Loans!$B$12:$AN$300,15,FALSE)</f>
        <v>0</v>
      </c>
      <c r="O189" s="158">
        <f>VLOOKUP($C189,Loans!$B$12:$AN$300,16,FALSE)</f>
        <v>0</v>
      </c>
      <c r="P189" s="158">
        <f>VLOOKUP($C189,Loans!$B$12:$AN$300,17,FALSE)</f>
        <v>0</v>
      </c>
      <c r="Q189" s="158">
        <f>VLOOKUP($C189,Loans!$B$12:$AN$300,18,FALSE)</f>
        <v>0</v>
      </c>
      <c r="R189" s="158">
        <f>VLOOKUP($C189,Loans!$B$12:$AN$300,19,FALSE)</f>
        <v>0</v>
      </c>
      <c r="S189" s="145">
        <f>VLOOKUP($C189,'SREC Inv.'!$B$14:$AF$266,25,FALSE)</f>
        <v>0</v>
      </c>
      <c r="T189" s="145">
        <f>VLOOKUP($C189,'SREC Inv.'!$B$14:$AF$266,27,FALSE)</f>
        <v>0</v>
      </c>
      <c r="U189" s="145">
        <f>VLOOKUP($C189,'SREC Inv.'!$B$14:$AF$266,28,FALSE)</f>
        <v>0</v>
      </c>
      <c r="V189" s="161">
        <f>VLOOKUP($C189,'SREC Inv.'!$B$14:$AF$266,29,FALSE)</f>
        <v>0</v>
      </c>
      <c r="W189" s="145">
        <f>VLOOKUP($C189,'SREC Inv.'!$B$14:$AF$266,30,FALSE)</f>
        <v>0</v>
      </c>
      <c r="X189" s="145">
        <f>VLOOKUP($C189,'SREC Inv.'!$B$14:$AF$266,31,FALSE)</f>
        <v>0</v>
      </c>
      <c r="Y189" s="145"/>
      <c r="Z189" s="158">
        <f>VLOOKUP($C189,Loans!$B$12:$AN$300,35,FALSE)</f>
        <v>0</v>
      </c>
      <c r="AA189" s="158"/>
      <c r="AB189" s="55"/>
      <c r="AC189" s="55"/>
      <c r="AD189" s="55"/>
      <c r="AE189" s="55"/>
      <c r="AF189" s="55"/>
      <c r="AG189" s="55"/>
      <c r="AH189" s="55"/>
      <c r="AI189" s="55"/>
      <c r="AJ189" s="160">
        <f>VLOOKUP($C189,'CapO-M Sum'!$A$3:$C$256,3,FALSE)</f>
        <v>1285.3442810097224</v>
      </c>
      <c r="AK189" s="160">
        <f t="shared" si="8"/>
        <v>1285.3442810097224</v>
      </c>
    </row>
    <row r="190" spans="1:37" hidden="1" outlineLevel="1" x14ac:dyDescent="0.2">
      <c r="A190">
        <f t="shared" si="10"/>
        <v>2026</v>
      </c>
      <c r="B190" s="157">
        <v>46235</v>
      </c>
      <c r="C190" s="157">
        <f t="shared" si="9"/>
        <v>46265</v>
      </c>
      <c r="D190" s="158">
        <v>0</v>
      </c>
      <c r="E190" s="159">
        <v>0</v>
      </c>
      <c r="F190" s="158">
        <f t="shared" si="11"/>
        <v>0</v>
      </c>
      <c r="G190" s="158">
        <f>VLOOKUP($C190,LoansC!$B$12:$AN$188,31,FALSE)</f>
        <v>0</v>
      </c>
      <c r="H190" s="158">
        <f>VLOOKUP($C190,LoansR!$B$12:$AN$187,31,FALSE)</f>
        <v>0</v>
      </c>
      <c r="I190" s="158">
        <f>VLOOKUP($C190,Loans!$B$12:$AN$300,10,FALSE)</f>
        <v>0</v>
      </c>
      <c r="J190" s="158">
        <f>VLOOKUP($C190,LoansC!$B$12:$AN$188,10,FALSE)</f>
        <v>0</v>
      </c>
      <c r="K190" s="158">
        <f>VLOOKUP($C190,LoansR!$B$12:$AN$187,10,FALSE)</f>
        <v>0</v>
      </c>
      <c r="L190" s="158">
        <f>VLOOKUP($C190,Loans!$B$12:$AN$300,14,FALSE)</f>
        <v>0</v>
      </c>
      <c r="M190" s="158">
        <f>VLOOKUP($C190,Loans!$B$12:$AN$300,13,FALSE)</f>
        <v>0</v>
      </c>
      <c r="N190" s="158">
        <f>VLOOKUP($C190,Loans!$B$12:$AN$300,15,FALSE)</f>
        <v>0</v>
      </c>
      <c r="O190" s="158">
        <f>VLOOKUP($C190,Loans!$B$12:$AN$300,16,FALSE)</f>
        <v>0</v>
      </c>
      <c r="P190" s="158">
        <f>VLOOKUP($C190,Loans!$B$12:$AN$300,17,FALSE)</f>
        <v>0</v>
      </c>
      <c r="Q190" s="158">
        <f>VLOOKUP($C190,Loans!$B$12:$AN$300,18,FALSE)</f>
        <v>0</v>
      </c>
      <c r="R190" s="158">
        <f>VLOOKUP($C190,Loans!$B$12:$AN$300,19,FALSE)</f>
        <v>0</v>
      </c>
      <c r="S190" s="145">
        <f>VLOOKUP($C190,'SREC Inv.'!$B$14:$AF$266,25,FALSE)</f>
        <v>0</v>
      </c>
      <c r="T190" s="145">
        <f>VLOOKUP($C190,'SREC Inv.'!$B$14:$AF$266,27,FALSE)</f>
        <v>0</v>
      </c>
      <c r="U190" s="145">
        <f>VLOOKUP($C190,'SREC Inv.'!$B$14:$AF$266,28,FALSE)</f>
        <v>0</v>
      </c>
      <c r="V190" s="161">
        <f>VLOOKUP($C190,'SREC Inv.'!$B$14:$AF$266,29,FALSE)</f>
        <v>0</v>
      </c>
      <c r="W190" s="145">
        <f>VLOOKUP($C190,'SREC Inv.'!$B$14:$AF$266,30,FALSE)</f>
        <v>0</v>
      </c>
      <c r="X190" s="145">
        <f>VLOOKUP($C190,'SREC Inv.'!$B$14:$AF$266,31,FALSE)</f>
        <v>0</v>
      </c>
      <c r="Y190" s="145"/>
      <c r="Z190" s="158">
        <f>VLOOKUP($C190,Loans!$B$12:$AN$300,35,FALSE)</f>
        <v>0</v>
      </c>
      <c r="AA190" s="158"/>
      <c r="AB190" s="55"/>
      <c r="AC190" s="55"/>
      <c r="AD190" s="55"/>
      <c r="AE190" s="55"/>
      <c r="AF190" s="55"/>
      <c r="AG190" s="55"/>
      <c r="AH190" s="55"/>
      <c r="AI190" s="55"/>
      <c r="AJ190" s="160">
        <f>VLOOKUP($C190,'CapO-M Sum'!$A$3:$C$256,3,FALSE)</f>
        <v>1285.3442810097224</v>
      </c>
      <c r="AK190" s="160">
        <f t="shared" si="8"/>
        <v>1285.3442810097224</v>
      </c>
    </row>
    <row r="191" spans="1:37" hidden="1" outlineLevel="1" x14ac:dyDescent="0.2">
      <c r="A191">
        <f t="shared" si="10"/>
        <v>2026</v>
      </c>
      <c r="B191" s="157">
        <v>46266</v>
      </c>
      <c r="C191" s="157">
        <f t="shared" si="9"/>
        <v>46295</v>
      </c>
      <c r="D191" s="158">
        <v>0</v>
      </c>
      <c r="E191" s="159">
        <v>0</v>
      </c>
      <c r="F191" s="158">
        <f t="shared" si="11"/>
        <v>0</v>
      </c>
      <c r="G191" s="158">
        <f>VLOOKUP($C191,LoansC!$B$12:$AN$188,31,FALSE)</f>
        <v>0</v>
      </c>
      <c r="H191" s="158">
        <f>VLOOKUP($C191,LoansR!$B$12:$AN$187,31,FALSE)</f>
        <v>0</v>
      </c>
      <c r="I191" s="158">
        <f>VLOOKUP($C191,Loans!$B$12:$AN$300,10,FALSE)</f>
        <v>0</v>
      </c>
      <c r="J191" s="158">
        <f>VLOOKUP($C191,LoansC!$B$12:$AN$188,10,FALSE)</f>
        <v>0</v>
      </c>
      <c r="K191" s="158">
        <f>VLOOKUP($C191,LoansR!$B$12:$AN$187,10,FALSE)</f>
        <v>0</v>
      </c>
      <c r="L191" s="158">
        <f>VLOOKUP($C191,Loans!$B$12:$AN$300,14,FALSE)</f>
        <v>0</v>
      </c>
      <c r="M191" s="158">
        <f>VLOOKUP($C191,Loans!$B$12:$AN$300,13,FALSE)</f>
        <v>0</v>
      </c>
      <c r="N191" s="158">
        <f>VLOOKUP($C191,Loans!$B$12:$AN$300,15,FALSE)</f>
        <v>0</v>
      </c>
      <c r="O191" s="158">
        <f>VLOOKUP($C191,Loans!$B$12:$AN$300,16,FALSE)</f>
        <v>0</v>
      </c>
      <c r="P191" s="158">
        <f>VLOOKUP($C191,Loans!$B$12:$AN$300,17,FALSE)</f>
        <v>0</v>
      </c>
      <c r="Q191" s="158">
        <f>VLOOKUP($C191,Loans!$B$12:$AN$300,18,FALSE)</f>
        <v>0</v>
      </c>
      <c r="R191" s="158">
        <f>VLOOKUP($C191,Loans!$B$12:$AN$300,19,FALSE)</f>
        <v>0</v>
      </c>
      <c r="S191" s="145">
        <f>VLOOKUP($C191,'SREC Inv.'!$B$14:$AF$266,25,FALSE)</f>
        <v>0</v>
      </c>
      <c r="T191" s="145">
        <f>VLOOKUP($C191,'SREC Inv.'!$B$14:$AF$266,27,FALSE)</f>
        <v>0</v>
      </c>
      <c r="U191" s="145">
        <f>VLOOKUP($C191,'SREC Inv.'!$B$14:$AF$266,28,FALSE)</f>
        <v>0</v>
      </c>
      <c r="V191" s="161">
        <f>VLOOKUP($C191,'SREC Inv.'!$B$14:$AF$266,29,FALSE)</f>
        <v>0</v>
      </c>
      <c r="W191" s="145">
        <f>VLOOKUP($C191,'SREC Inv.'!$B$14:$AF$266,30,FALSE)</f>
        <v>0</v>
      </c>
      <c r="X191" s="145">
        <f>VLOOKUP($C191,'SREC Inv.'!$B$14:$AF$266,31,FALSE)</f>
        <v>0</v>
      </c>
      <c r="Y191" s="145"/>
      <c r="Z191" s="158">
        <f>VLOOKUP($C191,Loans!$B$12:$AN$300,35,FALSE)</f>
        <v>0</v>
      </c>
      <c r="AA191" s="158"/>
      <c r="AB191" s="55"/>
      <c r="AC191" s="55"/>
      <c r="AD191" s="55"/>
      <c r="AE191" s="55"/>
      <c r="AF191" s="55"/>
      <c r="AG191" s="55"/>
      <c r="AH191" s="55"/>
      <c r="AI191" s="55"/>
      <c r="AJ191" s="160">
        <f>VLOOKUP($C191,'CapO-M Sum'!$A$3:$C$256,3,FALSE)</f>
        <v>1285.3442810097224</v>
      </c>
      <c r="AK191" s="160">
        <f t="shared" si="8"/>
        <v>1285.3442810097224</v>
      </c>
    </row>
    <row r="192" spans="1:37" hidden="1" outlineLevel="1" x14ac:dyDescent="0.2">
      <c r="A192">
        <f t="shared" si="10"/>
        <v>2026</v>
      </c>
      <c r="B192" s="157">
        <v>46296</v>
      </c>
      <c r="C192" s="157">
        <f t="shared" si="9"/>
        <v>46326</v>
      </c>
      <c r="D192" s="158">
        <v>0</v>
      </c>
      <c r="E192" s="159">
        <v>0</v>
      </c>
      <c r="F192" s="158">
        <f t="shared" si="11"/>
        <v>0</v>
      </c>
      <c r="G192" s="158">
        <f>VLOOKUP($C192,LoansC!$B$12:$AN$188,31,FALSE)</f>
        <v>0</v>
      </c>
      <c r="H192" s="158">
        <f>VLOOKUP($C192,LoansR!$B$12:$AN$187,31,FALSE)</f>
        <v>0</v>
      </c>
      <c r="I192" s="158">
        <f>VLOOKUP($C192,Loans!$B$12:$AN$300,10,FALSE)</f>
        <v>0</v>
      </c>
      <c r="J192" s="158">
        <f>VLOOKUP($C192,LoansC!$B$12:$AN$188,10,FALSE)</f>
        <v>0</v>
      </c>
      <c r="K192" s="158">
        <f>VLOOKUP($C192,LoansR!$B$12:$AN$187,10,FALSE)</f>
        <v>0</v>
      </c>
      <c r="L192" s="158">
        <f>VLOOKUP($C192,Loans!$B$12:$AN$300,14,FALSE)</f>
        <v>0</v>
      </c>
      <c r="M192" s="158">
        <f>VLOOKUP($C192,Loans!$B$12:$AN$300,13,FALSE)</f>
        <v>0</v>
      </c>
      <c r="N192" s="158">
        <f>VLOOKUP($C192,Loans!$B$12:$AN$300,15,FALSE)</f>
        <v>0</v>
      </c>
      <c r="O192" s="158">
        <f>VLOOKUP($C192,Loans!$B$12:$AN$300,16,FALSE)</f>
        <v>0</v>
      </c>
      <c r="P192" s="158">
        <f>VLOOKUP($C192,Loans!$B$12:$AN$300,17,FALSE)</f>
        <v>0</v>
      </c>
      <c r="Q192" s="158">
        <f>VLOOKUP($C192,Loans!$B$12:$AN$300,18,FALSE)</f>
        <v>0</v>
      </c>
      <c r="R192" s="158">
        <f>VLOOKUP($C192,Loans!$B$12:$AN$300,19,FALSE)</f>
        <v>0</v>
      </c>
      <c r="S192" s="145">
        <f>VLOOKUP($C192,'SREC Inv.'!$B$14:$AF$266,25,FALSE)</f>
        <v>0</v>
      </c>
      <c r="T192" s="145">
        <f>VLOOKUP($C192,'SREC Inv.'!$B$14:$AF$266,27,FALSE)</f>
        <v>0</v>
      </c>
      <c r="U192" s="145">
        <f>VLOOKUP($C192,'SREC Inv.'!$B$14:$AF$266,28,FALSE)</f>
        <v>0</v>
      </c>
      <c r="V192" s="161">
        <f>VLOOKUP($C192,'SREC Inv.'!$B$14:$AF$266,29,FALSE)</f>
        <v>0</v>
      </c>
      <c r="W192" s="145">
        <f>VLOOKUP($C192,'SREC Inv.'!$B$14:$AF$266,30,FALSE)</f>
        <v>0</v>
      </c>
      <c r="X192" s="145">
        <f>VLOOKUP($C192,'SREC Inv.'!$B$14:$AF$266,31,FALSE)</f>
        <v>0</v>
      </c>
      <c r="Y192" s="145"/>
      <c r="Z192" s="158">
        <f>VLOOKUP($C192,Loans!$B$12:$AN$300,35,FALSE)</f>
        <v>0</v>
      </c>
      <c r="AA192" s="158"/>
      <c r="AB192" s="55"/>
      <c r="AC192" s="55"/>
      <c r="AD192" s="55"/>
      <c r="AE192" s="55"/>
      <c r="AF192" s="55"/>
      <c r="AG192" s="55"/>
      <c r="AH192" s="55"/>
      <c r="AI192" s="55"/>
      <c r="AJ192" s="160">
        <f>VLOOKUP($C192,'CapO-M Sum'!$A$3:$C$256,3,FALSE)</f>
        <v>192.35298553116897</v>
      </c>
      <c r="AK192" s="160">
        <f t="shared" si="8"/>
        <v>192.35298553116897</v>
      </c>
    </row>
    <row r="193" spans="1:37" hidden="1" outlineLevel="1" x14ac:dyDescent="0.2">
      <c r="A193">
        <f t="shared" si="10"/>
        <v>2026</v>
      </c>
      <c r="B193" s="157">
        <v>46327</v>
      </c>
      <c r="C193" s="157">
        <f t="shared" si="9"/>
        <v>46356</v>
      </c>
      <c r="D193" s="158">
        <v>0</v>
      </c>
      <c r="E193" s="159">
        <v>0</v>
      </c>
      <c r="F193" s="158">
        <f t="shared" si="11"/>
        <v>0</v>
      </c>
      <c r="G193" s="158">
        <f>VLOOKUP($C193,LoansC!$B$12:$AN$188,31,FALSE)</f>
        <v>0</v>
      </c>
      <c r="H193" s="158">
        <f>VLOOKUP($C193,LoansR!$B$12:$AN$187,31,FALSE)</f>
        <v>0</v>
      </c>
      <c r="I193" s="158">
        <f>VLOOKUP($C193,Loans!$B$12:$AN$300,10,FALSE)</f>
        <v>0</v>
      </c>
      <c r="J193" s="158">
        <f>VLOOKUP($C193,LoansC!$B$12:$AN$188,10,FALSE)</f>
        <v>0</v>
      </c>
      <c r="K193" s="158">
        <f>VLOOKUP($C193,LoansR!$B$12:$AN$187,10,FALSE)</f>
        <v>0</v>
      </c>
      <c r="L193" s="158">
        <f>VLOOKUP($C193,Loans!$B$12:$AN$300,14,FALSE)</f>
        <v>0</v>
      </c>
      <c r="M193" s="158">
        <f>VLOOKUP($C193,Loans!$B$12:$AN$300,13,FALSE)</f>
        <v>0</v>
      </c>
      <c r="N193" s="158">
        <f>VLOOKUP($C193,Loans!$B$12:$AN$300,15,FALSE)</f>
        <v>0</v>
      </c>
      <c r="O193" s="158">
        <f>VLOOKUP($C193,Loans!$B$12:$AN$300,16,FALSE)</f>
        <v>0</v>
      </c>
      <c r="P193" s="158">
        <f>VLOOKUP($C193,Loans!$B$12:$AN$300,17,FALSE)</f>
        <v>0</v>
      </c>
      <c r="Q193" s="158">
        <f>VLOOKUP($C193,Loans!$B$12:$AN$300,18,FALSE)</f>
        <v>0</v>
      </c>
      <c r="R193" s="158">
        <f>VLOOKUP($C193,Loans!$B$12:$AN$300,19,FALSE)</f>
        <v>0</v>
      </c>
      <c r="S193" s="145">
        <f>VLOOKUP($C193,'SREC Inv.'!$B$14:$AF$266,25,FALSE)</f>
        <v>0</v>
      </c>
      <c r="T193" s="145">
        <f>VLOOKUP($C193,'SREC Inv.'!$B$14:$AF$266,27,FALSE)</f>
        <v>0</v>
      </c>
      <c r="U193" s="145">
        <f>VLOOKUP($C193,'SREC Inv.'!$B$14:$AF$266,28,FALSE)</f>
        <v>0</v>
      </c>
      <c r="V193" s="161">
        <f>VLOOKUP($C193,'SREC Inv.'!$B$14:$AF$266,29,FALSE)</f>
        <v>0</v>
      </c>
      <c r="W193" s="145">
        <f>VLOOKUP($C193,'SREC Inv.'!$B$14:$AF$266,30,FALSE)</f>
        <v>0</v>
      </c>
      <c r="X193" s="145">
        <f>VLOOKUP($C193,'SREC Inv.'!$B$14:$AF$266,31,FALSE)</f>
        <v>0</v>
      </c>
      <c r="Y193" s="145"/>
      <c r="Z193" s="158">
        <f>VLOOKUP($C193,Loans!$B$12:$AN$300,35,FALSE)</f>
        <v>0</v>
      </c>
      <c r="AA193" s="158"/>
      <c r="AB193" s="55"/>
      <c r="AC193" s="55"/>
      <c r="AD193" s="55"/>
      <c r="AE193" s="55"/>
      <c r="AF193" s="55"/>
      <c r="AG193" s="55"/>
      <c r="AH193" s="55"/>
      <c r="AI193" s="55"/>
      <c r="AJ193" s="160">
        <f>VLOOKUP($C193,'CapO-M Sum'!$A$3:$C$256,3,FALSE)</f>
        <v>192.35298553116897</v>
      </c>
      <c r="AK193" s="160">
        <f t="shared" si="8"/>
        <v>192.35298553116897</v>
      </c>
    </row>
    <row r="194" spans="1:37" hidden="1" outlineLevel="1" x14ac:dyDescent="0.2">
      <c r="A194">
        <f t="shared" si="10"/>
        <v>2026</v>
      </c>
      <c r="B194" s="157">
        <v>46357</v>
      </c>
      <c r="C194" s="157">
        <f t="shared" si="9"/>
        <v>46387</v>
      </c>
      <c r="D194" s="158">
        <v>0</v>
      </c>
      <c r="E194" s="159">
        <v>0</v>
      </c>
      <c r="F194" s="158">
        <f t="shared" si="11"/>
        <v>0</v>
      </c>
      <c r="G194" s="158">
        <f>VLOOKUP($C194,LoansC!$B$12:$AN$188,31,FALSE)</f>
        <v>0</v>
      </c>
      <c r="H194" s="158">
        <f>VLOOKUP($C194,LoansR!$B$12:$AN$187,31,FALSE)</f>
        <v>0</v>
      </c>
      <c r="I194" s="158">
        <f>VLOOKUP($C194,Loans!$B$12:$AN$300,10,FALSE)</f>
        <v>0</v>
      </c>
      <c r="J194" s="158">
        <f>VLOOKUP($C194,LoansC!$B$12:$AN$188,10,FALSE)</f>
        <v>0</v>
      </c>
      <c r="K194" s="158">
        <f>VLOOKUP($C194,LoansR!$B$12:$AN$187,10,FALSE)</f>
        <v>0</v>
      </c>
      <c r="L194" s="158">
        <f>VLOOKUP($C194,Loans!$B$12:$AN$300,14,FALSE)</f>
        <v>0</v>
      </c>
      <c r="M194" s="158">
        <f>VLOOKUP($C194,Loans!$B$12:$AN$300,13,FALSE)</f>
        <v>0</v>
      </c>
      <c r="N194" s="158">
        <f>VLOOKUP($C194,Loans!$B$12:$AN$300,15,FALSE)</f>
        <v>0</v>
      </c>
      <c r="O194" s="158">
        <f>VLOOKUP($C194,Loans!$B$12:$AN$300,16,FALSE)</f>
        <v>0</v>
      </c>
      <c r="P194" s="158">
        <f>VLOOKUP($C194,Loans!$B$12:$AN$300,17,FALSE)</f>
        <v>0</v>
      </c>
      <c r="Q194" s="158">
        <f>VLOOKUP($C194,Loans!$B$12:$AN$300,18,FALSE)</f>
        <v>0</v>
      </c>
      <c r="R194" s="158">
        <f>VLOOKUP($C194,Loans!$B$12:$AN$300,19,FALSE)</f>
        <v>0</v>
      </c>
      <c r="S194" s="145">
        <f>VLOOKUP($C194,'SREC Inv.'!$B$14:$AF$266,25,FALSE)</f>
        <v>0</v>
      </c>
      <c r="T194" s="145">
        <f>VLOOKUP($C194,'SREC Inv.'!$B$14:$AF$266,27,FALSE)</f>
        <v>0</v>
      </c>
      <c r="U194" s="145">
        <f>VLOOKUP($C194,'SREC Inv.'!$B$14:$AF$266,28,FALSE)</f>
        <v>0</v>
      </c>
      <c r="V194" s="161">
        <f>VLOOKUP($C194,'SREC Inv.'!$B$14:$AF$266,29,FALSE)</f>
        <v>0</v>
      </c>
      <c r="W194" s="145">
        <f>VLOOKUP($C194,'SREC Inv.'!$B$14:$AF$266,30,FALSE)</f>
        <v>0</v>
      </c>
      <c r="X194" s="145">
        <f>VLOOKUP($C194,'SREC Inv.'!$B$14:$AF$266,31,FALSE)</f>
        <v>0</v>
      </c>
      <c r="Y194" s="145"/>
      <c r="Z194" s="158">
        <f>VLOOKUP($C194,Loans!$B$12:$AN$300,35,FALSE)</f>
        <v>0</v>
      </c>
      <c r="AA194" s="158"/>
      <c r="AB194" s="55"/>
      <c r="AC194" s="55"/>
      <c r="AD194" s="55"/>
      <c r="AE194" s="55"/>
      <c r="AF194" s="55"/>
      <c r="AG194" s="55"/>
      <c r="AH194" s="55"/>
      <c r="AI194" s="55"/>
      <c r="AJ194" s="160">
        <f>VLOOKUP($C194,'CapO-M Sum'!$A$3:$C$256,3,FALSE)</f>
        <v>192.35298553116897</v>
      </c>
      <c r="AK194" s="160">
        <f t="shared" si="8"/>
        <v>192.35298553116897</v>
      </c>
    </row>
    <row r="195" spans="1:37" hidden="1" outlineLevel="1" x14ac:dyDescent="0.2">
      <c r="A195">
        <f t="shared" si="10"/>
        <v>2027</v>
      </c>
      <c r="B195" s="157">
        <v>46388</v>
      </c>
      <c r="C195" s="157">
        <f t="shared" ref="C195:C214" si="12">EOMONTH(B195,0)</f>
        <v>46418</v>
      </c>
      <c r="D195" s="158">
        <v>0</v>
      </c>
      <c r="E195" s="159">
        <v>0</v>
      </c>
      <c r="F195" s="158">
        <f t="shared" ref="F195:F214" si="13">SUM(G195:I195)</f>
        <v>0</v>
      </c>
      <c r="G195" s="158">
        <f>VLOOKUP($C195,LoansC!$B$12:$AN$188,31,FALSE)</f>
        <v>0</v>
      </c>
      <c r="H195" s="158">
        <f>VLOOKUP($C195,LoansR!$B$12:$AN$187,31,FALSE)</f>
        <v>0</v>
      </c>
      <c r="I195" s="158">
        <f>VLOOKUP($C195,Loans!$B$12:$AN$300,10,FALSE)</f>
        <v>0</v>
      </c>
      <c r="J195" s="158">
        <f>VLOOKUP($C195,LoansC!$B$12:$AN$188,10,FALSE)</f>
        <v>0</v>
      </c>
      <c r="K195" s="158">
        <f>VLOOKUP($C195,LoansR!$B$12:$AN$187,10,FALSE)</f>
        <v>0</v>
      </c>
      <c r="L195" s="158">
        <f>VLOOKUP($C195,Loans!$B$12:$AN$300,14,FALSE)</f>
        <v>0</v>
      </c>
      <c r="M195" s="158">
        <f>VLOOKUP($C195,Loans!$B$12:$AN$300,13,FALSE)</f>
        <v>0</v>
      </c>
      <c r="N195" s="158">
        <f>VLOOKUP($C195,Loans!$B$12:$AN$300,15,FALSE)</f>
        <v>0</v>
      </c>
      <c r="O195" s="158">
        <f>VLOOKUP($C195,Loans!$B$12:$AN$300,16,FALSE)</f>
        <v>0</v>
      </c>
      <c r="P195" s="158">
        <f>VLOOKUP($C195,Loans!$B$12:$AN$300,17,FALSE)</f>
        <v>0</v>
      </c>
      <c r="Q195" s="158">
        <f>VLOOKUP($C195,Loans!$B$12:$AN$300,18,FALSE)</f>
        <v>0</v>
      </c>
      <c r="R195" s="158">
        <f>VLOOKUP($C195,Loans!$B$12:$AN$300,19,FALSE)</f>
        <v>0</v>
      </c>
      <c r="S195" s="145">
        <f>VLOOKUP($C195,'SREC Inv.'!$B$14:$AF$266,25,FALSE)</f>
        <v>0</v>
      </c>
      <c r="T195" s="145">
        <f>VLOOKUP($C195,'SREC Inv.'!$B$14:$AF$266,27,FALSE)</f>
        <v>0</v>
      </c>
      <c r="U195" s="145">
        <f>VLOOKUP($C195,'SREC Inv.'!$B$14:$AF$266,28,FALSE)</f>
        <v>0</v>
      </c>
      <c r="V195" s="161">
        <f>VLOOKUP($C195,'SREC Inv.'!$B$14:$AF$266,29,FALSE)</f>
        <v>0</v>
      </c>
      <c r="W195" s="145">
        <f>VLOOKUP($C195,'SREC Inv.'!$B$14:$AF$266,30,FALSE)</f>
        <v>0</v>
      </c>
      <c r="X195" s="145">
        <f>VLOOKUP($C195,'SREC Inv.'!$B$14:$AF$266,31,FALSE)</f>
        <v>0</v>
      </c>
      <c r="Y195" s="145"/>
      <c r="Z195" s="158">
        <f>VLOOKUP($C195,Loans!$B$12:$AN$300,35,FALSE)</f>
        <v>0</v>
      </c>
      <c r="AA195" s="158"/>
      <c r="AB195" s="55"/>
      <c r="AC195" s="55"/>
      <c r="AD195" s="55"/>
      <c r="AE195" s="55"/>
      <c r="AF195" s="55"/>
      <c r="AG195" s="55"/>
      <c r="AH195" s="55"/>
      <c r="AI195" s="55"/>
      <c r="AJ195" s="160">
        <f>VLOOKUP($C195,'CapO-M Sum'!$A$3:$C$256,3,FALSE)</f>
        <v>192.35298553116897</v>
      </c>
      <c r="AK195" s="160">
        <f t="shared" ref="AK195:AK214" si="14">G195+H195-U195+W195+X195-Y195+AJ195</f>
        <v>192.35298553116897</v>
      </c>
    </row>
    <row r="196" spans="1:37" hidden="1" outlineLevel="1" x14ac:dyDescent="0.2">
      <c r="A196">
        <f t="shared" si="10"/>
        <v>2027</v>
      </c>
      <c r="B196" s="157">
        <v>46419</v>
      </c>
      <c r="C196" s="157">
        <f t="shared" si="12"/>
        <v>46446</v>
      </c>
      <c r="D196" s="158">
        <v>0</v>
      </c>
      <c r="E196" s="159">
        <v>0</v>
      </c>
      <c r="F196" s="158">
        <f t="shared" si="13"/>
        <v>0</v>
      </c>
      <c r="G196" s="158">
        <f>VLOOKUP($C196,LoansC!$B$12:$AN$188,31,FALSE)</f>
        <v>0</v>
      </c>
      <c r="H196" s="158">
        <f>VLOOKUP($C196,LoansR!$B$12:$AN$187,31,FALSE)</f>
        <v>0</v>
      </c>
      <c r="I196" s="158">
        <f>VLOOKUP($C196,Loans!$B$12:$AN$300,10,FALSE)</f>
        <v>0</v>
      </c>
      <c r="J196" s="158">
        <f>VLOOKUP($C196,LoansC!$B$12:$AN$188,10,FALSE)</f>
        <v>0</v>
      </c>
      <c r="K196" s="158">
        <f>VLOOKUP($C196,LoansR!$B$12:$AN$187,10,FALSE)</f>
        <v>0</v>
      </c>
      <c r="L196" s="158">
        <f>VLOOKUP($C196,Loans!$B$12:$AN$300,14,FALSE)</f>
        <v>0</v>
      </c>
      <c r="M196" s="158">
        <f>VLOOKUP($C196,Loans!$B$12:$AN$300,13,FALSE)</f>
        <v>0</v>
      </c>
      <c r="N196" s="158">
        <f>VLOOKUP($C196,Loans!$B$12:$AN$300,15,FALSE)</f>
        <v>0</v>
      </c>
      <c r="O196" s="158">
        <f>VLOOKUP($C196,Loans!$B$12:$AN$300,16,FALSE)</f>
        <v>0</v>
      </c>
      <c r="P196" s="158">
        <f>VLOOKUP($C196,Loans!$B$12:$AN$300,17,FALSE)</f>
        <v>0</v>
      </c>
      <c r="Q196" s="158">
        <f>VLOOKUP($C196,Loans!$B$12:$AN$300,18,FALSE)</f>
        <v>0</v>
      </c>
      <c r="R196" s="158">
        <f>VLOOKUP($C196,Loans!$B$12:$AN$300,19,FALSE)</f>
        <v>0</v>
      </c>
      <c r="S196" s="145">
        <f>VLOOKUP($C196,'SREC Inv.'!$B$14:$AF$266,25,FALSE)</f>
        <v>0</v>
      </c>
      <c r="T196" s="145">
        <f>VLOOKUP($C196,'SREC Inv.'!$B$14:$AF$266,27,FALSE)</f>
        <v>0</v>
      </c>
      <c r="U196" s="145">
        <f>VLOOKUP($C196,'SREC Inv.'!$B$14:$AF$266,28,FALSE)</f>
        <v>0</v>
      </c>
      <c r="V196" s="161">
        <f>VLOOKUP($C196,'SREC Inv.'!$B$14:$AF$266,29,FALSE)</f>
        <v>0</v>
      </c>
      <c r="W196" s="145">
        <f>VLOOKUP($C196,'SREC Inv.'!$B$14:$AF$266,30,FALSE)</f>
        <v>0</v>
      </c>
      <c r="X196" s="145">
        <f>VLOOKUP($C196,'SREC Inv.'!$B$14:$AF$266,31,FALSE)</f>
        <v>0</v>
      </c>
      <c r="Y196" s="145"/>
      <c r="Z196" s="158">
        <f>VLOOKUP($C196,Loans!$B$12:$AN$300,35,FALSE)</f>
        <v>0</v>
      </c>
      <c r="AA196" s="158"/>
      <c r="AB196" s="55"/>
      <c r="AC196" s="55"/>
      <c r="AD196" s="55"/>
      <c r="AE196" s="55"/>
      <c r="AF196" s="55"/>
      <c r="AG196" s="55"/>
      <c r="AH196" s="55"/>
      <c r="AI196" s="55"/>
      <c r="AJ196" s="160">
        <f>VLOOKUP($C196,'CapO-M Sum'!$A$3:$C$256,3,FALSE)</f>
        <v>192.35298553116897</v>
      </c>
      <c r="AK196" s="160">
        <f t="shared" si="14"/>
        <v>192.35298553116897</v>
      </c>
    </row>
    <row r="197" spans="1:37" hidden="1" outlineLevel="1" x14ac:dyDescent="0.2">
      <c r="A197">
        <f t="shared" si="10"/>
        <v>2027</v>
      </c>
      <c r="B197" s="157">
        <v>46447</v>
      </c>
      <c r="C197" s="157">
        <f t="shared" si="12"/>
        <v>46477</v>
      </c>
      <c r="D197" s="158">
        <v>0</v>
      </c>
      <c r="E197" s="159">
        <v>0</v>
      </c>
      <c r="F197" s="158">
        <f t="shared" si="13"/>
        <v>0</v>
      </c>
      <c r="G197" s="158">
        <f>VLOOKUP($C197,LoansC!$B$12:$AN$188,31,FALSE)</f>
        <v>0</v>
      </c>
      <c r="H197" s="158">
        <f>VLOOKUP($C197,LoansR!$B$12:$AN$187,31,FALSE)</f>
        <v>0</v>
      </c>
      <c r="I197" s="158">
        <f>VLOOKUP($C197,Loans!$B$12:$AN$300,10,FALSE)</f>
        <v>0</v>
      </c>
      <c r="J197" s="158">
        <f>VLOOKUP($C197,LoansC!$B$12:$AN$188,10,FALSE)</f>
        <v>0</v>
      </c>
      <c r="K197" s="158">
        <f>VLOOKUP($C197,LoansR!$B$12:$AN$187,10,FALSE)</f>
        <v>0</v>
      </c>
      <c r="L197" s="158">
        <f>VLOOKUP($C197,Loans!$B$12:$AN$300,14,FALSE)</f>
        <v>0</v>
      </c>
      <c r="M197" s="158">
        <f>VLOOKUP($C197,Loans!$B$12:$AN$300,13,FALSE)</f>
        <v>0</v>
      </c>
      <c r="N197" s="158">
        <f>VLOOKUP($C197,Loans!$B$12:$AN$300,15,FALSE)</f>
        <v>0</v>
      </c>
      <c r="O197" s="158">
        <f>VLOOKUP($C197,Loans!$B$12:$AN$300,16,FALSE)</f>
        <v>0</v>
      </c>
      <c r="P197" s="158">
        <f>VLOOKUP($C197,Loans!$B$12:$AN$300,17,FALSE)</f>
        <v>0</v>
      </c>
      <c r="Q197" s="158">
        <f>VLOOKUP($C197,Loans!$B$12:$AN$300,18,FALSE)</f>
        <v>0</v>
      </c>
      <c r="R197" s="158">
        <f>VLOOKUP($C197,Loans!$B$12:$AN$300,19,FALSE)</f>
        <v>0</v>
      </c>
      <c r="S197" s="145">
        <f>VLOOKUP($C197,'SREC Inv.'!$B$14:$AF$266,25,FALSE)</f>
        <v>0</v>
      </c>
      <c r="T197" s="145">
        <f>VLOOKUP($C197,'SREC Inv.'!$B$14:$AF$266,27,FALSE)</f>
        <v>0</v>
      </c>
      <c r="U197" s="145">
        <f>VLOOKUP($C197,'SREC Inv.'!$B$14:$AF$266,28,FALSE)</f>
        <v>0</v>
      </c>
      <c r="V197" s="161">
        <f>VLOOKUP($C197,'SREC Inv.'!$B$14:$AF$266,29,FALSE)</f>
        <v>0</v>
      </c>
      <c r="W197" s="145">
        <f>VLOOKUP($C197,'SREC Inv.'!$B$14:$AF$266,30,FALSE)</f>
        <v>0</v>
      </c>
      <c r="X197" s="145">
        <f>VLOOKUP($C197,'SREC Inv.'!$B$14:$AF$266,31,FALSE)</f>
        <v>0</v>
      </c>
      <c r="Y197" s="145"/>
      <c r="Z197" s="158">
        <f>VLOOKUP($C197,Loans!$B$12:$AN$300,35,FALSE)</f>
        <v>0</v>
      </c>
      <c r="AA197" s="158"/>
      <c r="AB197" s="55"/>
      <c r="AC197" s="55"/>
      <c r="AD197" s="55"/>
      <c r="AE197" s="55"/>
      <c r="AF197" s="55"/>
      <c r="AG197" s="55"/>
      <c r="AH197" s="55"/>
      <c r="AI197" s="55"/>
      <c r="AJ197" s="160">
        <f>VLOOKUP($C197,'CapO-M Sum'!$A$3:$C$256,3,FALSE)</f>
        <v>192.35298553116897</v>
      </c>
      <c r="AK197" s="160">
        <f t="shared" si="14"/>
        <v>192.35298553116897</v>
      </c>
    </row>
    <row r="198" spans="1:37" hidden="1" outlineLevel="1" x14ac:dyDescent="0.2">
      <c r="A198">
        <f t="shared" si="10"/>
        <v>2027</v>
      </c>
      <c r="B198" s="157">
        <v>46478</v>
      </c>
      <c r="C198" s="157">
        <f t="shared" si="12"/>
        <v>46507</v>
      </c>
      <c r="D198" s="158">
        <v>0</v>
      </c>
      <c r="E198" s="159">
        <v>0</v>
      </c>
      <c r="F198" s="158">
        <f t="shared" si="13"/>
        <v>0</v>
      </c>
      <c r="G198" s="158">
        <f>VLOOKUP($C198,LoansC!$B$12:$AN$188,31,FALSE)</f>
        <v>0</v>
      </c>
      <c r="H198" s="158">
        <f>VLOOKUP($C198,LoansR!$B$12:$AN$187,31,FALSE)</f>
        <v>0</v>
      </c>
      <c r="I198" s="158">
        <f>VLOOKUP($C198,Loans!$B$12:$AN$300,10,FALSE)</f>
        <v>0</v>
      </c>
      <c r="J198" s="158">
        <f>VLOOKUP($C198,LoansC!$B$12:$AN$188,10,FALSE)</f>
        <v>0</v>
      </c>
      <c r="K198" s="158">
        <f>VLOOKUP($C198,LoansR!$B$12:$AN$187,10,FALSE)</f>
        <v>0</v>
      </c>
      <c r="L198" s="158">
        <f>VLOOKUP($C198,Loans!$B$12:$AN$300,14,FALSE)</f>
        <v>0</v>
      </c>
      <c r="M198" s="158">
        <f>VLOOKUP($C198,Loans!$B$12:$AN$300,13,FALSE)</f>
        <v>0</v>
      </c>
      <c r="N198" s="158">
        <f>VLOOKUP($C198,Loans!$B$12:$AN$300,15,FALSE)</f>
        <v>0</v>
      </c>
      <c r="O198" s="158">
        <f>VLOOKUP($C198,Loans!$B$12:$AN$300,16,FALSE)</f>
        <v>0</v>
      </c>
      <c r="P198" s="158">
        <f>VLOOKUP($C198,Loans!$B$12:$AN$300,17,FALSE)</f>
        <v>0</v>
      </c>
      <c r="Q198" s="158">
        <f>VLOOKUP($C198,Loans!$B$12:$AN$300,18,FALSE)</f>
        <v>0</v>
      </c>
      <c r="R198" s="158">
        <f>VLOOKUP($C198,Loans!$B$12:$AN$300,19,FALSE)</f>
        <v>0</v>
      </c>
      <c r="S198" s="145">
        <f>VLOOKUP($C198,'SREC Inv.'!$B$14:$AF$266,25,FALSE)</f>
        <v>0</v>
      </c>
      <c r="T198" s="145">
        <f>VLOOKUP($C198,'SREC Inv.'!$B$14:$AF$266,27,FALSE)</f>
        <v>0</v>
      </c>
      <c r="U198" s="145">
        <f>VLOOKUP($C198,'SREC Inv.'!$B$14:$AF$266,28,FALSE)</f>
        <v>0</v>
      </c>
      <c r="V198" s="161">
        <f>VLOOKUP($C198,'SREC Inv.'!$B$14:$AF$266,29,FALSE)</f>
        <v>0</v>
      </c>
      <c r="W198" s="145">
        <f>VLOOKUP($C198,'SREC Inv.'!$B$14:$AF$266,30,FALSE)</f>
        <v>0</v>
      </c>
      <c r="X198" s="145">
        <f>VLOOKUP($C198,'SREC Inv.'!$B$14:$AF$266,31,FALSE)</f>
        <v>0</v>
      </c>
      <c r="Y198" s="145"/>
      <c r="Z198" s="158">
        <f>VLOOKUP($C198,Loans!$B$12:$AN$300,35,FALSE)</f>
        <v>0</v>
      </c>
      <c r="AA198" s="158"/>
      <c r="AB198" s="55"/>
      <c r="AC198" s="55"/>
      <c r="AD198" s="55"/>
      <c r="AE198" s="55"/>
      <c r="AF198" s="55"/>
      <c r="AG198" s="55"/>
      <c r="AH198" s="55"/>
      <c r="AI198" s="55"/>
      <c r="AJ198" s="160">
        <f>VLOOKUP($C198,'CapO-M Sum'!$A$3:$C$256,3,FALSE)</f>
        <v>192.35298553116897</v>
      </c>
      <c r="AK198" s="160">
        <f t="shared" si="14"/>
        <v>192.35298553116897</v>
      </c>
    </row>
    <row r="199" spans="1:37" hidden="1" outlineLevel="1" x14ac:dyDescent="0.2">
      <c r="A199">
        <f t="shared" si="10"/>
        <v>2027</v>
      </c>
      <c r="B199" s="157">
        <v>46508</v>
      </c>
      <c r="C199" s="157">
        <f t="shared" si="12"/>
        <v>46538</v>
      </c>
      <c r="D199" s="158">
        <v>0</v>
      </c>
      <c r="E199" s="159">
        <v>0</v>
      </c>
      <c r="F199" s="158">
        <f t="shared" si="13"/>
        <v>0</v>
      </c>
      <c r="G199" s="158">
        <f>VLOOKUP($C199,LoansC!$B$12:$AN$188,31,FALSE)</f>
        <v>0</v>
      </c>
      <c r="H199" s="158">
        <f>VLOOKUP($C199,LoansR!$B$12:$AN$187,31,FALSE)</f>
        <v>0</v>
      </c>
      <c r="I199" s="158">
        <f>VLOOKUP($C199,Loans!$B$12:$AN$300,10,FALSE)</f>
        <v>0</v>
      </c>
      <c r="J199" s="158">
        <f>VLOOKUP($C199,LoansC!$B$12:$AN$188,10,FALSE)</f>
        <v>0</v>
      </c>
      <c r="K199" s="158">
        <f>VLOOKUP($C199,LoansR!$B$12:$AN$187,10,FALSE)</f>
        <v>0</v>
      </c>
      <c r="L199" s="158">
        <f>VLOOKUP($C199,Loans!$B$12:$AN$300,14,FALSE)</f>
        <v>0</v>
      </c>
      <c r="M199" s="158">
        <f>VLOOKUP($C199,Loans!$B$12:$AN$300,13,FALSE)</f>
        <v>0</v>
      </c>
      <c r="N199" s="158">
        <f>VLOOKUP($C199,Loans!$B$12:$AN$300,15,FALSE)</f>
        <v>0</v>
      </c>
      <c r="O199" s="158">
        <f>VLOOKUP($C199,Loans!$B$12:$AN$300,16,FALSE)</f>
        <v>0</v>
      </c>
      <c r="P199" s="158">
        <f>VLOOKUP($C199,Loans!$B$12:$AN$300,17,FALSE)</f>
        <v>0</v>
      </c>
      <c r="Q199" s="158">
        <f>VLOOKUP($C199,Loans!$B$12:$AN$300,18,FALSE)</f>
        <v>0</v>
      </c>
      <c r="R199" s="158">
        <f>VLOOKUP($C199,Loans!$B$12:$AN$300,19,FALSE)</f>
        <v>0</v>
      </c>
      <c r="S199" s="145">
        <f>VLOOKUP($C199,'SREC Inv.'!$B$14:$AF$266,25,FALSE)</f>
        <v>0</v>
      </c>
      <c r="T199" s="145">
        <f>VLOOKUP($C199,'SREC Inv.'!$B$14:$AF$266,27,FALSE)</f>
        <v>0</v>
      </c>
      <c r="U199" s="145">
        <f>VLOOKUP($C199,'SREC Inv.'!$B$14:$AF$266,28,FALSE)</f>
        <v>0</v>
      </c>
      <c r="V199" s="161">
        <f>VLOOKUP($C199,'SREC Inv.'!$B$14:$AF$266,29,FALSE)</f>
        <v>0</v>
      </c>
      <c r="W199" s="145">
        <f>VLOOKUP($C199,'SREC Inv.'!$B$14:$AF$266,30,FALSE)</f>
        <v>0</v>
      </c>
      <c r="X199" s="145">
        <f>VLOOKUP($C199,'SREC Inv.'!$B$14:$AF$266,31,FALSE)</f>
        <v>0</v>
      </c>
      <c r="Y199" s="145"/>
      <c r="Z199" s="158">
        <f>VLOOKUP($C199,Loans!$B$12:$AN$300,35,FALSE)</f>
        <v>0</v>
      </c>
      <c r="AA199" s="158"/>
      <c r="AB199" s="55"/>
      <c r="AC199" s="55"/>
      <c r="AD199" s="55"/>
      <c r="AE199" s="55"/>
      <c r="AF199" s="55"/>
      <c r="AG199" s="55"/>
      <c r="AH199" s="55"/>
      <c r="AI199" s="55"/>
      <c r="AJ199" s="160">
        <f>VLOOKUP($C199,'CapO-M Sum'!$A$3:$C$256,3,FALSE)</f>
        <v>192.35298553116897</v>
      </c>
      <c r="AK199" s="160">
        <f t="shared" si="14"/>
        <v>192.35298553116897</v>
      </c>
    </row>
    <row r="200" spans="1:37" hidden="1" outlineLevel="1" x14ac:dyDescent="0.2">
      <c r="A200">
        <f t="shared" si="10"/>
        <v>2027</v>
      </c>
      <c r="B200" s="157">
        <v>46539</v>
      </c>
      <c r="C200" s="157">
        <f t="shared" si="12"/>
        <v>46568</v>
      </c>
      <c r="D200" s="158">
        <v>0</v>
      </c>
      <c r="E200" s="159">
        <v>0</v>
      </c>
      <c r="F200" s="158">
        <f t="shared" si="13"/>
        <v>0</v>
      </c>
      <c r="G200" s="158">
        <f>VLOOKUP($C200,LoansC!$B$12:$AN$188,31,FALSE)</f>
        <v>0</v>
      </c>
      <c r="H200" s="158">
        <f>VLOOKUP($C200,LoansR!$B$12:$AN$187,31,FALSE)</f>
        <v>0</v>
      </c>
      <c r="I200" s="158">
        <f>VLOOKUP($C200,Loans!$B$12:$AN$300,10,FALSE)</f>
        <v>0</v>
      </c>
      <c r="J200" s="158">
        <f>VLOOKUP($C200,LoansC!$B$12:$AN$188,10,FALSE)</f>
        <v>0</v>
      </c>
      <c r="K200" s="158">
        <f>VLOOKUP($C200,LoansR!$B$12:$AN$187,10,FALSE)</f>
        <v>0</v>
      </c>
      <c r="L200" s="158">
        <f>VLOOKUP($C200,Loans!$B$12:$AN$300,14,FALSE)</f>
        <v>0</v>
      </c>
      <c r="M200" s="158">
        <f>VLOOKUP($C200,Loans!$B$12:$AN$300,13,FALSE)</f>
        <v>0</v>
      </c>
      <c r="N200" s="158">
        <f>VLOOKUP($C200,Loans!$B$12:$AN$300,15,FALSE)</f>
        <v>0</v>
      </c>
      <c r="O200" s="158">
        <f>VLOOKUP($C200,Loans!$B$12:$AN$300,16,FALSE)</f>
        <v>0</v>
      </c>
      <c r="P200" s="158">
        <f>VLOOKUP($C200,Loans!$B$12:$AN$300,17,FALSE)</f>
        <v>0</v>
      </c>
      <c r="Q200" s="158">
        <f>VLOOKUP($C200,Loans!$B$12:$AN$300,18,FALSE)</f>
        <v>0</v>
      </c>
      <c r="R200" s="158">
        <f>VLOOKUP($C200,Loans!$B$12:$AN$300,19,FALSE)</f>
        <v>0</v>
      </c>
      <c r="S200" s="145">
        <f>VLOOKUP($C200,'SREC Inv.'!$B$14:$AF$266,25,FALSE)</f>
        <v>0</v>
      </c>
      <c r="T200" s="145">
        <f>VLOOKUP($C200,'SREC Inv.'!$B$14:$AF$266,27,FALSE)</f>
        <v>0</v>
      </c>
      <c r="U200" s="145">
        <f>VLOOKUP($C200,'SREC Inv.'!$B$14:$AF$266,28,FALSE)</f>
        <v>0</v>
      </c>
      <c r="V200" s="161">
        <f>VLOOKUP($C200,'SREC Inv.'!$B$14:$AF$266,29,FALSE)</f>
        <v>0</v>
      </c>
      <c r="W200" s="145">
        <f>VLOOKUP($C200,'SREC Inv.'!$B$14:$AF$266,30,FALSE)</f>
        <v>0</v>
      </c>
      <c r="X200" s="145">
        <f>VLOOKUP($C200,'SREC Inv.'!$B$14:$AF$266,31,FALSE)</f>
        <v>0</v>
      </c>
      <c r="Y200" s="145"/>
      <c r="Z200" s="158">
        <f>VLOOKUP($C200,Loans!$B$12:$AN$300,35,FALSE)</f>
        <v>0</v>
      </c>
      <c r="AA200" s="158"/>
      <c r="AB200" s="55"/>
      <c r="AC200" s="55"/>
      <c r="AD200" s="55"/>
      <c r="AE200" s="55"/>
      <c r="AF200" s="55"/>
      <c r="AG200" s="55"/>
      <c r="AH200" s="55"/>
      <c r="AI200" s="55"/>
      <c r="AJ200" s="160">
        <f>VLOOKUP($C200,'CapO-M Sum'!$A$3:$C$256,3,FALSE)</f>
        <v>192.35298553116897</v>
      </c>
      <c r="AK200" s="160">
        <f t="shared" si="14"/>
        <v>192.35298553116897</v>
      </c>
    </row>
    <row r="201" spans="1:37" hidden="1" outlineLevel="1" x14ac:dyDescent="0.2">
      <c r="A201">
        <f t="shared" si="10"/>
        <v>2027</v>
      </c>
      <c r="B201" s="157">
        <v>46569</v>
      </c>
      <c r="C201" s="157">
        <f t="shared" si="12"/>
        <v>46599</v>
      </c>
      <c r="D201" s="158">
        <v>0</v>
      </c>
      <c r="E201" s="159">
        <v>0</v>
      </c>
      <c r="F201" s="158">
        <f t="shared" si="13"/>
        <v>0</v>
      </c>
      <c r="G201" s="158">
        <f>VLOOKUP($C201,LoansC!$B$12:$AN$188,31,FALSE)</f>
        <v>0</v>
      </c>
      <c r="H201" s="158">
        <f>VLOOKUP($C201,LoansR!$B$12:$AN$187,31,FALSE)</f>
        <v>0</v>
      </c>
      <c r="I201" s="158">
        <f>VLOOKUP($C201,Loans!$B$12:$AN$300,10,FALSE)</f>
        <v>0</v>
      </c>
      <c r="J201" s="158">
        <f>VLOOKUP($C201,LoansC!$B$12:$AN$188,10,FALSE)</f>
        <v>0</v>
      </c>
      <c r="K201" s="158">
        <f>VLOOKUP($C201,LoansR!$B$12:$AN$187,10,FALSE)</f>
        <v>0</v>
      </c>
      <c r="L201" s="158">
        <f>VLOOKUP($C201,Loans!$B$12:$AN$300,14,FALSE)</f>
        <v>0</v>
      </c>
      <c r="M201" s="158">
        <f>VLOOKUP($C201,Loans!$B$12:$AN$300,13,FALSE)</f>
        <v>0</v>
      </c>
      <c r="N201" s="158">
        <f>VLOOKUP($C201,Loans!$B$12:$AN$300,15,FALSE)</f>
        <v>0</v>
      </c>
      <c r="O201" s="158">
        <f>VLOOKUP($C201,Loans!$B$12:$AN$300,16,FALSE)</f>
        <v>0</v>
      </c>
      <c r="P201" s="158">
        <f>VLOOKUP($C201,Loans!$B$12:$AN$300,17,FALSE)</f>
        <v>0</v>
      </c>
      <c r="Q201" s="158">
        <f>VLOOKUP($C201,Loans!$B$12:$AN$300,18,FALSE)</f>
        <v>0</v>
      </c>
      <c r="R201" s="158">
        <f>VLOOKUP($C201,Loans!$B$12:$AN$300,19,FALSE)</f>
        <v>0</v>
      </c>
      <c r="S201" s="145">
        <f>VLOOKUP($C201,'SREC Inv.'!$B$14:$AF$266,25,FALSE)</f>
        <v>0</v>
      </c>
      <c r="T201" s="145">
        <f>VLOOKUP($C201,'SREC Inv.'!$B$14:$AF$266,27,FALSE)</f>
        <v>0</v>
      </c>
      <c r="U201" s="145">
        <f>VLOOKUP($C201,'SREC Inv.'!$B$14:$AF$266,28,FALSE)</f>
        <v>0</v>
      </c>
      <c r="V201" s="161">
        <f>VLOOKUP($C201,'SREC Inv.'!$B$14:$AF$266,29,FALSE)</f>
        <v>0</v>
      </c>
      <c r="W201" s="145">
        <f>VLOOKUP($C201,'SREC Inv.'!$B$14:$AF$266,30,FALSE)</f>
        <v>0</v>
      </c>
      <c r="X201" s="145">
        <f>VLOOKUP($C201,'SREC Inv.'!$B$14:$AF$266,31,FALSE)</f>
        <v>0</v>
      </c>
      <c r="Y201" s="145"/>
      <c r="Z201" s="158">
        <f>VLOOKUP($C201,Loans!$B$12:$AN$300,35,FALSE)</f>
        <v>0</v>
      </c>
      <c r="AA201" s="158"/>
      <c r="AB201" s="55"/>
      <c r="AC201" s="55"/>
      <c r="AD201" s="55"/>
      <c r="AE201" s="55"/>
      <c r="AF201" s="55"/>
      <c r="AG201" s="55"/>
      <c r="AH201" s="55"/>
      <c r="AI201" s="55"/>
      <c r="AJ201" s="160">
        <f>VLOOKUP($C201,'CapO-M Sum'!$A$3:$C$256,3,FALSE)</f>
        <v>192.35298553116897</v>
      </c>
      <c r="AK201" s="160">
        <f t="shared" si="14"/>
        <v>192.35298553116897</v>
      </c>
    </row>
    <row r="202" spans="1:37" hidden="1" outlineLevel="1" x14ac:dyDescent="0.2">
      <c r="A202">
        <f t="shared" si="10"/>
        <v>2027</v>
      </c>
      <c r="B202" s="157">
        <v>46600</v>
      </c>
      <c r="C202" s="157">
        <f t="shared" si="12"/>
        <v>46630</v>
      </c>
      <c r="D202" s="158">
        <v>0</v>
      </c>
      <c r="E202" s="159">
        <v>0</v>
      </c>
      <c r="F202" s="158">
        <f t="shared" si="13"/>
        <v>0</v>
      </c>
      <c r="G202" s="158">
        <f>VLOOKUP($C202,LoansC!$B$12:$AN$188,31,FALSE)</f>
        <v>0</v>
      </c>
      <c r="H202" s="158">
        <f>VLOOKUP($C202,LoansR!$B$12:$AN$187,31,FALSE)</f>
        <v>0</v>
      </c>
      <c r="I202" s="158">
        <f>VLOOKUP($C202,Loans!$B$12:$AN$300,10,FALSE)</f>
        <v>0</v>
      </c>
      <c r="J202" s="158">
        <f>VLOOKUP($C202,LoansC!$B$12:$AN$188,10,FALSE)</f>
        <v>0</v>
      </c>
      <c r="K202" s="158">
        <f>VLOOKUP($C202,LoansR!$B$12:$AN$187,10,FALSE)</f>
        <v>0</v>
      </c>
      <c r="L202" s="158">
        <f>VLOOKUP($C202,Loans!$B$12:$AN$300,14,FALSE)</f>
        <v>0</v>
      </c>
      <c r="M202" s="158">
        <f>VLOOKUP($C202,Loans!$B$12:$AN$300,13,FALSE)</f>
        <v>0</v>
      </c>
      <c r="N202" s="158">
        <f>VLOOKUP($C202,Loans!$B$12:$AN$300,15,FALSE)</f>
        <v>0</v>
      </c>
      <c r="O202" s="158">
        <f>VLOOKUP($C202,Loans!$B$12:$AN$300,16,FALSE)</f>
        <v>0</v>
      </c>
      <c r="P202" s="158">
        <f>VLOOKUP($C202,Loans!$B$12:$AN$300,17,FALSE)</f>
        <v>0</v>
      </c>
      <c r="Q202" s="158">
        <f>VLOOKUP($C202,Loans!$B$12:$AN$300,18,FALSE)</f>
        <v>0</v>
      </c>
      <c r="R202" s="158">
        <f>VLOOKUP($C202,Loans!$B$12:$AN$300,19,FALSE)</f>
        <v>0</v>
      </c>
      <c r="S202" s="145">
        <f>VLOOKUP($C202,'SREC Inv.'!$B$14:$AF$266,25,FALSE)</f>
        <v>0</v>
      </c>
      <c r="T202" s="145">
        <f>VLOOKUP($C202,'SREC Inv.'!$B$14:$AF$266,27,FALSE)</f>
        <v>0</v>
      </c>
      <c r="U202" s="145">
        <f>VLOOKUP($C202,'SREC Inv.'!$B$14:$AF$266,28,FALSE)</f>
        <v>0</v>
      </c>
      <c r="V202" s="161">
        <f>VLOOKUP($C202,'SREC Inv.'!$B$14:$AF$266,29,FALSE)</f>
        <v>0</v>
      </c>
      <c r="W202" s="145">
        <f>VLOOKUP($C202,'SREC Inv.'!$B$14:$AF$266,30,FALSE)</f>
        <v>0</v>
      </c>
      <c r="X202" s="145">
        <f>VLOOKUP($C202,'SREC Inv.'!$B$14:$AF$266,31,FALSE)</f>
        <v>0</v>
      </c>
      <c r="Y202" s="145"/>
      <c r="Z202" s="158">
        <f>VLOOKUP($C202,Loans!$B$12:$AN$300,35,FALSE)</f>
        <v>0</v>
      </c>
      <c r="AA202" s="158"/>
      <c r="AB202" s="55"/>
      <c r="AC202" s="55"/>
      <c r="AD202" s="55"/>
      <c r="AE202" s="55"/>
      <c r="AF202" s="55"/>
      <c r="AG202" s="55"/>
      <c r="AH202" s="55"/>
      <c r="AI202" s="55"/>
      <c r="AJ202" s="160">
        <f>VLOOKUP($C202,'CapO-M Sum'!$A$3:$C$256,3,FALSE)</f>
        <v>192.35298553116897</v>
      </c>
      <c r="AK202" s="160">
        <f t="shared" si="14"/>
        <v>192.35298553116897</v>
      </c>
    </row>
    <row r="203" spans="1:37" hidden="1" outlineLevel="1" x14ac:dyDescent="0.2">
      <c r="A203">
        <f t="shared" si="10"/>
        <v>2027</v>
      </c>
      <c r="B203" s="157">
        <v>46631</v>
      </c>
      <c r="C203" s="157">
        <f t="shared" si="12"/>
        <v>46660</v>
      </c>
      <c r="D203" s="158">
        <v>0</v>
      </c>
      <c r="E203" s="159">
        <v>0</v>
      </c>
      <c r="F203" s="158">
        <f t="shared" si="13"/>
        <v>0</v>
      </c>
      <c r="G203" s="158">
        <f>VLOOKUP($C203,LoansC!$B$12:$AN$188,31,FALSE)</f>
        <v>0</v>
      </c>
      <c r="H203" s="158">
        <f>VLOOKUP($C203,LoansR!$B$12:$AN$187,31,FALSE)</f>
        <v>0</v>
      </c>
      <c r="I203" s="158">
        <f>VLOOKUP($C203,Loans!$B$12:$AN$300,10,FALSE)</f>
        <v>0</v>
      </c>
      <c r="J203" s="158">
        <f>VLOOKUP($C203,LoansC!$B$12:$AN$188,10,FALSE)</f>
        <v>0</v>
      </c>
      <c r="K203" s="158">
        <f>VLOOKUP($C203,LoansR!$B$12:$AN$187,10,FALSE)</f>
        <v>0</v>
      </c>
      <c r="L203" s="158">
        <f>VLOOKUP($C203,Loans!$B$12:$AN$300,14,FALSE)</f>
        <v>0</v>
      </c>
      <c r="M203" s="158">
        <f>VLOOKUP($C203,Loans!$B$12:$AN$300,13,FALSE)</f>
        <v>0</v>
      </c>
      <c r="N203" s="158">
        <f>VLOOKUP($C203,Loans!$B$12:$AN$300,15,FALSE)</f>
        <v>0</v>
      </c>
      <c r="O203" s="158">
        <f>VLOOKUP($C203,Loans!$B$12:$AN$300,16,FALSE)</f>
        <v>0</v>
      </c>
      <c r="P203" s="158">
        <f>VLOOKUP($C203,Loans!$B$12:$AN$300,17,FALSE)</f>
        <v>0</v>
      </c>
      <c r="Q203" s="158">
        <f>VLOOKUP($C203,Loans!$B$12:$AN$300,18,FALSE)</f>
        <v>0</v>
      </c>
      <c r="R203" s="158">
        <f>VLOOKUP($C203,Loans!$B$12:$AN$300,19,FALSE)</f>
        <v>0</v>
      </c>
      <c r="S203" s="145">
        <f>VLOOKUP($C203,'SREC Inv.'!$B$14:$AF$266,25,FALSE)</f>
        <v>0</v>
      </c>
      <c r="T203" s="145">
        <f>VLOOKUP($C203,'SREC Inv.'!$B$14:$AF$266,27,FALSE)</f>
        <v>0</v>
      </c>
      <c r="U203" s="145">
        <f>VLOOKUP($C203,'SREC Inv.'!$B$14:$AF$266,28,FALSE)</f>
        <v>0</v>
      </c>
      <c r="V203" s="161">
        <f>VLOOKUP($C203,'SREC Inv.'!$B$14:$AF$266,29,FALSE)</f>
        <v>0</v>
      </c>
      <c r="W203" s="145">
        <f>VLOOKUP($C203,'SREC Inv.'!$B$14:$AF$266,30,FALSE)</f>
        <v>0</v>
      </c>
      <c r="X203" s="145">
        <f>VLOOKUP($C203,'SREC Inv.'!$B$14:$AF$266,31,FALSE)</f>
        <v>0</v>
      </c>
      <c r="Y203" s="145"/>
      <c r="Z203" s="158">
        <f>VLOOKUP($C203,Loans!$B$12:$AN$300,35,FALSE)</f>
        <v>0</v>
      </c>
      <c r="AA203" s="158"/>
      <c r="AB203" s="55"/>
      <c r="AC203" s="55"/>
      <c r="AD203" s="55"/>
      <c r="AE203" s="55"/>
      <c r="AF203" s="55"/>
      <c r="AG203" s="55"/>
      <c r="AH203" s="55"/>
      <c r="AI203" s="55"/>
      <c r="AJ203" s="160">
        <f>VLOOKUP($C203,'CapO-M Sum'!$A$3:$C$256,3,FALSE)</f>
        <v>192.35298553116897</v>
      </c>
      <c r="AK203" s="160">
        <f t="shared" si="14"/>
        <v>192.35298553116897</v>
      </c>
    </row>
    <row r="204" spans="1:37" hidden="1" outlineLevel="1" x14ac:dyDescent="0.2">
      <c r="A204">
        <f t="shared" si="10"/>
        <v>2027</v>
      </c>
      <c r="B204" s="157">
        <v>46661</v>
      </c>
      <c r="C204" s="157">
        <f t="shared" si="12"/>
        <v>46691</v>
      </c>
      <c r="D204" s="158">
        <v>0</v>
      </c>
      <c r="E204" s="159">
        <v>0</v>
      </c>
      <c r="F204" s="158">
        <f t="shared" si="13"/>
        <v>0</v>
      </c>
      <c r="G204" s="158">
        <f>VLOOKUP($C204,LoansC!$B$12:$AN$188,31,FALSE)</f>
        <v>0</v>
      </c>
      <c r="H204" s="158">
        <f>VLOOKUP($C204,LoansR!$B$12:$AN$187,31,FALSE)</f>
        <v>0</v>
      </c>
      <c r="I204" s="158">
        <f>VLOOKUP($C204,Loans!$B$12:$AN$300,10,FALSE)</f>
        <v>0</v>
      </c>
      <c r="J204" s="158">
        <f>VLOOKUP($C204,LoansC!$B$12:$AN$188,10,FALSE)</f>
        <v>0</v>
      </c>
      <c r="K204" s="158">
        <f>VLOOKUP($C204,LoansR!$B$12:$AN$187,10,FALSE)</f>
        <v>0</v>
      </c>
      <c r="L204" s="158">
        <f>VLOOKUP($C204,Loans!$B$12:$AN$300,14,FALSE)</f>
        <v>0</v>
      </c>
      <c r="M204" s="158">
        <f>VLOOKUP($C204,Loans!$B$12:$AN$300,13,FALSE)</f>
        <v>0</v>
      </c>
      <c r="N204" s="158">
        <f>VLOOKUP($C204,Loans!$B$12:$AN$300,15,FALSE)</f>
        <v>0</v>
      </c>
      <c r="O204" s="158">
        <f>VLOOKUP($C204,Loans!$B$12:$AN$300,16,FALSE)</f>
        <v>0</v>
      </c>
      <c r="P204" s="158">
        <f>VLOOKUP($C204,Loans!$B$12:$AN$300,17,FALSE)</f>
        <v>0</v>
      </c>
      <c r="Q204" s="158">
        <f>VLOOKUP($C204,Loans!$B$12:$AN$300,18,FALSE)</f>
        <v>0</v>
      </c>
      <c r="R204" s="158">
        <f>VLOOKUP($C204,Loans!$B$12:$AN$300,19,FALSE)</f>
        <v>0</v>
      </c>
      <c r="S204" s="145">
        <f>VLOOKUP($C204,'SREC Inv.'!$B$14:$AF$266,25,FALSE)</f>
        <v>0</v>
      </c>
      <c r="T204" s="145">
        <f>VLOOKUP($C204,'SREC Inv.'!$B$14:$AF$266,27,FALSE)</f>
        <v>0</v>
      </c>
      <c r="U204" s="145">
        <f>VLOOKUP($C204,'SREC Inv.'!$B$14:$AF$266,28,FALSE)</f>
        <v>0</v>
      </c>
      <c r="V204" s="161">
        <f>VLOOKUP($C204,'SREC Inv.'!$B$14:$AF$266,29,FALSE)</f>
        <v>0</v>
      </c>
      <c r="W204" s="145">
        <f>VLOOKUP($C204,'SREC Inv.'!$B$14:$AF$266,30,FALSE)</f>
        <v>0</v>
      </c>
      <c r="X204" s="145">
        <f>VLOOKUP($C204,'SREC Inv.'!$B$14:$AF$266,31,FALSE)</f>
        <v>0</v>
      </c>
      <c r="Y204" s="145"/>
      <c r="Z204" s="158">
        <f>VLOOKUP($C204,Loans!$B$12:$AN$300,35,FALSE)</f>
        <v>0</v>
      </c>
      <c r="AA204" s="158"/>
      <c r="AB204" s="55"/>
      <c r="AC204" s="55"/>
      <c r="AD204" s="55"/>
      <c r="AE204" s="55"/>
      <c r="AF204" s="55"/>
      <c r="AG204" s="55"/>
      <c r="AH204" s="55"/>
      <c r="AI204" s="55"/>
      <c r="AJ204" s="160">
        <f>VLOOKUP($C204,'CapO-M Sum'!$A$3:$C$256,3,FALSE)</f>
        <v>0</v>
      </c>
      <c r="AK204" s="160">
        <f t="shared" si="14"/>
        <v>0</v>
      </c>
    </row>
    <row r="205" spans="1:37" hidden="1" outlineLevel="1" x14ac:dyDescent="0.2">
      <c r="A205">
        <f t="shared" si="10"/>
        <v>2027</v>
      </c>
      <c r="B205" s="157">
        <v>46692</v>
      </c>
      <c r="C205" s="157">
        <f t="shared" si="12"/>
        <v>46721</v>
      </c>
      <c r="D205" s="158">
        <v>0</v>
      </c>
      <c r="E205" s="159">
        <v>0</v>
      </c>
      <c r="F205" s="158">
        <f t="shared" si="13"/>
        <v>0</v>
      </c>
      <c r="G205" s="158">
        <f>VLOOKUP($C205,LoansC!$B$12:$AN$188,31,FALSE)</f>
        <v>0</v>
      </c>
      <c r="H205" s="158">
        <f>VLOOKUP($C205,LoansR!$B$12:$AN$187,31,FALSE)</f>
        <v>0</v>
      </c>
      <c r="I205" s="158">
        <f>VLOOKUP($C205,Loans!$B$12:$AN$300,10,FALSE)</f>
        <v>0</v>
      </c>
      <c r="J205" s="158">
        <f>VLOOKUP($C205,LoansC!$B$12:$AN$188,10,FALSE)</f>
        <v>0</v>
      </c>
      <c r="K205" s="158">
        <f>VLOOKUP($C205,LoansR!$B$12:$AN$187,10,FALSE)</f>
        <v>0</v>
      </c>
      <c r="L205" s="158">
        <f>VLOOKUP($C205,Loans!$B$12:$AN$300,14,FALSE)</f>
        <v>0</v>
      </c>
      <c r="M205" s="158">
        <f>VLOOKUP($C205,Loans!$B$12:$AN$300,13,FALSE)</f>
        <v>0</v>
      </c>
      <c r="N205" s="158">
        <f>VLOOKUP($C205,Loans!$B$12:$AN$300,15,FALSE)</f>
        <v>0</v>
      </c>
      <c r="O205" s="158">
        <f>VLOOKUP($C205,Loans!$B$12:$AN$300,16,FALSE)</f>
        <v>0</v>
      </c>
      <c r="P205" s="158">
        <f>VLOOKUP($C205,Loans!$B$12:$AN$300,17,FALSE)</f>
        <v>0</v>
      </c>
      <c r="Q205" s="158">
        <f>VLOOKUP($C205,Loans!$B$12:$AN$300,18,FALSE)</f>
        <v>0</v>
      </c>
      <c r="R205" s="158">
        <f>VLOOKUP($C205,Loans!$B$12:$AN$300,19,FALSE)</f>
        <v>0</v>
      </c>
      <c r="S205" s="145">
        <f>VLOOKUP($C205,'SREC Inv.'!$B$14:$AF$266,25,FALSE)</f>
        <v>0</v>
      </c>
      <c r="T205" s="145">
        <f>VLOOKUP($C205,'SREC Inv.'!$B$14:$AF$266,27,FALSE)</f>
        <v>0</v>
      </c>
      <c r="U205" s="145">
        <f>VLOOKUP($C205,'SREC Inv.'!$B$14:$AF$266,28,FALSE)</f>
        <v>0</v>
      </c>
      <c r="V205" s="161">
        <f>VLOOKUP($C205,'SREC Inv.'!$B$14:$AF$266,29,FALSE)</f>
        <v>0</v>
      </c>
      <c r="W205" s="145">
        <f>VLOOKUP($C205,'SREC Inv.'!$B$14:$AF$266,30,FALSE)</f>
        <v>0</v>
      </c>
      <c r="X205" s="145">
        <f>VLOOKUP($C205,'SREC Inv.'!$B$14:$AF$266,31,FALSE)</f>
        <v>0</v>
      </c>
      <c r="Y205" s="145"/>
      <c r="Z205" s="158">
        <f>VLOOKUP($C205,Loans!$B$12:$AN$300,35,FALSE)</f>
        <v>0</v>
      </c>
      <c r="AA205" s="158"/>
      <c r="AB205" s="55"/>
      <c r="AC205" s="55"/>
      <c r="AD205" s="55"/>
      <c r="AE205" s="55"/>
      <c r="AF205" s="55"/>
      <c r="AG205" s="55"/>
      <c r="AH205" s="55"/>
      <c r="AI205" s="55"/>
      <c r="AJ205" s="160">
        <f>VLOOKUP($C205,'CapO-M Sum'!$A$3:$C$256,3,FALSE)</f>
        <v>0</v>
      </c>
      <c r="AK205" s="160">
        <f t="shared" si="14"/>
        <v>0</v>
      </c>
    </row>
    <row r="206" spans="1:37" hidden="1" outlineLevel="1" x14ac:dyDescent="0.2">
      <c r="A206">
        <f t="shared" si="10"/>
        <v>2027</v>
      </c>
      <c r="B206" s="157">
        <v>46722</v>
      </c>
      <c r="C206" s="157">
        <f t="shared" si="12"/>
        <v>46752</v>
      </c>
      <c r="D206" s="158">
        <v>0</v>
      </c>
      <c r="E206" s="159">
        <v>0</v>
      </c>
      <c r="F206" s="158">
        <f t="shared" si="13"/>
        <v>0</v>
      </c>
      <c r="G206" s="158">
        <f>VLOOKUP($C206,LoansC!$B$12:$AN$188,31,FALSE)</f>
        <v>0</v>
      </c>
      <c r="H206" s="158">
        <f>VLOOKUP($C206,LoansR!$B$12:$AN$187,31,FALSE)</f>
        <v>0</v>
      </c>
      <c r="I206" s="158">
        <f>VLOOKUP($C206,Loans!$B$12:$AN$300,10,FALSE)</f>
        <v>0</v>
      </c>
      <c r="J206" s="158">
        <f>VLOOKUP($C206,LoansC!$B$12:$AN$188,10,FALSE)</f>
        <v>0</v>
      </c>
      <c r="K206" s="158">
        <f>VLOOKUP($C206,LoansR!$B$12:$AN$187,10,FALSE)</f>
        <v>0</v>
      </c>
      <c r="L206" s="158">
        <f>VLOOKUP($C206,Loans!$B$12:$AN$300,14,FALSE)</f>
        <v>0</v>
      </c>
      <c r="M206" s="158">
        <f>VLOOKUP($C206,Loans!$B$12:$AN$300,13,FALSE)</f>
        <v>0</v>
      </c>
      <c r="N206" s="158">
        <f>VLOOKUP($C206,Loans!$B$12:$AN$300,15,FALSE)</f>
        <v>0</v>
      </c>
      <c r="O206" s="158">
        <f>VLOOKUP($C206,Loans!$B$12:$AN$300,16,FALSE)</f>
        <v>0</v>
      </c>
      <c r="P206" s="158">
        <f>VLOOKUP($C206,Loans!$B$12:$AN$300,17,FALSE)</f>
        <v>0</v>
      </c>
      <c r="Q206" s="158">
        <f>VLOOKUP($C206,Loans!$B$12:$AN$300,18,FALSE)</f>
        <v>0</v>
      </c>
      <c r="R206" s="158">
        <f>VLOOKUP($C206,Loans!$B$12:$AN$300,19,FALSE)</f>
        <v>0</v>
      </c>
      <c r="S206" s="145">
        <f>VLOOKUP($C206,'SREC Inv.'!$B$14:$AF$266,25,FALSE)</f>
        <v>0</v>
      </c>
      <c r="T206" s="145">
        <f>VLOOKUP($C206,'SREC Inv.'!$B$14:$AF$266,27,FALSE)</f>
        <v>0</v>
      </c>
      <c r="U206" s="145">
        <f>VLOOKUP($C206,'SREC Inv.'!$B$14:$AF$266,28,FALSE)</f>
        <v>0</v>
      </c>
      <c r="V206" s="161">
        <f>VLOOKUP($C206,'SREC Inv.'!$B$14:$AF$266,29,FALSE)</f>
        <v>0</v>
      </c>
      <c r="W206" s="145">
        <f>VLOOKUP($C206,'SREC Inv.'!$B$14:$AF$266,30,FALSE)</f>
        <v>0</v>
      </c>
      <c r="X206" s="145">
        <f>VLOOKUP($C206,'SREC Inv.'!$B$14:$AF$266,31,FALSE)</f>
        <v>0</v>
      </c>
      <c r="Y206" s="145"/>
      <c r="Z206" s="158">
        <f>VLOOKUP($C206,Loans!$B$12:$AN$300,35,FALSE)</f>
        <v>0</v>
      </c>
      <c r="AA206" s="158"/>
      <c r="AB206" s="55"/>
      <c r="AC206" s="55"/>
      <c r="AD206" s="55"/>
      <c r="AE206" s="55"/>
      <c r="AF206" s="55"/>
      <c r="AG206" s="55"/>
      <c r="AH206" s="55"/>
      <c r="AI206" s="55"/>
      <c r="AJ206" s="160">
        <f>VLOOKUP($C206,'CapO-M Sum'!$A$3:$C$256,3,FALSE)</f>
        <v>0</v>
      </c>
      <c r="AK206" s="160">
        <f t="shared" si="14"/>
        <v>0</v>
      </c>
    </row>
    <row r="207" spans="1:37" hidden="1" outlineLevel="1" x14ac:dyDescent="0.2">
      <c r="A207">
        <f t="shared" si="10"/>
        <v>2028</v>
      </c>
      <c r="B207" s="157">
        <v>46753</v>
      </c>
      <c r="C207" s="157">
        <f t="shared" si="12"/>
        <v>46783</v>
      </c>
      <c r="D207" s="158">
        <v>0</v>
      </c>
      <c r="E207" s="159">
        <v>0</v>
      </c>
      <c r="F207" s="158">
        <f t="shared" si="13"/>
        <v>0</v>
      </c>
      <c r="G207" s="158">
        <f>VLOOKUP($C207,LoansC!$B$12:$AN$188,31,FALSE)</f>
        <v>0</v>
      </c>
      <c r="H207" s="158">
        <f>VLOOKUP($C207,LoansR!$B$12:$AN$187,31,FALSE)</f>
        <v>0</v>
      </c>
      <c r="I207" s="158">
        <f>VLOOKUP($C207,Loans!$B$12:$AN$300,10,FALSE)</f>
        <v>0</v>
      </c>
      <c r="J207" s="158">
        <f>VLOOKUP($C207,LoansC!$B$12:$AN$188,10,FALSE)</f>
        <v>0</v>
      </c>
      <c r="K207" s="158">
        <f>VLOOKUP($C207,LoansR!$B$12:$AN$187,10,FALSE)</f>
        <v>0</v>
      </c>
      <c r="L207" s="158">
        <f>VLOOKUP($C207,Loans!$B$12:$AN$300,14,FALSE)</f>
        <v>0</v>
      </c>
      <c r="M207" s="158">
        <f>VLOOKUP($C207,Loans!$B$12:$AN$300,13,FALSE)</f>
        <v>0</v>
      </c>
      <c r="N207" s="158">
        <f>VLOOKUP($C207,Loans!$B$12:$AN$300,15,FALSE)</f>
        <v>0</v>
      </c>
      <c r="O207" s="158">
        <f>VLOOKUP($C207,Loans!$B$12:$AN$300,16,FALSE)</f>
        <v>0</v>
      </c>
      <c r="P207" s="158">
        <f>VLOOKUP($C207,Loans!$B$12:$AN$300,17,FALSE)</f>
        <v>0</v>
      </c>
      <c r="Q207" s="158">
        <f>VLOOKUP($C207,Loans!$B$12:$AN$300,18,FALSE)</f>
        <v>0</v>
      </c>
      <c r="R207" s="158">
        <f>VLOOKUP($C207,Loans!$B$12:$AN$300,19,FALSE)</f>
        <v>0</v>
      </c>
      <c r="S207" s="145">
        <f>VLOOKUP($C207,'SREC Inv.'!$B$14:$AF$266,25,FALSE)</f>
        <v>0</v>
      </c>
      <c r="T207" s="145">
        <f>VLOOKUP($C207,'SREC Inv.'!$B$14:$AF$266,27,FALSE)</f>
        <v>0</v>
      </c>
      <c r="U207" s="145">
        <f>VLOOKUP($C207,'SREC Inv.'!$B$14:$AF$266,28,FALSE)</f>
        <v>0</v>
      </c>
      <c r="V207" s="161">
        <f>VLOOKUP($C207,'SREC Inv.'!$B$14:$AF$266,29,FALSE)</f>
        <v>0</v>
      </c>
      <c r="W207" s="145">
        <f>VLOOKUP($C207,'SREC Inv.'!$B$14:$AF$266,30,FALSE)</f>
        <v>0</v>
      </c>
      <c r="X207" s="145">
        <f>VLOOKUP($C207,'SREC Inv.'!$B$14:$AF$266,31,FALSE)</f>
        <v>0</v>
      </c>
      <c r="Y207" s="145"/>
      <c r="Z207" s="158">
        <f>VLOOKUP($C207,Loans!$B$12:$AN$300,35,FALSE)</f>
        <v>0</v>
      </c>
      <c r="AA207" s="158"/>
      <c r="AB207" s="55"/>
      <c r="AC207" s="55"/>
      <c r="AD207" s="55"/>
      <c r="AE207" s="55"/>
      <c r="AF207" s="55"/>
      <c r="AG207" s="55"/>
      <c r="AH207" s="55"/>
      <c r="AI207" s="55"/>
      <c r="AJ207" s="160">
        <f>VLOOKUP($C207,'CapO-M Sum'!$A$3:$C$256,3,FALSE)</f>
        <v>0</v>
      </c>
      <c r="AK207" s="160">
        <f t="shared" si="14"/>
        <v>0</v>
      </c>
    </row>
    <row r="208" spans="1:37" hidden="1" outlineLevel="1" x14ac:dyDescent="0.2">
      <c r="A208">
        <f t="shared" si="10"/>
        <v>2028</v>
      </c>
      <c r="B208" s="157">
        <v>46784</v>
      </c>
      <c r="C208" s="157">
        <f t="shared" si="12"/>
        <v>46812</v>
      </c>
      <c r="D208" s="158">
        <v>0</v>
      </c>
      <c r="E208" s="159">
        <v>0</v>
      </c>
      <c r="F208" s="158">
        <f t="shared" si="13"/>
        <v>0</v>
      </c>
      <c r="G208" s="158">
        <f>VLOOKUP($C208,LoansC!$B$12:$AN$188,31,FALSE)</f>
        <v>0</v>
      </c>
      <c r="H208" s="158">
        <f>VLOOKUP($C208,LoansR!$B$12:$AN$187,31,FALSE)</f>
        <v>0</v>
      </c>
      <c r="I208" s="158">
        <f>VLOOKUP($C208,Loans!$B$12:$AN$300,10,FALSE)</f>
        <v>0</v>
      </c>
      <c r="J208" s="158">
        <f>VLOOKUP($C208,LoansC!$B$12:$AN$188,10,FALSE)</f>
        <v>0</v>
      </c>
      <c r="K208" s="158">
        <f>VLOOKUP($C208,LoansR!$B$12:$AN$187,10,FALSE)</f>
        <v>0</v>
      </c>
      <c r="L208" s="158">
        <f>VLOOKUP($C208,Loans!$B$12:$AN$300,14,FALSE)</f>
        <v>0</v>
      </c>
      <c r="M208" s="158">
        <f>VLOOKUP($C208,Loans!$B$12:$AN$300,13,FALSE)</f>
        <v>0</v>
      </c>
      <c r="N208" s="158">
        <f>VLOOKUP($C208,Loans!$B$12:$AN$300,15,FALSE)</f>
        <v>0</v>
      </c>
      <c r="O208" s="158">
        <f>VLOOKUP($C208,Loans!$B$12:$AN$300,16,FALSE)</f>
        <v>0</v>
      </c>
      <c r="P208" s="158">
        <f>VLOOKUP($C208,Loans!$B$12:$AN$300,17,FALSE)</f>
        <v>0</v>
      </c>
      <c r="Q208" s="158">
        <f>VLOOKUP($C208,Loans!$B$12:$AN$300,18,FALSE)</f>
        <v>0</v>
      </c>
      <c r="R208" s="158">
        <f>VLOOKUP($C208,Loans!$B$12:$AN$300,19,FALSE)</f>
        <v>0</v>
      </c>
      <c r="S208" s="145">
        <f>VLOOKUP($C208,'SREC Inv.'!$B$14:$AF$266,25,FALSE)</f>
        <v>0</v>
      </c>
      <c r="T208" s="145">
        <f>VLOOKUP($C208,'SREC Inv.'!$B$14:$AF$266,27,FALSE)</f>
        <v>0</v>
      </c>
      <c r="U208" s="145">
        <f>VLOOKUP($C208,'SREC Inv.'!$B$14:$AF$266,28,FALSE)</f>
        <v>0</v>
      </c>
      <c r="V208" s="161">
        <f>VLOOKUP($C208,'SREC Inv.'!$B$14:$AF$266,29,FALSE)</f>
        <v>0</v>
      </c>
      <c r="W208" s="145">
        <f>VLOOKUP($C208,'SREC Inv.'!$B$14:$AF$266,30,FALSE)</f>
        <v>0</v>
      </c>
      <c r="X208" s="145">
        <f>VLOOKUP($C208,'SREC Inv.'!$B$14:$AF$266,31,FALSE)</f>
        <v>0</v>
      </c>
      <c r="Y208" s="145"/>
      <c r="Z208" s="158">
        <f>VLOOKUP($C208,Loans!$B$12:$AN$300,35,FALSE)</f>
        <v>0</v>
      </c>
      <c r="AA208" s="158"/>
      <c r="AB208" s="55"/>
      <c r="AC208" s="55"/>
      <c r="AD208" s="55"/>
      <c r="AE208" s="55"/>
      <c r="AF208" s="55"/>
      <c r="AG208" s="55"/>
      <c r="AH208" s="55"/>
      <c r="AI208" s="55"/>
      <c r="AJ208" s="160">
        <f>VLOOKUP($C208,'CapO-M Sum'!$A$3:$C$256,3,FALSE)</f>
        <v>0</v>
      </c>
      <c r="AK208" s="160">
        <f t="shared" si="14"/>
        <v>0</v>
      </c>
    </row>
    <row r="209" spans="1:37" hidden="1" outlineLevel="1" x14ac:dyDescent="0.2">
      <c r="A209">
        <f t="shared" si="10"/>
        <v>2028</v>
      </c>
      <c r="B209" s="157">
        <v>46813</v>
      </c>
      <c r="C209" s="157">
        <f t="shared" si="12"/>
        <v>46843</v>
      </c>
      <c r="D209" s="158">
        <v>0</v>
      </c>
      <c r="E209" s="159">
        <v>0</v>
      </c>
      <c r="F209" s="158">
        <f t="shared" si="13"/>
        <v>0</v>
      </c>
      <c r="G209" s="158">
        <f>VLOOKUP($C209,LoansC!$B$12:$AN$188,31,FALSE)</f>
        <v>0</v>
      </c>
      <c r="H209" s="158">
        <f>VLOOKUP($C209,LoansR!$B$12:$AN$187,31,FALSE)</f>
        <v>0</v>
      </c>
      <c r="I209" s="158">
        <f>VLOOKUP($C209,Loans!$B$12:$AN$300,10,FALSE)</f>
        <v>0</v>
      </c>
      <c r="J209" s="158">
        <f>VLOOKUP($C209,LoansC!$B$12:$AN$188,10,FALSE)</f>
        <v>0</v>
      </c>
      <c r="K209" s="158">
        <f>VLOOKUP($C209,LoansR!$B$12:$AN$187,10,FALSE)</f>
        <v>0</v>
      </c>
      <c r="L209" s="158">
        <f>VLOOKUP($C209,Loans!$B$12:$AN$300,14,FALSE)</f>
        <v>0</v>
      </c>
      <c r="M209" s="158">
        <f>VLOOKUP($C209,Loans!$B$12:$AN$300,13,FALSE)</f>
        <v>0</v>
      </c>
      <c r="N209" s="158">
        <f>VLOOKUP($C209,Loans!$B$12:$AN$300,15,FALSE)</f>
        <v>0</v>
      </c>
      <c r="O209" s="158">
        <f>VLOOKUP($C209,Loans!$B$12:$AN$300,16,FALSE)</f>
        <v>0</v>
      </c>
      <c r="P209" s="158">
        <f>VLOOKUP($C209,Loans!$B$12:$AN$300,17,FALSE)</f>
        <v>0</v>
      </c>
      <c r="Q209" s="158">
        <f>VLOOKUP($C209,Loans!$B$12:$AN$300,18,FALSE)</f>
        <v>0</v>
      </c>
      <c r="R209" s="158">
        <f>VLOOKUP($C209,Loans!$B$12:$AN$300,19,FALSE)</f>
        <v>0</v>
      </c>
      <c r="S209" s="145">
        <f>VLOOKUP($C209,'SREC Inv.'!$B$14:$AF$266,25,FALSE)</f>
        <v>0</v>
      </c>
      <c r="T209" s="145">
        <f>VLOOKUP($C209,'SREC Inv.'!$B$14:$AF$266,27,FALSE)</f>
        <v>0</v>
      </c>
      <c r="U209" s="145">
        <f>VLOOKUP($C209,'SREC Inv.'!$B$14:$AF$266,28,FALSE)</f>
        <v>0</v>
      </c>
      <c r="V209" s="161">
        <f>VLOOKUP($C209,'SREC Inv.'!$B$14:$AF$266,29,FALSE)</f>
        <v>0</v>
      </c>
      <c r="W209" s="145">
        <f>VLOOKUP($C209,'SREC Inv.'!$B$14:$AF$266,30,FALSE)</f>
        <v>0</v>
      </c>
      <c r="X209" s="145">
        <f>VLOOKUP($C209,'SREC Inv.'!$B$14:$AF$266,31,FALSE)</f>
        <v>0</v>
      </c>
      <c r="Y209" s="145"/>
      <c r="Z209" s="158">
        <f>VLOOKUP($C209,Loans!$B$12:$AN$300,35,FALSE)</f>
        <v>0</v>
      </c>
      <c r="AA209" s="158"/>
      <c r="AB209" s="55"/>
      <c r="AC209" s="55"/>
      <c r="AD209" s="55"/>
      <c r="AE209" s="55"/>
      <c r="AF209" s="55"/>
      <c r="AG209" s="55"/>
      <c r="AH209" s="55"/>
      <c r="AI209" s="55"/>
      <c r="AJ209" s="160">
        <f>VLOOKUP($C209,'CapO-M Sum'!$A$3:$C$256,3,FALSE)</f>
        <v>0</v>
      </c>
      <c r="AK209" s="160">
        <f t="shared" si="14"/>
        <v>0</v>
      </c>
    </row>
    <row r="210" spans="1:37" hidden="1" outlineLevel="1" x14ac:dyDescent="0.2">
      <c r="A210">
        <f t="shared" si="10"/>
        <v>2028</v>
      </c>
      <c r="B210" s="157">
        <v>46844</v>
      </c>
      <c r="C210" s="157">
        <f t="shared" si="12"/>
        <v>46873</v>
      </c>
      <c r="D210" s="158">
        <v>0</v>
      </c>
      <c r="E210" s="159">
        <v>0</v>
      </c>
      <c r="F210" s="158">
        <f t="shared" si="13"/>
        <v>0</v>
      </c>
      <c r="G210" s="158">
        <f>VLOOKUP($C210,LoansC!$B$12:$AN$188,31,FALSE)</f>
        <v>0</v>
      </c>
      <c r="H210" s="158">
        <f>VLOOKUP($C210,LoansR!$B$12:$AN$187,31,FALSE)</f>
        <v>0</v>
      </c>
      <c r="I210" s="158">
        <f>VLOOKUP($C210,Loans!$B$12:$AN$300,10,FALSE)</f>
        <v>0</v>
      </c>
      <c r="J210" s="158">
        <f>VLOOKUP($C210,LoansC!$B$12:$AN$188,10,FALSE)</f>
        <v>0</v>
      </c>
      <c r="K210" s="158">
        <f>VLOOKUP($C210,LoansR!$B$12:$AN$187,10,FALSE)</f>
        <v>0</v>
      </c>
      <c r="L210" s="158">
        <f>VLOOKUP($C210,Loans!$B$12:$AN$300,14,FALSE)</f>
        <v>0</v>
      </c>
      <c r="M210" s="158">
        <f>VLOOKUP($C210,Loans!$B$12:$AN$300,13,FALSE)</f>
        <v>0</v>
      </c>
      <c r="N210" s="158">
        <f>VLOOKUP($C210,Loans!$B$12:$AN$300,15,FALSE)</f>
        <v>0</v>
      </c>
      <c r="O210" s="158">
        <f>VLOOKUP($C210,Loans!$B$12:$AN$300,16,FALSE)</f>
        <v>0</v>
      </c>
      <c r="P210" s="158">
        <f>VLOOKUP($C210,Loans!$B$12:$AN$300,17,FALSE)</f>
        <v>0</v>
      </c>
      <c r="Q210" s="158">
        <f>VLOOKUP($C210,Loans!$B$12:$AN$300,18,FALSE)</f>
        <v>0</v>
      </c>
      <c r="R210" s="158">
        <f>VLOOKUP($C210,Loans!$B$12:$AN$300,19,FALSE)</f>
        <v>0</v>
      </c>
      <c r="S210" s="145">
        <f>VLOOKUP($C210,'SREC Inv.'!$B$14:$AF$266,25,FALSE)</f>
        <v>0</v>
      </c>
      <c r="T210" s="145">
        <f>VLOOKUP($C210,'SREC Inv.'!$B$14:$AF$266,27,FALSE)</f>
        <v>0</v>
      </c>
      <c r="U210" s="145">
        <f>VLOOKUP($C210,'SREC Inv.'!$B$14:$AF$266,28,FALSE)</f>
        <v>0</v>
      </c>
      <c r="V210" s="161">
        <f>VLOOKUP($C210,'SREC Inv.'!$B$14:$AF$266,29,FALSE)</f>
        <v>0</v>
      </c>
      <c r="W210" s="145">
        <f>VLOOKUP($C210,'SREC Inv.'!$B$14:$AF$266,30,FALSE)</f>
        <v>0</v>
      </c>
      <c r="X210" s="145">
        <f>VLOOKUP($C210,'SREC Inv.'!$B$14:$AF$266,31,FALSE)</f>
        <v>0</v>
      </c>
      <c r="Y210" s="145"/>
      <c r="Z210" s="158">
        <f>VLOOKUP($C210,Loans!$B$12:$AN$300,35,FALSE)</f>
        <v>0</v>
      </c>
      <c r="AA210" s="158"/>
      <c r="AB210" s="55"/>
      <c r="AC210" s="55"/>
      <c r="AD210" s="55"/>
      <c r="AE210" s="55"/>
      <c r="AF210" s="55"/>
      <c r="AG210" s="55"/>
      <c r="AH210" s="55"/>
      <c r="AI210" s="55"/>
      <c r="AJ210" s="160">
        <f>VLOOKUP($C210,'CapO-M Sum'!$A$3:$C$256,3,FALSE)</f>
        <v>0</v>
      </c>
      <c r="AK210" s="160">
        <f t="shared" si="14"/>
        <v>0</v>
      </c>
    </row>
    <row r="211" spans="1:37" hidden="1" outlineLevel="1" x14ac:dyDescent="0.2">
      <c r="A211">
        <f t="shared" si="10"/>
        <v>2028</v>
      </c>
      <c r="B211" s="157">
        <v>46874</v>
      </c>
      <c r="C211" s="157">
        <f t="shared" si="12"/>
        <v>46904</v>
      </c>
      <c r="D211" s="158">
        <v>0</v>
      </c>
      <c r="E211" s="159">
        <v>0</v>
      </c>
      <c r="F211" s="158">
        <f t="shared" si="13"/>
        <v>0</v>
      </c>
      <c r="G211" s="158">
        <f>VLOOKUP($C211,LoansC!$B$12:$AN$188,31,FALSE)</f>
        <v>0</v>
      </c>
      <c r="H211" s="158">
        <f>VLOOKUP($C211,LoansR!$B$12:$AN$187,31,FALSE)</f>
        <v>0</v>
      </c>
      <c r="I211" s="158">
        <f>VLOOKUP($C211,Loans!$B$12:$AN$300,10,FALSE)</f>
        <v>0</v>
      </c>
      <c r="J211" s="158">
        <f>VLOOKUP($C211,LoansC!$B$12:$AN$188,10,FALSE)</f>
        <v>0</v>
      </c>
      <c r="K211" s="158">
        <f>VLOOKUP($C211,LoansR!$B$12:$AN$187,10,FALSE)</f>
        <v>0</v>
      </c>
      <c r="L211" s="158">
        <f>VLOOKUP($C211,Loans!$B$12:$AN$300,14,FALSE)</f>
        <v>0</v>
      </c>
      <c r="M211" s="158">
        <f>VLOOKUP($C211,Loans!$B$12:$AN$300,13,FALSE)</f>
        <v>0</v>
      </c>
      <c r="N211" s="158">
        <f>VLOOKUP($C211,Loans!$B$12:$AN$300,15,FALSE)</f>
        <v>0</v>
      </c>
      <c r="O211" s="158">
        <f>VLOOKUP($C211,Loans!$B$12:$AN$300,16,FALSE)</f>
        <v>0</v>
      </c>
      <c r="P211" s="158">
        <f>VLOOKUP($C211,Loans!$B$12:$AN$300,17,FALSE)</f>
        <v>0</v>
      </c>
      <c r="Q211" s="158">
        <f>VLOOKUP($C211,Loans!$B$12:$AN$300,18,FALSE)</f>
        <v>0</v>
      </c>
      <c r="R211" s="158">
        <f>VLOOKUP($C211,Loans!$B$12:$AN$300,19,FALSE)</f>
        <v>0</v>
      </c>
      <c r="S211" s="145">
        <f>VLOOKUP($C211,'SREC Inv.'!$B$14:$AF$266,25,FALSE)</f>
        <v>0</v>
      </c>
      <c r="T211" s="145">
        <f>VLOOKUP($C211,'SREC Inv.'!$B$14:$AF$266,27,FALSE)</f>
        <v>0</v>
      </c>
      <c r="U211" s="145">
        <f>VLOOKUP($C211,'SREC Inv.'!$B$14:$AF$266,28,FALSE)</f>
        <v>0</v>
      </c>
      <c r="V211" s="161">
        <f>VLOOKUP($C211,'SREC Inv.'!$B$14:$AF$266,29,FALSE)</f>
        <v>0</v>
      </c>
      <c r="W211" s="145">
        <f>VLOOKUP($C211,'SREC Inv.'!$B$14:$AF$266,30,FALSE)</f>
        <v>0</v>
      </c>
      <c r="X211" s="145">
        <f>VLOOKUP($C211,'SREC Inv.'!$B$14:$AF$266,31,FALSE)</f>
        <v>0</v>
      </c>
      <c r="Y211" s="145"/>
      <c r="Z211" s="158">
        <f>VLOOKUP($C211,Loans!$B$12:$AN$300,35,FALSE)</f>
        <v>0</v>
      </c>
      <c r="AA211" s="158"/>
      <c r="AB211" s="55"/>
      <c r="AC211" s="55"/>
      <c r="AD211" s="55"/>
      <c r="AE211" s="55"/>
      <c r="AF211" s="55"/>
      <c r="AG211" s="55"/>
      <c r="AH211" s="55"/>
      <c r="AI211" s="55"/>
      <c r="AJ211" s="160">
        <f>VLOOKUP($C211,'CapO-M Sum'!$A$3:$C$256,3,FALSE)</f>
        <v>0</v>
      </c>
      <c r="AK211" s="160">
        <f t="shared" si="14"/>
        <v>0</v>
      </c>
    </row>
    <row r="212" spans="1:37" hidden="1" outlineLevel="1" x14ac:dyDescent="0.2">
      <c r="A212">
        <f t="shared" si="10"/>
        <v>2028</v>
      </c>
      <c r="B212" s="157">
        <v>46905</v>
      </c>
      <c r="C212" s="157">
        <f t="shared" si="12"/>
        <v>46934</v>
      </c>
      <c r="D212" s="158">
        <v>0</v>
      </c>
      <c r="E212" s="159">
        <v>0</v>
      </c>
      <c r="F212" s="158">
        <f t="shared" si="13"/>
        <v>0</v>
      </c>
      <c r="G212" s="158">
        <f>VLOOKUP($C212,LoansC!$B$12:$AN$188,31,FALSE)</f>
        <v>0</v>
      </c>
      <c r="H212" s="158">
        <f>VLOOKUP($C212,LoansR!$B$12:$AN$187,31,FALSE)</f>
        <v>0</v>
      </c>
      <c r="I212" s="158">
        <f>VLOOKUP($C212,Loans!$B$12:$AN$300,10,FALSE)</f>
        <v>0</v>
      </c>
      <c r="J212" s="158">
        <f>VLOOKUP($C212,LoansC!$B$12:$AN$188,10,FALSE)</f>
        <v>0</v>
      </c>
      <c r="K212" s="158">
        <f>VLOOKUP($C212,LoansR!$B$12:$AN$187,10,FALSE)</f>
        <v>0</v>
      </c>
      <c r="L212" s="158">
        <f>VLOOKUP($C212,Loans!$B$12:$AN$300,14,FALSE)</f>
        <v>0</v>
      </c>
      <c r="M212" s="158">
        <f>VLOOKUP($C212,Loans!$B$12:$AN$300,13,FALSE)</f>
        <v>0</v>
      </c>
      <c r="N212" s="158">
        <f>VLOOKUP($C212,Loans!$B$12:$AN$300,15,FALSE)</f>
        <v>0</v>
      </c>
      <c r="O212" s="158">
        <f>VLOOKUP($C212,Loans!$B$12:$AN$300,16,FALSE)</f>
        <v>0</v>
      </c>
      <c r="P212" s="158">
        <f>VLOOKUP($C212,Loans!$B$12:$AN$300,17,FALSE)</f>
        <v>0</v>
      </c>
      <c r="Q212" s="158">
        <f>VLOOKUP($C212,Loans!$B$12:$AN$300,18,FALSE)</f>
        <v>0</v>
      </c>
      <c r="R212" s="158">
        <f>VLOOKUP($C212,Loans!$B$12:$AN$300,19,FALSE)</f>
        <v>0</v>
      </c>
      <c r="S212" s="145">
        <f>VLOOKUP($C212,'SREC Inv.'!$B$14:$AF$266,25,FALSE)</f>
        <v>0</v>
      </c>
      <c r="T212" s="145">
        <f>VLOOKUP($C212,'SREC Inv.'!$B$14:$AF$266,27,FALSE)</f>
        <v>0</v>
      </c>
      <c r="U212" s="145">
        <f>VLOOKUP($C212,'SREC Inv.'!$B$14:$AF$266,28,FALSE)</f>
        <v>0</v>
      </c>
      <c r="V212" s="161">
        <f>VLOOKUP($C212,'SREC Inv.'!$B$14:$AF$266,29,FALSE)</f>
        <v>0</v>
      </c>
      <c r="W212" s="145">
        <f>VLOOKUP($C212,'SREC Inv.'!$B$14:$AF$266,30,FALSE)</f>
        <v>0</v>
      </c>
      <c r="X212" s="145">
        <f>VLOOKUP($C212,'SREC Inv.'!$B$14:$AF$266,31,FALSE)</f>
        <v>0</v>
      </c>
      <c r="Y212" s="145"/>
      <c r="Z212" s="158">
        <f>VLOOKUP($C212,Loans!$B$12:$AN$300,35,FALSE)</f>
        <v>0</v>
      </c>
      <c r="AA212" s="158"/>
      <c r="AB212" s="55"/>
      <c r="AC212" s="55"/>
      <c r="AD212" s="55"/>
      <c r="AE212" s="55"/>
      <c r="AF212" s="55"/>
      <c r="AG212" s="55"/>
      <c r="AH212" s="55"/>
      <c r="AI212" s="55"/>
      <c r="AJ212" s="160">
        <f>VLOOKUP($C212,'CapO-M Sum'!$A$3:$C$256,3,FALSE)</f>
        <v>0</v>
      </c>
      <c r="AK212" s="160">
        <f t="shared" si="14"/>
        <v>0</v>
      </c>
    </row>
    <row r="213" spans="1:37" hidden="1" outlineLevel="1" x14ac:dyDescent="0.2">
      <c r="A213">
        <f t="shared" si="10"/>
        <v>2028</v>
      </c>
      <c r="B213" s="157">
        <v>46935</v>
      </c>
      <c r="C213" s="157">
        <f t="shared" si="12"/>
        <v>46965</v>
      </c>
      <c r="D213" s="158">
        <v>0</v>
      </c>
      <c r="E213" s="159">
        <v>0</v>
      </c>
      <c r="F213" s="158">
        <f t="shared" si="13"/>
        <v>0</v>
      </c>
      <c r="G213" s="158">
        <f>VLOOKUP($C213,LoansC!$B$12:$AN$188,31,FALSE)</f>
        <v>0</v>
      </c>
      <c r="H213" s="158">
        <f>VLOOKUP($C213,LoansR!$B$12:$AN$187,31,FALSE)</f>
        <v>0</v>
      </c>
      <c r="I213" s="158">
        <f>VLOOKUP($C213,Loans!$B$12:$AN$300,10,FALSE)</f>
        <v>0</v>
      </c>
      <c r="J213" s="158">
        <f>VLOOKUP($C213,LoansC!$B$12:$AN$188,10,FALSE)</f>
        <v>0</v>
      </c>
      <c r="K213" s="158">
        <f>VLOOKUP($C213,LoansR!$B$12:$AN$187,10,FALSE)</f>
        <v>0</v>
      </c>
      <c r="L213" s="158">
        <f>VLOOKUP($C213,Loans!$B$12:$AN$300,14,FALSE)</f>
        <v>0</v>
      </c>
      <c r="M213" s="158">
        <f>VLOOKUP($C213,Loans!$B$12:$AN$300,13,FALSE)</f>
        <v>0</v>
      </c>
      <c r="N213" s="158">
        <f>VLOOKUP($C213,Loans!$B$12:$AN$300,15,FALSE)</f>
        <v>0</v>
      </c>
      <c r="O213" s="158">
        <f>VLOOKUP($C213,Loans!$B$12:$AN$300,16,FALSE)</f>
        <v>0</v>
      </c>
      <c r="P213" s="158">
        <f>VLOOKUP($C213,Loans!$B$12:$AN$300,17,FALSE)</f>
        <v>0</v>
      </c>
      <c r="Q213" s="158">
        <f>VLOOKUP($C213,Loans!$B$12:$AN$300,18,FALSE)</f>
        <v>0</v>
      </c>
      <c r="R213" s="158">
        <f>VLOOKUP($C213,Loans!$B$12:$AN$300,19,FALSE)</f>
        <v>0</v>
      </c>
      <c r="S213" s="145">
        <f>VLOOKUP($C213,'SREC Inv.'!$B$14:$AF$266,25,FALSE)</f>
        <v>0</v>
      </c>
      <c r="T213" s="145">
        <f>VLOOKUP($C213,'SREC Inv.'!$B$14:$AF$266,27,FALSE)</f>
        <v>0</v>
      </c>
      <c r="U213" s="145">
        <f>VLOOKUP($C213,'SREC Inv.'!$B$14:$AF$266,28,FALSE)</f>
        <v>0</v>
      </c>
      <c r="V213" s="161">
        <f>VLOOKUP($C213,'SREC Inv.'!$B$14:$AF$266,29,FALSE)</f>
        <v>0</v>
      </c>
      <c r="W213" s="145">
        <f>VLOOKUP($C213,'SREC Inv.'!$B$14:$AF$266,30,FALSE)</f>
        <v>0</v>
      </c>
      <c r="X213" s="145">
        <f>VLOOKUP($C213,'SREC Inv.'!$B$14:$AF$266,31,FALSE)</f>
        <v>0</v>
      </c>
      <c r="Y213" s="145"/>
      <c r="Z213" s="158">
        <f>VLOOKUP($C213,Loans!$B$12:$AN$300,35,FALSE)</f>
        <v>0</v>
      </c>
      <c r="AA213" s="158"/>
      <c r="AB213" s="55"/>
      <c r="AC213" s="55"/>
      <c r="AD213" s="55"/>
      <c r="AE213" s="55"/>
      <c r="AF213" s="55"/>
      <c r="AG213" s="55"/>
      <c r="AH213" s="55"/>
      <c r="AI213" s="55"/>
      <c r="AJ213" s="160">
        <f>VLOOKUP($C213,'CapO-M Sum'!$A$3:$C$256,3,FALSE)</f>
        <v>0</v>
      </c>
      <c r="AK213" s="160">
        <f t="shared" si="14"/>
        <v>0</v>
      </c>
    </row>
    <row r="214" spans="1:37" hidden="1" outlineLevel="1" x14ac:dyDescent="0.2">
      <c r="A214">
        <f t="shared" si="10"/>
        <v>2028</v>
      </c>
      <c r="B214" s="157">
        <v>46966</v>
      </c>
      <c r="C214" s="157">
        <f t="shared" si="12"/>
        <v>46996</v>
      </c>
      <c r="D214" s="158">
        <v>0</v>
      </c>
      <c r="E214" s="159">
        <v>0</v>
      </c>
      <c r="F214" s="158">
        <f t="shared" si="13"/>
        <v>0</v>
      </c>
      <c r="G214" s="158">
        <f>VLOOKUP($C214,LoansC!$B$12:$AN$188,31,FALSE)</f>
        <v>0</v>
      </c>
      <c r="H214" s="158">
        <f>VLOOKUP($C214,LoansR!$B$12:$AN$187,31,FALSE)</f>
        <v>0</v>
      </c>
      <c r="I214" s="158">
        <f>VLOOKUP($C214,Loans!$B$12:$AN$300,10,FALSE)</f>
        <v>0</v>
      </c>
      <c r="J214" s="158">
        <f>VLOOKUP($C214,LoansC!$B$12:$AN$188,10,FALSE)</f>
        <v>0</v>
      </c>
      <c r="K214" s="158">
        <f>VLOOKUP($C214,LoansR!$B$12:$AN$187,10,FALSE)</f>
        <v>0</v>
      </c>
      <c r="L214" s="158">
        <f>VLOOKUP($C214,Loans!$B$12:$AN$300,14,FALSE)</f>
        <v>0</v>
      </c>
      <c r="M214" s="158">
        <f>VLOOKUP($C214,Loans!$B$12:$AN$300,13,FALSE)</f>
        <v>0</v>
      </c>
      <c r="N214" s="158">
        <f>VLOOKUP($C214,Loans!$B$12:$AN$300,15,FALSE)</f>
        <v>0</v>
      </c>
      <c r="O214" s="158">
        <f>VLOOKUP($C214,Loans!$B$12:$AN$300,16,FALSE)</f>
        <v>0</v>
      </c>
      <c r="P214" s="158">
        <f>VLOOKUP($C214,Loans!$B$12:$AN$300,17,FALSE)</f>
        <v>0</v>
      </c>
      <c r="Q214" s="158">
        <f>VLOOKUP($C214,Loans!$B$12:$AN$300,18,FALSE)</f>
        <v>0</v>
      </c>
      <c r="R214" s="158">
        <f>VLOOKUP($C214,Loans!$B$12:$AN$300,19,FALSE)</f>
        <v>0</v>
      </c>
      <c r="S214" s="145">
        <f>VLOOKUP($C214,'SREC Inv.'!$B$14:$AF$266,25,FALSE)</f>
        <v>0</v>
      </c>
      <c r="T214" s="145">
        <f>VLOOKUP($C214,'SREC Inv.'!$B$14:$AF$266,27,FALSE)</f>
        <v>0</v>
      </c>
      <c r="U214" s="145">
        <f>VLOOKUP($C214,'SREC Inv.'!$B$14:$AF$266,28,FALSE)</f>
        <v>0</v>
      </c>
      <c r="V214" s="161">
        <f>VLOOKUP($C214,'SREC Inv.'!$B$14:$AF$266,29,FALSE)</f>
        <v>0</v>
      </c>
      <c r="W214" s="145">
        <f>VLOOKUP($C214,'SREC Inv.'!$B$14:$AF$266,30,FALSE)</f>
        <v>0</v>
      </c>
      <c r="X214" s="145">
        <f>VLOOKUP($C214,'SREC Inv.'!$B$14:$AF$266,31,FALSE)</f>
        <v>0</v>
      </c>
      <c r="Y214" s="145"/>
      <c r="Z214" s="158">
        <f>VLOOKUP($C214,Loans!$B$12:$AN$300,35,FALSE)</f>
        <v>0</v>
      </c>
      <c r="AA214" s="158"/>
      <c r="AB214" s="55"/>
      <c r="AC214" s="55"/>
      <c r="AD214" s="55"/>
      <c r="AE214" s="55"/>
      <c r="AF214" s="55"/>
      <c r="AG214" s="55"/>
      <c r="AH214" s="55"/>
      <c r="AI214" s="55"/>
      <c r="AJ214" s="160">
        <f>VLOOKUP($C214,'CapO-M Sum'!$A$3:$C$256,3,FALSE)</f>
        <v>0</v>
      </c>
      <c r="AK214" s="160">
        <f t="shared" si="14"/>
        <v>0</v>
      </c>
    </row>
    <row r="215" spans="1:37" hidden="1" outlineLevel="1" x14ac:dyDescent="0.2">
      <c r="A215">
        <f t="shared" si="10"/>
        <v>2028</v>
      </c>
      <c r="B215" s="157">
        <v>46997</v>
      </c>
      <c r="C215" s="157">
        <f t="shared" ref="C215:C230" si="15">EOMONTH(B215,0)</f>
        <v>47026</v>
      </c>
      <c r="D215" s="158">
        <v>0</v>
      </c>
      <c r="E215" s="159">
        <v>0</v>
      </c>
      <c r="F215" s="158">
        <f t="shared" ref="F215:F230" si="16">SUM(G215:I215)</f>
        <v>0</v>
      </c>
      <c r="G215" s="158">
        <f>VLOOKUP($C215,LoansC!$B$12:$AN$188,31,FALSE)</f>
        <v>0</v>
      </c>
      <c r="H215" s="158">
        <f>VLOOKUP($C215,LoansR!$B$12:$AN$187,31,FALSE)</f>
        <v>0</v>
      </c>
      <c r="I215" s="158">
        <f>VLOOKUP($C215,Loans!$B$12:$AN$300,10,FALSE)</f>
        <v>0</v>
      </c>
      <c r="J215" s="158">
        <f>VLOOKUP($C215,LoansC!$B$12:$AN$188,10,FALSE)</f>
        <v>0</v>
      </c>
      <c r="K215" s="158">
        <f>VLOOKUP($C215,LoansR!$B$12:$AN$187,10,FALSE)</f>
        <v>0</v>
      </c>
      <c r="L215" s="158">
        <f>VLOOKUP($C215,Loans!$B$12:$AN$300,14,FALSE)</f>
        <v>0</v>
      </c>
      <c r="M215" s="158">
        <f>VLOOKUP($C215,Loans!$B$12:$AN$300,13,FALSE)</f>
        <v>0</v>
      </c>
      <c r="N215" s="158">
        <f>VLOOKUP($C215,Loans!$B$12:$AN$300,15,FALSE)</f>
        <v>0</v>
      </c>
      <c r="O215" s="158">
        <f>VLOOKUP($C215,Loans!$B$12:$AN$300,16,FALSE)</f>
        <v>0</v>
      </c>
      <c r="P215" s="158">
        <f>VLOOKUP($C215,Loans!$B$12:$AN$300,17,FALSE)</f>
        <v>0</v>
      </c>
      <c r="Q215" s="158">
        <f>VLOOKUP($C215,Loans!$B$12:$AN$300,18,FALSE)</f>
        <v>0</v>
      </c>
      <c r="R215" s="158">
        <f>VLOOKUP($C215,Loans!$B$12:$AN$300,19,FALSE)</f>
        <v>0</v>
      </c>
      <c r="S215" s="145">
        <f>VLOOKUP($C215,'SREC Inv.'!$B$14:$AF$266,25,FALSE)</f>
        <v>0</v>
      </c>
      <c r="T215" s="145">
        <f>VLOOKUP($C215,'SREC Inv.'!$B$14:$AF$266,27,FALSE)</f>
        <v>0</v>
      </c>
      <c r="U215" s="145">
        <f>VLOOKUP($C215,'SREC Inv.'!$B$14:$AF$266,28,FALSE)</f>
        <v>0</v>
      </c>
      <c r="V215" s="161">
        <f>VLOOKUP($C215,'SREC Inv.'!$B$14:$AF$266,29,FALSE)</f>
        <v>0</v>
      </c>
      <c r="W215" s="145">
        <f>VLOOKUP($C215,'SREC Inv.'!$B$14:$AF$266,30,FALSE)</f>
        <v>0</v>
      </c>
      <c r="X215" s="145">
        <f>VLOOKUP($C215,'SREC Inv.'!$B$14:$AF$266,31,FALSE)</f>
        <v>0</v>
      </c>
      <c r="Y215" s="145"/>
      <c r="Z215" s="158">
        <f>VLOOKUP($C215,Loans!$B$12:$AN$300,35,FALSE)</f>
        <v>0</v>
      </c>
      <c r="AA215" s="158"/>
      <c r="AB215" s="55"/>
      <c r="AC215" s="55"/>
      <c r="AD215" s="55"/>
      <c r="AE215" s="55"/>
      <c r="AF215" s="55"/>
      <c r="AG215" s="55"/>
      <c r="AH215" s="55"/>
      <c r="AI215" s="55"/>
      <c r="AJ215" s="160">
        <f>VLOOKUP($C215,'CapO-M Sum'!$A$3:$C$256,3,FALSE)</f>
        <v>0</v>
      </c>
      <c r="AK215" s="160">
        <f t="shared" ref="AK215:AK230" si="17">G215+H215-U215+W215+X215-Y215+AJ215</f>
        <v>0</v>
      </c>
    </row>
    <row r="216" spans="1:37" hidden="1" outlineLevel="1" x14ac:dyDescent="0.2">
      <c r="A216">
        <f t="shared" si="10"/>
        <v>2028</v>
      </c>
      <c r="B216" s="157">
        <v>47027</v>
      </c>
      <c r="C216" s="157">
        <f t="shared" si="15"/>
        <v>47057</v>
      </c>
      <c r="D216" s="158">
        <v>0</v>
      </c>
      <c r="E216" s="159">
        <v>0</v>
      </c>
      <c r="F216" s="158">
        <f t="shared" si="16"/>
        <v>0</v>
      </c>
      <c r="G216" s="158">
        <f>VLOOKUP($C216,LoansC!$B$12:$AN$188,31,FALSE)</f>
        <v>0</v>
      </c>
      <c r="H216" s="158">
        <f>VLOOKUP($C216,LoansR!$B$12:$AN$187,31,FALSE)</f>
        <v>0</v>
      </c>
      <c r="I216" s="158">
        <f>VLOOKUP($C216,Loans!$B$12:$AN$300,10,FALSE)</f>
        <v>0</v>
      </c>
      <c r="J216" s="158">
        <f>VLOOKUP($C216,LoansC!$B$12:$AN$188,10,FALSE)</f>
        <v>0</v>
      </c>
      <c r="K216" s="158">
        <f>VLOOKUP($C216,LoansR!$B$12:$AN$187,10,FALSE)</f>
        <v>0</v>
      </c>
      <c r="L216" s="158">
        <f>VLOOKUP($C216,Loans!$B$12:$AN$300,14,FALSE)</f>
        <v>0</v>
      </c>
      <c r="M216" s="158">
        <f>VLOOKUP($C216,Loans!$B$12:$AN$300,13,FALSE)</f>
        <v>0</v>
      </c>
      <c r="N216" s="158">
        <f>VLOOKUP($C216,Loans!$B$12:$AN$300,15,FALSE)</f>
        <v>0</v>
      </c>
      <c r="O216" s="158">
        <f>VLOOKUP($C216,Loans!$B$12:$AN$300,16,FALSE)</f>
        <v>0</v>
      </c>
      <c r="P216" s="158">
        <f>VLOOKUP($C216,Loans!$B$12:$AN$300,17,FALSE)</f>
        <v>0</v>
      </c>
      <c r="Q216" s="158">
        <f>VLOOKUP($C216,Loans!$B$12:$AN$300,18,FALSE)</f>
        <v>0</v>
      </c>
      <c r="R216" s="158">
        <f>VLOOKUP($C216,Loans!$B$12:$AN$300,19,FALSE)</f>
        <v>0</v>
      </c>
      <c r="S216" s="145">
        <f>VLOOKUP($C216,'SREC Inv.'!$B$14:$AF$266,25,FALSE)</f>
        <v>0</v>
      </c>
      <c r="T216" s="145">
        <f>VLOOKUP($C216,'SREC Inv.'!$B$14:$AF$266,27,FALSE)</f>
        <v>0</v>
      </c>
      <c r="U216" s="145">
        <f>VLOOKUP($C216,'SREC Inv.'!$B$14:$AF$266,28,FALSE)</f>
        <v>0</v>
      </c>
      <c r="V216" s="161">
        <f>VLOOKUP($C216,'SREC Inv.'!$B$14:$AF$266,29,FALSE)</f>
        <v>0</v>
      </c>
      <c r="W216" s="145">
        <f>VLOOKUP($C216,'SREC Inv.'!$B$14:$AF$266,30,FALSE)</f>
        <v>0</v>
      </c>
      <c r="X216" s="145">
        <f>VLOOKUP($C216,'SREC Inv.'!$B$14:$AF$266,31,FALSE)</f>
        <v>0</v>
      </c>
      <c r="Y216" s="145"/>
      <c r="Z216" s="158">
        <f>VLOOKUP($C216,Loans!$B$12:$AN$300,35,FALSE)</f>
        <v>0</v>
      </c>
      <c r="AA216" s="158"/>
      <c r="AB216" s="55"/>
      <c r="AC216" s="55"/>
      <c r="AD216" s="55"/>
      <c r="AE216" s="55"/>
      <c r="AF216" s="55"/>
      <c r="AG216" s="55"/>
      <c r="AH216" s="55"/>
      <c r="AI216" s="55"/>
      <c r="AJ216" s="160">
        <f>VLOOKUP($C216,'CapO-M Sum'!$A$3:$C$256,3,FALSE)</f>
        <v>0</v>
      </c>
      <c r="AK216" s="160">
        <f t="shared" si="17"/>
        <v>0</v>
      </c>
    </row>
    <row r="217" spans="1:37" hidden="1" outlineLevel="1" x14ac:dyDescent="0.2">
      <c r="A217">
        <f t="shared" si="10"/>
        <v>2028</v>
      </c>
      <c r="B217" s="157">
        <v>47058</v>
      </c>
      <c r="C217" s="157">
        <f t="shared" si="15"/>
        <v>47087</v>
      </c>
      <c r="D217" s="158">
        <v>0</v>
      </c>
      <c r="E217" s="159">
        <v>0</v>
      </c>
      <c r="F217" s="158">
        <f t="shared" si="16"/>
        <v>0</v>
      </c>
      <c r="G217" s="158">
        <f>VLOOKUP($C217,LoansC!$B$12:$AN$188,31,FALSE)</f>
        <v>0</v>
      </c>
      <c r="H217" s="158">
        <f>VLOOKUP($C217,LoansR!$B$12:$AN$187,31,FALSE)</f>
        <v>0</v>
      </c>
      <c r="I217" s="158">
        <f>VLOOKUP($C217,Loans!$B$12:$AN$300,10,FALSE)</f>
        <v>0</v>
      </c>
      <c r="J217" s="158">
        <f>VLOOKUP($C217,LoansC!$B$12:$AN$188,10,FALSE)</f>
        <v>0</v>
      </c>
      <c r="K217" s="158">
        <f>VLOOKUP($C217,LoansR!$B$12:$AN$187,10,FALSE)</f>
        <v>0</v>
      </c>
      <c r="L217" s="158">
        <f>VLOOKUP($C217,Loans!$B$12:$AN$300,14,FALSE)</f>
        <v>0</v>
      </c>
      <c r="M217" s="158">
        <f>VLOOKUP($C217,Loans!$B$12:$AN$300,13,FALSE)</f>
        <v>0</v>
      </c>
      <c r="N217" s="158">
        <f>VLOOKUP($C217,Loans!$B$12:$AN$300,15,FALSE)</f>
        <v>0</v>
      </c>
      <c r="O217" s="158">
        <f>VLOOKUP($C217,Loans!$B$12:$AN$300,16,FALSE)</f>
        <v>0</v>
      </c>
      <c r="P217" s="158">
        <f>VLOOKUP($C217,Loans!$B$12:$AN$300,17,FALSE)</f>
        <v>0</v>
      </c>
      <c r="Q217" s="158">
        <f>VLOOKUP($C217,Loans!$B$12:$AN$300,18,FALSE)</f>
        <v>0</v>
      </c>
      <c r="R217" s="158">
        <f>VLOOKUP($C217,Loans!$B$12:$AN$300,19,FALSE)</f>
        <v>0</v>
      </c>
      <c r="S217" s="145">
        <f>VLOOKUP($C217,'SREC Inv.'!$B$14:$AF$266,25,FALSE)</f>
        <v>0</v>
      </c>
      <c r="T217" s="145">
        <f>VLOOKUP($C217,'SREC Inv.'!$B$14:$AF$266,27,FALSE)</f>
        <v>0</v>
      </c>
      <c r="U217" s="145">
        <f>VLOOKUP($C217,'SREC Inv.'!$B$14:$AF$266,28,FALSE)</f>
        <v>0</v>
      </c>
      <c r="V217" s="161">
        <f>VLOOKUP($C217,'SREC Inv.'!$B$14:$AF$266,29,FALSE)</f>
        <v>0</v>
      </c>
      <c r="W217" s="145">
        <f>VLOOKUP($C217,'SREC Inv.'!$B$14:$AF$266,30,FALSE)</f>
        <v>0</v>
      </c>
      <c r="X217" s="145">
        <f>VLOOKUP($C217,'SREC Inv.'!$B$14:$AF$266,31,FALSE)</f>
        <v>0</v>
      </c>
      <c r="Y217" s="145"/>
      <c r="Z217" s="158">
        <f>VLOOKUP($C217,Loans!$B$12:$AN$300,35,FALSE)</f>
        <v>0</v>
      </c>
      <c r="AA217" s="158"/>
      <c r="AB217" s="55"/>
      <c r="AC217" s="55"/>
      <c r="AD217" s="55"/>
      <c r="AE217" s="55"/>
      <c r="AF217" s="55"/>
      <c r="AG217" s="55"/>
      <c r="AH217" s="55"/>
      <c r="AI217" s="55"/>
      <c r="AJ217" s="160">
        <f>VLOOKUP($C217,'CapO-M Sum'!$A$3:$C$256,3,FALSE)</f>
        <v>0</v>
      </c>
      <c r="AK217" s="160">
        <f t="shared" si="17"/>
        <v>0</v>
      </c>
    </row>
    <row r="218" spans="1:37" hidden="1" outlineLevel="1" x14ac:dyDescent="0.2">
      <c r="A218">
        <f t="shared" si="10"/>
        <v>2028</v>
      </c>
      <c r="B218" s="157">
        <v>47088</v>
      </c>
      <c r="C218" s="157">
        <f t="shared" si="15"/>
        <v>47118</v>
      </c>
      <c r="D218" s="158">
        <v>0</v>
      </c>
      <c r="E218" s="159">
        <v>0</v>
      </c>
      <c r="F218" s="158">
        <f t="shared" si="16"/>
        <v>0</v>
      </c>
      <c r="G218" s="158">
        <f>VLOOKUP($C218,LoansC!$B$12:$AN$188,31,FALSE)</f>
        <v>0</v>
      </c>
      <c r="H218" s="158">
        <f>VLOOKUP($C218,LoansR!$B$12:$AN$187,31,FALSE)</f>
        <v>0</v>
      </c>
      <c r="I218" s="158">
        <f>VLOOKUP($C218,Loans!$B$12:$AN$300,10,FALSE)</f>
        <v>0</v>
      </c>
      <c r="J218" s="158">
        <f>VLOOKUP($C218,LoansC!$B$12:$AN$188,10,FALSE)</f>
        <v>0</v>
      </c>
      <c r="K218" s="158">
        <f>VLOOKUP($C218,LoansR!$B$12:$AN$187,10,FALSE)</f>
        <v>0</v>
      </c>
      <c r="L218" s="158">
        <f>VLOOKUP($C218,Loans!$B$12:$AN$300,14,FALSE)</f>
        <v>0</v>
      </c>
      <c r="M218" s="158">
        <f>VLOOKUP($C218,Loans!$B$12:$AN$300,13,FALSE)</f>
        <v>0</v>
      </c>
      <c r="N218" s="158">
        <f>VLOOKUP($C218,Loans!$B$12:$AN$300,15,FALSE)</f>
        <v>0</v>
      </c>
      <c r="O218" s="158">
        <f>VLOOKUP($C218,Loans!$B$12:$AN$300,16,FALSE)</f>
        <v>0</v>
      </c>
      <c r="P218" s="158">
        <f>VLOOKUP($C218,Loans!$B$12:$AN$300,17,FALSE)</f>
        <v>0</v>
      </c>
      <c r="Q218" s="158">
        <f>VLOOKUP($C218,Loans!$B$12:$AN$300,18,FALSE)</f>
        <v>0</v>
      </c>
      <c r="R218" s="158">
        <f>VLOOKUP($C218,Loans!$B$12:$AN$300,19,FALSE)</f>
        <v>0</v>
      </c>
      <c r="S218" s="145">
        <f>VLOOKUP($C218,'SREC Inv.'!$B$14:$AF$266,25,FALSE)</f>
        <v>0</v>
      </c>
      <c r="T218" s="145">
        <f>VLOOKUP($C218,'SREC Inv.'!$B$14:$AF$266,27,FALSE)</f>
        <v>0</v>
      </c>
      <c r="U218" s="145">
        <f>VLOOKUP($C218,'SREC Inv.'!$B$14:$AF$266,28,FALSE)</f>
        <v>0</v>
      </c>
      <c r="V218" s="161">
        <f>VLOOKUP($C218,'SREC Inv.'!$B$14:$AF$266,29,FALSE)</f>
        <v>0</v>
      </c>
      <c r="W218" s="145">
        <f>VLOOKUP($C218,'SREC Inv.'!$B$14:$AF$266,30,FALSE)</f>
        <v>0</v>
      </c>
      <c r="X218" s="145">
        <f>VLOOKUP($C218,'SREC Inv.'!$B$14:$AF$266,31,FALSE)</f>
        <v>0</v>
      </c>
      <c r="Y218" s="145"/>
      <c r="Z218" s="158">
        <f>VLOOKUP($C218,Loans!$B$12:$AN$300,35,FALSE)</f>
        <v>0</v>
      </c>
      <c r="AA218" s="158"/>
      <c r="AB218" s="55"/>
      <c r="AC218" s="55"/>
      <c r="AD218" s="55"/>
      <c r="AE218" s="55"/>
      <c r="AF218" s="55"/>
      <c r="AG218" s="55"/>
      <c r="AH218" s="55"/>
      <c r="AI218" s="55"/>
      <c r="AJ218" s="160">
        <f>VLOOKUP($C218,'CapO-M Sum'!$A$3:$C$256,3,FALSE)</f>
        <v>0</v>
      </c>
      <c r="AK218" s="160">
        <f t="shared" si="17"/>
        <v>0</v>
      </c>
    </row>
    <row r="219" spans="1:37" hidden="1" outlineLevel="1" x14ac:dyDescent="0.2">
      <c r="A219">
        <f t="shared" si="10"/>
        <v>2029</v>
      </c>
      <c r="B219" s="157">
        <v>47119</v>
      </c>
      <c r="C219" s="157">
        <f t="shared" si="15"/>
        <v>47149</v>
      </c>
      <c r="D219" s="158">
        <v>0</v>
      </c>
      <c r="E219" s="159">
        <v>0</v>
      </c>
      <c r="F219" s="158">
        <f t="shared" si="16"/>
        <v>0</v>
      </c>
      <c r="G219" s="158">
        <f>VLOOKUP($C219,LoansC!$B$12:$AN$188,31,FALSE)</f>
        <v>0</v>
      </c>
      <c r="H219" s="158">
        <f>VLOOKUP($C219,LoansR!$B$12:$AN$187,31,FALSE)</f>
        <v>0</v>
      </c>
      <c r="I219" s="158">
        <f>VLOOKUP($C219,Loans!$B$12:$AN$300,10,FALSE)</f>
        <v>0</v>
      </c>
      <c r="J219" s="158">
        <f>VLOOKUP($C219,LoansC!$B$12:$AN$188,10,FALSE)</f>
        <v>0</v>
      </c>
      <c r="K219" s="158">
        <f>VLOOKUP($C219,LoansR!$B$12:$AN$187,10,FALSE)</f>
        <v>0</v>
      </c>
      <c r="L219" s="158">
        <f>VLOOKUP($C219,Loans!$B$12:$AN$300,14,FALSE)</f>
        <v>0</v>
      </c>
      <c r="M219" s="158">
        <f>VLOOKUP($C219,Loans!$B$12:$AN$300,13,FALSE)</f>
        <v>0</v>
      </c>
      <c r="N219" s="158">
        <f>VLOOKUP($C219,Loans!$B$12:$AN$300,15,FALSE)</f>
        <v>0</v>
      </c>
      <c r="O219" s="158">
        <f>VLOOKUP($C219,Loans!$B$12:$AN$300,16,FALSE)</f>
        <v>0</v>
      </c>
      <c r="P219" s="158">
        <f>VLOOKUP($C219,Loans!$B$12:$AN$300,17,FALSE)</f>
        <v>0</v>
      </c>
      <c r="Q219" s="158">
        <f>VLOOKUP($C219,Loans!$B$12:$AN$300,18,FALSE)</f>
        <v>0</v>
      </c>
      <c r="R219" s="158">
        <f>VLOOKUP($C219,Loans!$B$12:$AN$300,19,FALSE)</f>
        <v>0</v>
      </c>
      <c r="S219" s="145">
        <f>VLOOKUP($C219,'SREC Inv.'!$B$14:$AF$266,25,FALSE)</f>
        <v>0</v>
      </c>
      <c r="T219" s="145">
        <f>VLOOKUP($C219,'SREC Inv.'!$B$14:$AF$266,27,FALSE)</f>
        <v>0</v>
      </c>
      <c r="U219" s="145">
        <f>VLOOKUP($C219,'SREC Inv.'!$B$14:$AF$266,28,FALSE)</f>
        <v>0</v>
      </c>
      <c r="V219" s="161">
        <f>VLOOKUP($C219,'SREC Inv.'!$B$14:$AF$266,29,FALSE)</f>
        <v>0</v>
      </c>
      <c r="W219" s="145">
        <f>VLOOKUP($C219,'SREC Inv.'!$B$14:$AF$266,30,FALSE)</f>
        <v>0</v>
      </c>
      <c r="X219" s="145">
        <f>VLOOKUP($C219,'SREC Inv.'!$B$14:$AF$266,31,FALSE)</f>
        <v>0</v>
      </c>
      <c r="Y219" s="145"/>
      <c r="Z219" s="158">
        <f>VLOOKUP($C219,Loans!$B$12:$AN$300,35,FALSE)</f>
        <v>0</v>
      </c>
      <c r="AA219" s="158"/>
      <c r="AB219" s="55"/>
      <c r="AC219" s="55"/>
      <c r="AD219" s="55"/>
      <c r="AE219" s="55"/>
      <c r="AF219" s="55"/>
      <c r="AG219" s="55"/>
      <c r="AH219" s="55"/>
      <c r="AI219" s="55"/>
      <c r="AJ219" s="160">
        <f>VLOOKUP($C219,'CapO-M Sum'!$A$3:$C$256,3,FALSE)</f>
        <v>0</v>
      </c>
      <c r="AK219" s="160">
        <f t="shared" si="17"/>
        <v>0</v>
      </c>
    </row>
    <row r="220" spans="1:37" hidden="1" outlineLevel="1" x14ac:dyDescent="0.2">
      <c r="A220">
        <f t="shared" si="10"/>
        <v>2029</v>
      </c>
      <c r="B220" s="157">
        <v>47150</v>
      </c>
      <c r="C220" s="157">
        <f t="shared" si="15"/>
        <v>47177</v>
      </c>
      <c r="D220" s="158">
        <v>0</v>
      </c>
      <c r="E220" s="159">
        <v>0</v>
      </c>
      <c r="F220" s="158">
        <f t="shared" si="16"/>
        <v>0</v>
      </c>
      <c r="G220" s="158">
        <f>VLOOKUP($C220,LoansC!$B$12:$AN$188,31,FALSE)</f>
        <v>0</v>
      </c>
      <c r="H220" s="158">
        <f>VLOOKUP($C220,LoansR!$B$12:$AN$187,31,FALSE)</f>
        <v>0</v>
      </c>
      <c r="I220" s="158">
        <f>VLOOKUP($C220,Loans!$B$12:$AN$300,10,FALSE)</f>
        <v>0</v>
      </c>
      <c r="J220" s="158">
        <f>VLOOKUP($C220,LoansC!$B$12:$AN$188,10,FALSE)</f>
        <v>0</v>
      </c>
      <c r="K220" s="158">
        <f>VLOOKUP($C220,LoansR!$B$12:$AN$187,10,FALSE)</f>
        <v>0</v>
      </c>
      <c r="L220" s="158">
        <f>VLOOKUP($C220,Loans!$B$12:$AN$300,14,FALSE)</f>
        <v>0</v>
      </c>
      <c r="M220" s="158">
        <f>VLOOKUP($C220,Loans!$B$12:$AN$300,13,FALSE)</f>
        <v>0</v>
      </c>
      <c r="N220" s="158">
        <f>VLOOKUP($C220,Loans!$B$12:$AN$300,15,FALSE)</f>
        <v>0</v>
      </c>
      <c r="O220" s="158">
        <f>VLOOKUP($C220,Loans!$B$12:$AN$300,16,FALSE)</f>
        <v>0</v>
      </c>
      <c r="P220" s="158">
        <f>VLOOKUP($C220,Loans!$B$12:$AN$300,17,FALSE)</f>
        <v>0</v>
      </c>
      <c r="Q220" s="158">
        <f>VLOOKUP($C220,Loans!$B$12:$AN$300,18,FALSE)</f>
        <v>0</v>
      </c>
      <c r="R220" s="158">
        <f>VLOOKUP($C220,Loans!$B$12:$AN$300,19,FALSE)</f>
        <v>0</v>
      </c>
      <c r="S220" s="145">
        <f>VLOOKUP($C220,'SREC Inv.'!$B$14:$AF$266,25,FALSE)</f>
        <v>0</v>
      </c>
      <c r="T220" s="145">
        <f>VLOOKUP($C220,'SREC Inv.'!$B$14:$AF$266,27,FALSE)</f>
        <v>0</v>
      </c>
      <c r="U220" s="145">
        <f>VLOOKUP($C220,'SREC Inv.'!$B$14:$AF$266,28,FALSE)</f>
        <v>0</v>
      </c>
      <c r="V220" s="161">
        <f>VLOOKUP($C220,'SREC Inv.'!$B$14:$AF$266,29,FALSE)</f>
        <v>0</v>
      </c>
      <c r="W220" s="145">
        <f>VLOOKUP($C220,'SREC Inv.'!$B$14:$AF$266,30,FALSE)</f>
        <v>0</v>
      </c>
      <c r="X220" s="145">
        <f>VLOOKUP($C220,'SREC Inv.'!$B$14:$AF$266,31,FALSE)</f>
        <v>0</v>
      </c>
      <c r="Y220" s="145"/>
      <c r="Z220" s="158">
        <f>VLOOKUP($C220,Loans!$B$12:$AN$300,35,FALSE)</f>
        <v>0</v>
      </c>
      <c r="AA220" s="158"/>
      <c r="AB220" s="55"/>
      <c r="AC220" s="55"/>
      <c r="AD220" s="55"/>
      <c r="AE220" s="55"/>
      <c r="AF220" s="55"/>
      <c r="AG220" s="55"/>
      <c r="AH220" s="55"/>
      <c r="AI220" s="55"/>
      <c r="AJ220" s="160">
        <f>VLOOKUP($C220,'CapO-M Sum'!$A$3:$C$256,3,FALSE)</f>
        <v>0</v>
      </c>
      <c r="AK220" s="160">
        <f t="shared" si="17"/>
        <v>0</v>
      </c>
    </row>
    <row r="221" spans="1:37" hidden="1" outlineLevel="1" x14ac:dyDescent="0.2">
      <c r="A221">
        <f t="shared" si="10"/>
        <v>2029</v>
      </c>
      <c r="B221" s="157">
        <v>47178</v>
      </c>
      <c r="C221" s="157">
        <f t="shared" si="15"/>
        <v>47208</v>
      </c>
      <c r="D221" s="158">
        <v>0</v>
      </c>
      <c r="E221" s="159">
        <v>0</v>
      </c>
      <c r="F221" s="158">
        <f t="shared" si="16"/>
        <v>0</v>
      </c>
      <c r="G221" s="158">
        <f>VLOOKUP($C221,LoansC!$B$12:$AN$188,31,FALSE)</f>
        <v>0</v>
      </c>
      <c r="H221" s="158">
        <f>VLOOKUP($C221,LoansR!$B$12:$AN$187,31,FALSE)</f>
        <v>0</v>
      </c>
      <c r="I221" s="158">
        <f>VLOOKUP($C221,Loans!$B$12:$AN$300,10,FALSE)</f>
        <v>0</v>
      </c>
      <c r="J221" s="158">
        <f>VLOOKUP($C221,LoansC!$B$12:$AN$188,10,FALSE)</f>
        <v>0</v>
      </c>
      <c r="K221" s="158">
        <f>VLOOKUP($C221,LoansR!$B$12:$AN$187,10,FALSE)</f>
        <v>0</v>
      </c>
      <c r="L221" s="158">
        <f>VLOOKUP($C221,Loans!$B$12:$AN$300,14,FALSE)</f>
        <v>0</v>
      </c>
      <c r="M221" s="158">
        <f>VLOOKUP($C221,Loans!$B$12:$AN$300,13,FALSE)</f>
        <v>0</v>
      </c>
      <c r="N221" s="158">
        <f>VLOOKUP($C221,Loans!$B$12:$AN$300,15,FALSE)</f>
        <v>0</v>
      </c>
      <c r="O221" s="158">
        <f>VLOOKUP($C221,Loans!$B$12:$AN$300,16,FALSE)</f>
        <v>0</v>
      </c>
      <c r="P221" s="158">
        <f>VLOOKUP($C221,Loans!$B$12:$AN$300,17,FALSE)</f>
        <v>0</v>
      </c>
      <c r="Q221" s="158">
        <f>VLOOKUP($C221,Loans!$B$12:$AN$300,18,FALSE)</f>
        <v>0</v>
      </c>
      <c r="R221" s="158">
        <f>VLOOKUP($C221,Loans!$B$12:$AN$300,19,FALSE)</f>
        <v>0</v>
      </c>
      <c r="S221" s="145">
        <f>VLOOKUP($C221,'SREC Inv.'!$B$14:$AF$266,25,FALSE)</f>
        <v>0</v>
      </c>
      <c r="T221" s="145">
        <f>VLOOKUP($C221,'SREC Inv.'!$B$14:$AF$266,27,FALSE)</f>
        <v>0</v>
      </c>
      <c r="U221" s="145">
        <f>VLOOKUP($C221,'SREC Inv.'!$B$14:$AF$266,28,FALSE)</f>
        <v>0</v>
      </c>
      <c r="V221" s="161">
        <f>VLOOKUP($C221,'SREC Inv.'!$B$14:$AF$266,29,FALSE)</f>
        <v>0</v>
      </c>
      <c r="W221" s="145">
        <f>VLOOKUP($C221,'SREC Inv.'!$B$14:$AF$266,30,FALSE)</f>
        <v>0</v>
      </c>
      <c r="X221" s="145">
        <f>VLOOKUP($C221,'SREC Inv.'!$B$14:$AF$266,31,FALSE)</f>
        <v>0</v>
      </c>
      <c r="Y221" s="145"/>
      <c r="Z221" s="158">
        <f>VLOOKUP($C221,Loans!$B$12:$AN$300,35,FALSE)</f>
        <v>0</v>
      </c>
      <c r="AA221" s="158"/>
      <c r="AB221" s="55"/>
      <c r="AC221" s="55"/>
      <c r="AD221" s="55"/>
      <c r="AE221" s="55"/>
      <c r="AF221" s="55"/>
      <c r="AG221" s="55"/>
      <c r="AH221" s="55"/>
      <c r="AI221" s="55"/>
      <c r="AJ221" s="160">
        <f>VLOOKUP($C221,'CapO-M Sum'!$A$3:$C$256,3,FALSE)</f>
        <v>0</v>
      </c>
      <c r="AK221" s="160">
        <f t="shared" si="17"/>
        <v>0</v>
      </c>
    </row>
    <row r="222" spans="1:37" hidden="1" outlineLevel="1" x14ac:dyDescent="0.2">
      <c r="A222">
        <f t="shared" si="10"/>
        <v>2029</v>
      </c>
      <c r="B222" s="157">
        <v>47209</v>
      </c>
      <c r="C222" s="157">
        <f t="shared" si="15"/>
        <v>47238</v>
      </c>
      <c r="D222" s="158">
        <v>0</v>
      </c>
      <c r="E222" s="159">
        <v>0</v>
      </c>
      <c r="F222" s="158">
        <f t="shared" si="16"/>
        <v>0</v>
      </c>
      <c r="G222" s="158">
        <f>VLOOKUP($C222,LoansC!$B$12:$AN$188,31,FALSE)</f>
        <v>0</v>
      </c>
      <c r="H222" s="158">
        <f>VLOOKUP($C222,LoansR!$B$12:$AN$187,31,FALSE)</f>
        <v>0</v>
      </c>
      <c r="I222" s="158">
        <f>VLOOKUP($C222,Loans!$B$12:$AN$300,10,FALSE)</f>
        <v>0</v>
      </c>
      <c r="J222" s="158">
        <f>VLOOKUP($C222,LoansC!$B$12:$AN$188,10,FALSE)</f>
        <v>0</v>
      </c>
      <c r="K222" s="158">
        <f>VLOOKUP($C222,LoansR!$B$12:$AN$187,10,FALSE)</f>
        <v>0</v>
      </c>
      <c r="L222" s="158">
        <f>VLOOKUP($C222,Loans!$B$12:$AN$300,14,FALSE)</f>
        <v>0</v>
      </c>
      <c r="M222" s="158">
        <f>VLOOKUP($C222,Loans!$B$12:$AN$300,13,FALSE)</f>
        <v>0</v>
      </c>
      <c r="N222" s="158">
        <f>VLOOKUP($C222,Loans!$B$12:$AN$300,15,FALSE)</f>
        <v>0</v>
      </c>
      <c r="O222" s="158">
        <f>VLOOKUP($C222,Loans!$B$12:$AN$300,16,FALSE)</f>
        <v>0</v>
      </c>
      <c r="P222" s="158">
        <f>VLOOKUP($C222,Loans!$B$12:$AN$300,17,FALSE)</f>
        <v>0</v>
      </c>
      <c r="Q222" s="158">
        <f>VLOOKUP($C222,Loans!$B$12:$AN$300,18,FALSE)</f>
        <v>0</v>
      </c>
      <c r="R222" s="158">
        <f>VLOOKUP($C222,Loans!$B$12:$AN$300,19,FALSE)</f>
        <v>0</v>
      </c>
      <c r="S222" s="145">
        <f>VLOOKUP($C222,'SREC Inv.'!$B$14:$AF$266,25,FALSE)</f>
        <v>0</v>
      </c>
      <c r="T222" s="145">
        <f>VLOOKUP($C222,'SREC Inv.'!$B$14:$AF$266,27,FALSE)</f>
        <v>0</v>
      </c>
      <c r="U222" s="145">
        <f>VLOOKUP($C222,'SREC Inv.'!$B$14:$AF$266,28,FALSE)</f>
        <v>0</v>
      </c>
      <c r="V222" s="161">
        <f>VLOOKUP($C222,'SREC Inv.'!$B$14:$AF$266,29,FALSE)</f>
        <v>0</v>
      </c>
      <c r="W222" s="145">
        <f>VLOOKUP($C222,'SREC Inv.'!$B$14:$AF$266,30,FALSE)</f>
        <v>0</v>
      </c>
      <c r="X222" s="145">
        <f>VLOOKUP($C222,'SREC Inv.'!$B$14:$AF$266,31,FALSE)</f>
        <v>0</v>
      </c>
      <c r="Y222" s="145"/>
      <c r="Z222" s="158">
        <f>VLOOKUP($C222,Loans!$B$12:$AN$300,35,FALSE)</f>
        <v>0</v>
      </c>
      <c r="AA222" s="158"/>
      <c r="AB222" s="55"/>
      <c r="AC222" s="55"/>
      <c r="AD222" s="55"/>
      <c r="AE222" s="55"/>
      <c r="AF222" s="55"/>
      <c r="AG222" s="55"/>
      <c r="AH222" s="55"/>
      <c r="AI222" s="55"/>
      <c r="AJ222" s="160">
        <f>VLOOKUP($C222,'CapO-M Sum'!$A$3:$C$256,3,FALSE)</f>
        <v>0</v>
      </c>
      <c r="AK222" s="160">
        <f t="shared" si="17"/>
        <v>0</v>
      </c>
    </row>
    <row r="223" spans="1:37" hidden="1" outlineLevel="1" x14ac:dyDescent="0.2">
      <c r="A223">
        <f t="shared" si="10"/>
        <v>2029</v>
      </c>
      <c r="B223" s="157">
        <v>47239</v>
      </c>
      <c r="C223" s="157">
        <f t="shared" si="15"/>
        <v>47269</v>
      </c>
      <c r="D223" s="158">
        <v>0</v>
      </c>
      <c r="E223" s="159">
        <v>0</v>
      </c>
      <c r="F223" s="158">
        <f t="shared" si="16"/>
        <v>0</v>
      </c>
      <c r="G223" s="158">
        <f>VLOOKUP($C223,LoansC!$B$12:$AN$188,31,FALSE)</f>
        <v>0</v>
      </c>
      <c r="H223" s="158">
        <f>VLOOKUP($C223,LoansR!$B$12:$AN$187,31,FALSE)</f>
        <v>0</v>
      </c>
      <c r="I223" s="158">
        <f>VLOOKUP($C223,Loans!$B$12:$AN$300,10,FALSE)</f>
        <v>0</v>
      </c>
      <c r="J223" s="158">
        <f>VLOOKUP($C223,LoansC!$B$12:$AN$188,10,FALSE)</f>
        <v>0</v>
      </c>
      <c r="K223" s="158">
        <f>VLOOKUP($C223,LoansR!$B$12:$AN$187,10,FALSE)</f>
        <v>0</v>
      </c>
      <c r="L223" s="158">
        <f>VLOOKUP($C223,Loans!$B$12:$AN$300,14,FALSE)</f>
        <v>0</v>
      </c>
      <c r="M223" s="158">
        <f>VLOOKUP($C223,Loans!$B$12:$AN$300,13,FALSE)</f>
        <v>0</v>
      </c>
      <c r="N223" s="158">
        <f>VLOOKUP($C223,Loans!$B$12:$AN$300,15,FALSE)</f>
        <v>0</v>
      </c>
      <c r="O223" s="158">
        <f>VLOOKUP($C223,Loans!$B$12:$AN$300,16,FALSE)</f>
        <v>0</v>
      </c>
      <c r="P223" s="158">
        <f>VLOOKUP($C223,Loans!$B$12:$AN$300,17,FALSE)</f>
        <v>0</v>
      </c>
      <c r="Q223" s="158">
        <f>VLOOKUP($C223,Loans!$B$12:$AN$300,18,FALSE)</f>
        <v>0</v>
      </c>
      <c r="R223" s="158">
        <f>VLOOKUP($C223,Loans!$B$12:$AN$300,19,FALSE)</f>
        <v>0</v>
      </c>
      <c r="S223" s="145">
        <f>VLOOKUP($C223,'SREC Inv.'!$B$14:$AF$266,25,FALSE)</f>
        <v>0</v>
      </c>
      <c r="T223" s="145">
        <f>VLOOKUP($C223,'SREC Inv.'!$B$14:$AF$266,27,FALSE)</f>
        <v>0</v>
      </c>
      <c r="U223" s="145">
        <f>VLOOKUP($C223,'SREC Inv.'!$B$14:$AF$266,28,FALSE)</f>
        <v>0</v>
      </c>
      <c r="V223" s="161">
        <f>VLOOKUP($C223,'SREC Inv.'!$B$14:$AF$266,29,FALSE)</f>
        <v>0</v>
      </c>
      <c r="W223" s="145">
        <f>VLOOKUP($C223,'SREC Inv.'!$B$14:$AF$266,30,FALSE)</f>
        <v>0</v>
      </c>
      <c r="X223" s="145">
        <f>VLOOKUP($C223,'SREC Inv.'!$B$14:$AF$266,31,FALSE)</f>
        <v>0</v>
      </c>
      <c r="Y223" s="145"/>
      <c r="Z223" s="158">
        <f>VLOOKUP($C223,Loans!$B$12:$AN$300,35,FALSE)</f>
        <v>0</v>
      </c>
      <c r="AA223" s="158"/>
      <c r="AB223" s="55"/>
      <c r="AC223" s="55"/>
      <c r="AD223" s="55"/>
      <c r="AE223" s="55"/>
      <c r="AF223" s="55"/>
      <c r="AG223" s="55"/>
      <c r="AH223" s="55"/>
      <c r="AI223" s="55"/>
      <c r="AJ223" s="160">
        <f>VLOOKUP($C223,'CapO-M Sum'!$A$3:$C$256,3,FALSE)</f>
        <v>0</v>
      </c>
      <c r="AK223" s="160">
        <f t="shared" si="17"/>
        <v>0</v>
      </c>
    </row>
    <row r="224" spans="1:37" hidden="1" outlineLevel="1" x14ac:dyDescent="0.2">
      <c r="A224">
        <f t="shared" si="10"/>
        <v>2029</v>
      </c>
      <c r="B224" s="157">
        <v>47270</v>
      </c>
      <c r="C224" s="157">
        <f t="shared" si="15"/>
        <v>47299</v>
      </c>
      <c r="D224" s="158">
        <v>0</v>
      </c>
      <c r="E224" s="159">
        <v>0</v>
      </c>
      <c r="F224" s="158">
        <f t="shared" si="16"/>
        <v>0</v>
      </c>
      <c r="G224" s="158">
        <f>VLOOKUP($C224,LoansC!$B$12:$AN$188,31,FALSE)</f>
        <v>0</v>
      </c>
      <c r="H224" s="158">
        <f>VLOOKUP($C224,LoansR!$B$12:$AN$187,31,FALSE)</f>
        <v>0</v>
      </c>
      <c r="I224" s="158">
        <f>VLOOKUP($C224,Loans!$B$12:$AN$300,10,FALSE)</f>
        <v>0</v>
      </c>
      <c r="J224" s="158">
        <f>VLOOKUP($C224,LoansC!$B$12:$AN$188,10,FALSE)</f>
        <v>0</v>
      </c>
      <c r="K224" s="158">
        <f>VLOOKUP($C224,LoansR!$B$12:$AN$187,10,FALSE)</f>
        <v>0</v>
      </c>
      <c r="L224" s="158">
        <f>VLOOKUP($C224,Loans!$B$12:$AN$300,14,FALSE)</f>
        <v>0</v>
      </c>
      <c r="M224" s="158">
        <f>VLOOKUP($C224,Loans!$B$12:$AN$300,13,FALSE)</f>
        <v>0</v>
      </c>
      <c r="N224" s="158">
        <f>VLOOKUP($C224,Loans!$B$12:$AN$300,15,FALSE)</f>
        <v>0</v>
      </c>
      <c r="O224" s="158">
        <f>VLOOKUP($C224,Loans!$B$12:$AN$300,16,FALSE)</f>
        <v>0</v>
      </c>
      <c r="P224" s="158">
        <f>VLOOKUP($C224,Loans!$B$12:$AN$300,17,FALSE)</f>
        <v>0</v>
      </c>
      <c r="Q224" s="158">
        <f>VLOOKUP($C224,Loans!$B$12:$AN$300,18,FALSE)</f>
        <v>0</v>
      </c>
      <c r="R224" s="158">
        <f>VLOOKUP($C224,Loans!$B$12:$AN$300,19,FALSE)</f>
        <v>0</v>
      </c>
      <c r="S224" s="145">
        <f>VLOOKUP($C224,'SREC Inv.'!$B$14:$AF$266,25,FALSE)</f>
        <v>0</v>
      </c>
      <c r="T224" s="145">
        <f>VLOOKUP($C224,'SREC Inv.'!$B$14:$AF$266,27,FALSE)</f>
        <v>0</v>
      </c>
      <c r="U224" s="145">
        <f>VLOOKUP($C224,'SREC Inv.'!$B$14:$AF$266,28,FALSE)</f>
        <v>0</v>
      </c>
      <c r="V224" s="161">
        <f>VLOOKUP($C224,'SREC Inv.'!$B$14:$AF$266,29,FALSE)</f>
        <v>0</v>
      </c>
      <c r="W224" s="145">
        <f>VLOOKUP($C224,'SREC Inv.'!$B$14:$AF$266,30,FALSE)</f>
        <v>0</v>
      </c>
      <c r="X224" s="145">
        <f>VLOOKUP($C224,'SREC Inv.'!$B$14:$AF$266,31,FALSE)</f>
        <v>0</v>
      </c>
      <c r="Y224" s="145"/>
      <c r="Z224" s="158">
        <f>VLOOKUP($C224,Loans!$B$12:$AN$300,35,FALSE)</f>
        <v>0</v>
      </c>
      <c r="AA224" s="158"/>
      <c r="AB224" s="55"/>
      <c r="AC224" s="55"/>
      <c r="AD224" s="55"/>
      <c r="AE224" s="55"/>
      <c r="AF224" s="55"/>
      <c r="AG224" s="55"/>
      <c r="AH224" s="55"/>
      <c r="AI224" s="55"/>
      <c r="AJ224" s="160">
        <f>VLOOKUP($C224,'CapO-M Sum'!$A$3:$C$256,3,FALSE)</f>
        <v>0</v>
      </c>
      <c r="AK224" s="160">
        <f t="shared" si="17"/>
        <v>0</v>
      </c>
    </row>
    <row r="225" spans="1:37" hidden="1" outlineLevel="1" x14ac:dyDescent="0.2">
      <c r="A225">
        <f t="shared" si="10"/>
        <v>2029</v>
      </c>
      <c r="B225" s="157">
        <v>47300</v>
      </c>
      <c r="C225" s="157">
        <f t="shared" si="15"/>
        <v>47330</v>
      </c>
      <c r="D225" s="158">
        <v>0</v>
      </c>
      <c r="E225" s="159">
        <v>0</v>
      </c>
      <c r="F225" s="158">
        <f t="shared" si="16"/>
        <v>0</v>
      </c>
      <c r="G225" s="158">
        <f>VLOOKUP($C225,LoansC!$B$12:$AN$188,31,FALSE)</f>
        <v>0</v>
      </c>
      <c r="H225" s="158">
        <f>VLOOKUP($C225,LoansR!$B$12:$AN$187,31,FALSE)</f>
        <v>0</v>
      </c>
      <c r="I225" s="158">
        <f>VLOOKUP($C225,Loans!$B$12:$AN$300,10,FALSE)</f>
        <v>0</v>
      </c>
      <c r="J225" s="158">
        <f>VLOOKUP($C225,LoansC!$B$12:$AN$188,10,FALSE)</f>
        <v>0</v>
      </c>
      <c r="K225" s="158">
        <f>VLOOKUP($C225,LoansR!$B$12:$AN$187,10,FALSE)</f>
        <v>0</v>
      </c>
      <c r="L225" s="158">
        <f>VLOOKUP($C225,Loans!$B$12:$AN$300,14,FALSE)</f>
        <v>0</v>
      </c>
      <c r="M225" s="158">
        <f>VLOOKUP($C225,Loans!$B$12:$AN$300,13,FALSE)</f>
        <v>0</v>
      </c>
      <c r="N225" s="158">
        <f>VLOOKUP($C225,Loans!$B$12:$AN$300,15,FALSE)</f>
        <v>0</v>
      </c>
      <c r="O225" s="158">
        <f>VLOOKUP($C225,Loans!$B$12:$AN$300,16,FALSE)</f>
        <v>0</v>
      </c>
      <c r="P225" s="158">
        <f>VLOOKUP($C225,Loans!$B$12:$AN$300,17,FALSE)</f>
        <v>0</v>
      </c>
      <c r="Q225" s="158">
        <f>VLOOKUP($C225,Loans!$B$12:$AN$300,18,FALSE)</f>
        <v>0</v>
      </c>
      <c r="R225" s="158">
        <f>VLOOKUP($C225,Loans!$B$12:$AN$300,19,FALSE)</f>
        <v>0</v>
      </c>
      <c r="S225" s="145">
        <f>VLOOKUP($C225,'SREC Inv.'!$B$14:$AF$266,25,FALSE)</f>
        <v>0</v>
      </c>
      <c r="T225" s="145">
        <f>VLOOKUP($C225,'SREC Inv.'!$B$14:$AF$266,27,FALSE)</f>
        <v>0</v>
      </c>
      <c r="U225" s="145">
        <f>VLOOKUP($C225,'SREC Inv.'!$B$14:$AF$266,28,FALSE)</f>
        <v>0</v>
      </c>
      <c r="V225" s="161">
        <f>VLOOKUP($C225,'SREC Inv.'!$B$14:$AF$266,29,FALSE)</f>
        <v>0</v>
      </c>
      <c r="W225" s="145">
        <f>VLOOKUP($C225,'SREC Inv.'!$B$14:$AF$266,30,FALSE)</f>
        <v>0</v>
      </c>
      <c r="X225" s="145">
        <f>VLOOKUP($C225,'SREC Inv.'!$B$14:$AF$266,31,FALSE)</f>
        <v>0</v>
      </c>
      <c r="Y225" s="145"/>
      <c r="Z225" s="158">
        <f>VLOOKUP($C225,Loans!$B$12:$AN$300,35,FALSE)</f>
        <v>0</v>
      </c>
      <c r="AA225" s="158"/>
      <c r="AB225" s="55"/>
      <c r="AC225" s="55"/>
      <c r="AD225" s="55"/>
      <c r="AE225" s="55"/>
      <c r="AF225" s="55"/>
      <c r="AG225" s="55"/>
      <c r="AH225" s="55"/>
      <c r="AI225" s="55"/>
      <c r="AJ225" s="160">
        <f>VLOOKUP($C225,'CapO-M Sum'!$A$3:$C$256,3,FALSE)</f>
        <v>0</v>
      </c>
      <c r="AK225" s="160">
        <f t="shared" si="17"/>
        <v>0</v>
      </c>
    </row>
    <row r="226" spans="1:37" hidden="1" outlineLevel="1" x14ac:dyDescent="0.2">
      <c r="A226">
        <f t="shared" si="10"/>
        <v>2029</v>
      </c>
      <c r="B226" s="157">
        <v>47331</v>
      </c>
      <c r="C226" s="157">
        <f t="shared" si="15"/>
        <v>47361</v>
      </c>
      <c r="D226" s="158">
        <v>0</v>
      </c>
      <c r="E226" s="159">
        <v>0</v>
      </c>
      <c r="F226" s="158">
        <f t="shared" si="16"/>
        <v>0</v>
      </c>
      <c r="G226" s="158">
        <f>VLOOKUP($C226,LoansC!$B$12:$AN$188,31,FALSE)</f>
        <v>0</v>
      </c>
      <c r="H226" s="158">
        <f>VLOOKUP($C226,LoansR!$B$12:$AN$187,31,FALSE)</f>
        <v>0</v>
      </c>
      <c r="I226" s="158">
        <f>VLOOKUP($C226,Loans!$B$12:$AN$300,10,FALSE)</f>
        <v>0</v>
      </c>
      <c r="J226" s="158">
        <f>VLOOKUP($C226,LoansC!$B$12:$AN$188,10,FALSE)</f>
        <v>0</v>
      </c>
      <c r="K226" s="158">
        <f>VLOOKUP($C226,LoansR!$B$12:$AN$187,10,FALSE)</f>
        <v>0</v>
      </c>
      <c r="L226" s="158">
        <f>VLOOKUP($C226,Loans!$B$12:$AN$300,14,FALSE)</f>
        <v>0</v>
      </c>
      <c r="M226" s="158">
        <f>VLOOKUP($C226,Loans!$B$12:$AN$300,13,FALSE)</f>
        <v>0</v>
      </c>
      <c r="N226" s="158">
        <f>VLOOKUP($C226,Loans!$B$12:$AN$300,15,FALSE)</f>
        <v>0</v>
      </c>
      <c r="O226" s="158">
        <f>VLOOKUP($C226,Loans!$B$12:$AN$300,16,FALSE)</f>
        <v>0</v>
      </c>
      <c r="P226" s="158">
        <f>VLOOKUP($C226,Loans!$B$12:$AN$300,17,FALSE)</f>
        <v>0</v>
      </c>
      <c r="Q226" s="158">
        <f>VLOOKUP($C226,Loans!$B$12:$AN$300,18,FALSE)</f>
        <v>0</v>
      </c>
      <c r="R226" s="158">
        <f>VLOOKUP($C226,Loans!$B$12:$AN$300,19,FALSE)</f>
        <v>0</v>
      </c>
      <c r="S226" s="145">
        <f>VLOOKUP($C226,'SREC Inv.'!$B$14:$AF$266,25,FALSE)</f>
        <v>0</v>
      </c>
      <c r="T226" s="145">
        <f>VLOOKUP($C226,'SREC Inv.'!$B$14:$AF$266,27,FALSE)</f>
        <v>0</v>
      </c>
      <c r="U226" s="145">
        <f>VLOOKUP($C226,'SREC Inv.'!$B$14:$AF$266,28,FALSE)</f>
        <v>0</v>
      </c>
      <c r="V226" s="161">
        <f>VLOOKUP($C226,'SREC Inv.'!$B$14:$AF$266,29,FALSE)</f>
        <v>0</v>
      </c>
      <c r="W226" s="145">
        <f>VLOOKUP($C226,'SREC Inv.'!$B$14:$AF$266,30,FALSE)</f>
        <v>0</v>
      </c>
      <c r="X226" s="145">
        <f>VLOOKUP($C226,'SREC Inv.'!$B$14:$AF$266,31,FALSE)</f>
        <v>0</v>
      </c>
      <c r="Y226" s="145"/>
      <c r="Z226" s="158">
        <f>VLOOKUP($C226,Loans!$B$12:$AN$300,35,FALSE)</f>
        <v>0</v>
      </c>
      <c r="AA226" s="158"/>
      <c r="AB226" s="55"/>
      <c r="AC226" s="55"/>
      <c r="AD226" s="55"/>
      <c r="AE226" s="55"/>
      <c r="AF226" s="55"/>
      <c r="AG226" s="55"/>
      <c r="AH226" s="55"/>
      <c r="AI226" s="55"/>
      <c r="AJ226" s="160">
        <f>VLOOKUP($C226,'CapO-M Sum'!$A$3:$C$256,3,FALSE)</f>
        <v>0</v>
      </c>
      <c r="AK226" s="160">
        <f t="shared" si="17"/>
        <v>0</v>
      </c>
    </row>
    <row r="227" spans="1:37" hidden="1" outlineLevel="1" x14ac:dyDescent="0.2">
      <c r="A227">
        <f t="shared" si="10"/>
        <v>2029</v>
      </c>
      <c r="B227" s="157">
        <v>47362</v>
      </c>
      <c r="C227" s="157">
        <f t="shared" si="15"/>
        <v>47391</v>
      </c>
      <c r="D227" s="158">
        <v>0</v>
      </c>
      <c r="E227" s="159">
        <v>0</v>
      </c>
      <c r="F227" s="158">
        <f t="shared" si="16"/>
        <v>0</v>
      </c>
      <c r="G227" s="158">
        <f>VLOOKUP($C227,LoansC!$B$12:$AN$188,31,FALSE)</f>
        <v>0</v>
      </c>
      <c r="H227" s="158">
        <f>VLOOKUP($C227,LoansR!$B$12:$AN$187,31,FALSE)</f>
        <v>0</v>
      </c>
      <c r="I227" s="158">
        <f>VLOOKUP($C227,Loans!$B$12:$AN$300,10,FALSE)</f>
        <v>0</v>
      </c>
      <c r="J227" s="158">
        <f>VLOOKUP($C227,LoansC!$B$12:$AN$188,10,FALSE)</f>
        <v>0</v>
      </c>
      <c r="K227" s="158">
        <f>VLOOKUP($C227,LoansR!$B$12:$AN$187,10,FALSE)</f>
        <v>0</v>
      </c>
      <c r="L227" s="158">
        <f>VLOOKUP($C227,Loans!$B$12:$AN$300,14,FALSE)</f>
        <v>0</v>
      </c>
      <c r="M227" s="158">
        <f>VLOOKUP($C227,Loans!$B$12:$AN$300,13,FALSE)</f>
        <v>0</v>
      </c>
      <c r="N227" s="158">
        <f>VLOOKUP($C227,Loans!$B$12:$AN$300,15,FALSE)</f>
        <v>0</v>
      </c>
      <c r="O227" s="158">
        <f>VLOOKUP($C227,Loans!$B$12:$AN$300,16,FALSE)</f>
        <v>0</v>
      </c>
      <c r="P227" s="158">
        <f>VLOOKUP($C227,Loans!$B$12:$AN$300,17,FALSE)</f>
        <v>0</v>
      </c>
      <c r="Q227" s="158">
        <f>VLOOKUP($C227,Loans!$B$12:$AN$300,18,FALSE)</f>
        <v>0</v>
      </c>
      <c r="R227" s="158">
        <f>VLOOKUP($C227,Loans!$B$12:$AN$300,19,FALSE)</f>
        <v>0</v>
      </c>
      <c r="S227" s="145">
        <f>VLOOKUP($C227,'SREC Inv.'!$B$14:$AF$266,25,FALSE)</f>
        <v>0</v>
      </c>
      <c r="T227" s="145">
        <f>VLOOKUP($C227,'SREC Inv.'!$B$14:$AF$266,27,FALSE)</f>
        <v>0</v>
      </c>
      <c r="U227" s="145">
        <f>VLOOKUP($C227,'SREC Inv.'!$B$14:$AF$266,28,FALSE)</f>
        <v>0</v>
      </c>
      <c r="V227" s="161">
        <f>VLOOKUP($C227,'SREC Inv.'!$B$14:$AF$266,29,FALSE)</f>
        <v>0</v>
      </c>
      <c r="W227" s="145">
        <f>VLOOKUP($C227,'SREC Inv.'!$B$14:$AF$266,30,FALSE)</f>
        <v>0</v>
      </c>
      <c r="X227" s="145">
        <f>VLOOKUP($C227,'SREC Inv.'!$B$14:$AF$266,31,FALSE)</f>
        <v>0</v>
      </c>
      <c r="Y227" s="145"/>
      <c r="Z227" s="158">
        <f>VLOOKUP($C227,Loans!$B$12:$AN$300,35,FALSE)</f>
        <v>0</v>
      </c>
      <c r="AA227" s="158"/>
      <c r="AB227" s="55"/>
      <c r="AC227" s="55"/>
      <c r="AD227" s="55"/>
      <c r="AE227" s="55"/>
      <c r="AF227" s="55"/>
      <c r="AG227" s="55"/>
      <c r="AH227" s="55"/>
      <c r="AI227" s="55"/>
      <c r="AJ227" s="160">
        <f>VLOOKUP($C227,'CapO-M Sum'!$A$3:$C$256,3,FALSE)</f>
        <v>0</v>
      </c>
      <c r="AK227" s="160">
        <f t="shared" si="17"/>
        <v>0</v>
      </c>
    </row>
    <row r="228" spans="1:37" hidden="1" outlineLevel="1" x14ac:dyDescent="0.2">
      <c r="A228">
        <f t="shared" si="10"/>
        <v>2029</v>
      </c>
      <c r="B228" s="157">
        <v>47392</v>
      </c>
      <c r="C228" s="157">
        <f t="shared" si="15"/>
        <v>47422</v>
      </c>
      <c r="D228" s="158">
        <v>0</v>
      </c>
      <c r="E228" s="159">
        <v>0</v>
      </c>
      <c r="F228" s="158">
        <f t="shared" si="16"/>
        <v>0</v>
      </c>
      <c r="G228" s="158">
        <f>VLOOKUP($C228,LoansC!$B$12:$AN$188,31,FALSE)</f>
        <v>0</v>
      </c>
      <c r="H228" s="158">
        <f>VLOOKUP($C228,LoansR!$B$12:$AN$187,31,FALSE)</f>
        <v>0</v>
      </c>
      <c r="I228" s="158">
        <f>VLOOKUP($C228,Loans!$B$12:$AN$300,10,FALSE)</f>
        <v>0</v>
      </c>
      <c r="J228" s="158">
        <f>VLOOKUP($C228,LoansC!$B$12:$AN$188,10,FALSE)</f>
        <v>0</v>
      </c>
      <c r="K228" s="158">
        <f>VLOOKUP($C228,LoansR!$B$12:$AN$187,10,FALSE)</f>
        <v>0</v>
      </c>
      <c r="L228" s="158">
        <f>VLOOKUP($C228,Loans!$B$12:$AN$300,14,FALSE)</f>
        <v>0</v>
      </c>
      <c r="M228" s="158">
        <f>VLOOKUP($C228,Loans!$B$12:$AN$300,13,FALSE)</f>
        <v>0</v>
      </c>
      <c r="N228" s="158">
        <f>VLOOKUP($C228,Loans!$B$12:$AN$300,15,FALSE)</f>
        <v>0</v>
      </c>
      <c r="O228" s="158">
        <f>VLOOKUP($C228,Loans!$B$12:$AN$300,16,FALSE)</f>
        <v>0</v>
      </c>
      <c r="P228" s="158">
        <f>VLOOKUP($C228,Loans!$B$12:$AN$300,17,FALSE)</f>
        <v>0</v>
      </c>
      <c r="Q228" s="158">
        <f>VLOOKUP($C228,Loans!$B$12:$AN$300,18,FALSE)</f>
        <v>0</v>
      </c>
      <c r="R228" s="158">
        <f>VLOOKUP($C228,Loans!$B$12:$AN$300,19,FALSE)</f>
        <v>0</v>
      </c>
      <c r="S228" s="145">
        <f>VLOOKUP($C228,'SREC Inv.'!$B$14:$AF$266,25,FALSE)</f>
        <v>0</v>
      </c>
      <c r="T228" s="145">
        <f>VLOOKUP($C228,'SREC Inv.'!$B$14:$AF$266,27,FALSE)</f>
        <v>0</v>
      </c>
      <c r="U228" s="145">
        <f>VLOOKUP($C228,'SREC Inv.'!$B$14:$AF$266,28,FALSE)</f>
        <v>0</v>
      </c>
      <c r="V228" s="161">
        <f>VLOOKUP($C228,'SREC Inv.'!$B$14:$AF$266,29,FALSE)</f>
        <v>0</v>
      </c>
      <c r="W228" s="145">
        <f>VLOOKUP($C228,'SREC Inv.'!$B$14:$AF$266,30,FALSE)</f>
        <v>0</v>
      </c>
      <c r="X228" s="145">
        <f>VLOOKUP($C228,'SREC Inv.'!$B$14:$AF$266,31,FALSE)</f>
        <v>0</v>
      </c>
      <c r="Y228" s="145"/>
      <c r="Z228" s="158">
        <f>VLOOKUP($C228,Loans!$B$12:$AN$300,35,FALSE)</f>
        <v>0</v>
      </c>
      <c r="AA228" s="158"/>
      <c r="AB228" s="55"/>
      <c r="AC228" s="55"/>
      <c r="AD228" s="55"/>
      <c r="AE228" s="55"/>
      <c r="AF228" s="55"/>
      <c r="AG228" s="55"/>
      <c r="AH228" s="55"/>
      <c r="AI228" s="55"/>
      <c r="AJ228" s="160">
        <f>VLOOKUP($C228,'CapO-M Sum'!$A$3:$C$256,3,FALSE)</f>
        <v>0</v>
      </c>
      <c r="AK228" s="160">
        <f t="shared" si="17"/>
        <v>0</v>
      </c>
    </row>
    <row r="229" spans="1:37" hidden="1" outlineLevel="1" x14ac:dyDescent="0.2">
      <c r="A229">
        <f t="shared" si="10"/>
        <v>2029</v>
      </c>
      <c r="B229" s="157">
        <v>47423</v>
      </c>
      <c r="C229" s="157">
        <f t="shared" si="15"/>
        <v>47452</v>
      </c>
      <c r="D229" s="158">
        <v>0</v>
      </c>
      <c r="E229" s="159">
        <v>0</v>
      </c>
      <c r="F229" s="158">
        <f t="shared" si="16"/>
        <v>0</v>
      </c>
      <c r="G229" s="158">
        <f>VLOOKUP($C229,LoansC!$B$12:$AN$188,31,FALSE)</f>
        <v>0</v>
      </c>
      <c r="H229" s="158">
        <f>VLOOKUP($C229,LoansR!$B$12:$AN$187,31,FALSE)</f>
        <v>0</v>
      </c>
      <c r="I229" s="158">
        <f>VLOOKUP($C229,Loans!$B$12:$AN$300,10,FALSE)</f>
        <v>0</v>
      </c>
      <c r="J229" s="158">
        <f>VLOOKUP($C229,LoansC!$B$12:$AN$188,10,FALSE)</f>
        <v>0</v>
      </c>
      <c r="K229" s="158">
        <f>VLOOKUP($C229,LoansR!$B$12:$AN$187,10,FALSE)</f>
        <v>0</v>
      </c>
      <c r="L229" s="158">
        <f>VLOOKUP($C229,Loans!$B$12:$AN$300,14,FALSE)</f>
        <v>0</v>
      </c>
      <c r="M229" s="158">
        <f>VLOOKUP($C229,Loans!$B$12:$AN$300,13,FALSE)</f>
        <v>0</v>
      </c>
      <c r="N229" s="158">
        <f>VLOOKUP($C229,Loans!$B$12:$AN$300,15,FALSE)</f>
        <v>0</v>
      </c>
      <c r="O229" s="158">
        <f>VLOOKUP($C229,Loans!$B$12:$AN$300,16,FALSE)</f>
        <v>0</v>
      </c>
      <c r="P229" s="158">
        <f>VLOOKUP($C229,Loans!$B$12:$AN$300,17,FALSE)</f>
        <v>0</v>
      </c>
      <c r="Q229" s="158">
        <f>VLOOKUP($C229,Loans!$B$12:$AN$300,18,FALSE)</f>
        <v>0</v>
      </c>
      <c r="R229" s="158">
        <f>VLOOKUP($C229,Loans!$B$12:$AN$300,19,FALSE)</f>
        <v>0</v>
      </c>
      <c r="S229" s="145">
        <f>VLOOKUP($C229,'SREC Inv.'!$B$14:$AF$266,25,FALSE)</f>
        <v>0</v>
      </c>
      <c r="T229" s="145">
        <f>VLOOKUP($C229,'SREC Inv.'!$B$14:$AF$266,27,FALSE)</f>
        <v>0</v>
      </c>
      <c r="U229" s="145">
        <f>VLOOKUP($C229,'SREC Inv.'!$B$14:$AF$266,28,FALSE)</f>
        <v>0</v>
      </c>
      <c r="V229" s="161">
        <f>VLOOKUP($C229,'SREC Inv.'!$B$14:$AF$266,29,FALSE)</f>
        <v>0</v>
      </c>
      <c r="W229" s="145">
        <f>VLOOKUP($C229,'SREC Inv.'!$B$14:$AF$266,30,FALSE)</f>
        <v>0</v>
      </c>
      <c r="X229" s="145">
        <f>VLOOKUP($C229,'SREC Inv.'!$B$14:$AF$266,31,FALSE)</f>
        <v>0</v>
      </c>
      <c r="Y229" s="145"/>
      <c r="Z229" s="158">
        <f>VLOOKUP($C229,Loans!$B$12:$AN$300,35,FALSE)</f>
        <v>0</v>
      </c>
      <c r="AA229" s="158"/>
      <c r="AB229" s="55"/>
      <c r="AC229" s="55"/>
      <c r="AD229" s="55"/>
      <c r="AE229" s="55"/>
      <c r="AF229" s="55"/>
      <c r="AG229" s="55"/>
      <c r="AH229" s="55"/>
      <c r="AI229" s="55"/>
      <c r="AJ229" s="160">
        <f>VLOOKUP($C229,'CapO-M Sum'!$A$3:$C$256,3,FALSE)</f>
        <v>0</v>
      </c>
      <c r="AK229" s="160">
        <f t="shared" si="17"/>
        <v>0</v>
      </c>
    </row>
    <row r="230" spans="1:37" hidden="1" outlineLevel="1" x14ac:dyDescent="0.2">
      <c r="A230">
        <f t="shared" si="10"/>
        <v>2029</v>
      </c>
      <c r="B230" s="157">
        <v>47453</v>
      </c>
      <c r="C230" s="157">
        <f t="shared" si="15"/>
        <v>47483</v>
      </c>
      <c r="D230" s="158">
        <v>0</v>
      </c>
      <c r="E230" s="159">
        <v>0</v>
      </c>
      <c r="F230" s="158">
        <f t="shared" si="16"/>
        <v>0</v>
      </c>
      <c r="G230" s="158">
        <f>VLOOKUP($C230,LoansC!$B$12:$AN$188,31,FALSE)</f>
        <v>0</v>
      </c>
      <c r="H230" s="158">
        <f>VLOOKUP($C230,LoansR!$B$12:$AN$187,31,FALSE)</f>
        <v>0</v>
      </c>
      <c r="I230" s="158">
        <f>VLOOKUP($C230,Loans!$B$12:$AN$300,10,FALSE)</f>
        <v>0</v>
      </c>
      <c r="J230" s="158">
        <f>VLOOKUP($C230,LoansC!$B$12:$AN$188,10,FALSE)</f>
        <v>0</v>
      </c>
      <c r="K230" s="158">
        <f>VLOOKUP($C230,LoansR!$B$12:$AN$187,10,FALSE)</f>
        <v>0</v>
      </c>
      <c r="L230" s="158">
        <f>VLOOKUP($C230,Loans!$B$12:$AN$300,14,FALSE)</f>
        <v>0</v>
      </c>
      <c r="M230" s="158">
        <f>VLOOKUP($C230,Loans!$B$12:$AN$300,13,FALSE)</f>
        <v>0</v>
      </c>
      <c r="N230" s="158">
        <f>VLOOKUP($C230,Loans!$B$12:$AN$300,15,FALSE)</f>
        <v>0</v>
      </c>
      <c r="O230" s="158">
        <f>VLOOKUP($C230,Loans!$B$12:$AN$300,16,FALSE)</f>
        <v>0</v>
      </c>
      <c r="P230" s="158">
        <f>VLOOKUP($C230,Loans!$B$12:$AN$300,17,FALSE)</f>
        <v>0</v>
      </c>
      <c r="Q230" s="158">
        <f>VLOOKUP($C230,Loans!$B$12:$AN$300,18,FALSE)</f>
        <v>0</v>
      </c>
      <c r="R230" s="158">
        <f>VLOOKUP($C230,Loans!$B$12:$AN$300,19,FALSE)</f>
        <v>0</v>
      </c>
      <c r="S230" s="145">
        <f>VLOOKUP($C230,'SREC Inv.'!$B$14:$AF$266,25,FALSE)</f>
        <v>0</v>
      </c>
      <c r="T230" s="145">
        <f>VLOOKUP($C230,'SREC Inv.'!$B$14:$AF$266,27,FALSE)</f>
        <v>0</v>
      </c>
      <c r="U230" s="145">
        <f>VLOOKUP($C230,'SREC Inv.'!$B$14:$AF$266,28,FALSE)</f>
        <v>0</v>
      </c>
      <c r="V230" s="161">
        <f>VLOOKUP($C230,'SREC Inv.'!$B$14:$AF$266,29,FALSE)</f>
        <v>0</v>
      </c>
      <c r="W230" s="145">
        <f>VLOOKUP($C230,'SREC Inv.'!$B$14:$AF$266,30,FALSE)</f>
        <v>0</v>
      </c>
      <c r="X230" s="145">
        <f>VLOOKUP($C230,'SREC Inv.'!$B$14:$AF$266,31,FALSE)</f>
        <v>0</v>
      </c>
      <c r="Y230" s="145"/>
      <c r="Z230" s="158">
        <f>VLOOKUP($C230,Loans!$B$12:$AN$300,35,FALSE)</f>
        <v>0</v>
      </c>
      <c r="AA230" s="158"/>
      <c r="AB230" s="55"/>
      <c r="AC230" s="55"/>
      <c r="AD230" s="55"/>
      <c r="AE230" s="55"/>
      <c r="AF230" s="55"/>
      <c r="AG230" s="55"/>
      <c r="AH230" s="55"/>
      <c r="AI230" s="55"/>
      <c r="AJ230" s="160">
        <f>VLOOKUP($C230,'CapO-M Sum'!$A$3:$C$256,3,FALSE)</f>
        <v>0</v>
      </c>
      <c r="AK230" s="160">
        <f t="shared" si="17"/>
        <v>0</v>
      </c>
    </row>
    <row r="231" spans="1:37" collapsed="1" x14ac:dyDescent="0.2">
      <c r="D231" s="46"/>
    </row>
    <row r="232" spans="1:37" x14ac:dyDescent="0.2">
      <c r="D232" s="46"/>
    </row>
    <row r="233" spans="1:37" x14ac:dyDescent="0.2">
      <c r="D233" s="46"/>
    </row>
    <row r="234" spans="1:37" x14ac:dyDescent="0.2">
      <c r="D234" s="46"/>
    </row>
    <row r="235" spans="1:37" x14ac:dyDescent="0.2">
      <c r="D235" s="46"/>
    </row>
    <row r="236" spans="1:37" x14ac:dyDescent="0.2">
      <c r="D236" s="46"/>
    </row>
    <row r="237" spans="1:37" x14ac:dyDescent="0.2">
      <c r="D237" s="46"/>
    </row>
    <row r="238" spans="1:37" x14ac:dyDescent="0.2">
      <c r="D238" s="46"/>
    </row>
    <row r="239" spans="1:37" x14ac:dyDescent="0.2">
      <c r="D239" s="46"/>
    </row>
    <row r="240" spans="1:37" x14ac:dyDescent="0.2">
      <c r="D240" s="46"/>
    </row>
    <row r="241" spans="4:4" x14ac:dyDescent="0.2">
      <c r="D241" s="46"/>
    </row>
    <row r="242" spans="4:4" x14ac:dyDescent="0.2">
      <c r="D242" s="46"/>
    </row>
    <row r="243" spans="4:4" x14ac:dyDescent="0.2">
      <c r="D243" s="46"/>
    </row>
    <row r="244" spans="4:4" x14ac:dyDescent="0.2">
      <c r="D244" s="46"/>
    </row>
    <row r="245" spans="4:4" x14ac:dyDescent="0.2">
      <c r="D245" s="46"/>
    </row>
    <row r="246" spans="4:4" x14ac:dyDescent="0.2">
      <c r="D246" s="46"/>
    </row>
    <row r="247" spans="4:4" x14ac:dyDescent="0.2">
      <c r="D247" s="46"/>
    </row>
    <row r="248" spans="4:4" x14ac:dyDescent="0.2">
      <c r="D248" s="46"/>
    </row>
    <row r="249" spans="4:4" x14ac:dyDescent="0.2">
      <c r="D249" s="46"/>
    </row>
    <row r="250" spans="4:4" x14ac:dyDescent="0.2">
      <c r="D250" s="46"/>
    </row>
    <row r="251" spans="4:4" x14ac:dyDescent="0.2">
      <c r="D251" s="46"/>
    </row>
    <row r="252" spans="4:4" x14ac:dyDescent="0.2">
      <c r="D252" s="46"/>
    </row>
    <row r="253" spans="4:4" x14ac:dyDescent="0.2">
      <c r="D253" s="46"/>
    </row>
    <row r="254" spans="4:4" x14ac:dyDescent="0.2">
      <c r="D254" s="46"/>
    </row>
    <row r="255" spans="4:4" x14ac:dyDescent="0.2">
      <c r="D255" s="46"/>
    </row>
    <row r="256" spans="4:4" x14ac:dyDescent="0.2">
      <c r="D256" s="46"/>
    </row>
    <row r="257" spans="4:4" x14ac:dyDescent="0.2">
      <c r="D257" s="46"/>
    </row>
    <row r="258" spans="4:4" x14ac:dyDescent="0.2">
      <c r="D258" s="46"/>
    </row>
    <row r="259" spans="4:4" x14ac:dyDescent="0.2">
      <c r="D259" s="46"/>
    </row>
    <row r="260" spans="4:4" x14ac:dyDescent="0.2">
      <c r="D260" s="46"/>
    </row>
    <row r="261" spans="4:4" x14ac:dyDescent="0.2">
      <c r="D261" s="46"/>
    </row>
    <row r="262" spans="4:4" x14ac:dyDescent="0.2">
      <c r="D262" s="46"/>
    </row>
    <row r="263" spans="4:4" x14ac:dyDescent="0.2">
      <c r="D263" s="46"/>
    </row>
    <row r="264" spans="4:4" x14ac:dyDescent="0.2">
      <c r="D264" s="46"/>
    </row>
    <row r="265" spans="4:4" x14ac:dyDescent="0.2">
      <c r="D265" s="46"/>
    </row>
    <row r="266" spans="4:4" x14ac:dyDescent="0.2">
      <c r="D266" s="46"/>
    </row>
    <row r="267" spans="4:4" ht="18.75" customHeight="1" x14ac:dyDescent="0.2">
      <c r="D267" s="46"/>
    </row>
  </sheetData>
  <phoneticPr fontId="2" type="noConversion"/>
  <conditionalFormatting sqref="S19:Y30 Y31:Y230">
    <cfRule type="expression" dxfId="1" priority="3" stopIfTrue="1">
      <formula>$AM19=1</formula>
    </cfRule>
  </conditionalFormatting>
  <conditionalFormatting sqref="S31:X230">
    <cfRule type="expression" dxfId="0" priority="2" stopIfTrue="1">
      <formula>$AM31=1</formula>
    </cfRule>
  </conditionalFormatting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M271"/>
  <sheetViews>
    <sheetView zoomScale="90" zoomScaleNormal="90" workbookViewId="0">
      <pane xSplit="3" ySplit="13" topLeftCell="D14" activePane="bottomRight" state="frozen"/>
      <selection activeCell="E58" sqref="E58"/>
      <selection pane="topRight" activeCell="E58" sqref="E58"/>
      <selection pane="bottomLeft" activeCell="E58" sqref="E58"/>
      <selection pane="bottomRight"/>
    </sheetView>
  </sheetViews>
  <sheetFormatPr defaultRowHeight="12.75" outlineLevelRow="1" x14ac:dyDescent="0.2"/>
  <cols>
    <col min="1" max="1" width="3.28515625" bestFit="1" customWidth="1"/>
    <col min="2" max="2" width="7.140625" bestFit="1" customWidth="1"/>
    <col min="3" max="3" width="10.140625" customWidth="1"/>
    <col min="4" max="4" width="17.85546875" customWidth="1"/>
    <col min="5" max="6" width="12.7109375" customWidth="1"/>
    <col min="7" max="15" width="16.85546875" customWidth="1"/>
    <col min="16" max="17" width="17.85546875" customWidth="1"/>
    <col min="18" max="20" width="16" customWidth="1"/>
    <col min="21" max="30" width="16.85546875" customWidth="1"/>
    <col min="31" max="31" width="13.28515625" customWidth="1"/>
    <col min="32" max="32" width="15.7109375" bestFit="1" customWidth="1"/>
    <col min="33" max="33" width="8.140625" customWidth="1"/>
    <col min="35" max="35" width="9.28515625" bestFit="1" customWidth="1"/>
  </cols>
  <sheetData>
    <row r="2" spans="1:34" ht="15.75" x14ac:dyDescent="0.25">
      <c r="C2" s="62" t="s">
        <v>128</v>
      </c>
      <c r="AD2" s="81" t="s">
        <v>186</v>
      </c>
      <c r="AE2" s="173">
        <f>SRECPrice!C29</f>
        <v>9.6699999999999994E-2</v>
      </c>
    </row>
    <row r="3" spans="1:34" ht="15.75" x14ac:dyDescent="0.25">
      <c r="C3" s="62" t="s">
        <v>129</v>
      </c>
      <c r="AD3" s="81" t="s">
        <v>187</v>
      </c>
      <c r="AE3" s="49">
        <f>ROUND(AE2/12,6)</f>
        <v>8.0579999999999992E-3</v>
      </c>
    </row>
    <row r="5" spans="1:34" x14ac:dyDescent="0.2">
      <c r="J5" t="s">
        <v>130</v>
      </c>
      <c r="K5" s="137" t="str">
        <f>'PS INPUT'!C16</f>
        <v>Q</v>
      </c>
      <c r="AF5" s="63"/>
      <c r="AG5" s="63"/>
    </row>
    <row r="6" spans="1:34" x14ac:dyDescent="0.2">
      <c r="E6" s="64"/>
      <c r="F6" s="64"/>
      <c r="J6" s="55"/>
      <c r="K6" s="95"/>
      <c r="L6" s="64"/>
      <c r="M6" s="64"/>
      <c r="O6" s="64"/>
      <c r="P6" s="64"/>
      <c r="Q6" s="64"/>
      <c r="R6" s="64"/>
      <c r="S6" s="64"/>
      <c r="T6" s="64"/>
      <c r="U6" s="64"/>
      <c r="V6" s="64"/>
      <c r="W6" s="64"/>
      <c r="X6" s="64"/>
      <c r="AF6" s="65"/>
      <c r="AG6" s="65"/>
    </row>
    <row r="7" spans="1:34" x14ac:dyDescent="0.2">
      <c r="D7" s="4"/>
      <c r="E7" s="4"/>
      <c r="F7" s="4"/>
      <c r="H7" s="9"/>
      <c r="J7" s="98"/>
      <c r="K7" s="151"/>
      <c r="L7" s="4"/>
      <c r="M7" s="4"/>
      <c r="N7" s="4"/>
      <c r="O7" s="4"/>
      <c r="P7" s="4"/>
      <c r="Q7" s="78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152"/>
      <c r="AG7" s="67"/>
    </row>
    <row r="8" spans="1:34" x14ac:dyDescent="0.2">
      <c r="D8" s="4"/>
      <c r="E8" s="4"/>
      <c r="F8" s="4"/>
      <c r="H8" s="9"/>
      <c r="J8" s="98"/>
      <c r="K8" s="151"/>
      <c r="L8" s="4"/>
      <c r="M8" s="4"/>
      <c r="N8" s="4"/>
      <c r="O8" s="4"/>
      <c r="P8" s="4"/>
      <c r="Q8" s="78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4" ht="24" x14ac:dyDescent="0.2">
      <c r="D9" s="4"/>
      <c r="E9" s="4"/>
      <c r="F9" s="4"/>
      <c r="G9" s="146" t="s">
        <v>133</v>
      </c>
      <c r="H9" s="64" t="s">
        <v>134</v>
      </c>
      <c r="I9" s="64" t="s">
        <v>135</v>
      </c>
      <c r="J9" s="4"/>
      <c r="K9" s="4"/>
      <c r="L9" s="4"/>
      <c r="M9" s="4"/>
      <c r="N9" s="153" t="s">
        <v>132</v>
      </c>
      <c r="O9" s="4"/>
      <c r="P9" s="4"/>
      <c r="Q9" s="4"/>
      <c r="R9" s="4"/>
      <c r="S9" s="4"/>
      <c r="T9" s="4"/>
      <c r="U9" s="4"/>
      <c r="V9" s="4"/>
      <c r="W9" s="4"/>
      <c r="X9" s="4"/>
      <c r="Y9" s="153" t="s">
        <v>136</v>
      </c>
      <c r="Z9" s="153"/>
      <c r="AA9" s="153"/>
      <c r="AB9" s="153"/>
      <c r="AC9" s="153"/>
      <c r="AD9" s="153" t="s">
        <v>137</v>
      </c>
      <c r="AE9" s="4"/>
      <c r="AF9" s="4"/>
    </row>
    <row r="10" spans="1:34" x14ac:dyDescent="0.2">
      <c r="D10" s="138">
        <f>-1</f>
        <v>-1</v>
      </c>
      <c r="E10" s="138">
        <f t="shared" ref="E10:AF10" si="0">D10-1</f>
        <v>-2</v>
      </c>
      <c r="F10" s="138">
        <f t="shared" si="0"/>
        <v>-3</v>
      </c>
      <c r="G10" s="140">
        <f t="shared" si="0"/>
        <v>-4</v>
      </c>
      <c r="H10" s="68">
        <f t="shared" si="0"/>
        <v>-5</v>
      </c>
      <c r="I10" s="68">
        <f t="shared" si="0"/>
        <v>-6</v>
      </c>
      <c r="J10" s="138">
        <f t="shared" si="0"/>
        <v>-7</v>
      </c>
      <c r="K10" s="138">
        <f t="shared" si="0"/>
        <v>-8</v>
      </c>
      <c r="L10" s="138">
        <f t="shared" si="0"/>
        <v>-9</v>
      </c>
      <c r="M10" s="138">
        <f t="shared" si="0"/>
        <v>-10</v>
      </c>
      <c r="N10" s="138">
        <f t="shared" si="0"/>
        <v>-11</v>
      </c>
      <c r="O10" s="138">
        <f t="shared" si="0"/>
        <v>-12</v>
      </c>
      <c r="P10" s="138">
        <f t="shared" si="0"/>
        <v>-13</v>
      </c>
      <c r="Q10" s="138">
        <f t="shared" si="0"/>
        <v>-14</v>
      </c>
      <c r="R10" s="138">
        <f t="shared" si="0"/>
        <v>-15</v>
      </c>
      <c r="S10" s="138">
        <f t="shared" si="0"/>
        <v>-16</v>
      </c>
      <c r="T10" s="138">
        <f t="shared" si="0"/>
        <v>-17</v>
      </c>
      <c r="U10" s="138">
        <f t="shared" si="0"/>
        <v>-18</v>
      </c>
      <c r="V10" s="138">
        <f t="shared" si="0"/>
        <v>-19</v>
      </c>
      <c r="W10" s="138">
        <f t="shared" si="0"/>
        <v>-20</v>
      </c>
      <c r="X10" s="138">
        <f t="shared" si="0"/>
        <v>-21</v>
      </c>
      <c r="Y10" s="138">
        <f t="shared" si="0"/>
        <v>-22</v>
      </c>
      <c r="Z10" s="138">
        <f t="shared" si="0"/>
        <v>-23</v>
      </c>
      <c r="AA10" s="138">
        <f t="shared" si="0"/>
        <v>-24</v>
      </c>
      <c r="AB10" s="138">
        <f t="shared" si="0"/>
        <v>-25</v>
      </c>
      <c r="AC10" s="138">
        <f t="shared" si="0"/>
        <v>-26</v>
      </c>
      <c r="AD10" s="138">
        <f t="shared" si="0"/>
        <v>-27</v>
      </c>
      <c r="AE10" s="138">
        <f t="shared" si="0"/>
        <v>-28</v>
      </c>
      <c r="AF10" s="138">
        <f t="shared" si="0"/>
        <v>-29</v>
      </c>
    </row>
    <row r="11" spans="1:34" ht="14.25" customHeight="1" x14ac:dyDescent="0.2">
      <c r="D11" s="139" t="s">
        <v>138</v>
      </c>
      <c r="E11" s="139" t="s">
        <v>139</v>
      </c>
      <c r="F11" s="139" t="s">
        <v>139</v>
      </c>
      <c r="G11" s="141" t="s">
        <v>140</v>
      </c>
      <c r="H11" s="69" t="s">
        <v>139</v>
      </c>
      <c r="I11" s="69" t="s">
        <v>141</v>
      </c>
      <c r="J11" s="139" t="s">
        <v>142</v>
      </c>
      <c r="K11" s="139"/>
      <c r="L11" s="139"/>
      <c r="M11" s="139" t="s">
        <v>143</v>
      </c>
      <c r="N11" s="139" t="s">
        <v>144</v>
      </c>
      <c r="O11" s="139" t="s">
        <v>145</v>
      </c>
      <c r="P11" s="139" t="s">
        <v>146</v>
      </c>
      <c r="Q11" s="4"/>
      <c r="R11" s="139" t="s">
        <v>147</v>
      </c>
      <c r="S11" s="139" t="s">
        <v>148</v>
      </c>
      <c r="T11" s="139" t="s">
        <v>147</v>
      </c>
      <c r="U11" s="139"/>
      <c r="V11" s="139" t="s">
        <v>145</v>
      </c>
      <c r="W11" s="154" t="s">
        <v>138</v>
      </c>
      <c r="X11" s="154" t="s">
        <v>138</v>
      </c>
      <c r="Y11" s="154" t="s">
        <v>142</v>
      </c>
      <c r="Z11" s="139" t="s">
        <v>149</v>
      </c>
      <c r="AA11" s="139" t="s">
        <v>150</v>
      </c>
      <c r="AB11" s="139" t="s">
        <v>151</v>
      </c>
      <c r="AC11" s="139"/>
      <c r="AD11" s="139" t="s">
        <v>145</v>
      </c>
      <c r="AE11" s="139" t="s">
        <v>152</v>
      </c>
      <c r="AF11" s="139" t="s">
        <v>152</v>
      </c>
      <c r="AG11" s="69"/>
      <c r="AH11" s="69" t="s">
        <v>208</v>
      </c>
    </row>
    <row r="12" spans="1:34" x14ac:dyDescent="0.2">
      <c r="D12" s="139" t="s">
        <v>153</v>
      </c>
      <c r="E12" s="139" t="s">
        <v>154</v>
      </c>
      <c r="F12" s="139" t="s">
        <v>155</v>
      </c>
      <c r="G12" s="141" t="s">
        <v>156</v>
      </c>
      <c r="H12" s="69" t="s">
        <v>157</v>
      </c>
      <c r="I12" s="69" t="s">
        <v>156</v>
      </c>
      <c r="J12" s="139" t="s">
        <v>50</v>
      </c>
      <c r="K12" s="139" t="s">
        <v>158</v>
      </c>
      <c r="L12" s="139" t="s">
        <v>159</v>
      </c>
      <c r="M12" s="139" t="s">
        <v>160</v>
      </c>
      <c r="N12" s="139" t="s">
        <v>161</v>
      </c>
      <c r="O12" s="139" t="s">
        <v>107</v>
      </c>
      <c r="P12" s="139" t="s">
        <v>162</v>
      </c>
      <c r="Q12" s="139" t="s">
        <v>147</v>
      </c>
      <c r="R12" s="139" t="s">
        <v>163</v>
      </c>
      <c r="S12" s="139" t="s">
        <v>164</v>
      </c>
      <c r="T12" s="139" t="s">
        <v>163</v>
      </c>
      <c r="U12" s="139" t="s">
        <v>147</v>
      </c>
      <c r="V12" s="139" t="s">
        <v>107</v>
      </c>
      <c r="W12" s="154" t="s">
        <v>165</v>
      </c>
      <c r="X12" s="154" t="s">
        <v>166</v>
      </c>
      <c r="Y12" s="154" t="s">
        <v>167</v>
      </c>
      <c r="Z12" s="139" t="s">
        <v>165</v>
      </c>
      <c r="AA12" s="139" t="s">
        <v>166</v>
      </c>
      <c r="AB12" s="139" t="s">
        <v>166</v>
      </c>
      <c r="AC12" s="139" t="s">
        <v>144</v>
      </c>
      <c r="AD12" s="139" t="s">
        <v>107</v>
      </c>
      <c r="AE12" s="139" t="s">
        <v>168</v>
      </c>
      <c r="AF12" s="139" t="s">
        <v>169</v>
      </c>
      <c r="AG12" s="69"/>
      <c r="AH12" s="69" t="s">
        <v>209</v>
      </c>
    </row>
    <row r="13" spans="1:34" x14ac:dyDescent="0.2">
      <c r="D13" s="139" t="s">
        <v>170</v>
      </c>
      <c r="E13" s="139" t="s">
        <v>171</v>
      </c>
      <c r="F13" s="139" t="s">
        <v>171</v>
      </c>
      <c r="G13" s="141" t="s">
        <v>170</v>
      </c>
      <c r="H13" s="69" t="s">
        <v>172</v>
      </c>
      <c r="I13" s="69" t="s">
        <v>170</v>
      </c>
      <c r="J13" s="139" t="s">
        <v>173</v>
      </c>
      <c r="K13" s="139" t="s">
        <v>174</v>
      </c>
      <c r="L13" s="139" t="s">
        <v>175</v>
      </c>
      <c r="M13" s="139" t="s">
        <v>176</v>
      </c>
      <c r="N13" s="139" t="s">
        <v>173</v>
      </c>
      <c r="O13" s="139" t="s">
        <v>143</v>
      </c>
      <c r="P13" s="139" t="s">
        <v>147</v>
      </c>
      <c r="Q13" s="139" t="s">
        <v>177</v>
      </c>
      <c r="R13" s="139" t="s">
        <v>178</v>
      </c>
      <c r="S13" s="139" t="s">
        <v>179</v>
      </c>
      <c r="T13" s="139" t="s">
        <v>180</v>
      </c>
      <c r="U13" s="139" t="s">
        <v>181</v>
      </c>
      <c r="V13" s="139" t="s">
        <v>143</v>
      </c>
      <c r="W13" s="154" t="s">
        <v>182</v>
      </c>
      <c r="X13" s="154" t="s">
        <v>182</v>
      </c>
      <c r="Y13" s="154" t="s">
        <v>168</v>
      </c>
      <c r="Z13" s="139" t="s">
        <v>182</v>
      </c>
      <c r="AA13" s="139" t="s">
        <v>182</v>
      </c>
      <c r="AB13" s="139" t="s">
        <v>182</v>
      </c>
      <c r="AC13" s="139" t="s">
        <v>183</v>
      </c>
      <c r="AD13" s="139" t="s">
        <v>143</v>
      </c>
      <c r="AE13" s="139" t="s">
        <v>184</v>
      </c>
      <c r="AF13" s="139" t="s">
        <v>185</v>
      </c>
      <c r="AG13" s="69"/>
      <c r="AH13" s="162" t="s">
        <v>210</v>
      </c>
    </row>
    <row r="14" spans="1:34" x14ac:dyDescent="0.2">
      <c r="S14" s="69"/>
      <c r="T14" s="69"/>
      <c r="W14" s="55"/>
      <c r="X14" s="55"/>
      <c r="Y14" s="55"/>
    </row>
    <row r="15" spans="1:34" ht="12.75" hidden="1" customHeight="1" outlineLevel="1" x14ac:dyDescent="0.2">
      <c r="A15">
        <f t="shared" ref="A15:A78" si="1">MONTH(C15)</f>
        <v>1</v>
      </c>
      <c r="B15" s="70">
        <f t="shared" ref="B15:B78" si="2">EOMONTH(C15,0)</f>
        <v>39844</v>
      </c>
      <c r="C15" s="70">
        <v>39814</v>
      </c>
      <c r="G15" s="71"/>
      <c r="P15" s="72"/>
      <c r="Q15" s="72"/>
      <c r="R15" s="73"/>
      <c r="S15" s="72"/>
      <c r="T15" s="72"/>
      <c r="U15" s="71"/>
      <c r="V15" s="71"/>
      <c r="W15" s="74"/>
      <c r="X15" s="74"/>
      <c r="Y15" s="55"/>
      <c r="AH15">
        <f t="array" ref="AH15:AH266">TRANSPOSE('PS INPUT'!C6:IT6)</f>
        <v>1</v>
      </c>
    </row>
    <row r="16" spans="1:34" ht="12.75" hidden="1" customHeight="1" outlineLevel="1" x14ac:dyDescent="0.2">
      <c r="A16">
        <f t="shared" si="1"/>
        <v>2</v>
      </c>
      <c r="B16" s="70">
        <f t="shared" si="2"/>
        <v>39872</v>
      </c>
      <c r="C16" s="70">
        <v>39845</v>
      </c>
      <c r="G16" s="71"/>
      <c r="P16" s="72"/>
      <c r="Q16" s="72"/>
      <c r="R16" s="73"/>
      <c r="S16" s="72"/>
      <c r="T16" s="72"/>
      <c r="U16" s="71"/>
      <c r="V16" s="71"/>
      <c r="W16" s="74"/>
      <c r="X16" s="74"/>
      <c r="Y16" s="144"/>
      <c r="Z16" s="75"/>
      <c r="AA16" s="75"/>
      <c r="AB16" s="75"/>
      <c r="AC16" s="75"/>
      <c r="AE16" s="46"/>
      <c r="AH16">
        <v>1</v>
      </c>
    </row>
    <row r="17" spans="1:39" ht="12.75" hidden="1" customHeight="1" outlineLevel="1" x14ac:dyDescent="0.2">
      <c r="A17">
        <f t="shared" si="1"/>
        <v>3</v>
      </c>
      <c r="B17" s="70">
        <f t="shared" si="2"/>
        <v>39903</v>
      </c>
      <c r="C17" s="70">
        <v>39873</v>
      </c>
      <c r="D17" s="142">
        <f>IF(AH17=1,'[5]SREC Inventory Activity'!C6,VLOOKUP($B17,Loans!$B$12:$AN$227,34,FALSE))</f>
        <v>108</v>
      </c>
      <c r="E17" s="82">
        <f>IF(AH17=1,'[5]SREC Inventory Activity'!I6,IF($A17&lt;6,VLOOKUP(YEAR(B17),SRECPrice!$B$5:$C$26,2,FALSE),VLOOKUP(YEAR(B17)+1,SRECPrice!$B$5:$C$26,2,FALSE)))</f>
        <v>462.37</v>
      </c>
      <c r="F17" s="143">
        <f>IF(AH17=1,IF(AND(E17&lt;475,'[5]SREC Inventory Activity'!N6&gt;475),'[5]SREC Inventory Activity'!$N6,475),475)</f>
        <v>475</v>
      </c>
      <c r="G17" s="82">
        <f>IF(AH17=1,'[6]SREC Inv. Summary'!C16,D17*E17)</f>
        <v>49935.96</v>
      </c>
      <c r="H17" s="71">
        <f>IF(F17&gt;E17,F17*D17,E17*D17)</f>
        <v>51300</v>
      </c>
      <c r="I17" s="71">
        <f t="shared" ref="I17:I77" si="3">G17-H17</f>
        <v>-1364.0400000000009</v>
      </c>
      <c r="J17" s="147">
        <f>IF(AH17=1,'[5]SREC Inventory Activity'!Q6,IF($K$5="M",SUM(D$14:D16)-SUM(J$14:J16),IF($K$5="B",IF(ISODD($A17),SUM(D$14:D16)-SUM(J$14:J16),0),IF(OR(A17=1,A17=4,A17=7,A17=10),SUM(D$14:D16)-SUM(J$14:J16),0))))</f>
        <v>0</v>
      </c>
      <c r="K17" s="148">
        <f>IF(AH17=1,'[5]SREC Inventory Activity'!W6,IF(J17&gt;0,E17,0))</f>
        <v>0</v>
      </c>
      <c r="L17" s="82">
        <f>ROUND(J17*K17,2)</f>
        <v>0</v>
      </c>
      <c r="M17" s="82">
        <f>IF(AH17=1,'[6]SREC Inv. Summary'!F16,IF(J17=0,0,O16))</f>
        <v>0</v>
      </c>
      <c r="N17" s="9">
        <f>L17-M17</f>
        <v>0</v>
      </c>
      <c r="O17" s="9">
        <f>O16+G17-M17</f>
        <v>49935.96</v>
      </c>
      <c r="P17" s="84">
        <f>IF(AH17=1,'[5]SREC Inventory Activity'!AB6,VLOOKUP($B17,Loans!$B$12:$AN$227,28,FALSE)*0)</f>
        <v>0</v>
      </c>
      <c r="Q17" s="82">
        <f>IF(AH17=1,'[6]SREC Inv. Summary'!J16,P17*E17*0.75)</f>
        <v>0</v>
      </c>
      <c r="R17" s="149">
        <f>IF(AH17=1,'[5]SREC Inventory Activity'!AH6,IF($K$5="M",SUM(P$14:P16)-SUM(R$14:R16),IF($K$5="B",IF(ISODD($A17),SUM(P$14:P16)-SUM(R$14:R16),0),IF(OR(A17=1,A17=4,A17=7,A17=10),SUM(P$14:P16)-SUM(R$14:R16),0))))</f>
        <v>0</v>
      </c>
      <c r="S17" s="82">
        <f>IF(AH17=1,'[6]SREC Inv. Summary'!M16,IF(R17&gt;0,V16,0))</f>
        <v>0</v>
      </c>
      <c r="T17" s="82">
        <f>IF(AH17=1,'[6]SREC Inv. Summary'!L16,IF(AND(R17&gt;0,K17=0),K17*R17,0))</f>
        <v>0</v>
      </c>
      <c r="U17" s="71">
        <f t="shared" ref="U17:U77" si="4">T17-S17</f>
        <v>0</v>
      </c>
      <c r="V17" s="71">
        <f t="shared" ref="V17:V77" si="5">V16+Q17-S17</f>
        <v>0</v>
      </c>
      <c r="W17" s="76">
        <f t="shared" ref="W17:W77" si="6">D17+P17</f>
        <v>108</v>
      </c>
      <c r="X17" s="76">
        <f t="shared" ref="X17:X77" si="7">J17+R17</f>
        <v>0</v>
      </c>
      <c r="Y17" s="144">
        <f>ROUNDDOWN(Y16+W17-X17,0)</f>
        <v>108</v>
      </c>
      <c r="Z17" s="75">
        <f t="shared" ref="Z17:Z77" si="8">G17+Q17</f>
        <v>49935.96</v>
      </c>
      <c r="AA17" s="75">
        <f t="shared" ref="AA17:AA77" si="9">M17+S17</f>
        <v>0</v>
      </c>
      <c r="AB17" s="75">
        <f>L17+R17</f>
        <v>0</v>
      </c>
      <c r="AC17" s="75">
        <f t="shared" ref="AC17:AC77" si="10">AB17-AA17</f>
        <v>0</v>
      </c>
      <c r="AD17" s="11">
        <f t="shared" ref="AD17:AD77" si="11">AD16+Z17-AA17</f>
        <v>49935.96</v>
      </c>
      <c r="AE17" s="150">
        <f>IF(AH17=1,[6]Input!C28,AD16*((B17-B16)-1)*$AE$2/365+$AE$2/365*1*AD17)</f>
        <v>15.199685358904111</v>
      </c>
      <c r="AF17" s="150">
        <f>IF(AH17=1,[6]Input!E28,J17*'PS INPUT'!$C$22)</f>
        <v>49790.42</v>
      </c>
      <c r="AH17">
        <v>1</v>
      </c>
      <c r="AL17" s="170"/>
      <c r="AM17" s="170"/>
    </row>
    <row r="18" spans="1:39" ht="12.75" hidden="1" customHeight="1" outlineLevel="1" x14ac:dyDescent="0.2">
      <c r="A18">
        <f t="shared" si="1"/>
        <v>4</v>
      </c>
      <c r="B18" s="70">
        <f t="shared" si="2"/>
        <v>39933</v>
      </c>
      <c r="C18" s="70">
        <v>39904</v>
      </c>
      <c r="D18" s="142">
        <f>IF(AH18=1,'[5]SREC Inventory Activity'!C7,VLOOKUP($B18,Loans!$B$12:$AN$227,34,FALSE))</f>
        <v>262</v>
      </c>
      <c r="E18" s="82">
        <f>IF(AH18=1,'[5]SREC Inventory Activity'!I7,IF($A18&lt;6,VLOOKUP(YEAR(B18),SRECPrice!$B$5:$C$26,2,FALSE),VLOOKUP(YEAR(B18)+1,SRECPrice!$B$5:$C$26,2,FALSE)))</f>
        <v>466.85</v>
      </c>
      <c r="F18" s="143">
        <f>IF(AH18=1,IF(AND(E18&lt;475,'[5]SREC Inventory Activity'!N7&gt;475),'[5]SREC Inventory Activity'!$N7,475),475)</f>
        <v>475</v>
      </c>
      <c r="G18" s="82">
        <f>IF(AH18=1,'[6]SREC Inv. Summary'!C17,D18*E18)</f>
        <v>122314.7</v>
      </c>
      <c r="H18" s="71">
        <f t="shared" ref="H18:H77" si="12">IF(F18&gt;E18,F18*D18,E18*D18)</f>
        <v>124450</v>
      </c>
      <c r="I18" s="71">
        <f t="shared" si="3"/>
        <v>-2135.3000000000029</v>
      </c>
      <c r="J18" s="147">
        <f>IF(AH18=1,'[5]SREC Inventory Activity'!Q7,IF($K$5="M",SUM(D$14:D17)-SUM(J$14:J17),IF($K$5="B",IF(ISODD($A18),SUM(D$14:D17)-SUM(J$14:J17),0),IF(OR(A18=1,A18=4,A18=7,A18=10),SUM(D$14:D17)-SUM(J$14:J17),0))))</f>
        <v>0</v>
      </c>
      <c r="K18" s="148">
        <f>IF(AH18=1,'[5]SREC Inventory Activity'!W7,IF(J18&gt;0,E18,0))</f>
        <v>0</v>
      </c>
      <c r="L18" s="82">
        <f t="shared" ref="L18:L81" si="13">ROUND(J18*K18,2)</f>
        <v>0</v>
      </c>
      <c r="M18" s="82">
        <f>IF(AH18=1,'[6]SREC Inv. Summary'!F17,IF(J18=0,0,O17))</f>
        <v>0</v>
      </c>
      <c r="N18" s="9">
        <f t="shared" ref="N18:N77" si="14">L18-M18</f>
        <v>0</v>
      </c>
      <c r="O18" s="9">
        <f t="shared" ref="O18:O77" si="15">O17+G18-M18</f>
        <v>172250.66</v>
      </c>
      <c r="P18" s="84">
        <f>IF(AH18=1,'[5]SREC Inventory Activity'!AB7,VLOOKUP($B18,Loans!$B$12:$AN$227,28,FALSE)*0)</f>
        <v>0</v>
      </c>
      <c r="Q18" s="82">
        <f>IF(AH18=1,'[6]SREC Inv. Summary'!J17,P18*E18*0.75)</f>
        <v>0</v>
      </c>
      <c r="R18" s="149">
        <f>IF(AH18=1,'[5]SREC Inventory Activity'!AH7,IF($K$5="M",SUM(P$14:P17)-SUM(R$14:R17),IF($K$5="B",IF(ISODD($A18),SUM(P$14:P17)-SUM(R$14:R17),0),IF(OR(A18=1,A18=4,A18=7,A18=10),SUM(P$14:P17)-SUM(R$14:R17),0))))</f>
        <v>0</v>
      </c>
      <c r="S18" s="82">
        <f>IF(AH18=1,'[6]SREC Inv. Summary'!M17,IF(R18&gt;0,V17,0))</f>
        <v>0</v>
      </c>
      <c r="T18" s="82">
        <f>IF(AH18=1,'[6]SREC Inv. Summary'!L17,IF(AND(R18&gt;0,K18=0),K18*R18,0))</f>
        <v>0</v>
      </c>
      <c r="U18" s="71">
        <f t="shared" si="4"/>
        <v>0</v>
      </c>
      <c r="V18" s="71">
        <f t="shared" si="5"/>
        <v>0</v>
      </c>
      <c r="W18" s="76">
        <f t="shared" si="6"/>
        <v>262</v>
      </c>
      <c r="X18" s="76">
        <f t="shared" si="7"/>
        <v>0</v>
      </c>
      <c r="Y18" s="144">
        <f t="shared" ref="Y18:Y77" si="16">Y17+W18-X18</f>
        <v>370</v>
      </c>
      <c r="Z18" s="75">
        <f t="shared" si="8"/>
        <v>122314.7</v>
      </c>
      <c r="AA18" s="75">
        <f t="shared" si="9"/>
        <v>0</v>
      </c>
      <c r="AB18" s="75">
        <f t="shared" ref="AB18:AB77" si="17">L18+T18</f>
        <v>0</v>
      </c>
      <c r="AC18" s="75">
        <f t="shared" si="10"/>
        <v>0</v>
      </c>
      <c r="AD18" s="11">
        <f t="shared" si="11"/>
        <v>172250.66</v>
      </c>
      <c r="AE18" s="150">
        <f>IF(AH18=1,[6]Input!C29,AD17*((B18-B17)-1)*$AE$2/365+$AE$2/365*1*AD18)</f>
        <v>493.22114479452057</v>
      </c>
      <c r="AF18" s="150">
        <f>IF(AH18=1,[6]Input!E29,J18*'PS INPUT'!$C$22)</f>
        <v>0</v>
      </c>
      <c r="AH18">
        <v>1</v>
      </c>
      <c r="AL18" s="170"/>
      <c r="AM18" s="170"/>
    </row>
    <row r="19" spans="1:39" ht="12.75" hidden="1" customHeight="1" outlineLevel="1" x14ac:dyDescent="0.2">
      <c r="A19">
        <f t="shared" si="1"/>
        <v>5</v>
      </c>
      <c r="B19" s="70">
        <f t="shared" si="2"/>
        <v>39964</v>
      </c>
      <c r="C19" s="70">
        <v>39934</v>
      </c>
      <c r="D19" s="142">
        <f>IF(AH19=1,'[5]SREC Inventory Activity'!C8,VLOOKUP($B19,Loans!$B$12:$AN$227,34,FALSE))</f>
        <v>395</v>
      </c>
      <c r="E19" s="82">
        <f>IF(AH19=1,'[5]SREC Inventory Activity'!I8,IF($A19&lt;6,VLOOKUP(YEAR(B19),SRECPrice!$B$5:$C$26,2,FALSE),VLOOKUP(YEAR(B19)+1,SRECPrice!$B$5:$C$26,2,FALSE)))</f>
        <v>490.55</v>
      </c>
      <c r="F19" s="143">
        <f>IF(AH19=1,IF(AND(E19&lt;475,'[5]SREC Inventory Activity'!N8&gt;475),'[5]SREC Inventory Activity'!$N8,475),475)</f>
        <v>475</v>
      </c>
      <c r="G19" s="82">
        <f>IF(AH19=1,'[6]SREC Inv. Summary'!C18,D19*E19)</f>
        <v>193767.25</v>
      </c>
      <c r="H19" s="71">
        <f t="shared" si="12"/>
        <v>193767.25</v>
      </c>
      <c r="I19" s="71">
        <f t="shared" si="3"/>
        <v>0</v>
      </c>
      <c r="J19" s="147">
        <f>IF(AH19=1,'[5]SREC Inventory Activity'!Q8,IF($K$5="M",SUM(D$14:D18)-SUM(J$14:J18),IF($K$5="B",IF(ISODD($A19),SUM(D$14:D18)-SUM(J$14:J18),0),IF(OR(A19=1,A19=4,A19=7,A19=10),SUM(D$14:D18)-SUM(J$14:J18),0))))</f>
        <v>0</v>
      </c>
      <c r="K19" s="148">
        <f>IF(AH19=1,'[5]SREC Inventory Activity'!W8,IF(J19&gt;0,E19,0))</f>
        <v>0</v>
      </c>
      <c r="L19" s="82">
        <f t="shared" si="13"/>
        <v>0</v>
      </c>
      <c r="M19" s="82">
        <f>IF(AH19=1,'[6]SREC Inv. Summary'!F18,IF(J19=0,0,O18))</f>
        <v>0</v>
      </c>
      <c r="N19" s="9">
        <f t="shared" si="14"/>
        <v>0</v>
      </c>
      <c r="O19" s="9">
        <f t="shared" si="15"/>
        <v>366017.91000000003</v>
      </c>
      <c r="P19" s="84">
        <f>IF(AH19=1,'[5]SREC Inventory Activity'!AB8,VLOOKUP($B19,Loans!$B$12:$AN$227,28,FALSE)*0)</f>
        <v>0</v>
      </c>
      <c r="Q19" s="82">
        <f>IF(AH19=1,'[6]SREC Inv. Summary'!J18,P19*E19*0.75)</f>
        <v>0</v>
      </c>
      <c r="R19" s="149">
        <f>IF(AH19=1,'[5]SREC Inventory Activity'!AH8,IF($K$5="M",SUM(P$14:P18)-SUM(R$14:R18),IF($K$5="B",IF(ISODD($A19),SUM(P$14:P18)-SUM(R$14:R18),0),IF(OR(A19=1,A19=4,A19=7,A19=10),SUM(P$14:P18)-SUM(R$14:R18),0))))</f>
        <v>0</v>
      </c>
      <c r="S19" s="82">
        <f>IF(AH19=1,'[6]SREC Inv. Summary'!M18,IF(R19&gt;0,V18,0))</f>
        <v>0</v>
      </c>
      <c r="T19" s="82">
        <f>IF(AH19=1,'[6]SREC Inv. Summary'!L18,IF(AND(R19&gt;0,K19=0),K19*R19,0))</f>
        <v>0</v>
      </c>
      <c r="U19" s="71">
        <f t="shared" si="4"/>
        <v>0</v>
      </c>
      <c r="V19" s="71">
        <f t="shared" si="5"/>
        <v>0</v>
      </c>
      <c r="W19" s="76">
        <f t="shared" si="6"/>
        <v>395</v>
      </c>
      <c r="X19" s="76">
        <f t="shared" si="7"/>
        <v>0</v>
      </c>
      <c r="Y19" s="144">
        <f t="shared" si="16"/>
        <v>765</v>
      </c>
      <c r="Z19" s="75">
        <f t="shared" si="8"/>
        <v>193767.25</v>
      </c>
      <c r="AA19" s="75">
        <f t="shared" si="9"/>
        <v>0</v>
      </c>
      <c r="AB19" s="75">
        <f t="shared" si="17"/>
        <v>0</v>
      </c>
      <c r="AC19" s="75">
        <f t="shared" si="10"/>
        <v>0</v>
      </c>
      <c r="AD19" s="11">
        <f t="shared" si="11"/>
        <v>366017.91000000003</v>
      </c>
      <c r="AE19" s="150">
        <f>IF(AH19=1,[6]Input!C30,AD18*((B19-B18)-1)*$AE$2/365+$AE$2/365*1*AD19)</f>
        <v>1684.317916660274</v>
      </c>
      <c r="AF19" s="150">
        <f>IF(AH19=1,[6]Input!E30,J19*'PS INPUT'!$C$22)</f>
        <v>0</v>
      </c>
      <c r="AH19">
        <v>1</v>
      </c>
      <c r="AL19" s="170"/>
      <c r="AM19" s="170"/>
    </row>
    <row r="20" spans="1:39" ht="12.75" hidden="1" customHeight="1" outlineLevel="1" x14ac:dyDescent="0.2">
      <c r="A20">
        <f t="shared" si="1"/>
        <v>6</v>
      </c>
      <c r="B20" s="70">
        <f t="shared" si="2"/>
        <v>39994</v>
      </c>
      <c r="C20" s="70">
        <v>39965</v>
      </c>
      <c r="D20" s="142">
        <f>IF(AH20=1,'[5]SREC Inventory Activity'!C9,VLOOKUP($B20,Loans!$B$12:$AN$227,34,FALSE))</f>
        <v>587</v>
      </c>
      <c r="E20" s="82">
        <f>IF(AH20=1,'[5]SREC Inventory Activity'!I9,IF($A20&lt;6,VLOOKUP(YEAR(B20),SRECPrice!$B$5:$C$26,2,FALSE),VLOOKUP(YEAR(B20)+1,SRECPrice!$B$5:$C$26,2,FALSE)))</f>
        <v>500.18</v>
      </c>
      <c r="F20" s="143">
        <f>IF(AH20=1,IF(AND(E20&lt;475,'[5]SREC Inventory Activity'!N9&gt;475),'[5]SREC Inventory Activity'!$N9,475),475)</f>
        <v>475</v>
      </c>
      <c r="G20" s="82">
        <f>IF(AH20=1,'[6]SREC Inv. Summary'!C19,D20*E20)</f>
        <v>293605.65999999997</v>
      </c>
      <c r="H20" s="71">
        <f t="shared" si="12"/>
        <v>293605.66000000003</v>
      </c>
      <c r="I20" s="71">
        <f t="shared" si="3"/>
        <v>0</v>
      </c>
      <c r="J20" s="147">
        <f>IF(AH20=1,'[5]SREC Inventory Activity'!Q9,IF($K$5="M",SUM(D$14:D19)-SUM(J$14:J19),IF($K$5="B",IF(ISODD($A20),SUM(D$14:D19)-SUM(J$14:J19),0),IF(OR(A20=1,A20=4,A20=7,A20=10),SUM(D$14:D19)-SUM(J$14:J19),0))))</f>
        <v>0</v>
      </c>
      <c r="K20" s="148">
        <f>IF(AH20=1,'[5]SREC Inventory Activity'!W9,IF(J20&gt;0,E20,0))</f>
        <v>0</v>
      </c>
      <c r="L20" s="82">
        <f t="shared" si="13"/>
        <v>0</v>
      </c>
      <c r="M20" s="82">
        <f>IF(AH20=1,'[6]SREC Inv. Summary'!F19,IF(J20=0,0,O19))</f>
        <v>0</v>
      </c>
      <c r="N20" s="9">
        <f t="shared" si="14"/>
        <v>0</v>
      </c>
      <c r="O20" s="9">
        <f t="shared" si="15"/>
        <v>659623.57000000007</v>
      </c>
      <c r="P20" s="84">
        <f>IF(AH20=1,'[5]SREC Inventory Activity'!AB9,VLOOKUP($B20,Loans!$B$12:$AN$227,28,FALSE)*0)</f>
        <v>0</v>
      </c>
      <c r="Q20" s="82">
        <f>IF(AH20=1,'[6]SREC Inv. Summary'!J19,P20*E20*0.75)</f>
        <v>0</v>
      </c>
      <c r="R20" s="149">
        <f>IF(AH20=1,'[5]SREC Inventory Activity'!AH9,IF($K$5="M",SUM(P$14:P19)-SUM(R$14:R19),IF($K$5="B",IF(ISODD($A20),SUM(P$14:P19)-SUM(R$14:R19),0),IF(OR(A20=1,A20=4,A20=7,A20=10),SUM(P$14:P19)-SUM(R$14:R19),0))))</f>
        <v>0</v>
      </c>
      <c r="S20" s="82">
        <f>IF(AH20=1,'[6]SREC Inv. Summary'!M19,IF(R20&gt;0,V19,0))</f>
        <v>0</v>
      </c>
      <c r="T20" s="82">
        <f>IF(AH20=1,'[6]SREC Inv. Summary'!L19,IF(AND(R20&gt;0,K20=0),K20*R20,0))</f>
        <v>0</v>
      </c>
      <c r="U20" s="71">
        <f t="shared" si="4"/>
        <v>0</v>
      </c>
      <c r="V20" s="71">
        <f t="shared" si="5"/>
        <v>0</v>
      </c>
      <c r="W20" s="76">
        <f t="shared" si="6"/>
        <v>587</v>
      </c>
      <c r="X20" s="76">
        <f t="shared" si="7"/>
        <v>0</v>
      </c>
      <c r="Y20" s="144">
        <f t="shared" si="16"/>
        <v>1352</v>
      </c>
      <c r="Z20" s="75">
        <f t="shared" si="8"/>
        <v>293605.65999999997</v>
      </c>
      <c r="AA20" s="75">
        <f t="shared" si="9"/>
        <v>0</v>
      </c>
      <c r="AB20" s="75">
        <f t="shared" si="17"/>
        <v>0</v>
      </c>
      <c r="AC20" s="75">
        <f t="shared" si="10"/>
        <v>0</v>
      </c>
      <c r="AD20" s="11">
        <f t="shared" si="11"/>
        <v>659623.57000000007</v>
      </c>
      <c r="AE20" s="150">
        <f>IF(AH20=1,[6]Input!C31,AD19*((B20-B19)-1)*$AE$2/365+$AE$2/365*1*AD20)</f>
        <v>3431.6637886465755</v>
      </c>
      <c r="AF20" s="150">
        <f>IF(AH20=1,[6]Input!E31,J20*'PS INPUT'!$C$22)</f>
        <v>0</v>
      </c>
      <c r="AH20">
        <v>1</v>
      </c>
      <c r="AL20" s="170"/>
      <c r="AM20" s="170"/>
    </row>
    <row r="21" spans="1:39" ht="12.75" hidden="1" customHeight="1" outlineLevel="1" x14ac:dyDescent="0.2">
      <c r="A21">
        <f t="shared" si="1"/>
        <v>7</v>
      </c>
      <c r="B21" s="70">
        <f t="shared" si="2"/>
        <v>40025</v>
      </c>
      <c r="C21" s="70">
        <v>39995</v>
      </c>
      <c r="D21" s="142">
        <f>IF(AH21=1,'[5]SREC Inventory Activity'!C10,VLOOKUP($B21,Loans!$B$12:$AN$227,34,FALSE))</f>
        <v>391</v>
      </c>
      <c r="E21" s="82">
        <f>IF(AH21=1,'[5]SREC Inventory Activity'!I10,IF($A21&lt;6,VLOOKUP(YEAR(B21),SRECPrice!$B$5:$C$26,2,FALSE),VLOOKUP(YEAR(B21)+1,SRECPrice!$B$5:$C$26,2,FALSE)))</f>
        <v>513.67999999999995</v>
      </c>
      <c r="F21" s="143">
        <f>IF(AH21=1,IF(AND(E21&lt;475,'[5]SREC Inventory Activity'!N10&gt;475),'[5]SREC Inventory Activity'!$N10,475),475)</f>
        <v>475</v>
      </c>
      <c r="G21" s="82">
        <f>IF(AH21=1,'[6]SREC Inv. Summary'!C20,D21*E21)</f>
        <v>200848.88</v>
      </c>
      <c r="H21" s="71">
        <f t="shared" si="12"/>
        <v>200848.87999999998</v>
      </c>
      <c r="I21" s="71">
        <f t="shared" si="3"/>
        <v>0</v>
      </c>
      <c r="J21" s="147">
        <f>IF(AH21=1,'[5]SREC Inventory Activity'!Q10,IF($K$5="M",SUM(D$14:D20)-SUM(J$14:J20),IF($K$5="B",IF(ISODD($A21),SUM(D$14:D20)-SUM(J$14:J20),0),IF(OR(A21=1,A21=4,A21=7,A21=10),SUM(D$14:D20)-SUM(J$14:J20),0))))</f>
        <v>0</v>
      </c>
      <c r="K21" s="148">
        <f>IF(AH21=1,'[5]SREC Inventory Activity'!W10,IF(J21&gt;0,E21,0))</f>
        <v>0</v>
      </c>
      <c r="L21" s="82">
        <f t="shared" si="13"/>
        <v>0</v>
      </c>
      <c r="M21" s="82">
        <f>IF(AH21=1,'[6]SREC Inv. Summary'!F20,IF(J21=0,0,O20))</f>
        <v>0</v>
      </c>
      <c r="N21" s="9">
        <f t="shared" si="14"/>
        <v>0</v>
      </c>
      <c r="O21" s="9">
        <f t="shared" si="15"/>
        <v>860472.45000000007</v>
      </c>
      <c r="P21" s="84">
        <f>IF(AH21=1,'[5]SREC Inventory Activity'!AB10,VLOOKUP($B21,Loans!$B$12:$AN$227,28,FALSE)*0)</f>
        <v>0</v>
      </c>
      <c r="Q21" s="82">
        <f>IF(AH21=1,'[6]SREC Inv. Summary'!J20,P21*E21*0.75)</f>
        <v>0</v>
      </c>
      <c r="R21" s="149">
        <f>IF(AH21=1,'[5]SREC Inventory Activity'!AH10,IF($K$5="M",SUM(P$14:P20)-SUM(R$14:R20),IF($K$5="B",IF(ISODD($A21),SUM(P$14:P20)-SUM(R$14:R20),0),IF(OR(A21=1,A21=4,A21=7,A21=10),SUM(P$14:P20)-SUM(R$14:R20),0))))</f>
        <v>0</v>
      </c>
      <c r="S21" s="82">
        <f>IF(AH21=1,'[6]SREC Inv. Summary'!M20,IF(R21&gt;0,V20,0))</f>
        <v>0</v>
      </c>
      <c r="T21" s="82">
        <f>IF(AH21=1,'[6]SREC Inv. Summary'!L20,IF(AND(R21&gt;0,K21=0),K21*R21,0))</f>
        <v>0</v>
      </c>
      <c r="U21" s="71">
        <f t="shared" si="4"/>
        <v>0</v>
      </c>
      <c r="V21" s="71">
        <f t="shared" si="5"/>
        <v>0</v>
      </c>
      <c r="W21" s="76">
        <f t="shared" si="6"/>
        <v>391</v>
      </c>
      <c r="X21" s="76">
        <f t="shared" si="7"/>
        <v>0</v>
      </c>
      <c r="Y21" s="144">
        <f t="shared" si="16"/>
        <v>1743</v>
      </c>
      <c r="Z21" s="75">
        <f t="shared" si="8"/>
        <v>200848.88</v>
      </c>
      <c r="AA21" s="75">
        <f t="shared" si="9"/>
        <v>0</v>
      </c>
      <c r="AB21" s="75">
        <f t="shared" si="17"/>
        <v>0</v>
      </c>
      <c r="AC21" s="75">
        <f t="shared" si="10"/>
        <v>0</v>
      </c>
      <c r="AD21" s="11">
        <f t="shared" si="11"/>
        <v>860472.45000000007</v>
      </c>
      <c r="AE21" s="150">
        <f>IF(AH21=1,[6]Input!C32,AD20*((B21-B20)-1)*$AE$2/365+$AE$2/365*1*AD21)</f>
        <v>6285.2708164520554</v>
      </c>
      <c r="AF21" s="150">
        <f>IF(AH21=1,[6]Input!E32,J21*'PS INPUT'!$C$22)</f>
        <v>0</v>
      </c>
      <c r="AH21">
        <v>1</v>
      </c>
      <c r="AL21" s="170"/>
      <c r="AM21" s="170"/>
    </row>
    <row r="22" spans="1:39" ht="12.75" hidden="1" customHeight="1" outlineLevel="1" x14ac:dyDescent="0.2">
      <c r="A22">
        <f t="shared" si="1"/>
        <v>8</v>
      </c>
      <c r="B22" s="70">
        <f t="shared" si="2"/>
        <v>40056</v>
      </c>
      <c r="C22" s="70">
        <v>40026</v>
      </c>
      <c r="D22" s="142">
        <f>IF(AH22=1,'[5]SREC Inventory Activity'!C11,VLOOKUP($B22,Loans!$B$12:$AN$227,34,FALSE))</f>
        <v>516</v>
      </c>
      <c r="E22" s="82">
        <f>IF(AH22=1,'[5]SREC Inventory Activity'!I11,IF($A22&lt;6,VLOOKUP(YEAR(B22),SRECPrice!$B$5:$C$26,2,FALSE),VLOOKUP(YEAR(B22)+1,SRECPrice!$B$5:$C$26,2,FALSE)))</f>
        <v>527.12</v>
      </c>
      <c r="F22" s="143">
        <f>IF(AH22=1,IF(AND(E22&lt;475,'[5]SREC Inventory Activity'!N11&gt;475),'[5]SREC Inventory Activity'!$N11,475),475)</f>
        <v>475</v>
      </c>
      <c r="G22" s="82">
        <f>IF(AH22=1,'[6]SREC Inv. Summary'!C21,D22*E22)</f>
        <v>271993.92</v>
      </c>
      <c r="H22" s="71">
        <f t="shared" si="12"/>
        <v>271993.92</v>
      </c>
      <c r="I22" s="71">
        <f t="shared" si="3"/>
        <v>0</v>
      </c>
      <c r="J22" s="147">
        <f>IF(AH22=1,'[5]SREC Inventory Activity'!Q11,IF($K$5="M",SUM(D$14:D21)-SUM(J$14:J21),IF($K$5="B",IF(ISODD($A22),SUM(D$14:D21)-SUM(J$14:J21),0),IF(OR(A22=1,A22=4,A22=7,A22=10),SUM(D$14:D21)-SUM(J$14:J21),0))))</f>
        <v>1352</v>
      </c>
      <c r="K22" s="148">
        <f>IF(AH22=1,'[5]SREC Inventory Activity'!W11,IF(J22&gt;0,E22,0))</f>
        <v>466.85</v>
      </c>
      <c r="L22" s="82">
        <f t="shared" si="13"/>
        <v>631181.19999999995</v>
      </c>
      <c r="M22" s="82">
        <f>IF(AH22=1,'[6]SREC Inv. Summary'!F21,IF(J22=0,0,O21))</f>
        <v>659623.56999999995</v>
      </c>
      <c r="N22" s="9">
        <f t="shared" si="14"/>
        <v>-28442.369999999995</v>
      </c>
      <c r="O22" s="9">
        <f t="shared" si="15"/>
        <v>472842.80000000016</v>
      </c>
      <c r="P22" s="84">
        <f>IF(AH22=1,'[5]SREC Inventory Activity'!AB11,VLOOKUP($B22,Loans!$B$12:$AN$227,28,FALSE)*0)</f>
        <v>0</v>
      </c>
      <c r="Q22" s="82">
        <f>IF(AH22=1,'[6]SREC Inv. Summary'!J21,P22*E22*0.75)</f>
        <v>0</v>
      </c>
      <c r="R22" s="149">
        <f>IF(AH22=1,'[5]SREC Inventory Activity'!AH11,IF($K$5="M",SUM(P$14:P21)-SUM(R$14:R21),IF($K$5="B",IF(ISODD($A22),SUM(P$14:P21)-SUM(R$14:R21),0),IF(OR(A22=1,A22=4,A22=7,A22=10),SUM(P$14:P21)-SUM(R$14:R21),0))))</f>
        <v>0</v>
      </c>
      <c r="S22" s="82">
        <f>IF(AH22=1,'[6]SREC Inv. Summary'!M21,IF(R22&gt;0,V21,0))</f>
        <v>0</v>
      </c>
      <c r="T22" s="82">
        <f>IF(AH22=1,'[6]SREC Inv. Summary'!L21,IF(AND(R22&gt;0,K22=0),K22*R22,0))</f>
        <v>0</v>
      </c>
      <c r="U22" s="71">
        <f t="shared" si="4"/>
        <v>0</v>
      </c>
      <c r="V22" s="71">
        <f t="shared" si="5"/>
        <v>0</v>
      </c>
      <c r="W22" s="76">
        <f t="shared" si="6"/>
        <v>516</v>
      </c>
      <c r="X22" s="76">
        <f t="shared" si="7"/>
        <v>1352</v>
      </c>
      <c r="Y22" s="144">
        <f t="shared" si="16"/>
        <v>907</v>
      </c>
      <c r="Z22" s="75">
        <f t="shared" si="8"/>
        <v>271993.92</v>
      </c>
      <c r="AA22" s="75">
        <f t="shared" si="9"/>
        <v>659623.56999999995</v>
      </c>
      <c r="AB22" s="75">
        <f t="shared" si="17"/>
        <v>631181.19999999995</v>
      </c>
      <c r="AC22" s="75">
        <f t="shared" si="10"/>
        <v>-28442.369999999995</v>
      </c>
      <c r="AD22" s="11">
        <f t="shared" si="11"/>
        <v>472842.80000000016</v>
      </c>
      <c r="AE22" s="150">
        <f>IF(AH22=1,[6]Input!C33,AD21*((B22-B21)-1)*$AE$2/365+$AE$2/365*1*AD22)</f>
        <v>4387.3197873095905</v>
      </c>
      <c r="AF22" s="150">
        <f>IF(AH22=1,[6]Input!E33,J22*'PS INPUT'!$C$22)</f>
        <v>0</v>
      </c>
      <c r="AG22" s="9"/>
      <c r="AH22">
        <v>1</v>
      </c>
      <c r="AL22" s="170"/>
      <c r="AM22" s="170"/>
    </row>
    <row r="23" spans="1:39" ht="12.75" hidden="1" customHeight="1" outlineLevel="1" x14ac:dyDescent="0.2">
      <c r="A23">
        <f t="shared" si="1"/>
        <v>9</v>
      </c>
      <c r="B23" s="70">
        <f t="shared" si="2"/>
        <v>40086</v>
      </c>
      <c r="C23" s="70">
        <v>40057</v>
      </c>
      <c r="D23" s="142">
        <f>IF(AH23=1,'[5]SREC Inventory Activity'!C12,VLOOKUP($B23,Loans!$B$12:$AN$227,34,FALSE))</f>
        <v>603</v>
      </c>
      <c r="E23" s="82">
        <f>IF(AH23=1,'[5]SREC Inventory Activity'!I12,IF($A23&lt;6,VLOOKUP(YEAR(B23),SRECPrice!$B$5:$C$26,2,FALSE),VLOOKUP(YEAR(B23)+1,SRECPrice!$B$5:$C$26,2,FALSE)))</f>
        <v>492.18</v>
      </c>
      <c r="F23" s="143">
        <f>IF(AH23=1,IF(AND(E23&lt;475,'[5]SREC Inventory Activity'!N12&gt;475),'[5]SREC Inventory Activity'!$N12,475),475)</f>
        <v>475</v>
      </c>
      <c r="G23" s="82">
        <f>IF(AH23=1,'[6]SREC Inv. Summary'!C22,D23*E23)</f>
        <v>296784.53999999998</v>
      </c>
      <c r="H23" s="71">
        <f t="shared" si="12"/>
        <v>296784.53999999998</v>
      </c>
      <c r="I23" s="71">
        <f t="shared" si="3"/>
        <v>0</v>
      </c>
      <c r="J23" s="147">
        <f>IF(AH23=1,'[5]SREC Inventory Activity'!Q12,IF($K$5="M",SUM(D$14:D22)-SUM(J$14:J22),IF($K$5="B",IF(ISODD($A23),SUM(D$14:D22)-SUM(J$14:J22),0),IF(OR(A23=1,A23=4,A23=7,A23=10),SUM(D$14:D22)-SUM(J$14:J22),0))))</f>
        <v>0</v>
      </c>
      <c r="K23" s="148">
        <f>IF(AH23=1,'[5]SREC Inventory Activity'!W12,IF(J23&gt;0,E23,0))</f>
        <v>0</v>
      </c>
      <c r="L23" s="82">
        <f t="shared" si="13"/>
        <v>0</v>
      </c>
      <c r="M23" s="82">
        <f>IF(AH23=1,'[6]SREC Inv. Summary'!F22,IF(J23=0,0,O22))</f>
        <v>0</v>
      </c>
      <c r="N23" s="9">
        <f t="shared" si="14"/>
        <v>0</v>
      </c>
      <c r="O23" s="9">
        <f t="shared" si="15"/>
        <v>769627.34000000008</v>
      </c>
      <c r="P23" s="84">
        <f>IF(AH23=1,'[5]SREC Inventory Activity'!AB12,VLOOKUP($B23,Loans!$B$12:$AN$227,28,FALSE)*0)</f>
        <v>0</v>
      </c>
      <c r="Q23" s="82">
        <f>IF(AH23=1,'[6]SREC Inv. Summary'!J22,P23*E23*0.75)</f>
        <v>0</v>
      </c>
      <c r="R23" s="149">
        <f>IF(AH23=1,'[5]SREC Inventory Activity'!AH12,IF($K$5="M",SUM(P$14:P22)-SUM(R$14:R22),IF($K$5="B",IF(ISODD($A23),SUM(P$14:P22)-SUM(R$14:R22),0),IF(OR(A23=1,A23=4,A23=7,A23=10),SUM(P$14:P22)-SUM(R$14:R22),0))))</f>
        <v>0</v>
      </c>
      <c r="S23" s="82">
        <f>IF(AH23=1,'[6]SREC Inv. Summary'!M22,IF(R23&gt;0,V22,0))</f>
        <v>0</v>
      </c>
      <c r="T23" s="82">
        <f>IF(AH23=1,'[6]SREC Inv. Summary'!L22,IF(AND(R23&gt;0,K23=0),K23*R23,0))</f>
        <v>0</v>
      </c>
      <c r="U23" s="71">
        <f t="shared" si="4"/>
        <v>0</v>
      </c>
      <c r="V23" s="71">
        <f t="shared" si="5"/>
        <v>0</v>
      </c>
      <c r="W23" s="76">
        <f t="shared" si="6"/>
        <v>603</v>
      </c>
      <c r="X23" s="76">
        <f t="shared" si="7"/>
        <v>0</v>
      </c>
      <c r="Y23" s="144">
        <f t="shared" si="16"/>
        <v>1510</v>
      </c>
      <c r="Z23" s="75">
        <f t="shared" si="8"/>
        <v>296784.53999999998</v>
      </c>
      <c r="AA23" s="75">
        <f t="shared" si="9"/>
        <v>0</v>
      </c>
      <c r="AB23" s="75">
        <f t="shared" si="17"/>
        <v>0</v>
      </c>
      <c r="AC23" s="75">
        <f t="shared" si="10"/>
        <v>0</v>
      </c>
      <c r="AD23" s="11">
        <f t="shared" si="11"/>
        <v>769627.34000000008</v>
      </c>
      <c r="AE23" s="150">
        <f>IF(AH23=1,[6]Input!C34,AD22*((B23-B22)-1)*$AE$2/365+$AE$2/365*1*AD23)</f>
        <v>4408.0576706958918</v>
      </c>
      <c r="AF23" s="150">
        <f>IF(AH23=1,[6]Input!E34,J23*'PS INPUT'!$C$22)</f>
        <v>0</v>
      </c>
      <c r="AH23">
        <v>1</v>
      </c>
      <c r="AL23" s="170"/>
      <c r="AM23" s="170"/>
    </row>
    <row r="24" spans="1:39" ht="12.75" hidden="1" customHeight="1" outlineLevel="1" x14ac:dyDescent="0.2">
      <c r="A24">
        <f t="shared" si="1"/>
        <v>10</v>
      </c>
      <c r="B24" s="70">
        <f t="shared" si="2"/>
        <v>40117</v>
      </c>
      <c r="C24" s="70">
        <v>40087</v>
      </c>
      <c r="D24" s="142">
        <f>IF(AH24=1,'[5]SREC Inventory Activity'!C13,VLOOKUP($B24,Loans!$B$12:$AN$227,34,FALSE))</f>
        <v>593</v>
      </c>
      <c r="E24" s="82">
        <f>IF(AH24=1,'[5]SREC Inventory Activity'!I13,IF($A24&lt;6,VLOOKUP(YEAR(B24),SRECPrice!$B$5:$C$26,2,FALSE),VLOOKUP(YEAR(B24)+1,SRECPrice!$B$5:$C$26,2,FALSE)))</f>
        <v>524.9</v>
      </c>
      <c r="F24" s="143">
        <f>IF(AH24=1,IF(AND(E24&lt;475,'[5]SREC Inventory Activity'!N13&gt;475),'[5]SREC Inventory Activity'!$N13,475),475)</f>
        <v>475</v>
      </c>
      <c r="G24" s="82">
        <f>IF(AH24=1,'[6]SREC Inv. Summary'!C23,D24*E24)</f>
        <v>311265.7</v>
      </c>
      <c r="H24" s="71">
        <f t="shared" si="12"/>
        <v>311265.7</v>
      </c>
      <c r="I24" s="71">
        <f t="shared" si="3"/>
        <v>0</v>
      </c>
      <c r="J24" s="147">
        <f>IF(AH24=1,'[5]SREC Inventory Activity'!Q13,IF($K$5="M",SUM(D$14:D23)-SUM(J$14:J23),IF($K$5="B",IF(ISODD($A24),SUM(D$14:D23)-SUM(J$14:J23),0),IF(OR(A24=1,A24=4,A24=7,A24=10),SUM(D$14:D23)-SUM(J$14:J23),0))))</f>
        <v>0</v>
      </c>
      <c r="K24" s="148">
        <f>IF(AH24=1,'[5]SREC Inventory Activity'!W13,IF(J24&gt;0,E24,0))</f>
        <v>0</v>
      </c>
      <c r="L24" s="82">
        <f t="shared" si="13"/>
        <v>0</v>
      </c>
      <c r="M24" s="82">
        <f>IF(AH24=1,'[6]SREC Inv. Summary'!F23,IF(J24=0,0,O23))</f>
        <v>0</v>
      </c>
      <c r="N24" s="9">
        <f t="shared" si="14"/>
        <v>0</v>
      </c>
      <c r="O24" s="9">
        <f t="shared" si="15"/>
        <v>1080893.04</v>
      </c>
      <c r="P24" s="84">
        <f>IF(AH24=1,'[5]SREC Inventory Activity'!AB13,VLOOKUP($B24,Loans!$B$12:$AN$227,28,FALSE)*0)</f>
        <v>0</v>
      </c>
      <c r="Q24" s="82">
        <f>IF(AH24=1,'[6]SREC Inv. Summary'!J23,P24*E24*0.75)</f>
        <v>0</v>
      </c>
      <c r="R24" s="149">
        <f>IF(AH24=1,'[5]SREC Inventory Activity'!AH13,IF($K$5="M",SUM(P$14:P23)-SUM(R$14:R23),IF($K$5="B",IF(ISODD($A24),SUM(P$14:P23)-SUM(R$14:R23),0),IF(OR(A24=1,A24=4,A24=7,A24=10),SUM(P$14:P23)-SUM(R$14:R23),0))))</f>
        <v>0</v>
      </c>
      <c r="S24" s="82">
        <f>IF(AH24=1,'[6]SREC Inv. Summary'!M23,IF(R24&gt;0,V23,0))</f>
        <v>0</v>
      </c>
      <c r="T24" s="82">
        <f>IF(AH24=1,'[6]SREC Inv. Summary'!L23,IF(AND(R24&gt;0,K24=0),K24*R24,0))</f>
        <v>0</v>
      </c>
      <c r="U24" s="71">
        <f t="shared" si="4"/>
        <v>0</v>
      </c>
      <c r="V24" s="71">
        <f t="shared" si="5"/>
        <v>0</v>
      </c>
      <c r="W24" s="76">
        <f t="shared" si="6"/>
        <v>593</v>
      </c>
      <c r="X24" s="76">
        <f t="shared" si="7"/>
        <v>0</v>
      </c>
      <c r="Y24" s="144">
        <f t="shared" si="16"/>
        <v>2103</v>
      </c>
      <c r="Z24" s="75">
        <f t="shared" si="8"/>
        <v>311265.7</v>
      </c>
      <c r="AA24" s="75">
        <f t="shared" si="9"/>
        <v>0</v>
      </c>
      <c r="AB24" s="75">
        <f t="shared" si="17"/>
        <v>0</v>
      </c>
      <c r="AC24" s="75">
        <f t="shared" si="10"/>
        <v>0</v>
      </c>
      <c r="AD24" s="11">
        <f t="shared" si="11"/>
        <v>1080893.04</v>
      </c>
      <c r="AE24" s="150">
        <f>IF(AH24=1,[6]Input!C35,AD23*((B24-B23)-1)*$AE$2/365+$AE$2/365*1*AD24)</f>
        <v>7451.596427934247</v>
      </c>
      <c r="AF24" s="150">
        <f>IF(AH24=1,[6]Input!E35,J24*'PS INPUT'!$C$22)</f>
        <v>0</v>
      </c>
      <c r="AH24">
        <v>1</v>
      </c>
      <c r="AL24" s="170"/>
      <c r="AM24" s="170"/>
    </row>
    <row r="25" spans="1:39" ht="12.75" hidden="1" customHeight="1" outlineLevel="1" x14ac:dyDescent="0.2">
      <c r="A25">
        <f t="shared" si="1"/>
        <v>11</v>
      </c>
      <c r="B25" s="70">
        <f t="shared" si="2"/>
        <v>40147</v>
      </c>
      <c r="C25" s="70">
        <v>40118</v>
      </c>
      <c r="D25" s="142">
        <f>IF(AH25=1,'[5]SREC Inventory Activity'!C14,VLOOKUP($B25,Loans!$B$12:$AN$227,34,FALSE))</f>
        <v>430</v>
      </c>
      <c r="E25" s="82">
        <f>IF(AH25=1,'[5]SREC Inventory Activity'!I14,IF($A25&lt;6,VLOOKUP(YEAR(B25),SRECPrice!$B$5:$C$26,2,FALSE),VLOOKUP(YEAR(B25)+1,SRECPrice!$B$5:$C$26,2,FALSE)))</f>
        <v>549.84</v>
      </c>
      <c r="F25" s="143">
        <f>IF(AH25=1,IF(AND(E25&lt;475,'[5]SREC Inventory Activity'!N14&gt;475),'[5]SREC Inventory Activity'!$N14,475),475)</f>
        <v>475</v>
      </c>
      <c r="G25" s="82">
        <f>IF(AH25=1,'[6]SREC Inv. Summary'!C24,D25*E25)</f>
        <v>236431.2</v>
      </c>
      <c r="H25" s="71">
        <f t="shared" si="12"/>
        <v>236431.2</v>
      </c>
      <c r="I25" s="71">
        <f t="shared" si="3"/>
        <v>0</v>
      </c>
      <c r="J25" s="147">
        <f>IF(AH25=1,'[5]SREC Inventory Activity'!Q14,IF($K$5="M",SUM(D$14:D24)-SUM(J$14:J24),IF($K$5="B",IF(ISODD($A25),SUM(D$14:D24)-SUM(J$14:J24),0),IF(OR(A25=1,A25=4,A25=7,A25=10),SUM(D$14:D24)-SUM(J$14:J24),0))))</f>
        <v>0</v>
      </c>
      <c r="K25" s="148">
        <f>IF(AH25=1,'[5]SREC Inventory Activity'!W14,IF(J25&gt;0,E25,0))</f>
        <v>0</v>
      </c>
      <c r="L25" s="82">
        <f t="shared" si="13"/>
        <v>0</v>
      </c>
      <c r="M25" s="82">
        <f>IF(AH25=1,'[6]SREC Inv. Summary'!F24,IF(J25=0,0,O24))</f>
        <v>0</v>
      </c>
      <c r="N25" s="9">
        <f t="shared" si="14"/>
        <v>0</v>
      </c>
      <c r="O25" s="9">
        <f t="shared" si="15"/>
        <v>1317324.24</v>
      </c>
      <c r="P25" s="84">
        <f>IF(AH25=1,'[5]SREC Inventory Activity'!AB14,VLOOKUP($B25,Loans!$B$12:$AN$227,28,FALSE)*0)</f>
        <v>0</v>
      </c>
      <c r="Q25" s="82">
        <f>IF(AH25=1,'[6]SREC Inv. Summary'!J24,P25*E25*0.75)</f>
        <v>0</v>
      </c>
      <c r="R25" s="149">
        <f>IF(AH25=1,'[5]SREC Inventory Activity'!AH14,IF($K$5="M",SUM(P$14:P24)-SUM(R$14:R24),IF($K$5="B",IF(ISODD($A25),SUM(P$14:P24)-SUM(R$14:R24),0),IF(OR(A25=1,A25=4,A25=7,A25=10),SUM(P$14:P24)-SUM(R$14:R24),0))))</f>
        <v>0</v>
      </c>
      <c r="S25" s="82">
        <f>IF(AH25=1,'[6]SREC Inv. Summary'!M24,IF(R25&gt;0,V24,0))</f>
        <v>0</v>
      </c>
      <c r="T25" s="82">
        <f>IF(AH25=1,'[6]SREC Inv. Summary'!L24,IF(AND(R25&gt;0,K25=0),K25*R25,0))</f>
        <v>0</v>
      </c>
      <c r="U25" s="71">
        <f t="shared" si="4"/>
        <v>0</v>
      </c>
      <c r="V25" s="71">
        <f t="shared" si="5"/>
        <v>0</v>
      </c>
      <c r="W25" s="76">
        <f t="shared" si="6"/>
        <v>430</v>
      </c>
      <c r="X25" s="76">
        <f t="shared" si="7"/>
        <v>0</v>
      </c>
      <c r="Y25" s="144">
        <f t="shared" si="16"/>
        <v>2533</v>
      </c>
      <c r="Z25" s="75">
        <f t="shared" si="8"/>
        <v>236431.2</v>
      </c>
      <c r="AA25" s="75">
        <f t="shared" si="9"/>
        <v>0</v>
      </c>
      <c r="AB25" s="75">
        <f t="shared" si="17"/>
        <v>0</v>
      </c>
      <c r="AC25" s="75">
        <f t="shared" si="10"/>
        <v>0</v>
      </c>
      <c r="AD25" s="11">
        <f t="shared" si="11"/>
        <v>1317324.24</v>
      </c>
      <c r="AE25" s="150">
        <f>IF(AH25=1,[6]Input!C36,AD24*((B25-B24)-1)*$AE$2/365+$AE$2/365*1*AD25)</f>
        <v>9942.1477892904131</v>
      </c>
      <c r="AF25" s="150">
        <f>IF(AH25=1,[6]Input!E36,J25*'PS INPUT'!$C$22)</f>
        <v>85300.81</v>
      </c>
      <c r="AH25">
        <v>1</v>
      </c>
      <c r="AL25" s="170"/>
      <c r="AM25" s="170"/>
    </row>
    <row r="26" spans="1:39" ht="12.75" hidden="1" customHeight="1" outlineLevel="1" x14ac:dyDescent="0.2">
      <c r="A26">
        <f t="shared" si="1"/>
        <v>12</v>
      </c>
      <c r="B26" s="70">
        <f t="shared" si="2"/>
        <v>40178</v>
      </c>
      <c r="C26" s="70">
        <v>40148</v>
      </c>
      <c r="D26" s="142">
        <f>IF(AH26=1,'[5]SREC Inventory Activity'!C15,VLOOKUP($B26,Loans!$B$12:$AN$227,34,FALSE))</f>
        <v>297</v>
      </c>
      <c r="E26" s="82">
        <f>IF(AH26=1,'[5]SREC Inventory Activity'!I15,IF($A26&lt;6,VLOOKUP(YEAR(B26),SRECPrice!$B$5:$C$26,2,FALSE),VLOOKUP(YEAR(B26)+1,SRECPrice!$B$5:$C$26,2,FALSE)))</f>
        <v>559.45000000000005</v>
      </c>
      <c r="F26" s="143">
        <f>IF(AH26=1,IF(AND(E26&lt;475,'[5]SREC Inventory Activity'!N15&gt;475),'[5]SREC Inventory Activity'!$N15,475),475)</f>
        <v>475</v>
      </c>
      <c r="G26" s="82">
        <f>IF(AH26=1,'[6]SREC Inv. Summary'!C25,D26*E26)</f>
        <v>166156.65</v>
      </c>
      <c r="H26" s="71">
        <f t="shared" si="12"/>
        <v>166156.65000000002</v>
      </c>
      <c r="I26" s="71">
        <f t="shared" si="3"/>
        <v>0</v>
      </c>
      <c r="J26" s="147">
        <f>IF(AH26=1,'[5]SREC Inventory Activity'!Q15,IF($K$5="M",SUM(D$14:D25)-SUM(J$14:J25),IF($K$5="B",IF(ISODD($A26),SUM(D$14:D25)-SUM(J$14:J25),0),IF(OR(A26=1,A26=4,A26=7,A26=10),SUM(D$14:D25)-SUM(J$14:J25),0))))</f>
        <v>0</v>
      </c>
      <c r="K26" s="148">
        <f>IF(AH26=1,'[5]SREC Inventory Activity'!W15,IF(J26&gt;0,E26,0))</f>
        <v>0</v>
      </c>
      <c r="L26" s="82">
        <f t="shared" si="13"/>
        <v>0</v>
      </c>
      <c r="M26" s="82">
        <f>IF(AH26=1,'[6]SREC Inv. Summary'!F25,IF(J26=0,0,O25))</f>
        <v>0</v>
      </c>
      <c r="N26" s="9">
        <f t="shared" si="14"/>
        <v>0</v>
      </c>
      <c r="O26" s="9">
        <f t="shared" si="15"/>
        <v>1483480.89</v>
      </c>
      <c r="P26" s="84">
        <f>IF(AH26=1,'[5]SREC Inventory Activity'!AB15,VLOOKUP($B26,Loans!$B$12:$AN$227,28,FALSE)*0)</f>
        <v>0</v>
      </c>
      <c r="Q26" s="82">
        <f>IF(AH26=1,'[6]SREC Inv. Summary'!J25,P26*E26*0.75)</f>
        <v>0</v>
      </c>
      <c r="R26" s="149">
        <f>IF(AH26=1,'[5]SREC Inventory Activity'!AH15,IF($K$5="M",SUM(P$14:P25)-SUM(R$14:R25),IF($K$5="B",IF(ISODD($A26),SUM(P$14:P25)-SUM(R$14:R25),0),IF(OR(A26=1,A26=4,A26=7,A26=10),SUM(P$14:P25)-SUM(R$14:R25),0))))</f>
        <v>0</v>
      </c>
      <c r="S26" s="82">
        <f>IF(AH26=1,'[6]SREC Inv. Summary'!M25,IF(R26&gt;0,V25,0))</f>
        <v>0</v>
      </c>
      <c r="T26" s="82">
        <f>IF(AH26=1,'[6]SREC Inv. Summary'!L25,IF(AND(R26&gt;0,K26=0),K26*R26,0))</f>
        <v>0</v>
      </c>
      <c r="U26" s="71">
        <f t="shared" si="4"/>
        <v>0</v>
      </c>
      <c r="V26" s="71">
        <f t="shared" si="5"/>
        <v>0</v>
      </c>
      <c r="W26" s="76">
        <f t="shared" si="6"/>
        <v>297</v>
      </c>
      <c r="X26" s="76">
        <f t="shared" si="7"/>
        <v>0</v>
      </c>
      <c r="Y26" s="144">
        <f t="shared" si="16"/>
        <v>2830</v>
      </c>
      <c r="Z26" s="75">
        <f t="shared" si="8"/>
        <v>166156.65</v>
      </c>
      <c r="AA26" s="75">
        <f t="shared" si="9"/>
        <v>0</v>
      </c>
      <c r="AB26" s="75">
        <f t="shared" si="17"/>
        <v>0</v>
      </c>
      <c r="AC26" s="75">
        <f t="shared" si="10"/>
        <v>0</v>
      </c>
      <c r="AD26" s="11">
        <f t="shared" si="11"/>
        <v>1483480.89</v>
      </c>
      <c r="AE26" s="150">
        <f>IF(AH26=1,[6]Input!C37,AD25*((B26-B25)-1)*$AE$2/365+$AE$2/365*1*AD26)</f>
        <v>12480.70242289863</v>
      </c>
      <c r="AF26" s="150">
        <f>IF(AH26=1,[6]Input!E37,J26*'PS INPUT'!$C$22)</f>
        <v>0</v>
      </c>
      <c r="AH26">
        <v>1</v>
      </c>
      <c r="AL26" s="170"/>
      <c r="AM26" s="170"/>
    </row>
    <row r="27" spans="1:39" ht="12.75" hidden="1" customHeight="1" outlineLevel="1" x14ac:dyDescent="0.2">
      <c r="A27">
        <f t="shared" si="1"/>
        <v>1</v>
      </c>
      <c r="B27" s="70">
        <f t="shared" si="2"/>
        <v>40209</v>
      </c>
      <c r="C27" s="77">
        <v>40179</v>
      </c>
      <c r="D27" s="142">
        <f>IF(AH27=1,'[5]SREC Inventory Activity'!C16,VLOOKUP($B27,Loans!$B$12:$AN$227,34,FALSE))</f>
        <v>269</v>
      </c>
      <c r="E27" s="82">
        <f>IF(AH27=1,'[5]SREC Inventory Activity'!I16,IF($A27&lt;6,VLOOKUP(YEAR(B27),SRECPrice!$B$5:$C$26,2,FALSE),VLOOKUP(YEAR(B27)+1,SRECPrice!$B$5:$C$26,2,FALSE)))</f>
        <v>566.91</v>
      </c>
      <c r="F27" s="143">
        <f>IF(AH27=1,IF(AND(E27&lt;475,'[5]SREC Inventory Activity'!N16&gt;475),'[5]SREC Inventory Activity'!$N16,475),475)</f>
        <v>475</v>
      </c>
      <c r="G27" s="82">
        <f>IF(AH27=1,'[6]SREC Inv. Summary'!C26,D27*E27)</f>
        <v>152498.79</v>
      </c>
      <c r="H27" s="71">
        <f t="shared" si="12"/>
        <v>152498.78999999998</v>
      </c>
      <c r="I27" s="71">
        <f t="shared" si="3"/>
        <v>0</v>
      </c>
      <c r="J27" s="147">
        <f>IF(AH27=1,'[5]SREC Inventory Activity'!Q16,IF($K$5="M",SUM(D$14:D26)-SUM(J$14:J26),IF($K$5="B",IF(ISODD($A27),SUM(D$14:D26)-SUM(J$14:J26),0),IF(OR(A27=1,A27=4,A27=7,A27=10),SUM(D$14:D26)-SUM(J$14:J26),0))))</f>
        <v>0</v>
      </c>
      <c r="K27" s="148">
        <f>IF(AH27=1,'[5]SREC Inventory Activity'!W16,IF(J27&gt;0,E27,0))</f>
        <v>0</v>
      </c>
      <c r="L27" s="82">
        <f t="shared" si="13"/>
        <v>0</v>
      </c>
      <c r="M27" s="82">
        <f>IF(AH27=1,'[6]SREC Inv. Summary'!F26,IF(J27=0,0,O26))</f>
        <v>0</v>
      </c>
      <c r="N27" s="78">
        <f t="shared" si="14"/>
        <v>0</v>
      </c>
      <c r="O27" s="9">
        <f t="shared" si="15"/>
        <v>1635979.68</v>
      </c>
      <c r="P27" s="84">
        <f>IF(AH27=1,'[5]SREC Inventory Activity'!AB16,VLOOKUP($B27,Loans!$B$12:$AN$227,28,FALSE)*0)</f>
        <v>0</v>
      </c>
      <c r="Q27" s="82">
        <f>IF(AH27=1,'[6]SREC Inv. Summary'!J26,P27*E27*0.75)</f>
        <v>0</v>
      </c>
      <c r="R27" s="149">
        <f>IF(AH27=1,'[5]SREC Inventory Activity'!AH16,IF($K$5="M",SUM(P$14:P26)-SUM(R$14:R26),IF($K$5="B",IF(ISODD($A27),SUM(P$14:P26)-SUM(R$14:R26),0),IF(OR(A27=1,A27=4,A27=7,A27=10),SUM(P$14:P26)-SUM(R$14:R26),0))))</f>
        <v>0</v>
      </c>
      <c r="S27" s="82">
        <f>IF(AH27=1,'[6]SREC Inv. Summary'!M26,IF(R27&gt;0,V26,0))</f>
        <v>0</v>
      </c>
      <c r="T27" s="82">
        <f>IF(AH27=1,'[6]SREC Inv. Summary'!L26,IF(AND(R27&gt;0,K27=0),K27*R27,0))</f>
        <v>0</v>
      </c>
      <c r="U27" s="71">
        <f t="shared" si="4"/>
        <v>0</v>
      </c>
      <c r="V27" s="71">
        <f t="shared" si="5"/>
        <v>0</v>
      </c>
      <c r="W27" s="76">
        <f t="shared" si="6"/>
        <v>269</v>
      </c>
      <c r="X27" s="76">
        <f t="shared" si="7"/>
        <v>0</v>
      </c>
      <c r="Y27" s="144">
        <f t="shared" si="16"/>
        <v>3099</v>
      </c>
      <c r="Z27" s="75">
        <f t="shared" si="8"/>
        <v>152498.79</v>
      </c>
      <c r="AA27" s="75">
        <f t="shared" si="9"/>
        <v>0</v>
      </c>
      <c r="AB27" s="75">
        <f t="shared" si="17"/>
        <v>0</v>
      </c>
      <c r="AC27" s="75">
        <f t="shared" si="10"/>
        <v>0</v>
      </c>
      <c r="AD27" s="11">
        <f t="shared" si="11"/>
        <v>1635979.68</v>
      </c>
      <c r="AE27" s="150">
        <f>IF(AH27=1,[6]Input!C38,AD26*((B27-B26)-1)*$AE$2/365+$AE$2/365*1*AD27)</f>
        <v>14044.381135279453</v>
      </c>
      <c r="AF27" s="150">
        <f>IF(AH27=1,[6]Input!E38,J27*'PS INPUT'!$C$22)</f>
        <v>35329.550000000003</v>
      </c>
      <c r="AH27">
        <v>1</v>
      </c>
      <c r="AL27" s="170"/>
      <c r="AM27" s="170"/>
    </row>
    <row r="28" spans="1:39" ht="12.75" hidden="1" customHeight="1" outlineLevel="1" x14ac:dyDescent="0.2">
      <c r="A28">
        <f t="shared" si="1"/>
        <v>2</v>
      </c>
      <c r="B28" s="70">
        <f t="shared" si="2"/>
        <v>40237</v>
      </c>
      <c r="C28" s="77">
        <v>40210</v>
      </c>
      <c r="D28" s="142">
        <f>IF(AH28=1,'[5]SREC Inventory Activity'!C17,VLOOKUP($B28,Loans!$B$12:$AN$227,34,FALSE))</f>
        <v>652</v>
      </c>
      <c r="E28" s="82">
        <f>IF(AH28=1,'[5]SREC Inventory Activity'!I17,IF($A28&lt;6,VLOOKUP(YEAR(B28),SRECPrice!$B$5:$C$26,2,FALSE),VLOOKUP(YEAR(B28)+1,SRECPrice!$B$5:$C$26,2,FALSE)))</f>
        <v>533.15</v>
      </c>
      <c r="F28" s="143">
        <f>IF(AH28=1,IF(AND(E28&lt;475,'[5]SREC Inventory Activity'!N17&gt;475),'[5]SREC Inventory Activity'!$N17,475),475)</f>
        <v>475</v>
      </c>
      <c r="G28" s="82">
        <f>IF(AH28=1,'[6]SREC Inv. Summary'!C27,D28*E28)</f>
        <v>347613.8</v>
      </c>
      <c r="H28" s="71">
        <f t="shared" si="12"/>
        <v>347613.8</v>
      </c>
      <c r="I28" s="71">
        <f t="shared" si="3"/>
        <v>0</v>
      </c>
      <c r="J28" s="147">
        <f>IF(AH28=1,'[5]SREC Inventory Activity'!Q17,IF($K$5="M",SUM(D$14:D27)-SUM(J$14:J27),IF($K$5="B",IF(ISODD($A28),SUM(D$14:D27)-SUM(J$14:J27),0),IF(OR(A28=1,A28=4,A28=7,A28=10),SUM(D$14:D27)-SUM(J$14:J27),0))))</f>
        <v>2800</v>
      </c>
      <c r="K28" s="148">
        <f>IF(AH28=1,'[5]SREC Inventory Activity'!W17,IF(J28&gt;0,E28,0))</f>
        <v>685.06</v>
      </c>
      <c r="L28" s="82">
        <f t="shared" si="13"/>
        <v>1918168</v>
      </c>
      <c r="M28" s="82">
        <f>IF(AH28=1,'[6]SREC Inv. Summary'!F27,IF(J28=0,0,O27))</f>
        <v>1466697.39</v>
      </c>
      <c r="N28" s="78">
        <f t="shared" si="14"/>
        <v>451470.6100000001</v>
      </c>
      <c r="O28" s="9">
        <f t="shared" si="15"/>
        <v>516896.09000000008</v>
      </c>
      <c r="P28" s="84">
        <f>IF(AH28=1,'[5]SREC Inventory Activity'!AB17,VLOOKUP($B28,Loans!$B$12:$AN$227,28,FALSE)*0)</f>
        <v>0</v>
      </c>
      <c r="Q28" s="82">
        <f>IF(AH28=1,'[6]SREC Inv. Summary'!J27,P28*E28*0.75)</f>
        <v>0</v>
      </c>
      <c r="R28" s="149">
        <f>IF(AH28=1,'[5]SREC Inventory Activity'!AH17,IF($K$5="M",SUM(P$14:P27)-SUM(R$14:R27),IF($K$5="B",IF(ISODD($A28),SUM(P$14:P27)-SUM(R$14:R27),0),IF(OR(A28=1,A28=4,A28=7,A28=10),SUM(P$14:P27)-SUM(R$14:R27),0))))</f>
        <v>0</v>
      </c>
      <c r="S28" s="82">
        <f>IF(AH28=1,'[6]SREC Inv. Summary'!M27,IF(R28&gt;0,V27,0))</f>
        <v>0</v>
      </c>
      <c r="T28" s="82">
        <f>IF(AH28=1,'[6]SREC Inv. Summary'!L27,IF(AND(R28&gt;0,K28=0),K28*R28,0))</f>
        <v>0</v>
      </c>
      <c r="U28" s="71">
        <f t="shared" si="4"/>
        <v>0</v>
      </c>
      <c r="V28" s="71">
        <f t="shared" si="5"/>
        <v>0</v>
      </c>
      <c r="W28" s="76">
        <f t="shared" si="6"/>
        <v>652</v>
      </c>
      <c r="X28" s="76">
        <f t="shared" si="7"/>
        <v>2800</v>
      </c>
      <c r="Y28" s="144">
        <f t="shared" si="16"/>
        <v>951</v>
      </c>
      <c r="Z28" s="75">
        <f t="shared" si="8"/>
        <v>347613.8</v>
      </c>
      <c r="AA28" s="75">
        <f t="shared" si="9"/>
        <v>1466697.39</v>
      </c>
      <c r="AB28" s="75">
        <f t="shared" si="17"/>
        <v>1918168</v>
      </c>
      <c r="AC28" s="75">
        <f t="shared" si="10"/>
        <v>451470.6100000001</v>
      </c>
      <c r="AD28" s="11">
        <f t="shared" si="11"/>
        <v>516896.09000000008</v>
      </c>
      <c r="AE28" s="150">
        <f>IF(AH28=1,[6]Input!C39,AD27*((B28-B27)-1)*$AE$2/365+$AE$2/365*1*AD28)</f>
        <v>6472.456251287671</v>
      </c>
      <c r="AF28" s="150">
        <f>IF(AH28=1,[6]Input!E39,J28*'PS INPUT'!$C$22)</f>
        <v>0</v>
      </c>
      <c r="AH28">
        <v>1</v>
      </c>
      <c r="AL28" s="170"/>
      <c r="AM28" s="170"/>
    </row>
    <row r="29" spans="1:39" ht="12.75" hidden="1" customHeight="1" outlineLevel="1" x14ac:dyDescent="0.2">
      <c r="A29">
        <f t="shared" si="1"/>
        <v>3</v>
      </c>
      <c r="B29" s="70">
        <f t="shared" si="2"/>
        <v>40268</v>
      </c>
      <c r="C29" s="77">
        <v>40238</v>
      </c>
      <c r="D29" s="142">
        <f>IF(AH29=1,'[5]SREC Inventory Activity'!C18,VLOOKUP($B29,Loans!$B$12:$AN$227,34,FALSE))</f>
        <v>381</v>
      </c>
      <c r="E29" s="82">
        <f>IF(AH29=1,'[5]SREC Inventory Activity'!I18,IF($A29&lt;6,VLOOKUP(YEAR(B29),SRECPrice!$B$5:$C$26,2,FALSE),VLOOKUP(YEAR(B29)+1,SRECPrice!$B$5:$C$26,2,FALSE)))</f>
        <v>552.69000000000005</v>
      </c>
      <c r="F29" s="143">
        <f>IF(AH29=1,IF(AND(E29&lt;475,'[5]SREC Inventory Activity'!N18&gt;475),'[5]SREC Inventory Activity'!$N18,475),475)</f>
        <v>475</v>
      </c>
      <c r="G29" s="82">
        <f>IF(AH29=1,'[6]SREC Inv. Summary'!C28,D29*E29)</f>
        <v>210574.89</v>
      </c>
      <c r="H29" s="71">
        <f t="shared" si="12"/>
        <v>210574.89</v>
      </c>
      <c r="I29" s="71">
        <f t="shared" si="3"/>
        <v>0</v>
      </c>
      <c r="J29" s="147">
        <f>IF(AH29=1,'[5]SREC Inventory Activity'!Q18,IF($K$5="M",SUM(D$14:D28)-SUM(J$14:J28),IF($K$5="B",IF(ISODD($A29),SUM(D$14:D28)-SUM(J$14:J28),0),IF(OR(A29=1,A29=4,A29=7,A29=10),SUM(D$14:D28)-SUM(J$14:J28),0))))</f>
        <v>0</v>
      </c>
      <c r="K29" s="148">
        <f>IF(AH29=1,'[5]SREC Inventory Activity'!W18,IF(J29&gt;0,E29,0))</f>
        <v>0</v>
      </c>
      <c r="L29" s="82">
        <f t="shared" si="13"/>
        <v>0</v>
      </c>
      <c r="M29" s="82">
        <f>IF(AH29=1,'[6]SREC Inv. Summary'!F28,IF(J29=0,0,O28))</f>
        <v>0</v>
      </c>
      <c r="N29" s="78">
        <f t="shared" si="14"/>
        <v>0</v>
      </c>
      <c r="O29" s="9">
        <f t="shared" si="15"/>
        <v>727470.9800000001</v>
      </c>
      <c r="P29" s="84">
        <f>IF(AH29=1,'[5]SREC Inventory Activity'!AB18,VLOOKUP($B29,Loans!$B$12:$AN$227,28,FALSE)*0)</f>
        <v>0</v>
      </c>
      <c r="Q29" s="82">
        <f>IF(AH29=1,'[6]SREC Inv. Summary'!J28,P29*E29*0.75)</f>
        <v>0</v>
      </c>
      <c r="R29" s="149">
        <f>IF(AH29=1,'[5]SREC Inventory Activity'!AH18,IF($K$5="M",SUM(P$14:P28)-SUM(R$14:R28),IF($K$5="B",IF(ISODD($A29),SUM(P$14:P28)-SUM(R$14:R28),0),IF(OR(A29=1,A29=4,A29=7,A29=10),SUM(P$14:P28)-SUM(R$14:R28),0))))</f>
        <v>0</v>
      </c>
      <c r="S29" s="82">
        <f>IF(AH29=1,'[6]SREC Inv. Summary'!M28,IF(R29&gt;0,V28,0))</f>
        <v>0</v>
      </c>
      <c r="T29" s="82">
        <f>IF(AH29=1,'[6]SREC Inv. Summary'!L28,IF(AND(R29&gt;0,K29=0),K29*R29,0))</f>
        <v>0</v>
      </c>
      <c r="U29" s="71">
        <f t="shared" si="4"/>
        <v>0</v>
      </c>
      <c r="V29" s="71">
        <f t="shared" si="5"/>
        <v>0</v>
      </c>
      <c r="W29" s="76">
        <f t="shared" si="6"/>
        <v>381</v>
      </c>
      <c r="X29" s="76">
        <f t="shared" si="7"/>
        <v>0</v>
      </c>
      <c r="Y29" s="144">
        <f t="shared" si="16"/>
        <v>1332</v>
      </c>
      <c r="Z29" s="75">
        <f t="shared" si="8"/>
        <v>210574.89</v>
      </c>
      <c r="AA29" s="75">
        <f t="shared" si="9"/>
        <v>0</v>
      </c>
      <c r="AB29" s="75">
        <f t="shared" si="17"/>
        <v>0</v>
      </c>
      <c r="AC29" s="75">
        <f t="shared" si="10"/>
        <v>0</v>
      </c>
      <c r="AD29" s="11">
        <f t="shared" si="11"/>
        <v>727470.9800000001</v>
      </c>
      <c r="AE29" s="150">
        <f>IF(AH29=1,[6]Input!C40,AD28*((B29-B28)-1)*$AE$2/365+$AE$2/365*1*AD29)</f>
        <v>4941.4703941041089</v>
      </c>
      <c r="AF29" s="150">
        <f>IF(AH29=1,[6]Input!E40,J29*'PS INPUT'!$C$22)</f>
        <v>130406.01</v>
      </c>
      <c r="AH29">
        <v>1</v>
      </c>
      <c r="AL29" s="170"/>
      <c r="AM29" s="170"/>
    </row>
    <row r="30" spans="1:39" ht="12.75" hidden="1" customHeight="1" outlineLevel="1" x14ac:dyDescent="0.2">
      <c r="A30">
        <f t="shared" si="1"/>
        <v>4</v>
      </c>
      <c r="B30" s="70">
        <f t="shared" si="2"/>
        <v>40298</v>
      </c>
      <c r="C30" s="77">
        <v>40269</v>
      </c>
      <c r="D30" s="142">
        <f>IF(AH30=1,'[5]SREC Inventory Activity'!C19,VLOOKUP($B30,Loans!$B$12:$AN$227,34,FALSE))</f>
        <v>995</v>
      </c>
      <c r="E30" s="82">
        <f>IF(AH30=1,'[5]SREC Inventory Activity'!I19,IF($A30&lt;6,VLOOKUP(YEAR(B30),SRECPrice!$B$5:$C$26,2,FALSE),VLOOKUP(YEAR(B30)+1,SRECPrice!$B$5:$C$26,2,FALSE)))</f>
        <v>568.66</v>
      </c>
      <c r="F30" s="143">
        <f>IF(AH30=1,IF(AND(E30&lt;475,'[5]SREC Inventory Activity'!N19&gt;475),'[5]SREC Inventory Activity'!$N19,475),475)</f>
        <v>475</v>
      </c>
      <c r="G30" s="82">
        <f>IF(AH30=1,'[6]SREC Inv. Summary'!C29,D30*E30)</f>
        <v>565816.69999999995</v>
      </c>
      <c r="H30" s="71">
        <f t="shared" si="12"/>
        <v>565816.69999999995</v>
      </c>
      <c r="I30" s="71">
        <f t="shared" si="3"/>
        <v>0</v>
      </c>
      <c r="J30" s="147">
        <f>IF(AH30=1,'[5]SREC Inventory Activity'!Q19,IF($K$5="M",SUM(D$14:D29)-SUM(J$14:J29),IF($K$5="B",IF(ISODD($A30),SUM(D$14:D29)-SUM(J$14:J29),0),IF(OR(A30=1,A30=4,A30=7,A30=10),SUM(D$14:D29)-SUM(J$14:J29),0))))</f>
        <v>0</v>
      </c>
      <c r="K30" s="148">
        <f>IF(AH30=1,'[5]SREC Inventory Activity'!W19,IF(J30&gt;0,E30,0))</f>
        <v>0</v>
      </c>
      <c r="L30" s="82">
        <f t="shared" si="13"/>
        <v>0</v>
      </c>
      <c r="M30" s="82">
        <f>IF(AH30=1,'[6]SREC Inv. Summary'!F29,IF(J30=0,0,O29))</f>
        <v>0</v>
      </c>
      <c r="N30" s="78">
        <f t="shared" si="14"/>
        <v>0</v>
      </c>
      <c r="O30" s="9">
        <f t="shared" si="15"/>
        <v>1293287.6800000002</v>
      </c>
      <c r="P30" s="84">
        <f>IF(AH30=1,'[5]SREC Inventory Activity'!AB19,VLOOKUP($B30,Loans!$B$12:$AN$227,28,FALSE)*0)</f>
        <v>0</v>
      </c>
      <c r="Q30" s="82">
        <f>IF(AH30=1,'[6]SREC Inv. Summary'!J29,P30*E30*0.75)</f>
        <v>0</v>
      </c>
      <c r="R30" s="149">
        <f>IF(AH30=1,'[5]SREC Inventory Activity'!AH19,IF($K$5="M",SUM(P$14:P29)-SUM(R$14:R29),IF($K$5="B",IF(ISODD($A30),SUM(P$14:P29)-SUM(R$14:R29),0),IF(OR(A30=1,A30=4,A30=7,A30=10),SUM(P$14:P29)-SUM(R$14:R29),0))))</f>
        <v>0</v>
      </c>
      <c r="S30" s="82">
        <f>IF(AH30=1,'[6]SREC Inv. Summary'!M29,IF(R30&gt;0,V29,0))</f>
        <v>0</v>
      </c>
      <c r="T30" s="82">
        <f>IF(AH30=1,'[6]SREC Inv. Summary'!L29,IF(AND(R30&gt;0,K30=0),K30*R30,0))</f>
        <v>0</v>
      </c>
      <c r="U30" s="71">
        <f t="shared" si="4"/>
        <v>0</v>
      </c>
      <c r="V30" s="71">
        <f t="shared" si="5"/>
        <v>0</v>
      </c>
      <c r="W30" s="76">
        <f t="shared" si="6"/>
        <v>995</v>
      </c>
      <c r="X30" s="76">
        <f t="shared" si="7"/>
        <v>0</v>
      </c>
      <c r="Y30" s="144">
        <f t="shared" si="16"/>
        <v>2327</v>
      </c>
      <c r="Z30" s="75">
        <f t="shared" si="8"/>
        <v>565816.69999999995</v>
      </c>
      <c r="AA30" s="75">
        <f t="shared" si="9"/>
        <v>0</v>
      </c>
      <c r="AB30" s="75">
        <f t="shared" si="17"/>
        <v>0</v>
      </c>
      <c r="AC30" s="75">
        <f t="shared" si="10"/>
        <v>0</v>
      </c>
      <c r="AD30" s="11">
        <f t="shared" si="11"/>
        <v>1293287.6800000002</v>
      </c>
      <c r="AE30" s="150">
        <f>IF(AH30=1,[6]Input!C41,AD29*((B30-B29)-1)*$AE$2/365+$AE$2/365*1*AD30)</f>
        <v>6815.1315389315068</v>
      </c>
      <c r="AF30" s="150">
        <f>IF(AH30=1,[6]Input!E41,J30*'PS INPUT'!$C$22)</f>
        <v>0</v>
      </c>
      <c r="AH30">
        <v>1</v>
      </c>
      <c r="AL30" s="170"/>
      <c r="AM30" s="170"/>
    </row>
    <row r="31" spans="1:39" ht="12.75" hidden="1" customHeight="1" outlineLevel="1" x14ac:dyDescent="0.2">
      <c r="A31">
        <f t="shared" si="1"/>
        <v>5</v>
      </c>
      <c r="B31" s="70">
        <f t="shared" si="2"/>
        <v>40329</v>
      </c>
      <c r="C31" s="77">
        <v>40299</v>
      </c>
      <c r="D31" s="142">
        <f>IF(AH31=1,'[5]SREC Inventory Activity'!C20,VLOOKUP($B31,Loans!$B$12:$AN$227,34,FALSE))</f>
        <v>1579</v>
      </c>
      <c r="E31" s="82">
        <f>IF(AH31=1,'[5]SREC Inventory Activity'!I20,IF($A31&lt;6,VLOOKUP(YEAR(B31),SRECPrice!$B$5:$C$26,2,FALSE),VLOOKUP(YEAR(B31)+1,SRECPrice!$B$5:$C$26,2,FALSE)))</f>
        <v>573.95000000000005</v>
      </c>
      <c r="F31" s="143">
        <f>IF(AH31=1,IF(AND(E31&lt;475,'[5]SREC Inventory Activity'!N20&gt;475),'[5]SREC Inventory Activity'!$N20,475),475)</f>
        <v>475</v>
      </c>
      <c r="G31" s="82">
        <f>IF(AH31=1,'[6]SREC Inv. Summary'!C30,D31*E31)</f>
        <v>906267.05</v>
      </c>
      <c r="H31" s="71">
        <f t="shared" si="12"/>
        <v>906267.05</v>
      </c>
      <c r="I31" s="71">
        <f t="shared" si="3"/>
        <v>0</v>
      </c>
      <c r="J31" s="147">
        <f>IF(AH31=1,'[5]SREC Inventory Activity'!Q20,IF($K$5="M",SUM(D$14:D30)-SUM(J$14:J30),IF($K$5="B",IF(ISODD($A31),SUM(D$14:D30)-SUM(J$14:J30),0),IF(OR(A31=1,A31=4,A31=7,A31=10),SUM(D$14:D30)-SUM(J$14:J30),0))))</f>
        <v>0</v>
      </c>
      <c r="K31" s="148">
        <f>IF(AH31=1,'[5]SREC Inventory Activity'!W20,IF(J31&gt;0,E31,0))</f>
        <v>0</v>
      </c>
      <c r="L31" s="82">
        <f t="shared" si="13"/>
        <v>0</v>
      </c>
      <c r="M31" s="82">
        <f>IF(AH31=1,'[6]SREC Inv. Summary'!F30,IF(J31=0,0,O30))</f>
        <v>0</v>
      </c>
      <c r="N31" s="78">
        <f t="shared" si="14"/>
        <v>0</v>
      </c>
      <c r="O31" s="9">
        <f t="shared" si="15"/>
        <v>2199554.7300000004</v>
      </c>
      <c r="P31" s="84">
        <f>IF(AH31=1,'[5]SREC Inventory Activity'!AB20,VLOOKUP($B31,Loans!$B$12:$AN$227,28,FALSE)*0)</f>
        <v>0</v>
      </c>
      <c r="Q31" s="82">
        <f>IF(AH31=1,'[6]SREC Inv. Summary'!J30,P31*E31*0.75)</f>
        <v>0</v>
      </c>
      <c r="R31" s="149">
        <f>IF(AH31=1,'[5]SREC Inventory Activity'!AH20,IF($K$5="M",SUM(P$14:P30)-SUM(R$14:R30),IF($K$5="B",IF(ISODD($A31),SUM(P$14:P30)-SUM(R$14:R30),0),IF(OR(A31=1,A31=4,A31=7,A31=10),SUM(P$14:P30)-SUM(R$14:R30),0))))</f>
        <v>0</v>
      </c>
      <c r="S31" s="82">
        <f>IF(AH31=1,'[6]SREC Inv. Summary'!M30,IF(R31&gt;0,V30,0))</f>
        <v>0</v>
      </c>
      <c r="T31" s="82">
        <f>IF(AH31=1,'[6]SREC Inv. Summary'!L30,IF(AND(R31&gt;0,K31=0),K31*R31,0))</f>
        <v>0</v>
      </c>
      <c r="U31" s="71">
        <f t="shared" si="4"/>
        <v>0</v>
      </c>
      <c r="V31" s="71">
        <f t="shared" si="5"/>
        <v>0</v>
      </c>
      <c r="W31" s="76">
        <f t="shared" si="6"/>
        <v>1579</v>
      </c>
      <c r="X31" s="76">
        <f t="shared" si="7"/>
        <v>0</v>
      </c>
      <c r="Y31" s="144">
        <f t="shared" si="16"/>
        <v>3906</v>
      </c>
      <c r="Z31" s="75">
        <f t="shared" si="8"/>
        <v>906267.05</v>
      </c>
      <c r="AA31" s="75">
        <f t="shared" si="9"/>
        <v>0</v>
      </c>
      <c r="AB31" s="75">
        <f t="shared" si="17"/>
        <v>0</v>
      </c>
      <c r="AC31" s="75">
        <f t="shared" si="10"/>
        <v>0</v>
      </c>
      <c r="AD31" s="11">
        <f t="shared" si="11"/>
        <v>2199554.7300000004</v>
      </c>
      <c r="AE31" s="150">
        <f>IF(AH31=1,[6]Input!C42,AD30*((B31-B30)-1)*$AE$2/365+$AE$2/365*1*AD31)</f>
        <v>12479.08709890685</v>
      </c>
      <c r="AF31" s="150">
        <f>IF(AH31=1,[6]Input!E42,J31*'PS INPUT'!$C$22)</f>
        <v>0</v>
      </c>
      <c r="AH31">
        <v>1</v>
      </c>
      <c r="AL31" s="170"/>
      <c r="AM31" s="170"/>
    </row>
    <row r="32" spans="1:39" ht="12.75" hidden="1" customHeight="1" outlineLevel="1" x14ac:dyDescent="0.2">
      <c r="A32">
        <f t="shared" si="1"/>
        <v>6</v>
      </c>
      <c r="B32" s="70">
        <f t="shared" si="2"/>
        <v>40359</v>
      </c>
      <c r="C32" s="77">
        <v>40330</v>
      </c>
      <c r="D32" s="142">
        <f>IF(AH32=1,'[5]SREC Inventory Activity'!C21,VLOOKUP($B32,Loans!$B$12:$AN$227,34,FALSE))</f>
        <v>1855</v>
      </c>
      <c r="E32" s="82">
        <f>IF(AH32=1,'[5]SREC Inventory Activity'!I21,IF($A32&lt;6,VLOOKUP(YEAR(B32),SRECPrice!$B$5:$C$26,2,FALSE),VLOOKUP(YEAR(B32)+1,SRECPrice!$B$5:$C$26,2,FALSE)))</f>
        <v>578.79999999999995</v>
      </c>
      <c r="F32" s="143">
        <f>IF(AH32=1,IF(AND(E32&lt;475,'[5]SREC Inventory Activity'!N21&gt;475),'[5]SREC Inventory Activity'!$N21,475),475)</f>
        <v>475</v>
      </c>
      <c r="G32" s="82">
        <f>IF(AH32=1,'[6]SREC Inv. Summary'!C31,D32*E32)</f>
        <v>1073674</v>
      </c>
      <c r="H32" s="71">
        <f t="shared" si="12"/>
        <v>1073674</v>
      </c>
      <c r="I32" s="71">
        <f t="shared" si="3"/>
        <v>0</v>
      </c>
      <c r="J32" s="147">
        <f>IF(AH32=1,'[5]SREC Inventory Activity'!Q21,IF($K$5="M",SUM(D$14:D31)-SUM(J$14:J31),IF($K$5="B",IF(ISODD($A32),SUM(D$14:D31)-SUM(J$14:J31),0),IF(OR(A32=1,A32=4,A32=7,A32=10),SUM(D$14:D31)-SUM(J$14:J31),0))))</f>
        <v>0</v>
      </c>
      <c r="K32" s="148">
        <f>IF(AH32=1,'[5]SREC Inventory Activity'!W21,IF(J32&gt;0,E32,0))</f>
        <v>0</v>
      </c>
      <c r="L32" s="82">
        <f t="shared" si="13"/>
        <v>0</v>
      </c>
      <c r="M32" s="82">
        <f>IF(AH32=1,'[6]SREC Inv. Summary'!F31,IF(J32=0,0,O31))</f>
        <v>0</v>
      </c>
      <c r="N32" s="78">
        <f t="shared" si="14"/>
        <v>0</v>
      </c>
      <c r="O32" s="9">
        <f t="shared" si="15"/>
        <v>3273228.7300000004</v>
      </c>
      <c r="P32" s="84">
        <f>IF(AH32=1,'[5]SREC Inventory Activity'!AB21,VLOOKUP($B32,Loans!$B$12:$AN$227,28,FALSE)*0)</f>
        <v>0</v>
      </c>
      <c r="Q32" s="82">
        <f>IF(AH32=1,'[6]SREC Inv. Summary'!J31,P32*E32*0.75)</f>
        <v>0</v>
      </c>
      <c r="R32" s="149">
        <f>IF(AH32=1,'[5]SREC Inventory Activity'!AH21,IF($K$5="M",SUM(P$14:P31)-SUM(R$14:R31),IF($K$5="B",IF(ISODD($A32),SUM(P$14:P31)-SUM(R$14:R31),0),IF(OR(A32=1,A32=4,A32=7,A32=10),SUM(P$14:P31)-SUM(R$14:R31),0))))</f>
        <v>0</v>
      </c>
      <c r="S32" s="82">
        <f>IF(AH32=1,'[6]SREC Inv. Summary'!M31,IF(R32&gt;0,V31,0))</f>
        <v>0</v>
      </c>
      <c r="T32" s="82">
        <f>IF(AH32=1,'[6]SREC Inv. Summary'!L31,IF(AND(R32&gt;0,K32=0),K32*R32,0))</f>
        <v>0</v>
      </c>
      <c r="U32" s="71">
        <f t="shared" si="4"/>
        <v>0</v>
      </c>
      <c r="V32" s="71">
        <f t="shared" si="5"/>
        <v>0</v>
      </c>
      <c r="W32" s="76">
        <f t="shared" si="6"/>
        <v>1855</v>
      </c>
      <c r="X32" s="76">
        <f t="shared" si="7"/>
        <v>0</v>
      </c>
      <c r="Y32" s="144">
        <f t="shared" si="16"/>
        <v>5761</v>
      </c>
      <c r="Z32" s="75">
        <f t="shared" si="8"/>
        <v>1073674</v>
      </c>
      <c r="AA32" s="75">
        <f t="shared" si="9"/>
        <v>0</v>
      </c>
      <c r="AB32" s="75">
        <f t="shared" si="17"/>
        <v>0</v>
      </c>
      <c r="AC32" s="75">
        <f t="shared" si="10"/>
        <v>0</v>
      </c>
      <c r="AD32" s="11">
        <f t="shared" si="11"/>
        <v>3273228.7300000004</v>
      </c>
      <c r="AE32" s="150">
        <f>IF(AH32=1,[6]Input!C43,AD31*((B32-B31)-1)*$AE$2/365+$AE$2/365*1*AD32)</f>
        <v>20412.057798602742</v>
      </c>
      <c r="AF32" s="150">
        <f>IF(AH32=1,[6]Input!E43,J32*'PS INPUT'!$C$22)</f>
        <v>4072.22</v>
      </c>
      <c r="AH32">
        <v>1</v>
      </c>
      <c r="AL32" s="170"/>
      <c r="AM32" s="170"/>
    </row>
    <row r="33" spans="1:39" ht="12.75" hidden="1" customHeight="1" outlineLevel="1" x14ac:dyDescent="0.2">
      <c r="A33">
        <f t="shared" si="1"/>
        <v>7</v>
      </c>
      <c r="B33" s="70">
        <f t="shared" si="2"/>
        <v>40390</v>
      </c>
      <c r="C33" s="77">
        <v>40360</v>
      </c>
      <c r="D33" s="142">
        <f>IF(AH33=1,'[5]SREC Inventory Activity'!C22,VLOOKUP($B33,Loans!$B$12:$AN$227,34,FALSE))</f>
        <v>2069</v>
      </c>
      <c r="E33" s="82">
        <f>IF(AH33=1,'[5]SREC Inventory Activity'!I22,IF($A33&lt;6,VLOOKUP(YEAR(B33),SRECPrice!$B$5:$C$26,2,FALSE),VLOOKUP(YEAR(B33)+1,SRECPrice!$B$5:$C$26,2,FALSE)))</f>
        <v>588.96</v>
      </c>
      <c r="F33" s="143">
        <f>IF(AH33=1,IF(AND(E33&lt;475,'[5]SREC Inventory Activity'!N22&gt;475),'[5]SREC Inventory Activity'!$N22,475),475)</f>
        <v>475</v>
      </c>
      <c r="G33" s="82">
        <f>IF(AH33=1,'[6]SREC Inv. Summary'!C32,D33*E33)</f>
        <v>1218558.24</v>
      </c>
      <c r="H33" s="71">
        <f t="shared" si="12"/>
        <v>1218558.24</v>
      </c>
      <c r="I33" s="71">
        <f t="shared" si="3"/>
        <v>0</v>
      </c>
      <c r="J33" s="147">
        <f>IF(AH33=1,'[5]SREC Inventory Activity'!Q22,IF($K$5="M",SUM(D$14:D32)-SUM(J$14:J32),IF($K$5="B",IF(ISODD($A33),SUM(D$14:D32)-SUM(J$14:J32),0),IF(OR(A33=1,A33=4,A33=7,A33=10),SUM(D$14:D32)-SUM(J$14:J32),0))))</f>
        <v>5750</v>
      </c>
      <c r="K33" s="148">
        <f>IF(AH33=1,'[5]SREC Inventory Activity'!W22,IF(J33&gt;0,E33,0))</f>
        <v>688.03</v>
      </c>
      <c r="L33" s="82">
        <f t="shared" si="13"/>
        <v>3956172.5</v>
      </c>
      <c r="M33" s="82">
        <f>IF(AH33=1,'[6]SREC Inv. Summary'!F32,IF(J33=0,0,O32))</f>
        <v>3266861.93</v>
      </c>
      <c r="N33" s="78">
        <f t="shared" si="14"/>
        <v>689310.56999999983</v>
      </c>
      <c r="O33" s="9">
        <f t="shared" si="15"/>
        <v>1224925.0400000005</v>
      </c>
      <c r="P33" s="84">
        <f>IF(AH33=1,'[5]SREC Inventory Activity'!AB22,VLOOKUP($B33,Loans!$B$12:$AN$227,28,FALSE)*0)</f>
        <v>1</v>
      </c>
      <c r="Q33" s="82">
        <f>IF(AH33=1,'[6]SREC Inv. Summary'!J32,P33*E33*0.75)</f>
        <v>0</v>
      </c>
      <c r="R33" s="149">
        <f>IF(AH33=1,'[5]SREC Inventory Activity'!AH22,IF($K$5="M",SUM(P$14:P32)-SUM(R$14:R32),IF($K$5="B",IF(ISODD($A33),SUM(P$14:P32)-SUM(R$14:R32),0),IF(OR(A33=1,A33=4,A33=7,A33=10),SUM(P$14:P32)-SUM(R$14:R32),0))))</f>
        <v>0</v>
      </c>
      <c r="S33" s="82">
        <f>IF(AH33=1,'[6]SREC Inv. Summary'!M32,IF(R33&gt;0,V32,0))</f>
        <v>0</v>
      </c>
      <c r="T33" s="82">
        <f>IF(AH33=1,'[6]SREC Inv. Summary'!L32,IF(AND(R33&gt;0,K33=0),K33*R33,0))</f>
        <v>0</v>
      </c>
      <c r="U33" s="71">
        <f t="shared" si="4"/>
        <v>0</v>
      </c>
      <c r="V33" s="71">
        <f t="shared" si="5"/>
        <v>0</v>
      </c>
      <c r="W33" s="76">
        <f t="shared" si="6"/>
        <v>2070</v>
      </c>
      <c r="X33" s="76">
        <f t="shared" si="7"/>
        <v>5750</v>
      </c>
      <c r="Y33" s="144">
        <f t="shared" si="16"/>
        <v>2081</v>
      </c>
      <c r="Z33" s="75">
        <f t="shared" si="8"/>
        <v>1218558.24</v>
      </c>
      <c r="AA33" s="75">
        <f t="shared" si="9"/>
        <v>3266861.93</v>
      </c>
      <c r="AB33" s="75">
        <f t="shared" si="17"/>
        <v>3956172.5</v>
      </c>
      <c r="AC33" s="75">
        <f t="shared" si="10"/>
        <v>689310.56999999983</v>
      </c>
      <c r="AD33" s="11">
        <f t="shared" si="11"/>
        <v>1224925.0400000005</v>
      </c>
      <c r="AE33" s="150">
        <f>IF(AH33=1,[6]Input!C44,AD32*((B33-B32)-1)*$AE$2/365+$AE$2/365*1*AD33)</f>
        <v>26575.948157663013</v>
      </c>
      <c r="AF33" s="150">
        <f>IF(AH33=1,[6]Input!E44,J33*'PS INPUT'!$C$22)</f>
        <v>0</v>
      </c>
      <c r="AH33">
        <v>1</v>
      </c>
      <c r="AL33" s="170"/>
      <c r="AM33" s="170"/>
    </row>
    <row r="34" spans="1:39" ht="12.75" hidden="1" customHeight="1" outlineLevel="1" x14ac:dyDescent="0.2">
      <c r="A34">
        <f t="shared" si="1"/>
        <v>8</v>
      </c>
      <c r="B34" s="70">
        <f t="shared" si="2"/>
        <v>40421</v>
      </c>
      <c r="C34" s="77">
        <v>40391</v>
      </c>
      <c r="D34" s="142">
        <f>IF(AH34=1,'[5]SREC Inventory Activity'!C23,VLOOKUP($B34,Loans!$B$12:$AN$227,34,FALSE))</f>
        <v>2080</v>
      </c>
      <c r="E34" s="82">
        <f>IF(AH34=1,'[5]SREC Inventory Activity'!I23,IF($A34&lt;6,VLOOKUP(YEAR(B34),SRECPrice!$B$5:$C$26,2,FALSE),VLOOKUP(YEAR(B34)+1,SRECPrice!$B$5:$C$26,2,FALSE)))</f>
        <v>605.97</v>
      </c>
      <c r="F34" s="143">
        <f>IF(AH34=1,IF(AND(E34&lt;475,'[5]SREC Inventory Activity'!N23&gt;475),'[5]SREC Inventory Activity'!$N23,475),475)</f>
        <v>475</v>
      </c>
      <c r="G34" s="82">
        <f>IF(AH34=1,'[6]SREC Inv. Summary'!C33,D34*E34)</f>
        <v>1260417.6000000001</v>
      </c>
      <c r="H34" s="71">
        <f t="shared" si="12"/>
        <v>1260417.6000000001</v>
      </c>
      <c r="I34" s="71">
        <f t="shared" si="3"/>
        <v>0</v>
      </c>
      <c r="J34" s="147">
        <f>IF(AH34=1,'[5]SREC Inventory Activity'!Q23,IF($K$5="M",SUM(D$14:D33)-SUM(J$14:J33),IF($K$5="B",IF(ISODD($A34),SUM(D$14:D33)-SUM(J$14:J33),0),IF(OR(A34=1,A34=4,A34=7,A34=10),SUM(D$14:D33)-SUM(J$14:J33),0))))</f>
        <v>0</v>
      </c>
      <c r="K34" s="148">
        <f>IF(AH34=1,'[5]SREC Inventory Activity'!W23,IF(J34&gt;0,E34,0))</f>
        <v>0</v>
      </c>
      <c r="L34" s="82">
        <f t="shared" si="13"/>
        <v>0</v>
      </c>
      <c r="M34" s="82">
        <f>IF(AH34=1,'[6]SREC Inv. Summary'!F33,IF(J34=0,0,O33))</f>
        <v>0</v>
      </c>
      <c r="N34" s="78">
        <f t="shared" si="14"/>
        <v>0</v>
      </c>
      <c r="O34" s="9">
        <f t="shared" si="15"/>
        <v>2485342.6400000006</v>
      </c>
      <c r="P34" s="84">
        <f>IF(AH34=1,'[5]SREC Inventory Activity'!AB23,VLOOKUP($B34,Loans!$B$12:$AN$227,28,FALSE)*0)</f>
        <v>1</v>
      </c>
      <c r="Q34" s="82">
        <f>IF(AH34=1,'[6]SREC Inv. Summary'!J33,P34*E34*0.75)</f>
        <v>0</v>
      </c>
      <c r="R34" s="149">
        <f>IF(AH34=1,'[5]SREC Inventory Activity'!AH23,IF($K$5="M",SUM(P$14:P33)-SUM(R$14:R33),IF($K$5="B",IF(ISODD($A34),SUM(P$14:P33)-SUM(R$14:R33),0),IF(OR(A34=1,A34=4,A34=7,A34=10),SUM(P$14:P33)-SUM(R$14:R33),0))))</f>
        <v>0</v>
      </c>
      <c r="S34" s="82">
        <f>IF(AH34=1,'[6]SREC Inv. Summary'!M33,IF(R34&gt;0,V33,0))</f>
        <v>0</v>
      </c>
      <c r="T34" s="82">
        <f>IF(AH34=1,'[6]SREC Inv. Summary'!L33,IF(AND(R34&gt;0,K34=0),K34*R34,0))</f>
        <v>0</v>
      </c>
      <c r="U34" s="71">
        <f t="shared" si="4"/>
        <v>0</v>
      </c>
      <c r="V34" s="71">
        <f t="shared" si="5"/>
        <v>0</v>
      </c>
      <c r="W34" s="76">
        <f t="shared" si="6"/>
        <v>2081</v>
      </c>
      <c r="X34" s="76">
        <f t="shared" si="7"/>
        <v>0</v>
      </c>
      <c r="Y34" s="144">
        <f t="shared" si="16"/>
        <v>4162</v>
      </c>
      <c r="Z34" s="75">
        <f t="shared" si="8"/>
        <v>1260417.6000000001</v>
      </c>
      <c r="AA34" s="75">
        <f t="shared" si="9"/>
        <v>0</v>
      </c>
      <c r="AB34" s="75">
        <f t="shared" si="17"/>
        <v>0</v>
      </c>
      <c r="AC34" s="75">
        <f t="shared" si="10"/>
        <v>0</v>
      </c>
      <c r="AD34" s="11">
        <f t="shared" si="11"/>
        <v>2485342.6400000006</v>
      </c>
      <c r="AE34" s="150">
        <f>IF(AH34=1,[6]Input!C45,AD33*((B34-B33)-1)*$AE$2/365+$AE$2/365*1*AD34)</f>
        <v>11941.386655150685</v>
      </c>
      <c r="AF34" s="150">
        <f>IF(AH34=1,[6]Input!E45,J34*'PS INPUT'!$C$22)</f>
        <v>20142.87</v>
      </c>
      <c r="AH34">
        <v>1</v>
      </c>
      <c r="AL34" s="170"/>
      <c r="AM34" s="170"/>
    </row>
    <row r="35" spans="1:39" ht="12.75" hidden="1" customHeight="1" outlineLevel="1" x14ac:dyDescent="0.2">
      <c r="A35">
        <f t="shared" si="1"/>
        <v>9</v>
      </c>
      <c r="B35" s="70">
        <f t="shared" si="2"/>
        <v>40451</v>
      </c>
      <c r="C35" s="77">
        <v>40422</v>
      </c>
      <c r="D35" s="142">
        <f>IF(AH35=1,'[5]SREC Inventory Activity'!C24,VLOOKUP($B35,Loans!$B$12:$AN$227,34,FALSE))</f>
        <v>1971</v>
      </c>
      <c r="E35" s="82">
        <f>IF(AH35=1,'[5]SREC Inventory Activity'!I24,IF($A35&lt;6,VLOOKUP(YEAR(B35),SRECPrice!$B$5:$C$26,2,FALSE),VLOOKUP(YEAR(B35)+1,SRECPrice!$B$5:$C$26,2,FALSE)))</f>
        <v>617.01</v>
      </c>
      <c r="F35" s="143">
        <f>IF(AH35=1,IF(AND(E35&lt;475,'[5]SREC Inventory Activity'!N24&gt;475),'[5]SREC Inventory Activity'!$N24,475),475)</f>
        <v>475</v>
      </c>
      <c r="G35" s="82">
        <f>IF(AH35=1,'[6]SREC Inv. Summary'!C34,D35*E35)</f>
        <v>1216126.71</v>
      </c>
      <c r="H35" s="71">
        <f t="shared" si="12"/>
        <v>1216126.71</v>
      </c>
      <c r="I35" s="71">
        <f t="shared" si="3"/>
        <v>0</v>
      </c>
      <c r="J35" s="147">
        <f>IF(AH35=1,'[5]SREC Inventory Activity'!Q24,IF($K$5="M",SUM(D$14:D34)-SUM(J$14:J34),IF($K$5="B",IF(ISODD($A35),SUM(D$14:D34)-SUM(J$14:J34),0),IF(OR(A35=1,A35=4,A35=7,A35=10),SUM(D$14:D34)-SUM(J$14:J34),0))))</f>
        <v>0</v>
      </c>
      <c r="K35" s="148">
        <f>IF(AH35=1,'[5]SREC Inventory Activity'!W24,IF(J35&gt;0,E35,0))</f>
        <v>0</v>
      </c>
      <c r="L35" s="82">
        <f t="shared" si="13"/>
        <v>0</v>
      </c>
      <c r="M35" s="82">
        <f>IF(AH35=1,'[6]SREC Inv. Summary'!F34,IF(J35=0,0,O34))</f>
        <v>0</v>
      </c>
      <c r="N35" s="78">
        <f t="shared" si="14"/>
        <v>0</v>
      </c>
      <c r="O35" s="9">
        <f t="shared" si="15"/>
        <v>3701469.3500000006</v>
      </c>
      <c r="P35" s="84">
        <f>IF(AH35=1,'[5]SREC Inventory Activity'!AB24,VLOOKUP($B35,Loans!$B$12:$AN$227,28,FALSE)*0)</f>
        <v>2</v>
      </c>
      <c r="Q35" s="82">
        <f>IF(AH35=1,'[6]SREC Inv. Summary'!J34,P35*E35*0.75)</f>
        <v>0</v>
      </c>
      <c r="R35" s="149">
        <f>IF(AH35=1,'[5]SREC Inventory Activity'!AH24,IF($K$5="M",SUM(P$14:P34)-SUM(R$14:R34),IF($K$5="B",IF(ISODD($A35),SUM(P$14:P34)-SUM(R$14:R34),0),IF(OR(A35=1,A35=4,A35=7,A35=10),SUM(P$14:P34)-SUM(R$14:R34),0))))</f>
        <v>0</v>
      </c>
      <c r="S35" s="82">
        <f>IF(AH35=1,'[6]SREC Inv. Summary'!M34,IF(R35&gt;0,V34,0))</f>
        <v>0</v>
      </c>
      <c r="T35" s="82">
        <f>IF(AH35=1,'[6]SREC Inv. Summary'!L34,IF(AND(R35&gt;0,K35=0),K35*R35,0))</f>
        <v>0</v>
      </c>
      <c r="U35" s="71">
        <f t="shared" si="4"/>
        <v>0</v>
      </c>
      <c r="V35" s="71">
        <f t="shared" si="5"/>
        <v>0</v>
      </c>
      <c r="W35" s="76">
        <f t="shared" si="6"/>
        <v>1973</v>
      </c>
      <c r="X35" s="76">
        <f t="shared" si="7"/>
        <v>0</v>
      </c>
      <c r="Y35" s="144">
        <f t="shared" si="16"/>
        <v>6135</v>
      </c>
      <c r="Z35" s="75">
        <f t="shared" si="8"/>
        <v>1216126.71</v>
      </c>
      <c r="AA35" s="75">
        <f t="shared" si="9"/>
        <v>0</v>
      </c>
      <c r="AB35" s="75">
        <f t="shared" si="17"/>
        <v>0</v>
      </c>
      <c r="AC35" s="75">
        <f t="shared" si="10"/>
        <v>0</v>
      </c>
      <c r="AD35" s="11">
        <f t="shared" si="11"/>
        <v>3701469.3500000006</v>
      </c>
      <c r="AE35" s="150">
        <f>IF(AH35=1,[6]Input!C46,AD34*((B35-B34)-1)*$AE$2/365+$AE$2/365*1*AD35)</f>
        <v>23064.586981865752</v>
      </c>
      <c r="AF35" s="150">
        <f>IF(AH35=1,[6]Input!E46,J35*'PS INPUT'!$C$22)</f>
        <v>0</v>
      </c>
      <c r="AH35">
        <v>1</v>
      </c>
      <c r="AL35" s="170"/>
      <c r="AM35" s="170"/>
    </row>
    <row r="36" spans="1:39" ht="12.75" hidden="1" customHeight="1" outlineLevel="1" x14ac:dyDescent="0.2">
      <c r="A36">
        <f t="shared" si="1"/>
        <v>10</v>
      </c>
      <c r="B36" s="70">
        <f t="shared" si="2"/>
        <v>40482</v>
      </c>
      <c r="C36" s="77">
        <v>40452</v>
      </c>
      <c r="D36" s="142">
        <f>IF(AH36=1,'[5]SREC Inventory Activity'!C25,VLOOKUP($B36,Loans!$B$12:$AN$227,34,FALSE))</f>
        <v>1667</v>
      </c>
      <c r="E36" s="82">
        <f>IF(AH36=1,'[5]SREC Inventory Activity'!I25,IF($A36&lt;6,VLOOKUP(YEAR(B36),SRECPrice!$B$5:$C$26,2,FALSE),VLOOKUP(YEAR(B36)+1,SRECPrice!$B$5:$C$26,2,FALSE)))</f>
        <v>603.55999999999995</v>
      </c>
      <c r="F36" s="143">
        <f>IF(AH36=1,IF(AND(E36&lt;475,'[5]SREC Inventory Activity'!N25&gt;475),'[5]SREC Inventory Activity'!$N25,475),475)</f>
        <v>475</v>
      </c>
      <c r="G36" s="82">
        <f>IF(AH36=1,'[6]SREC Inv. Summary'!C35,D36*E36)</f>
        <v>1006134.52</v>
      </c>
      <c r="H36" s="71">
        <f t="shared" si="12"/>
        <v>1006134.5199999999</v>
      </c>
      <c r="I36" s="71">
        <f t="shared" si="3"/>
        <v>0</v>
      </c>
      <c r="J36" s="147">
        <f>IF(AH36=1,'[5]SREC Inventory Activity'!Q25,IF($K$5="M",SUM(D$14:D35)-SUM(J$14:J35),IF($K$5="B",IF(ISODD($A36),SUM(D$14:D35)-SUM(J$14:J35),0),IF(OR(A36=1,A36=4,A36=7,A36=10),SUM(D$14:D35)-SUM(J$14:J35),0))))</f>
        <v>0</v>
      </c>
      <c r="K36" s="148">
        <f>IF(AH36=1,'[5]SREC Inventory Activity'!W25,IF(J36&gt;0,E36,0))</f>
        <v>0</v>
      </c>
      <c r="L36" s="82">
        <f t="shared" si="13"/>
        <v>0</v>
      </c>
      <c r="M36" s="82">
        <f>IF(AH36=1,'[6]SREC Inv. Summary'!F35,IF(J36=0,0,O35))</f>
        <v>0</v>
      </c>
      <c r="N36" s="78">
        <f t="shared" si="14"/>
        <v>0</v>
      </c>
      <c r="O36" s="9">
        <f t="shared" si="15"/>
        <v>4707603.870000001</v>
      </c>
      <c r="P36" s="84">
        <f>IF(AH36=1,'[5]SREC Inventory Activity'!AB25,VLOOKUP($B36,Loans!$B$12:$AN$227,28,FALSE)*0)</f>
        <v>0</v>
      </c>
      <c r="Q36" s="82">
        <f>IF(AH36=1,'[6]SREC Inv. Summary'!J35,P36*E36*0.75)</f>
        <v>0</v>
      </c>
      <c r="R36" s="149">
        <f>IF(AH36=1,'[5]SREC Inventory Activity'!AH25,IF($K$5="M",SUM(P$14:P35)-SUM(R$14:R35),IF($K$5="B",IF(ISODD($A36),SUM(P$14:P35)-SUM(R$14:R35),0),IF(OR(A36=1,A36=4,A36=7,A36=10),SUM(P$14:P35)-SUM(R$14:R35),0))))</f>
        <v>0</v>
      </c>
      <c r="S36" s="82">
        <f>IF(AH36=1,'[6]SREC Inv. Summary'!M35,IF(R36&gt;0,V35,0))</f>
        <v>0</v>
      </c>
      <c r="T36" s="82">
        <f>IF(AH36=1,'[6]SREC Inv. Summary'!L35,IF(AND(R36&gt;0,K36=0),K36*R36,0))</f>
        <v>0</v>
      </c>
      <c r="U36" s="71">
        <f t="shared" si="4"/>
        <v>0</v>
      </c>
      <c r="V36" s="71">
        <f t="shared" si="5"/>
        <v>0</v>
      </c>
      <c r="W36" s="76">
        <f t="shared" si="6"/>
        <v>1667</v>
      </c>
      <c r="X36" s="76">
        <f t="shared" si="7"/>
        <v>0</v>
      </c>
      <c r="Y36" s="144">
        <f t="shared" si="16"/>
        <v>7802</v>
      </c>
      <c r="Z36" s="75">
        <f t="shared" si="8"/>
        <v>1006134.52</v>
      </c>
      <c r="AA36" s="75">
        <f t="shared" si="9"/>
        <v>0</v>
      </c>
      <c r="AB36" s="75">
        <f t="shared" si="17"/>
        <v>0</v>
      </c>
      <c r="AC36" s="75">
        <f t="shared" si="10"/>
        <v>0</v>
      </c>
      <c r="AD36" s="11">
        <f t="shared" si="11"/>
        <v>4707603.870000001</v>
      </c>
      <c r="AE36" s="150">
        <f>IF(AH36=1,[6]Input!C47,AD35*((B36-B35)-1)*$AE$2/365+$AE$2/365*1*AD36)</f>
        <v>35232.387775682197</v>
      </c>
      <c r="AF36" s="150">
        <f>IF(AH36=1,[6]Input!E47,J36*'PS INPUT'!$C$22)</f>
        <v>13450</v>
      </c>
      <c r="AH36">
        <v>1</v>
      </c>
      <c r="AL36" s="170"/>
      <c r="AM36" s="170"/>
    </row>
    <row r="37" spans="1:39" ht="12.75" hidden="1" customHeight="1" outlineLevel="1" x14ac:dyDescent="0.2">
      <c r="A37">
        <f t="shared" si="1"/>
        <v>11</v>
      </c>
      <c r="B37" s="70">
        <f t="shared" si="2"/>
        <v>40512</v>
      </c>
      <c r="C37" s="77">
        <v>40483</v>
      </c>
      <c r="D37" s="142">
        <f>IF(AH37=1,'[5]SREC Inventory Activity'!C26,VLOOKUP($B37,Loans!$B$12:$AN$227,34,FALSE))</f>
        <v>1407</v>
      </c>
      <c r="E37" s="82">
        <f>IF(AH37=1,'[5]SREC Inventory Activity'!I26,IF($A37&lt;6,VLOOKUP(YEAR(B37),SRECPrice!$B$5:$C$26,2,FALSE),VLOOKUP(YEAR(B37)+1,SRECPrice!$B$5:$C$26,2,FALSE)))</f>
        <v>599.75</v>
      </c>
      <c r="F37" s="143">
        <f>IF(AH37=1,IF(AND(E37&lt;475,'[5]SREC Inventory Activity'!N26&gt;475),'[5]SREC Inventory Activity'!$N26,475),475)</f>
        <v>475</v>
      </c>
      <c r="G37" s="82">
        <f>IF(AH37=1,'[6]SREC Inv. Summary'!C36,D37*E37)</f>
        <v>843848.25</v>
      </c>
      <c r="H37" s="71">
        <f t="shared" si="12"/>
        <v>843848.25</v>
      </c>
      <c r="I37" s="71">
        <f t="shared" si="3"/>
        <v>0</v>
      </c>
      <c r="J37" s="147">
        <f>IF(AH37=1,'[5]SREC Inventory Activity'!Q26,IF($K$5="M",SUM(D$14:D36)-SUM(J$14:J36),IF($K$5="B",IF(ISODD($A37),SUM(D$14:D36)-SUM(J$14:J36),0),IF(OR(A37=1,A37=4,A37=7,A37=10),SUM(D$14:D36)-SUM(J$14:J36),0))))</f>
        <v>5841</v>
      </c>
      <c r="K37" s="148">
        <f>IF(AH37=1,'[5]SREC Inventory Activity'!W26,IF(J37&gt;0,E37,0))</f>
        <v>664.77838726245511</v>
      </c>
      <c r="L37" s="82">
        <f t="shared" si="13"/>
        <v>3882970.56</v>
      </c>
      <c r="M37" s="82">
        <f>IF(AH37=1,'[6]SREC Inv. Summary'!F36,IF(J37=0,0,O36))</f>
        <v>3524874.3</v>
      </c>
      <c r="N37" s="78">
        <f t="shared" si="14"/>
        <v>358096.26000000024</v>
      </c>
      <c r="O37" s="9">
        <f t="shared" si="15"/>
        <v>2026577.8200000012</v>
      </c>
      <c r="P37" s="84">
        <f>IF(AH37=1,'[5]SREC Inventory Activity'!AB26,VLOOKUP($B37,Loans!$B$12:$AN$227,28,FALSE)*0)</f>
        <v>0</v>
      </c>
      <c r="Q37" s="82">
        <f>IF(AH37=1,'[6]SREC Inv. Summary'!J36,P37*E37*0.75)</f>
        <v>1380</v>
      </c>
      <c r="R37" s="149">
        <f>IF(AH37=1,'[5]SREC Inventory Activity'!AH26,IF($K$5="M",SUM(P$14:P36)-SUM(R$14:R36),IF($K$5="B",IF(ISODD($A37),SUM(P$14:P36)-SUM(R$14:R36),0),IF(OR(A37=1,A37=4,A37=7,A37=10),SUM(P$14:P36)-SUM(R$14:R36),0))))</f>
        <v>3</v>
      </c>
      <c r="S37" s="82">
        <f>IF(AH37=1,'[6]SREC Inv. Summary'!M36,IF(R37&gt;0,V36,0))</f>
        <v>1380</v>
      </c>
      <c r="T37" s="82">
        <f>IF(AH37=1,'[6]SREC Inv. Summary'!L36,IF(AND(R37&gt;0,K37=0),K37*R37,0))</f>
        <v>1995.3600000000001</v>
      </c>
      <c r="U37" s="71">
        <f t="shared" si="4"/>
        <v>615.36000000000013</v>
      </c>
      <c r="V37" s="71">
        <f t="shared" si="5"/>
        <v>0</v>
      </c>
      <c r="W37" s="76">
        <f t="shared" si="6"/>
        <v>1407</v>
      </c>
      <c r="X37" s="76">
        <f t="shared" si="7"/>
        <v>5844</v>
      </c>
      <c r="Y37" s="144">
        <f t="shared" si="16"/>
        <v>3365</v>
      </c>
      <c r="Z37" s="75">
        <f t="shared" si="8"/>
        <v>845228.25</v>
      </c>
      <c r="AA37" s="75">
        <f t="shared" si="9"/>
        <v>3526254.3</v>
      </c>
      <c r="AB37" s="75">
        <f t="shared" si="17"/>
        <v>3884965.92</v>
      </c>
      <c r="AC37" s="75">
        <f t="shared" si="10"/>
        <v>358711.62000000011</v>
      </c>
      <c r="AD37" s="11">
        <f t="shared" si="11"/>
        <v>2026577.8200000012</v>
      </c>
      <c r="AE37" s="150">
        <f>IF(AH37=1,[6]Input!C48,AD36*((B37-B36)-1)*$AE$2/365+$AE$2/365*1*AD37)</f>
        <v>11553.736915630139</v>
      </c>
      <c r="AF37" s="150">
        <f>IF(AH37=1,[6]Input!E48,J37*'PS INPUT'!$C$22)</f>
        <v>0</v>
      </c>
      <c r="AH37">
        <v>1</v>
      </c>
      <c r="AL37" s="170"/>
      <c r="AM37" s="170"/>
    </row>
    <row r="38" spans="1:39" ht="12.75" hidden="1" customHeight="1" outlineLevel="1" x14ac:dyDescent="0.2">
      <c r="A38">
        <f t="shared" si="1"/>
        <v>12</v>
      </c>
      <c r="B38" s="70">
        <f t="shared" si="2"/>
        <v>40543</v>
      </c>
      <c r="C38" s="77">
        <v>40513</v>
      </c>
      <c r="D38" s="142">
        <f>IF(AH38=1,'[5]SREC Inventory Activity'!C27,VLOOKUP($B38,Loans!$B$12:$AN$227,34,FALSE))</f>
        <v>990</v>
      </c>
      <c r="E38" s="82">
        <f>IF(AH38=1,'[5]SREC Inventory Activity'!I27,IF($A38&lt;6,VLOOKUP(YEAR(B38),SRECPrice!$B$5:$C$26,2,FALSE),VLOOKUP(YEAR(B38)+1,SRECPrice!$B$5:$C$26,2,FALSE)))</f>
        <v>615.88</v>
      </c>
      <c r="F38" s="143">
        <f>IF(AH38=1,IF(AND(E38&lt;475,'[5]SREC Inventory Activity'!N27&gt;475),'[5]SREC Inventory Activity'!$N27,475),475)</f>
        <v>475</v>
      </c>
      <c r="G38" s="82">
        <f>IF(AH38=1,'[6]SREC Inv. Summary'!C37,D38*E38)</f>
        <v>609721.19999999995</v>
      </c>
      <c r="H38" s="71">
        <f t="shared" si="12"/>
        <v>609721.19999999995</v>
      </c>
      <c r="I38" s="71">
        <f t="shared" si="3"/>
        <v>0</v>
      </c>
      <c r="J38" s="147">
        <f>IF(AH38=1,'[5]SREC Inventory Activity'!Q27,IF($K$5="M",SUM(D$14:D37)-SUM(J$14:J37),IF($K$5="B",IF(ISODD($A38),SUM(D$14:D37)-SUM(J$14:J37),0),IF(OR(A38=1,A38=4,A38=7,A38=10),SUM(D$14:D37)-SUM(J$14:J37),0))))</f>
        <v>0</v>
      </c>
      <c r="K38" s="148">
        <f>IF(AH38=1,'[5]SREC Inventory Activity'!W27,IF(J38&gt;0,E38,0))</f>
        <v>0</v>
      </c>
      <c r="L38" s="82">
        <f t="shared" si="13"/>
        <v>0</v>
      </c>
      <c r="M38" s="82">
        <f>IF(AH38=1,'[6]SREC Inv. Summary'!F37,IF(J38=0,0,O37))</f>
        <v>0</v>
      </c>
      <c r="N38" s="78">
        <f t="shared" si="14"/>
        <v>0</v>
      </c>
      <c r="O38" s="9">
        <f t="shared" si="15"/>
        <v>2636299.0200000014</v>
      </c>
      <c r="P38" s="84">
        <f>IF(AH38=1,'[5]SREC Inventory Activity'!AB27,VLOOKUP($B38,Loans!$B$12:$AN$227,28,FALSE)*0)</f>
        <v>2</v>
      </c>
      <c r="Q38" s="82">
        <f>IF(AH38=1,'[6]SREC Inv. Summary'!J37,P38*E38*0.75)</f>
        <v>0</v>
      </c>
      <c r="R38" s="149">
        <f>IF(AH38=1,'[5]SREC Inventory Activity'!AH27,IF($K$5="M",SUM(P$14:P37)-SUM(R$14:R37),IF($K$5="B",IF(ISODD($A38),SUM(P$14:P37)-SUM(R$14:R37),0),IF(OR(A38=1,A38=4,A38=7,A38=10),SUM(P$14:P37)-SUM(R$14:R37),0))))</f>
        <v>0</v>
      </c>
      <c r="S38" s="82">
        <f>IF(AH38=1,'[6]SREC Inv. Summary'!M37,IF(R38&gt;0,V37,0))</f>
        <v>0</v>
      </c>
      <c r="T38" s="82">
        <f>IF(AH38=1,'[6]SREC Inv. Summary'!L37,IF(AND(R38&gt;0,K38=0),K38*R38,0))</f>
        <v>0</v>
      </c>
      <c r="U38" s="71">
        <f t="shared" si="4"/>
        <v>0</v>
      </c>
      <c r="V38" s="71">
        <f t="shared" si="5"/>
        <v>0</v>
      </c>
      <c r="W38" s="76">
        <f t="shared" si="6"/>
        <v>992</v>
      </c>
      <c r="X38" s="76">
        <f t="shared" si="7"/>
        <v>0</v>
      </c>
      <c r="Y38" s="144">
        <f t="shared" si="16"/>
        <v>4357</v>
      </c>
      <c r="Z38" s="75">
        <f t="shared" si="8"/>
        <v>609721.19999999995</v>
      </c>
      <c r="AA38" s="75">
        <f t="shared" si="9"/>
        <v>0</v>
      </c>
      <c r="AB38" s="75">
        <f t="shared" si="17"/>
        <v>0</v>
      </c>
      <c r="AC38" s="75">
        <f t="shared" si="10"/>
        <v>0</v>
      </c>
      <c r="AD38" s="11">
        <f t="shared" si="11"/>
        <v>2636299.0200000014</v>
      </c>
      <c r="AE38" s="150">
        <f>IF(AH38=1,[6]Input!C49,AD37*((B38-B37)-1)*$AE$2/365+$AE$2/365*1*AD38)</f>
        <v>19308.155329265755</v>
      </c>
      <c r="AF38" s="150">
        <f>IF(AH38=1,[6]Input!E49,J38*'PS INPUT'!$C$22)</f>
        <v>0</v>
      </c>
      <c r="AH38">
        <v>1</v>
      </c>
      <c r="AL38" s="170"/>
      <c r="AM38" s="170"/>
    </row>
    <row r="39" spans="1:39" ht="12.75" hidden="1" customHeight="1" outlineLevel="1" x14ac:dyDescent="0.2">
      <c r="A39">
        <f t="shared" si="1"/>
        <v>1</v>
      </c>
      <c r="B39" s="70">
        <f t="shared" si="2"/>
        <v>40574</v>
      </c>
      <c r="C39" s="77">
        <v>40544</v>
      </c>
      <c r="D39" s="142">
        <f>IF(AH39=1,'[5]SREC Inventory Activity'!C28,VLOOKUP($B39,Loans!$B$12:$AN$227,34,FALSE))</f>
        <v>711</v>
      </c>
      <c r="E39" s="82">
        <f>IF(AH39=1,'[5]SREC Inventory Activity'!I28,IF($A39&lt;6,VLOOKUP(YEAR(B39),SRECPrice!$B$5:$C$26,2,FALSE),VLOOKUP(YEAR(B39)+1,SRECPrice!$B$5:$C$26,2,FALSE)))</f>
        <v>612.16</v>
      </c>
      <c r="F39" s="143">
        <f>IF(AH39=1,IF(AND(E39&lt;475,'[5]SREC Inventory Activity'!N28&gt;475),'[5]SREC Inventory Activity'!$N28,475),475)</f>
        <v>475</v>
      </c>
      <c r="G39" s="82">
        <f>IF(AH39=1,'[6]SREC Inv. Summary'!C38,D39*E39)</f>
        <v>435245.76</v>
      </c>
      <c r="H39" s="71">
        <f t="shared" si="12"/>
        <v>435245.75999999995</v>
      </c>
      <c r="I39" s="71">
        <f t="shared" si="3"/>
        <v>0</v>
      </c>
      <c r="J39" s="147">
        <f>IF(AH39=1,'[5]SREC Inventory Activity'!Q28,IF($K$5="M",SUM(D$14:D38)-SUM(J$14:J38),IF($K$5="B",IF(ISODD($A39),SUM(D$14:D38)-SUM(J$14:J38),0),IF(OR(A39=1,A39=4,A39=7,A39=10),SUM(D$14:D38)-SUM(J$14:J38),0))))</f>
        <v>0</v>
      </c>
      <c r="K39" s="148">
        <f>IF(AH39=1,'[5]SREC Inventory Activity'!W28,IF(J39&gt;0,E39,0))</f>
        <v>0</v>
      </c>
      <c r="L39" s="82">
        <f t="shared" si="13"/>
        <v>0</v>
      </c>
      <c r="M39" s="82">
        <f>IF(AH39=1,'[6]SREC Inv. Summary'!F38,IF(J39=0,0,O38))</f>
        <v>0</v>
      </c>
      <c r="N39" s="78">
        <f t="shared" si="14"/>
        <v>0</v>
      </c>
      <c r="O39" s="9">
        <f t="shared" si="15"/>
        <v>3071544.7800000012</v>
      </c>
      <c r="P39" s="84">
        <f>IF(AH39=1,'[5]SREC Inventory Activity'!AB28,VLOOKUP($B39,Loans!$B$12:$AN$227,28,FALSE)*0)</f>
        <v>0</v>
      </c>
      <c r="Q39" s="82">
        <f>IF(AH39=1,'[6]SREC Inv. Summary'!J38,P39*E39*0.75)</f>
        <v>1365.54</v>
      </c>
      <c r="R39" s="149">
        <f>IF(AH39=1,'[5]SREC Inventory Activity'!AH28,IF($K$5="M",SUM(P$14:P38)-SUM(R$14:R38),IF($K$5="B",IF(ISODD($A39),SUM(P$14:P38)-SUM(R$14:R38),0),IF(OR(A39=1,A39=4,A39=7,A39=10),SUM(P$14:P38)-SUM(R$14:R38),0))))</f>
        <v>0</v>
      </c>
      <c r="S39" s="82">
        <f>IF(AH39=1,'[6]SREC Inv. Summary'!M38,IF(R39&gt;0,V38,0))</f>
        <v>0</v>
      </c>
      <c r="T39" s="82">
        <f>IF(AH39=1,'[6]SREC Inv. Summary'!L38,IF(AND(R39&gt;0,K39=0),K39*R39,0))</f>
        <v>0</v>
      </c>
      <c r="U39" s="71">
        <f t="shared" si="4"/>
        <v>0</v>
      </c>
      <c r="V39" s="71">
        <f t="shared" si="5"/>
        <v>1365.54</v>
      </c>
      <c r="W39" s="76">
        <f t="shared" si="6"/>
        <v>711</v>
      </c>
      <c r="X39" s="76">
        <f t="shared" si="7"/>
        <v>0</v>
      </c>
      <c r="Y39" s="144">
        <f t="shared" si="16"/>
        <v>5068</v>
      </c>
      <c r="Z39" s="75">
        <f t="shared" si="8"/>
        <v>436611.3</v>
      </c>
      <c r="AA39" s="75">
        <f t="shared" si="9"/>
        <v>0</v>
      </c>
      <c r="AB39" s="75">
        <f t="shared" si="17"/>
        <v>0</v>
      </c>
      <c r="AC39" s="75">
        <f t="shared" si="10"/>
        <v>0</v>
      </c>
      <c r="AD39" s="11">
        <f t="shared" si="11"/>
        <v>3072910.3200000012</v>
      </c>
      <c r="AE39" s="150">
        <f>IF(AH39=1,[6]Input!C50,AD38*((B39-B38)-1)*$AE$2/365+$AE$2/365*1*AD39)</f>
        <v>25008.310297857533</v>
      </c>
      <c r="AF39" s="150">
        <f>IF(AH39=1,[6]Input!E50,J39*'PS INPUT'!$C$22)</f>
        <v>0</v>
      </c>
      <c r="AH39">
        <v>1</v>
      </c>
      <c r="AL39" s="170"/>
      <c r="AM39" s="170"/>
    </row>
    <row r="40" spans="1:39" ht="12.75" hidden="1" customHeight="1" outlineLevel="1" x14ac:dyDescent="0.2">
      <c r="A40">
        <f t="shared" si="1"/>
        <v>2</v>
      </c>
      <c r="B40" s="70">
        <f t="shared" si="2"/>
        <v>40602</v>
      </c>
      <c r="C40" s="77">
        <v>40575</v>
      </c>
      <c r="D40" s="142">
        <f>IF(AH40=1,'[5]SREC Inventory Activity'!C29,VLOOKUP($B40,Loans!$B$12:$AN$227,34,FALSE))</f>
        <v>605</v>
      </c>
      <c r="E40" s="82">
        <f>IF(AH40=1,'[5]SREC Inventory Activity'!I29,IF($A40&lt;6,VLOOKUP(YEAR(B40),SRECPrice!$B$5:$C$26,2,FALSE),VLOOKUP(YEAR(B40)+1,SRECPrice!$B$5:$C$26,2,FALSE)))</f>
        <v>604.29999999999995</v>
      </c>
      <c r="F40" s="143">
        <f>IF(AH40=1,IF(AND(E40&lt;475,'[5]SREC Inventory Activity'!N29&gt;475),'[5]SREC Inventory Activity'!$N29,475),475)</f>
        <v>475</v>
      </c>
      <c r="G40" s="82">
        <f>IF(AH40=1,'[6]SREC Inv. Summary'!C39,D40*E40)</f>
        <v>365601.5</v>
      </c>
      <c r="H40" s="71">
        <f t="shared" si="12"/>
        <v>365601.5</v>
      </c>
      <c r="I40" s="71">
        <f t="shared" si="3"/>
        <v>0</v>
      </c>
      <c r="J40" s="147">
        <f>IF(AH40=1,'[5]SREC Inventory Activity'!Q29,IF($K$5="M",SUM(D$14:D39)-SUM(J$14:J39),IF($K$5="B",IF(ISODD($A40),SUM(D$14:D39)-SUM(J$14:J39),0),IF(OR(A40=1,A40=4,A40=7,A40=10),SUM(D$14:D39)-SUM(J$14:J39),0))))</f>
        <v>0</v>
      </c>
      <c r="K40" s="148">
        <f>IF(AH40=1,'[5]SREC Inventory Activity'!W29,IF(J40&gt;0,E40,0))</f>
        <v>0</v>
      </c>
      <c r="L40" s="82">
        <f t="shared" si="13"/>
        <v>0</v>
      </c>
      <c r="M40" s="82">
        <f>IF(AH40=1,'[6]SREC Inv. Summary'!F39,IF(J40=0,0,O39))</f>
        <v>0</v>
      </c>
      <c r="N40" s="78">
        <f t="shared" si="14"/>
        <v>0</v>
      </c>
      <c r="O40" s="9">
        <f t="shared" si="15"/>
        <v>3437146.2800000012</v>
      </c>
      <c r="P40" s="84">
        <f>IF(AH40=1,'[5]SREC Inventory Activity'!AB29,VLOOKUP($B40,Loans!$B$12:$AN$227,28,FALSE)*0)</f>
        <v>0</v>
      </c>
      <c r="Q40" s="82">
        <f>IF(AH40=1,'[6]SREC Inv. Summary'!J39,P40*E40*0.75)</f>
        <v>0</v>
      </c>
      <c r="R40" s="149">
        <f>IF(AH40=1,'[5]SREC Inventory Activity'!AH29,IF($K$5="M",SUM(P$14:P39)-SUM(R$14:R39),IF($K$5="B",IF(ISODD($A40),SUM(P$14:P39)-SUM(R$14:R39),0),IF(OR(A40=1,A40=4,A40=7,A40=10),SUM(P$14:P39)-SUM(R$14:R39),0))))</f>
        <v>0</v>
      </c>
      <c r="S40" s="82">
        <f>IF(AH40=1,'[6]SREC Inv. Summary'!M39,IF(R40&gt;0,V39,0))</f>
        <v>0</v>
      </c>
      <c r="T40" s="82">
        <f>IF(AH40=1,'[6]SREC Inv. Summary'!L39,IF(AND(R40&gt;0,K40=0),K40*R40,0))</f>
        <v>0</v>
      </c>
      <c r="U40" s="71">
        <f t="shared" si="4"/>
        <v>0</v>
      </c>
      <c r="V40" s="71">
        <f t="shared" si="5"/>
        <v>1365.54</v>
      </c>
      <c r="W40" s="76">
        <f t="shared" si="6"/>
        <v>605</v>
      </c>
      <c r="X40" s="76">
        <f t="shared" si="7"/>
        <v>0</v>
      </c>
      <c r="Y40" s="144">
        <f t="shared" si="16"/>
        <v>5673</v>
      </c>
      <c r="Z40" s="75">
        <f t="shared" si="8"/>
        <v>365601.5</v>
      </c>
      <c r="AA40" s="75">
        <f t="shared" si="9"/>
        <v>0</v>
      </c>
      <c r="AB40" s="75">
        <f t="shared" si="17"/>
        <v>0</v>
      </c>
      <c r="AC40" s="75">
        <f t="shared" si="10"/>
        <v>0</v>
      </c>
      <c r="AD40" s="11">
        <f t="shared" si="11"/>
        <v>3438511.8200000012</v>
      </c>
      <c r="AE40" s="150">
        <f>IF(AH40=1,[6]Input!C51,AD39*((B40-B39)-1)*$AE$2/365+$AE$2/365*1*AD40)</f>
        <v>26289.259803490415</v>
      </c>
      <c r="AF40" s="150">
        <f>IF(AH40=1,[6]Input!E51,J40*'PS INPUT'!$C$22)</f>
        <v>0</v>
      </c>
      <c r="AH40">
        <v>1</v>
      </c>
      <c r="AL40" s="170"/>
      <c r="AM40" s="170"/>
    </row>
    <row r="41" spans="1:39" s="4" customFormat="1" ht="12.75" hidden="1" customHeight="1" outlineLevel="1" x14ac:dyDescent="0.2">
      <c r="A41" s="4">
        <f t="shared" si="1"/>
        <v>3</v>
      </c>
      <c r="B41" s="70">
        <f t="shared" si="2"/>
        <v>40633</v>
      </c>
      <c r="C41" s="77">
        <v>40603</v>
      </c>
      <c r="D41" s="142">
        <f>IF(AH41=1,'[5]SREC Inventory Activity'!C30,VLOOKUP($B41,Loans!$B$12:$AN$227,34,FALSE))</f>
        <v>851</v>
      </c>
      <c r="E41" s="82">
        <f>IF(AH41=1,'[5]SREC Inventory Activity'!I30,IF($A41&lt;6,VLOOKUP(YEAR(B41),SRECPrice!$B$5:$C$26,2,FALSE),VLOOKUP(YEAR(B41)+1,SRECPrice!$B$5:$C$26,2,FALSE)))</f>
        <v>605.63</v>
      </c>
      <c r="F41" s="143">
        <f>IF(AH41=1,IF(AND(E41&lt;475,'[5]SREC Inventory Activity'!N30&gt;475),'[5]SREC Inventory Activity'!$N30,475),475)</f>
        <v>475</v>
      </c>
      <c r="G41" s="82">
        <f>IF(AH41=1,'[6]SREC Inv. Summary'!C40,D41*E41)</f>
        <v>515996.76</v>
      </c>
      <c r="H41" s="11">
        <f t="shared" si="12"/>
        <v>515391.13</v>
      </c>
      <c r="I41" s="11">
        <f t="shared" si="3"/>
        <v>605.63000000000466</v>
      </c>
      <c r="J41" s="147">
        <f>IF(AH41=1,'[5]SREC Inventory Activity'!Q30,IF($K$5="M",SUM(D$14:D40)-SUM(J$14:J40),IF($K$5="B",IF(ISODD($A41),SUM(D$14:D40)-SUM(J$14:J40),0),IF(OR(A41=1,A41=4,A41=7,A41=10),SUM(D$14:D40)-SUM(J$14:J40),0))))</f>
        <v>0</v>
      </c>
      <c r="K41" s="148">
        <f>IF(AH41=1,'[5]SREC Inventory Activity'!W30,IF(J41&gt;0,E41,0))</f>
        <v>0</v>
      </c>
      <c r="L41" s="82">
        <f t="shared" si="13"/>
        <v>0</v>
      </c>
      <c r="M41" s="82">
        <f>IF(AH41=1,'[6]SREC Inv. Summary'!F40,IF(J41=0,0,O40))</f>
        <v>0</v>
      </c>
      <c r="N41" s="78">
        <f t="shared" si="14"/>
        <v>0</v>
      </c>
      <c r="O41" s="9">
        <f t="shared" si="15"/>
        <v>3953143.040000001</v>
      </c>
      <c r="P41" s="84">
        <f>IF(AH41=1,'[5]SREC Inventory Activity'!AB30,VLOOKUP($B41,Loans!$B$12:$AN$227,28,FALSE)*0)</f>
        <v>1</v>
      </c>
      <c r="Q41" s="82">
        <f>IF(AH41=1,'[6]SREC Inv. Summary'!J40,P41*E41*0.75)</f>
        <v>0</v>
      </c>
      <c r="R41" s="149">
        <f>IF(AH41=1,'[5]SREC Inventory Activity'!AH30,IF($K$5="M",SUM(P$14:P40)-SUM(R$14:R40),IF($K$5="B",IF(ISODD($A41),SUM(P$14:P40)-SUM(R$14:R40),0),IF(OR(A41=1,A41=4,A41=7,A41=10),SUM(P$14:P40)-SUM(R$14:R40),0))))</f>
        <v>0</v>
      </c>
      <c r="S41" s="82">
        <f>IF(AH41=1,'[6]SREC Inv. Summary'!M40,IF(R41&gt;0,V40,0))</f>
        <v>0</v>
      </c>
      <c r="T41" s="82">
        <f>IF(AH41=1,'[6]SREC Inv. Summary'!L40,IF(AND(R41&gt;0,K41=0),K41*R41,0))</f>
        <v>0</v>
      </c>
      <c r="U41" s="11">
        <f t="shared" si="4"/>
        <v>0</v>
      </c>
      <c r="V41" s="71">
        <f t="shared" si="5"/>
        <v>1365.54</v>
      </c>
      <c r="W41" s="76">
        <f t="shared" si="6"/>
        <v>852</v>
      </c>
      <c r="X41" s="76">
        <f t="shared" si="7"/>
        <v>0</v>
      </c>
      <c r="Y41" s="144">
        <f t="shared" si="16"/>
        <v>6525</v>
      </c>
      <c r="Z41" s="75">
        <f t="shared" si="8"/>
        <v>515996.76</v>
      </c>
      <c r="AA41" s="75">
        <f t="shared" si="9"/>
        <v>0</v>
      </c>
      <c r="AB41" s="75">
        <f t="shared" si="17"/>
        <v>0</v>
      </c>
      <c r="AC41" s="75">
        <f t="shared" si="10"/>
        <v>0</v>
      </c>
      <c r="AD41" s="11">
        <f t="shared" si="11"/>
        <v>3954508.580000001</v>
      </c>
      <c r="AE41" s="150">
        <f>IF(AH41=1,[6]Input!C52,AD40*((B41-B40)-1)*$AE$2/365+$AE$2/365*1*AD41)</f>
        <v>32589.596556120552</v>
      </c>
      <c r="AF41" s="150">
        <f>IF(AH41=1,[6]Input!E52,J41*'PS INPUT'!$C$22)</f>
        <v>218337.91</v>
      </c>
      <c r="AH41" s="4">
        <v>1</v>
      </c>
      <c r="AL41" s="170"/>
      <c r="AM41" s="170"/>
    </row>
    <row r="42" spans="1:39" s="4" customFormat="1" ht="12.75" hidden="1" customHeight="1" outlineLevel="1" x14ac:dyDescent="0.2">
      <c r="A42" s="4">
        <f t="shared" si="1"/>
        <v>4</v>
      </c>
      <c r="B42" s="70">
        <f t="shared" si="2"/>
        <v>40663</v>
      </c>
      <c r="C42" s="77">
        <v>40634</v>
      </c>
      <c r="D42" s="142">
        <f>IF(AH42=1,'[5]SREC Inventory Activity'!C31,VLOOKUP($B42,Loans!$B$12:$AN$227,34,FALSE))</f>
        <v>2061</v>
      </c>
      <c r="E42" s="82">
        <f>IF(AH42=1,'[5]SREC Inventory Activity'!I31,IF($A42&lt;6,VLOOKUP(YEAR(B42),SRECPrice!$B$5:$C$26,2,FALSE),VLOOKUP(YEAR(B42)+1,SRECPrice!$B$5:$C$26,2,FALSE)))</f>
        <v>609.53</v>
      </c>
      <c r="F42" s="143">
        <f>IF(AH42=1,IF(AND(E42&lt;475,'[5]SREC Inventory Activity'!N31&gt;475),'[5]SREC Inventory Activity'!$N31,475),475)</f>
        <v>475</v>
      </c>
      <c r="G42" s="82">
        <f>IF(AH42=1,'[6]SREC Inv. Summary'!C41,D42*E42)</f>
        <v>1256241.33</v>
      </c>
      <c r="H42" s="11">
        <f t="shared" si="12"/>
        <v>1256241.3299999998</v>
      </c>
      <c r="I42" s="11">
        <f t="shared" si="3"/>
        <v>0</v>
      </c>
      <c r="J42" s="147">
        <f>IF(AH42=1,'[5]SREC Inventory Activity'!Q31,IF($K$5="M",SUM(D$14:D41)-SUM(J$14:J41),IF($K$5="B",IF(ISODD($A42),SUM(D$14:D41)-SUM(J$14:J41),0),IF(OR(A42=1,A42=4,A42=7,A42=10),SUM(D$14:D41)-SUM(J$14:J41),0))))</f>
        <v>5427</v>
      </c>
      <c r="K42" s="148">
        <f>IF(AH42=1,'[5]SREC Inventory Activity'!W31,IF(J42&gt;0,E42,0))</f>
        <v>669.4432006633499</v>
      </c>
      <c r="L42" s="82">
        <f t="shared" si="13"/>
        <v>3633068.25</v>
      </c>
      <c r="M42" s="82">
        <f>IF(AH42=1,'[6]SREC Inv. Summary'!F41,IF(J42=0,0,O41))</f>
        <v>3288417.71</v>
      </c>
      <c r="N42" s="78">
        <f t="shared" si="14"/>
        <v>344650.54000000004</v>
      </c>
      <c r="O42" s="9">
        <f t="shared" si="15"/>
        <v>1920966.6600000011</v>
      </c>
      <c r="P42" s="84">
        <f>IF(AH42=1,'[5]SREC Inventory Activity'!AB31,VLOOKUP($B42,Loans!$B$12:$AN$227,28,FALSE)*0)</f>
        <v>0</v>
      </c>
      <c r="Q42" s="82">
        <f>IF(AH42=1,'[6]SREC Inv. Summary'!J41,P42*E42*0.75)</f>
        <v>454.22</v>
      </c>
      <c r="R42" s="149">
        <f>IF(AH42=1,'[5]SREC Inventory Activity'!AH31,IF($K$5="M",SUM(P$14:P41)-SUM(R$14:R41),IF($K$5="B",IF(ISODD($A42),SUM(P$14:P41)-SUM(R$14:R41),0),IF(OR(A42=1,A42=4,A42=7,A42=10),SUM(P$14:P41)-SUM(R$14:R41),0))))</f>
        <v>2</v>
      </c>
      <c r="S42" s="82">
        <f>IF(AH42=1,'[6]SREC Inv. Summary'!M41,IF(R42&gt;0,V41,0))</f>
        <v>923.82</v>
      </c>
      <c r="T42" s="82">
        <f>IF(AH42=1,'[6]SREC Inv. Summary'!L41,IF(AND(R42&gt;0,K42=0),K42*R42,0))</f>
        <v>1339.38</v>
      </c>
      <c r="U42" s="11">
        <f t="shared" si="4"/>
        <v>415.56000000000006</v>
      </c>
      <c r="V42" s="71">
        <f t="shared" si="5"/>
        <v>895.93999999999994</v>
      </c>
      <c r="W42" s="76">
        <f t="shared" si="6"/>
        <v>2061</v>
      </c>
      <c r="X42" s="76">
        <f t="shared" si="7"/>
        <v>5429</v>
      </c>
      <c r="Y42" s="144">
        <f t="shared" si="16"/>
        <v>3157</v>
      </c>
      <c r="Z42" s="75">
        <f t="shared" si="8"/>
        <v>1256695.55</v>
      </c>
      <c r="AA42" s="75">
        <f t="shared" si="9"/>
        <v>3289341.53</v>
      </c>
      <c r="AB42" s="75">
        <f t="shared" si="17"/>
        <v>3634407.63</v>
      </c>
      <c r="AC42" s="75">
        <f t="shared" si="10"/>
        <v>345066.10000000009</v>
      </c>
      <c r="AD42" s="11">
        <f t="shared" si="11"/>
        <v>1921862.600000001</v>
      </c>
      <c r="AE42" s="150">
        <f>IF(AH42=1,[6]Input!C53,AD41*((B42-B41)-1)*$AE$2/365+$AE$2/365*1*AD42)</f>
        <v>31029.521422463018</v>
      </c>
      <c r="AF42" s="150">
        <f>IF(AH42=1,[6]Input!E53,J42*'PS INPUT'!$C$22)</f>
        <v>0</v>
      </c>
      <c r="AH42" s="4">
        <v>1</v>
      </c>
      <c r="AL42" s="170"/>
      <c r="AM42" s="170"/>
    </row>
    <row r="43" spans="1:39" s="4" customFormat="1" ht="12.75" hidden="1" customHeight="1" outlineLevel="1" x14ac:dyDescent="0.2">
      <c r="A43" s="4">
        <f t="shared" si="1"/>
        <v>5</v>
      </c>
      <c r="B43" s="70">
        <f t="shared" si="2"/>
        <v>40694</v>
      </c>
      <c r="C43" s="77">
        <v>40664</v>
      </c>
      <c r="D43" s="142">
        <f>IF(AH43=1,'[5]SREC Inventory Activity'!C32,VLOOKUP($B43,Loans!$B$12:$AN$227,34,FALSE))</f>
        <v>2049</v>
      </c>
      <c r="E43" s="82">
        <f>IF(AH43=1,'[5]SREC Inventory Activity'!I32,IF($A43&lt;6,VLOOKUP(YEAR(B43),SRECPrice!$B$5:$C$26,2,FALSE),VLOOKUP(YEAR(B43)+1,SRECPrice!$B$5:$C$26,2,FALSE)))</f>
        <v>614.28</v>
      </c>
      <c r="F43" s="143">
        <f>IF(AH43=1,IF(AND(E43&lt;475,'[5]SREC Inventory Activity'!N32&gt;475),'[5]SREC Inventory Activity'!$N32,475),475)</f>
        <v>475</v>
      </c>
      <c r="G43" s="82">
        <f>IF(AH43=1,'[6]SREC Inv. Summary'!C42,D43*E43)</f>
        <v>1259274</v>
      </c>
      <c r="H43" s="11">
        <f t="shared" si="12"/>
        <v>1258659.72</v>
      </c>
      <c r="I43" s="11">
        <f t="shared" si="3"/>
        <v>614.28000000002794</v>
      </c>
      <c r="J43" s="147">
        <f>IF(AH43=1,'[5]SREC Inventory Activity'!Q32,IF($K$5="M",SUM(D$14:D42)-SUM(J$14:J42),IF($K$5="B",IF(ISODD($A43),SUM(D$14:D42)-SUM(J$14:J42),0),IF(OR(A43=1,A43=4,A43=7,A43=10),SUM(D$14:D42)-SUM(J$14:J42),0))))</f>
        <v>0</v>
      </c>
      <c r="K43" s="148">
        <f>IF(AH43=1,'[5]SREC Inventory Activity'!W32,IF(J43&gt;0,E43,0))</f>
        <v>0</v>
      </c>
      <c r="L43" s="82">
        <f t="shared" si="13"/>
        <v>0</v>
      </c>
      <c r="M43" s="82">
        <f>IF(AH43=1,'[6]SREC Inv. Summary'!F42,IF(J43=0,0,O42))</f>
        <v>0</v>
      </c>
      <c r="N43" s="78">
        <f t="shared" si="14"/>
        <v>0</v>
      </c>
      <c r="O43" s="9">
        <f t="shared" si="15"/>
        <v>3180240.6600000011</v>
      </c>
      <c r="P43" s="84">
        <f>IF(AH43=1,'[5]SREC Inventory Activity'!AB32,VLOOKUP($B43,Loans!$B$12:$AN$227,28,FALSE)*0)</f>
        <v>1</v>
      </c>
      <c r="Q43" s="82">
        <f>IF(AH43=1,'[6]SREC Inv. Summary'!J42,P43*E43*0.75)</f>
        <v>0</v>
      </c>
      <c r="R43" s="149">
        <f>IF(AH43=1,'[5]SREC Inventory Activity'!AH32,IF($K$5="M",SUM(P$14:P42)-SUM(R$14:R42),IF($K$5="B",IF(ISODD($A43),SUM(P$14:P42)-SUM(R$14:R42),0),IF(OR(A43=1,A43=4,A43=7,A43=10),SUM(P$14:P42)-SUM(R$14:R42),0))))</f>
        <v>0</v>
      </c>
      <c r="S43" s="82">
        <f>IF(AH43=1,'[6]SREC Inv. Summary'!M42,IF(R43&gt;0,V42,0))</f>
        <v>0</v>
      </c>
      <c r="T43" s="82">
        <f>IF(AH43=1,'[6]SREC Inv. Summary'!L42,IF(AND(R43&gt;0,K43=0),K43*R43,0))</f>
        <v>0</v>
      </c>
      <c r="U43" s="11">
        <f t="shared" si="4"/>
        <v>0</v>
      </c>
      <c r="V43" s="71">
        <f t="shared" si="5"/>
        <v>895.93999999999994</v>
      </c>
      <c r="W43" s="76">
        <f t="shared" si="6"/>
        <v>2050</v>
      </c>
      <c r="X43" s="76">
        <f t="shared" si="7"/>
        <v>0</v>
      </c>
      <c r="Y43" s="144">
        <f t="shared" si="16"/>
        <v>5207</v>
      </c>
      <c r="Z43" s="75">
        <f t="shared" si="8"/>
        <v>1259274</v>
      </c>
      <c r="AA43" s="75">
        <f t="shared" si="9"/>
        <v>0</v>
      </c>
      <c r="AB43" s="75">
        <f t="shared" si="17"/>
        <v>0</v>
      </c>
      <c r="AC43" s="75">
        <f t="shared" si="10"/>
        <v>0</v>
      </c>
      <c r="AD43" s="11">
        <f t="shared" si="11"/>
        <v>3181136.600000001</v>
      </c>
      <c r="AE43" s="150">
        <f>IF(AH43=1,[6]Input!C54,AD42*((B43-B42)-1)*$AE$2/365+$AE$2/365*1*AD43)</f>
        <v>18509.333192071233</v>
      </c>
      <c r="AF43" s="150">
        <f>IF(AH43=1,[6]Input!E54,J43*'PS INPUT'!$C$22)</f>
        <v>0</v>
      </c>
      <c r="AH43" s="4">
        <v>1</v>
      </c>
      <c r="AL43" s="170"/>
      <c r="AM43" s="170"/>
    </row>
    <row r="44" spans="1:39" s="4" customFormat="1" ht="12.75" hidden="1" customHeight="1" outlineLevel="1" x14ac:dyDescent="0.2">
      <c r="A44" s="4">
        <f t="shared" si="1"/>
        <v>6</v>
      </c>
      <c r="B44" s="70">
        <f t="shared" si="2"/>
        <v>40724</v>
      </c>
      <c r="C44" s="77">
        <v>40695</v>
      </c>
      <c r="D44" s="142">
        <f>IF(AH44=1,'[5]SREC Inventory Activity'!C33,VLOOKUP($B44,Loans!$B$12:$AN$227,34,FALSE))</f>
        <v>2515</v>
      </c>
      <c r="E44" s="82">
        <f>IF(AH44=1,'[5]SREC Inventory Activity'!I33,IF($A44&lt;6,VLOOKUP(YEAR(B44),SRECPrice!$B$5:$C$26,2,FALSE),VLOOKUP(YEAR(B44)+1,SRECPrice!$B$5:$C$26,2,FALSE)))</f>
        <v>617.21</v>
      </c>
      <c r="F44" s="143">
        <f>IF(AH44=1,IF(AND(E44&lt;475,'[5]SREC Inventory Activity'!N33&gt;475),'[5]SREC Inventory Activity'!$N33,475),475)</f>
        <v>475</v>
      </c>
      <c r="G44" s="82">
        <f>IF(AH44=1,'[6]SREC Inv. Summary'!C43,D44*E44)</f>
        <v>1551665.94</v>
      </c>
      <c r="H44" s="11">
        <f t="shared" si="12"/>
        <v>1552283.1500000001</v>
      </c>
      <c r="I44" s="11">
        <f t="shared" si="3"/>
        <v>-617.21000000019558</v>
      </c>
      <c r="J44" s="147">
        <f>IF(AH44=1,'[5]SREC Inventory Activity'!Q33,IF($K$5="M",SUM(D$14:D43)-SUM(J$14:J43),IF($K$5="B",IF(ISODD($A44),SUM(D$14:D43)-SUM(J$14:J43),0),IF(OR(A44=1,A44=4,A44=7,A44=10),SUM(D$14:D43)-SUM(J$14:J43),0))))</f>
        <v>0</v>
      </c>
      <c r="K44" s="148">
        <f>IF(AH44=1,'[5]SREC Inventory Activity'!W33,IF(J44&gt;0,E44,0))</f>
        <v>0</v>
      </c>
      <c r="L44" s="82">
        <f t="shared" si="13"/>
        <v>0</v>
      </c>
      <c r="M44" s="82">
        <f>IF(AH44=1,'[6]SREC Inv. Summary'!F43,IF(J44=0,0,O43))</f>
        <v>0</v>
      </c>
      <c r="N44" s="78">
        <f t="shared" si="14"/>
        <v>0</v>
      </c>
      <c r="O44" s="9">
        <f t="shared" si="15"/>
        <v>4731906.6000000015</v>
      </c>
      <c r="P44" s="84">
        <f>IF(AH44=1,'[5]SREC Inventory Activity'!AB33,VLOOKUP($B44,Loans!$B$12:$AN$227,28,FALSE)*0)</f>
        <v>0</v>
      </c>
      <c r="Q44" s="82">
        <f>IF(AH44=1,'[6]SREC Inv. Summary'!J43,P44*E44*0.75)</f>
        <v>460.71</v>
      </c>
      <c r="R44" s="149">
        <f>IF(AH44=1,'[5]SREC Inventory Activity'!AH33,IF($K$5="M",SUM(P$14:P43)-SUM(R$14:R43),IF($K$5="B",IF(ISODD($A44),SUM(P$14:P43)-SUM(R$14:R43),0),IF(OR(A44=1,A44=4,A44=7,A44=10),SUM(P$14:P43)-SUM(R$14:R43),0))))</f>
        <v>0</v>
      </c>
      <c r="S44" s="82">
        <f>IF(AH44=1,'[6]SREC Inv. Summary'!M43,IF(R44&gt;0,V43,0))</f>
        <v>0</v>
      </c>
      <c r="T44" s="82">
        <f>IF(AH44=1,'[6]SREC Inv. Summary'!L43,IF(AND(R44&gt;0,K44=0),K44*R44,0))</f>
        <v>0</v>
      </c>
      <c r="U44" s="11">
        <f t="shared" si="4"/>
        <v>0</v>
      </c>
      <c r="V44" s="71">
        <f t="shared" si="5"/>
        <v>1356.6499999999999</v>
      </c>
      <c r="W44" s="76">
        <f t="shared" si="6"/>
        <v>2515</v>
      </c>
      <c r="X44" s="76">
        <f t="shared" si="7"/>
        <v>0</v>
      </c>
      <c r="Y44" s="144">
        <f t="shared" si="16"/>
        <v>7722</v>
      </c>
      <c r="Z44" s="75">
        <f t="shared" si="8"/>
        <v>1552126.65</v>
      </c>
      <c r="AA44" s="75">
        <f t="shared" si="9"/>
        <v>0</v>
      </c>
      <c r="AB44" s="75">
        <f t="shared" si="17"/>
        <v>0</v>
      </c>
      <c r="AC44" s="75">
        <f t="shared" si="10"/>
        <v>0</v>
      </c>
      <c r="AD44" s="11">
        <f t="shared" si="11"/>
        <v>4733263.2500000009</v>
      </c>
      <c r="AE44" s="150">
        <f>IF(AH44=1,[6]Input!C55,AD43*((B44-B43)-1)*$AE$2/365+$AE$2/365*1*AD44)</f>
        <v>29512.690974558907</v>
      </c>
      <c r="AF44" s="150">
        <f>IF(AH44=1,[6]Input!E55,J44*'PS INPUT'!$C$22)</f>
        <v>0</v>
      </c>
      <c r="AH44" s="4">
        <v>1</v>
      </c>
      <c r="AL44" s="170"/>
      <c r="AM44" s="170"/>
    </row>
    <row r="45" spans="1:39" s="4" customFormat="1" ht="12.75" hidden="1" customHeight="1" outlineLevel="1" x14ac:dyDescent="0.2">
      <c r="A45" s="4">
        <f t="shared" si="1"/>
        <v>7</v>
      </c>
      <c r="B45" s="70">
        <f t="shared" si="2"/>
        <v>40755</v>
      </c>
      <c r="C45" s="77">
        <v>40725</v>
      </c>
      <c r="D45" s="142">
        <f>IF(AH45=1,'[5]SREC Inventory Activity'!C34,VLOOKUP($B45,Loans!$B$12:$AN$227,34,FALSE))</f>
        <v>2736</v>
      </c>
      <c r="E45" s="82">
        <f>IF(AH45=1,'[5]SREC Inventory Activity'!I34,IF($A45&lt;6,VLOOKUP(YEAR(B45),SRECPrice!$B$5:$C$26,2,FALSE),VLOOKUP(YEAR(B45)+1,SRECPrice!$B$5:$C$26,2,FALSE)))</f>
        <v>616.1</v>
      </c>
      <c r="F45" s="143">
        <f>IF(AH45=1,IF(AND(E45&lt;475,'[5]SREC Inventory Activity'!N34&gt;475),'[5]SREC Inventory Activity'!$N34,475),475)</f>
        <v>475</v>
      </c>
      <c r="G45" s="82">
        <f>IF(AH45=1,'[6]SREC Inv. Summary'!C44,D45*E45)</f>
        <v>1686265.7</v>
      </c>
      <c r="H45" s="11">
        <f t="shared" si="12"/>
        <v>1685649.6</v>
      </c>
      <c r="I45" s="11">
        <f t="shared" si="3"/>
        <v>616.0999999998603</v>
      </c>
      <c r="J45" s="147">
        <f>IF(AH45=1,'[5]SREC Inventory Activity'!Q34,IF($K$5="M",SUM(D$14:D44)-SUM(J$14:J44),IF($K$5="B",IF(ISODD($A45),SUM(D$14:D44)-SUM(J$14:J44),0),IF(OR(A45=1,A45=4,A45=7,A45=10),SUM(D$14:D44)-SUM(J$14:J44),0))))</f>
        <v>5710</v>
      </c>
      <c r="K45" s="148">
        <f>IF(AH45=1,'[5]SREC Inventory Activity'!W34,IF(J45&gt;0,E45,0))</f>
        <v>475.21716287215401</v>
      </c>
      <c r="L45" s="82">
        <f t="shared" si="13"/>
        <v>2713490</v>
      </c>
      <c r="M45" s="82">
        <f>IF(AH45=1,'[6]SREC Inv. Summary'!F44,IF(J45=0,0,O44))</f>
        <v>3488228.45</v>
      </c>
      <c r="N45" s="78">
        <f t="shared" si="14"/>
        <v>-774738.45000000019</v>
      </c>
      <c r="O45" s="9">
        <f t="shared" si="15"/>
        <v>2929943.8500000015</v>
      </c>
      <c r="P45" s="84">
        <f>IF(AH45=1,'[5]SREC Inventory Activity'!AB34,VLOOKUP($B45,Loans!$B$12:$AN$227,28,FALSE)*0)</f>
        <v>1</v>
      </c>
      <c r="Q45" s="82">
        <f>IF(AH45=1,'[6]SREC Inv. Summary'!J44,P45*E45*0.75)</f>
        <v>0</v>
      </c>
      <c r="R45" s="149">
        <f>IF(AH45=1,'[5]SREC Inventory Activity'!AH34,IF($K$5="M",SUM(P$14:P44)-SUM(R$14:R44),IF($K$5="B",IF(ISODD($A45),SUM(P$14:P44)-SUM(R$14:R44),0),IF(OR(A45=1,A45=4,A45=7,A45=10),SUM(P$14:P44)-SUM(R$14:R44),0))))</f>
        <v>3</v>
      </c>
      <c r="S45" s="82">
        <f>IF(AH45=1,'[6]SREC Inv. Summary'!M44,IF(R45&gt;0,V44,0))</f>
        <v>1356.65</v>
      </c>
      <c r="T45" s="82">
        <f>IF(AH45=1,'[6]SREC Inv. Summary'!L44,IF(AND(R45&gt;0,K45=0),K45*R45,0))</f>
        <v>1430</v>
      </c>
      <c r="U45" s="11">
        <f t="shared" si="4"/>
        <v>73.349999999999909</v>
      </c>
      <c r="V45" s="71">
        <f t="shared" si="5"/>
        <v>0</v>
      </c>
      <c r="W45" s="76">
        <f t="shared" si="6"/>
        <v>2737</v>
      </c>
      <c r="X45" s="76">
        <f t="shared" si="7"/>
        <v>5713</v>
      </c>
      <c r="Y45" s="144">
        <f t="shared" si="16"/>
        <v>4746</v>
      </c>
      <c r="Z45" s="75">
        <f t="shared" si="8"/>
        <v>1686265.7</v>
      </c>
      <c r="AA45" s="75">
        <f t="shared" si="9"/>
        <v>3489585.1</v>
      </c>
      <c r="AB45" s="75">
        <f t="shared" si="17"/>
        <v>2714920</v>
      </c>
      <c r="AC45" s="75">
        <f t="shared" si="10"/>
        <v>-774665.10000000009</v>
      </c>
      <c r="AD45" s="11">
        <f t="shared" si="11"/>
        <v>2929943.850000001</v>
      </c>
      <c r="AE45" s="150">
        <f>IF(AH45=1,[6]Input!C56,AD44*((B45-B44)-1)*$AE$2/365+$AE$2/365*1*AD45)</f>
        <v>31196.386457273973</v>
      </c>
      <c r="AF45" s="150">
        <f>IF(AH45=1,[6]Input!E56,J45*'PS INPUT'!$C$22)</f>
        <v>0</v>
      </c>
      <c r="AH45" s="4">
        <v>1</v>
      </c>
      <c r="AL45" s="170"/>
      <c r="AM45" s="170"/>
    </row>
    <row r="46" spans="1:39" ht="12.75" hidden="1" customHeight="1" outlineLevel="1" x14ac:dyDescent="0.2">
      <c r="A46">
        <f t="shared" si="1"/>
        <v>8</v>
      </c>
      <c r="B46" s="70">
        <f t="shared" si="2"/>
        <v>40786</v>
      </c>
      <c r="C46" s="77">
        <v>40756</v>
      </c>
      <c r="D46" s="142">
        <f>IF(AH46=1,'[5]SREC Inventory Activity'!C35,VLOOKUP($B46,Loans!$B$12:$AN$227,34,FALSE))</f>
        <v>2976</v>
      </c>
      <c r="E46" s="82">
        <f>IF(AH46=1,'[5]SREC Inventory Activity'!I35,IF($A46&lt;6,VLOOKUP(YEAR(B46),SRECPrice!$B$5:$C$26,2,FALSE),VLOOKUP(YEAR(B46)+1,SRECPrice!$B$5:$C$26,2,FALSE)))</f>
        <v>608.05999999999995</v>
      </c>
      <c r="F46" s="143">
        <f>IF(AH46=1,IF(AND(E46&lt;475,'[5]SREC Inventory Activity'!N35&gt;475),'[5]SREC Inventory Activity'!$N35,475),475)</f>
        <v>475</v>
      </c>
      <c r="G46" s="82">
        <f>IF(AH46=1,'[6]SREC Inv. Summary'!C45,D46*E46)</f>
        <v>1809586.56</v>
      </c>
      <c r="H46" s="11">
        <f t="shared" si="12"/>
        <v>1809586.5599999998</v>
      </c>
      <c r="I46" s="11">
        <f t="shared" si="3"/>
        <v>0</v>
      </c>
      <c r="J46" s="147">
        <f>IF(AH46=1,'[5]SREC Inventory Activity'!Q35,IF($K$5="M",SUM(D$14:D45)-SUM(J$14:J45),IF($K$5="B",IF(ISODD($A46),SUM(D$14:D45)-SUM(J$14:J45),0),IF(OR(A46=1,A46=4,A46=7,A46=10),SUM(D$14:D45)-SUM(J$14:J45),0))))</f>
        <v>2110</v>
      </c>
      <c r="K46" s="148">
        <f>IF(AH46=1,'[5]SREC Inventory Activity'!W35,IF(J46&gt;0,E46,0))</f>
        <v>479.75</v>
      </c>
      <c r="L46" s="82">
        <f t="shared" si="13"/>
        <v>1012272.5</v>
      </c>
      <c r="M46" s="82">
        <f>IF(AH46=1,'[6]SREC Inv. Summary'!F45,IF(J46=0,0,O45))</f>
        <v>1302207.6499999999</v>
      </c>
      <c r="N46" s="78">
        <f t="shared" si="14"/>
        <v>-289935.14999999991</v>
      </c>
      <c r="O46" s="9">
        <f t="shared" si="15"/>
        <v>3437322.7600000021</v>
      </c>
      <c r="P46" s="84">
        <f>IF(AH46=1,'[5]SREC Inventory Activity'!AB35,VLOOKUP($B46,Loans!$B$12:$AN$227,28,FALSE)*0)</f>
        <v>1</v>
      </c>
      <c r="Q46" s="82">
        <f>IF(AH46=1,'[6]SREC Inv. Summary'!J45,P46*E46*0.75)</f>
        <v>462.08</v>
      </c>
      <c r="R46" s="149">
        <f>IF(AH46=1,'[5]SREC Inventory Activity'!AH35,IF($K$5="M",SUM(P$14:P45)-SUM(R$14:R45),IF($K$5="B",IF(ISODD($A46),SUM(P$14:P45)-SUM(R$14:R45),0),IF(OR(A46=1,A46=4,A46=7,A46=10),SUM(P$14:P45)-SUM(R$14:R45),0))))</f>
        <v>1</v>
      </c>
      <c r="S46" s="82">
        <f>IF(AH46=1,'[6]SREC Inv. Summary'!M45,IF(R46&gt;0,V45,0))</f>
        <v>462.08</v>
      </c>
      <c r="T46" s="82">
        <f>IF(AH46=1,'[6]SREC Inv. Summary'!L45,IF(AND(R46&gt;0,K46=0),K46*R46,0))</f>
        <v>479.75</v>
      </c>
      <c r="U46" s="11">
        <f t="shared" si="4"/>
        <v>17.670000000000016</v>
      </c>
      <c r="V46" s="71">
        <f t="shared" si="5"/>
        <v>0</v>
      </c>
      <c r="W46" s="76">
        <f t="shared" si="6"/>
        <v>2977</v>
      </c>
      <c r="X46" s="76">
        <f t="shared" si="7"/>
        <v>2111</v>
      </c>
      <c r="Y46" s="144">
        <f t="shared" si="16"/>
        <v>5612</v>
      </c>
      <c r="Z46" s="75">
        <f t="shared" si="8"/>
        <v>1810048.6400000001</v>
      </c>
      <c r="AA46" s="75">
        <f t="shared" si="9"/>
        <v>1302669.73</v>
      </c>
      <c r="AB46" s="75">
        <f t="shared" si="17"/>
        <v>1012752.25</v>
      </c>
      <c r="AC46" s="75">
        <f t="shared" si="10"/>
        <v>-289917.48</v>
      </c>
      <c r="AD46" s="11">
        <f t="shared" si="11"/>
        <v>3437322.7600000012</v>
      </c>
      <c r="AE46" s="150">
        <f>IF(AH46=1,[6]Input!C57,AD45*((B46-B45)-1)*$AE$2/365+$AE$2/365*1*AD46)</f>
        <v>23044.619648509586</v>
      </c>
      <c r="AF46" s="150">
        <f>IF(AH46=1,[6]Input!E57,J46*'PS INPUT'!$C$22)</f>
        <v>0</v>
      </c>
      <c r="AH46">
        <v>1</v>
      </c>
      <c r="AL46" s="170"/>
      <c r="AM46" s="170"/>
    </row>
    <row r="47" spans="1:39" ht="12.75" hidden="1" customHeight="1" outlineLevel="1" x14ac:dyDescent="0.2">
      <c r="A47">
        <f t="shared" si="1"/>
        <v>9</v>
      </c>
      <c r="B47" s="70">
        <f t="shared" si="2"/>
        <v>40816</v>
      </c>
      <c r="C47" s="77">
        <v>40787</v>
      </c>
      <c r="D47" s="142">
        <f>IF(AH47=1,'[5]SREC Inventory Activity'!C36,VLOOKUP($B47,Loans!$B$12:$AN$227,34,FALSE))</f>
        <v>2545</v>
      </c>
      <c r="E47" s="82">
        <f>IF(AH47=1,'[5]SREC Inventory Activity'!I36,IF($A47&lt;6,VLOOKUP(YEAR(B47),SRECPrice!$B$5:$C$26,2,FALSE),VLOOKUP(YEAR(B47)+1,SRECPrice!$B$5:$C$26,2,FALSE)))</f>
        <v>411.15020825146075</v>
      </c>
      <c r="F47" s="143">
        <f>IF(AH47=1,IF(AND(E47&lt;475,'[5]SREC Inventory Activity'!N36&gt;475),'[5]SREC Inventory Activity'!$N36,475),475)</f>
        <v>475.44204322200392</v>
      </c>
      <c r="G47" s="82">
        <f>IF(AH47=1,'[6]SREC Inv. Summary'!C46,D47*E47)</f>
        <v>1046377.28</v>
      </c>
      <c r="H47" s="11">
        <f>IF(F47&gt;E47,F47*D47,E47*D47)</f>
        <v>1210000</v>
      </c>
      <c r="I47" s="11">
        <f>G47-H47</f>
        <v>-163622.71999999997</v>
      </c>
      <c r="J47" s="147">
        <f>IF(AH47=1,'[5]SREC Inventory Activity'!Q36,IF($K$5="M",SUM(D$14:D46)-SUM(J$14:J46),IF($K$5="B",IF(ISODD($A47),SUM(D$14:D46)-SUM(J$14:J46),0),IF(OR(A47=1,A47=4,A47=7,A47=10),SUM(D$14:D46)-SUM(J$14:J46),0))))</f>
        <v>0</v>
      </c>
      <c r="K47" s="148">
        <f>IF(AH47=1,'[5]SREC Inventory Activity'!W36,IF(J47&gt;0,E47,0))</f>
        <v>0</v>
      </c>
      <c r="L47" s="82">
        <f t="shared" si="13"/>
        <v>0</v>
      </c>
      <c r="M47" s="82">
        <f>IF(AH47=1,'[6]SREC Inv. Summary'!F46,IF(J47=0,0,O46))</f>
        <v>0</v>
      </c>
      <c r="N47" s="78">
        <f t="shared" si="14"/>
        <v>0</v>
      </c>
      <c r="O47" s="9">
        <f t="shared" si="15"/>
        <v>4483700.0400000019</v>
      </c>
      <c r="P47" s="84">
        <f>IF(AH47=1,'[5]SREC Inventory Activity'!AB36,VLOOKUP($B47,Loans!$B$12:$AN$227,28,FALSE)*0)</f>
        <v>1</v>
      </c>
      <c r="Q47" s="82">
        <f>IF(AH47=1,'[6]SREC Inv. Summary'!J46,P47*E47*0.75)</f>
        <v>456.05</v>
      </c>
      <c r="R47" s="149">
        <f>IF(AH47=1,'[5]SREC Inventory Activity'!AH36,IF($K$5="M",SUM(P$14:P46)-SUM(R$14:R46),IF($K$5="B",IF(ISODD($A47),SUM(P$14:P46)-SUM(R$14:R46),0),IF(OR(A47=1,A47=4,A47=7,A47=10),SUM(P$14:P46)-SUM(R$14:R46),0))))</f>
        <v>0</v>
      </c>
      <c r="S47" s="82">
        <f>IF(AH47=1,'[6]SREC Inv. Summary'!M46,IF(R47&gt;0,V46,0))</f>
        <v>0</v>
      </c>
      <c r="T47" s="82">
        <f>IF(AH47=1,'[6]SREC Inv. Summary'!L46,IF(AND(R47&gt;0,K47=0),K47*R47,0))</f>
        <v>0</v>
      </c>
      <c r="U47" s="11">
        <f t="shared" si="4"/>
        <v>0</v>
      </c>
      <c r="V47" s="71">
        <f t="shared" si="5"/>
        <v>456.05</v>
      </c>
      <c r="W47" s="76">
        <f t="shared" si="6"/>
        <v>2546</v>
      </c>
      <c r="X47" s="76">
        <f t="shared" si="7"/>
        <v>0</v>
      </c>
      <c r="Y47" s="144">
        <f t="shared" si="16"/>
        <v>8158</v>
      </c>
      <c r="Z47" s="75">
        <f t="shared" si="8"/>
        <v>1046833.3300000001</v>
      </c>
      <c r="AA47" s="75">
        <f t="shared" si="9"/>
        <v>0</v>
      </c>
      <c r="AB47" s="75">
        <f t="shared" si="17"/>
        <v>0</v>
      </c>
      <c r="AC47" s="75">
        <f t="shared" si="10"/>
        <v>0</v>
      </c>
      <c r="AD47" s="11">
        <f t="shared" si="11"/>
        <v>4484156.0900000017</v>
      </c>
      <c r="AE47" s="150">
        <f>IF(AH47=1,[6]Input!C58,AD46*((B47-B46)-1)*$AE$2/365+$AE$2/365*1*AD47)</f>
        <v>31706.436369556166</v>
      </c>
      <c r="AF47" s="150">
        <f>IF(AH47=1,[6]Input!E58,J47*'PS INPUT'!$C$22)</f>
        <v>0</v>
      </c>
      <c r="AH47">
        <v>1</v>
      </c>
      <c r="AL47" s="170"/>
      <c r="AM47" s="170"/>
    </row>
    <row r="48" spans="1:39" ht="12.75" hidden="1" customHeight="1" outlineLevel="1" x14ac:dyDescent="0.2">
      <c r="A48">
        <f t="shared" si="1"/>
        <v>10</v>
      </c>
      <c r="B48" s="70">
        <f t="shared" si="2"/>
        <v>40847</v>
      </c>
      <c r="C48" s="77">
        <v>40817</v>
      </c>
      <c r="D48" s="142">
        <f>IF(AH48=1,'[5]SREC Inventory Activity'!C37,VLOOKUP($B48,Loans!$B$12:$AN$227,34,FALSE))</f>
        <v>1714</v>
      </c>
      <c r="E48" s="82">
        <f>IF(AH48=1,'[5]SREC Inventory Activity'!I37,IF($A48&lt;6,VLOOKUP(YEAR(B48),SRECPrice!$B$5:$C$26,2,FALSE),VLOOKUP(YEAR(B48)+1,SRECPrice!$B$5:$C$26,2,FALSE)))</f>
        <v>402.6635472578763</v>
      </c>
      <c r="F48" s="143">
        <f>IF(AH48=1,IF(AND(E48&lt;475,'[5]SREC Inventory Activity'!N37&gt;475),'[5]SREC Inventory Activity'!$N37,475),475)</f>
        <v>475.44257876312719</v>
      </c>
      <c r="G48" s="82">
        <f>IF(AH48=1,'[6]SREC Inv. Summary'!C47,D48*E48)</f>
        <v>690165.32</v>
      </c>
      <c r="H48" s="11">
        <f t="shared" si="12"/>
        <v>814908.58</v>
      </c>
      <c r="I48" s="11">
        <f t="shared" si="3"/>
        <v>-124743.26000000001</v>
      </c>
      <c r="J48" s="147">
        <f>IF(AH48=1,'[5]SREC Inventory Activity'!Q37,IF($K$5="M",SUM(D$14:D47)-SUM(J$14:J47),IF($K$5="B",IF(ISODD($A48),SUM(D$14:D47)-SUM(J$14:J47),0),IF(OR(A48=1,A48=4,A48=7,A48=10),SUM(D$14:D47)-SUM(J$14:J47),0))))</f>
        <v>0</v>
      </c>
      <c r="K48" s="148">
        <f>IF(AH48=1,'[5]SREC Inventory Activity'!W37,IF(J48&gt;0,E48,0))</f>
        <v>0</v>
      </c>
      <c r="L48" s="82">
        <f t="shared" si="13"/>
        <v>0</v>
      </c>
      <c r="M48" s="82">
        <f>IF(AH48=1,'[6]SREC Inv. Summary'!F47,IF(J48=0,0,O47))</f>
        <v>0</v>
      </c>
      <c r="N48" s="78">
        <f t="shared" si="14"/>
        <v>0</v>
      </c>
      <c r="O48" s="78">
        <f t="shared" si="15"/>
        <v>5173865.3600000022</v>
      </c>
      <c r="P48" s="84">
        <f>IF(AH48=1,'[5]SREC Inventory Activity'!AB37,VLOOKUP($B48,Loans!$B$12:$AN$227,28,FALSE)*0)</f>
        <v>1</v>
      </c>
      <c r="Q48" s="82">
        <f>IF(AH48=1,'[6]SREC Inv. Summary'!J47,P48*E48*0.75)</f>
        <v>307.86</v>
      </c>
      <c r="R48" s="149">
        <f>IF(AH48=1,'[5]SREC Inventory Activity'!AH37,IF($K$5="M",SUM(P$14:P47)-SUM(R$14:R47),IF($K$5="B",IF(ISODD($A48),SUM(P$14:P47)-SUM(R$14:R47),0),IF(OR(A48=1,A48=4,A48=7,A48=10),SUM(P$14:P47)-SUM(R$14:R47),0))))</f>
        <v>0</v>
      </c>
      <c r="S48" s="82">
        <f>IF(AH48=1,'[6]SREC Inv. Summary'!M47,IF(R48&gt;0,V47,0))</f>
        <v>0</v>
      </c>
      <c r="T48" s="82">
        <f>IF(AH48=1,'[6]SREC Inv. Summary'!L47,IF(AND(R48&gt;0,K48=0),K48*R48,0))</f>
        <v>0</v>
      </c>
      <c r="U48" s="11">
        <f t="shared" si="4"/>
        <v>0</v>
      </c>
      <c r="V48" s="11">
        <f t="shared" si="5"/>
        <v>763.91000000000008</v>
      </c>
      <c r="W48" s="79">
        <f t="shared" si="6"/>
        <v>1715</v>
      </c>
      <c r="X48" s="79">
        <f t="shared" si="7"/>
        <v>0</v>
      </c>
      <c r="Y48" s="145">
        <f t="shared" si="16"/>
        <v>9873</v>
      </c>
      <c r="Z48" s="80">
        <f t="shared" si="8"/>
        <v>690473.17999999993</v>
      </c>
      <c r="AA48" s="80">
        <f t="shared" si="9"/>
        <v>0</v>
      </c>
      <c r="AB48" s="80">
        <f t="shared" si="17"/>
        <v>0</v>
      </c>
      <c r="AC48" s="80">
        <f t="shared" si="10"/>
        <v>0</v>
      </c>
      <c r="AD48" s="11">
        <f t="shared" si="11"/>
        <v>5174629.2700000014</v>
      </c>
      <c r="AE48" s="150">
        <f>IF(AH48=1,[6]Input!C59,AD47*((B48-B47)-1)*$AE$2/365+$AE$2/365*1*AD48)</f>
        <v>42517.777191276706</v>
      </c>
      <c r="AF48" s="150">
        <f>IF(AH48=1,[6]Input!E59,J48*'PS INPUT'!$C$22)</f>
        <v>0</v>
      </c>
      <c r="AG48" s="35"/>
      <c r="AH48">
        <v>1</v>
      </c>
      <c r="AL48" s="170"/>
      <c r="AM48" s="170"/>
    </row>
    <row r="49" spans="1:39" ht="12.75" hidden="1" customHeight="1" outlineLevel="1" x14ac:dyDescent="0.2">
      <c r="A49">
        <f t="shared" si="1"/>
        <v>11</v>
      </c>
      <c r="B49" s="70">
        <f t="shared" si="2"/>
        <v>40877</v>
      </c>
      <c r="C49" s="77">
        <v>40848</v>
      </c>
      <c r="D49" s="142">
        <f>IF(AH49=1,'[5]SREC Inventory Activity'!C38,VLOOKUP($B49,Loans!$B$12:$AN$227,34,FALSE))</f>
        <v>1611</v>
      </c>
      <c r="E49" s="82">
        <f>IF(AH49=1,'[5]SREC Inventory Activity'!I38,IF($A49&lt;6,VLOOKUP(YEAR(B49),SRECPrice!$B$5:$C$26,2,FALSE),VLOOKUP(YEAR(B49)+1,SRECPrice!$B$5:$C$26,2,FALSE)))</f>
        <v>404.17988826815167</v>
      </c>
      <c r="F49" s="143">
        <f>IF(AH49=1,IF(AND(E49&lt;475,'[5]SREC Inventory Activity'!N38&gt;475),'[5]SREC Inventory Activity'!$N38,475),475)</f>
        <v>475.70804469273747</v>
      </c>
      <c r="G49" s="82">
        <f>IF(AH49=1,'[6]SREC Inv. Summary'!C48,D49*E49)</f>
        <v>651133.80000000005</v>
      </c>
      <c r="H49" s="11">
        <f t="shared" si="12"/>
        <v>766365.66</v>
      </c>
      <c r="I49" s="11">
        <f t="shared" si="3"/>
        <v>-115231.85999999999</v>
      </c>
      <c r="J49" s="147">
        <f>IF(AH49=1,'[5]SREC Inventory Activity'!Q38,IF($K$5="M",SUM(D$14:D48)-SUM(J$14:J48),IF($K$5="B",IF(ISODD($A49),SUM(D$14:D48)-SUM(J$14:J48),0),IF(OR(A49=1,A49=4,A49=7,A49=10),SUM(D$14:D48)-SUM(J$14:J48),0))))</f>
        <v>8163</v>
      </c>
      <c r="K49" s="148">
        <f>IF(AH49=1,'[5]SREC Inventory Activity'!W38,IF(J49&gt;0,E49,0))</f>
        <v>227.67957256585302</v>
      </c>
      <c r="L49" s="82">
        <f t="shared" si="13"/>
        <v>1858548.35</v>
      </c>
      <c r="M49" s="82">
        <f>IF(AH49=1,'[6]SREC Inv. Summary'!F48,IF(J49=0,0,O48))</f>
        <v>4483700.0400001379</v>
      </c>
      <c r="N49" s="78">
        <f t="shared" si="14"/>
        <v>-2625151.6900001378</v>
      </c>
      <c r="O49" s="78">
        <f t="shared" si="15"/>
        <v>1341299.1199998641</v>
      </c>
      <c r="P49" s="84">
        <f>IF(AH49=1,'[5]SREC Inventory Activity'!AB38,VLOOKUP($B49,Loans!$B$12:$AN$227,28,FALSE)*0)</f>
        <v>1</v>
      </c>
      <c r="Q49" s="82">
        <f>IF(AH49=1,'[6]SREC Inv. Summary'!J48,P49*E49*0.75)</f>
        <v>301.43</v>
      </c>
      <c r="R49" s="149">
        <f>IF(AH49=1,'[5]SREC Inventory Activity'!AH38,IF($K$5="M",SUM(P$14:P48)-SUM(R$14:R48),IF($K$5="B",IF(ISODD($A49),SUM(P$14:P48)-SUM(R$14:R48),0),IF(OR(A49=1,A49=4,A49=7,A49=10),SUM(P$14:P48)-SUM(R$14:R48),0))))</f>
        <v>2</v>
      </c>
      <c r="S49" s="82">
        <f>IF(AH49=1,'[6]SREC Inv. Summary'!M48,IF(R49&gt;0,V48,0))</f>
        <v>763.91</v>
      </c>
      <c r="T49" s="82">
        <f>IF(AH49=1,'[6]SREC Inv. Summary'!L48,IF(AND(R49&gt;0,K49=0),K49*R49,0))</f>
        <v>454.06</v>
      </c>
      <c r="U49" s="11">
        <f t="shared" si="4"/>
        <v>-309.84999999999997</v>
      </c>
      <c r="V49" s="11">
        <f t="shared" si="5"/>
        <v>301.43000000000018</v>
      </c>
      <c r="W49" s="79">
        <f t="shared" si="6"/>
        <v>1612</v>
      </c>
      <c r="X49" s="79">
        <f t="shared" si="7"/>
        <v>8165</v>
      </c>
      <c r="Y49" s="145">
        <f t="shared" si="16"/>
        <v>3320</v>
      </c>
      <c r="Z49" s="80">
        <f t="shared" si="8"/>
        <v>651435.2300000001</v>
      </c>
      <c r="AA49" s="80">
        <f t="shared" si="9"/>
        <v>4484463.950000138</v>
      </c>
      <c r="AB49" s="80">
        <f t="shared" si="17"/>
        <v>1859002.4100000001</v>
      </c>
      <c r="AC49" s="80">
        <f t="shared" si="10"/>
        <v>-2625461.5400001379</v>
      </c>
      <c r="AD49" s="11">
        <f t="shared" si="11"/>
        <v>1341600.5499998638</v>
      </c>
      <c r="AE49" s="150">
        <f>IF(AH49=1,[6]Input!C60,AD48*((B49-B48)-1)*$AE$2/365+$AE$2/365*1*AD49)</f>
        <v>46078.616809906809</v>
      </c>
      <c r="AF49" s="150">
        <f>IF(AH49=1,[6]Input!E60,J49*'PS INPUT'!$C$22)</f>
        <v>4146.46</v>
      </c>
      <c r="AG49" s="52"/>
      <c r="AH49">
        <v>1</v>
      </c>
      <c r="AL49" s="170"/>
      <c r="AM49" s="170"/>
    </row>
    <row r="50" spans="1:39" ht="12.75" hidden="1" customHeight="1" outlineLevel="1" x14ac:dyDescent="0.2">
      <c r="A50">
        <f t="shared" si="1"/>
        <v>12</v>
      </c>
      <c r="B50" s="70">
        <f t="shared" si="2"/>
        <v>40908</v>
      </c>
      <c r="C50" s="77">
        <v>40878</v>
      </c>
      <c r="D50" s="142">
        <f>IF(AH50=1,'[5]SREC Inventory Activity'!C39,VLOOKUP($B50,Loans!$B$12:$AN$227,34,FALSE))</f>
        <v>1283</v>
      </c>
      <c r="E50" s="82">
        <f>IF(AH50=1,'[5]SREC Inventory Activity'!I39,IF($A50&lt;6,VLOOKUP(YEAR(B50),SRECPrice!$B$5:$C$26,2,FALSE),VLOOKUP(YEAR(B50)+1,SRECPrice!$B$5:$C$26,2,FALSE)))</f>
        <v>353.59967238690274</v>
      </c>
      <c r="F50" s="143">
        <f>IF(AH50=1,IF(AND(E50&lt;475,'[5]SREC Inventory Activity'!N39&gt;475),'[5]SREC Inventory Activity'!$N39,475),475)</f>
        <v>475.2</v>
      </c>
      <c r="G50" s="82">
        <f>IF(AH50=1,'[6]SREC Inv. Summary'!C49,D50*E50)</f>
        <v>453314.78</v>
      </c>
      <c r="H50" s="11">
        <f t="shared" si="12"/>
        <v>609681.6</v>
      </c>
      <c r="I50" s="11">
        <f t="shared" si="3"/>
        <v>-156366.81999999995</v>
      </c>
      <c r="J50" s="147">
        <f>IF(AH50=1,'[5]SREC Inventory Activity'!Q39,IF($K$5="M",SUM(D$14:D49)-SUM(J$14:J49),IF($K$5="B",IF(ISODD($A50),SUM(D$14:D49)-SUM(J$14:J49),0),IF(OR(A50=1,A50=4,A50=7,A50=10),SUM(D$14:D49)-SUM(J$14:J49),0))))</f>
        <v>0</v>
      </c>
      <c r="K50" s="148">
        <f>IF(AH50=1,'[5]SREC Inventory Activity'!W39,IF(J50&gt;0,E50,0))</f>
        <v>0</v>
      </c>
      <c r="L50" s="82">
        <f t="shared" si="13"/>
        <v>0</v>
      </c>
      <c r="M50" s="82">
        <f>IF(AH50=1,'[6]SREC Inv. Summary'!F49,IF(J50=0,0,O49))</f>
        <v>0</v>
      </c>
      <c r="N50" s="78">
        <f t="shared" si="14"/>
        <v>0</v>
      </c>
      <c r="O50" s="78">
        <f t="shared" si="15"/>
        <v>1794613.8999998642</v>
      </c>
      <c r="P50" s="84">
        <f>IF(AH50=1,'[5]SREC Inventory Activity'!AB39,VLOOKUP($B50,Loans!$B$12:$AN$227,28,FALSE)*0)</f>
        <v>0</v>
      </c>
      <c r="Q50" s="82">
        <f>IF(AH50=1,'[6]SREC Inv. Summary'!J49,P50*E50*0.75)</f>
        <v>302.3</v>
      </c>
      <c r="R50" s="149">
        <f>IF(AH50=1,'[5]SREC Inventory Activity'!AH39,IF($K$5="M",SUM(P$14:P49)-SUM(R$14:R49),IF($K$5="B",IF(ISODD($A50),SUM(P$14:P49)-SUM(R$14:R49),0),IF(OR(A50=1,A50=4,A50=7,A50=10),SUM(P$14:P49)-SUM(R$14:R49),0))))</f>
        <v>0</v>
      </c>
      <c r="S50" s="82">
        <f>IF(AH50=1,'[6]SREC Inv. Summary'!M49,IF(R50&gt;0,V49,0))</f>
        <v>0</v>
      </c>
      <c r="T50" s="82">
        <f>IF(AH50=1,'[6]SREC Inv. Summary'!L49,IF(AND(R50&gt;0,K50=0),K50*R50,0))</f>
        <v>0</v>
      </c>
      <c r="U50" s="11">
        <f t="shared" si="4"/>
        <v>0</v>
      </c>
      <c r="V50" s="11">
        <f t="shared" si="5"/>
        <v>603.73000000000025</v>
      </c>
      <c r="W50" s="79">
        <f t="shared" si="6"/>
        <v>1283</v>
      </c>
      <c r="X50" s="79">
        <f t="shared" si="7"/>
        <v>0</v>
      </c>
      <c r="Y50" s="145">
        <f t="shared" si="16"/>
        <v>4603</v>
      </c>
      <c r="Z50" s="80">
        <f t="shared" si="8"/>
        <v>453617.08</v>
      </c>
      <c r="AA50" s="80">
        <f t="shared" si="9"/>
        <v>0</v>
      </c>
      <c r="AB50" s="80">
        <f t="shared" si="17"/>
        <v>0</v>
      </c>
      <c r="AC50" s="80">
        <f t="shared" si="10"/>
        <v>0</v>
      </c>
      <c r="AD50" s="11">
        <f t="shared" si="11"/>
        <v>1795217.6299998639</v>
      </c>
      <c r="AE50" s="150">
        <f>IF(AH50=1,[6]Input!C61,AD49*((B50-B49)-1)*$AE$2/365+$AE$2/365*1*AD50)</f>
        <v>12794.333071916511</v>
      </c>
      <c r="AF50" s="150">
        <f>IF(AH50=1,[6]Input!E61,J50*'PS INPUT'!$C$22)</f>
        <v>62735.68</v>
      </c>
      <c r="AG50" s="52"/>
      <c r="AH50">
        <v>1</v>
      </c>
      <c r="AL50" s="170"/>
      <c r="AM50" s="170"/>
    </row>
    <row r="51" spans="1:39" ht="12.75" hidden="1" customHeight="1" outlineLevel="1" x14ac:dyDescent="0.2">
      <c r="A51">
        <f t="shared" si="1"/>
        <v>1</v>
      </c>
      <c r="B51" s="70">
        <f t="shared" si="2"/>
        <v>40939</v>
      </c>
      <c r="C51" s="77">
        <v>40909</v>
      </c>
      <c r="D51" s="142">
        <f>IF(AH51=1,'[5]SREC Inventory Activity'!C40,VLOOKUP($B51,Loans!$B$12:$AN$227,34,FALSE))</f>
        <v>1401</v>
      </c>
      <c r="E51" s="82">
        <f>IF(AH51=1,'[5]SREC Inventory Activity'!I40,IF($A51&lt;6,VLOOKUP(YEAR(B51),SRECPrice!$B$5:$C$26,2,FALSE),VLOOKUP(YEAR(B51)+1,SRECPrice!$B$5:$C$26,2,FALSE)))</f>
        <v>369.46</v>
      </c>
      <c r="F51" s="143">
        <f>IF(AH51=1,IF(AND(E51&lt;475,'[5]SREC Inventory Activity'!N40&gt;475),'[5]SREC Inventory Activity'!$N40,475),475)</f>
        <v>475</v>
      </c>
      <c r="G51" s="82">
        <f>IF(AH51=1,'[6]SREC Inv. Summary'!C50,D51*E51)</f>
        <v>517613.46</v>
      </c>
      <c r="H51" s="11">
        <f t="shared" si="12"/>
        <v>665475</v>
      </c>
      <c r="I51" s="11">
        <f t="shared" si="3"/>
        <v>-147861.53999999998</v>
      </c>
      <c r="J51" s="147">
        <f>IF(AH51=1,'[5]SREC Inventory Activity'!Q40,IF($K$5="M",SUM(D$14:D50)-SUM(J$14:J50),IF($K$5="B",IF(ISODD($A51),SUM(D$14:D50)-SUM(J$14:J50),0),IF(OR(A51=1,A51=4,A51=7,A51=10),SUM(D$14:D50)-SUM(J$14:J50),0))))</f>
        <v>0</v>
      </c>
      <c r="K51" s="148">
        <f>IF(AH51=1,'[5]SREC Inventory Activity'!W40,IF(J51&gt;0,E51,0))</f>
        <v>0</v>
      </c>
      <c r="L51" s="82">
        <f t="shared" si="13"/>
        <v>0</v>
      </c>
      <c r="M51" s="82">
        <f>IF(AH51=1,'[6]SREC Inv. Summary'!F50,IF(J51=0,0,O50))</f>
        <v>0</v>
      </c>
      <c r="N51" s="78">
        <f t="shared" si="14"/>
        <v>0</v>
      </c>
      <c r="O51" s="78">
        <f t="shared" si="15"/>
        <v>2312227.3599998644</v>
      </c>
      <c r="P51" s="84">
        <f>IF(AH51=1,'[5]SREC Inventory Activity'!AB40,VLOOKUP($B51,Loans!$B$12:$AN$227,28,FALSE)*0)</f>
        <v>1</v>
      </c>
      <c r="Q51" s="82">
        <f>IF(AH51=1,'[6]SREC Inv. Summary'!J50,P51*E51*0.75)</f>
        <v>0</v>
      </c>
      <c r="R51" s="149">
        <f>IF(AH51=1,'[5]SREC Inventory Activity'!AH40,IF($K$5="M",SUM(P$14:P50)-SUM(R$14:R50),IF($K$5="B",IF(ISODD($A51),SUM(P$14:P50)-SUM(R$14:R50),0),IF(OR(A51=1,A51=4,A51=7,A51=10),SUM(P$14:P50)-SUM(R$14:R50),0))))</f>
        <v>0</v>
      </c>
      <c r="S51" s="82">
        <f>IF(AH51=1,'[6]SREC Inv. Summary'!M50,IF(R51&gt;0,V50,0))</f>
        <v>0</v>
      </c>
      <c r="T51" s="82">
        <f>IF(AH51=1,'[6]SREC Inv. Summary'!L50,IF(AND(R51&gt;0,K51=0),K51*R51,0))</f>
        <v>0</v>
      </c>
      <c r="U51" s="11">
        <f t="shared" si="4"/>
        <v>0</v>
      </c>
      <c r="V51" s="11">
        <f t="shared" si="5"/>
        <v>603.73000000000025</v>
      </c>
      <c r="W51" s="79">
        <f t="shared" si="6"/>
        <v>1402</v>
      </c>
      <c r="X51" s="79">
        <f t="shared" si="7"/>
        <v>0</v>
      </c>
      <c r="Y51" s="145">
        <f t="shared" si="16"/>
        <v>6005</v>
      </c>
      <c r="Z51" s="80">
        <f t="shared" si="8"/>
        <v>517613.46</v>
      </c>
      <c r="AA51" s="80">
        <f t="shared" si="9"/>
        <v>0</v>
      </c>
      <c r="AB51" s="80">
        <f t="shared" si="17"/>
        <v>0</v>
      </c>
      <c r="AC51" s="80">
        <f t="shared" si="10"/>
        <v>0</v>
      </c>
      <c r="AD51" s="11">
        <f t="shared" si="11"/>
        <v>2312831.0899998639</v>
      </c>
      <c r="AE51" s="150">
        <f>IF(AH51=1,[6]Input!C62,AD50*((B51-B50)-1)*$AE$2/365+$AE$2/365*1*AD51)</f>
        <v>17091.333118891853</v>
      </c>
      <c r="AF51" s="150">
        <f>IF(AH51=1,[6]Input!E62,J51*'PS INPUT'!$C$22)</f>
        <v>0</v>
      </c>
      <c r="AG51" s="52"/>
      <c r="AH51">
        <v>1</v>
      </c>
      <c r="AL51" s="170"/>
      <c r="AM51" s="170"/>
    </row>
    <row r="52" spans="1:39" ht="12.75" hidden="1" customHeight="1" outlineLevel="1" x14ac:dyDescent="0.2">
      <c r="A52">
        <f t="shared" si="1"/>
        <v>2</v>
      </c>
      <c r="B52" s="70">
        <f t="shared" si="2"/>
        <v>40968</v>
      </c>
      <c r="C52" s="77">
        <v>40940</v>
      </c>
      <c r="D52" s="142">
        <f>IF(AH52=1,'[5]SREC Inventory Activity'!C41,VLOOKUP($B52,Loans!$B$12:$AN$227,34,FALSE))</f>
        <v>1729</v>
      </c>
      <c r="E52" s="82">
        <f>IF(AH52=1,'[5]SREC Inventory Activity'!I41,IF($A52&lt;6,VLOOKUP(YEAR(B52),SRECPrice!$B$5:$C$26,2,FALSE),VLOOKUP(YEAR(B52)+1,SRECPrice!$B$5:$C$26,2,FALSE)))</f>
        <v>373.66315789473668</v>
      </c>
      <c r="F52" s="143">
        <f>IF(AH52=1,IF(AND(E52&lt;475,'[5]SREC Inventory Activity'!N41&gt;475),'[5]SREC Inventory Activity'!$N41,475),475)</f>
        <v>475</v>
      </c>
      <c r="G52" s="82">
        <f>IF(AH52=1,'[6]SREC Inv. Summary'!C51,D52*E52)</f>
        <v>646063.6</v>
      </c>
      <c r="H52" s="11">
        <f t="shared" si="12"/>
        <v>821275</v>
      </c>
      <c r="I52" s="11">
        <f t="shared" si="3"/>
        <v>-175211.40000000002</v>
      </c>
      <c r="J52" s="147">
        <f>IF(AH52=1,'[5]SREC Inventory Activity'!Q41,IF($K$5="M",SUM(D$14:D51)-SUM(J$14:J51),IF($K$5="B",IF(ISODD($A52),SUM(D$14:D51)-SUM(J$14:J51),0),IF(OR(A52=1,A52=4,A52=7,A52=10),SUM(D$14:D51)-SUM(J$14:J51),0))))</f>
        <v>4938</v>
      </c>
      <c r="K52" s="148">
        <f>IF(AH52=1,'[5]SREC Inventory Activity'!W41,IF(J52&gt;0,E52,0))</f>
        <v>171.63</v>
      </c>
      <c r="L52" s="82">
        <f t="shared" si="13"/>
        <v>847508.94</v>
      </c>
      <c r="M52" s="82">
        <f>IF(AH52=1,'[6]SREC Inv. Summary'!F51,IF(J52=0,0,O51))</f>
        <v>1912955.76</v>
      </c>
      <c r="N52" s="78">
        <f t="shared" si="14"/>
        <v>-1065446.82</v>
      </c>
      <c r="O52" s="78">
        <f t="shared" si="15"/>
        <v>1045335.1999998644</v>
      </c>
      <c r="P52" s="84">
        <f>IF(AH52=1,'[5]SREC Inventory Activity'!AB41,VLOOKUP($B52,Loans!$B$12:$AN$227,28,FALSE)*0)</f>
        <v>0</v>
      </c>
      <c r="Q52" s="82">
        <f>IF(AH52=1,'[6]SREC Inv. Summary'!J51,P52*E52*0.75)</f>
        <v>277.10000000000002</v>
      </c>
      <c r="R52" s="149">
        <f>IF(AH52=1,'[5]SREC Inventory Activity'!AH41,IF($K$5="M",SUM(P$14:P51)-SUM(R$14:R51),IF($K$5="B",IF(ISODD($A52),SUM(P$14:P51)-SUM(R$14:R51),0),IF(OR(A52=1,A52=4,A52=7,A52=10),SUM(P$14:P51)-SUM(R$14:R51),0))))</f>
        <v>2</v>
      </c>
      <c r="S52" s="82">
        <f>IF(AH52=1,'[6]SREC Inv. Summary'!M51,IF(R52&gt;0,V51,0))</f>
        <v>603.73</v>
      </c>
      <c r="T52" s="82">
        <f>IF(AH52=1,'[6]SREC Inv. Summary'!L51,IF(AND(R52&gt;0,K52=0),K52*R52,0))</f>
        <v>343.26</v>
      </c>
      <c r="U52" s="11">
        <f t="shared" si="4"/>
        <v>-260.47000000000003</v>
      </c>
      <c r="V52" s="11">
        <f t="shared" si="5"/>
        <v>277.10000000000025</v>
      </c>
      <c r="W52" s="79">
        <f t="shared" si="6"/>
        <v>1729</v>
      </c>
      <c r="X52" s="79">
        <f t="shared" si="7"/>
        <v>4940</v>
      </c>
      <c r="Y52" s="145">
        <f t="shared" si="16"/>
        <v>2794</v>
      </c>
      <c r="Z52" s="80">
        <f t="shared" si="8"/>
        <v>646340.69999999995</v>
      </c>
      <c r="AA52" s="80">
        <f t="shared" si="9"/>
        <v>1913559.49</v>
      </c>
      <c r="AB52" s="80">
        <f t="shared" si="17"/>
        <v>847852.2</v>
      </c>
      <c r="AC52" s="80">
        <f t="shared" si="10"/>
        <v>-1065707.29</v>
      </c>
      <c r="AD52" s="11">
        <f t="shared" si="11"/>
        <v>1045612.2999998641</v>
      </c>
      <c r="AE52" s="150">
        <f>IF(AH52=1,[6]Input!C63,AD51*((B52-B51)-1)*$AE$2/365+$AE$2/365*1*AD52)</f>
        <v>19877.526359070023</v>
      </c>
      <c r="AF52" s="150">
        <f>IF(AH52=1,[6]Input!E63,J52*'PS INPUT'!$C$22)</f>
        <v>18184</v>
      </c>
      <c r="AG52" s="52"/>
      <c r="AH52">
        <v>1</v>
      </c>
      <c r="AL52" s="170"/>
      <c r="AM52" s="170"/>
    </row>
    <row r="53" spans="1:39" ht="12.75" hidden="1" customHeight="1" outlineLevel="1" x14ac:dyDescent="0.2">
      <c r="A53">
        <f t="shared" si="1"/>
        <v>3</v>
      </c>
      <c r="B53" s="70">
        <f t="shared" si="2"/>
        <v>40999</v>
      </c>
      <c r="C53" s="77">
        <v>40969</v>
      </c>
      <c r="D53" s="142">
        <f>IF(AH53=1,'[5]SREC Inventory Activity'!C42,VLOOKUP($B53,Loans!$B$12:$AN$227,34,FALSE))</f>
        <v>1684</v>
      </c>
      <c r="E53" s="82">
        <f>IF(AH53=1,'[5]SREC Inventory Activity'!I42,IF($A53&lt;6,VLOOKUP(YEAR(B53),SRECPrice!$B$5:$C$26,2,FALSE),VLOOKUP(YEAR(B53)+1,SRECPrice!$B$5:$C$26,2,FALSE)))</f>
        <v>361.67</v>
      </c>
      <c r="F53" s="143">
        <f>IF(AH53=1,IF(AND(E53&lt;475,'[5]SREC Inventory Activity'!N42&gt;475),'[5]SREC Inventory Activity'!$N42,475),475)</f>
        <v>475</v>
      </c>
      <c r="G53" s="82">
        <f>IF(AH53=1,'[6]SREC Inv. Summary'!C52,D53*E53)</f>
        <v>609052.28</v>
      </c>
      <c r="H53" s="11">
        <f t="shared" si="12"/>
        <v>799900</v>
      </c>
      <c r="I53" s="11">
        <f t="shared" si="3"/>
        <v>-190847.71999999997</v>
      </c>
      <c r="J53" s="147">
        <f>IF(AH53=1,'[5]SREC Inventory Activity'!Q42,IF($K$5="M",SUM(D$14:D52)-SUM(J$14:J52),IF($K$5="B",IF(ISODD($A53),SUM(D$14:D52)-SUM(J$14:J52),0),IF(OR(A53=1,A53=4,A53=7,A53=10),SUM(D$14:D52)-SUM(J$14:J52),0))))</f>
        <v>1052</v>
      </c>
      <c r="K53" s="148">
        <f>IF(AH53=1,'[5]SREC Inventory Activity'!W42,IF(J53&gt;0,E53,0))</f>
        <v>171.63</v>
      </c>
      <c r="L53" s="82">
        <f t="shared" si="13"/>
        <v>180554.76</v>
      </c>
      <c r="M53" s="82">
        <f>IF(AH53=1,'[6]SREC Inv. Summary'!F52,IF(J53=0,0,O52))</f>
        <v>388671.92</v>
      </c>
      <c r="N53" s="78">
        <f t="shared" si="14"/>
        <v>-208117.15999999997</v>
      </c>
      <c r="O53" s="78">
        <f t="shared" si="15"/>
        <v>1265715.5599998645</v>
      </c>
      <c r="P53" s="84">
        <f>IF(AH53=1,'[5]SREC Inventory Activity'!AB42,VLOOKUP($B53,Loans!$B$12:$AN$227,28,FALSE)*0)</f>
        <v>1</v>
      </c>
      <c r="Q53" s="82">
        <f>IF(AH53=1,'[6]SREC Inv. Summary'!J52,P53*E53*0.75)</f>
        <v>0</v>
      </c>
      <c r="R53" s="149">
        <f>IF(AH53=1,'[5]SREC Inventory Activity'!AH42,IF($K$5="M",SUM(P$14:P52)-SUM(R$14:R52),IF($K$5="B",IF(ISODD($A53),SUM(P$14:P52)-SUM(R$14:R52),0),IF(OR(A53=1,A53=4,A53=7,A53=10),SUM(P$14:P52)-SUM(R$14:R52),0))))</f>
        <v>1</v>
      </c>
      <c r="S53" s="82">
        <f>IF(AH53=1,'[6]SREC Inv. Summary'!M52,IF(R53&gt;0,V52,0))</f>
        <v>277.10000000000002</v>
      </c>
      <c r="T53" s="82">
        <f>IF(AH53=1,'[6]SREC Inv. Summary'!L52,IF(AND(R53&gt;0,K53=0),K53*R53,0))</f>
        <v>171.63</v>
      </c>
      <c r="U53" s="11">
        <f t="shared" si="4"/>
        <v>-105.47000000000003</v>
      </c>
      <c r="V53" s="11">
        <f t="shared" si="5"/>
        <v>0</v>
      </c>
      <c r="W53" s="79">
        <f t="shared" si="6"/>
        <v>1685</v>
      </c>
      <c r="X53" s="79">
        <f t="shared" si="7"/>
        <v>1053</v>
      </c>
      <c r="Y53" s="145">
        <f t="shared" si="16"/>
        <v>3426</v>
      </c>
      <c r="Z53" s="80">
        <f t="shared" si="8"/>
        <v>609052.28</v>
      </c>
      <c r="AA53" s="80">
        <f t="shared" si="9"/>
        <v>388949.01999999996</v>
      </c>
      <c r="AB53" s="80">
        <f t="shared" si="17"/>
        <v>180726.39</v>
      </c>
      <c r="AC53" s="80">
        <f t="shared" si="10"/>
        <v>-208222.62999999995</v>
      </c>
      <c r="AD53" s="11">
        <f t="shared" si="11"/>
        <v>1265715.5599998641</v>
      </c>
      <c r="AE53" s="150">
        <f>IF(AH53=1,[6]Input!C64,AD52*((B53-B52)-1)*$AE$2/365+$AE$2/365*1*AD53)</f>
        <v>6390.7254236644576</v>
      </c>
      <c r="AF53" s="150">
        <f>IF(AH53=1,[6]Input!E64,J53*'PS INPUT'!$C$22)</f>
        <v>17466.22</v>
      </c>
      <c r="AG53" s="52"/>
      <c r="AH53">
        <v>1</v>
      </c>
      <c r="AL53" s="170"/>
      <c r="AM53" s="170"/>
    </row>
    <row r="54" spans="1:39" ht="12.75" hidden="1" customHeight="1" outlineLevel="1" x14ac:dyDescent="0.2">
      <c r="A54">
        <f t="shared" si="1"/>
        <v>4</v>
      </c>
      <c r="B54" s="70">
        <f t="shared" si="2"/>
        <v>41029</v>
      </c>
      <c r="C54" s="77">
        <v>41000</v>
      </c>
      <c r="D54" s="142">
        <f>IF(AH54=1,'[5]SREC Inventory Activity'!C43,VLOOKUP($B54,Loans!$B$12:$AN$227,34,FALSE))</f>
        <v>2333</v>
      </c>
      <c r="E54" s="82">
        <f>IF(AH54=1,'[5]SREC Inventory Activity'!I43,IF($A54&lt;6,VLOOKUP(YEAR(B54),SRECPrice!$B$5:$C$26,2,FALSE),VLOOKUP(YEAR(B54)+1,SRECPrice!$B$5:$C$26,2,FALSE)))</f>
        <v>342.56</v>
      </c>
      <c r="F54" s="143">
        <f>IF(AH54=1,IF(AND(E54&lt;475,'[5]SREC Inventory Activity'!N43&gt;475),'[5]SREC Inventory Activity'!$N43,475),475)</f>
        <v>475</v>
      </c>
      <c r="G54" s="82">
        <f>IF(AH54=1,'[6]SREC Inv. Summary'!C53,D54*E54)</f>
        <v>799192.48</v>
      </c>
      <c r="H54" s="11">
        <f t="shared" si="12"/>
        <v>1108175</v>
      </c>
      <c r="I54" s="11">
        <f t="shared" si="3"/>
        <v>-308982.52</v>
      </c>
      <c r="J54" s="147">
        <f>IF(AH54=1,'[5]SREC Inventory Activity'!Q43,IF($K$5="M",SUM(D$14:D53)-SUM(J$14:J53),IF($K$5="B",IF(ISODD($A54),SUM(D$14:D53)-SUM(J$14:J53),0),IF(OR(A54=1,A54=4,A54=7,A54=10),SUM(D$14:D53)-SUM(J$14:J53),0))))</f>
        <v>0</v>
      </c>
      <c r="K54" s="148">
        <f>IF(AH54=1,'[5]SREC Inventory Activity'!W43,IF(J54&gt;0,E54,0))</f>
        <v>0</v>
      </c>
      <c r="L54" s="82">
        <f t="shared" si="13"/>
        <v>0</v>
      </c>
      <c r="M54" s="82">
        <f>IF(AH54=1,'[6]SREC Inv. Summary'!F53,IF(J54=0,0,O53))</f>
        <v>0</v>
      </c>
      <c r="N54" s="78">
        <f t="shared" si="14"/>
        <v>0</v>
      </c>
      <c r="O54" s="78">
        <f t="shared" si="15"/>
        <v>2064908.0399998645</v>
      </c>
      <c r="P54" s="84">
        <f>IF(AH54=1,'[5]SREC Inventory Activity'!AB43,VLOOKUP($B54,Loans!$B$12:$AN$227,28,FALSE)*0)</f>
        <v>0</v>
      </c>
      <c r="Q54" s="82">
        <f>IF(AH54=1,'[6]SREC Inv. Summary'!J53,P54*E54*0.75)</f>
        <v>271.25</v>
      </c>
      <c r="R54" s="149">
        <f>IF(AH54=1,'[5]SREC Inventory Activity'!AH43,IF($K$5="M",SUM(P$14:P53)-SUM(R$14:R53),IF($K$5="B",IF(ISODD($A54),SUM(P$14:P53)-SUM(R$14:R53),0),IF(OR(A54=1,A54=4,A54=7,A54=10),SUM(P$14:P53)-SUM(R$14:R53),0))))</f>
        <v>0</v>
      </c>
      <c r="S54" s="82">
        <f>IF(AH54=1,'[6]SREC Inv. Summary'!M53,IF(R54&gt;0,V53,0))</f>
        <v>0</v>
      </c>
      <c r="T54" s="82">
        <f>IF(AH54=1,'[6]SREC Inv. Summary'!L53,IF(AND(R54&gt;0,K54=0),K54*R54,0))</f>
        <v>0</v>
      </c>
      <c r="U54" s="11">
        <f t="shared" si="4"/>
        <v>0</v>
      </c>
      <c r="V54" s="11">
        <f t="shared" si="5"/>
        <v>271.25</v>
      </c>
      <c r="W54" s="79">
        <f t="shared" si="6"/>
        <v>2333</v>
      </c>
      <c r="X54" s="79">
        <f t="shared" si="7"/>
        <v>0</v>
      </c>
      <c r="Y54" s="145">
        <f t="shared" si="16"/>
        <v>5759</v>
      </c>
      <c r="Z54" s="80">
        <f t="shared" si="8"/>
        <v>799463.73</v>
      </c>
      <c r="AA54" s="80">
        <f t="shared" si="9"/>
        <v>0</v>
      </c>
      <c r="AB54" s="80">
        <f t="shared" si="17"/>
        <v>0</v>
      </c>
      <c r="AC54" s="80">
        <f t="shared" si="10"/>
        <v>0</v>
      </c>
      <c r="AD54" s="11">
        <f t="shared" si="11"/>
        <v>2065179.2899998641</v>
      </c>
      <c r="AE54" s="150">
        <f>IF(AH54=1,[6]Input!C65,AD53*((B54-B53)-1)*$AE$2/365+$AE$2/365*1*AD54)</f>
        <v>11801.151358924773</v>
      </c>
      <c r="AF54" s="150">
        <f>IF(AH54=1,[6]Input!E65,J54*'PS INPUT'!$C$22)</f>
        <v>0</v>
      </c>
      <c r="AG54" s="52"/>
      <c r="AH54">
        <v>1</v>
      </c>
      <c r="AL54" s="170"/>
      <c r="AM54" s="170"/>
    </row>
    <row r="55" spans="1:39" ht="12.75" hidden="1" customHeight="1" outlineLevel="1" collapsed="1" x14ac:dyDescent="0.2">
      <c r="A55">
        <f t="shared" si="1"/>
        <v>5</v>
      </c>
      <c r="B55" s="70">
        <f t="shared" si="2"/>
        <v>41060</v>
      </c>
      <c r="C55" s="77">
        <v>41030</v>
      </c>
      <c r="D55" s="142">
        <f>IF(AH55=1,'[5]SREC Inventory Activity'!C44,VLOOKUP($B55,Loans!$B$12:$AN$227,34,FALSE))</f>
        <v>2979</v>
      </c>
      <c r="E55" s="82">
        <f>IF(AH55=1,'[5]SREC Inventory Activity'!I44,IF($A55&lt;6,VLOOKUP(YEAR(B55),SRECPrice!$B$5:$C$26,2,FALSE),VLOOKUP(YEAR(B55)+1,SRECPrice!$B$5:$C$26,2,FALSE)))</f>
        <v>346.55</v>
      </c>
      <c r="F55" s="143">
        <f>IF(AH55=1,IF(AND(E55&lt;475,'[5]SREC Inventory Activity'!N44&gt;475),'[5]SREC Inventory Activity'!$N44,475),475)</f>
        <v>475</v>
      </c>
      <c r="G55" s="82">
        <f>IF(AH55=1,'[6]SREC Inv. Summary'!C54,D55*E55)</f>
        <v>1032372.45</v>
      </c>
      <c r="H55" s="11">
        <f t="shared" si="12"/>
        <v>1415025</v>
      </c>
      <c r="I55" s="11">
        <f t="shared" si="3"/>
        <v>-382652.55000000005</v>
      </c>
      <c r="J55" s="147">
        <f>IF(AH55=1,'[5]SREC Inventory Activity'!Q44,IF($K$5="M",SUM(D$14:D54)-SUM(J$14:J54),IF($K$5="B",IF(ISODD($A55),SUM(D$14:D54)-SUM(J$14:J54),0),IF(OR(A55=1,A55=4,A55=7,A55=10),SUM(D$14:D54)-SUM(J$14:J54),0))))</f>
        <v>5764</v>
      </c>
      <c r="K55" s="148">
        <f>IF(AH55=1,'[5]SREC Inventory Activity'!W44,IF(J55&gt;0,E55,0))</f>
        <v>154.94452290076299</v>
      </c>
      <c r="L55" s="82">
        <f t="shared" si="13"/>
        <v>893100.23</v>
      </c>
      <c r="M55" s="82">
        <f>IF(AH55=1,'[6]SREC Inv. Summary'!F54,IF(J55=0,0,O54))</f>
        <v>2064908.04</v>
      </c>
      <c r="N55" s="78">
        <f t="shared" si="14"/>
        <v>-1171807.81</v>
      </c>
      <c r="O55" s="78">
        <f t="shared" si="15"/>
        <v>1032372.4499998642</v>
      </c>
      <c r="P55" s="84">
        <f>IF(AH55=1,'[5]SREC Inventory Activity'!AB44,VLOOKUP($B55,Loans!$B$12:$AN$227,28,FALSE)*0)</f>
        <v>1</v>
      </c>
      <c r="Q55" s="82">
        <f>IF(AH55=1,'[6]SREC Inv. Summary'!J54,P55*E55*0.75)</f>
        <v>0</v>
      </c>
      <c r="R55" s="149">
        <f>IF(AH55=1,'[5]SREC Inventory Activity'!AH44,IF($K$5="M",SUM(P$14:P54)-SUM(R$14:R54),IF($K$5="B",IF(ISODD($A55),SUM(P$14:P54)-SUM(R$14:R54),0),IF(OR(A55=1,A55=4,A55=7,A55=10),SUM(P$14:P54)-SUM(R$14:R54),0))))</f>
        <v>1</v>
      </c>
      <c r="S55" s="82">
        <f>IF(AH55=1,'[6]SREC Inv. Summary'!M54,IF(R55&gt;0,V54,0))</f>
        <v>271.25</v>
      </c>
      <c r="T55" s="82">
        <f>IF(AH55=1,'[6]SREC Inv. Summary'!L54,IF(AND(R55&gt;0,K55=0),K55*R55,0))</f>
        <v>155</v>
      </c>
      <c r="U55" s="11">
        <f t="shared" si="4"/>
        <v>-116.25</v>
      </c>
      <c r="V55" s="11">
        <f t="shared" si="5"/>
        <v>0</v>
      </c>
      <c r="W55" s="79">
        <f t="shared" si="6"/>
        <v>2980</v>
      </c>
      <c r="X55" s="79">
        <f t="shared" si="7"/>
        <v>5765</v>
      </c>
      <c r="Y55" s="145">
        <f t="shared" si="16"/>
        <v>2974</v>
      </c>
      <c r="Z55" s="80">
        <f>G55+Q55</f>
        <v>1032372.45</v>
      </c>
      <c r="AA55" s="80">
        <f t="shared" si="9"/>
        <v>2065179.29</v>
      </c>
      <c r="AB55" s="80">
        <f t="shared" si="17"/>
        <v>893255.23</v>
      </c>
      <c r="AC55" s="80">
        <f t="shared" si="10"/>
        <v>-1171924.06</v>
      </c>
      <c r="AD55" s="11">
        <f t="shared" si="11"/>
        <v>1032372.4499998642</v>
      </c>
      <c r="AE55" s="150">
        <f>IF(AH55=1,[6]Input!C66,AD54*((B55-B54)-1)*$AE$2/365+$AE$2/365*1*AD55)</f>
        <v>14657.972844552127</v>
      </c>
      <c r="AF55" s="150">
        <f>IF(AH55=1,[6]Input!E66,J55*'PS INPUT'!$C$22)</f>
        <v>22060</v>
      </c>
      <c r="AG55" s="52"/>
      <c r="AH55">
        <v>1</v>
      </c>
      <c r="AL55" s="170"/>
      <c r="AM55" s="170"/>
    </row>
    <row r="56" spans="1:39" ht="12.75" hidden="1" customHeight="1" outlineLevel="1" x14ac:dyDescent="0.2">
      <c r="A56">
        <f t="shared" si="1"/>
        <v>6</v>
      </c>
      <c r="B56" s="70">
        <f t="shared" si="2"/>
        <v>41090</v>
      </c>
      <c r="C56" s="77">
        <v>41061</v>
      </c>
      <c r="D56" s="142">
        <f>IF(AH56=1,'[5]SREC Inventory Activity'!C45,VLOOKUP($B56,Loans!$B$12:$AN$227,34,FALSE))</f>
        <v>2692</v>
      </c>
      <c r="E56" s="82">
        <f>IF(AH56=1,'[5]SREC Inventory Activity'!I45,IF($A56&lt;6,VLOOKUP(YEAR(B56),SRECPrice!$B$5:$C$26,2,FALSE),VLOOKUP(YEAR(B56)+1,SRECPrice!$B$5:$C$26,2,FALSE)))</f>
        <v>325.76</v>
      </c>
      <c r="F56" s="143">
        <f>IF(AH56=1,IF(AND(E56&lt;475,'[5]SREC Inventory Activity'!N45&gt;475),'[5]SREC Inventory Activity'!$N45,475),475)</f>
        <v>475</v>
      </c>
      <c r="G56" s="82">
        <f>IF(AH56=1,'[6]SREC Inv. Summary'!C55,D56*E56)</f>
        <v>876945.92000000004</v>
      </c>
      <c r="H56" s="11">
        <f t="shared" si="12"/>
        <v>1278700</v>
      </c>
      <c r="I56" s="11">
        <f t="shared" si="3"/>
        <v>-401754.07999999996</v>
      </c>
      <c r="J56" s="147">
        <f>IF(AH56=1,'[5]SREC Inventory Activity'!Q45,IF($K$5="M",SUM(D$14:D55)-SUM(J$14:J55),IF($K$5="B",IF(ISODD($A56),SUM(D$14:D55)-SUM(J$14:J55),0),IF(OR(A56=1,A56=4,A56=7,A56=10),SUM(D$14:D55)-SUM(J$14:J55),0))))</f>
        <v>0</v>
      </c>
      <c r="K56" s="148">
        <f>IF(AH56=1,'[5]SREC Inventory Activity'!W45,IF(J56&gt;0,E56,0))</f>
        <v>0</v>
      </c>
      <c r="L56" s="82">
        <f t="shared" si="13"/>
        <v>0</v>
      </c>
      <c r="M56" s="82">
        <f>IF(AH56=1,'[6]SREC Inv. Summary'!F55,IF(J56=0,0,O55))</f>
        <v>0</v>
      </c>
      <c r="N56" s="78">
        <f t="shared" si="14"/>
        <v>0</v>
      </c>
      <c r="O56" s="78">
        <f t="shared" si="15"/>
        <v>1909318.3699998641</v>
      </c>
      <c r="P56" s="84">
        <f>IF(AH56=1,'[5]SREC Inventory Activity'!AB45,VLOOKUP($B56,Loans!$B$12:$AN$227,28,FALSE)*0)</f>
        <v>1</v>
      </c>
      <c r="Q56" s="82">
        <f>IF(AH56=1,'[6]SREC Inv. Summary'!J55,P56*E56*0.75)</f>
        <v>259.91000000000003</v>
      </c>
      <c r="R56" s="149">
        <f>IF(AH56=1,'[5]SREC Inventory Activity'!AH45,IF($K$5="M",SUM(P$14:P55)-SUM(R$14:R55),IF($K$5="B",IF(ISODD($A56),SUM(P$14:P55)-SUM(R$14:R55),0),IF(OR(A56=1,A56=4,A56=7,A56=10),SUM(P$14:P55)-SUM(R$14:R55),0))))</f>
        <v>0</v>
      </c>
      <c r="S56" s="82">
        <f>IF(AH56=1,'[6]SREC Inv. Summary'!M55,IF(R56&gt;0,V55,0))</f>
        <v>0</v>
      </c>
      <c r="T56" s="82">
        <f>IF(AH56=1,'[6]SREC Inv. Summary'!L55,IF(AND(R56&gt;0,K56=0),K56*R56,0))</f>
        <v>0</v>
      </c>
      <c r="U56" s="11">
        <f t="shared" si="4"/>
        <v>0</v>
      </c>
      <c r="V56" s="11">
        <f t="shared" si="5"/>
        <v>259.91000000000003</v>
      </c>
      <c r="W56" s="79">
        <f t="shared" si="6"/>
        <v>2693</v>
      </c>
      <c r="X56" s="79">
        <f t="shared" si="7"/>
        <v>0</v>
      </c>
      <c r="Y56" s="145">
        <f t="shared" si="16"/>
        <v>5667</v>
      </c>
      <c r="Z56" s="80">
        <f t="shared" si="8"/>
        <v>877205.83000000007</v>
      </c>
      <c r="AA56" s="80">
        <f t="shared" si="9"/>
        <v>0</v>
      </c>
      <c r="AB56" s="80">
        <f t="shared" si="17"/>
        <v>0</v>
      </c>
      <c r="AC56" s="80">
        <f t="shared" si="10"/>
        <v>0</v>
      </c>
      <c r="AD56" s="11">
        <f t="shared" si="11"/>
        <v>1909578.2799998643</v>
      </c>
      <c r="AE56" s="150">
        <f>IF(AH56=1,[6]Input!C67,AD55*((B56-B55)-1)*$AE$2/365+$AE$2/365*1*AD56)</f>
        <v>9694.0440207165539</v>
      </c>
      <c r="AF56" s="150">
        <f>IF(AH56=1,[6]Input!E67,J56*'PS INPUT'!$C$22)</f>
        <v>0</v>
      </c>
      <c r="AG56" s="52"/>
      <c r="AH56">
        <v>1</v>
      </c>
      <c r="AL56" s="170"/>
      <c r="AM56" s="170"/>
    </row>
    <row r="57" spans="1:39" ht="12.75" hidden="1" customHeight="1" outlineLevel="1" x14ac:dyDescent="0.2">
      <c r="A57">
        <f t="shared" si="1"/>
        <v>7</v>
      </c>
      <c r="B57" s="70">
        <f t="shared" si="2"/>
        <v>41121</v>
      </c>
      <c r="C57" s="77">
        <v>41091</v>
      </c>
      <c r="D57" s="142">
        <f>IF(AH57=1,'[5]SREC Inventory Activity'!C46,VLOOKUP($B57,Loans!$B$12:$AN$227,34,FALSE))</f>
        <v>3110</v>
      </c>
      <c r="E57" s="82">
        <f>IF(AH57=1,'[5]SREC Inventory Activity'!I46,IF($A57&lt;6,VLOOKUP(YEAR(B57),SRECPrice!$B$5:$C$26,2,FALSE),VLOOKUP(YEAR(B57)+1,SRECPrice!$B$5:$C$26,2,FALSE)))</f>
        <v>316.19</v>
      </c>
      <c r="F57" s="143">
        <f>IF(AH57=1,IF(AND(E57&lt;475,'[5]SREC Inventory Activity'!N46&gt;475),'[5]SREC Inventory Activity'!$N46,475),475)</f>
        <v>475</v>
      </c>
      <c r="G57" s="82">
        <f>IF(AH57=1,'[6]SREC Inv. Summary'!C56,D57*E57)</f>
        <v>983350.9</v>
      </c>
      <c r="H57" s="11">
        <f t="shared" si="12"/>
        <v>1477250</v>
      </c>
      <c r="I57" s="11">
        <f t="shared" si="3"/>
        <v>-493899.1</v>
      </c>
      <c r="J57" s="147">
        <f>IF(AH57=1,'[5]SREC Inventory Activity'!Q46,IF($K$5="M",SUM(D$14:D56)-SUM(J$14:J56),IF($K$5="B",IF(ISODD($A57),SUM(D$14:D56)-SUM(J$14:J56),0),IF(OR(A57=1,A57=4,A57=7,A57=10),SUM(D$14:D56)-SUM(J$14:J56),0))))</f>
        <v>5669</v>
      </c>
      <c r="K57" s="148">
        <f>IF(AH57=1,'[5]SREC Inventory Activity'!W46,IF(J57&gt;0,E57,0))</f>
        <v>135.68</v>
      </c>
      <c r="L57" s="82">
        <f t="shared" si="13"/>
        <v>769169.92000000004</v>
      </c>
      <c r="M57" s="82">
        <f>IF(AH57=1,'[6]SREC Inv. Summary'!F56,IF(J57=0,0,O56))</f>
        <v>1908666.85</v>
      </c>
      <c r="N57" s="78">
        <f t="shared" si="14"/>
        <v>-1139496.9300000002</v>
      </c>
      <c r="O57" s="78">
        <f t="shared" si="15"/>
        <v>984002.41999986395</v>
      </c>
      <c r="P57" s="84">
        <f>IF(AH57=1,'[5]SREC Inventory Activity'!AB46,VLOOKUP($B57,Loans!$B$12:$AN$227,28,FALSE)*0)</f>
        <v>0</v>
      </c>
      <c r="Q57" s="82">
        <f>IF(AH57=1,'[6]SREC Inv. Summary'!J56,P57*E57*0.75)</f>
        <v>244.32</v>
      </c>
      <c r="R57" s="149">
        <f>IF(AH57=1,'[5]SREC Inventory Activity'!AH46,IF($K$5="M",SUM(P$14:P56)-SUM(R$14:R56),IF($K$5="B",IF(ISODD($A57),SUM(P$14:P56)-SUM(R$14:R56),0),IF(OR(A57=1,A57=4,A57=7,A57=10),SUM(P$14:P56)-SUM(R$14:R56),0))))</f>
        <v>2</v>
      </c>
      <c r="S57" s="82">
        <f>IF(AH57=1,'[6]SREC Inv. Summary'!M56,IF(R57&gt;0,V56,0))</f>
        <v>504.23</v>
      </c>
      <c r="T57" s="82">
        <f>IF(AH57=1,'[6]SREC Inv. Summary'!L56,IF(AND(R57&gt;0,K57=0),K57*R57,0))</f>
        <v>271.36</v>
      </c>
      <c r="U57" s="11">
        <f t="shared" si="4"/>
        <v>-232.87</v>
      </c>
      <c r="V57" s="11">
        <f t="shared" si="5"/>
        <v>0</v>
      </c>
      <c r="W57" s="79">
        <f t="shared" si="6"/>
        <v>3110</v>
      </c>
      <c r="X57" s="79">
        <f t="shared" si="7"/>
        <v>5671</v>
      </c>
      <c r="Y57" s="145">
        <f t="shared" si="16"/>
        <v>3106</v>
      </c>
      <c r="Z57" s="80">
        <f t="shared" si="8"/>
        <v>983595.22</v>
      </c>
      <c r="AA57" s="80">
        <f t="shared" si="9"/>
        <v>1909171.08</v>
      </c>
      <c r="AB57" s="80">
        <f t="shared" si="17"/>
        <v>769441.28000000003</v>
      </c>
      <c r="AC57" s="80">
        <f t="shared" si="10"/>
        <v>-1139729.8</v>
      </c>
      <c r="AD57" s="11">
        <f t="shared" si="11"/>
        <v>984002.41999986395</v>
      </c>
      <c r="AE57" s="150">
        <f>IF(AH57=1,[6]Input!C68,AD56*((B57-B56)-1)*$AE$2/365+$AE$2/365*1*AD57)</f>
        <v>12684.810761924731</v>
      </c>
      <c r="AF57" s="150">
        <f>IF(AH57=1,[6]Input!E68,J57*'PS INPUT'!$C$22)</f>
        <v>22568.48</v>
      </c>
      <c r="AG57" s="52"/>
      <c r="AH57">
        <v>1</v>
      </c>
      <c r="AL57" s="170"/>
      <c r="AM57" s="170"/>
    </row>
    <row r="58" spans="1:39" ht="12.75" hidden="1" customHeight="1" outlineLevel="1" x14ac:dyDescent="0.2">
      <c r="A58">
        <f t="shared" si="1"/>
        <v>8</v>
      </c>
      <c r="B58" s="70">
        <f t="shared" si="2"/>
        <v>41152</v>
      </c>
      <c r="C58" s="77">
        <v>41122</v>
      </c>
      <c r="D58" s="142">
        <f>IF(AH58=1,'[5]SREC Inventory Activity'!C47,VLOOKUP($B58,Loans!$B$12:$AN$227,34,FALSE))</f>
        <v>2921</v>
      </c>
      <c r="E58" s="82">
        <f>IF(AH58=1,'[5]SREC Inventory Activity'!I47,IF($A58&lt;6,VLOOKUP(YEAR(B58),SRECPrice!$B$5:$C$26,2,FALSE),VLOOKUP(YEAR(B58)+1,SRECPrice!$B$5:$C$26,2,FALSE)))</f>
        <v>316.18</v>
      </c>
      <c r="F58" s="143">
        <f>IF(AH58=1,IF(AND(E58&lt;475,'[5]SREC Inventory Activity'!N47&gt;475),'[5]SREC Inventory Activity'!$N47,475),475)</f>
        <v>475</v>
      </c>
      <c r="G58" s="82">
        <f>IF(AH58=1,'[6]SREC Inv. Summary'!C57,D58*E58)</f>
        <v>923561.78</v>
      </c>
      <c r="H58" s="11">
        <f t="shared" si="12"/>
        <v>1387475</v>
      </c>
      <c r="I58" s="11">
        <f t="shared" si="3"/>
        <v>-463913.22</v>
      </c>
      <c r="J58" s="147">
        <f>IF(AH58=1,'[5]SREC Inventory Activity'!Q47,IF($K$5="M",SUM(D$14:D57)-SUM(J$14:J57),IF($K$5="B",IF(ISODD($A58),SUM(D$14:D57)-SUM(J$14:J57),0),IF(OR(A58=1,A58=4,A58=7,A58=10),SUM(D$14:D57)-SUM(J$14:J57),0))))</f>
        <v>0</v>
      </c>
      <c r="K58" s="148">
        <f>IF(AH58=1,'[5]SREC Inventory Activity'!W47,IF(J58&gt;0,E58,0))</f>
        <v>0</v>
      </c>
      <c r="L58" s="82">
        <f t="shared" si="13"/>
        <v>0</v>
      </c>
      <c r="M58" s="82">
        <f>IF(AH58=1,'[6]SREC Inv. Summary'!F57,IF(J58=0,0,O57))</f>
        <v>0</v>
      </c>
      <c r="N58" s="78">
        <f t="shared" si="14"/>
        <v>0</v>
      </c>
      <c r="O58" s="78">
        <f t="shared" si="15"/>
        <v>1907564.199999864</v>
      </c>
      <c r="P58" s="84">
        <f>IF(AH58=1,'[5]SREC Inventory Activity'!AB47,VLOOKUP($B58,Loans!$B$12:$AN$227,28,FALSE)*0)</f>
        <v>0</v>
      </c>
      <c r="Q58" s="82">
        <f>IF(AH58=1,'[6]SREC Inv. Summary'!J57,P58*E58*0.75)</f>
        <v>0</v>
      </c>
      <c r="R58" s="149">
        <f>IF(AH58=1,'[5]SREC Inventory Activity'!AH47,IF($K$5="M",SUM(P$14:P57)-SUM(R$14:R57),IF($K$5="B",IF(ISODD($A58),SUM(P$14:P57)-SUM(R$14:R57),0),IF(OR(A58=1,A58=4,A58=7,A58=10),SUM(P$14:P57)-SUM(R$14:R57),0))))</f>
        <v>0</v>
      </c>
      <c r="S58" s="82">
        <f>IF(AH58=1,'[6]SREC Inv. Summary'!M57,IF(R58&gt;0,V57,0))</f>
        <v>0</v>
      </c>
      <c r="T58" s="82">
        <f>IF(AH58=1,'[6]SREC Inv. Summary'!L57,IF(AND(R58&gt;0,K58=0),K58*R58,0))</f>
        <v>0</v>
      </c>
      <c r="U58" s="11">
        <f t="shared" si="4"/>
        <v>0</v>
      </c>
      <c r="V58" s="11">
        <f t="shared" si="5"/>
        <v>0</v>
      </c>
      <c r="W58" s="79">
        <f t="shared" si="6"/>
        <v>2921</v>
      </c>
      <c r="X58" s="79">
        <f t="shared" si="7"/>
        <v>0</v>
      </c>
      <c r="Y58" s="145">
        <f t="shared" si="16"/>
        <v>6027</v>
      </c>
      <c r="Z58" s="80">
        <f t="shared" si="8"/>
        <v>923561.78</v>
      </c>
      <c r="AA58" s="80">
        <f t="shared" si="9"/>
        <v>0</v>
      </c>
      <c r="AB58" s="80">
        <f t="shared" si="17"/>
        <v>0</v>
      </c>
      <c r="AC58" s="80">
        <f t="shared" si="10"/>
        <v>0</v>
      </c>
      <c r="AD58" s="11">
        <f t="shared" si="11"/>
        <v>1907564.199999864</v>
      </c>
      <c r="AE58" s="150">
        <f>IF(AH58=1,[6]Input!C69,AD57*((B58-B57)-1)*$AE$2/365+$AE$2/365*1*AD58)</f>
        <v>9561.2981642096638</v>
      </c>
      <c r="AF58" s="150">
        <f>IF(AH58=1,[6]Input!E69,J58*'PS INPUT'!$C$22)</f>
        <v>0</v>
      </c>
      <c r="AG58" s="52"/>
      <c r="AH58">
        <v>1</v>
      </c>
      <c r="AL58" s="170"/>
      <c r="AM58" s="170"/>
    </row>
    <row r="59" spans="1:39" ht="12.75" hidden="1" customHeight="1" outlineLevel="1" x14ac:dyDescent="0.2">
      <c r="A59">
        <f t="shared" si="1"/>
        <v>9</v>
      </c>
      <c r="B59" s="70">
        <f t="shared" si="2"/>
        <v>41182</v>
      </c>
      <c r="C59" s="77">
        <v>41153</v>
      </c>
      <c r="D59" s="142">
        <f>IF(AH59=1,'[5]SREC Inventory Activity'!C48,VLOOKUP($B59,Loans!$B$12:$AN$227,34,FALSE))</f>
        <v>2743</v>
      </c>
      <c r="E59" s="82">
        <f>IF(AH59=1,'[5]SREC Inventory Activity'!I48,IF($A59&lt;6,VLOOKUP(YEAR(B59),SRECPrice!$B$5:$C$26,2,FALSE),VLOOKUP(YEAR(B59)+1,SRECPrice!$B$5:$C$26,2,FALSE)))</f>
        <v>312.37</v>
      </c>
      <c r="F59" s="143">
        <f>IF(AH59=1,IF(AND(E59&lt;475,'[5]SREC Inventory Activity'!N48&gt;475),'[5]SREC Inventory Activity'!$N48,475),475)</f>
        <v>475</v>
      </c>
      <c r="G59" s="82">
        <f>IF(AH59=1,'[6]SREC Inv. Summary'!C58,D59*E59)</f>
        <v>856830.91</v>
      </c>
      <c r="H59" s="11">
        <f t="shared" si="12"/>
        <v>1302925</v>
      </c>
      <c r="I59" s="11">
        <f t="shared" si="3"/>
        <v>-446094.08999999997</v>
      </c>
      <c r="J59" s="147">
        <f>IF(AH59=1,'[5]SREC Inventory Activity'!Q48,IF($K$5="M",SUM(D$14:D58)-SUM(J$14:J58),IF($K$5="B",IF(ISODD($A59),SUM(D$14:D58)-SUM(J$14:J58),0),IF(OR(A59=1,A59=4,A59=7,A59=10),SUM(D$14:D58)-SUM(J$14:J58),0))))</f>
        <v>0</v>
      </c>
      <c r="K59" s="148">
        <f>IF(AH59=1,'[5]SREC Inventory Activity'!W48,IF(J59&gt;0,E59,0))</f>
        <v>0</v>
      </c>
      <c r="L59" s="82">
        <f t="shared" si="13"/>
        <v>0</v>
      </c>
      <c r="M59" s="82">
        <f>IF(AH59=1,'[6]SREC Inv. Summary'!F58,IF(J59=0,0,O58))</f>
        <v>0</v>
      </c>
      <c r="N59" s="78">
        <f t="shared" si="14"/>
        <v>0</v>
      </c>
      <c r="O59" s="78">
        <f t="shared" si="15"/>
        <v>2764395.1099998639</v>
      </c>
      <c r="P59" s="84">
        <f>IF(AH59=1,'[5]SREC Inventory Activity'!AB48,VLOOKUP($B59,Loans!$B$12:$AN$227,28,FALSE)*0)</f>
        <v>0</v>
      </c>
      <c r="Q59" s="82">
        <f>IF(AH59=1,'[6]SREC Inv. Summary'!J58,P59*E59*0.75)</f>
        <v>0</v>
      </c>
      <c r="R59" s="149">
        <f>IF(AH59=1,'[5]SREC Inventory Activity'!AH48,IF($K$5="M",SUM(P$14:P58)-SUM(R$14:R58),IF($K$5="B",IF(ISODD($A59),SUM(P$14:P58)-SUM(R$14:R58),0),IF(OR(A59=1,A59=4,A59=7,A59=10),SUM(P$14:P58)-SUM(R$14:R58),0))))</f>
        <v>0</v>
      </c>
      <c r="S59" s="82">
        <f>IF(AH59=1,'[6]SREC Inv. Summary'!M58,IF(R59&gt;0,V58,0))</f>
        <v>0</v>
      </c>
      <c r="T59" s="82">
        <f>IF(AH59=1,'[6]SREC Inv. Summary'!L58,IF(AND(R59&gt;0,K59=0),K59*R59,0))</f>
        <v>0</v>
      </c>
      <c r="U59" s="11">
        <f t="shared" si="4"/>
        <v>0</v>
      </c>
      <c r="V59" s="11">
        <f t="shared" si="5"/>
        <v>0</v>
      </c>
      <c r="W59" s="79">
        <f t="shared" si="6"/>
        <v>2743</v>
      </c>
      <c r="X59" s="79">
        <f t="shared" si="7"/>
        <v>0</v>
      </c>
      <c r="Y59" s="145">
        <f t="shared" si="16"/>
        <v>8770</v>
      </c>
      <c r="Z59" s="80">
        <f t="shared" si="8"/>
        <v>856830.91</v>
      </c>
      <c r="AA59" s="80">
        <f t="shared" si="9"/>
        <v>0</v>
      </c>
      <c r="AB59" s="80">
        <f t="shared" si="17"/>
        <v>0</v>
      </c>
      <c r="AC59" s="80">
        <f t="shared" si="10"/>
        <v>0</v>
      </c>
      <c r="AD59" s="11">
        <f t="shared" si="11"/>
        <v>2764395.1099998639</v>
      </c>
      <c r="AE59" s="150">
        <f>IF(AH59=1,[6]Input!C70,AD58*((B59-B58)-1)*$AE$2/365+$AE$2/365*1*AD59)</f>
        <v>17675.136422220668</v>
      </c>
      <c r="AF59" s="150">
        <f>IF(AH59=1,[6]Input!E70,J59*'PS INPUT'!$C$22)</f>
        <v>719.35000000000036</v>
      </c>
      <c r="AG59" s="52"/>
      <c r="AH59">
        <v>1</v>
      </c>
      <c r="AL59" s="170"/>
      <c r="AM59" s="170"/>
    </row>
    <row r="60" spans="1:39" ht="12.75" hidden="1" customHeight="1" outlineLevel="1" x14ac:dyDescent="0.2">
      <c r="A60">
        <f t="shared" si="1"/>
        <v>10</v>
      </c>
      <c r="B60" s="70">
        <f t="shared" si="2"/>
        <v>41213</v>
      </c>
      <c r="C60" s="77">
        <v>41183</v>
      </c>
      <c r="D60" s="142">
        <f>IF(AH60=1,'[5]SREC Inventory Activity'!C49,VLOOKUP($B60,Loans!$B$12:$AN$227,34,FALSE))</f>
        <v>2231</v>
      </c>
      <c r="E60" s="82">
        <f>IF(AH60=1,'[5]SREC Inventory Activity'!I49,IF($A60&lt;6,VLOOKUP(YEAR(B60),SRECPrice!$B$5:$C$26,2,FALSE),VLOOKUP(YEAR(B60)+1,SRECPrice!$B$5:$C$26,2,FALSE)))</f>
        <v>309.77</v>
      </c>
      <c r="F60" s="143">
        <f>IF(AH60=1,IF(AND(E60&lt;475,'[5]SREC Inventory Activity'!N49&gt;475),'[5]SREC Inventory Activity'!$N49,475),475)</f>
        <v>475</v>
      </c>
      <c r="G60" s="82">
        <f>IF(AH60=1,'[6]SREC Inv. Summary'!C59,D60*E60)</f>
        <v>691096.87</v>
      </c>
      <c r="H60" s="11">
        <f t="shared" si="12"/>
        <v>1059725</v>
      </c>
      <c r="I60" s="11">
        <f t="shared" si="3"/>
        <v>-368628.13</v>
      </c>
      <c r="J60" s="147">
        <f>IF(AH60=1,'[5]SREC Inventory Activity'!Q49,IF($K$5="M",SUM(D$14:D59)-SUM(J$14:J59),IF($K$5="B",IF(ISODD($A60),SUM(D$14:D59)-SUM(J$14:J59),0),IF(OR(A60=1,A60=4,A60=7,A60=10),SUM(D$14:D59)-SUM(J$14:J59),0))))</f>
        <v>8774</v>
      </c>
      <c r="K60" s="148">
        <f>IF(AH60=1,'[5]SREC Inventory Activity'!W49,IF(J60&gt;0,E60,0))</f>
        <v>70.496225210850398</v>
      </c>
      <c r="L60" s="82">
        <f t="shared" si="13"/>
        <v>618533.88</v>
      </c>
      <c r="M60" s="82">
        <f>IF(AH60=1,'[6]SREC Inv. Summary'!F59,IF(J60=0,0,O59))</f>
        <v>2763743.59</v>
      </c>
      <c r="N60" s="78">
        <f t="shared" si="14"/>
        <v>-2145209.71</v>
      </c>
      <c r="O60" s="78">
        <f t="shared" si="15"/>
        <v>691748.38999986416</v>
      </c>
      <c r="P60" s="84">
        <f>IF(AH60=1,'[5]SREC Inventory Activity'!AB49,VLOOKUP($B60,Loans!$B$12:$AN$227,28,FALSE)*0)</f>
        <v>0</v>
      </c>
      <c r="Q60" s="82">
        <f>IF(AH60=1,'[6]SREC Inv. Summary'!J59,P60*E60*0.75)</f>
        <v>0</v>
      </c>
      <c r="R60" s="149">
        <f>IF(AH60=1,'[5]SREC Inventory Activity'!AH49,IF($K$5="M",SUM(P$14:P59)-SUM(R$14:R59),IF($K$5="B",IF(ISODD($A60),SUM(P$14:P59)-SUM(R$14:R59),0),IF(OR(A60=1,A60=4,A60=7,A60=10),SUM(P$14:P59)-SUM(R$14:R59),0))))</f>
        <v>0</v>
      </c>
      <c r="S60" s="82">
        <f>IF(AH60=1,'[6]SREC Inv. Summary'!M59,IF(R60&gt;0,V59,0))</f>
        <v>0</v>
      </c>
      <c r="T60" s="82">
        <f>IF(AH60=1,'[6]SREC Inv. Summary'!L59,IF(AND(R60&gt;0,K60=0),K60*R60,0))</f>
        <v>0</v>
      </c>
      <c r="U60" s="11">
        <f t="shared" si="4"/>
        <v>0</v>
      </c>
      <c r="V60" s="11">
        <f t="shared" si="5"/>
        <v>0</v>
      </c>
      <c r="W60" s="79">
        <f t="shared" si="6"/>
        <v>2231</v>
      </c>
      <c r="X60" s="79">
        <f t="shared" si="7"/>
        <v>8774</v>
      </c>
      <c r="Y60" s="145">
        <f t="shared" si="16"/>
        <v>2227</v>
      </c>
      <c r="Z60" s="80">
        <f t="shared" si="8"/>
        <v>691096.87</v>
      </c>
      <c r="AA60" s="80">
        <f t="shared" si="9"/>
        <v>2763743.59</v>
      </c>
      <c r="AB60" s="80">
        <f t="shared" si="17"/>
        <v>618533.88</v>
      </c>
      <c r="AC60" s="80">
        <f t="shared" si="10"/>
        <v>-2145209.71</v>
      </c>
      <c r="AD60" s="11">
        <f t="shared" si="11"/>
        <v>691748.38999986416</v>
      </c>
      <c r="AE60" s="150">
        <f>IF(AH60=1,[6]Input!C71,AD59*((B60-B59)-1)*$AE$2/365+$AE$2/365*1*AD60)</f>
        <v>20340.815514105554</v>
      </c>
      <c r="AF60" s="150">
        <f>IF(AH60=1,[6]Input!E71,J60*'PS INPUT'!$C$22)</f>
        <v>0</v>
      </c>
      <c r="AG60" s="52"/>
      <c r="AH60">
        <v>1</v>
      </c>
      <c r="AL60" s="170"/>
      <c r="AM60" s="170"/>
    </row>
    <row r="61" spans="1:39" s="4" customFormat="1" ht="12.75" hidden="1" customHeight="1" outlineLevel="1" x14ac:dyDescent="0.2">
      <c r="A61" s="4">
        <f t="shared" si="1"/>
        <v>11</v>
      </c>
      <c r="B61" s="77">
        <f t="shared" si="2"/>
        <v>41243</v>
      </c>
      <c r="C61" s="77">
        <v>41214</v>
      </c>
      <c r="D61" s="142">
        <f>IF(AH61=1,'[5]SREC Inventory Activity'!C50,VLOOKUP($B61,Loans!$B$12:$AN$227,34,FALSE))</f>
        <v>1468</v>
      </c>
      <c r="E61" s="82">
        <f>IF(AH61=1,'[5]SREC Inventory Activity'!I50,IF($A61&lt;6,VLOOKUP(YEAR(B61),SRECPrice!$B$5:$C$26,2,FALSE),VLOOKUP(YEAR(B61)+1,SRECPrice!$B$5:$C$26,2,FALSE)))</f>
        <v>252.81</v>
      </c>
      <c r="F61" s="143">
        <f>IF(AH61=1,IF(AND(E61&lt;475,'[5]SREC Inventory Activity'!N50&gt;475),'[5]SREC Inventory Activity'!$N50,475),475)</f>
        <v>475</v>
      </c>
      <c r="G61" s="82">
        <f>IF(AH61=1,'[6]SREC Inv. Summary'!C60,D61*E61)</f>
        <v>371125.08</v>
      </c>
      <c r="H61" s="11">
        <f t="shared" si="12"/>
        <v>697300</v>
      </c>
      <c r="I61" s="11">
        <f t="shared" si="3"/>
        <v>-326174.92</v>
      </c>
      <c r="J61" s="147">
        <f>IF(AH61=1,'[5]SREC Inventory Activity'!Q50,IF($K$5="M",SUM(D$14:D60)-SUM(J$14:J60),IF($K$5="B",IF(ISODD($A61),SUM(D$14:D60)-SUM(J$14:J60),0),IF(OR(A61=1,A61=4,A61=7,A61=10),SUM(D$14:D60)-SUM(J$14:J60),0))))</f>
        <v>0</v>
      </c>
      <c r="K61" s="148">
        <f>IF(AH61=1,'[5]SREC Inventory Activity'!W50,IF(J61&gt;0,E61,0))</f>
        <v>0</v>
      </c>
      <c r="L61" s="82">
        <f t="shared" si="13"/>
        <v>0</v>
      </c>
      <c r="M61" s="82">
        <f>IF(AH61=1,'[6]SREC Inv. Summary'!F60,IF(J61=0,0,O60))</f>
        <v>0</v>
      </c>
      <c r="N61" s="78">
        <f t="shared" si="14"/>
        <v>0</v>
      </c>
      <c r="O61" s="78">
        <f t="shared" si="15"/>
        <v>1062873.4699998642</v>
      </c>
      <c r="P61" s="84">
        <f>IF(AH61=1,'[5]SREC Inventory Activity'!AB50,VLOOKUP($B61,Loans!$B$12:$AN$227,28,FALSE)*0)</f>
        <v>0</v>
      </c>
      <c r="Q61" s="82">
        <f>IF(AH61=1,'[6]SREC Inv. Summary'!J60,P61*E61*0.75)</f>
        <v>0</v>
      </c>
      <c r="R61" s="149">
        <f>IF(AH61=1,'[5]SREC Inventory Activity'!AH50,IF($K$5="M",SUM(P$14:P60)-SUM(R$14:R60),IF($K$5="B",IF(ISODD($A61),SUM(P$14:P60)-SUM(R$14:R60),0),IF(OR(A61=1,A61=4,A61=7,A61=10),SUM(P$14:P60)-SUM(R$14:R60),0))))</f>
        <v>0</v>
      </c>
      <c r="S61" s="82">
        <f>IF(AH61=1,'[6]SREC Inv. Summary'!M60,IF(R61&gt;0,V60,0))</f>
        <v>0</v>
      </c>
      <c r="T61" s="82">
        <f>IF(AH61=1,'[6]SREC Inv. Summary'!L60,IF(AND(R61&gt;0,K61=0),K61*R61,0))</f>
        <v>0</v>
      </c>
      <c r="U61" s="11">
        <f t="shared" si="4"/>
        <v>0</v>
      </c>
      <c r="V61" s="11">
        <f t="shared" si="5"/>
        <v>0</v>
      </c>
      <c r="W61" s="79">
        <f t="shared" si="6"/>
        <v>1468</v>
      </c>
      <c r="X61" s="79">
        <f t="shared" si="7"/>
        <v>0</v>
      </c>
      <c r="Y61" s="145">
        <f t="shared" si="16"/>
        <v>3695</v>
      </c>
      <c r="Z61" s="80">
        <f t="shared" si="8"/>
        <v>371125.08</v>
      </c>
      <c r="AA61" s="80">
        <f t="shared" si="9"/>
        <v>0</v>
      </c>
      <c r="AB61" s="80">
        <f t="shared" si="17"/>
        <v>0</v>
      </c>
      <c r="AC61" s="80">
        <f t="shared" si="10"/>
        <v>0</v>
      </c>
      <c r="AD61" s="11">
        <f t="shared" si="11"/>
        <v>1062873.4699998642</v>
      </c>
      <c r="AE61" s="150">
        <f>IF(AH61=1,[6]Input!C72,AD60*((B61-B60)-1)*$AE$2/365+$AE$2/365*1*AD61)</f>
        <v>6425.0651552535401</v>
      </c>
      <c r="AF61" s="150">
        <f>IF(AH61=1,[6]Input!E72,J61*'PS INPUT'!$C$22)</f>
        <v>0</v>
      </c>
      <c r="AG61" s="52"/>
      <c r="AH61" s="4">
        <v>1</v>
      </c>
      <c r="AL61" s="170"/>
      <c r="AM61" s="170"/>
    </row>
    <row r="62" spans="1:39" ht="12.75" hidden="1" customHeight="1" outlineLevel="1" collapsed="1" x14ac:dyDescent="0.2">
      <c r="A62">
        <f t="shared" si="1"/>
        <v>12</v>
      </c>
      <c r="B62" s="70">
        <f t="shared" si="2"/>
        <v>41274</v>
      </c>
      <c r="C62" s="77">
        <v>41244</v>
      </c>
      <c r="D62" s="142">
        <f>IF(AH62=1,'[5]SREC Inventory Activity'!C51,VLOOKUP($B62,Loans!$B$12:$AN$227,34,FALSE))</f>
        <v>1025</v>
      </c>
      <c r="E62" s="82">
        <f>IF(AH62=1,'[5]SREC Inventory Activity'!I51,IF($A62&lt;6,VLOOKUP(YEAR(B62),SRECPrice!$B$5:$C$26,2,FALSE),VLOOKUP(YEAR(B62)+1,SRECPrice!$B$5:$C$26,2,FALSE)))</f>
        <v>219.56</v>
      </c>
      <c r="F62" s="143">
        <f>IF(AH62=1,IF(AND(E62&lt;475,'[5]SREC Inventory Activity'!N51&gt;475),'[5]SREC Inventory Activity'!$N51,475),475)</f>
        <v>475</v>
      </c>
      <c r="G62" s="82">
        <f>IF(AH62=1,'[6]SREC Inv. Summary'!C61,D62*E62)</f>
        <v>225049</v>
      </c>
      <c r="H62" s="11">
        <f t="shared" si="12"/>
        <v>486875</v>
      </c>
      <c r="I62" s="11">
        <f t="shared" si="3"/>
        <v>-261826</v>
      </c>
      <c r="J62" s="147">
        <f>IF(AH62=1,'[5]SREC Inventory Activity'!Q51,IF($K$5="M",SUM(D$14:D61)-SUM(J$14:J61),IF($K$5="B",IF(ISODD($A62),SUM(D$14:D61)-SUM(J$14:J61),0),IF(OR(A62=1,A62=4,A62=7,A62=10),SUM(D$14:D61)-SUM(J$14:J61),0))))</f>
        <v>0</v>
      </c>
      <c r="K62" s="148">
        <f>IF(AH62=1,'[5]SREC Inventory Activity'!W51,IF(J62&gt;0,E62,0))</f>
        <v>0</v>
      </c>
      <c r="L62" s="82">
        <f t="shared" si="13"/>
        <v>0</v>
      </c>
      <c r="M62" s="82">
        <f>IF(AH62=1,'[6]SREC Inv. Summary'!F61,IF(J62=0,0,O61))</f>
        <v>0</v>
      </c>
      <c r="N62" s="78">
        <f t="shared" si="14"/>
        <v>0</v>
      </c>
      <c r="O62" s="78">
        <f t="shared" si="15"/>
        <v>1287922.4699998642</v>
      </c>
      <c r="P62" s="84">
        <f>IF(AH62=1,'[5]SREC Inventory Activity'!AB51,VLOOKUP($B62,Loans!$B$12:$AN$227,28,FALSE)*0)</f>
        <v>0</v>
      </c>
      <c r="Q62" s="82">
        <f>IF(AH62=1,'[6]SREC Inv. Summary'!J61,P62*E62*0.75)</f>
        <v>0</v>
      </c>
      <c r="R62" s="149">
        <f>IF(AH62=1,'[5]SREC Inventory Activity'!AH51,IF($K$5="M",SUM(P$14:P61)-SUM(R$14:R61),IF($K$5="B",IF(ISODD($A62),SUM(P$14:P61)-SUM(R$14:R61),0),IF(OR(A62=1,A62=4,A62=7,A62=10),SUM(P$14:P61)-SUM(R$14:R61),0))))</f>
        <v>0</v>
      </c>
      <c r="S62" s="82">
        <f>IF(AH62=1,'[6]SREC Inv. Summary'!M61,IF(R62&gt;0,V61,0))</f>
        <v>0</v>
      </c>
      <c r="T62" s="82">
        <f>IF(AH62=1,'[6]SREC Inv. Summary'!L61,IF(AND(R62&gt;0,K62=0),K62*R62,0))</f>
        <v>0</v>
      </c>
      <c r="U62" s="11">
        <f t="shared" si="4"/>
        <v>0</v>
      </c>
      <c r="V62" s="11">
        <f t="shared" si="5"/>
        <v>0</v>
      </c>
      <c r="W62" s="79">
        <f t="shared" si="6"/>
        <v>1025</v>
      </c>
      <c r="X62" s="79">
        <f t="shared" si="7"/>
        <v>0</v>
      </c>
      <c r="Y62" s="145">
        <f t="shared" si="16"/>
        <v>4720</v>
      </c>
      <c r="Z62" s="80">
        <f t="shared" si="8"/>
        <v>225049</v>
      </c>
      <c r="AA62" s="80">
        <f t="shared" si="9"/>
        <v>0</v>
      </c>
      <c r="AB62" s="80">
        <f t="shared" si="17"/>
        <v>0</v>
      </c>
      <c r="AC62" s="80">
        <f t="shared" si="10"/>
        <v>0</v>
      </c>
      <c r="AD62" s="11">
        <f t="shared" si="11"/>
        <v>1287922.4699998642</v>
      </c>
      <c r="AE62" s="150">
        <f>IF(AH62=1,[6]Input!C73,AD61*((B62-B61)-1)*$AE$2/365+$AE$2/365*1*AD62)</f>
        <v>10092.900940776786</v>
      </c>
      <c r="AF62" s="150">
        <f>IF(AH62=1,[6]Input!E73,J62*'PS INPUT'!$C$22)</f>
        <v>27513</v>
      </c>
      <c r="AG62" s="52"/>
      <c r="AH62">
        <v>1</v>
      </c>
      <c r="AL62" s="170"/>
      <c r="AM62" s="170"/>
    </row>
    <row r="63" spans="1:39" ht="12.75" hidden="1" customHeight="1" outlineLevel="1" x14ac:dyDescent="0.2">
      <c r="A63">
        <f t="shared" si="1"/>
        <v>1</v>
      </c>
      <c r="B63" s="70">
        <f t="shared" si="2"/>
        <v>41305</v>
      </c>
      <c r="C63" s="77">
        <v>41275</v>
      </c>
      <c r="D63" s="142">
        <f>IF(AH63=1,'[5]SREC Inventory Activity'!C52,VLOOKUP($B63,Loans!$B$12:$AN$227,34,FALSE))</f>
        <v>857</v>
      </c>
      <c r="E63" s="82">
        <f>IF(AH63=1,'[5]SREC Inventory Activity'!I52,IF($A63&lt;6,VLOOKUP(YEAR(B63),SRECPrice!$B$5:$C$26,2,FALSE),VLOOKUP(YEAR(B63)+1,SRECPrice!$B$5:$C$26,2,FALSE)))</f>
        <v>215.06</v>
      </c>
      <c r="F63" s="143">
        <f>IF(AH63=1,IF(AND(E63&lt;475,'[5]SREC Inventory Activity'!N52&gt;475),'[5]SREC Inventory Activity'!$N52,475),475)</f>
        <v>475</v>
      </c>
      <c r="G63" s="82">
        <f>IF(AH63=1,'[6]SREC Inv. Summary'!C62,D63*E63)</f>
        <v>184306.42</v>
      </c>
      <c r="H63" s="11">
        <f t="shared" si="12"/>
        <v>407075</v>
      </c>
      <c r="I63" s="11">
        <f t="shared" si="3"/>
        <v>-222768.58</v>
      </c>
      <c r="J63" s="147">
        <f>IF(AH63=1,'[5]SREC Inventory Activity'!Q52,IF($K$5="M",SUM(D$14:D62)-SUM(J$14:J62),IF($K$5="B",IF(ISODD($A63),SUM(D$14:D62)-SUM(J$14:J62),0),IF(OR(A63=1,A63=4,A63=7,A63=10),SUM(D$14:D62)-SUM(J$14:J62),0))))</f>
        <v>0</v>
      </c>
      <c r="K63" s="148">
        <f>IF(AH63=1,'[5]SREC Inventory Activity'!W52,IF(J63&gt;0,E63,0))</f>
        <v>0</v>
      </c>
      <c r="L63" s="82">
        <f t="shared" si="13"/>
        <v>0</v>
      </c>
      <c r="M63" s="82">
        <f>IF(AH63=1,'[6]SREC Inv. Summary'!F62,IF(J63=0,0,O62))</f>
        <v>0</v>
      </c>
      <c r="N63" s="78">
        <f t="shared" si="14"/>
        <v>0</v>
      </c>
      <c r="O63" s="78">
        <f t="shared" si="15"/>
        <v>1472228.8899998642</v>
      </c>
      <c r="P63" s="84">
        <f>IF(AH63=1,'[5]SREC Inventory Activity'!AB52,VLOOKUP($B63,Loans!$B$12:$AN$227,28,FALSE)*0)</f>
        <v>0</v>
      </c>
      <c r="Q63" s="82">
        <f>IF(AH63=1,'[6]SREC Inv. Summary'!J62,P63*E63*0.75)</f>
        <v>0</v>
      </c>
      <c r="R63" s="149">
        <f>IF(AH63=1,'[5]SREC Inventory Activity'!AH52,IF($K$5="M",SUM(P$14:P62)-SUM(R$14:R62),IF($K$5="B",IF(ISODD($A63),SUM(P$14:P62)-SUM(R$14:R62),0),IF(OR(A63=1,A63=4,A63=7,A63=10),SUM(P$14:P62)-SUM(R$14:R62),0))))</f>
        <v>0</v>
      </c>
      <c r="S63" s="82">
        <f>IF(AH63=1,'[6]SREC Inv. Summary'!M62,IF(R63&gt;0,V62,0))</f>
        <v>0</v>
      </c>
      <c r="T63" s="82">
        <f>IF(AH63=1,'[6]SREC Inv. Summary'!L62,IF(AND(R63&gt;0,K63=0),K63*R63,0))</f>
        <v>0</v>
      </c>
      <c r="U63" s="11">
        <f t="shared" si="4"/>
        <v>0</v>
      </c>
      <c r="V63" s="11">
        <f t="shared" si="5"/>
        <v>0</v>
      </c>
      <c r="W63" s="79">
        <f t="shared" si="6"/>
        <v>857</v>
      </c>
      <c r="X63" s="79">
        <f t="shared" si="7"/>
        <v>0</v>
      </c>
      <c r="Y63" s="145">
        <f t="shared" si="16"/>
        <v>5577</v>
      </c>
      <c r="Z63" s="80">
        <f t="shared" si="8"/>
        <v>184306.42</v>
      </c>
      <c r="AA63" s="80">
        <f t="shared" si="9"/>
        <v>0</v>
      </c>
      <c r="AB63" s="80">
        <f t="shared" si="17"/>
        <v>0</v>
      </c>
      <c r="AC63" s="80">
        <f t="shared" si="10"/>
        <v>0</v>
      </c>
      <c r="AD63" s="11">
        <f t="shared" si="11"/>
        <v>1472228.8899998642</v>
      </c>
      <c r="AE63" s="150">
        <f>IF(AH63=1,[6]Input!C74,AD62*((B63-B62)-1)*$AE$2/365+$AE$2/365*1*AD63)</f>
        <v>12204.037270261717</v>
      </c>
      <c r="AF63" s="150">
        <f>IF(AH63=1,[6]Input!E74,J63*'PS INPUT'!$C$22)</f>
        <v>0</v>
      </c>
      <c r="AG63" s="52"/>
      <c r="AH63">
        <v>1</v>
      </c>
      <c r="AL63" s="170"/>
      <c r="AM63" s="170"/>
    </row>
    <row r="64" spans="1:39" ht="12.75" hidden="1" customHeight="1" outlineLevel="1" x14ac:dyDescent="0.2">
      <c r="A64">
        <f t="shared" si="1"/>
        <v>2</v>
      </c>
      <c r="B64" s="70">
        <f t="shared" si="2"/>
        <v>41333</v>
      </c>
      <c r="C64" s="77">
        <v>41306</v>
      </c>
      <c r="D64" s="142">
        <f>IF(AH64=1,'[5]SREC Inventory Activity'!C53,VLOOKUP($B64,Loans!$B$12:$AN$227,34,FALSE))</f>
        <v>959</v>
      </c>
      <c r="E64" s="82">
        <f>IF(AH64=1,'[5]SREC Inventory Activity'!I53,IF($A64&lt;6,VLOOKUP(YEAR(B64),SRECPrice!$B$5:$C$26,2,FALSE),VLOOKUP(YEAR(B64)+1,SRECPrice!$B$5:$C$26,2,FALSE)))</f>
        <v>228.2</v>
      </c>
      <c r="F64" s="143">
        <f>IF(AH64=1,IF(AND(E64&lt;475,'[5]SREC Inventory Activity'!N53&gt;475),'[5]SREC Inventory Activity'!$N53,475),475)</f>
        <v>475</v>
      </c>
      <c r="G64" s="82">
        <f>IF(AH64=1,'[6]SREC Inv. Summary'!C63,D64*E64)</f>
        <v>218843.8</v>
      </c>
      <c r="H64" s="11">
        <f t="shared" si="12"/>
        <v>455525</v>
      </c>
      <c r="I64" s="11">
        <f t="shared" si="3"/>
        <v>-236681.2</v>
      </c>
      <c r="J64" s="147">
        <f>IF(AH64=1,'[5]SREC Inventory Activity'!Q53,IF($K$5="M",SUM(D$14:D63)-SUM(J$14:J63),IF($K$5="B",IF(ISODD($A64),SUM(D$14:D63)-SUM(J$14:J63),0),IF(OR(A64=1,A64=4,A64=7,A64=10),SUM(D$14:D63)-SUM(J$14:J63),0))))</f>
        <v>0</v>
      </c>
      <c r="K64" s="148">
        <f>IF(AH64=1,'[5]SREC Inventory Activity'!W53,IF(J64&gt;0,E64,0))</f>
        <v>0</v>
      </c>
      <c r="L64" s="82">
        <f t="shared" si="13"/>
        <v>0</v>
      </c>
      <c r="M64" s="82">
        <f>IF(AH64=1,'[6]SREC Inv. Summary'!F63,IF(J64=0,0,O63))</f>
        <v>0</v>
      </c>
      <c r="N64" s="78">
        <f t="shared" si="14"/>
        <v>0</v>
      </c>
      <c r="O64" s="78">
        <f t="shared" si="15"/>
        <v>1691072.6899998642</v>
      </c>
      <c r="P64" s="84">
        <f>IF(AH64=1,'[5]SREC Inventory Activity'!AB53,VLOOKUP($B64,Loans!$B$12:$AN$227,28,FALSE)*0)</f>
        <v>0</v>
      </c>
      <c r="Q64" s="82">
        <f>IF(AH64=1,'[6]SREC Inv. Summary'!J63,P64*E64*0.75)</f>
        <v>0</v>
      </c>
      <c r="R64" s="149">
        <f>IF(AH64=1,'[5]SREC Inventory Activity'!AH53,IF($K$5="M",SUM(P$14:P63)-SUM(R$14:R63),IF($K$5="B",IF(ISODD($A64),SUM(P$14:P63)-SUM(R$14:R63),0),IF(OR(A64=1,A64=4,A64=7,A64=10),SUM(P$14:P63)-SUM(R$14:R63),0))))</f>
        <v>0</v>
      </c>
      <c r="S64" s="82">
        <f>IF(AH64=1,'[6]SREC Inv. Summary'!M63,IF(R64&gt;0,V63,0))</f>
        <v>0</v>
      </c>
      <c r="T64" s="82">
        <f>IF(AH64=1,'[6]SREC Inv. Summary'!L63,IF(AND(R64&gt;0,K64=0),K64*R64,0))</f>
        <v>0</v>
      </c>
      <c r="U64" s="11">
        <f t="shared" si="4"/>
        <v>0</v>
      </c>
      <c r="V64" s="11">
        <f t="shared" si="5"/>
        <v>0</v>
      </c>
      <c r="W64" s="79">
        <f t="shared" si="6"/>
        <v>959</v>
      </c>
      <c r="X64" s="79">
        <f t="shared" si="7"/>
        <v>0</v>
      </c>
      <c r="Y64" s="145">
        <f t="shared" si="16"/>
        <v>6536</v>
      </c>
      <c r="Z64" s="80">
        <f t="shared" si="8"/>
        <v>218843.8</v>
      </c>
      <c r="AA64" s="80">
        <f t="shared" si="9"/>
        <v>0</v>
      </c>
      <c r="AB64" s="80">
        <f t="shared" si="17"/>
        <v>0</v>
      </c>
      <c r="AC64" s="80">
        <f t="shared" si="10"/>
        <v>0</v>
      </c>
      <c r="AD64" s="11">
        <f t="shared" si="11"/>
        <v>1691072.6899998642</v>
      </c>
      <c r="AE64" s="150">
        <f>IF(AH64=1,[6]Input!C75,AD63*((B64-B63)-1)*$AE$2/365+$AE$2/365*1*AD64)</f>
        <v>12609.738680842665</v>
      </c>
      <c r="AF64" s="150">
        <f>IF(AH64=1,[6]Input!E75,J64*'PS INPUT'!$C$22)</f>
        <v>0</v>
      </c>
      <c r="AG64" s="52"/>
      <c r="AH64">
        <v>1</v>
      </c>
      <c r="AL64" s="170"/>
      <c r="AM64" s="170"/>
    </row>
    <row r="65" spans="1:39" ht="12.75" hidden="1" customHeight="1" outlineLevel="1" x14ac:dyDescent="0.2">
      <c r="A65">
        <f t="shared" si="1"/>
        <v>3</v>
      </c>
      <c r="B65" s="70">
        <f t="shared" si="2"/>
        <v>41364</v>
      </c>
      <c r="C65" s="77">
        <v>41334</v>
      </c>
      <c r="D65" s="142">
        <f>IF(AH65=1,'[5]SREC Inventory Activity'!C54,VLOOKUP($B65,Loans!$B$12:$AN$227,34,FALSE))</f>
        <v>1121</v>
      </c>
      <c r="E65" s="82">
        <f>IF(AH65=1,'[5]SREC Inventory Activity'!I54,IF($A65&lt;6,VLOOKUP(YEAR(B65),SRECPrice!$B$5:$C$26,2,FALSE),VLOOKUP(YEAR(B65)+1,SRECPrice!$B$5:$C$26,2,FALSE)))</f>
        <v>208.88</v>
      </c>
      <c r="F65" s="143">
        <f>IF(AH65=1,IF(AND(E65&lt;475,'[5]SREC Inventory Activity'!N54&gt;475),'[5]SREC Inventory Activity'!$N54,475),475)</f>
        <v>475</v>
      </c>
      <c r="G65" s="82">
        <f>IF(AH65=1,'[6]SREC Inv. Summary'!C64,D65*E65)</f>
        <v>234154.48</v>
      </c>
      <c r="H65" s="11">
        <f t="shared" si="12"/>
        <v>532475</v>
      </c>
      <c r="I65" s="11">
        <f t="shared" si="3"/>
        <v>-298320.52</v>
      </c>
      <c r="J65" s="147">
        <f>IF(AH65=1,'[5]SREC Inventory Activity'!Q54,IF($K$5="M",SUM(D$14:D64)-SUM(J$14:J64),IF($K$5="B",IF(ISODD($A65),SUM(D$14:D64)-SUM(J$14:J64),0),IF(OR(A65=1,A65=4,A65=7,A65=10),SUM(D$14:D64)-SUM(J$14:J64),0))))</f>
        <v>6540</v>
      </c>
      <c r="K65" s="148">
        <f>IF(AH65=1,'[5]SREC Inventory Activity'!W54,IF(J65&gt;0,E65,0))</f>
        <v>112.010000000007</v>
      </c>
      <c r="L65" s="82">
        <f t="shared" si="13"/>
        <v>732545.4</v>
      </c>
      <c r="M65" s="82">
        <f>IF(AH65=1,'[6]SREC Inv. Summary'!F64,IF(J65=0,0,O64))</f>
        <v>1690421.17</v>
      </c>
      <c r="N65" s="78">
        <f t="shared" si="14"/>
        <v>-957875.7699999999</v>
      </c>
      <c r="O65" s="78">
        <f t="shared" si="15"/>
        <v>234805.99999986426</v>
      </c>
      <c r="P65" s="84">
        <f>IF(AH65=1,'[5]SREC Inventory Activity'!AB54,VLOOKUP($B65,Loans!$B$12:$AN$227,28,FALSE)*0)</f>
        <v>0</v>
      </c>
      <c r="Q65" s="82">
        <f>IF(AH65=1,'[6]SREC Inv. Summary'!J64,P65*E65*0.75)</f>
        <v>0</v>
      </c>
      <c r="R65" s="149">
        <f>IF(AH65=1,'[5]SREC Inventory Activity'!AH54,IF($K$5="M",SUM(P$14:P64)-SUM(R$14:R64),IF($K$5="B",IF(ISODD($A65),SUM(P$14:P64)-SUM(R$14:R64),0),IF(OR(A65=1,A65=4,A65=7,A65=10),SUM(P$14:P64)-SUM(R$14:R64),0))))</f>
        <v>0</v>
      </c>
      <c r="S65" s="82">
        <f>IF(AH65=1,'[6]SREC Inv. Summary'!M64,IF(R65&gt;0,V64,0))</f>
        <v>0</v>
      </c>
      <c r="T65" s="82">
        <f>IF(AH65=1,'[6]SREC Inv. Summary'!L64,IF(AND(R65&gt;0,K65=0),K65*R65,0))</f>
        <v>0</v>
      </c>
      <c r="U65" s="11">
        <f t="shared" si="4"/>
        <v>0</v>
      </c>
      <c r="V65" s="11">
        <f t="shared" si="5"/>
        <v>0</v>
      </c>
      <c r="W65" s="79">
        <f t="shared" si="6"/>
        <v>1121</v>
      </c>
      <c r="X65" s="79">
        <f t="shared" si="7"/>
        <v>6540</v>
      </c>
      <c r="Y65" s="145">
        <f t="shared" si="16"/>
        <v>1117</v>
      </c>
      <c r="Z65" s="80">
        <f t="shared" si="8"/>
        <v>234154.48</v>
      </c>
      <c r="AA65" s="80">
        <f t="shared" si="9"/>
        <v>1690421.17</v>
      </c>
      <c r="AB65" s="80">
        <f t="shared" si="17"/>
        <v>732545.4</v>
      </c>
      <c r="AC65" s="80">
        <f t="shared" si="10"/>
        <v>-957875.7699999999</v>
      </c>
      <c r="AD65" s="11">
        <f t="shared" si="11"/>
        <v>234805.99999986426</v>
      </c>
      <c r="AE65" s="150">
        <f>IF(AH65=1,[6]Input!C76,AD64*((B65-B64)-1)*$AE$2/365+$AE$2/365*1*AD65)</f>
        <v>12365.908043513771</v>
      </c>
      <c r="AF65" s="150">
        <f>IF(AH65=1,[6]Input!E76,J65*'PS INPUT'!$C$22)</f>
        <v>7360</v>
      </c>
      <c r="AG65" s="52"/>
      <c r="AH65">
        <v>1</v>
      </c>
      <c r="AL65" s="170"/>
      <c r="AM65" s="170"/>
    </row>
    <row r="66" spans="1:39" ht="12.75" hidden="1" customHeight="1" outlineLevel="1" x14ac:dyDescent="0.2">
      <c r="A66" s="4">
        <f t="shared" si="1"/>
        <v>4</v>
      </c>
      <c r="B66" s="70">
        <f t="shared" si="2"/>
        <v>41394</v>
      </c>
      <c r="C66" s="77">
        <v>41365</v>
      </c>
      <c r="D66" s="142">
        <f>IF(AH66=1,'[5]SREC Inventory Activity'!C55,VLOOKUP($B66,Loans!$B$12:$AN$227,34,FALSE))</f>
        <v>2397</v>
      </c>
      <c r="E66" s="82">
        <f>IF(AH66=1,'[5]SREC Inventory Activity'!I55,IF($A66&lt;6,VLOOKUP(YEAR(B66),SRECPrice!$B$5:$C$26,2,FALSE),VLOOKUP(YEAR(B66)+1,SRECPrice!$B$5:$C$26,2,FALSE)))</f>
        <v>195.57</v>
      </c>
      <c r="F66" s="143">
        <f>IF(AH66=1,IF(AND(E66&lt;475,'[5]SREC Inventory Activity'!N55&gt;475),'[5]SREC Inventory Activity'!$N55,475),475)</f>
        <v>475</v>
      </c>
      <c r="G66" s="82">
        <f>IF(AH66=1,'[6]SREC Inv. Summary'!C65,D66*E66)</f>
        <v>468781.29</v>
      </c>
      <c r="H66" s="11">
        <f t="shared" si="12"/>
        <v>1138575</v>
      </c>
      <c r="I66" s="11">
        <f t="shared" si="3"/>
        <v>-669793.71</v>
      </c>
      <c r="J66" s="147">
        <f>IF(AH66=1,'[5]SREC Inventory Activity'!Q55,IF($K$5="M",SUM(D$14:D65)-SUM(J$14:J65),IF($K$5="B",IF(ISODD($A66),SUM(D$14:D65)-SUM(J$14:J65),0),IF(OR(A66=1,A66=4,A66=7,A66=10),SUM(D$14:D65)-SUM(J$14:J65),0))))</f>
        <v>0</v>
      </c>
      <c r="K66" s="148">
        <f>IF(AH66=1,'[5]SREC Inventory Activity'!W55,IF(J66&gt;0,E66,0))</f>
        <v>0</v>
      </c>
      <c r="L66" s="82">
        <f t="shared" si="13"/>
        <v>0</v>
      </c>
      <c r="M66" s="82">
        <f>IF(AH66=1,'[6]SREC Inv. Summary'!F65,IF(J66=0,0,O65))</f>
        <v>0</v>
      </c>
      <c r="N66" s="78">
        <f t="shared" si="14"/>
        <v>0</v>
      </c>
      <c r="O66" s="78">
        <f t="shared" si="15"/>
        <v>703587.2899998643</v>
      </c>
      <c r="P66" s="84">
        <f>IF(AH66=1,'[5]SREC Inventory Activity'!AB55,VLOOKUP($B66,Loans!$B$12:$AN$227,28,FALSE)*0)</f>
        <v>0</v>
      </c>
      <c r="Q66" s="82">
        <f>IF(AH66=1,'[6]SREC Inv. Summary'!J65,P66*E66*0.75)</f>
        <v>0</v>
      </c>
      <c r="R66" s="149">
        <f>IF(AH66=1,'[5]SREC Inventory Activity'!AH55,IF($K$5="M",SUM(P$14:P65)-SUM(R$14:R65),IF($K$5="B",IF(ISODD($A66),SUM(P$14:P65)-SUM(R$14:R65),0),IF(OR(A66=1,A66=4,A66=7,A66=10),SUM(P$14:P65)-SUM(R$14:R65),0))))</f>
        <v>0</v>
      </c>
      <c r="S66" s="82">
        <f>IF(AH66=1,'[6]SREC Inv. Summary'!M65,IF(R66&gt;0,V65,0))</f>
        <v>0</v>
      </c>
      <c r="T66" s="82">
        <f>IF(AH66=1,'[6]SREC Inv. Summary'!L65,IF(AND(R66&gt;0,K66=0),K66*R66,0))</f>
        <v>0</v>
      </c>
      <c r="U66" s="11">
        <f t="shared" si="4"/>
        <v>0</v>
      </c>
      <c r="V66" s="11">
        <f t="shared" si="5"/>
        <v>0</v>
      </c>
      <c r="W66" s="79">
        <f t="shared" si="6"/>
        <v>2397</v>
      </c>
      <c r="X66" s="79">
        <f t="shared" si="7"/>
        <v>0</v>
      </c>
      <c r="Y66" s="145">
        <f t="shared" si="16"/>
        <v>3514</v>
      </c>
      <c r="Z66" s="80">
        <f t="shared" si="8"/>
        <v>468781.29</v>
      </c>
      <c r="AA66" s="80">
        <f t="shared" si="9"/>
        <v>0</v>
      </c>
      <c r="AB66" s="80">
        <f t="shared" si="17"/>
        <v>0</v>
      </c>
      <c r="AC66" s="80">
        <f t="shared" si="10"/>
        <v>0</v>
      </c>
      <c r="AD66" s="11">
        <f t="shared" si="11"/>
        <v>703587.2899998643</v>
      </c>
      <c r="AE66" s="150">
        <f>IF(AH66=1,[6]Input!C77,AD65*((B66-B65)-1)*$AE$2/365+$AE$2/365*1*AD66)</f>
        <v>2282.2175362425801</v>
      </c>
      <c r="AF66" s="150">
        <f>IF(AH66=1,[6]Input!E77,J66*'PS INPUT'!$C$22)</f>
        <v>0</v>
      </c>
      <c r="AG66" s="52"/>
      <c r="AH66">
        <v>1</v>
      </c>
      <c r="AL66" s="170"/>
      <c r="AM66" s="170"/>
    </row>
    <row r="67" spans="1:39" ht="12.75" hidden="1" customHeight="1" outlineLevel="1" x14ac:dyDescent="0.2">
      <c r="A67">
        <f t="shared" si="1"/>
        <v>5</v>
      </c>
      <c r="B67" s="70">
        <f t="shared" si="2"/>
        <v>41425</v>
      </c>
      <c r="C67" s="77">
        <v>41395</v>
      </c>
      <c r="D67" s="142">
        <f>IF(AH67=1,'[5]SREC Inventory Activity'!C56,VLOOKUP($B67,Loans!$B$12:$AN$227,34,FALSE))</f>
        <v>2683</v>
      </c>
      <c r="E67" s="82">
        <f>IF(AH67=1,'[5]SREC Inventory Activity'!I56,IF($A67&lt;6,VLOOKUP(YEAR(B67),SRECPrice!$B$5:$C$26,2,FALSE),VLOOKUP(YEAR(B67)+1,SRECPrice!$B$5:$C$26,2,FALSE)))</f>
        <v>190.31</v>
      </c>
      <c r="F67" s="143">
        <f>IF(AH67=1,IF(AND(E67&lt;475,'[5]SREC Inventory Activity'!N56&gt;475),'[5]SREC Inventory Activity'!$N56,475),475)</f>
        <v>475</v>
      </c>
      <c r="G67" s="82">
        <f>IF(AH67=1,'[6]SREC Inv. Summary'!C66,D67*E67)</f>
        <v>510601.73</v>
      </c>
      <c r="H67" s="11">
        <f t="shared" si="12"/>
        <v>1274425</v>
      </c>
      <c r="I67" s="11">
        <f>G67-H67</f>
        <v>-763823.27</v>
      </c>
      <c r="J67" s="147">
        <f>IF(AH67=1,'[5]SREC Inventory Activity'!Q56,IF($K$5="M",SUM(D$14:D66)-SUM(J$14:J66),IF($K$5="B",IF(ISODD($A67),SUM(D$14:D66)-SUM(J$14:J66),0),IF(OR(A67=1,A67=4,A67=7,A67=10),SUM(D$14:D66)-SUM(J$14:J66),0))))</f>
        <v>3518</v>
      </c>
      <c r="K67" s="148">
        <f>IF(AH67=1,'[5]SREC Inventory Activity'!W56,IF(J67&gt;0,E67,0))</f>
        <v>143.79</v>
      </c>
      <c r="L67" s="82">
        <f t="shared" si="13"/>
        <v>505853.22</v>
      </c>
      <c r="M67" s="82">
        <f>IF(AH67=1,'[6]SREC Inv. Summary'!F66,IF(J67=0,0,O66))</f>
        <v>702935.77000001608</v>
      </c>
      <c r="N67" s="78">
        <f t="shared" si="14"/>
        <v>-197082.55000001611</v>
      </c>
      <c r="O67" s="78">
        <f t="shared" si="15"/>
        <v>511253.24999984819</v>
      </c>
      <c r="P67" s="84">
        <f>IF(AH67=1,'[5]SREC Inventory Activity'!AB56,VLOOKUP($B67,Loans!$B$12:$AN$227,28,FALSE)*0)</f>
        <v>0</v>
      </c>
      <c r="Q67" s="82">
        <f>IF(AH67=1,'[6]SREC Inv. Summary'!J66,P67*E67*0.75)</f>
        <v>0</v>
      </c>
      <c r="R67" s="149">
        <f>IF(AH67=1,'[5]SREC Inventory Activity'!AH56,IF($K$5="M",SUM(P$14:P66)-SUM(R$14:R66),IF($K$5="B",IF(ISODD($A67),SUM(P$14:P66)-SUM(R$14:R66),0),IF(OR(A67=1,A67=4,A67=7,A67=10),SUM(P$14:P66)-SUM(R$14:R66),0))))</f>
        <v>0</v>
      </c>
      <c r="S67" s="82">
        <f>IF(AH67=1,'[6]SREC Inv. Summary'!M66,IF(R67&gt;0,V66,0))</f>
        <v>0</v>
      </c>
      <c r="T67" s="82">
        <f>IF(AH67=1,'[6]SREC Inv. Summary'!L66,IF(AND(R67&gt;0,K67=0),K67*R67,0))</f>
        <v>0</v>
      </c>
      <c r="U67" s="11">
        <f t="shared" si="4"/>
        <v>0</v>
      </c>
      <c r="V67" s="11">
        <f t="shared" si="5"/>
        <v>0</v>
      </c>
      <c r="W67" s="79">
        <f t="shared" si="6"/>
        <v>2683</v>
      </c>
      <c r="X67" s="79">
        <f t="shared" si="7"/>
        <v>3518</v>
      </c>
      <c r="Y67" s="145">
        <f t="shared" si="16"/>
        <v>2679</v>
      </c>
      <c r="Z67" s="80">
        <f t="shared" si="8"/>
        <v>510601.73</v>
      </c>
      <c r="AA67" s="80">
        <f t="shared" si="9"/>
        <v>702935.77000001608</v>
      </c>
      <c r="AB67" s="80">
        <f t="shared" si="17"/>
        <v>505853.22</v>
      </c>
      <c r="AC67" s="80">
        <f t="shared" si="10"/>
        <v>-197082.55000001611</v>
      </c>
      <c r="AD67" s="11">
        <f t="shared" si="11"/>
        <v>511253.24999984819</v>
      </c>
      <c r="AE67" s="150">
        <f>IF(AH67=1,[6]Input!C78,AD66*((B67-B66)-1)*$AE$2/365+$AE$2/365*1*AD67)</f>
        <v>3295.0307896891131</v>
      </c>
      <c r="AF67" s="150">
        <f>IF(AH67=1,[6]Input!E78,J67*'PS INPUT'!$C$22)</f>
        <v>7744</v>
      </c>
      <c r="AG67" s="52"/>
      <c r="AH67">
        <v>1</v>
      </c>
      <c r="AL67" s="170"/>
      <c r="AM67" s="170"/>
    </row>
    <row r="68" spans="1:39" ht="12.75" hidden="1" customHeight="1" outlineLevel="1" x14ac:dyDescent="0.2">
      <c r="A68">
        <f t="shared" si="1"/>
        <v>6</v>
      </c>
      <c r="B68" s="70">
        <f t="shared" si="2"/>
        <v>41455</v>
      </c>
      <c r="C68" s="77">
        <v>41426</v>
      </c>
      <c r="D68" s="142">
        <f>IF(AH68=1,'[5]SREC Inventory Activity'!C57,VLOOKUP($B68,Loans!$B$12:$AN$227,34,FALSE))</f>
        <v>2874</v>
      </c>
      <c r="E68" s="82">
        <f>IF(AH68=1,'[5]SREC Inventory Activity'!I57,IF($A68&lt;6,VLOOKUP(YEAR(B68),SRECPrice!$B$5:$C$26,2,FALSE),VLOOKUP(YEAR(B68)+1,SRECPrice!$B$5:$C$26,2,FALSE)))</f>
        <v>186.66</v>
      </c>
      <c r="F68" s="143">
        <f>IF(AH68=1,IF(AND(E68&lt;475,'[5]SREC Inventory Activity'!N57&gt;475),'[5]SREC Inventory Activity'!$N57,475),475)</f>
        <v>475</v>
      </c>
      <c r="G68" s="82">
        <f>IF(AH68=1,'[6]SREC Inv. Summary'!C67,D68*E68)</f>
        <v>536460.84</v>
      </c>
      <c r="H68" s="11">
        <f t="shared" si="12"/>
        <v>1365150</v>
      </c>
      <c r="I68" s="11">
        <f t="shared" si="3"/>
        <v>-828689.16</v>
      </c>
      <c r="J68" s="147">
        <f>IF(AH68=1,'[5]SREC Inventory Activity'!Q57,IF($K$5="M",SUM(D$14:D67)-SUM(J$14:J67),IF($K$5="B",IF(ISODD($A68),SUM(D$14:D67)-SUM(J$14:J67),0),IF(OR(A68=1,A68=4,A68=7,A68=10),SUM(D$14:D67)-SUM(J$14:J67),0))))</f>
        <v>0</v>
      </c>
      <c r="K68" s="148">
        <f>IF(AH68=1,'[5]SREC Inventory Activity'!W57,IF(J68&gt;0,E68,0))</f>
        <v>0</v>
      </c>
      <c r="L68" s="82">
        <f t="shared" si="13"/>
        <v>0</v>
      </c>
      <c r="M68" s="82">
        <f>IF(AH68=1,'[6]SREC Inv. Summary'!F67,IF(J68=0,0,O67))</f>
        <v>0</v>
      </c>
      <c r="N68" s="78">
        <f t="shared" si="14"/>
        <v>0</v>
      </c>
      <c r="O68" s="78">
        <f t="shared" si="15"/>
        <v>1047714.0899998482</v>
      </c>
      <c r="P68" s="84">
        <f>IF(AH68=1,'[5]SREC Inventory Activity'!AB57,VLOOKUP($B68,Loans!$B$12:$AN$227,28,FALSE)*0)</f>
        <v>0</v>
      </c>
      <c r="Q68" s="82">
        <f>IF(AH68=1,'[6]SREC Inv. Summary'!J67,P68*E68*0.75)</f>
        <v>0</v>
      </c>
      <c r="R68" s="149">
        <f>IF(AH68=1,'[5]SREC Inventory Activity'!AH57,IF($K$5="M",SUM(P$14:P67)-SUM(R$14:R67),IF($K$5="B",IF(ISODD($A68),SUM(P$14:P67)-SUM(R$14:R67),0),IF(OR(A68=1,A68=4,A68=7,A68=10),SUM(P$14:P67)-SUM(R$14:R67),0))))</f>
        <v>0</v>
      </c>
      <c r="S68" s="82">
        <f>IF(AH68=1,'[6]SREC Inv. Summary'!M67,IF(R68&gt;0,V67,0))</f>
        <v>0</v>
      </c>
      <c r="T68" s="82">
        <f>IF(AH68=1,'[6]SREC Inv. Summary'!L67,IF(AND(R68&gt;0,K68=0),K68*R68,0))</f>
        <v>0</v>
      </c>
      <c r="U68" s="11">
        <f t="shared" si="4"/>
        <v>0</v>
      </c>
      <c r="V68" s="11">
        <f t="shared" si="5"/>
        <v>0</v>
      </c>
      <c r="W68" s="79">
        <f t="shared" si="6"/>
        <v>2874</v>
      </c>
      <c r="X68" s="79">
        <f t="shared" si="7"/>
        <v>0</v>
      </c>
      <c r="Y68" s="145">
        <f t="shared" si="16"/>
        <v>5553</v>
      </c>
      <c r="Z68" s="80">
        <f t="shared" si="8"/>
        <v>536460.84</v>
      </c>
      <c r="AA68" s="80">
        <f t="shared" si="9"/>
        <v>0</v>
      </c>
      <c r="AB68" s="80">
        <f t="shared" si="17"/>
        <v>0</v>
      </c>
      <c r="AC68" s="80">
        <f t="shared" si="10"/>
        <v>0</v>
      </c>
      <c r="AD68" s="11">
        <f t="shared" si="11"/>
        <v>1047714.0899998482</v>
      </c>
      <c r="AE68" s="150">
        <f>IF(AH68=1,[6]Input!C79,AD67*((B68-B67)-1)*$AE$2/365+$AE$2/365*1*AD68)</f>
        <v>4827.1980355713467</v>
      </c>
      <c r="AF68" s="150">
        <f>IF(AH68=1,[6]Input!E79,J68*'PS INPUT'!$C$22)</f>
        <v>-393.3</v>
      </c>
      <c r="AG68" s="52"/>
      <c r="AH68">
        <v>1</v>
      </c>
      <c r="AL68" s="170"/>
      <c r="AM68" s="170"/>
    </row>
    <row r="69" spans="1:39" ht="12.75" hidden="1" customHeight="1" outlineLevel="1" x14ac:dyDescent="0.2">
      <c r="A69">
        <f t="shared" si="1"/>
        <v>7</v>
      </c>
      <c r="B69" s="70">
        <f t="shared" si="2"/>
        <v>41486</v>
      </c>
      <c r="C69" s="77">
        <v>41456</v>
      </c>
      <c r="D69" s="142">
        <f>IF(AH69=1,'[5]SREC Inventory Activity'!C58,VLOOKUP($B69,Loans!$B$12:$AN$227,34,FALSE))</f>
        <v>2933</v>
      </c>
      <c r="E69" s="82">
        <f>IF(AH69=1,'[5]SREC Inventory Activity'!I58,IF($A69&lt;6,VLOOKUP(YEAR(B69),SRECPrice!$B$5:$C$26,2,FALSE),VLOOKUP(YEAR(B69)+1,SRECPrice!$B$5:$C$26,2,FALSE)))</f>
        <v>184.28</v>
      </c>
      <c r="F69" s="143">
        <f>IF(AH69=1,IF(AND(E69&lt;475,'[5]SREC Inventory Activity'!N58&gt;475),'[5]SREC Inventory Activity'!$N58,475),475)</f>
        <v>475</v>
      </c>
      <c r="G69" s="82">
        <f>IF(AH69=1,'[6]SREC Inv. Summary'!C68,D69*E69)</f>
        <v>540493.24</v>
      </c>
      <c r="H69" s="11">
        <f t="shared" si="12"/>
        <v>1393175</v>
      </c>
      <c r="I69" s="11">
        <f t="shared" si="3"/>
        <v>-852681.76</v>
      </c>
      <c r="J69" s="147">
        <f>IF(AH69=1,'[5]SREC Inventory Activity'!Q58,IF($K$5="M",SUM(D$14:D68)-SUM(J$14:J68),IF($K$5="B",IF(ISODD($A69),SUM(D$14:D68)-SUM(J$14:J68),0),IF(OR(A69=1,A69=4,A69=7,A69=10),SUM(D$14:D68)-SUM(J$14:J68),0))))</f>
        <v>5557</v>
      </c>
      <c r="K69" s="148">
        <f>IF(AH69=1,'[5]SREC Inventory Activity'!W58,IF(J69&gt;0,E69,0))</f>
        <v>127.4</v>
      </c>
      <c r="L69" s="82">
        <f t="shared" si="13"/>
        <v>707961.8</v>
      </c>
      <c r="M69" s="82">
        <f>IF(AH69=1,'[6]SREC Inv. Summary'!F68,IF(J69=0,0,O68))</f>
        <v>1047062.57</v>
      </c>
      <c r="N69" s="78">
        <f t="shared" si="14"/>
        <v>-339100.7699999999</v>
      </c>
      <c r="O69" s="78">
        <f t="shared" si="15"/>
        <v>541144.75999984832</v>
      </c>
      <c r="P69" s="84">
        <f>IF(AH69=1,'[5]SREC Inventory Activity'!AB58,VLOOKUP($B69,Loans!$B$12:$AN$227,28,FALSE)*0)</f>
        <v>0</v>
      </c>
      <c r="Q69" s="82">
        <f>IF(AH69=1,'[6]SREC Inv. Summary'!J68,P69*E69*0.75)</f>
        <v>0</v>
      </c>
      <c r="R69" s="149">
        <f>IF(AH69=1,'[5]SREC Inventory Activity'!AH58,IF($K$5="M",SUM(P$14:P68)-SUM(R$14:R68),IF($K$5="B",IF(ISODD($A69),SUM(P$14:P68)-SUM(R$14:R68),0),IF(OR(A69=1,A69=4,A69=7,A69=10),SUM(P$14:P68)-SUM(R$14:R68),0))))</f>
        <v>0</v>
      </c>
      <c r="S69" s="82">
        <f>IF(AH69=1,'[6]SREC Inv. Summary'!M68,IF(R69&gt;0,V68,0))</f>
        <v>0</v>
      </c>
      <c r="T69" s="82">
        <f>IF(AH69=1,'[6]SREC Inv. Summary'!L68,IF(AND(R69&gt;0,K69=0),K69*R69,0))</f>
        <v>0</v>
      </c>
      <c r="U69" s="11">
        <f t="shared" si="4"/>
        <v>0</v>
      </c>
      <c r="V69" s="11">
        <f t="shared" si="5"/>
        <v>0</v>
      </c>
      <c r="W69" s="79">
        <f t="shared" si="6"/>
        <v>2933</v>
      </c>
      <c r="X69" s="79">
        <f t="shared" si="7"/>
        <v>5557</v>
      </c>
      <c r="Y69" s="145">
        <f t="shared" si="16"/>
        <v>2929</v>
      </c>
      <c r="Z69" s="80">
        <f t="shared" si="8"/>
        <v>540493.24</v>
      </c>
      <c r="AA69" s="80">
        <f t="shared" si="9"/>
        <v>1047062.57</v>
      </c>
      <c r="AB69" s="80">
        <f t="shared" si="17"/>
        <v>707961.8</v>
      </c>
      <c r="AC69" s="80">
        <f t="shared" si="10"/>
        <v>-339100.7699999999</v>
      </c>
      <c r="AD69" s="11">
        <f t="shared" si="11"/>
        <v>541144.75999984832</v>
      </c>
      <c r="AE69" s="150">
        <f>IF(AH69=1,[6]Input!C80,AD68*((B69-B68)-1)*$AE$2/365+$AE$2/365*1*AD69)</f>
        <v>7341.7159437165119</v>
      </c>
      <c r="AF69" s="150">
        <f>IF(AH69=1,[6]Input!E80,J69*'PS INPUT'!$C$22)</f>
        <v>7336</v>
      </c>
      <c r="AG69" s="52"/>
      <c r="AH69">
        <v>1</v>
      </c>
      <c r="AL69" s="170"/>
      <c r="AM69" s="170"/>
    </row>
    <row r="70" spans="1:39" ht="12.75" hidden="1" customHeight="1" outlineLevel="1" x14ac:dyDescent="0.2">
      <c r="A70">
        <f t="shared" si="1"/>
        <v>8</v>
      </c>
      <c r="B70" s="70">
        <f t="shared" si="2"/>
        <v>41517</v>
      </c>
      <c r="C70" s="77">
        <v>41487</v>
      </c>
      <c r="D70" s="142">
        <f>IF(AH70=1,'[5]SREC Inventory Activity'!C59,VLOOKUP($B70,Loans!$B$12:$AN$227,34,FALSE))</f>
        <v>2791</v>
      </c>
      <c r="E70" s="82">
        <f>IF(AH70=1,'[5]SREC Inventory Activity'!I59,IF($A70&lt;6,VLOOKUP(YEAR(B70),SRECPrice!$B$5:$C$26,2,FALSE),VLOOKUP(YEAR(B70)+1,SRECPrice!$B$5:$C$26,2,FALSE)))</f>
        <v>184.41</v>
      </c>
      <c r="F70" s="143">
        <f>IF(AH70=1,IF(AND(E70&lt;475,'[5]SREC Inventory Activity'!N59&gt;475),'[5]SREC Inventory Activity'!$N59,475),475)</f>
        <v>475</v>
      </c>
      <c r="G70" s="82">
        <f>IF(AH70=1,'[6]SREC Inv. Summary'!C69,D70*E70)</f>
        <v>514688.31</v>
      </c>
      <c r="H70" s="11">
        <f t="shared" si="12"/>
        <v>1325725</v>
      </c>
      <c r="I70" s="11">
        <f t="shared" si="3"/>
        <v>-811036.69</v>
      </c>
      <c r="J70" s="147">
        <f>IF(AH70=1,'[5]SREC Inventory Activity'!Q59,IF($K$5="M",SUM(D$14:D69)-SUM(J$14:J69),IF($K$5="B",IF(ISODD($A70),SUM(D$14:D69)-SUM(J$14:J69),0),IF(OR(A70=1,A70=4,A70=7,A70=10),SUM(D$14:D69)-SUM(J$14:J69),0))))</f>
        <v>0</v>
      </c>
      <c r="K70" s="148">
        <f>IF(AH70=1,'[5]SREC Inventory Activity'!W59,IF(J70&gt;0,E70,0))</f>
        <v>0</v>
      </c>
      <c r="L70" s="82">
        <f t="shared" si="13"/>
        <v>0</v>
      </c>
      <c r="M70" s="82">
        <f>IF(AH70=1,'[6]SREC Inv. Summary'!F69,IF(J70=0,0,O69))</f>
        <v>0</v>
      </c>
      <c r="N70" s="78">
        <f t="shared" si="14"/>
        <v>0</v>
      </c>
      <c r="O70" s="78">
        <f t="shared" si="15"/>
        <v>1055833.0699998483</v>
      </c>
      <c r="P70" s="84">
        <f>IF(AH70=1,'[5]SREC Inventory Activity'!AB59,VLOOKUP($B70,Loans!$B$12:$AN$227,28,FALSE)*0)</f>
        <v>0</v>
      </c>
      <c r="Q70" s="82">
        <f>IF(AH70=1,'[6]SREC Inv. Summary'!J69,P70*E70*0.75)</f>
        <v>0</v>
      </c>
      <c r="R70" s="149">
        <f>IF(AH70=1,'[5]SREC Inventory Activity'!AH59,IF($K$5="M",SUM(P$14:P69)-SUM(R$14:R69),IF($K$5="B",IF(ISODD($A70),SUM(P$14:P69)-SUM(R$14:R69),0),IF(OR(A70=1,A70=4,A70=7,A70=10),SUM(P$14:P69)-SUM(R$14:R69),0))))</f>
        <v>0</v>
      </c>
      <c r="S70" s="82">
        <f>IF(AH70=1,'[6]SREC Inv. Summary'!M69,IF(R70&gt;0,V69,0))</f>
        <v>0</v>
      </c>
      <c r="T70" s="82">
        <f>IF(AH70=1,'[6]SREC Inv. Summary'!L69,IF(AND(R70&gt;0,K70=0),K70*R70,0))</f>
        <v>0</v>
      </c>
      <c r="U70" s="11">
        <f t="shared" si="4"/>
        <v>0</v>
      </c>
      <c r="V70" s="11">
        <f t="shared" si="5"/>
        <v>0</v>
      </c>
      <c r="W70" s="79">
        <f t="shared" si="6"/>
        <v>2791</v>
      </c>
      <c r="X70" s="79">
        <f t="shared" si="7"/>
        <v>0</v>
      </c>
      <c r="Y70" s="145">
        <f t="shared" si="16"/>
        <v>5720</v>
      </c>
      <c r="Z70" s="80">
        <f t="shared" si="8"/>
        <v>514688.31</v>
      </c>
      <c r="AA70" s="80">
        <f t="shared" si="9"/>
        <v>0</v>
      </c>
      <c r="AB70" s="80">
        <f t="shared" si="17"/>
        <v>0</v>
      </c>
      <c r="AC70" s="80">
        <f t="shared" si="10"/>
        <v>0</v>
      </c>
      <c r="AD70" s="11">
        <f t="shared" si="11"/>
        <v>1055833.0699998483</v>
      </c>
      <c r="AE70" s="150">
        <f>IF(AH70=1,[6]Input!C81,AD69*((B70-B69)-1)*$AE$2/365+$AE$2/365*1*AD70)</f>
        <v>5258.0874537356904</v>
      </c>
      <c r="AF70" s="150">
        <f>IF(AH70=1,[6]Input!E81,J70*'PS INPUT'!$C$22)</f>
        <v>0</v>
      </c>
      <c r="AG70" s="52"/>
      <c r="AH70">
        <v>1</v>
      </c>
      <c r="AL70" s="170"/>
      <c r="AM70" s="170"/>
    </row>
    <row r="71" spans="1:39" ht="12.75" hidden="1" customHeight="1" outlineLevel="1" x14ac:dyDescent="0.2">
      <c r="A71">
        <f t="shared" si="1"/>
        <v>9</v>
      </c>
      <c r="B71" s="70">
        <f t="shared" si="2"/>
        <v>41547</v>
      </c>
      <c r="C71" s="77">
        <v>41518</v>
      </c>
      <c r="D71" s="142">
        <f>IF(AH71=1,'[5]SREC Inventory Activity'!C60,VLOOKUP($B71,Loans!$B$12:$AN$227,34,FALSE))</f>
        <v>2674</v>
      </c>
      <c r="E71" s="82">
        <f>IF(AH71=1,'[5]SREC Inventory Activity'!I60,IF($A71&lt;6,VLOOKUP(YEAR(B71),SRECPrice!$B$5:$C$26,2,FALSE),VLOOKUP(YEAR(B71)+1,SRECPrice!$B$5:$C$26,2,FALSE)))</f>
        <v>222.095362752445</v>
      </c>
      <c r="F71" s="143">
        <f>IF(AH71=1,IF(AND(E71&lt;475,'[5]SREC Inventory Activity'!N60&gt;475),'[5]SREC Inventory Activity'!$N60,475),475)</f>
        <v>475</v>
      </c>
      <c r="G71" s="82">
        <f>IF(AH71=1,'[6]SREC Inv. Summary'!C70,D71*E71)</f>
        <v>593883</v>
      </c>
      <c r="H71" s="11">
        <f t="shared" si="12"/>
        <v>1270150</v>
      </c>
      <c r="I71" s="11">
        <f t="shared" si="3"/>
        <v>-676267</v>
      </c>
      <c r="J71" s="147">
        <f>IF(AH71=1,'[5]SREC Inventory Activity'!Q60,IF($K$5="M",SUM(D$14:D70)-SUM(J$14:J70),IF($K$5="B",IF(ISODD($A71),SUM(D$14:D70)-SUM(J$14:J70),0),IF(OR(A71=1,A71=4,A71=7,A71=10),SUM(D$14:D70)-SUM(J$14:J70),0))))</f>
        <v>0</v>
      </c>
      <c r="K71" s="148">
        <f>IF(AH71=1,'[5]SREC Inventory Activity'!W60,IF(J71&gt;0,E71,0))</f>
        <v>0</v>
      </c>
      <c r="L71" s="82">
        <f t="shared" si="13"/>
        <v>0</v>
      </c>
      <c r="M71" s="82">
        <f>IF(AH71=1,'[6]SREC Inv. Summary'!F70,IF(J71=0,0,O70))</f>
        <v>0</v>
      </c>
      <c r="N71" s="78">
        <f t="shared" si="14"/>
        <v>0</v>
      </c>
      <c r="O71" s="78">
        <f t="shared" si="15"/>
        <v>1649716.0699998483</v>
      </c>
      <c r="P71" s="84">
        <f>IF(AH71=1,'[5]SREC Inventory Activity'!AB60,VLOOKUP($B71,Loans!$B$12:$AN$227,28,FALSE)*0)</f>
        <v>0</v>
      </c>
      <c r="Q71" s="82">
        <f>IF(AH71=1,'[6]SREC Inv. Summary'!J70,P71*E71*0.75)</f>
        <v>0</v>
      </c>
      <c r="R71" s="149">
        <f>IF(AH71=1,'[5]SREC Inventory Activity'!AH60,IF($K$5="M",SUM(P$14:P70)-SUM(R$14:R70),IF($K$5="B",IF(ISODD($A71),SUM(P$14:P70)-SUM(R$14:R70),0),IF(OR(A71=1,A71=4,A71=7,A71=10),SUM(P$14:P70)-SUM(R$14:R70),0))))</f>
        <v>0</v>
      </c>
      <c r="S71" s="82">
        <f>IF(AH71=1,'[6]SREC Inv. Summary'!M70,IF(R71&gt;0,V70,0))</f>
        <v>0</v>
      </c>
      <c r="T71" s="82">
        <f>IF(AH71=1,'[6]SREC Inv. Summary'!L70,IF(AND(R71&gt;0,K71=0),K71*R71,0))</f>
        <v>0</v>
      </c>
      <c r="U71" s="11">
        <f t="shared" si="4"/>
        <v>0</v>
      </c>
      <c r="V71" s="11">
        <f t="shared" si="5"/>
        <v>0</v>
      </c>
      <c r="W71" s="79">
        <f t="shared" si="6"/>
        <v>2674</v>
      </c>
      <c r="X71" s="79">
        <f t="shared" si="7"/>
        <v>0</v>
      </c>
      <c r="Y71" s="145">
        <f t="shared" si="16"/>
        <v>8394</v>
      </c>
      <c r="Z71" s="80">
        <f t="shared" si="8"/>
        <v>593883</v>
      </c>
      <c r="AA71" s="80">
        <f t="shared" si="9"/>
        <v>0</v>
      </c>
      <c r="AB71" s="80">
        <f t="shared" si="17"/>
        <v>0</v>
      </c>
      <c r="AC71" s="80">
        <f t="shared" si="10"/>
        <v>0</v>
      </c>
      <c r="AD71" s="11">
        <f t="shared" si="11"/>
        <v>1649716.0699998483</v>
      </c>
      <c r="AE71" s="150">
        <f>IF(AH71=1,[6]Input!C82,AD70*((B71-B70)-1)*$AE$2/365+$AE$2/365*1*AD71)</f>
        <v>9817.5107534781964</v>
      </c>
      <c r="AF71" s="150">
        <f>IF(AH71=1,[6]Input!E82,J71*'PS INPUT'!$C$22)</f>
        <v>2322.0100000000002</v>
      </c>
      <c r="AG71" s="52"/>
      <c r="AH71">
        <v>1</v>
      </c>
      <c r="AL71" s="170"/>
      <c r="AM71" s="170"/>
    </row>
    <row r="72" spans="1:39" ht="12.75" hidden="1" customHeight="1" outlineLevel="1" x14ac:dyDescent="0.2">
      <c r="A72">
        <f t="shared" si="1"/>
        <v>10</v>
      </c>
      <c r="B72" s="70">
        <f t="shared" si="2"/>
        <v>41578</v>
      </c>
      <c r="C72" s="77">
        <v>41548</v>
      </c>
      <c r="D72" s="142">
        <f>IF(AH72=1,'[5]SREC Inventory Activity'!C61,VLOOKUP($B72,Loans!$B$12:$AN$227,34,FALSE))</f>
        <v>2587</v>
      </c>
      <c r="E72" s="82">
        <f>IF(AH72=1,'[5]SREC Inventory Activity'!I61,IF($A72&lt;6,VLOOKUP(YEAR(B72),SRECPrice!$B$5:$C$26,2,FALSE),VLOOKUP(YEAR(B72)+1,SRECPrice!$B$5:$C$26,2,FALSE)))</f>
        <v>198.19</v>
      </c>
      <c r="F72" s="143">
        <f>IF(AH72=1,IF(AND(E72&lt;475,'[5]SREC Inventory Activity'!N61&gt;475),'[5]SREC Inventory Activity'!$N61,475),475)</f>
        <v>475</v>
      </c>
      <c r="G72" s="82">
        <f>IF(AH72=1,'[6]SREC Inv. Summary'!C71,D72*E72)</f>
        <v>512717.53</v>
      </c>
      <c r="H72" s="11">
        <f t="shared" si="12"/>
        <v>1228825</v>
      </c>
      <c r="I72" s="11">
        <f t="shared" si="3"/>
        <v>-716107.47</v>
      </c>
      <c r="J72" s="147">
        <f>IF(AH72=1,'[5]SREC Inventory Activity'!Q61,IF($K$5="M",SUM(D$14:D71)-SUM(J$14:J71),IF($K$5="B",IF(ISODD($A72),SUM(D$14:D71)-SUM(J$14:J71),0),IF(OR(A72=1,A72=4,A72=7,A72=10),SUM(D$14:D71)-SUM(J$14:J71),0))))</f>
        <v>8400</v>
      </c>
      <c r="K72" s="148">
        <f>IF(AH72=1,'[5]SREC Inventory Activity'!W61,IF(J72&gt;0,E72,0))</f>
        <v>146.97030952380999</v>
      </c>
      <c r="L72" s="82">
        <f t="shared" si="13"/>
        <v>1234550.6000000001</v>
      </c>
      <c r="M72" s="82">
        <f>IF(AH72=1,'[6]SREC Inv. Summary'!F71,IF(J72=0,0,O71))</f>
        <v>1649716.07</v>
      </c>
      <c r="N72" s="78">
        <f t="shared" si="14"/>
        <v>-415165.47</v>
      </c>
      <c r="O72" s="78">
        <f t="shared" si="15"/>
        <v>512717.52999984822</v>
      </c>
      <c r="P72" s="84">
        <f>IF(AH72=1,'[5]SREC Inventory Activity'!AB61,VLOOKUP($B72,Loans!$B$12:$AN$227,28,FALSE)*0)</f>
        <v>0</v>
      </c>
      <c r="Q72" s="82">
        <f>IF(AH72=1,'[6]SREC Inv. Summary'!J71,P72*E72*0.75)</f>
        <v>0</v>
      </c>
      <c r="R72" s="149">
        <f>IF(AH72=1,'[5]SREC Inventory Activity'!AH61,IF($K$5="M",SUM(P$14:P71)-SUM(R$14:R71),IF($K$5="B",IF(ISODD($A72),SUM(P$14:P71)-SUM(R$14:R71),0),IF(OR(A72=1,A72=4,A72=7,A72=10),SUM(P$14:P71)-SUM(R$14:R71),0))))</f>
        <v>0</v>
      </c>
      <c r="S72" s="82">
        <f>IF(AH72=1,'[6]SREC Inv. Summary'!M71,IF(R72&gt;0,V71,0))</f>
        <v>0</v>
      </c>
      <c r="T72" s="82">
        <f>IF(AH72=1,'[6]SREC Inv. Summary'!L71,IF(AND(R72&gt;0,K72=0),K72*R72,0))</f>
        <v>0</v>
      </c>
      <c r="U72" s="11">
        <f t="shared" si="4"/>
        <v>0</v>
      </c>
      <c r="V72" s="11">
        <f t="shared" si="5"/>
        <v>0</v>
      </c>
      <c r="W72" s="79">
        <f t="shared" si="6"/>
        <v>2587</v>
      </c>
      <c r="X72" s="79">
        <f t="shared" si="7"/>
        <v>8400</v>
      </c>
      <c r="Y72" s="145">
        <f t="shared" si="16"/>
        <v>2581</v>
      </c>
      <c r="Z72" s="80">
        <f t="shared" si="8"/>
        <v>512717.53</v>
      </c>
      <c r="AA72" s="80">
        <f t="shared" si="9"/>
        <v>1649716.07</v>
      </c>
      <c r="AB72" s="80">
        <f t="shared" si="17"/>
        <v>1234550.6000000001</v>
      </c>
      <c r="AC72" s="80">
        <f t="shared" si="10"/>
        <v>-415165.47</v>
      </c>
      <c r="AD72" s="11">
        <f t="shared" si="11"/>
        <v>512717.52999984822</v>
      </c>
      <c r="AE72" s="150">
        <f>IF(AH72=1,[6]Input!C83,AD71*((B72-B71)-1)*$AE$2/365+$AE$2/365*1*AD72)</f>
        <v>11700.673349891853</v>
      </c>
      <c r="AF72" s="150">
        <f>IF(AH72=1,[6]Input!E83,J72*'PS INPUT'!$C$22)</f>
        <v>7357</v>
      </c>
      <c r="AG72" s="52"/>
      <c r="AH72">
        <v>1</v>
      </c>
      <c r="AL72" s="170"/>
      <c r="AM72" s="170"/>
    </row>
    <row r="73" spans="1:39" ht="12.75" hidden="1" customHeight="1" outlineLevel="1" x14ac:dyDescent="0.2">
      <c r="A73">
        <f t="shared" si="1"/>
        <v>11</v>
      </c>
      <c r="B73" s="70">
        <f t="shared" si="2"/>
        <v>41608</v>
      </c>
      <c r="C73" s="77">
        <v>41579</v>
      </c>
      <c r="D73" s="142">
        <f>IF(AH73=1,'[5]SREC Inventory Activity'!C62,VLOOKUP($B73,Loans!$B$12:$AN$227,34,FALSE))</f>
        <v>1776</v>
      </c>
      <c r="E73" s="82">
        <f>IF(AH73=1,'[5]SREC Inventory Activity'!I62,IF($A73&lt;6,VLOOKUP(YEAR(B73),SRECPrice!$B$5:$C$26,2,FALSE),VLOOKUP(YEAR(B73)+1,SRECPrice!$B$5:$C$26,2,FALSE)))</f>
        <v>182.890000000008</v>
      </c>
      <c r="F73" s="143">
        <f>IF(AH73=1,IF(AND(E73&lt;475,'[5]SREC Inventory Activity'!N62&gt;475),'[5]SREC Inventory Activity'!$N62,475),475)</f>
        <v>475</v>
      </c>
      <c r="G73" s="82">
        <f>IF(AH73=1,'[6]SREC Inv. Summary'!C72,D73*E73)</f>
        <v>324812.64</v>
      </c>
      <c r="H73" s="11">
        <f t="shared" si="12"/>
        <v>843600</v>
      </c>
      <c r="I73" s="11">
        <f t="shared" si="3"/>
        <v>-518787.36</v>
      </c>
      <c r="J73" s="147">
        <f>IF(AH73=1,'[5]SREC Inventory Activity'!Q62,IF($K$5="M",SUM(D$14:D72)-SUM(J$14:J72),IF($K$5="B",IF(ISODD($A73),SUM(D$14:D72)-SUM(J$14:J72),0),IF(OR(A73=1,A73=4,A73=7,A73=10),SUM(D$14:D72)-SUM(J$14:J72),0))))</f>
        <v>0</v>
      </c>
      <c r="K73" s="148">
        <f>IF(AH73=1,'[5]SREC Inventory Activity'!W62,IF(J73&gt;0,E73,0))</f>
        <v>0</v>
      </c>
      <c r="L73" s="82">
        <f t="shared" si="13"/>
        <v>0</v>
      </c>
      <c r="M73" s="82">
        <f>IF(AH73=1,'[6]SREC Inv. Summary'!F72,IF(J73=0,0,O72))</f>
        <v>0</v>
      </c>
      <c r="N73" s="78">
        <f t="shared" si="14"/>
        <v>0</v>
      </c>
      <c r="O73" s="78">
        <f t="shared" si="15"/>
        <v>837530.16999984824</v>
      </c>
      <c r="P73" s="84">
        <f>IF(AH73=1,'[5]SREC Inventory Activity'!AB62,VLOOKUP($B73,Loans!$B$12:$AN$227,28,FALSE)*0)</f>
        <v>0</v>
      </c>
      <c r="Q73" s="82">
        <f>IF(AH73=1,'[6]SREC Inv. Summary'!J72,P73*E73*0.75)</f>
        <v>0</v>
      </c>
      <c r="R73" s="149">
        <f>IF(AH73=1,'[5]SREC Inventory Activity'!AH62,IF($K$5="M",SUM(P$14:P72)-SUM(R$14:R72),IF($K$5="B",IF(ISODD($A73),SUM(P$14:P72)-SUM(R$14:R72),0),IF(OR(A73=1,A73=4,A73=7,A73=10),SUM(P$14:P72)-SUM(R$14:R72),0))))</f>
        <v>0</v>
      </c>
      <c r="S73" s="82">
        <f>IF(AH73=1,'[6]SREC Inv. Summary'!M72,IF(R73&gt;0,V72,0))</f>
        <v>0</v>
      </c>
      <c r="T73" s="82">
        <f>IF(AH73=1,'[6]SREC Inv. Summary'!L72,IF(AND(R73&gt;0,K73=0),K73*R73,0))</f>
        <v>0</v>
      </c>
      <c r="U73" s="11">
        <f t="shared" si="4"/>
        <v>0</v>
      </c>
      <c r="V73" s="11">
        <f t="shared" si="5"/>
        <v>0</v>
      </c>
      <c r="W73" s="79">
        <f t="shared" si="6"/>
        <v>1776</v>
      </c>
      <c r="X73" s="79">
        <f t="shared" si="7"/>
        <v>0</v>
      </c>
      <c r="Y73" s="145">
        <f t="shared" si="16"/>
        <v>4357</v>
      </c>
      <c r="Z73" s="80">
        <f t="shared" si="8"/>
        <v>324812.64</v>
      </c>
      <c r="AA73" s="80">
        <f t="shared" si="9"/>
        <v>0</v>
      </c>
      <c r="AB73" s="80">
        <f t="shared" si="17"/>
        <v>0</v>
      </c>
      <c r="AC73" s="80">
        <f t="shared" si="10"/>
        <v>0</v>
      </c>
      <c r="AD73" s="11">
        <f t="shared" si="11"/>
        <v>837530.16999984824</v>
      </c>
      <c r="AE73" s="150">
        <f>IF(AH73=1,[6]Input!C84,AD72*((B73-B72)-1)*$AE$2/365+$AE$2/365*1*AD73)</f>
        <v>4932.0561940644557</v>
      </c>
      <c r="AF73" s="150">
        <f>IF(AH73=1,[6]Input!E84,J73*'PS INPUT'!$C$22)</f>
        <v>-1240.3600000000001</v>
      </c>
      <c r="AG73" s="52"/>
      <c r="AH73">
        <v>1</v>
      </c>
      <c r="AL73" s="170"/>
      <c r="AM73" s="170"/>
    </row>
    <row r="74" spans="1:39" ht="12.75" hidden="1" customHeight="1" outlineLevel="1" x14ac:dyDescent="0.2">
      <c r="A74">
        <f t="shared" si="1"/>
        <v>12</v>
      </c>
      <c r="B74" s="70">
        <f t="shared" si="2"/>
        <v>41639</v>
      </c>
      <c r="C74" s="77">
        <v>41609</v>
      </c>
      <c r="D74" s="142">
        <f>IF(AH74=1,'[5]SREC Inventory Activity'!C63,VLOOKUP($B74,Loans!$B$12:$AN$227,34,FALSE))</f>
        <v>1478</v>
      </c>
      <c r="E74" s="82">
        <f>IF(AH74=1,'[5]SREC Inventory Activity'!I63,IF($A74&lt;6,VLOOKUP(YEAR(B74),SRECPrice!$B$5:$C$26,2,FALSE),VLOOKUP(YEAR(B74)+1,SRECPrice!$B$5:$C$26,2,FALSE)))</f>
        <v>181.86</v>
      </c>
      <c r="F74" s="143">
        <f>IF(AH74=1,IF(AND(E74&lt;475,'[5]SREC Inventory Activity'!N63&gt;475),'[5]SREC Inventory Activity'!$N63,475),475)</f>
        <v>475</v>
      </c>
      <c r="G74" s="82">
        <f>IF(AH74=1,'[6]SREC Inv. Summary'!C73,D74*E74)</f>
        <v>268789.08</v>
      </c>
      <c r="H74" s="11">
        <f t="shared" si="12"/>
        <v>702050</v>
      </c>
      <c r="I74" s="11">
        <f t="shared" si="3"/>
        <v>-433260.92</v>
      </c>
      <c r="J74" s="147">
        <f>IF(AH74=1,'[5]SREC Inventory Activity'!Q63,IF($K$5="M",SUM(D$14:D73)-SUM(J$14:J73),IF($K$5="B",IF(ISODD($A74),SUM(D$14:D73)-SUM(J$14:J73),0),IF(OR(A74=1,A74=4,A74=7,A74=10),SUM(D$14:D73)-SUM(J$14:J73),0))))</f>
        <v>4363</v>
      </c>
      <c r="K74" s="148">
        <f>IF(AH74=1,'[5]SREC Inventory Activity'!W63,IF(J74&gt;0,E74,0))</f>
        <v>148</v>
      </c>
      <c r="L74" s="82">
        <f t="shared" si="13"/>
        <v>645724</v>
      </c>
      <c r="M74" s="82">
        <f>IF(AH74=1,'[6]SREC Inv. Summary'!F73,IF(J74=0,0,O73))</f>
        <v>837530.17000001762</v>
      </c>
      <c r="N74" s="78">
        <f t="shared" si="14"/>
        <v>-191806.17000001762</v>
      </c>
      <c r="O74" s="78">
        <f t="shared" si="15"/>
        <v>268789.07999983057</v>
      </c>
      <c r="P74" s="84">
        <f>IF(AH74=1,'[5]SREC Inventory Activity'!AB63,VLOOKUP($B74,Loans!$B$12:$AN$227,28,FALSE)*0)</f>
        <v>0</v>
      </c>
      <c r="Q74" s="82">
        <f>IF(AH74=1,'[6]SREC Inv. Summary'!J73,P74*E74*0.75)</f>
        <v>0</v>
      </c>
      <c r="R74" s="149">
        <f>IF(AH74=1,'[5]SREC Inventory Activity'!AH63,IF($K$5="M",SUM(P$14:P73)-SUM(R$14:R73),IF($K$5="B",IF(ISODD($A74),SUM(P$14:P73)-SUM(R$14:R73),0),IF(OR(A74=1,A74=4,A74=7,A74=10),SUM(P$14:P73)-SUM(R$14:R73),0))))</f>
        <v>0</v>
      </c>
      <c r="S74" s="82">
        <f>IF(AH74=1,'[6]SREC Inv. Summary'!M73,IF(R74&gt;0,V73,0))</f>
        <v>0</v>
      </c>
      <c r="T74" s="82">
        <f>IF(AH74=1,'[6]SREC Inv. Summary'!L73,IF(AND(R74&gt;0,K74=0),K74*R74,0))</f>
        <v>0</v>
      </c>
      <c r="U74" s="11">
        <f t="shared" si="4"/>
        <v>0</v>
      </c>
      <c r="V74" s="11">
        <f t="shared" si="5"/>
        <v>0</v>
      </c>
      <c r="W74" s="79">
        <f t="shared" si="6"/>
        <v>1478</v>
      </c>
      <c r="X74" s="79">
        <f t="shared" si="7"/>
        <v>4363</v>
      </c>
      <c r="Y74" s="145">
        <f t="shared" si="16"/>
        <v>1472</v>
      </c>
      <c r="Z74" s="80">
        <f t="shared" si="8"/>
        <v>268789.08</v>
      </c>
      <c r="AA74" s="80">
        <f t="shared" si="9"/>
        <v>837530.17000001762</v>
      </c>
      <c r="AB74" s="80">
        <f t="shared" si="17"/>
        <v>645724</v>
      </c>
      <c r="AC74" s="80">
        <f t="shared" si="10"/>
        <v>-191806.17000001762</v>
      </c>
      <c r="AD74" s="11">
        <f t="shared" si="11"/>
        <v>268789.07999983057</v>
      </c>
      <c r="AE74" s="150">
        <f>IF(AH74=1,[6]Input!C85,AD73*((B74-B73)-1)*$AE$2/365+$AE$2/365*1*AD74)</f>
        <v>3136.2221120233598</v>
      </c>
      <c r="AF74" s="150">
        <f>IF(AH74=1,[6]Input!E85,J74*'PS INPUT'!$C$22)</f>
        <v>6642</v>
      </c>
      <c r="AG74" s="52"/>
      <c r="AH74">
        <v>1</v>
      </c>
      <c r="AL74" s="170"/>
      <c r="AM74" s="170"/>
    </row>
    <row r="75" spans="1:39" ht="12.75" hidden="1" customHeight="1" outlineLevel="1" x14ac:dyDescent="0.2">
      <c r="A75">
        <f t="shared" si="1"/>
        <v>1</v>
      </c>
      <c r="B75" s="70">
        <f t="shared" si="2"/>
        <v>41670</v>
      </c>
      <c r="C75" s="77">
        <v>41640</v>
      </c>
      <c r="D75" s="142">
        <f>IF(AH75=1,'[5]SREC Inventory Activity'!C64,VLOOKUP($B75,Loans!$B$12:$AN$227,34,FALSE))</f>
        <v>588</v>
      </c>
      <c r="E75" s="82">
        <f>IF(AH75=1,'[5]SREC Inventory Activity'!I64,IF($A75&lt;6,VLOOKUP(YEAR(B75),SRECPrice!$B$5:$C$26,2,FALSE),VLOOKUP(YEAR(B75)+1,SRECPrice!$B$5:$C$26,2,FALSE)))</f>
        <v>176.45</v>
      </c>
      <c r="F75" s="143">
        <f>IF(AH75=1,IF(AND(E75&lt;475,'[5]SREC Inventory Activity'!N64&gt;475),'[5]SREC Inventory Activity'!$N64,475),475)</f>
        <v>475</v>
      </c>
      <c r="G75" s="82">
        <f>IF(AH75=1,'[6]SREC Inv. Summary'!C74,D75*E75)</f>
        <v>103752.6</v>
      </c>
      <c r="H75" s="11">
        <f t="shared" si="12"/>
        <v>279300</v>
      </c>
      <c r="I75" s="11">
        <f t="shared" si="3"/>
        <v>-175547.4</v>
      </c>
      <c r="J75" s="147">
        <f>IF(AH75=1,'[5]SREC Inventory Activity'!Q64,IF($K$5="M",SUM(D$14:D74)-SUM(J$14:J74),IF($K$5="B",IF(ISODD($A75),SUM(D$14:D74)-SUM(J$14:J74),0),IF(OR(A75=1,A75=4,A75=7,A75=10),SUM(D$14:D74)-SUM(J$14:J74),0))))</f>
        <v>0</v>
      </c>
      <c r="K75" s="148">
        <f>IF(AH75=1,'[5]SREC Inventory Activity'!W64,IF(J75&gt;0,E75,0))</f>
        <v>0</v>
      </c>
      <c r="L75" s="82">
        <f t="shared" si="13"/>
        <v>0</v>
      </c>
      <c r="M75" s="82">
        <f>IF(AH75=1,'[6]SREC Inv. Summary'!F74,IF(J75=0,0,O74))</f>
        <v>0</v>
      </c>
      <c r="N75" s="78">
        <f t="shared" si="14"/>
        <v>0</v>
      </c>
      <c r="O75" s="78">
        <f t="shared" si="15"/>
        <v>372541.67999983055</v>
      </c>
      <c r="P75" s="84">
        <f>IF(AH75=1,'[5]SREC Inventory Activity'!AB64,VLOOKUP($B75,Loans!$B$12:$AN$227,28,FALSE)*0)</f>
        <v>0</v>
      </c>
      <c r="Q75" s="82">
        <f>IF(AH75=1,'[6]SREC Inv. Summary'!J74,P75*E75*0.75)</f>
        <v>0</v>
      </c>
      <c r="R75" s="149">
        <f>IF(AH75=1,'[5]SREC Inventory Activity'!AH64,IF($K$5="M",SUM(P$14:P74)-SUM(R$14:R74),IF($K$5="B",IF(ISODD($A75),SUM(P$14:P74)-SUM(R$14:R74),0),IF(OR(A75=1,A75=4,A75=7,A75=10),SUM(P$14:P74)-SUM(R$14:R74),0))))</f>
        <v>0</v>
      </c>
      <c r="S75" s="82">
        <f>IF(AH75=1,'[6]SREC Inv. Summary'!M74,IF(R75&gt;0,V74,0))</f>
        <v>0</v>
      </c>
      <c r="T75" s="82">
        <f>IF(AH75=1,'[6]SREC Inv. Summary'!L74,IF(AND(R75&gt;0,K75=0),K75*R75,0))</f>
        <v>0</v>
      </c>
      <c r="U75" s="11">
        <f t="shared" si="4"/>
        <v>0</v>
      </c>
      <c r="V75" s="11">
        <f t="shared" si="5"/>
        <v>0</v>
      </c>
      <c r="W75" s="79">
        <f t="shared" si="6"/>
        <v>588</v>
      </c>
      <c r="X75" s="79">
        <f t="shared" si="7"/>
        <v>0</v>
      </c>
      <c r="Y75" s="145">
        <f t="shared" si="16"/>
        <v>2060</v>
      </c>
      <c r="Z75" s="80">
        <f t="shared" si="8"/>
        <v>103752.6</v>
      </c>
      <c r="AA75" s="80">
        <f t="shared" si="9"/>
        <v>0</v>
      </c>
      <c r="AB75" s="80">
        <f t="shared" si="17"/>
        <v>0</v>
      </c>
      <c r="AC75" s="80">
        <f t="shared" si="10"/>
        <v>0</v>
      </c>
      <c r="AD75" s="11">
        <f t="shared" si="11"/>
        <v>372541.67999983055</v>
      </c>
      <c r="AE75" s="150">
        <f>IF(AH75=1,[6]Input!C86,AD74*((B75-B74)-1)*$AE$2/365+$AE$2/365*1*AD75)</f>
        <v>2563.0870294370584</v>
      </c>
      <c r="AF75" s="150">
        <f>IF(AH75=1,[6]Input!E86,J75*'PS INPUT'!$C$22)</f>
        <v>-1.03</v>
      </c>
      <c r="AG75" s="52"/>
      <c r="AH75">
        <v>1</v>
      </c>
      <c r="AL75" s="170"/>
      <c r="AM75" s="170"/>
    </row>
    <row r="76" spans="1:39" ht="12.75" hidden="1" customHeight="1" outlineLevel="1" x14ac:dyDescent="0.2">
      <c r="A76">
        <f t="shared" si="1"/>
        <v>2</v>
      </c>
      <c r="B76" s="70">
        <f t="shared" si="2"/>
        <v>41698</v>
      </c>
      <c r="C76" s="77">
        <v>41671</v>
      </c>
      <c r="D76" s="142">
        <f>IF(AH76=1,'[5]SREC Inventory Activity'!C65,VLOOKUP($B76,Loans!$B$12:$AN$227,34,FALSE))</f>
        <v>786</v>
      </c>
      <c r="E76" s="82">
        <f>IF(AH76=1,'[5]SREC Inventory Activity'!I65,IF($A76&lt;6,VLOOKUP(YEAR(B76),SRECPrice!$B$5:$C$26,2,FALSE),VLOOKUP(YEAR(B76)+1,SRECPrice!$B$5:$C$26,2,FALSE)))</f>
        <v>183.26</v>
      </c>
      <c r="F76" s="143">
        <f>IF(AH76=1,IF(AND(E76&lt;475,'[5]SREC Inventory Activity'!N65&gt;475),'[5]SREC Inventory Activity'!$N65,475),475)</f>
        <v>475</v>
      </c>
      <c r="G76" s="82">
        <f>IF(AH76=1,'[6]SREC Inv. Summary'!C75,D76*E76)</f>
        <v>144042.35999999999</v>
      </c>
      <c r="H76" s="11">
        <f t="shared" si="12"/>
        <v>373350</v>
      </c>
      <c r="I76" s="11">
        <f t="shared" si="3"/>
        <v>-229307.64</v>
      </c>
      <c r="J76" s="147">
        <f>IF(AH76=1,'[5]SREC Inventory Activity'!Q65,IF($K$5="M",SUM(D$14:D75)-SUM(J$14:J75),IF($K$5="B",IF(ISODD($A76),SUM(D$14:D75)-SUM(J$14:J75),0),IF(OR(A76=1,A76=4,A76=7,A76=10),SUM(D$14:D75)-SUM(J$14:J75),0))))</f>
        <v>0</v>
      </c>
      <c r="K76" s="148">
        <f>IF(AH76=1,'[5]SREC Inventory Activity'!W65,IF(J76&gt;0,E76,0))</f>
        <v>0</v>
      </c>
      <c r="L76" s="82">
        <f t="shared" si="13"/>
        <v>0</v>
      </c>
      <c r="M76" s="82">
        <f>IF(AH76=1,'[6]SREC Inv. Summary'!F75,IF(J76=0,0,O75))</f>
        <v>0</v>
      </c>
      <c r="N76" s="78">
        <f t="shared" si="14"/>
        <v>0</v>
      </c>
      <c r="O76" s="78">
        <f t="shared" si="15"/>
        <v>516584.03999983054</v>
      </c>
      <c r="P76" s="84">
        <f>IF(AH76=1,'[5]SREC Inventory Activity'!AB65,VLOOKUP($B76,Loans!$B$12:$AN$227,28,FALSE)*0)</f>
        <v>0</v>
      </c>
      <c r="Q76" s="82">
        <f>IF(AH76=1,'[6]SREC Inv. Summary'!J75,P76*E76*0.75)</f>
        <v>0</v>
      </c>
      <c r="R76" s="149">
        <f>IF(AH76=1,'[5]SREC Inventory Activity'!AH65,IF($K$5="M",SUM(P$14:P75)-SUM(R$14:R75),IF($K$5="B",IF(ISODD($A76),SUM(P$14:P75)-SUM(R$14:R75),0),IF(OR(A76=1,A76=4,A76=7,A76=10),SUM(P$14:P75)-SUM(R$14:R75),0))))</f>
        <v>0</v>
      </c>
      <c r="S76" s="82">
        <f>IF(AH76=1,'[6]SREC Inv. Summary'!M75,IF(R76&gt;0,V75,0))</f>
        <v>0</v>
      </c>
      <c r="T76" s="82">
        <f>IF(AH76=1,'[6]SREC Inv. Summary'!L75,IF(AND(R76&gt;0,K76=0),K76*R76,0))</f>
        <v>0</v>
      </c>
      <c r="U76" s="11">
        <f t="shared" si="4"/>
        <v>0</v>
      </c>
      <c r="V76" s="11">
        <f t="shared" si="5"/>
        <v>0</v>
      </c>
      <c r="W76" s="79">
        <f t="shared" si="6"/>
        <v>786</v>
      </c>
      <c r="X76" s="79">
        <f t="shared" si="7"/>
        <v>0</v>
      </c>
      <c r="Y76" s="145">
        <f t="shared" si="16"/>
        <v>2846</v>
      </c>
      <c r="Z76" s="80">
        <f t="shared" si="8"/>
        <v>144042.35999999999</v>
      </c>
      <c r="AA76" s="80">
        <f t="shared" si="9"/>
        <v>0</v>
      </c>
      <c r="AB76" s="80">
        <f t="shared" si="17"/>
        <v>0</v>
      </c>
      <c r="AC76" s="80">
        <f t="shared" si="10"/>
        <v>0</v>
      </c>
      <c r="AD76" s="11">
        <f t="shared" si="11"/>
        <v>516584.03999983054</v>
      </c>
      <c r="AE76" s="150">
        <f>IF(AH76=1,[6]Input!C87,AD75*((B76-B75)-1)*$AE$2/365+$AE$2/365*1*AD76)</f>
        <v>3214.6224812481432</v>
      </c>
      <c r="AF76" s="150">
        <f>IF(AH76=1,[6]Input!E87,J76*'PS INPUT'!$C$22)</f>
        <v>0</v>
      </c>
      <c r="AG76" s="52"/>
      <c r="AH76">
        <v>1</v>
      </c>
      <c r="AL76" s="170"/>
      <c r="AM76" s="170"/>
    </row>
    <row r="77" spans="1:39" ht="12.75" hidden="1" customHeight="1" outlineLevel="1" x14ac:dyDescent="0.2">
      <c r="A77">
        <f t="shared" si="1"/>
        <v>3</v>
      </c>
      <c r="B77" s="70">
        <f t="shared" si="2"/>
        <v>41729</v>
      </c>
      <c r="C77" s="77">
        <v>41699</v>
      </c>
      <c r="D77" s="142">
        <f>IF(AH77=1,'[5]SREC Inventory Activity'!C66,VLOOKUP($B77,Loans!$B$12:$AN$227,34,FALSE))</f>
        <v>681</v>
      </c>
      <c r="E77" s="82">
        <f>IF(AH77=1,'[5]SREC Inventory Activity'!I66,IF($A77&lt;6,VLOOKUP(YEAR(B77),SRECPrice!$B$5:$C$26,2,FALSE),VLOOKUP(YEAR(B77)+1,SRECPrice!$B$5:$C$26,2,FALSE)))</f>
        <v>183.39</v>
      </c>
      <c r="F77" s="143">
        <f>IF(AH77=1,IF(AND(E77&lt;475,'[5]SREC Inventory Activity'!N66&gt;475),'[5]SREC Inventory Activity'!$N66,475),475)</f>
        <v>475</v>
      </c>
      <c r="G77" s="82">
        <f>IF(AH77=1,'[6]SREC Inv. Summary'!C76,D77*E77)</f>
        <v>124888.59</v>
      </c>
      <c r="H77" s="11">
        <f t="shared" si="12"/>
        <v>323475</v>
      </c>
      <c r="I77" s="11">
        <f t="shared" si="3"/>
        <v>-198586.41</v>
      </c>
      <c r="J77" s="147">
        <f>IF(AH77=1,'[5]SREC Inventory Activity'!Q66,IF($K$5="M",SUM(D$14:D76)-SUM(J$14:J76),IF($K$5="B",IF(ISODD($A77),SUM(D$14:D76)-SUM(J$14:J76),0),IF(OR(A77=1,A77=4,A77=7,A77=10),SUM(D$14:D76)-SUM(J$14:J76),0))))</f>
        <v>2852</v>
      </c>
      <c r="K77" s="148">
        <f>IF(AH77=1,'[5]SREC Inventory Activity'!W66,IF(J77&gt;0,E77,0))</f>
        <v>180.650000000007</v>
      </c>
      <c r="L77" s="82">
        <f t="shared" si="13"/>
        <v>515213.8</v>
      </c>
      <c r="M77" s="82">
        <f>IF(AH77=1,'[6]SREC Inv. Summary'!F76,IF(J77=0,0,O76))</f>
        <v>516584.04000000394</v>
      </c>
      <c r="N77" s="78">
        <f t="shared" si="14"/>
        <v>-1370.2400000039488</v>
      </c>
      <c r="O77" s="78">
        <f t="shared" si="15"/>
        <v>124888.58999982657</v>
      </c>
      <c r="P77" s="84">
        <f>IF(AH77=1,'[5]SREC Inventory Activity'!AB66,VLOOKUP($B77,Loans!$B$12:$AN$227,28,FALSE)*0)</f>
        <v>0</v>
      </c>
      <c r="Q77" s="82">
        <f>IF(AH77=1,'[6]SREC Inv. Summary'!J76,P77*E77*0.75)</f>
        <v>0</v>
      </c>
      <c r="R77" s="149">
        <f>IF(AH77=1,'[5]SREC Inventory Activity'!AH66,IF($K$5="M",SUM(P$14:P76)-SUM(R$14:R76),IF($K$5="B",IF(ISODD($A77),SUM(P$14:P76)-SUM(R$14:R76),0),IF(OR(A77=1,A77=4,A77=7,A77=10),SUM(P$14:P76)-SUM(R$14:R76),0))))</f>
        <v>0</v>
      </c>
      <c r="S77" s="82">
        <f>IF(AH77=1,'[6]SREC Inv. Summary'!M76,IF(R77&gt;0,V76,0))</f>
        <v>0</v>
      </c>
      <c r="T77" s="82">
        <f>IF(AH77=1,'[6]SREC Inv. Summary'!L76,IF(AND(R77&gt;0,K77=0),K77*R77,0))</f>
        <v>0</v>
      </c>
      <c r="U77" s="11">
        <f t="shared" si="4"/>
        <v>0</v>
      </c>
      <c r="V77" s="11">
        <f t="shared" si="5"/>
        <v>0</v>
      </c>
      <c r="W77" s="79">
        <f t="shared" si="6"/>
        <v>681</v>
      </c>
      <c r="X77" s="79">
        <f t="shared" si="7"/>
        <v>2852</v>
      </c>
      <c r="Y77" s="145">
        <f t="shared" si="16"/>
        <v>675</v>
      </c>
      <c r="Z77" s="80">
        <f t="shared" si="8"/>
        <v>124888.59</v>
      </c>
      <c r="AA77" s="80">
        <f t="shared" si="9"/>
        <v>516584.04000000394</v>
      </c>
      <c r="AB77" s="80">
        <f t="shared" si="17"/>
        <v>515213.8</v>
      </c>
      <c r="AC77" s="80">
        <f t="shared" si="10"/>
        <v>-1370.2400000039488</v>
      </c>
      <c r="AD77" s="11">
        <f t="shared" si="11"/>
        <v>124888.58999982657</v>
      </c>
      <c r="AE77" s="150">
        <f>IF(AH77=1,[6]Input!C88,AD76*((B77-B76)-1)*$AE$2/365+$AE$2/365*1*AD77)</f>
        <v>4750.4468743165107</v>
      </c>
      <c r="AF77" s="150">
        <f>IF(AH77=1,[6]Input!E88,J77*'PS INPUT'!$C$22)</f>
        <v>5762.08</v>
      </c>
      <c r="AG77" s="52"/>
      <c r="AH77">
        <v>1</v>
      </c>
      <c r="AL77" s="170"/>
      <c r="AM77" s="170"/>
    </row>
    <row r="78" spans="1:39" ht="12.75" hidden="1" customHeight="1" outlineLevel="1" x14ac:dyDescent="0.2">
      <c r="A78">
        <f t="shared" si="1"/>
        <v>4</v>
      </c>
      <c r="B78" s="70">
        <f t="shared" si="2"/>
        <v>41759</v>
      </c>
      <c r="C78" s="77">
        <v>41730</v>
      </c>
      <c r="D78" s="142">
        <f>IF(AH78=1,'[5]SREC Inventory Activity'!C67,VLOOKUP($B78,Loans!$B$12:$AN$227,34,FALSE))</f>
        <v>2135</v>
      </c>
      <c r="E78" s="82">
        <f>IF(AH78=1,'[5]SREC Inventory Activity'!I67,IF($A78&lt;6,VLOOKUP(YEAR(B78),SRECPrice!$B$5:$C$26,2,FALSE),VLOOKUP(YEAR(B78)+1,SRECPrice!$B$5:$C$26,2,FALSE)))</f>
        <v>182.69</v>
      </c>
      <c r="F78" s="143">
        <f>IF(AH78=1,IF(AND(E78&lt;475,'[5]SREC Inventory Activity'!N67&gt;475),'[5]SREC Inventory Activity'!$N67,475),475)</f>
        <v>475</v>
      </c>
      <c r="G78" s="82">
        <f>IF(AH78=1,'[6]SREC Inv. Summary'!C77,D78*E78)</f>
        <v>390043.15</v>
      </c>
      <c r="H78" s="11">
        <f t="shared" ref="H78:H90" si="18">IF(F78&gt;E78,F78*D78,E78*D78)</f>
        <v>1014125</v>
      </c>
      <c r="I78" s="11">
        <f t="shared" ref="I78:I90" si="19">G78-H78</f>
        <v>-624081.85</v>
      </c>
      <c r="J78" s="147">
        <f>IF(AH78=1,'[5]SREC Inventory Activity'!Q67,IF($K$5="M",SUM(D$14:D77)-SUM(J$14:J77),IF($K$5="B",IF(ISODD($A78),SUM(D$14:D77)-SUM(J$14:J77),0),IF(OR(A78=1,A78=4,A78=7,A78=10),SUM(D$14:D77)-SUM(J$14:J77),0))))</f>
        <v>0</v>
      </c>
      <c r="K78" s="148">
        <f>IF(AH78=1,'[5]SREC Inventory Activity'!W67,IF(J78&gt;0,E78,0))</f>
        <v>0</v>
      </c>
      <c r="L78" s="82">
        <f t="shared" si="13"/>
        <v>0</v>
      </c>
      <c r="M78" s="82">
        <f>IF(AH78=1,'[6]SREC Inv. Summary'!F77,IF(J78=0,0,O77))</f>
        <v>0</v>
      </c>
      <c r="N78" s="78">
        <f t="shared" ref="N78:N90" si="20">L78-M78</f>
        <v>0</v>
      </c>
      <c r="O78" s="78">
        <f t="shared" ref="O78:O90" si="21">O77+G78-M78</f>
        <v>514931.73999982659</v>
      </c>
      <c r="P78" s="84">
        <f>IF(AH78=1,'[5]SREC Inventory Activity'!AB67,VLOOKUP($B78,Loans!$B$12:$AN$227,28,FALSE)*0)</f>
        <v>0</v>
      </c>
      <c r="Q78" s="82">
        <f>IF(AH78=1,'[6]SREC Inv. Summary'!J77,P78*E78*0.75)</f>
        <v>0</v>
      </c>
      <c r="R78" s="149">
        <f>IF(AH78=1,'[5]SREC Inventory Activity'!AH67,IF($K$5="M",SUM(P$14:P77)-SUM(R$14:R77),IF($K$5="B",IF(ISODD($A78),SUM(P$14:P77)-SUM(R$14:R77),0),IF(OR(A78=1,A78=4,A78=7,A78=10),SUM(P$14:P77)-SUM(R$14:R77),0))))</f>
        <v>0</v>
      </c>
      <c r="S78" s="82">
        <f>IF(AH78=1,'[6]SREC Inv. Summary'!M77,IF(R78&gt;0,V77,0))</f>
        <v>0</v>
      </c>
      <c r="T78" s="82">
        <f>IF(AH78=1,'[6]SREC Inv. Summary'!L77,IF(AND(R78&gt;0,K78=0),K78*R78,0))</f>
        <v>0</v>
      </c>
      <c r="U78" s="11">
        <f t="shared" ref="U78:U90" si="22">T78-S78</f>
        <v>0</v>
      </c>
      <c r="V78" s="11">
        <f t="shared" ref="V78:V90" si="23">V77+Q78-S78</f>
        <v>0</v>
      </c>
      <c r="W78" s="79">
        <f t="shared" ref="W78:W90" si="24">D78+P78</f>
        <v>2135</v>
      </c>
      <c r="X78" s="79">
        <f t="shared" ref="X78:X90" si="25">J78+R78</f>
        <v>0</v>
      </c>
      <c r="Y78" s="145">
        <f t="shared" ref="Y78:Y90" si="26">Y77+W78-X78</f>
        <v>2810</v>
      </c>
      <c r="Z78" s="80">
        <f t="shared" ref="Z78:Z90" si="27">G78+Q78</f>
        <v>390043.15</v>
      </c>
      <c r="AA78" s="80">
        <f t="shared" ref="AA78:AA90" si="28">M78+S78</f>
        <v>0</v>
      </c>
      <c r="AB78" s="80">
        <f t="shared" ref="AB78:AB90" si="29">L78+T78</f>
        <v>0</v>
      </c>
      <c r="AC78" s="80">
        <f t="shared" ref="AC78:AC90" si="30">AB78-AA78</f>
        <v>0</v>
      </c>
      <c r="AD78" s="11">
        <f t="shared" ref="AD78:AD90" si="31">AD77+Z78-AA78</f>
        <v>514931.73999982659</v>
      </c>
      <c r="AE78" s="150">
        <f>IF(AH78=1,[6]Input!C89,AD77*((B78-B77)-1)*$AE$2/365+$AE$2/365*1*AD78)</f>
        <v>1254.5393584781955</v>
      </c>
      <c r="AF78" s="150">
        <f>IF(AH78=1,[6]Input!E89,J78*'PS INPUT'!$C$22)</f>
        <v>0</v>
      </c>
      <c r="AG78" s="52"/>
      <c r="AH78">
        <v>1</v>
      </c>
      <c r="AL78" s="170"/>
      <c r="AM78" s="170"/>
    </row>
    <row r="79" spans="1:39" ht="12.75" hidden="1" customHeight="1" outlineLevel="1" x14ac:dyDescent="0.2">
      <c r="A79">
        <f t="shared" ref="A79:A142" si="32">MONTH(C79)</f>
        <v>5</v>
      </c>
      <c r="B79" s="70">
        <f t="shared" ref="B79:B142" si="33">EOMONTH(C79,0)</f>
        <v>41790</v>
      </c>
      <c r="C79" s="77">
        <v>41760</v>
      </c>
      <c r="D79" s="142">
        <f>IF(AH79=1,'[5]SREC Inventory Activity'!C68,VLOOKUP($B79,Loans!$B$12:$AN$227,34,FALSE))</f>
        <v>2762</v>
      </c>
      <c r="E79" s="82">
        <f>IF(AH79=1,'[5]SREC Inventory Activity'!I68,IF($A79&lt;6,VLOOKUP(YEAR(B79),SRECPrice!$B$5:$C$26,2,FALSE),VLOOKUP(YEAR(B79)+1,SRECPrice!$B$5:$C$26,2,FALSE)))</f>
        <v>181.01</v>
      </c>
      <c r="F79" s="143">
        <f>IF(AH79=1,IF(AND(E79&lt;475,'[5]SREC Inventory Activity'!N68&gt;475),'[5]SREC Inventory Activity'!$N68,475),475)</f>
        <v>475</v>
      </c>
      <c r="G79" s="82">
        <f>IF(AH79=1,'[6]SREC Inv. Summary'!C78,D79*E79)</f>
        <v>499949.62</v>
      </c>
      <c r="H79" s="11">
        <f t="shared" si="18"/>
        <v>1311950</v>
      </c>
      <c r="I79" s="11">
        <f t="shared" si="19"/>
        <v>-812000.38</v>
      </c>
      <c r="J79" s="147">
        <f>IF(AH79=1,'[5]SREC Inventory Activity'!Q68,IF($K$5="M",SUM(D$14:D78)-SUM(J$14:J78),IF($K$5="B",IF(ISODD($A79),SUM(D$14:D78)-SUM(J$14:J78),0),IF(OR(A79=1,A79=4,A79=7,A79=10),SUM(D$14:D78)-SUM(J$14:J78),0))))</f>
        <v>0</v>
      </c>
      <c r="K79" s="148">
        <f>IF(AH79=1,'[5]SREC Inventory Activity'!W68,IF(J79&gt;0,E79,0))</f>
        <v>0</v>
      </c>
      <c r="L79" s="82">
        <f t="shared" si="13"/>
        <v>0</v>
      </c>
      <c r="M79" s="82">
        <f>IF(AH79=1,'[6]SREC Inv. Summary'!F78,IF(J79=0,0,O78))</f>
        <v>0</v>
      </c>
      <c r="N79" s="78">
        <f t="shared" si="20"/>
        <v>0</v>
      </c>
      <c r="O79" s="78">
        <f t="shared" si="21"/>
        <v>1014881.3599998266</v>
      </c>
      <c r="P79" s="84">
        <f>IF(AH79=1,'[5]SREC Inventory Activity'!AB68,VLOOKUP($B79,Loans!$B$12:$AN$227,28,FALSE)*0)</f>
        <v>0</v>
      </c>
      <c r="Q79" s="82">
        <f>IF(AH79=1,'[6]SREC Inv. Summary'!J78,P79*E79*0.75)</f>
        <v>0</v>
      </c>
      <c r="R79" s="149">
        <f>IF(AH79=1,'[5]SREC Inventory Activity'!AH68,IF($K$5="M",SUM(P$14:P78)-SUM(R$14:R78),IF($K$5="B",IF(ISODD($A79),SUM(P$14:P78)-SUM(R$14:R78),0),IF(OR(A79=1,A79=4,A79=7,A79=10),SUM(P$14:P78)-SUM(R$14:R78),0))))</f>
        <v>0</v>
      </c>
      <c r="S79" s="82">
        <f>IF(AH79=1,'[6]SREC Inv. Summary'!M78,IF(R79&gt;0,V78,0))</f>
        <v>0</v>
      </c>
      <c r="T79" s="82">
        <f>IF(AH79=1,'[6]SREC Inv. Summary'!L78,IF(AND(R79&gt;0,K79=0),K79*R79,0))</f>
        <v>0</v>
      </c>
      <c r="U79" s="11">
        <f t="shared" si="22"/>
        <v>0</v>
      </c>
      <c r="V79" s="11">
        <f t="shared" si="23"/>
        <v>0</v>
      </c>
      <c r="W79" s="79">
        <f t="shared" si="24"/>
        <v>2762</v>
      </c>
      <c r="X79" s="79">
        <f t="shared" si="25"/>
        <v>0</v>
      </c>
      <c r="Y79" s="145">
        <f t="shared" si="26"/>
        <v>5572</v>
      </c>
      <c r="Z79" s="80">
        <f t="shared" si="27"/>
        <v>499949.62</v>
      </c>
      <c r="AA79" s="80">
        <f t="shared" si="28"/>
        <v>0</v>
      </c>
      <c r="AB79" s="80">
        <f t="shared" si="29"/>
        <v>0</v>
      </c>
      <c r="AC79" s="80">
        <f t="shared" si="30"/>
        <v>0</v>
      </c>
      <c r="AD79" s="11">
        <f t="shared" si="31"/>
        <v>1014881.3599998266</v>
      </c>
      <c r="AE79" s="150">
        <f>IF(AH79=1,[6]Input!C90,AD78*((B79-B78)-1)*$AE$2/365+$AE$2/365*1*AD79)</f>
        <v>5006.2580547192501</v>
      </c>
      <c r="AF79" s="150">
        <f>IF(AH79=1,[6]Input!E90,J79*'PS INPUT'!$C$22)</f>
        <v>0</v>
      </c>
      <c r="AG79" s="52"/>
      <c r="AH79">
        <v>1</v>
      </c>
      <c r="AL79" s="170"/>
      <c r="AM79" s="170"/>
    </row>
    <row r="80" spans="1:39" ht="12.75" hidden="1" customHeight="1" outlineLevel="1" x14ac:dyDescent="0.2">
      <c r="A80">
        <f t="shared" si="32"/>
        <v>6</v>
      </c>
      <c r="B80" s="70">
        <f t="shared" si="33"/>
        <v>41820</v>
      </c>
      <c r="C80" s="77">
        <v>41791</v>
      </c>
      <c r="D80" s="142">
        <f>IF(AH80=1,'[5]SREC Inventory Activity'!C69,VLOOKUP($B80,Loans!$B$12:$AN$227,34,FALSE))</f>
        <v>2684</v>
      </c>
      <c r="E80" s="82">
        <f>IF(AH80=1,'[5]SREC Inventory Activity'!I69,IF($A80&lt;6,VLOOKUP(YEAR(B80),SRECPrice!$B$5:$C$26,2,FALSE),VLOOKUP(YEAR(B80)+1,SRECPrice!$B$5:$C$26,2,FALSE)))</f>
        <v>182.62</v>
      </c>
      <c r="F80" s="143">
        <f>IF(AH80=1,IF(AND(E80&lt;475,'[5]SREC Inventory Activity'!N69&gt;475),'[5]SREC Inventory Activity'!$N69,475),475)</f>
        <v>475</v>
      </c>
      <c r="G80" s="82">
        <f>IF(AH80=1,'[6]SREC Inv. Summary'!C79,D80*E80)</f>
        <v>490152.08</v>
      </c>
      <c r="H80" s="11">
        <f t="shared" si="18"/>
        <v>1274900</v>
      </c>
      <c r="I80" s="11">
        <f t="shared" si="19"/>
        <v>-784747.91999999993</v>
      </c>
      <c r="J80" s="147">
        <f>IF(AH80=1,'[5]SREC Inventory Activity'!Q69,IF($K$5="M",SUM(D$14:D79)-SUM(J$14:J79),IF($K$5="B",IF(ISODD($A80),SUM(D$14:D79)-SUM(J$14:J79),0),IF(OR(A80=1,A80=4,A80=7,A80=10),SUM(D$14:D79)-SUM(J$14:J79),0))))</f>
        <v>5578</v>
      </c>
      <c r="K80" s="148">
        <f>IF(AH80=1,'[5]SREC Inventory Activity'!W69,IF(J80&gt;0,E80,0))</f>
        <v>189.9</v>
      </c>
      <c r="L80" s="82">
        <f t="shared" si="13"/>
        <v>1059262.2</v>
      </c>
      <c r="M80" s="82">
        <f>IF(AH80=1,'[6]SREC Inv. Summary'!F79,IF(J80=0,0,O79))</f>
        <v>1014881.359999934</v>
      </c>
      <c r="N80" s="78">
        <f t="shared" si="20"/>
        <v>44380.840000065975</v>
      </c>
      <c r="O80" s="78">
        <f t="shared" si="21"/>
        <v>490152.07999989274</v>
      </c>
      <c r="P80" s="84">
        <f>IF(AH80=1,'[5]SREC Inventory Activity'!AB69,VLOOKUP($B80,Loans!$B$12:$AN$227,28,FALSE)*0)</f>
        <v>0</v>
      </c>
      <c r="Q80" s="82">
        <f>IF(AH80=1,'[6]SREC Inv. Summary'!J79,P80*E80*0.75)</f>
        <v>0</v>
      </c>
      <c r="R80" s="149">
        <f>IF(AH80=1,'[5]SREC Inventory Activity'!AH69,IF($K$5="M",SUM(P$14:P79)-SUM(R$14:R79),IF($K$5="B",IF(ISODD($A80),SUM(P$14:P79)-SUM(R$14:R79),0),IF(OR(A80=1,A80=4,A80=7,A80=10),SUM(P$14:P79)-SUM(R$14:R79),0))))</f>
        <v>0</v>
      </c>
      <c r="S80" s="82">
        <f>IF(AH80=1,'[6]SREC Inv. Summary'!M79,IF(R80&gt;0,V79,0))</f>
        <v>0</v>
      </c>
      <c r="T80" s="82">
        <f>IF(AH80=1,'[6]SREC Inv. Summary'!L79,IF(AND(R80&gt;0,K80=0),K80*R80,0))</f>
        <v>0</v>
      </c>
      <c r="U80" s="11">
        <f t="shared" si="22"/>
        <v>0</v>
      </c>
      <c r="V80" s="11">
        <f t="shared" si="23"/>
        <v>0</v>
      </c>
      <c r="W80" s="79">
        <f t="shared" si="24"/>
        <v>2684</v>
      </c>
      <c r="X80" s="79">
        <f t="shared" si="25"/>
        <v>5578</v>
      </c>
      <c r="Y80" s="145">
        <f t="shared" si="26"/>
        <v>2678</v>
      </c>
      <c r="Z80" s="80">
        <f t="shared" si="27"/>
        <v>490152.08</v>
      </c>
      <c r="AA80" s="80">
        <f t="shared" si="28"/>
        <v>1014881.359999934</v>
      </c>
      <c r="AB80" s="80">
        <f t="shared" si="29"/>
        <v>1059262.2</v>
      </c>
      <c r="AC80" s="80">
        <f t="shared" si="30"/>
        <v>44380.840000065975</v>
      </c>
      <c r="AD80" s="11">
        <f t="shared" si="31"/>
        <v>490152.07999989274</v>
      </c>
      <c r="AE80" s="150">
        <f>IF(AH80=1,[6]Input!C91,AD79*((B80-B79)-1)*$AE$2/365+$AE$2/365*1*AD80)</f>
        <v>1380.2426681686068</v>
      </c>
      <c r="AF80" s="150">
        <f>IF(AH80=1,[6]Input!E91,J80*'PS INPUT'!$C$22)</f>
        <v>10446.18</v>
      </c>
      <c r="AG80" s="52"/>
      <c r="AH80">
        <v>1</v>
      </c>
      <c r="AL80" s="170"/>
      <c r="AM80" s="170"/>
    </row>
    <row r="81" spans="1:39" ht="12.75" hidden="1" customHeight="1" outlineLevel="1" x14ac:dyDescent="0.2">
      <c r="A81">
        <f t="shared" si="32"/>
        <v>7</v>
      </c>
      <c r="B81" s="70">
        <f t="shared" si="33"/>
        <v>41851</v>
      </c>
      <c r="C81" s="77">
        <v>41821</v>
      </c>
      <c r="D81" s="142">
        <f>IF(AH81=1,'[5]SREC Inventory Activity'!C70,VLOOKUP($B81,Loans!$B$12:$AN$227,34,FALSE))</f>
        <v>2998</v>
      </c>
      <c r="E81" s="82">
        <f>IF(AH81=1,'[5]SREC Inventory Activity'!I70,IF($A81&lt;6,VLOOKUP(YEAR(B81),SRECPrice!$B$5:$C$26,2,FALSE),VLOOKUP(YEAR(B81)+1,SRECPrice!$B$5:$C$26,2,FALSE)))</f>
        <v>182.55</v>
      </c>
      <c r="F81" s="143">
        <f>IF(AH81=1,IF(AND(E81&lt;475,'[5]SREC Inventory Activity'!N70&gt;475),'[5]SREC Inventory Activity'!$N70,475),475)</f>
        <v>475</v>
      </c>
      <c r="G81" s="82">
        <f>IF(AH81=1,'[6]SREC Inv. Summary'!C80,D81*E81)</f>
        <v>547284.9</v>
      </c>
      <c r="H81" s="11">
        <f t="shared" si="18"/>
        <v>1424050</v>
      </c>
      <c r="I81" s="11">
        <f t="shared" si="19"/>
        <v>-876765.1</v>
      </c>
      <c r="J81" s="147">
        <f>IF(AH81=1,'[5]SREC Inventory Activity'!Q70,IF($K$5="M",SUM(D$14:D80)-SUM(J$14:J80),IF($K$5="B",IF(ISODD($A81),SUM(D$14:D80)-SUM(J$14:J80),0),IF(OR(A81=1,A81=4,A81=7,A81=10),SUM(D$14:D80)-SUM(J$14:J80),0))))</f>
        <v>2689</v>
      </c>
      <c r="K81" s="148">
        <f>IF(AH81=1,'[5]SREC Inventory Activity'!W70,IF(J81&gt;0,E81,0))</f>
        <v>166.02</v>
      </c>
      <c r="L81" s="82">
        <f t="shared" si="13"/>
        <v>446427.78</v>
      </c>
      <c r="M81" s="82">
        <f>IF(AH81=1,'[6]SREC Inv. Summary'!F80,IF(J81=0,0,O80))</f>
        <v>491064.82999999134</v>
      </c>
      <c r="N81" s="78">
        <f t="shared" si="20"/>
        <v>-44637.049999991315</v>
      </c>
      <c r="O81" s="78">
        <f t="shared" si="21"/>
        <v>546372.14999990142</v>
      </c>
      <c r="P81" s="84">
        <f>IF(AH81=1,'[5]SREC Inventory Activity'!AB70,VLOOKUP($B81,Loans!$B$12:$AN$227,28,FALSE)*0)</f>
        <v>0</v>
      </c>
      <c r="Q81" s="82">
        <f>IF(AH81=1,'[6]SREC Inv. Summary'!J80,P81*E81*0.75)</f>
        <v>0</v>
      </c>
      <c r="R81" s="149">
        <f>IF(AH81=1,'[5]SREC Inventory Activity'!AH70,IF($K$5="M",SUM(P$14:P80)-SUM(R$14:R80),IF($K$5="B",IF(ISODD($A81),SUM(P$14:P80)-SUM(R$14:R80),0),IF(OR(A81=1,A81=4,A81=7,A81=10),SUM(P$14:P80)-SUM(R$14:R80),0))))</f>
        <v>0</v>
      </c>
      <c r="S81" s="82">
        <f>IF(AH81=1,'[6]SREC Inv. Summary'!M80,IF(R81&gt;0,V80,0))</f>
        <v>0</v>
      </c>
      <c r="T81" s="82">
        <f>IF(AH81=1,'[6]SREC Inv. Summary'!L80,IF(AND(R81&gt;0,K81=0),K81*R81,0))</f>
        <v>0</v>
      </c>
      <c r="U81" s="11">
        <f t="shared" si="22"/>
        <v>0</v>
      </c>
      <c r="V81" s="11">
        <f t="shared" si="23"/>
        <v>0</v>
      </c>
      <c r="W81" s="79">
        <f t="shared" si="24"/>
        <v>2998</v>
      </c>
      <c r="X81" s="79">
        <f t="shared" si="25"/>
        <v>2689</v>
      </c>
      <c r="Y81" s="145">
        <f t="shared" si="26"/>
        <v>2987</v>
      </c>
      <c r="Z81" s="80">
        <f t="shared" si="27"/>
        <v>547284.9</v>
      </c>
      <c r="AA81" s="80">
        <f t="shared" si="28"/>
        <v>491064.82999999134</v>
      </c>
      <c r="AB81" s="80">
        <f t="shared" si="29"/>
        <v>446427.78</v>
      </c>
      <c r="AC81" s="80">
        <f t="shared" si="30"/>
        <v>-44637.049999991315</v>
      </c>
      <c r="AD81" s="11">
        <f t="shared" si="31"/>
        <v>546372.14999990142</v>
      </c>
      <c r="AE81" s="150">
        <f>IF(AH81=1,[6]Input!C92,AD80*((B81-B80)-1)*$AE$2/365+$AE$2/365*1*AD81)</f>
        <v>2245.8229264480169</v>
      </c>
      <c r="AF81" s="150">
        <f>IF(AH81=1,[6]Input!E92,J81*'PS INPUT'!$C$22)</f>
        <v>10182.780000000001</v>
      </c>
      <c r="AG81" s="52"/>
      <c r="AH81">
        <v>1</v>
      </c>
      <c r="AL81" s="170"/>
      <c r="AM81" s="170"/>
    </row>
    <row r="82" spans="1:39" ht="12.75" hidden="1" customHeight="1" outlineLevel="1" x14ac:dyDescent="0.2">
      <c r="A82">
        <f t="shared" si="32"/>
        <v>8</v>
      </c>
      <c r="B82" s="70">
        <f t="shared" si="33"/>
        <v>41882</v>
      </c>
      <c r="C82" s="77">
        <v>41852</v>
      </c>
      <c r="D82" s="142">
        <f>IF(AH82=1,'[5]SREC Inventory Activity'!C71,VLOOKUP($B82,Loans!$B$12:$AN$227,34,FALSE))</f>
        <v>2932</v>
      </c>
      <c r="E82" s="82">
        <f>IF(AH82=1,'[5]SREC Inventory Activity'!I71,IF($A82&lt;6,VLOOKUP(YEAR(B82),SRECPrice!$B$5:$C$26,2,FALSE),VLOOKUP(YEAR(B82)+1,SRECPrice!$B$5:$C$26,2,FALSE)))</f>
        <v>179.96</v>
      </c>
      <c r="F82" s="143">
        <f>IF(AH82=1,IF(AND(E82&lt;475,'[5]SREC Inventory Activity'!N71&gt;475),'[5]SREC Inventory Activity'!$N71,475),475)</f>
        <v>475</v>
      </c>
      <c r="G82" s="82">
        <f>IF(AH82=1,'[6]SREC Inv. Summary'!C81,D82*E82)</f>
        <v>527642.72</v>
      </c>
      <c r="H82" s="11">
        <f t="shared" si="18"/>
        <v>1392700</v>
      </c>
      <c r="I82" s="11">
        <f t="shared" si="19"/>
        <v>-865057.28000000003</v>
      </c>
      <c r="J82" s="147">
        <f>IF(AH82=1,'[5]SREC Inventory Activity'!Q71,IF($K$5="M",SUM(D$14:D81)-SUM(J$14:J81),IF($K$5="B",IF(ISODD($A82),SUM(D$14:D81)-SUM(J$14:J81),0),IF(OR(A82=1,A82=4,A82=7,A82=10),SUM(D$14:D81)-SUM(J$14:J81),0))))</f>
        <v>0</v>
      </c>
      <c r="K82" s="148">
        <f>IF(AH82=1,'[5]SREC Inventory Activity'!W71,IF(J82&gt;0,E82,0))</f>
        <v>0</v>
      </c>
      <c r="L82" s="82">
        <f t="shared" ref="L82:L145" si="34">ROUND(J82*K82,2)</f>
        <v>0</v>
      </c>
      <c r="M82" s="82">
        <f>IF(AH82=1,'[6]SREC Inv. Summary'!F81,IF(J82=0,0,O81))</f>
        <v>0</v>
      </c>
      <c r="N82" s="78">
        <f t="shared" si="20"/>
        <v>0</v>
      </c>
      <c r="O82" s="78">
        <f t="shared" si="21"/>
        <v>1074014.8699999014</v>
      </c>
      <c r="P82" s="84">
        <f>IF(AH82=1,'[5]SREC Inventory Activity'!AB71,VLOOKUP($B82,Loans!$B$12:$AN$227,28,FALSE)*0)</f>
        <v>0</v>
      </c>
      <c r="Q82" s="82">
        <f>IF(AH82=1,'[6]SREC Inv. Summary'!J81,P82*E82*0.75)</f>
        <v>0</v>
      </c>
      <c r="R82" s="149">
        <f>IF(AH82=1,'[5]SREC Inventory Activity'!AH71,IF($K$5="M",SUM(P$14:P81)-SUM(R$14:R81),IF($K$5="B",IF(ISODD($A82),SUM(P$14:P81)-SUM(R$14:R81),0),IF(OR(A82=1,A82=4,A82=7,A82=10),SUM(P$14:P81)-SUM(R$14:R81),0))))</f>
        <v>0</v>
      </c>
      <c r="S82" s="82">
        <f>IF(AH82=1,'[6]SREC Inv. Summary'!M81,IF(R82&gt;0,V81,0))</f>
        <v>0</v>
      </c>
      <c r="T82" s="82">
        <f>IF(AH82=1,'[6]SREC Inv. Summary'!L81,IF(AND(R82&gt;0,K82=0),K82*R82,0))</f>
        <v>0</v>
      </c>
      <c r="U82" s="11">
        <f t="shared" si="22"/>
        <v>0</v>
      </c>
      <c r="V82" s="11">
        <f t="shared" si="23"/>
        <v>0</v>
      </c>
      <c r="W82" s="79">
        <f t="shared" si="24"/>
        <v>2932</v>
      </c>
      <c r="X82" s="79">
        <f t="shared" si="25"/>
        <v>0</v>
      </c>
      <c r="Y82" s="145">
        <f t="shared" si="26"/>
        <v>5919</v>
      </c>
      <c r="Z82" s="80">
        <f t="shared" si="27"/>
        <v>527642.72</v>
      </c>
      <c r="AA82" s="80">
        <f t="shared" si="28"/>
        <v>0</v>
      </c>
      <c r="AB82" s="80">
        <f t="shared" si="29"/>
        <v>0</v>
      </c>
      <c r="AC82" s="80">
        <f t="shared" si="30"/>
        <v>0</v>
      </c>
      <c r="AD82" s="11">
        <f t="shared" si="31"/>
        <v>1074014.8699999014</v>
      </c>
      <c r="AE82" s="150">
        <f>IF(AH82=1,[6]Input!C93,AD81*((B82-B81)-1)*$AE$2/365+$AE$2/365*1*AD82)</f>
        <v>5311.3556423658265</v>
      </c>
      <c r="AF82" s="150">
        <f>IF(AH82=1,[6]Input!E93,J82*'PS INPUT'!$C$22)</f>
        <v>0</v>
      </c>
      <c r="AG82" s="52"/>
      <c r="AH82">
        <v>1</v>
      </c>
      <c r="AL82" s="170"/>
      <c r="AM82" s="170"/>
    </row>
    <row r="83" spans="1:39" ht="12.75" hidden="1" customHeight="1" outlineLevel="1" x14ac:dyDescent="0.2">
      <c r="A83">
        <f t="shared" si="32"/>
        <v>9</v>
      </c>
      <c r="B83" s="70">
        <f t="shared" si="33"/>
        <v>41912</v>
      </c>
      <c r="C83" s="77">
        <v>41883</v>
      </c>
      <c r="D83" s="142">
        <f>IF(AH83=1,'[5]SREC Inventory Activity'!C72,VLOOKUP($B83,Loans!$B$12:$AN$227,34,FALSE))</f>
        <v>2818</v>
      </c>
      <c r="E83" s="82">
        <f>IF(AH83=1,'[5]SREC Inventory Activity'!I72,IF($A83&lt;6,VLOOKUP(YEAR(B83),SRECPrice!$B$5:$C$26,2,FALSE),VLOOKUP(YEAR(B83)+1,SRECPrice!$B$5:$C$26,2,FALSE)))</f>
        <v>179.13</v>
      </c>
      <c r="F83" s="143">
        <f>IF(AH83=1,IF(AND(E83&lt;475,'[5]SREC Inventory Activity'!N72&gt;475),'[5]SREC Inventory Activity'!$N72,475),475)</f>
        <v>475</v>
      </c>
      <c r="G83" s="82">
        <f>IF(AH83=1,'[6]SREC Inv. Summary'!C82,D83*E83)</f>
        <v>504788.34</v>
      </c>
      <c r="H83" s="11">
        <f t="shared" si="18"/>
        <v>1338550</v>
      </c>
      <c r="I83" s="11">
        <f t="shared" si="19"/>
        <v>-833761.65999999992</v>
      </c>
      <c r="J83" s="147">
        <f>IF(AH83=1,'[5]SREC Inventory Activity'!Q72,IF($K$5="M",SUM(D$14:D82)-SUM(J$14:J82),IF($K$5="B",IF(ISODD($A83),SUM(D$14:D82)-SUM(J$14:J82),0),IF(OR(A83=1,A83=4,A83=7,A83=10),SUM(D$14:D82)-SUM(J$14:J82),0))))</f>
        <v>0</v>
      </c>
      <c r="K83" s="148">
        <f>IF(AH83=1,'[5]SREC Inventory Activity'!W72,IF(J83&gt;0,E83,0))</f>
        <v>0</v>
      </c>
      <c r="L83" s="82">
        <f t="shared" si="34"/>
        <v>0</v>
      </c>
      <c r="M83" s="82">
        <f>IF(AH83=1,'[6]SREC Inv. Summary'!F82,IF(J83=0,0,O82))</f>
        <v>0</v>
      </c>
      <c r="N83" s="78">
        <f t="shared" si="20"/>
        <v>0</v>
      </c>
      <c r="O83" s="78">
        <f t="shared" si="21"/>
        <v>1578803.2099999015</v>
      </c>
      <c r="P83" s="84">
        <f>IF(AH83=1,'[5]SREC Inventory Activity'!AB72,VLOOKUP($B83,Loans!$B$12:$AN$227,28,FALSE)*0)</f>
        <v>0</v>
      </c>
      <c r="Q83" s="82">
        <f>IF(AH83=1,'[6]SREC Inv. Summary'!J82,P83*E83*0.75)</f>
        <v>0</v>
      </c>
      <c r="R83" s="149">
        <f>IF(AH83=1,'[5]SREC Inventory Activity'!AH72,IF($K$5="M",SUM(P$14:P82)-SUM(R$14:R82),IF($K$5="B",IF(ISODD($A83),SUM(P$14:P82)-SUM(R$14:R82),0),IF(OR(A83=1,A83=4,A83=7,A83=10),SUM(P$14:P82)-SUM(R$14:R82),0))))</f>
        <v>0</v>
      </c>
      <c r="S83" s="82">
        <f>IF(AH83=1,'[6]SREC Inv. Summary'!M82,IF(R83&gt;0,V82,0))</f>
        <v>0</v>
      </c>
      <c r="T83" s="82">
        <f>IF(AH83=1,'[6]SREC Inv. Summary'!L82,IF(AND(R83&gt;0,K83=0),K83*R83,0))</f>
        <v>0</v>
      </c>
      <c r="U83" s="11">
        <f t="shared" si="22"/>
        <v>0</v>
      </c>
      <c r="V83" s="11">
        <f t="shared" si="23"/>
        <v>0</v>
      </c>
      <c r="W83" s="79">
        <f t="shared" si="24"/>
        <v>2818</v>
      </c>
      <c r="X83" s="79">
        <f t="shared" si="25"/>
        <v>0</v>
      </c>
      <c r="Y83" s="145">
        <f t="shared" si="26"/>
        <v>8737</v>
      </c>
      <c r="Z83" s="80">
        <f t="shared" si="27"/>
        <v>504788.34</v>
      </c>
      <c r="AA83" s="80">
        <f t="shared" si="28"/>
        <v>0</v>
      </c>
      <c r="AB83" s="80">
        <f t="shared" si="29"/>
        <v>0</v>
      </c>
      <c r="AC83" s="80">
        <f t="shared" si="30"/>
        <v>0</v>
      </c>
      <c r="AD83" s="11">
        <f t="shared" si="31"/>
        <v>1578803.2099999015</v>
      </c>
      <c r="AE83" s="150">
        <f>IF(AH83=1,[6]Input!C94,AD82*((B83-B82)-1)*$AE$2/365+$AE$2/365*1*AD83)</f>
        <v>9956.4190347768235</v>
      </c>
      <c r="AF83" s="150">
        <f>IF(AH83=1,[6]Input!E94,J83*'PS INPUT'!$C$22)</f>
        <v>-6563.19</v>
      </c>
      <c r="AG83" s="52"/>
      <c r="AH83">
        <v>1</v>
      </c>
      <c r="AL83" s="170"/>
      <c r="AM83" s="170"/>
    </row>
    <row r="84" spans="1:39" ht="12.75" hidden="1" customHeight="1" outlineLevel="1" x14ac:dyDescent="0.2">
      <c r="A84">
        <f t="shared" si="32"/>
        <v>10</v>
      </c>
      <c r="B84" s="70">
        <f t="shared" si="33"/>
        <v>41943</v>
      </c>
      <c r="C84" s="77">
        <v>41913</v>
      </c>
      <c r="D84" s="142">
        <f>IF(AH84=1,'[5]SREC Inventory Activity'!C73,VLOOKUP($B84,Loans!$B$12:$AN$227,34,FALSE))</f>
        <v>2214</v>
      </c>
      <c r="E84" s="82">
        <f>IF(AH84=1,'[5]SREC Inventory Activity'!I73,IF($A84&lt;6,VLOOKUP(YEAR(B84),SRECPrice!$B$5:$C$26,2,FALSE),VLOOKUP(YEAR(B84)+1,SRECPrice!$B$5:$C$26,2,FALSE)))</f>
        <v>167.25</v>
      </c>
      <c r="F84" s="143">
        <f>IF(AH84=1,IF(AND(E84&lt;475,'[5]SREC Inventory Activity'!N73&gt;475),'[5]SREC Inventory Activity'!$N73,475),475)</f>
        <v>475</v>
      </c>
      <c r="G84" s="82">
        <f>IF(AH84=1,'[6]SREC Inv. Summary'!C83,D84*E84)</f>
        <v>370291.5</v>
      </c>
      <c r="H84" s="11">
        <f t="shared" si="18"/>
        <v>1051650</v>
      </c>
      <c r="I84" s="11">
        <f t="shared" si="19"/>
        <v>-681358.5</v>
      </c>
      <c r="J84" s="147">
        <f>IF(AH84=1,'[5]SREC Inventory Activity'!Q73,IF($K$5="M",SUM(D$14:D83)-SUM(J$14:J83),IF($K$5="B",IF(ISODD($A84),SUM(D$14:D83)-SUM(J$14:J83),0),IF(OR(A84=1,A84=4,A84=7,A84=10),SUM(D$14:D83)-SUM(J$14:J83),0))))</f>
        <v>8743</v>
      </c>
      <c r="K84" s="148">
        <f>IF(AH84=1,'[5]SREC Inventory Activity'!W73,IF(J84&gt;0,E84,0))</f>
        <v>183.35</v>
      </c>
      <c r="L84" s="82">
        <f t="shared" si="34"/>
        <v>1603029.05</v>
      </c>
      <c r="M84" s="82">
        <f>IF(AH84=1,'[6]SREC Inv. Summary'!F83,IF(J84=0,0,O83))</f>
        <v>1578803.21</v>
      </c>
      <c r="N84" s="78">
        <f t="shared" si="20"/>
        <v>24225.840000000084</v>
      </c>
      <c r="O84" s="78">
        <f t="shared" si="21"/>
        <v>370291.49999990151</v>
      </c>
      <c r="P84" s="84">
        <f>IF(AH84=1,'[5]SREC Inventory Activity'!AB73,VLOOKUP($B84,Loans!$B$12:$AN$227,28,FALSE)*0)</f>
        <v>0</v>
      </c>
      <c r="Q84" s="82">
        <f>IF(AH84=1,'[6]SREC Inv. Summary'!J83,P84*E84*0.75)</f>
        <v>0</v>
      </c>
      <c r="R84" s="149">
        <f>IF(AH84=1,'[5]SREC Inventory Activity'!AH73,IF($K$5="M",SUM(P$14:P83)-SUM(R$14:R83),IF($K$5="B",IF(ISODD($A84),SUM(P$14:P83)-SUM(R$14:R83),0),IF(OR(A84=1,A84=4,A84=7,A84=10),SUM(P$14:P83)-SUM(R$14:R83),0))))</f>
        <v>0</v>
      </c>
      <c r="S84" s="82">
        <f>IF(AH84=1,'[6]SREC Inv. Summary'!M83,IF(R84&gt;0,V83,0))</f>
        <v>0</v>
      </c>
      <c r="T84" s="82">
        <f>IF(AH84=1,'[6]SREC Inv. Summary'!L83,IF(AND(R84&gt;0,K84=0),K84*R84,0))</f>
        <v>0</v>
      </c>
      <c r="U84" s="11">
        <f t="shared" si="22"/>
        <v>0</v>
      </c>
      <c r="V84" s="11">
        <f t="shared" si="23"/>
        <v>0</v>
      </c>
      <c r="W84" s="79">
        <f t="shared" si="24"/>
        <v>2214</v>
      </c>
      <c r="X84" s="79">
        <f t="shared" si="25"/>
        <v>8743</v>
      </c>
      <c r="Y84" s="145">
        <f t="shared" si="26"/>
        <v>2208</v>
      </c>
      <c r="Z84" s="80">
        <f t="shared" si="27"/>
        <v>370291.5</v>
      </c>
      <c r="AA84" s="80">
        <f t="shared" si="28"/>
        <v>1578803.21</v>
      </c>
      <c r="AB84" s="80">
        <f t="shared" si="29"/>
        <v>1603029.05</v>
      </c>
      <c r="AC84" s="80">
        <f t="shared" si="30"/>
        <v>24225.840000000084</v>
      </c>
      <c r="AD84" s="11">
        <f t="shared" si="31"/>
        <v>370291.49999990151</v>
      </c>
      <c r="AE84" s="150">
        <f>IF(AH84=1,[6]Input!C95,AD83*((B84-B83)-1)*$AE$2/365+$AE$2/365*1*AD84)</f>
        <v>7316.3789495110314</v>
      </c>
      <c r="AF84" s="150">
        <f>IF(AH84=1,[6]Input!E95,J84*'PS INPUT'!$C$22)</f>
        <v>6950.03</v>
      </c>
      <c r="AG84" s="52"/>
      <c r="AH84">
        <v>1</v>
      </c>
      <c r="AL84" s="170"/>
      <c r="AM84" s="170"/>
    </row>
    <row r="85" spans="1:39" ht="12.75" hidden="1" customHeight="1" outlineLevel="1" x14ac:dyDescent="0.2">
      <c r="A85">
        <f t="shared" si="32"/>
        <v>11</v>
      </c>
      <c r="B85" s="70">
        <f t="shared" si="33"/>
        <v>41973</v>
      </c>
      <c r="C85" s="77">
        <v>41944</v>
      </c>
      <c r="D85" s="142">
        <f>IF(AH85=1,'[5]SREC Inventory Activity'!C74,VLOOKUP($B85,Loans!$B$12:$AN$227,34,FALSE))</f>
        <v>1627</v>
      </c>
      <c r="E85" s="82">
        <f>IF(AH85=1,'[5]SREC Inventory Activity'!I74,IF($A85&lt;6,VLOOKUP(YEAR(B85),SRECPrice!$B$5:$C$26,2,FALSE),VLOOKUP(YEAR(B85)+1,SRECPrice!$B$5:$C$26,2,FALSE)))</f>
        <v>181.15</v>
      </c>
      <c r="F85" s="143">
        <f>IF(AH85=1,IF(AND(E85&lt;475,'[5]SREC Inventory Activity'!N74&gt;475),'[5]SREC Inventory Activity'!$N74,475),475)</f>
        <v>475</v>
      </c>
      <c r="G85" s="82">
        <f>IF(AH85=1,'[6]SREC Inv. Summary'!C84,D85*E85)</f>
        <v>294731.05</v>
      </c>
      <c r="H85" s="11">
        <f t="shared" si="18"/>
        <v>772825</v>
      </c>
      <c r="I85" s="11">
        <f t="shared" si="19"/>
        <v>-478093.95</v>
      </c>
      <c r="J85" s="147">
        <f>IF(AH85=1,'[5]SREC Inventory Activity'!Q74,IF($K$5="M",SUM(D$14:D84)-SUM(J$14:J84),IF($K$5="B",IF(ISODD($A85),SUM(D$14:D84)-SUM(J$14:J84),0),IF(OR(A85=1,A85=4,A85=7,A85=10),SUM(D$14:D84)-SUM(J$14:J84),0))))</f>
        <v>0</v>
      </c>
      <c r="K85" s="148">
        <f>IF(AH85=1,'[5]SREC Inventory Activity'!W74,IF(J85&gt;0,E85,0))</f>
        <v>0</v>
      </c>
      <c r="L85" s="82">
        <f t="shared" si="34"/>
        <v>0</v>
      </c>
      <c r="M85" s="82">
        <f>IF(AH85=1,'[6]SREC Inv. Summary'!F84,IF(J85=0,0,O84))</f>
        <v>0</v>
      </c>
      <c r="N85" s="78">
        <f t="shared" si="20"/>
        <v>0</v>
      </c>
      <c r="O85" s="78">
        <f t="shared" si="21"/>
        <v>665022.54999990156</v>
      </c>
      <c r="P85" s="84">
        <f>IF(AH85=1,'[5]SREC Inventory Activity'!AB74,VLOOKUP($B85,Loans!$B$12:$AN$227,28,FALSE)*0)</f>
        <v>0</v>
      </c>
      <c r="Q85" s="82">
        <f>IF(AH85=1,'[6]SREC Inv. Summary'!J84,P85*E85*0.75)</f>
        <v>0</v>
      </c>
      <c r="R85" s="149">
        <f>IF(AH85=1,'[5]SREC Inventory Activity'!AH74,IF($K$5="M",SUM(P$14:P84)-SUM(R$14:R84),IF($K$5="B",IF(ISODD($A85),SUM(P$14:P84)-SUM(R$14:R84),0),IF(OR(A85=1,A85=4,A85=7,A85=10),SUM(P$14:P84)-SUM(R$14:R84),0))))</f>
        <v>0</v>
      </c>
      <c r="S85" s="82">
        <f>IF(AH85=1,'[6]SREC Inv. Summary'!M84,IF(R85&gt;0,V84,0))</f>
        <v>0</v>
      </c>
      <c r="T85" s="82">
        <f>IF(AH85=1,'[6]SREC Inv. Summary'!L84,IF(AND(R85&gt;0,K85=0),K85*R85,0))</f>
        <v>0</v>
      </c>
      <c r="U85" s="11">
        <f t="shared" si="22"/>
        <v>0</v>
      </c>
      <c r="V85" s="11">
        <f t="shared" si="23"/>
        <v>0</v>
      </c>
      <c r="W85" s="79">
        <f t="shared" si="24"/>
        <v>1627</v>
      </c>
      <c r="X85" s="79">
        <f t="shared" si="25"/>
        <v>0</v>
      </c>
      <c r="Y85" s="145">
        <f t="shared" si="26"/>
        <v>3835</v>
      </c>
      <c r="Z85" s="80">
        <f t="shared" si="27"/>
        <v>294731.05</v>
      </c>
      <c r="AA85" s="80">
        <f t="shared" si="28"/>
        <v>0</v>
      </c>
      <c r="AB85" s="80">
        <f t="shared" si="29"/>
        <v>0</v>
      </c>
      <c r="AC85" s="80">
        <f t="shared" si="30"/>
        <v>0</v>
      </c>
      <c r="AD85" s="11">
        <f t="shared" si="31"/>
        <v>665022.54999990156</v>
      </c>
      <c r="AE85" s="150">
        <f>IF(AH85=1,[6]Input!C96,AD84*((B85-B84)-1)*$AE$2/365+$AE$2/365*1*AD85)</f>
        <v>3466.4262755192922</v>
      </c>
      <c r="AF85" s="150">
        <f>IF(AH85=1,[6]Input!E96,J85*'PS INPUT'!$C$22)</f>
        <v>0</v>
      </c>
      <c r="AG85" s="52"/>
      <c r="AH85">
        <v>1</v>
      </c>
      <c r="AL85" s="170"/>
      <c r="AM85" s="170"/>
    </row>
    <row r="86" spans="1:39" ht="12.75" hidden="1" customHeight="1" outlineLevel="1" x14ac:dyDescent="0.2">
      <c r="A86">
        <f t="shared" si="32"/>
        <v>12</v>
      </c>
      <c r="B86" s="70">
        <f t="shared" si="33"/>
        <v>42004</v>
      </c>
      <c r="C86" s="77">
        <v>41974</v>
      </c>
      <c r="D86" s="142">
        <f>IF(AH86=1,'[5]SREC Inventory Activity'!C75,VLOOKUP($B86,Loans!$B$12:$AN$227,34,FALSE))</f>
        <v>1140</v>
      </c>
      <c r="E86" s="82">
        <f>IF(AH86=1,'[5]SREC Inventory Activity'!I75,IF($A86&lt;6,VLOOKUP(YEAR(B86),SRECPrice!$B$5:$C$26,2,FALSE),VLOOKUP(YEAR(B86)+1,SRECPrice!$B$5:$C$26,2,FALSE)))</f>
        <v>175.31</v>
      </c>
      <c r="F86" s="143">
        <f>IF(AH86=1,IF(AND(E86&lt;475,'[5]SREC Inventory Activity'!N75&gt;475),'[5]SREC Inventory Activity'!$N75,475),475)</f>
        <v>475</v>
      </c>
      <c r="G86" s="82">
        <f>IF(AH86=1,'[6]SREC Inv. Summary'!C85,D86*E86)</f>
        <v>199853.4</v>
      </c>
      <c r="H86" s="11">
        <f t="shared" si="18"/>
        <v>541500</v>
      </c>
      <c r="I86" s="11">
        <f t="shared" si="19"/>
        <v>-341646.6</v>
      </c>
      <c r="J86" s="147">
        <f>IF(AH86=1,'[5]SREC Inventory Activity'!Q75,IF($K$5="M",SUM(D$14:D85)-SUM(J$14:J85),IF($K$5="B",IF(ISODD($A86),SUM(D$14:D85)-SUM(J$14:J85),0),IF(OR(A86=1,A86=4,A86=7,A86=10),SUM(D$14:D85)-SUM(J$14:J85),0))))</f>
        <v>3841</v>
      </c>
      <c r="K86" s="148">
        <f>IF(AH86=1,'[5]SREC Inventory Activity'!W75,IF(J86&gt;0,E86,0))</f>
        <v>200.8</v>
      </c>
      <c r="L86" s="82">
        <f t="shared" si="34"/>
        <v>771272.8</v>
      </c>
      <c r="M86" s="82">
        <f>IF(AH86=1,'[6]SREC Inv. Summary'!F85,IF(J86=0,0,O85))</f>
        <v>665022.54999999458</v>
      </c>
      <c r="N86" s="78">
        <f t="shared" si="20"/>
        <v>106250.25000000547</v>
      </c>
      <c r="O86" s="78">
        <f t="shared" si="21"/>
        <v>199853.39999990701</v>
      </c>
      <c r="P86" s="84">
        <f>IF(AH86=1,'[5]SREC Inventory Activity'!AB75,VLOOKUP($B86,Loans!$B$12:$AN$227,28,FALSE)*0)</f>
        <v>0</v>
      </c>
      <c r="Q86" s="82">
        <f>IF(AH86=1,'[6]SREC Inv. Summary'!J85,P86*E86*0.75)</f>
        <v>0</v>
      </c>
      <c r="R86" s="149">
        <f>IF(AH86=1,'[5]SREC Inventory Activity'!AH75,IF($K$5="M",SUM(P$14:P85)-SUM(R$14:R85),IF($K$5="B",IF(ISODD($A86),SUM(P$14:P85)-SUM(R$14:R85),0),IF(OR(A86=1,A86=4,A86=7,A86=10),SUM(P$14:P85)-SUM(R$14:R85),0))))</f>
        <v>0</v>
      </c>
      <c r="S86" s="82">
        <f>IF(AH86=1,'[6]SREC Inv. Summary'!M85,IF(R86&gt;0,V85,0))</f>
        <v>0</v>
      </c>
      <c r="T86" s="82">
        <f>IF(AH86=1,'[6]SREC Inv. Summary'!L85,IF(AND(R86&gt;0,K86=0),K86*R86,0))</f>
        <v>0</v>
      </c>
      <c r="U86" s="11">
        <f t="shared" si="22"/>
        <v>0</v>
      </c>
      <c r="V86" s="11">
        <f t="shared" si="23"/>
        <v>0</v>
      </c>
      <c r="W86" s="79">
        <f t="shared" si="24"/>
        <v>1140</v>
      </c>
      <c r="X86" s="79">
        <f t="shared" si="25"/>
        <v>3841</v>
      </c>
      <c r="Y86" s="145">
        <f t="shared" si="26"/>
        <v>1134</v>
      </c>
      <c r="Z86" s="80">
        <f t="shared" si="27"/>
        <v>199853.4</v>
      </c>
      <c r="AA86" s="80">
        <f t="shared" si="28"/>
        <v>665022.54999999458</v>
      </c>
      <c r="AB86" s="80">
        <f t="shared" si="29"/>
        <v>771272.8</v>
      </c>
      <c r="AC86" s="80">
        <f t="shared" si="30"/>
        <v>106250.25000000547</v>
      </c>
      <c r="AD86" s="11">
        <f t="shared" si="31"/>
        <v>199853.39999990701</v>
      </c>
      <c r="AE86" s="150">
        <f>IF(AH86=1,[6]Input!C97,AD85*((B86-B85)-1)*$AE$2/365+$AE$2/365*1*AD86)</f>
        <v>1675.4496894151403</v>
      </c>
      <c r="AF86" s="150">
        <f>IF(AH86=1,[6]Input!E97,J86*'PS INPUT'!$C$22)</f>
        <v>7197.9699999999993</v>
      </c>
      <c r="AG86" s="52"/>
      <c r="AH86">
        <v>1</v>
      </c>
      <c r="AL86" s="170"/>
      <c r="AM86" s="170"/>
    </row>
    <row r="87" spans="1:39" ht="12.75" hidden="1" customHeight="1" outlineLevel="1" x14ac:dyDescent="0.2">
      <c r="A87">
        <f t="shared" si="32"/>
        <v>1</v>
      </c>
      <c r="B87" s="70">
        <f t="shared" si="33"/>
        <v>42035</v>
      </c>
      <c r="C87" s="77">
        <v>42005</v>
      </c>
      <c r="D87" s="142">
        <f>IF(AH87=1,'[5]SREC Inventory Activity'!C76,VLOOKUP($B87,Loans!$B$12:$AN$227,34,FALSE))</f>
        <v>784</v>
      </c>
      <c r="E87" s="82">
        <f>IF(AH87=1,'[5]SREC Inventory Activity'!I76,IF($A87&lt;6,VLOOKUP(YEAR(B87),SRECPrice!$B$5:$C$26,2,FALSE),VLOOKUP(YEAR(B87)+1,SRECPrice!$B$5:$C$26,2,FALSE)))</f>
        <v>179.11</v>
      </c>
      <c r="F87" s="143">
        <f>IF(AH87=1,IF(AND(E87&lt;475,'[5]SREC Inventory Activity'!N76&gt;475),'[5]SREC Inventory Activity'!$N76,475),475)</f>
        <v>475</v>
      </c>
      <c r="G87" s="82">
        <f>IF(AH87=1,'[6]SREC Inv. Summary'!C86,D87*E87)</f>
        <v>140422.24</v>
      </c>
      <c r="H87" s="11">
        <f t="shared" si="18"/>
        <v>372400</v>
      </c>
      <c r="I87" s="11">
        <f t="shared" si="19"/>
        <v>-231977.76</v>
      </c>
      <c r="J87" s="147">
        <f>IF(AH87=1,'[5]SREC Inventory Activity'!Q76,IF($K$5="M",SUM(D$14:D86)-SUM(J$14:J86),IF($K$5="B",IF(ISODD($A87),SUM(D$14:D86)-SUM(J$14:J86),0),IF(OR(A87=1,A87=4,A87=7,A87=10),SUM(D$14:D86)-SUM(J$14:J86),0))))</f>
        <v>0</v>
      </c>
      <c r="K87" s="148">
        <f>IF(AH87=1,'[5]SREC Inventory Activity'!W76,IF(J87&gt;0,E87,0))</f>
        <v>0</v>
      </c>
      <c r="L87" s="82">
        <f t="shared" si="34"/>
        <v>0</v>
      </c>
      <c r="M87" s="82">
        <f>IF(AH87=1,'[6]SREC Inv. Summary'!F86,IF(J87=0,0,O86))</f>
        <v>0</v>
      </c>
      <c r="N87" s="78">
        <f t="shared" si="20"/>
        <v>0</v>
      </c>
      <c r="O87" s="78">
        <f t="shared" si="21"/>
        <v>340275.639999907</v>
      </c>
      <c r="P87" s="84">
        <f>IF(AH87=1,'[5]SREC Inventory Activity'!AB76,VLOOKUP($B87,Loans!$B$12:$AN$227,28,FALSE)*0)</f>
        <v>0</v>
      </c>
      <c r="Q87" s="82">
        <f>IF(AH87=1,'[6]SREC Inv. Summary'!J86,P87*E87*0.75)</f>
        <v>0</v>
      </c>
      <c r="R87" s="149">
        <f>IF(AH87=1,'[5]SREC Inventory Activity'!AH76,IF($K$5="M",SUM(P$14:P86)-SUM(R$14:R86),IF($K$5="B",IF(ISODD($A87),SUM(P$14:P86)-SUM(R$14:R86),0),IF(OR(A87=1,A87=4,A87=7,A87=10),SUM(P$14:P86)-SUM(R$14:R86),0))))</f>
        <v>0</v>
      </c>
      <c r="S87" s="82">
        <f>IF(AH87=1,'[6]SREC Inv. Summary'!M86,IF(R87&gt;0,V86,0))</f>
        <v>0</v>
      </c>
      <c r="T87" s="82">
        <f>IF(AH87=1,'[6]SREC Inv. Summary'!L86,IF(AND(R87&gt;0,K87=0),K87*R87,0))</f>
        <v>0</v>
      </c>
      <c r="U87" s="11">
        <f t="shared" si="22"/>
        <v>0</v>
      </c>
      <c r="V87" s="11">
        <f t="shared" si="23"/>
        <v>0</v>
      </c>
      <c r="W87" s="79">
        <f t="shared" si="24"/>
        <v>784</v>
      </c>
      <c r="X87" s="79">
        <f t="shared" si="25"/>
        <v>0</v>
      </c>
      <c r="Y87" s="145">
        <f t="shared" si="26"/>
        <v>1918</v>
      </c>
      <c r="Z87" s="80">
        <f t="shared" si="27"/>
        <v>140422.24</v>
      </c>
      <c r="AA87" s="80">
        <f t="shared" si="28"/>
        <v>0</v>
      </c>
      <c r="AB87" s="80">
        <f t="shared" si="29"/>
        <v>0</v>
      </c>
      <c r="AC87" s="80">
        <f t="shared" si="30"/>
        <v>0</v>
      </c>
      <c r="AD87" s="11">
        <f t="shared" si="31"/>
        <v>340275.639999907</v>
      </c>
      <c r="AE87" s="150">
        <f>IF(AH87=1,[6]Input!C98,AD86*((B87-B86)-1)*$AE$2/365+$AE$2/365*1*AD87)</f>
        <v>1923.7791431795238</v>
      </c>
      <c r="AF87" s="150">
        <f>IF(AH87=1,[6]Input!E98,J87*'PS INPUT'!$C$22)</f>
        <v>0</v>
      </c>
      <c r="AG87" s="52"/>
      <c r="AH87">
        <v>1</v>
      </c>
      <c r="AL87" s="170"/>
      <c r="AM87" s="170"/>
    </row>
    <row r="88" spans="1:39" ht="12.75" hidden="1" customHeight="1" outlineLevel="1" x14ac:dyDescent="0.2">
      <c r="A88">
        <f t="shared" si="32"/>
        <v>2</v>
      </c>
      <c r="B88" s="70">
        <f t="shared" si="33"/>
        <v>42063</v>
      </c>
      <c r="C88" s="77">
        <v>42036</v>
      </c>
      <c r="D88" s="142">
        <f>IF(AH88=1,'[5]SREC Inventory Activity'!C77,VLOOKUP($B88,Loans!$B$12:$AN$227,34,FALSE))</f>
        <v>919</v>
      </c>
      <c r="E88" s="82">
        <f>IF(AH88=1,'[5]SREC Inventory Activity'!I77,IF($A88&lt;6,VLOOKUP(YEAR(B88),SRECPrice!$B$5:$C$26,2,FALSE),VLOOKUP(YEAR(B88)+1,SRECPrice!$B$5:$C$26,2,FALSE)))</f>
        <v>183.49</v>
      </c>
      <c r="F88" s="143">
        <f>IF(AH88=1,IF(AND(E88&lt;475,'[5]SREC Inventory Activity'!N77&gt;475),'[5]SREC Inventory Activity'!$N77,475),475)</f>
        <v>475</v>
      </c>
      <c r="G88" s="82">
        <f>IF(AH88=1,'[6]SREC Inv. Summary'!C87,D88*E88)</f>
        <v>168627.31</v>
      </c>
      <c r="H88" s="11">
        <f t="shared" si="18"/>
        <v>436525</v>
      </c>
      <c r="I88" s="11">
        <f t="shared" si="19"/>
        <v>-267897.69</v>
      </c>
      <c r="J88" s="147">
        <f>IF(AH88=1,'[5]SREC Inventory Activity'!Q77,IF($K$5="M",SUM(D$14:D87)-SUM(J$14:J87),IF($K$5="B",IF(ISODD($A88),SUM(D$14:D87)-SUM(J$14:J87),0),IF(OR(A88=1,A88=4,A88=7,A88=10),SUM(D$14:D87)-SUM(J$14:J87),0))))</f>
        <v>0</v>
      </c>
      <c r="K88" s="148">
        <f>IF(AH88=1,'[5]SREC Inventory Activity'!W77,IF(J88&gt;0,E88,0))</f>
        <v>0</v>
      </c>
      <c r="L88" s="82">
        <f t="shared" si="34"/>
        <v>0</v>
      </c>
      <c r="M88" s="82">
        <f>IF(AH88=1,'[6]SREC Inv. Summary'!F87,IF(J88=0,0,O87))</f>
        <v>0</v>
      </c>
      <c r="N88" s="78">
        <f t="shared" si="20"/>
        <v>0</v>
      </c>
      <c r="O88" s="78">
        <f t="shared" si="21"/>
        <v>508902.949999907</v>
      </c>
      <c r="P88" s="84">
        <f>IF(AH88=1,'[5]SREC Inventory Activity'!AB77,VLOOKUP($B88,Loans!$B$12:$AN$227,28,FALSE)*0)</f>
        <v>0</v>
      </c>
      <c r="Q88" s="82">
        <f>IF(AH88=1,'[6]SREC Inv. Summary'!J87,P88*E88*0.75)</f>
        <v>0</v>
      </c>
      <c r="R88" s="149">
        <f>IF(AH88=1,'[5]SREC Inventory Activity'!AH77,IF($K$5="M",SUM(P$14:P87)-SUM(R$14:R87),IF($K$5="B",IF(ISODD($A88),SUM(P$14:P87)-SUM(R$14:R87),0),IF(OR(A88=1,A88=4,A88=7,A88=10),SUM(P$14:P87)-SUM(R$14:R87),0))))</f>
        <v>0</v>
      </c>
      <c r="S88" s="82">
        <f>IF(AH88=1,'[6]SREC Inv. Summary'!M87,IF(R88&gt;0,V87,0))</f>
        <v>0</v>
      </c>
      <c r="T88" s="82">
        <f>IF(AH88=1,'[6]SREC Inv. Summary'!L87,IF(AND(R88&gt;0,K88=0),K88*R88,0))</f>
        <v>0</v>
      </c>
      <c r="U88" s="11">
        <f t="shared" si="22"/>
        <v>0</v>
      </c>
      <c r="V88" s="11">
        <f t="shared" si="23"/>
        <v>0</v>
      </c>
      <c r="W88" s="79">
        <f t="shared" si="24"/>
        <v>919</v>
      </c>
      <c r="X88" s="79">
        <f t="shared" si="25"/>
        <v>0</v>
      </c>
      <c r="Y88" s="145">
        <f t="shared" si="26"/>
        <v>2837</v>
      </c>
      <c r="Z88" s="80">
        <f t="shared" si="27"/>
        <v>168627.31</v>
      </c>
      <c r="AA88" s="80">
        <f t="shared" si="28"/>
        <v>0</v>
      </c>
      <c r="AB88" s="80">
        <f t="shared" si="29"/>
        <v>0</v>
      </c>
      <c r="AC88" s="80">
        <f t="shared" si="30"/>
        <v>0</v>
      </c>
      <c r="AD88" s="11">
        <f t="shared" si="31"/>
        <v>508902.949999907</v>
      </c>
      <c r="AE88" s="150">
        <f>IF(AH88=1,[6]Input!C99,AD87*((B88-B87)-1)*$AE$2/365+$AE$2/365*1*AD88)</f>
        <v>2947.1106749823894</v>
      </c>
      <c r="AF88" s="150">
        <f>IF(AH88=1,[6]Input!E99,J88*'PS INPUT'!$C$22)</f>
        <v>0</v>
      </c>
      <c r="AG88" s="52"/>
      <c r="AH88">
        <v>1</v>
      </c>
      <c r="AL88" s="170"/>
      <c r="AM88" s="170"/>
    </row>
    <row r="89" spans="1:39" ht="12.75" hidden="1" customHeight="1" outlineLevel="1" x14ac:dyDescent="0.2">
      <c r="A89">
        <f t="shared" si="32"/>
        <v>3</v>
      </c>
      <c r="B89" s="70">
        <f t="shared" si="33"/>
        <v>42094</v>
      </c>
      <c r="C89" s="77">
        <v>42064</v>
      </c>
      <c r="D89" s="142">
        <f>IF(AH89=1,'[5]SREC Inventory Activity'!C78,VLOOKUP($B89,Loans!$B$12:$AN$227,34,FALSE))</f>
        <v>901</v>
      </c>
      <c r="E89" s="82">
        <f>IF(AH89=1,'[5]SREC Inventory Activity'!I78,IF($A89&lt;6,VLOOKUP(YEAR(B89),SRECPrice!$B$5:$C$26,2,FALSE),VLOOKUP(YEAR(B89)+1,SRECPrice!$B$5:$C$26,2,FALSE)))</f>
        <v>185.93</v>
      </c>
      <c r="F89" s="143">
        <f>IF(AH89=1,IF(AND(E89&lt;475,'[5]SREC Inventory Activity'!N78&gt;475),'[5]SREC Inventory Activity'!$N78,475),475)</f>
        <v>475</v>
      </c>
      <c r="G89" s="82">
        <f>IF(AH89=1,'[6]SREC Inv. Summary'!C88,D89*E89)</f>
        <v>167522.93</v>
      </c>
      <c r="H89" s="11">
        <f t="shared" si="18"/>
        <v>427975</v>
      </c>
      <c r="I89" s="11">
        <f t="shared" si="19"/>
        <v>-260452.07</v>
      </c>
      <c r="J89" s="147">
        <f>IF(AH89=1,'[5]SREC Inventory Activity'!Q78,IF($K$5="M",SUM(D$14:D88)-SUM(J$14:J88),IF($K$5="B",IF(ISODD($A89),SUM(D$14:D88)-SUM(J$14:J88),0),IF(OR(A89=1,A89=4,A89=7,A89=10),SUM(D$14:D88)-SUM(J$14:J88),0))))</f>
        <v>2843</v>
      </c>
      <c r="K89" s="148">
        <f>IF(AH89=1,'[5]SREC Inventory Activity'!W78,IF(J89&gt;0,E89,0))</f>
        <v>211.01</v>
      </c>
      <c r="L89" s="82">
        <f t="shared" si="34"/>
        <v>599901.43000000005</v>
      </c>
      <c r="M89" s="82">
        <f>IF(AH89=1,'[6]SREC Inv. Summary'!F88,IF(J89=0,0,O88))</f>
        <v>508902.95</v>
      </c>
      <c r="N89" s="78">
        <f t="shared" si="20"/>
        <v>90998.48000000004</v>
      </c>
      <c r="O89" s="78">
        <f t="shared" si="21"/>
        <v>167522.92999990698</v>
      </c>
      <c r="P89" s="84">
        <f>IF(AH89=1,'[5]SREC Inventory Activity'!AB78,VLOOKUP($B89,Loans!$B$12:$AN$227,28,FALSE)*0)</f>
        <v>0</v>
      </c>
      <c r="Q89" s="82">
        <f>IF(AH89=1,'[6]SREC Inv. Summary'!J88,P89*E89*0.75)</f>
        <v>0</v>
      </c>
      <c r="R89" s="149">
        <f>IF(AH89=1,'[5]SREC Inventory Activity'!AH78,IF($K$5="M",SUM(P$14:P88)-SUM(R$14:R88),IF($K$5="B",IF(ISODD($A89),SUM(P$14:P88)-SUM(R$14:R88),0),IF(OR(A89=1,A89=4,A89=7,A89=10),SUM(P$14:P88)-SUM(R$14:R88),0))))</f>
        <v>0</v>
      </c>
      <c r="S89" s="82">
        <f>IF(AH89=1,'[6]SREC Inv. Summary'!M88,IF(R89&gt;0,V88,0))</f>
        <v>0</v>
      </c>
      <c r="T89" s="82">
        <f>IF(AH89=1,'[6]SREC Inv. Summary'!L88,IF(AND(R89&gt;0,K89=0),K89*R89,0))</f>
        <v>0</v>
      </c>
      <c r="U89" s="11">
        <f t="shared" si="22"/>
        <v>0</v>
      </c>
      <c r="V89" s="11">
        <f t="shared" si="23"/>
        <v>0</v>
      </c>
      <c r="W89" s="79">
        <f t="shared" si="24"/>
        <v>901</v>
      </c>
      <c r="X89" s="79">
        <f t="shared" si="25"/>
        <v>2843</v>
      </c>
      <c r="Y89" s="145">
        <f t="shared" si="26"/>
        <v>895</v>
      </c>
      <c r="Z89" s="80">
        <f t="shared" si="27"/>
        <v>167522.93</v>
      </c>
      <c r="AA89" s="80">
        <f t="shared" si="28"/>
        <v>508902.95</v>
      </c>
      <c r="AB89" s="80">
        <f t="shared" si="29"/>
        <v>599901.43000000005</v>
      </c>
      <c r="AC89" s="80">
        <f t="shared" si="30"/>
        <v>90998.48000000004</v>
      </c>
      <c r="AD89" s="11">
        <f t="shared" si="31"/>
        <v>167522.92999990698</v>
      </c>
      <c r="AE89" s="150">
        <f>IF(AH89=1,[6]Input!C100,AD88*((B89-B88)-1)*$AE$2/365+$AE$2/365*1*AD89)</f>
        <v>2214.8570613959623</v>
      </c>
      <c r="AF89" s="150">
        <f>IF(AH89=1,[6]Input!E100,J89*'PS INPUT'!$C$22)</f>
        <v>6097.98</v>
      </c>
      <c r="AG89" s="52"/>
      <c r="AH89">
        <v>1</v>
      </c>
      <c r="AL89" s="170"/>
      <c r="AM89" s="170"/>
    </row>
    <row r="90" spans="1:39" ht="12.75" hidden="1" customHeight="1" outlineLevel="1" x14ac:dyDescent="0.2">
      <c r="A90">
        <f t="shared" si="32"/>
        <v>4</v>
      </c>
      <c r="B90" s="70">
        <f t="shared" si="33"/>
        <v>42124</v>
      </c>
      <c r="C90" s="77">
        <v>42095</v>
      </c>
      <c r="D90" s="142">
        <f>IF(AH90=1,'[5]SREC Inventory Activity'!C79,VLOOKUP($B90,Loans!$B$12:$AN$227,34,FALSE))</f>
        <v>1616</v>
      </c>
      <c r="E90" s="82">
        <f>IF(AH90=1,'[5]SREC Inventory Activity'!I79,IF($A90&lt;6,VLOOKUP(YEAR(B90),SRECPrice!$B$5:$C$26,2,FALSE),VLOOKUP(YEAR(B90)+1,SRECPrice!$B$5:$C$26,2,FALSE)))</f>
        <v>187.45</v>
      </c>
      <c r="F90" s="143">
        <f>IF(AH90=1,IF(AND(E90&lt;475,'[5]SREC Inventory Activity'!N79&gt;475),'[5]SREC Inventory Activity'!$N79,475),475)</f>
        <v>475</v>
      </c>
      <c r="G90" s="82">
        <f>IF(AH90=1,'[6]SREC Inv. Summary'!C89,D90*E90)</f>
        <v>302919.2</v>
      </c>
      <c r="H90" s="11">
        <f t="shared" si="18"/>
        <v>767600</v>
      </c>
      <c r="I90" s="11">
        <f t="shared" si="19"/>
        <v>-464680.8</v>
      </c>
      <c r="J90" s="147">
        <f>IF(AH90=1,'[5]SREC Inventory Activity'!Q79,IF($K$5="M",SUM(D$14:D89)-SUM(J$14:J89),IF($K$5="B",IF(ISODD($A90),SUM(D$14:D89)-SUM(J$14:J89),0),IF(OR(A90=1,A90=4,A90=7,A90=10),SUM(D$14:D89)-SUM(J$14:J89),0))))</f>
        <v>0</v>
      </c>
      <c r="K90" s="148">
        <f>IF(AH90=1,'[5]SREC Inventory Activity'!W79,IF(J90&gt;0,E90,0))</f>
        <v>0</v>
      </c>
      <c r="L90" s="82">
        <f t="shared" si="34"/>
        <v>0</v>
      </c>
      <c r="M90" s="82">
        <f>IF(AH90=1,'[6]SREC Inv. Summary'!F89,IF(J90=0,0,O89))</f>
        <v>0</v>
      </c>
      <c r="N90" s="78">
        <f t="shared" si="20"/>
        <v>0</v>
      </c>
      <c r="O90" s="78">
        <f t="shared" si="21"/>
        <v>470442.12999990699</v>
      </c>
      <c r="P90" s="84">
        <f>IF(AH90=1,'[5]SREC Inventory Activity'!AB79,VLOOKUP($B90,Loans!$B$12:$AN$227,28,FALSE)*0)</f>
        <v>0</v>
      </c>
      <c r="Q90" s="82">
        <f>IF(AH90=1,'[6]SREC Inv. Summary'!J89,P90*E90*0.75)</f>
        <v>0</v>
      </c>
      <c r="R90" s="149">
        <f>IF(AH90=1,'[5]SREC Inventory Activity'!AH79,IF($K$5="M",SUM(P$14:P89)-SUM(R$14:R89),IF($K$5="B",IF(ISODD($A90),SUM(P$14:P89)-SUM(R$14:R89),0),IF(OR(A90=1,A90=4,A90=7,A90=10),SUM(P$14:P89)-SUM(R$14:R89),0))))</f>
        <v>0</v>
      </c>
      <c r="S90" s="82">
        <f>IF(AH90=1,'[6]SREC Inv. Summary'!M89,IF(R90&gt;0,V89,0))</f>
        <v>0</v>
      </c>
      <c r="T90" s="82">
        <f>IF(AH90=1,'[6]SREC Inv. Summary'!L89,IF(AND(R90&gt;0,K90=0),K90*R90,0))</f>
        <v>0</v>
      </c>
      <c r="U90" s="11">
        <f t="shared" si="22"/>
        <v>0</v>
      </c>
      <c r="V90" s="11">
        <f t="shared" si="23"/>
        <v>0</v>
      </c>
      <c r="W90" s="79">
        <f t="shared" si="24"/>
        <v>1616</v>
      </c>
      <c r="X90" s="79">
        <f t="shared" si="25"/>
        <v>0</v>
      </c>
      <c r="Y90" s="145">
        <f t="shared" si="26"/>
        <v>2511</v>
      </c>
      <c r="Z90" s="80">
        <f t="shared" si="27"/>
        <v>302919.2</v>
      </c>
      <c r="AA90" s="80">
        <f t="shared" si="28"/>
        <v>0</v>
      </c>
      <c r="AB90" s="80">
        <f t="shared" si="29"/>
        <v>0</v>
      </c>
      <c r="AC90" s="80">
        <f t="shared" si="30"/>
        <v>0</v>
      </c>
      <c r="AD90" s="11">
        <f t="shared" si="31"/>
        <v>470442.12999990699</v>
      </c>
      <c r="AE90" s="150">
        <f>IF(AH90=1,[6]Input!C101,AD89*((B90-B89)-1)*$AE$2/365+$AE$2/365*1*AD90)</f>
        <v>1617.3360279987437</v>
      </c>
      <c r="AF90" s="150">
        <f>IF(AH90=1,[6]Input!E101,J90*'PS INPUT'!$C$22)</f>
        <v>103.34</v>
      </c>
      <c r="AG90" s="52"/>
      <c r="AH90">
        <v>1</v>
      </c>
      <c r="AL90" s="170"/>
      <c r="AM90" s="170"/>
    </row>
    <row r="91" spans="1:39" ht="12.75" hidden="1" customHeight="1" outlineLevel="1" x14ac:dyDescent="0.2">
      <c r="A91">
        <f t="shared" si="32"/>
        <v>5</v>
      </c>
      <c r="B91" s="70">
        <f t="shared" si="33"/>
        <v>42155</v>
      </c>
      <c r="C91" s="77">
        <v>42125</v>
      </c>
      <c r="D91" s="142">
        <f>IF(AH91=1,'[5]SREC Inventory Activity'!C80,VLOOKUP($B91,Loans!$B$12:$AN$227,34,FALSE))</f>
        <v>2605</v>
      </c>
      <c r="E91" s="82">
        <f>IF(AH91=1,'[5]SREC Inventory Activity'!I80,IF($A91&lt;6,VLOOKUP(YEAR(B91),SRECPrice!$B$5:$C$26,2,FALSE),VLOOKUP(YEAR(B91)+1,SRECPrice!$B$5:$C$26,2,FALSE)))</f>
        <v>187.82</v>
      </c>
      <c r="F91" s="143">
        <f>IF(AH91=1,IF(AND(E91&lt;475,'[5]SREC Inventory Activity'!N80&gt;475),'[5]SREC Inventory Activity'!$N80,475),475)</f>
        <v>475</v>
      </c>
      <c r="G91" s="82">
        <f>IF(AH91=1,'[6]SREC Inv. Summary'!C90,D91*E91)</f>
        <v>489271.1</v>
      </c>
      <c r="H91" s="11">
        <f t="shared" ref="H91:H144" si="35">IF(F91&gt;E91,F91*D91,E91*D91)</f>
        <v>1237375</v>
      </c>
      <c r="I91" s="11">
        <f t="shared" ref="I91:I144" si="36">G91-H91</f>
        <v>-748103.9</v>
      </c>
      <c r="J91" s="147">
        <f>IF(AH91=1,'[5]SREC Inventory Activity'!Q80,IF($K$5="M",SUM(D$14:D90)-SUM(J$14:J90),IF($K$5="B",IF(ISODD($A91),SUM(D$14:D90)-SUM(J$14:J90),0),IF(OR(A91=1,A91=4,A91=7,A91=10),SUM(D$14:D90)-SUM(J$14:J90),0))))</f>
        <v>0</v>
      </c>
      <c r="K91" s="148">
        <f>IF(AH91=1,'[5]SREC Inventory Activity'!W80,IF(J91&gt;0,E91,0))</f>
        <v>0</v>
      </c>
      <c r="L91" s="82">
        <f t="shared" si="34"/>
        <v>0</v>
      </c>
      <c r="M91" s="82">
        <f>IF(AH91=1,'[6]SREC Inv. Summary'!F90,IF(J91=0,0,O90))</f>
        <v>0</v>
      </c>
      <c r="N91" s="78">
        <f t="shared" ref="N91:N144" si="37">L91-M91</f>
        <v>0</v>
      </c>
      <c r="O91" s="78">
        <f t="shared" ref="O91:O144" si="38">O90+G91-M91</f>
        <v>959713.22999990697</v>
      </c>
      <c r="P91" s="84">
        <f>IF(AH91=1,'[5]SREC Inventory Activity'!AB80,VLOOKUP($B91,Loans!$B$12:$AN$227,28,FALSE)*0)</f>
        <v>0</v>
      </c>
      <c r="Q91" s="82">
        <f>IF(AH91=1,'[6]SREC Inv. Summary'!J90,P91*E91*0.75)</f>
        <v>0</v>
      </c>
      <c r="R91" s="149">
        <f>IF(AH91=1,'[5]SREC Inventory Activity'!AH80,IF($K$5="M",SUM(P$14:P90)-SUM(R$14:R90),IF($K$5="B",IF(ISODD($A91),SUM(P$14:P90)-SUM(R$14:R90),0),IF(OR(A91=1,A91=4,A91=7,A91=10),SUM(P$14:P90)-SUM(R$14:R90),0))))</f>
        <v>0</v>
      </c>
      <c r="S91" s="82">
        <f>IF(AH91=1,'[6]SREC Inv. Summary'!M90,IF(R91&gt;0,V90,0))</f>
        <v>0</v>
      </c>
      <c r="T91" s="82">
        <f>IF(AH91=1,'[6]SREC Inv. Summary'!L90,IF(AND(R91&gt;0,K91=0),K91*R91,0))</f>
        <v>0</v>
      </c>
      <c r="U91" s="11">
        <f t="shared" ref="U91:U144" si="39">T91-S91</f>
        <v>0</v>
      </c>
      <c r="V91" s="11">
        <f t="shared" ref="V91:V144" si="40">V90+Q91-S91</f>
        <v>0</v>
      </c>
      <c r="W91" s="79">
        <f t="shared" ref="W91:W144" si="41">D91+P91</f>
        <v>2605</v>
      </c>
      <c r="X91" s="79">
        <f t="shared" ref="X91:X144" si="42">J91+R91</f>
        <v>0</v>
      </c>
      <c r="Y91" s="145">
        <f t="shared" ref="Y91:Y145" si="43">Y90+W91-X91</f>
        <v>5116</v>
      </c>
      <c r="Z91" s="80">
        <f t="shared" ref="Z91:Z144" si="44">G91+Q91</f>
        <v>489271.1</v>
      </c>
      <c r="AA91" s="80">
        <f t="shared" ref="AA91:AA144" si="45">M91+S91</f>
        <v>0</v>
      </c>
      <c r="AB91" s="80">
        <f t="shared" ref="AB91:AB145" si="46">L91+T91</f>
        <v>0</v>
      </c>
      <c r="AC91" s="80">
        <f t="shared" ref="AC91:AC144" si="47">AB91-AA91</f>
        <v>0</v>
      </c>
      <c r="AD91" s="11">
        <f t="shared" ref="AD91:AD144" si="48">AD90+Z91-AA91</f>
        <v>959713.22999990697</v>
      </c>
      <c r="AE91" s="150">
        <f>IF(AH91=1,[6]Input!C102,AD90*((B91-B90)-1)*$AE$2/365+$AE$2/365*1*AD91)</f>
        <v>4583.2086043822637</v>
      </c>
      <c r="AF91" s="150">
        <f>IF(AH91=1,[6]Input!E102,J91*'PS INPUT'!$C$22)</f>
        <v>0</v>
      </c>
      <c r="AG91" s="52"/>
      <c r="AH91">
        <v>1</v>
      </c>
      <c r="AL91" s="170"/>
      <c r="AM91" s="170"/>
    </row>
    <row r="92" spans="1:39" ht="12.75" hidden="1" customHeight="1" outlineLevel="1" x14ac:dyDescent="0.2">
      <c r="A92">
        <f t="shared" si="32"/>
        <v>6</v>
      </c>
      <c r="B92" s="70">
        <f t="shared" si="33"/>
        <v>42185</v>
      </c>
      <c r="C92" s="77">
        <v>42156</v>
      </c>
      <c r="D92" s="142">
        <f>IF(AH92=1,'[5]SREC Inventory Activity'!C81,VLOOKUP($B92,Loans!$B$12:$AN$227,34,FALSE))</f>
        <v>2964</v>
      </c>
      <c r="E92" s="82">
        <f>IF(AH92=1,'[5]SREC Inventory Activity'!I81,IF($A92&lt;6,VLOOKUP(YEAR(B92),SRECPrice!$B$5:$C$26,2,FALSE),VLOOKUP(YEAR(B92)+1,SRECPrice!$B$5:$C$26,2,FALSE)))</f>
        <v>187.76</v>
      </c>
      <c r="F92" s="143">
        <f>IF(AH92=1,IF(AND(E92&lt;475,'[5]SREC Inventory Activity'!N81&gt;475),'[5]SREC Inventory Activity'!$N81,475),475)</f>
        <v>475</v>
      </c>
      <c r="G92" s="82">
        <f>IF(AH92=1,'[6]SREC Inv. Summary'!C91,D92*E92)</f>
        <v>556520.64</v>
      </c>
      <c r="H92" s="11">
        <f t="shared" si="35"/>
        <v>1407900</v>
      </c>
      <c r="I92" s="11">
        <f t="shared" si="36"/>
        <v>-851379.36</v>
      </c>
      <c r="J92" s="147">
        <f>IF(AH92=1,'[5]SREC Inventory Activity'!Q81,IF($K$5="M",SUM(D$14:D91)-SUM(J$14:J91),IF($K$5="B",IF(ISODD($A92),SUM(D$14:D91)-SUM(J$14:J91),0),IF(OR(A92=1,A92=4,A92=7,A92=10),SUM(D$14:D91)-SUM(J$14:J91),0))))</f>
        <v>5122</v>
      </c>
      <c r="K92" s="148">
        <f>IF(AH92=1,'[5]SREC Inventory Activity'!W81,IF(J92&gt;0,E92,0))</f>
        <v>237.69</v>
      </c>
      <c r="L92" s="82">
        <f t="shared" si="34"/>
        <v>1217448.18</v>
      </c>
      <c r="M92" s="82">
        <f>IF(AH92=1,'[6]SREC Inv. Summary'!F91,IF(J92=0,0,O91))</f>
        <v>959713.23000001593</v>
      </c>
      <c r="N92" s="78">
        <f t="shared" si="37"/>
        <v>257734.949999984</v>
      </c>
      <c r="O92" s="78">
        <f t="shared" si="38"/>
        <v>556520.63999989105</v>
      </c>
      <c r="P92" s="84">
        <f>IF(AH92=1,'[5]SREC Inventory Activity'!AB81,VLOOKUP($B92,Loans!$B$12:$AN$227,28,FALSE)*0)</f>
        <v>0</v>
      </c>
      <c r="Q92" s="82">
        <f>IF(AH92=1,'[6]SREC Inv. Summary'!J91,P92*E92*0.75)</f>
        <v>0</v>
      </c>
      <c r="R92" s="149">
        <f>IF(AH92=1,'[5]SREC Inventory Activity'!AH81,IF($K$5="M",SUM(P$14:P91)-SUM(R$14:R91),IF($K$5="B",IF(ISODD($A92),SUM(P$14:P91)-SUM(R$14:R91),0),IF(OR(A92=1,A92=4,A92=7,A92=10),SUM(P$14:P91)-SUM(R$14:R91),0))))</f>
        <v>0</v>
      </c>
      <c r="S92" s="82">
        <f>IF(AH92=1,'[6]SREC Inv. Summary'!M91,IF(R92&gt;0,V91,0))</f>
        <v>0</v>
      </c>
      <c r="T92" s="82">
        <f>IF(AH92=1,'[6]SREC Inv. Summary'!L91,IF(AND(R92&gt;0,K92=0),K92*R92,0))</f>
        <v>0</v>
      </c>
      <c r="U92" s="11">
        <f t="shared" si="39"/>
        <v>0</v>
      </c>
      <c r="V92" s="11">
        <f t="shared" si="40"/>
        <v>0</v>
      </c>
      <c r="W92" s="79">
        <f t="shared" si="41"/>
        <v>2964</v>
      </c>
      <c r="X92" s="79">
        <f t="shared" si="42"/>
        <v>5122</v>
      </c>
      <c r="Y92" s="145">
        <f t="shared" si="43"/>
        <v>2958</v>
      </c>
      <c r="Z92" s="80">
        <f t="shared" si="44"/>
        <v>556520.64</v>
      </c>
      <c r="AA92" s="80">
        <f t="shared" si="45"/>
        <v>959713.23000001593</v>
      </c>
      <c r="AB92" s="80">
        <f t="shared" si="46"/>
        <v>1217448.18</v>
      </c>
      <c r="AC92" s="80">
        <f t="shared" si="47"/>
        <v>257734.949999984</v>
      </c>
      <c r="AD92" s="11">
        <f t="shared" si="48"/>
        <v>556520.63999989105</v>
      </c>
      <c r="AE92" s="150">
        <f>IF(AH92=1,[6]Input!C103,AD91*((B92-B91)-1)*$AE$2/365+$AE$2/365*1*AD92)</f>
        <v>2501.7588036644975</v>
      </c>
      <c r="AF92" s="150">
        <f>IF(AH92=1,[6]Input!E103,J92*'PS INPUT'!$C$22)</f>
        <v>9520.89</v>
      </c>
      <c r="AG92" s="52"/>
      <c r="AH92">
        <v>1</v>
      </c>
      <c r="AL92" s="170"/>
      <c r="AM92" s="170"/>
    </row>
    <row r="93" spans="1:39" ht="12.75" hidden="1" customHeight="1" outlineLevel="1" x14ac:dyDescent="0.2">
      <c r="A93">
        <f t="shared" si="32"/>
        <v>7</v>
      </c>
      <c r="B93" s="70">
        <f t="shared" si="33"/>
        <v>42216</v>
      </c>
      <c r="C93" s="77">
        <v>42186</v>
      </c>
      <c r="D93" s="142">
        <f>IF(AH93=1,'[5]SREC Inventory Activity'!C82,VLOOKUP($B93,Loans!$B$12:$AN$227,34,FALSE))</f>
        <v>2437</v>
      </c>
      <c r="E93" s="82">
        <f>IF(AH93=1,'[5]SREC Inventory Activity'!I82,IF($A93&lt;6,VLOOKUP(YEAR(B93),SRECPrice!$B$5:$C$26,2,FALSE),VLOOKUP(YEAR(B93)+1,SRECPrice!$B$5:$C$26,2,FALSE)))</f>
        <v>190.0929544521953</v>
      </c>
      <c r="F93" s="143">
        <f>IF(AH93=1,IF(AND(E93&lt;475,'[5]SREC Inventory Activity'!N82&gt;475),'[5]SREC Inventory Activity'!$N82,475),475)</f>
        <v>475</v>
      </c>
      <c r="G93" s="82">
        <f>IF(AH93=1,'[6]SREC Inv. Summary'!C92,D93*E93)</f>
        <v>463256.52999999997</v>
      </c>
      <c r="H93" s="11">
        <f t="shared" si="35"/>
        <v>1157575</v>
      </c>
      <c r="I93" s="11">
        <f t="shared" si="36"/>
        <v>-694318.47</v>
      </c>
      <c r="J93" s="147">
        <f>IF(AH93=1,'[5]SREC Inventory Activity'!Q82,IF($K$5="M",SUM(D$14:D92)-SUM(J$14:J92),IF($K$5="B",IF(ISODD($A93),SUM(D$14:D92)-SUM(J$14:J92),0),IF(OR(A93=1,A93=4,A93=7,A93=10),SUM(D$14:D92)-SUM(J$14:J92),0))))</f>
        <v>2963</v>
      </c>
      <c r="K93" s="148">
        <f>IF(AH93=1,'[5]SREC Inventory Activity'!W82,IF(J93&gt;0,E93,0))</f>
        <v>246.42</v>
      </c>
      <c r="L93" s="82">
        <f t="shared" si="34"/>
        <v>730142.46</v>
      </c>
      <c r="M93" s="82">
        <f>IF(AH93=1,'[6]SREC Inv. Summary'!F92,IF(J93=0,0,O92))</f>
        <v>556332.87999999989</v>
      </c>
      <c r="N93" s="78">
        <f t="shared" si="37"/>
        <v>173809.58000000007</v>
      </c>
      <c r="O93" s="78">
        <f t="shared" si="38"/>
        <v>463444.28999989107</v>
      </c>
      <c r="P93" s="84">
        <f>IF(AH93=1,'[5]SREC Inventory Activity'!AB82,VLOOKUP($B93,Loans!$B$12:$AN$227,28,FALSE)*0)</f>
        <v>0</v>
      </c>
      <c r="Q93" s="82">
        <f>IF(AH93=1,'[6]SREC Inv. Summary'!J92,P93*E93*0.75)</f>
        <v>0</v>
      </c>
      <c r="R93" s="149">
        <f>IF(AH93=1,'[5]SREC Inventory Activity'!AH82,IF($K$5="M",SUM(P$14:P92)-SUM(R$14:R92),IF($K$5="B",IF(ISODD($A93),SUM(P$14:P92)-SUM(R$14:R92),0),IF(OR(A93=1,A93=4,A93=7,A93=10),SUM(P$14:P92)-SUM(R$14:R92),0))))</f>
        <v>0</v>
      </c>
      <c r="S93" s="82">
        <f>IF(AH93=1,'[6]SREC Inv. Summary'!M92,IF(R93&gt;0,V92,0))</f>
        <v>0</v>
      </c>
      <c r="T93" s="82">
        <f>IF(AH93=1,'[6]SREC Inv. Summary'!L92,IF(AND(R93&gt;0,K93=0),K93*R93,0))</f>
        <v>0</v>
      </c>
      <c r="U93" s="11">
        <f t="shared" si="39"/>
        <v>0</v>
      </c>
      <c r="V93" s="11">
        <f t="shared" si="40"/>
        <v>0</v>
      </c>
      <c r="W93" s="79">
        <f t="shared" si="41"/>
        <v>2437</v>
      </c>
      <c r="X93" s="79">
        <f t="shared" si="42"/>
        <v>2963</v>
      </c>
      <c r="Y93" s="145">
        <f t="shared" si="43"/>
        <v>2432</v>
      </c>
      <c r="Z93" s="80">
        <f t="shared" si="44"/>
        <v>463256.52999999997</v>
      </c>
      <c r="AA93" s="80">
        <f t="shared" si="45"/>
        <v>556332.87999999989</v>
      </c>
      <c r="AB93" s="80">
        <f t="shared" si="46"/>
        <v>730142.46</v>
      </c>
      <c r="AC93" s="80">
        <f t="shared" si="47"/>
        <v>173809.58000000007</v>
      </c>
      <c r="AD93" s="11">
        <f t="shared" si="48"/>
        <v>463444.28999989107</v>
      </c>
      <c r="AE93" s="150">
        <f>IF(AH93=1,[6]Input!C104,AD92*((B93-B92)-1)*$AE$2/365+$AE$2/365*1*AD93)</f>
        <v>2337.7085497521266</v>
      </c>
      <c r="AF93" s="150">
        <f>IF(AH93=1,[6]Input!E104,J93*'PS INPUT'!$C$22)</f>
        <v>5691.4800000000005</v>
      </c>
      <c r="AG93" s="52"/>
      <c r="AH93">
        <v>1</v>
      </c>
      <c r="AL93" s="170"/>
      <c r="AM93" s="170"/>
    </row>
    <row r="94" spans="1:39" ht="12.75" hidden="1" customHeight="1" outlineLevel="1" x14ac:dyDescent="0.2">
      <c r="A94">
        <f t="shared" si="32"/>
        <v>8</v>
      </c>
      <c r="B94" s="70">
        <f t="shared" si="33"/>
        <v>42247</v>
      </c>
      <c r="C94" s="77">
        <v>42217</v>
      </c>
      <c r="D94" s="142">
        <f>IF(AH94=1,'[5]SREC Inventory Activity'!C83,VLOOKUP($B94,Loans!$B$12:$AN$227,34,FALSE))</f>
        <v>2884</v>
      </c>
      <c r="E94" s="82">
        <f>IF(AH94=1,'[5]SREC Inventory Activity'!I83,IF($A94&lt;6,VLOOKUP(YEAR(B94),SRECPrice!$B$5:$C$26,2,FALSE),VLOOKUP(YEAR(B94)+1,SRECPrice!$B$5:$C$26,2,FALSE)))</f>
        <v>191.13</v>
      </c>
      <c r="F94" s="143">
        <f>IF(AH94=1,IF(AND(E94&lt;475,'[5]SREC Inventory Activity'!N83&gt;475),'[5]SREC Inventory Activity'!$N83,475),475)</f>
        <v>475</v>
      </c>
      <c r="G94" s="82">
        <f>IF(AH94=1,'[6]SREC Inv. Summary'!C93,D94*E94)</f>
        <v>551218.92000000004</v>
      </c>
      <c r="H94" s="11">
        <f t="shared" si="35"/>
        <v>1369900</v>
      </c>
      <c r="I94" s="11">
        <f t="shared" si="36"/>
        <v>-818681.08</v>
      </c>
      <c r="J94" s="147">
        <f>IF(AH94=1,'[5]SREC Inventory Activity'!Q83,IF($K$5="M",SUM(D$14:D93)-SUM(J$14:J93),IF($K$5="B",IF(ISODD($A94),SUM(D$14:D93)-SUM(J$14:J93),0),IF(OR(A94=1,A94=4,A94=7,A94=10),SUM(D$14:D93)-SUM(J$14:J93),0))))</f>
        <v>0</v>
      </c>
      <c r="K94" s="148">
        <f>IF(AH94=1,'[5]SREC Inventory Activity'!W83,IF(J94&gt;0,E94,0))</f>
        <v>0</v>
      </c>
      <c r="L94" s="82">
        <f t="shared" si="34"/>
        <v>0</v>
      </c>
      <c r="M94" s="82">
        <f>IF(AH94=1,'[6]SREC Inv. Summary'!F93,IF(J94=0,0,O93))</f>
        <v>0</v>
      </c>
      <c r="N94" s="78">
        <f t="shared" si="37"/>
        <v>0</v>
      </c>
      <c r="O94" s="78">
        <f t="shared" si="38"/>
        <v>1014663.2099998911</v>
      </c>
      <c r="P94" s="84">
        <f>IF(AH94=1,'[5]SREC Inventory Activity'!AB83,VLOOKUP($B94,Loans!$B$12:$AN$227,28,FALSE)*0)</f>
        <v>0</v>
      </c>
      <c r="Q94" s="82">
        <f>IF(AH94=1,'[6]SREC Inv. Summary'!J93,P94*E94*0.75)</f>
        <v>0</v>
      </c>
      <c r="R94" s="149">
        <f>IF(AH94=1,'[5]SREC Inventory Activity'!AH83,IF($K$5="M",SUM(P$14:P93)-SUM(R$14:R93),IF($K$5="B",IF(ISODD($A94),SUM(P$14:P93)-SUM(R$14:R93),0),IF(OR(A94=1,A94=4,A94=7,A94=10),SUM(P$14:P93)-SUM(R$14:R93),0))))</f>
        <v>0</v>
      </c>
      <c r="S94" s="82">
        <f>IF(AH94=1,'[6]SREC Inv. Summary'!M93,IF(R94&gt;0,V93,0))</f>
        <v>0</v>
      </c>
      <c r="T94" s="82">
        <f>IF(AH94=1,'[6]SREC Inv. Summary'!L93,IF(AND(R94&gt;0,K94=0),K94*R94,0))</f>
        <v>0</v>
      </c>
      <c r="U94" s="11">
        <f t="shared" si="39"/>
        <v>0</v>
      </c>
      <c r="V94" s="11">
        <f t="shared" si="40"/>
        <v>0</v>
      </c>
      <c r="W94" s="79">
        <f t="shared" si="41"/>
        <v>2884</v>
      </c>
      <c r="X94" s="79">
        <f t="shared" si="42"/>
        <v>0</v>
      </c>
      <c r="Y94" s="145">
        <f t="shared" si="43"/>
        <v>5316</v>
      </c>
      <c r="Z94" s="80">
        <f t="shared" si="44"/>
        <v>551218.92000000004</v>
      </c>
      <c r="AA94" s="80">
        <f t="shared" si="45"/>
        <v>0</v>
      </c>
      <c r="AB94" s="80">
        <f t="shared" si="46"/>
        <v>0</v>
      </c>
      <c r="AC94" s="80">
        <f t="shared" si="47"/>
        <v>0</v>
      </c>
      <c r="AD94" s="11">
        <f t="shared" si="48"/>
        <v>1014663.2099998911</v>
      </c>
      <c r="AE94" s="150">
        <f>IF(AH94=1,[6]Input!C105,AD93*((B94-B93)-1)*$AE$2/365+$AE$2/365*1*AD94)</f>
        <v>4536.0336511165096</v>
      </c>
      <c r="AF94" s="150">
        <f>IF(AH94=1,[6]Input!E105,J94*'PS INPUT'!$C$22)</f>
        <v>-1719.26</v>
      </c>
      <c r="AG94" s="52"/>
      <c r="AH94">
        <v>1</v>
      </c>
      <c r="AL94" s="170"/>
      <c r="AM94" s="170"/>
    </row>
    <row r="95" spans="1:39" ht="12.75" hidden="1" customHeight="1" outlineLevel="1" x14ac:dyDescent="0.2">
      <c r="A95">
        <f t="shared" si="32"/>
        <v>9</v>
      </c>
      <c r="B95" s="70">
        <f t="shared" si="33"/>
        <v>42277</v>
      </c>
      <c r="C95" s="77">
        <v>42248</v>
      </c>
      <c r="D95" s="142">
        <f>IF(AH95=1,'[5]SREC Inventory Activity'!C84,VLOOKUP($B95,Loans!$B$12:$AN$227,34,FALSE))</f>
        <v>3045</v>
      </c>
      <c r="E95" s="82">
        <f>IF(AH95=1,'[5]SREC Inventory Activity'!I84,IF($A95&lt;6,VLOOKUP(YEAR(B95),SRECPrice!$B$5:$C$26,2,FALSE),VLOOKUP(YEAR(B95)+1,SRECPrice!$B$5:$C$26,2,FALSE)))</f>
        <v>193.24967159277503</v>
      </c>
      <c r="F95" s="143">
        <f>IF(AH95=1,IF(AND(E95&lt;475,'[5]SREC Inventory Activity'!N84&gt;475),'[5]SREC Inventory Activity'!$N84,475),475)</f>
        <v>475</v>
      </c>
      <c r="G95" s="82">
        <f>IF(AH95=1,'[6]SREC Inv. Summary'!C94,D95*E95)</f>
        <v>588445.25</v>
      </c>
      <c r="H95" s="11">
        <f t="shared" si="35"/>
        <v>1446375</v>
      </c>
      <c r="I95" s="11">
        <f t="shared" si="36"/>
        <v>-857929.75</v>
      </c>
      <c r="J95" s="147">
        <f>IF(AH95=1,'[5]SREC Inventory Activity'!Q84,IF($K$5="M",SUM(D$14:D94)-SUM(J$14:J94),IF($K$5="B",IF(ISODD($A95),SUM(D$14:D94)-SUM(J$14:J94),0),IF(OR(A95=1,A95=4,A95=7,A95=10),SUM(D$14:D94)-SUM(J$14:J94),0))))</f>
        <v>0</v>
      </c>
      <c r="K95" s="148">
        <f>IF(AH95=1,'[5]SREC Inventory Activity'!W84,IF(J95&gt;0,E95,0))</f>
        <v>0</v>
      </c>
      <c r="L95" s="82">
        <f t="shared" si="34"/>
        <v>0</v>
      </c>
      <c r="M95" s="82">
        <f>IF(AH95=1,'[6]SREC Inv. Summary'!F94,IF(J95=0,0,O94))</f>
        <v>0</v>
      </c>
      <c r="N95" s="78">
        <f t="shared" si="37"/>
        <v>0</v>
      </c>
      <c r="O95" s="78">
        <f>O94+G95-M95</f>
        <v>1603108.459999891</v>
      </c>
      <c r="P95" s="84">
        <f>IF(AH95=1,'[5]SREC Inventory Activity'!AB84,VLOOKUP($B95,Loans!$B$12:$AN$227,28,FALSE)*0)</f>
        <v>0</v>
      </c>
      <c r="Q95" s="82">
        <f>IF(AH95=1,'[6]SREC Inv. Summary'!J94,P95*E95*0.75)</f>
        <v>0</v>
      </c>
      <c r="R95" s="149">
        <f>IF(AH95=1,'[5]SREC Inventory Activity'!AH84,IF($K$5="M",SUM(P$14:P94)-SUM(R$14:R94),IF($K$5="B",IF(ISODD($A95),SUM(P$14:P94)-SUM(R$14:R94),0),IF(OR(A95=1,A95=4,A95=7,A95=10),SUM(P$14:P94)-SUM(R$14:R94),0))))</f>
        <v>0</v>
      </c>
      <c r="S95" s="82">
        <f>IF(AH95=1,'[6]SREC Inv. Summary'!M94,IF(R95&gt;0,V94,0))</f>
        <v>0</v>
      </c>
      <c r="T95" s="82">
        <f>IF(AH95=1,'[6]SREC Inv. Summary'!L94,IF(AND(R95&gt;0,K95=0),K95*R95,0))</f>
        <v>0</v>
      </c>
      <c r="U95" s="11">
        <f t="shared" si="39"/>
        <v>0</v>
      </c>
      <c r="V95" s="11">
        <f t="shared" si="40"/>
        <v>0</v>
      </c>
      <c r="W95" s="79">
        <f t="shared" si="41"/>
        <v>3045</v>
      </c>
      <c r="X95" s="79">
        <f t="shared" si="42"/>
        <v>0</v>
      </c>
      <c r="Y95" s="145">
        <f t="shared" si="43"/>
        <v>8361</v>
      </c>
      <c r="Z95" s="80">
        <f t="shared" si="44"/>
        <v>588445.25</v>
      </c>
      <c r="AA95" s="80">
        <f t="shared" si="45"/>
        <v>0</v>
      </c>
      <c r="AB95" s="80">
        <f t="shared" si="46"/>
        <v>0</v>
      </c>
      <c r="AC95" s="80">
        <f t="shared" si="47"/>
        <v>0</v>
      </c>
      <c r="AD95" s="11">
        <f t="shared" si="48"/>
        <v>1603108.459999891</v>
      </c>
      <c r="AE95" s="150">
        <f>IF(AH95=1,[6]Input!C106,AD94*((B95-B94)-1)*$AE$2/365+$AE$2/365*1*AD95)</f>
        <v>9439.9127331905238</v>
      </c>
      <c r="AF95" s="150">
        <f>IF(AH95=1,[6]Input!E106,J95*'PS INPUT'!$C$22)</f>
        <v>0</v>
      </c>
      <c r="AG95" s="52"/>
      <c r="AH95">
        <v>1</v>
      </c>
      <c r="AL95" s="170"/>
      <c r="AM95" s="170"/>
    </row>
    <row r="96" spans="1:39" ht="12.75" hidden="1" customHeight="1" outlineLevel="1" x14ac:dyDescent="0.2">
      <c r="A96">
        <f t="shared" si="32"/>
        <v>10</v>
      </c>
      <c r="B96" s="70">
        <f t="shared" si="33"/>
        <v>42308</v>
      </c>
      <c r="C96" s="77">
        <v>42278</v>
      </c>
      <c r="D96" s="142">
        <f>IF(AH96=1,'[5]SREC Inventory Activity'!C85,VLOOKUP($B96,Loans!$B$12:$AN$227,34,FALSE))</f>
        <v>2368</v>
      </c>
      <c r="E96" s="82">
        <f>IF(AH96=1,'[5]SREC Inventory Activity'!I85,IF($A96&lt;6,VLOOKUP(YEAR(B96),SRECPrice!$B$5:$C$26,2,FALSE),VLOOKUP(YEAR(B96)+1,SRECPrice!$B$5:$C$26,2,FALSE)))</f>
        <v>191.06</v>
      </c>
      <c r="F96" s="143">
        <f>IF(AH96=1,IF(AND(E96&lt;475,'[5]SREC Inventory Activity'!N85&gt;475),'[5]SREC Inventory Activity'!$N85,475),475)</f>
        <v>475</v>
      </c>
      <c r="G96" s="82">
        <f>IF(AH96=1,'[6]SREC Inv. Summary'!C95,D96*E96)</f>
        <v>452430.08000000002</v>
      </c>
      <c r="H96" s="11">
        <f t="shared" si="35"/>
        <v>1124800</v>
      </c>
      <c r="I96" s="11">
        <f t="shared" si="36"/>
        <v>-672369.91999999993</v>
      </c>
      <c r="J96" s="147">
        <f>IF(AH96=1,'[5]SREC Inventory Activity'!Q85,IF($K$5="M",SUM(D$14:D95)-SUM(J$14:J95),IF($K$5="B",IF(ISODD($A96),SUM(D$14:D95)-SUM(J$14:J95),0),IF(OR(A96=1,A96=4,A96=7,A96=10),SUM(D$14:D95)-SUM(J$14:J95),0))))</f>
        <v>8365</v>
      </c>
      <c r="K96" s="148">
        <f>IF(AH96=1,'[5]SREC Inventory Activity'!W85,IF(J96&gt;0,E96,0))</f>
        <v>243.29810280932458</v>
      </c>
      <c r="L96" s="82">
        <f t="shared" si="34"/>
        <v>2035188.63</v>
      </c>
      <c r="M96" s="82">
        <f>IF(AH96=1,'[6]SREC Inv. Summary'!F95,IF(J96=0,0,O95))</f>
        <v>1602918.2911999999</v>
      </c>
      <c r="N96" s="78">
        <f t="shared" si="37"/>
        <v>432270.33880000003</v>
      </c>
      <c r="O96" s="78">
        <f t="shared" si="38"/>
        <v>452620.24879989121</v>
      </c>
      <c r="P96" s="84">
        <f>IF(AH96=1,'[5]SREC Inventory Activity'!AB85,VLOOKUP($B96,Loans!$B$12:$AN$227,28,FALSE)*0)</f>
        <v>0</v>
      </c>
      <c r="Q96" s="82">
        <f>IF(AH96=1,'[6]SREC Inv. Summary'!J95,P96*E96*0.75)</f>
        <v>0</v>
      </c>
      <c r="R96" s="149">
        <f>IF(AH96=1,'[5]SREC Inventory Activity'!AH85,IF($K$5="M",SUM(P$14:P95)-SUM(R$14:R95),IF($K$5="B",IF(ISODD($A96),SUM(P$14:P95)-SUM(R$14:R95),0),IF(OR(A96=1,A96=4,A96=7,A96=10),SUM(P$14:P95)-SUM(R$14:R95),0))))</f>
        <v>0</v>
      </c>
      <c r="S96" s="82">
        <f>IF(AH96=1,'[6]SREC Inv. Summary'!M95,IF(R96&gt;0,V95,0))</f>
        <v>0</v>
      </c>
      <c r="T96" s="82">
        <f>IF(AH96=1,'[6]SREC Inv. Summary'!L95,IF(AND(R96&gt;0,K96=0),K96*R96,0))</f>
        <v>0</v>
      </c>
      <c r="U96" s="11">
        <f t="shared" si="39"/>
        <v>0</v>
      </c>
      <c r="V96" s="11">
        <f t="shared" si="40"/>
        <v>0</v>
      </c>
      <c r="W96" s="79">
        <f t="shared" si="41"/>
        <v>2368</v>
      </c>
      <c r="X96" s="79">
        <f t="shared" si="42"/>
        <v>8365</v>
      </c>
      <c r="Y96" s="145">
        <f t="shared" si="43"/>
        <v>2364</v>
      </c>
      <c r="Z96" s="80">
        <f t="shared" si="44"/>
        <v>452430.08000000002</v>
      </c>
      <c r="AA96" s="80">
        <f t="shared" si="45"/>
        <v>1602918.2911999999</v>
      </c>
      <c r="AB96" s="80">
        <f t="shared" si="46"/>
        <v>2035188.63</v>
      </c>
      <c r="AC96" s="80">
        <f t="shared" si="47"/>
        <v>432270.33880000003</v>
      </c>
      <c r="AD96" s="11">
        <f t="shared" si="48"/>
        <v>452620.24879989121</v>
      </c>
      <c r="AE96" s="150">
        <f>IF(AH96=1,[6]Input!C107,AD95*((B96-B95)-1)*$AE$2/365+$AE$2/365*1*AD96)</f>
        <v>6965.3765372808939</v>
      </c>
      <c r="AF96" s="150">
        <f>IF(AH96=1,[6]Input!E107,J96*'PS INPUT'!$C$22)</f>
        <v>6648.92</v>
      </c>
      <c r="AG96" s="52"/>
      <c r="AH96">
        <v>1</v>
      </c>
      <c r="AL96" s="170"/>
      <c r="AM96" s="170"/>
    </row>
    <row r="97" spans="1:39" ht="12.75" hidden="1" customHeight="1" outlineLevel="1" x14ac:dyDescent="0.2">
      <c r="A97">
        <f t="shared" si="32"/>
        <v>11</v>
      </c>
      <c r="B97" s="70">
        <f t="shared" si="33"/>
        <v>42338</v>
      </c>
      <c r="C97" s="77">
        <v>42309</v>
      </c>
      <c r="D97" s="142">
        <f>IF(AH97=1,'[5]SREC Inventory Activity'!C86,VLOOKUP($B97,Loans!$B$12:$AN$227,34,FALSE))</f>
        <v>1883</v>
      </c>
      <c r="E97" s="82">
        <f>IF(AH97=1,'[5]SREC Inventory Activity'!I86,IF($A97&lt;6,VLOOKUP(YEAR(B97),SRECPrice!$B$5:$C$26,2,FALSE),VLOOKUP(YEAR(B97)+1,SRECPrice!$B$5:$C$26,2,FALSE)))</f>
        <v>200.49</v>
      </c>
      <c r="F97" s="143">
        <f>IF(AH97=1,IF(AND(E97&lt;475,'[5]SREC Inventory Activity'!N86&gt;475),'[5]SREC Inventory Activity'!$N86,475),475)</f>
        <v>475</v>
      </c>
      <c r="G97" s="82">
        <f>IF(AH97=1,'[6]SREC Inv. Summary'!C96,D97*E97)</f>
        <v>377522.67</v>
      </c>
      <c r="H97" s="11">
        <f t="shared" si="35"/>
        <v>894425</v>
      </c>
      <c r="I97" s="11">
        <f t="shared" si="36"/>
        <v>-516902.33</v>
      </c>
      <c r="J97" s="147">
        <f>IF(AH97=1,'[5]SREC Inventory Activity'!Q86,IF($K$5="M",SUM(D$14:D96)-SUM(J$14:J96),IF($K$5="B",IF(ISODD($A97),SUM(D$14:D96)-SUM(J$14:J96),0),IF(OR(A97=1,A97=4,A97=7,A97=10),SUM(D$14:D96)-SUM(J$14:J96),0))))</f>
        <v>0</v>
      </c>
      <c r="K97" s="148">
        <f>IF(AH97=1,'[5]SREC Inventory Activity'!W86,IF(J97&gt;0,E97,0))</f>
        <v>0</v>
      </c>
      <c r="L97" s="82">
        <f t="shared" si="34"/>
        <v>0</v>
      </c>
      <c r="M97" s="82">
        <f>IF(AH97=1,'[6]SREC Inv. Summary'!F96,IF(J97=0,0,O96))</f>
        <v>0</v>
      </c>
      <c r="N97" s="78">
        <f t="shared" si="37"/>
        <v>0</v>
      </c>
      <c r="O97" s="78">
        <f>O96+G97-M97</f>
        <v>830142.91879989114</v>
      </c>
      <c r="P97" s="84">
        <f>IF(AH97=1,'[5]SREC Inventory Activity'!AB86,VLOOKUP($B97,Loans!$B$12:$AN$227,28,FALSE)*0)</f>
        <v>0</v>
      </c>
      <c r="Q97" s="82">
        <f>IF(AH97=1,'[6]SREC Inv. Summary'!J96,P97*E97*0.75)</f>
        <v>0</v>
      </c>
      <c r="R97" s="149">
        <f>IF(AH97=1,'[5]SREC Inventory Activity'!AH86,IF($K$5="M",SUM(P$14:P96)-SUM(R$14:R96),IF($K$5="B",IF(ISODD($A97),SUM(P$14:P96)-SUM(R$14:R96),0),IF(OR(A97=1,A97=4,A97=7,A97=10),SUM(P$14:P96)-SUM(R$14:R96),0))))</f>
        <v>0</v>
      </c>
      <c r="S97" s="82">
        <f>IF(AH97=1,'[6]SREC Inv. Summary'!M96,IF(R97&gt;0,V96,0))</f>
        <v>0</v>
      </c>
      <c r="T97" s="82">
        <f>IF(AH97=1,'[6]SREC Inv. Summary'!L96,IF(AND(R97&gt;0,K97=0),K97*R97,0))</f>
        <v>0</v>
      </c>
      <c r="U97" s="11">
        <f t="shared" si="39"/>
        <v>0</v>
      </c>
      <c r="V97" s="11">
        <f t="shared" si="40"/>
        <v>0</v>
      </c>
      <c r="W97" s="79">
        <f t="shared" si="41"/>
        <v>1883</v>
      </c>
      <c r="X97" s="79">
        <f t="shared" si="42"/>
        <v>0</v>
      </c>
      <c r="Y97" s="145">
        <f t="shared" si="43"/>
        <v>4247</v>
      </c>
      <c r="Z97" s="80">
        <f t="shared" si="44"/>
        <v>377522.67</v>
      </c>
      <c r="AA97" s="80">
        <f t="shared" si="45"/>
        <v>0</v>
      </c>
      <c r="AB97" s="80">
        <f t="shared" si="46"/>
        <v>0</v>
      </c>
      <c r="AC97" s="80">
        <f t="shared" si="47"/>
        <v>0</v>
      </c>
      <c r="AD97" s="11">
        <f t="shared" si="48"/>
        <v>830142.91879989114</v>
      </c>
      <c r="AE97" s="150">
        <f>IF(AH97=1,[6]Input!C108,AD96*((B97-B96)-1)*$AE$2/365+$AE$2/365*1*AD97)</f>
        <v>4243.4122282097023</v>
      </c>
      <c r="AF97" s="150">
        <f>IF(AH97=1,[6]Input!E108,J97*'PS INPUT'!$C$22)</f>
        <v>205.25</v>
      </c>
      <c r="AG97" s="52"/>
      <c r="AH97">
        <v>1</v>
      </c>
      <c r="AL97" s="170"/>
      <c r="AM97" s="170"/>
    </row>
    <row r="98" spans="1:39" ht="12.75" hidden="1" customHeight="1" outlineLevel="1" x14ac:dyDescent="0.2">
      <c r="A98">
        <f t="shared" si="32"/>
        <v>12</v>
      </c>
      <c r="B98" s="70">
        <f t="shared" si="33"/>
        <v>42369</v>
      </c>
      <c r="C98" s="77">
        <v>42339</v>
      </c>
      <c r="D98" s="142">
        <f>IF(AH98=1,'[5]SREC Inventory Activity'!C87,VLOOKUP($B98,Loans!$B$12:$AN$227,34,FALSE))</f>
        <v>1227</v>
      </c>
      <c r="E98" s="82">
        <f>IF(AH98=1,'[5]SREC Inventory Activity'!I87,IF($A98&lt;6,VLOOKUP(YEAR(B98),SRECPrice!$B$5:$C$26,2,FALSE),VLOOKUP(YEAR(B98)+1,SRECPrice!$B$5:$C$26,2,FALSE)))</f>
        <v>203.95</v>
      </c>
      <c r="F98" s="143">
        <f>IF(AH98=1,IF(AND(E98&lt;475,'[5]SREC Inventory Activity'!N87&gt;475),'[5]SREC Inventory Activity'!$N87,475),475)</f>
        <v>475</v>
      </c>
      <c r="G98" s="82">
        <f>IF(AH98=1,'[6]SREC Inv. Summary'!C97,D98*E98)</f>
        <v>250246.65</v>
      </c>
      <c r="H98" s="11">
        <f t="shared" si="35"/>
        <v>582825</v>
      </c>
      <c r="I98" s="11">
        <f t="shared" si="36"/>
        <v>-332578.34999999998</v>
      </c>
      <c r="J98" s="147">
        <f>IF(AH98=1,'[5]SREC Inventory Activity'!Q87,IF($K$5="M",SUM(D$14:D97)-SUM(J$14:J97),IF($K$5="B",IF(ISODD($A98),SUM(D$14:D97)-SUM(J$14:J97),0),IF(OR(A98=1,A98=4,A98=7,A98=10),SUM(D$14:D97)-SUM(J$14:J97),0))))</f>
        <v>4252</v>
      </c>
      <c r="K98" s="148">
        <f>IF(AH98=1,'[5]SREC Inventory Activity'!W87,IF(J98&gt;0,E98,0))</f>
        <v>268.99</v>
      </c>
      <c r="L98" s="82">
        <f t="shared" si="34"/>
        <v>1143745.48</v>
      </c>
      <c r="M98" s="82">
        <f>IF(AH98=1,'[6]SREC Inv. Summary'!F97,IF(J98=0,0,O97))</f>
        <v>830142.92</v>
      </c>
      <c r="N98" s="78">
        <f t="shared" si="37"/>
        <v>313602.55999999994</v>
      </c>
      <c r="O98" s="78">
        <f t="shared" si="38"/>
        <v>250246.648799891</v>
      </c>
      <c r="P98" s="84">
        <f>IF(AH98=1,'[5]SREC Inventory Activity'!AB87,VLOOKUP($B98,Loans!$B$12:$AN$227,28,FALSE)*0)</f>
        <v>0</v>
      </c>
      <c r="Q98" s="82">
        <f>IF(AH98=1,'[6]SREC Inv. Summary'!J97,P98*E98*0.75)</f>
        <v>0</v>
      </c>
      <c r="R98" s="149">
        <f>IF(AH98=1,'[5]SREC Inventory Activity'!AH87,IF($K$5="M",SUM(P$14:P97)-SUM(R$14:R97),IF($K$5="B",IF(ISODD($A98),SUM(P$14:P97)-SUM(R$14:R97),0),IF(OR(A98=1,A98=4,A98=7,A98=10),SUM(P$14:P97)-SUM(R$14:R97),0))))</f>
        <v>0</v>
      </c>
      <c r="S98" s="82">
        <f>IF(AH98=1,'[6]SREC Inv. Summary'!M97,IF(R98&gt;0,V97,0))</f>
        <v>0</v>
      </c>
      <c r="T98" s="82">
        <f>IF(AH98=1,'[6]SREC Inv. Summary'!L97,IF(AND(R98&gt;0,K98=0),K98*R98,0))</f>
        <v>0</v>
      </c>
      <c r="U98" s="11">
        <f t="shared" si="39"/>
        <v>0</v>
      </c>
      <c r="V98" s="11">
        <f t="shared" si="40"/>
        <v>0</v>
      </c>
      <c r="W98" s="79">
        <f t="shared" si="41"/>
        <v>1227</v>
      </c>
      <c r="X98" s="79">
        <f t="shared" si="42"/>
        <v>4252</v>
      </c>
      <c r="Y98" s="145">
        <f t="shared" si="43"/>
        <v>1222</v>
      </c>
      <c r="Z98" s="80">
        <f t="shared" si="44"/>
        <v>250246.65</v>
      </c>
      <c r="AA98" s="80">
        <f t="shared" si="45"/>
        <v>830142.92</v>
      </c>
      <c r="AB98" s="80">
        <f t="shared" si="46"/>
        <v>1143745.48</v>
      </c>
      <c r="AC98" s="80">
        <f t="shared" si="47"/>
        <v>313602.55999999994</v>
      </c>
      <c r="AD98" s="11">
        <f t="shared" si="48"/>
        <v>250246.648799891</v>
      </c>
      <c r="AE98" s="150">
        <f>IF(AH98=1,[6]Input!C109,AD97*((B98-B97)-1)*$AE$2/365+$AE$2/365*1*AD98)</f>
        <v>1840.1861182343173</v>
      </c>
      <c r="AF98" s="150">
        <f>IF(AH98=1,[6]Input!E109,J98*'PS INPUT'!$C$22)</f>
        <v>6190.49</v>
      </c>
      <c r="AG98" s="52"/>
      <c r="AH98">
        <v>1</v>
      </c>
      <c r="AL98" s="170"/>
      <c r="AM98" s="170"/>
    </row>
    <row r="99" spans="1:39" ht="12.75" hidden="1" customHeight="1" outlineLevel="1" x14ac:dyDescent="0.2">
      <c r="A99">
        <f t="shared" si="32"/>
        <v>1</v>
      </c>
      <c r="B99" s="70">
        <f t="shared" si="33"/>
        <v>42400</v>
      </c>
      <c r="C99" s="77">
        <v>42370</v>
      </c>
      <c r="D99" s="142">
        <f>IF(AH99=1,'[5]SREC Inventory Activity'!C88,VLOOKUP($B99,Loans!$B$12:$AN$227,34,FALSE))</f>
        <v>789</v>
      </c>
      <c r="E99" s="82">
        <f>IF(AH99=1,'[5]SREC Inventory Activity'!I88,IF($A99&lt;6,VLOOKUP(YEAR(B99),SRECPrice!$B$5:$C$26,2,FALSE),VLOOKUP(YEAR(B99)+1,SRECPrice!$B$5:$C$26,2,FALSE)))</f>
        <v>211.88</v>
      </c>
      <c r="F99" s="143">
        <f>IF(AH99=1,IF(AND(E99&lt;475,'[5]SREC Inventory Activity'!N88&gt;475),'[5]SREC Inventory Activity'!$N88,475),475)</f>
        <v>475</v>
      </c>
      <c r="G99" s="82">
        <f>IF(AH99=1,'[6]SREC Inv. Summary'!C98,D99*E99)</f>
        <v>167173.32</v>
      </c>
      <c r="H99" s="11">
        <f t="shared" si="35"/>
        <v>374775</v>
      </c>
      <c r="I99" s="11">
        <f t="shared" si="36"/>
        <v>-207601.68</v>
      </c>
      <c r="J99" s="147">
        <f>IF(AH99=1,'[5]SREC Inventory Activity'!Q88,IF($K$5="M",SUM(D$14:D98)-SUM(J$14:J98),IF($K$5="B",IF(ISODD($A99),SUM(D$14:D98)-SUM(J$14:J98),0),IF(OR(A99=1,A99=4,A99=7,A99=10),SUM(D$14:D98)-SUM(J$14:J98),0))))</f>
        <v>0</v>
      </c>
      <c r="K99" s="148">
        <f>IF(AH99=1,'[5]SREC Inventory Activity'!W88,IF(J99&gt;0,E99,0))</f>
        <v>0</v>
      </c>
      <c r="L99" s="82">
        <f t="shared" si="34"/>
        <v>0</v>
      </c>
      <c r="M99" s="82">
        <f>IF(AH99=1,'[6]SREC Inv. Summary'!F98,IF(J99=0,0,O98))</f>
        <v>0</v>
      </c>
      <c r="N99" s="78">
        <f t="shared" si="37"/>
        <v>0</v>
      </c>
      <c r="O99" s="78">
        <f t="shared" si="38"/>
        <v>417419.96879989101</v>
      </c>
      <c r="P99" s="84">
        <f>IF(AH99=1,'[5]SREC Inventory Activity'!AB88,VLOOKUP($B99,Loans!$B$12:$AN$227,28,FALSE)*0)</f>
        <v>0</v>
      </c>
      <c r="Q99" s="82">
        <f>IF(AH99=1,'[6]SREC Inv. Summary'!J98,P99*E99*0.75)</f>
        <v>0</v>
      </c>
      <c r="R99" s="149">
        <f>IF(AH99=1,'[5]SREC Inventory Activity'!AH88,IF($K$5="M",SUM(P$14:P98)-SUM(R$14:R98),IF($K$5="B",IF(ISODD($A99),SUM(P$14:P98)-SUM(R$14:R98),0),IF(OR(A99=1,A99=4,A99=7,A99=10),SUM(P$14:P98)-SUM(R$14:R98),0))))</f>
        <v>0</v>
      </c>
      <c r="S99" s="82">
        <f>IF(AH99=1,'[6]SREC Inv. Summary'!M98,IF(R99&gt;0,V98,0))</f>
        <v>0</v>
      </c>
      <c r="T99" s="82">
        <f>IF(AH99=1,'[6]SREC Inv. Summary'!L98,IF(AND(R99&gt;0,K99=0),K99*R99,0))</f>
        <v>0</v>
      </c>
      <c r="U99" s="11">
        <f t="shared" si="39"/>
        <v>0</v>
      </c>
      <c r="V99" s="11">
        <f t="shared" si="40"/>
        <v>0</v>
      </c>
      <c r="W99" s="79">
        <f t="shared" si="41"/>
        <v>789</v>
      </c>
      <c r="X99" s="79">
        <f t="shared" si="42"/>
        <v>0</v>
      </c>
      <c r="Y99" s="145">
        <f t="shared" si="43"/>
        <v>2011</v>
      </c>
      <c r="Z99" s="80">
        <f t="shared" si="44"/>
        <v>167173.32</v>
      </c>
      <c r="AA99" s="80">
        <f t="shared" si="45"/>
        <v>0</v>
      </c>
      <c r="AB99" s="80">
        <f t="shared" si="46"/>
        <v>0</v>
      </c>
      <c r="AC99" s="80">
        <f t="shared" si="47"/>
        <v>0</v>
      </c>
      <c r="AD99" s="11">
        <f t="shared" si="48"/>
        <v>417419.96879989101</v>
      </c>
      <c r="AE99" s="150">
        <f>IF(AH99=1,[6]Input!C110,AD98*((B99-B98)-1)*$AE$2/365+$AE$2/365*1*AD99)</f>
        <v>2407.4269166397971</v>
      </c>
      <c r="AF99" s="150">
        <f>IF(AH99=1,[6]Input!E110,J99*'PS INPUT'!$C$22)</f>
        <v>581.88</v>
      </c>
      <c r="AG99" s="52"/>
      <c r="AH99">
        <v>1</v>
      </c>
      <c r="AL99" s="170"/>
      <c r="AM99" s="170"/>
    </row>
    <row r="100" spans="1:39" ht="12.75" hidden="1" customHeight="1" outlineLevel="1" x14ac:dyDescent="0.2">
      <c r="A100">
        <f t="shared" si="32"/>
        <v>2</v>
      </c>
      <c r="B100" s="70">
        <f t="shared" si="33"/>
        <v>42429</v>
      </c>
      <c r="C100" s="77">
        <v>42401</v>
      </c>
      <c r="D100" s="142">
        <f>IF(AH100=1,'[5]SREC Inventory Activity'!C89,VLOOKUP($B100,Loans!$B$12:$AN$227,34,FALSE))</f>
        <v>1051</v>
      </c>
      <c r="E100" s="82">
        <f>IF(AH100=1,'[5]SREC Inventory Activity'!I89,IF($A100&lt;6,VLOOKUP(YEAR(B100),SRECPrice!$B$5:$C$26,2,FALSE),VLOOKUP(YEAR(B100)+1,SRECPrice!$B$5:$C$26,2,FALSE)))</f>
        <v>219.08</v>
      </c>
      <c r="F100" s="143">
        <f>IF(AH100=1,IF(AND(E100&lt;475,'[5]SREC Inventory Activity'!N89&gt;475),'[5]SREC Inventory Activity'!$N89,475),475)</f>
        <v>475</v>
      </c>
      <c r="G100" s="82">
        <f>IF(AH100=1,'[6]SREC Inv. Summary'!C99,D100*E100)</f>
        <v>230253.08</v>
      </c>
      <c r="H100" s="11">
        <f t="shared" si="35"/>
        <v>499225</v>
      </c>
      <c r="I100" s="11">
        <f t="shared" si="36"/>
        <v>-268971.92000000004</v>
      </c>
      <c r="J100" s="147">
        <f>IF(AH100=1,'[5]SREC Inventory Activity'!Q89,IF($K$5="M",SUM(D$14:D99)-SUM(J$14:J99),IF($K$5="B",IF(ISODD($A100),SUM(D$14:D99)-SUM(J$14:J99),0),IF(OR(A100=1,A100=4,A100=7,A100=10),SUM(D$14:D99)-SUM(J$14:J99),0))))</f>
        <v>0</v>
      </c>
      <c r="K100" s="148">
        <f>IF(AH100=1,'[5]SREC Inventory Activity'!W89,IF(J100&gt;0,E100,0))</f>
        <v>0</v>
      </c>
      <c r="L100" s="82">
        <f t="shared" si="34"/>
        <v>0</v>
      </c>
      <c r="M100" s="82">
        <f>IF(AH100=1,'[6]SREC Inv. Summary'!F99,IF(J100=0,0,O99))</f>
        <v>0</v>
      </c>
      <c r="N100" s="78">
        <f t="shared" si="37"/>
        <v>0</v>
      </c>
      <c r="O100" s="78">
        <f t="shared" si="38"/>
        <v>647673.04879989102</v>
      </c>
      <c r="P100" s="84">
        <f>IF(AH100=1,'[5]SREC Inventory Activity'!AB89,VLOOKUP($B100,Loans!$B$12:$AN$227,28,FALSE)*0)</f>
        <v>0</v>
      </c>
      <c r="Q100" s="82">
        <f>IF(AH100=1,'[6]SREC Inv. Summary'!J99,P100*E100*0.75)</f>
        <v>0</v>
      </c>
      <c r="R100" s="149">
        <f>IF(AH100=1,'[5]SREC Inventory Activity'!AH89,IF($K$5="M",SUM(P$14:P99)-SUM(R$14:R99),IF($K$5="B",IF(ISODD($A100),SUM(P$14:P99)-SUM(R$14:R99),0),IF(OR(A100=1,A100=4,A100=7,A100=10),SUM(P$14:P99)-SUM(R$14:R99),0))))</f>
        <v>0</v>
      </c>
      <c r="S100" s="82">
        <f>IF(AH100=1,'[6]SREC Inv. Summary'!M99,IF(R100&gt;0,V99,0))</f>
        <v>0</v>
      </c>
      <c r="T100" s="82">
        <f>IF(AH100=1,'[6]SREC Inv. Summary'!L99,IF(AND(R100&gt;0,K100=0),K100*R100,0))</f>
        <v>0</v>
      </c>
      <c r="U100" s="11">
        <f t="shared" si="39"/>
        <v>0</v>
      </c>
      <c r="V100" s="11">
        <f t="shared" si="40"/>
        <v>0</v>
      </c>
      <c r="W100" s="79">
        <f t="shared" si="41"/>
        <v>1051</v>
      </c>
      <c r="X100" s="79">
        <f t="shared" si="42"/>
        <v>0</v>
      </c>
      <c r="Y100" s="145">
        <f t="shared" si="43"/>
        <v>3062</v>
      </c>
      <c r="Z100" s="80">
        <f t="shared" si="44"/>
        <v>230253.08</v>
      </c>
      <c r="AA100" s="80">
        <f t="shared" si="45"/>
        <v>0</v>
      </c>
      <c r="AB100" s="80">
        <f t="shared" si="46"/>
        <v>0</v>
      </c>
      <c r="AC100" s="80">
        <f t="shared" si="47"/>
        <v>0</v>
      </c>
      <c r="AD100" s="11">
        <f t="shared" si="48"/>
        <v>647673.04879989102</v>
      </c>
      <c r="AE100" s="150">
        <f>IF(AH100=1,[6]Input!C111,AD99*((B100-B99)-1)*$AE$2/365+$AE$2/365*1*AD100)</f>
        <v>3750.2518901193325</v>
      </c>
      <c r="AF100" s="150">
        <f>IF(AH100=1,[6]Input!E111,J100*'PS INPUT'!$C$22)</f>
        <v>0</v>
      </c>
      <c r="AG100" s="52"/>
      <c r="AH100">
        <v>1</v>
      </c>
      <c r="AL100" s="170"/>
      <c r="AM100" s="170"/>
    </row>
    <row r="101" spans="1:39" ht="12.75" hidden="1" customHeight="1" outlineLevel="1" x14ac:dyDescent="0.2">
      <c r="A101">
        <f t="shared" si="32"/>
        <v>3</v>
      </c>
      <c r="B101" s="70">
        <f t="shared" si="33"/>
        <v>42460</v>
      </c>
      <c r="C101" s="77">
        <v>42430</v>
      </c>
      <c r="D101" s="142">
        <f>IF(AH101=1,'[5]SREC Inventory Activity'!C90,VLOOKUP($B101,Loans!$B$12:$AN$227,34,FALSE))</f>
        <v>1214</v>
      </c>
      <c r="E101" s="82">
        <f>IF(AH101=1,'[5]SREC Inventory Activity'!I90,IF($A101&lt;6,VLOOKUP(YEAR(B101),SRECPrice!$B$5:$C$26,2,FALSE),VLOOKUP(YEAR(B101)+1,SRECPrice!$B$5:$C$26,2,FALSE)))</f>
        <v>222.26</v>
      </c>
      <c r="F101" s="143">
        <f>IF(AH101=1,IF(AND(E101&lt;475,'[5]SREC Inventory Activity'!N90&gt;475),'[5]SREC Inventory Activity'!$N90,475),475)</f>
        <v>475</v>
      </c>
      <c r="G101" s="82">
        <f>IF(AH101=1,'[6]SREC Inv. Summary'!C100,D101*E101)</f>
        <v>269823.64</v>
      </c>
      <c r="H101" s="11">
        <f t="shared" si="35"/>
        <v>576650</v>
      </c>
      <c r="I101" s="11">
        <f t="shared" si="36"/>
        <v>-306826.36</v>
      </c>
      <c r="J101" s="147">
        <f>IF(AH101=1,'[5]SREC Inventory Activity'!Q90,IF($K$5="M",SUM(D$14:D100)-SUM(J$14:J100),IF($K$5="B",IF(ISODD($A101),SUM(D$14:D100)-SUM(J$14:J100),0),IF(OR(A101=1,A101=4,A101=7,A101=10),SUM(D$14:D100)-SUM(J$14:J100),0))))</f>
        <v>3067</v>
      </c>
      <c r="K101" s="148">
        <f>IF(AH101=1,'[5]SREC Inventory Activity'!W90,IF(J101&gt;0,E101,0))</f>
        <v>287.13</v>
      </c>
      <c r="L101" s="82">
        <f t="shared" si="34"/>
        <v>880627.71</v>
      </c>
      <c r="M101" s="82">
        <f>IF(AH101=1,'[6]SREC Inv. Summary'!F100,IF(J101=0,0,O100))</f>
        <v>647673.05000000005</v>
      </c>
      <c r="N101" s="78">
        <f t="shared" si="37"/>
        <v>232954.65999999992</v>
      </c>
      <c r="O101" s="78">
        <f t="shared" si="38"/>
        <v>269823.63879989099</v>
      </c>
      <c r="P101" s="84">
        <f>IF(AH101=1,'[5]SREC Inventory Activity'!AB90,VLOOKUP($B101,Loans!$B$12:$AN$227,28,FALSE)*0)</f>
        <v>0</v>
      </c>
      <c r="Q101" s="82">
        <f>IF(AH101=1,'[6]SREC Inv. Summary'!J100,P101*E101*0.75)</f>
        <v>0</v>
      </c>
      <c r="R101" s="149">
        <f>IF(AH101=1,'[5]SREC Inventory Activity'!AH90,IF($K$5="M",SUM(P$14:P100)-SUM(R$14:R100),IF($K$5="B",IF(ISODD($A101),SUM(P$14:P100)-SUM(R$14:R100),0),IF(OR(A101=1,A101=4,A101=7,A101=10),SUM(P$14:P100)-SUM(R$14:R100),0))))</f>
        <v>0</v>
      </c>
      <c r="S101" s="82">
        <f>IF(AH101=1,'[6]SREC Inv. Summary'!M100,IF(R101&gt;0,V100,0))</f>
        <v>0</v>
      </c>
      <c r="T101" s="82">
        <f>IF(AH101=1,'[6]SREC Inv. Summary'!L100,IF(AND(R101&gt;0,K101=0),K101*R101,0))</f>
        <v>0</v>
      </c>
      <c r="U101" s="11">
        <f t="shared" si="39"/>
        <v>0</v>
      </c>
      <c r="V101" s="11">
        <f t="shared" si="40"/>
        <v>0</v>
      </c>
      <c r="W101" s="79">
        <f t="shared" si="41"/>
        <v>1214</v>
      </c>
      <c r="X101" s="79">
        <f t="shared" si="42"/>
        <v>3067</v>
      </c>
      <c r="Y101" s="145">
        <f t="shared" si="43"/>
        <v>1209</v>
      </c>
      <c r="Z101" s="80">
        <f t="shared" si="44"/>
        <v>269823.64</v>
      </c>
      <c r="AA101" s="80">
        <f t="shared" si="45"/>
        <v>647673.05000000005</v>
      </c>
      <c r="AB101" s="80">
        <f t="shared" si="46"/>
        <v>880627.71</v>
      </c>
      <c r="AC101" s="80">
        <f t="shared" si="47"/>
        <v>232954.65999999992</v>
      </c>
      <c r="AD101" s="11">
        <f t="shared" si="48"/>
        <v>269823.63879989099</v>
      </c>
      <c r="AE101" s="150">
        <f>IF(AH101=1,[6]Input!C112,AD100*((B101-B100)-1)*$AE$2/365+$AE$2/365*1*AD101)</f>
        <v>1851.6412891932205</v>
      </c>
      <c r="AF101" s="150">
        <f>IF(AH101=1,[6]Input!E112,J101*'PS INPUT'!$C$22)</f>
        <v>3432.65</v>
      </c>
      <c r="AG101" s="52"/>
      <c r="AH101">
        <v>1</v>
      </c>
      <c r="AL101" s="170"/>
      <c r="AM101" s="170"/>
    </row>
    <row r="102" spans="1:39" ht="12.75" hidden="1" customHeight="1" outlineLevel="1" x14ac:dyDescent="0.2">
      <c r="A102">
        <f t="shared" si="32"/>
        <v>4</v>
      </c>
      <c r="B102" s="70">
        <f t="shared" si="33"/>
        <v>42490</v>
      </c>
      <c r="C102" s="77">
        <v>42461</v>
      </c>
      <c r="D102" s="142">
        <f>IF(AH102=1,'[5]SREC Inventory Activity'!C91,VLOOKUP($B102,Loans!$B$12:$AN$227,34,FALSE))</f>
        <v>2302</v>
      </c>
      <c r="E102" s="82">
        <f>IF(AH102=1,'[5]SREC Inventory Activity'!I91,IF($A102&lt;6,VLOOKUP(YEAR(B102),SRECPrice!$B$5:$C$26,2,FALSE),VLOOKUP(YEAR(B102)+1,SRECPrice!$B$5:$C$26,2,FALSE)))</f>
        <v>285.33</v>
      </c>
      <c r="F102" s="143">
        <f>IF(AH102=1,IF(AND(E102&lt;475,'[5]SREC Inventory Activity'!N91&gt;475),'[5]SREC Inventory Activity'!$N91,475),475)</f>
        <v>475</v>
      </c>
      <c r="G102" s="82">
        <f>IF(AH102=1,'[6]SREC Inv. Summary'!C101,D102*E102)</f>
        <v>656829.66</v>
      </c>
      <c r="H102" s="11">
        <f t="shared" si="35"/>
        <v>1093450</v>
      </c>
      <c r="I102" s="11">
        <f t="shared" si="36"/>
        <v>-436620.33999999997</v>
      </c>
      <c r="J102" s="84">
        <f>IF(AH102=1,'[5]SREC Inventory Activity'!Q91,IF($K$5="M",SUM(D$14:D101)-SUM(J$14:J101),IF($K$5="B",IF(ISODD($A102),SUM(D$14:D101)-SUM(J$14:J101),0),IF(OR(A102=1,A102=4,A102=7,A102=10),SUM(D$14:D101)-SUM(J$14:J101),0))))</f>
        <v>0</v>
      </c>
      <c r="K102" s="172">
        <f>IF(AH102=1,'[5]SREC Inventory Activity'!W91,IF(J102&gt;0,E102,0))</f>
        <v>0</v>
      </c>
      <c r="L102" s="82">
        <f t="shared" si="34"/>
        <v>0</v>
      </c>
      <c r="M102" s="82">
        <f>IF(AH102=1,'[6]SREC Inv. Summary'!F101,IF(J102=0,0,O101))</f>
        <v>0</v>
      </c>
      <c r="N102" s="78">
        <f>L102-M102</f>
        <v>0</v>
      </c>
      <c r="O102" s="78">
        <f t="shared" si="38"/>
        <v>926653.29879989102</v>
      </c>
      <c r="P102" s="84">
        <f>IF(AH102=1,'[5]SREC Inventory Activity'!AB91,VLOOKUP($B102,Loans!$B$12:$AN$227,28,FALSE)*0)</f>
        <v>0</v>
      </c>
      <c r="Q102" s="82">
        <f>IF(AH102=1,'[6]SREC Inv. Summary'!J101,P102*E102*0.75)</f>
        <v>0</v>
      </c>
      <c r="R102" s="149">
        <f>IF(AH102=1,'[5]SREC Inventory Activity'!AH91,IF($K$5="M",SUM(P$14:P101)-SUM(R$14:R101),IF($K$5="B",IF(ISODD($A102),SUM(P$14:P101)-SUM(R$14:R101),0),IF(OR(A102=1,A102=4,A102=7,A102=10),SUM(P$14:P101)-SUM(R$14:R101),0))))</f>
        <v>0</v>
      </c>
      <c r="S102" s="82">
        <f>IF(AH102=1,'[6]SREC Inv. Summary'!M101,IF(R102&gt;0,V101,0))</f>
        <v>0</v>
      </c>
      <c r="T102" s="82">
        <f>IF(AH102=1,'[6]SREC Inv. Summary'!L101,IF(AND(R102&gt;0,K102=0),K102*R102,0))</f>
        <v>0</v>
      </c>
      <c r="U102" s="11">
        <f t="shared" si="39"/>
        <v>0</v>
      </c>
      <c r="V102" s="11">
        <f t="shared" si="40"/>
        <v>0</v>
      </c>
      <c r="W102" s="79">
        <f t="shared" si="41"/>
        <v>2302</v>
      </c>
      <c r="X102" s="79">
        <f t="shared" si="42"/>
        <v>0</v>
      </c>
      <c r="Y102" s="145">
        <f t="shared" si="43"/>
        <v>3511</v>
      </c>
      <c r="Z102" s="80">
        <f t="shared" si="44"/>
        <v>656829.66</v>
      </c>
      <c r="AA102" s="80">
        <f t="shared" si="45"/>
        <v>0</v>
      </c>
      <c r="AB102" s="80">
        <f t="shared" si="46"/>
        <v>0</v>
      </c>
      <c r="AC102" s="80">
        <f t="shared" si="47"/>
        <v>0</v>
      </c>
      <c r="AD102" s="11">
        <f t="shared" si="48"/>
        <v>926653.29879989102</v>
      </c>
      <c r="AE102" s="150">
        <f>IF(AH102=1,[6]Input!C113,AD101*((B102-B101)-1)*$AE$2/365+$AE$2/365*1*AD102)</f>
        <v>2659.2201883713446</v>
      </c>
      <c r="AF102" s="150">
        <f>IF(AH102=1,[6]Input!E113,J102*'PS INPUT'!$C$22)</f>
        <v>629.27</v>
      </c>
      <c r="AG102" s="52"/>
      <c r="AH102">
        <v>1</v>
      </c>
    </row>
    <row r="103" spans="1:39" ht="12.75" hidden="1" customHeight="1" outlineLevel="1" x14ac:dyDescent="0.2">
      <c r="A103">
        <f t="shared" si="32"/>
        <v>5</v>
      </c>
      <c r="B103" s="70">
        <f t="shared" si="33"/>
        <v>42521</v>
      </c>
      <c r="C103" s="77">
        <v>42491</v>
      </c>
      <c r="D103" s="142">
        <f>IF(AH103=1,'[5]SREC Inventory Activity'!C92,VLOOKUP($B103,Loans!$B$12:$AN$227,34,FALSE))</f>
        <v>2698</v>
      </c>
      <c r="E103" s="82">
        <f>IF(AH103=1,'[5]SREC Inventory Activity'!I92,IF($A103&lt;6,VLOOKUP(YEAR(B103),SRECPrice!$B$5:$C$26,2,FALSE),VLOOKUP(YEAR(B103)+1,SRECPrice!$B$5:$C$26,2,FALSE)))</f>
        <v>226.18</v>
      </c>
      <c r="F103" s="143">
        <f>IF(AH103=1,IF(AND(E103&lt;475,'[5]SREC Inventory Activity'!N92&gt;475),'[5]SREC Inventory Activity'!$N92,475),475)</f>
        <v>475</v>
      </c>
      <c r="G103" s="82">
        <f>IF(AH103=1,'[6]SREC Inv. Summary'!C102,D103*E103)</f>
        <v>610233.64</v>
      </c>
      <c r="H103" s="11">
        <f t="shared" si="35"/>
        <v>1281550</v>
      </c>
      <c r="I103" s="11">
        <f t="shared" si="36"/>
        <v>-671316.36</v>
      </c>
      <c r="J103" s="147">
        <f>IF(AH103=1,'[5]SREC Inventory Activity'!Q92,IF($K$5="M",SUM(D$14:D102)-SUM(J$14:J102),IF($K$5="B",IF(ISODD($A103),SUM(D$14:D102)-SUM(J$14:J102),0),IF(OR(A103=1,A103=4,A103=7,A103=10),SUM(D$14:D102)-SUM(J$14:J102),0))))</f>
        <v>0</v>
      </c>
      <c r="K103" s="148">
        <f>IF(AH103=1,'[5]SREC Inventory Activity'!W92,IF(J103&gt;0,E103,0))</f>
        <v>0</v>
      </c>
      <c r="L103" s="82">
        <f t="shared" si="34"/>
        <v>0</v>
      </c>
      <c r="M103" s="82">
        <f>IF(AH103=1,'[6]SREC Inv. Summary'!F102,IF(J103=0,0,O102))</f>
        <v>0</v>
      </c>
      <c r="N103" s="78">
        <f t="shared" si="37"/>
        <v>0</v>
      </c>
      <c r="O103" s="78">
        <f t="shared" si="38"/>
        <v>1536886.9387998912</v>
      </c>
      <c r="P103" s="84">
        <f>IF(AH103=1,'[5]SREC Inventory Activity'!AB92,VLOOKUP($B103,Loans!$B$12:$AN$227,28,FALSE)*0)</f>
        <v>0</v>
      </c>
      <c r="Q103" s="82">
        <f>IF(AH103=1,'[6]SREC Inv. Summary'!J102,P103*E103*0.75)</f>
        <v>0</v>
      </c>
      <c r="R103" s="149">
        <f>IF(AH103=1,'[5]SREC Inventory Activity'!AH92,IF($K$5="M",SUM(P$14:P102)-SUM(R$14:R102),IF($K$5="B",IF(ISODD($A103),SUM(P$14:P102)-SUM(R$14:R102),0),IF(OR(A103=1,A103=4,A103=7,A103=10),SUM(P$14:P102)-SUM(R$14:R102),0))))</f>
        <v>0</v>
      </c>
      <c r="S103" s="82">
        <f>IF(AH103=1,'[6]SREC Inv. Summary'!M102,IF(R103&gt;0,V102,0))</f>
        <v>0</v>
      </c>
      <c r="T103" s="82">
        <f>IF(AH103=1,'[6]SREC Inv. Summary'!L102,IF(AND(R103&gt;0,K103=0),K103*R103,0))</f>
        <v>0</v>
      </c>
      <c r="U103" s="11">
        <f t="shared" si="39"/>
        <v>0</v>
      </c>
      <c r="V103" s="11">
        <f t="shared" si="40"/>
        <v>0</v>
      </c>
      <c r="W103" s="79">
        <f t="shared" si="41"/>
        <v>2698</v>
      </c>
      <c r="X103" s="79">
        <f t="shared" si="42"/>
        <v>0</v>
      </c>
      <c r="Y103" s="145">
        <f t="shared" si="43"/>
        <v>6209</v>
      </c>
      <c r="Z103" s="80">
        <f t="shared" si="44"/>
        <v>610233.64</v>
      </c>
      <c r="AA103" s="80">
        <f t="shared" si="45"/>
        <v>0</v>
      </c>
      <c r="AB103" s="80">
        <f t="shared" si="46"/>
        <v>0</v>
      </c>
      <c r="AC103" s="80">
        <f t="shared" si="47"/>
        <v>0</v>
      </c>
      <c r="AD103" s="11">
        <f t="shared" si="48"/>
        <v>1536886.9387998912</v>
      </c>
      <c r="AE103" s="150">
        <f>IF(AH103=1,[6]Input!C114,AD102*((B103-B102)-1)*$AE$2/365+$AE$2/365*1*AD103)</f>
        <v>8924.7862175082901</v>
      </c>
      <c r="AF103" s="150">
        <f>IF(AH103=1,[6]Input!E114,J103*'PS INPUT'!$C$22)</f>
        <v>0</v>
      </c>
      <c r="AG103" s="52"/>
      <c r="AH103">
        <v>1</v>
      </c>
    </row>
    <row r="104" spans="1:39" ht="12.75" hidden="1" customHeight="1" outlineLevel="1" x14ac:dyDescent="0.2">
      <c r="A104">
        <f t="shared" si="32"/>
        <v>6</v>
      </c>
      <c r="B104" s="70">
        <f t="shared" si="33"/>
        <v>42551</v>
      </c>
      <c r="C104" s="77">
        <v>42522</v>
      </c>
      <c r="D104" s="142">
        <f>IF(AH104=1,'[5]SREC Inventory Activity'!C93,VLOOKUP($B104,Loans!$B$12:$AN$227,34,FALSE))</f>
        <v>2430</v>
      </c>
      <c r="E104" s="82">
        <f>IF(AH104=1,'[5]SREC Inventory Activity'!I93,IF($A104&lt;6,VLOOKUP(YEAR(B104),SRECPrice!$B$5:$C$26,2,FALSE),VLOOKUP(YEAR(B104)+1,SRECPrice!$B$5:$C$26,2,FALSE)))</f>
        <v>227.5</v>
      </c>
      <c r="F104" s="143">
        <f>IF(AH104=1,IF(AND(E104&lt;475,'[5]SREC Inventory Activity'!N93&gt;475),'[5]SREC Inventory Activity'!$N93,475),475)</f>
        <v>475</v>
      </c>
      <c r="G104" s="82">
        <f>IF(AH104=1,'[6]SREC Inv. Summary'!C103,D104*E104)</f>
        <v>552825</v>
      </c>
      <c r="H104" s="11">
        <f t="shared" si="35"/>
        <v>1154250</v>
      </c>
      <c r="I104" s="11">
        <f t="shared" si="36"/>
        <v>-601425</v>
      </c>
      <c r="J104" s="147">
        <f>IF(AH104=1,'[5]SREC Inventory Activity'!Q93,IF($K$5="M",SUM(D$14:D103)-SUM(J$14:J103),IF($K$5="B",IF(ISODD($A104),SUM(D$14:D103)-SUM(J$14:J103),0),IF(OR(A104=1,A104=4,A104=7,A104=10),SUM(D$14:D103)-SUM(J$14:J103),0))))</f>
        <v>6214</v>
      </c>
      <c r="K104" s="148">
        <f>IF(AH104=1,'[5]SREC Inventory Activity'!W93,IF(J104&gt;0,E104,0))</f>
        <v>296.75</v>
      </c>
      <c r="L104" s="82">
        <f t="shared" si="34"/>
        <v>1844004.5</v>
      </c>
      <c r="M104" s="82">
        <f>IF(AH104=1,'[6]SREC Inv. Summary'!F103,IF(J104=0,0,O103))</f>
        <v>1536886.94</v>
      </c>
      <c r="N104" s="78">
        <f t="shared" si="37"/>
        <v>307117.56000000006</v>
      </c>
      <c r="O104" s="78">
        <f t="shared" si="38"/>
        <v>552824.99879989121</v>
      </c>
      <c r="P104" s="84">
        <f>IF(AH104=1,'[5]SREC Inventory Activity'!AB93,VLOOKUP($B104,Loans!$B$12:$AN$227,28,FALSE)*0)</f>
        <v>0</v>
      </c>
      <c r="Q104" s="82">
        <f>IF(AH104=1,'[6]SREC Inv. Summary'!J103,P104*E104*0.75)</f>
        <v>0</v>
      </c>
      <c r="R104" s="149">
        <f>IF(AH104=1,'[5]SREC Inventory Activity'!AH93,IF($K$5="M",SUM(P$14:P103)-SUM(R$14:R103),IF($K$5="B",IF(ISODD($A104),SUM(P$14:P103)-SUM(R$14:R103),0),IF(OR(A104=1,A104=4,A104=7,A104=10),SUM(P$14:P103)-SUM(R$14:R103),0))))</f>
        <v>0</v>
      </c>
      <c r="S104" s="82">
        <f>IF(AH104=1,'[6]SREC Inv. Summary'!M103,IF(R104&gt;0,V103,0))</f>
        <v>0</v>
      </c>
      <c r="T104" s="82">
        <f>IF(AH104=1,'[6]SREC Inv. Summary'!L103,IF(AND(R104&gt;0,K104=0),K104*R104,0))</f>
        <v>0</v>
      </c>
      <c r="U104" s="11">
        <f t="shared" si="39"/>
        <v>0</v>
      </c>
      <c r="V104" s="11">
        <f t="shared" si="40"/>
        <v>0</v>
      </c>
      <c r="W104" s="79">
        <f t="shared" si="41"/>
        <v>2430</v>
      </c>
      <c r="X104" s="79">
        <f t="shared" si="42"/>
        <v>6214</v>
      </c>
      <c r="Y104" s="145">
        <f t="shared" si="43"/>
        <v>2425</v>
      </c>
      <c r="Z104" s="80">
        <f t="shared" si="44"/>
        <v>552825</v>
      </c>
      <c r="AA104" s="80">
        <f t="shared" si="45"/>
        <v>1536886.94</v>
      </c>
      <c r="AB104" s="80">
        <f t="shared" si="46"/>
        <v>1844004.5</v>
      </c>
      <c r="AC104" s="80">
        <f t="shared" si="47"/>
        <v>307117.56000000006</v>
      </c>
      <c r="AD104" s="11">
        <f t="shared" si="48"/>
        <v>552824.99879989121</v>
      </c>
      <c r="AE104" s="150">
        <f>IF(AH104=1,[6]Input!C115,AD103*((B104-B103)-1)*$AE$2/365+$AE$2/365*1*AD104)</f>
        <v>163.66646276586482</v>
      </c>
      <c r="AF104" s="150">
        <f>IF(AH104=1,[6]Input!E115,J104*'PS INPUT'!$C$22)</f>
        <v>5528.17</v>
      </c>
      <c r="AG104" s="52"/>
      <c r="AH104">
        <v>1</v>
      </c>
    </row>
    <row r="105" spans="1:39" ht="12.75" hidden="1" customHeight="1" outlineLevel="1" x14ac:dyDescent="0.2">
      <c r="A105">
        <f t="shared" si="32"/>
        <v>7</v>
      </c>
      <c r="B105" s="70">
        <f t="shared" si="33"/>
        <v>42582</v>
      </c>
      <c r="C105" s="77">
        <v>42552</v>
      </c>
      <c r="D105" s="142">
        <f>IF(AH105=1,'[5]SREC Inventory Activity'!C94,VLOOKUP($B105,Loans!$B$12:$AN$227,34,FALSE))</f>
        <v>3012</v>
      </c>
      <c r="E105" s="82">
        <f>IF(AH105=1,'[5]SREC Inventory Activity'!I94,IF($A105&lt;6,VLOOKUP(YEAR(B105),SRECPrice!$B$5:$C$26,2,FALSE),VLOOKUP(YEAR(B105)+1,SRECPrice!$B$5:$C$26,2,FALSE)))</f>
        <v>229.9</v>
      </c>
      <c r="F105" s="143">
        <f>IF(AH105=1,IF(AND(E105&lt;475,'[5]SREC Inventory Activity'!N94&gt;475),'[5]SREC Inventory Activity'!$N94,475),475)</f>
        <v>475</v>
      </c>
      <c r="G105" s="82">
        <f>IF(AH105=1,'[6]SREC Inv. Summary'!C104,D105*E105)</f>
        <v>692458.8</v>
      </c>
      <c r="H105" s="11">
        <f t="shared" si="35"/>
        <v>1430700</v>
      </c>
      <c r="I105" s="11">
        <f t="shared" si="36"/>
        <v>-738241.2</v>
      </c>
      <c r="J105" s="147">
        <f>IF(AH105=1,'[5]SREC Inventory Activity'!Q94,IF($K$5="M",SUM(D$14:D104)-SUM(J$14:J104),IF($K$5="B",IF(ISODD($A105),SUM(D$14:D104)-SUM(J$14:J104),0),IF(OR(A105=1,A105=4,A105=7,A105=10),SUM(D$14:D104)-SUM(J$14:J104),0))))</f>
        <v>2430</v>
      </c>
      <c r="K105" s="148">
        <f>IF(AH105=1,'[5]SREC Inventory Activity'!W94,IF(J105&gt;0,E105,0))</f>
        <v>274.37</v>
      </c>
      <c r="L105" s="82">
        <f t="shared" si="34"/>
        <v>666719.1</v>
      </c>
      <c r="M105" s="82">
        <f>IF(AH105=1,'[6]SREC Inv. Summary'!F104,IF(J105=0,0,O104))</f>
        <v>552825</v>
      </c>
      <c r="N105" s="78">
        <f t="shared" si="37"/>
        <v>113894.09999999998</v>
      </c>
      <c r="O105" s="78">
        <f t="shared" si="38"/>
        <v>692458.79879989126</v>
      </c>
      <c r="P105" s="84">
        <f>IF(AH105=1,'[5]SREC Inventory Activity'!AB94,VLOOKUP($B105,Loans!$B$12:$AN$227,28,FALSE)*0)</f>
        <v>0</v>
      </c>
      <c r="Q105" s="82">
        <f>IF(AH105=1,'[6]SREC Inv. Summary'!J104,P105*E105*0.75)</f>
        <v>0</v>
      </c>
      <c r="R105" s="149">
        <f>IF(AH105=1,'[5]SREC Inventory Activity'!AH94,IF($K$5="M",SUM(P$14:P104)-SUM(R$14:R104),IF($K$5="B",IF(ISODD($A105),SUM(P$14:P104)-SUM(R$14:R104),0),IF(OR(A105=1,A105=4,A105=7,A105=10),SUM(P$14:P104)-SUM(R$14:R104),0))))</f>
        <v>0</v>
      </c>
      <c r="S105" s="82">
        <f>IF(AH105=1,'[6]SREC Inv. Summary'!M104,IF(R105&gt;0,V104,0))</f>
        <v>0</v>
      </c>
      <c r="T105" s="82">
        <f>IF(AH105=1,'[6]SREC Inv. Summary'!L104,IF(AND(R105&gt;0,K105=0),K105*R105,0))</f>
        <v>0</v>
      </c>
      <c r="U105" s="11">
        <f t="shared" si="39"/>
        <v>0</v>
      </c>
      <c r="V105" s="11">
        <f t="shared" si="40"/>
        <v>0</v>
      </c>
      <c r="W105" s="79">
        <f t="shared" si="41"/>
        <v>3012</v>
      </c>
      <c r="X105" s="79">
        <f t="shared" si="42"/>
        <v>2430</v>
      </c>
      <c r="Y105" s="145">
        <f t="shared" si="43"/>
        <v>3007</v>
      </c>
      <c r="Z105" s="80">
        <f t="shared" si="44"/>
        <v>692458.8</v>
      </c>
      <c r="AA105" s="80">
        <f t="shared" si="45"/>
        <v>552825</v>
      </c>
      <c r="AB105" s="80">
        <f t="shared" si="46"/>
        <v>666719.1</v>
      </c>
      <c r="AC105" s="80">
        <f t="shared" si="47"/>
        <v>113894.09999999998</v>
      </c>
      <c r="AD105" s="11">
        <f t="shared" si="48"/>
        <v>692458.79879989126</v>
      </c>
      <c r="AE105" s="150">
        <f>IF(AH105=1,[6]Input!C116,AD104*((B105-B104)-1)*$AE$2/365+$AE$2/365*1*AD105)</f>
        <v>2363.0978127028093</v>
      </c>
      <c r="AF105" s="150">
        <f>IF(AH105=1,[6]Input!E116,J105*'PS INPUT'!$C$22)</f>
        <v>8280.15</v>
      </c>
      <c r="AG105" s="52"/>
      <c r="AH105">
        <v>1</v>
      </c>
    </row>
    <row r="106" spans="1:39" ht="12.75" hidden="1" customHeight="1" outlineLevel="1" x14ac:dyDescent="0.2">
      <c r="A106">
        <f t="shared" si="32"/>
        <v>8</v>
      </c>
      <c r="B106" s="70">
        <f t="shared" si="33"/>
        <v>42613</v>
      </c>
      <c r="C106" s="77">
        <v>42583</v>
      </c>
      <c r="D106" s="142">
        <f>IF(AH106=1,'[5]SREC Inventory Activity'!C95,VLOOKUP($B106,Loans!$B$12:$AN$227,34,FALSE))</f>
        <v>2845</v>
      </c>
      <c r="E106" s="82">
        <f>IF(AH106=1,'[5]SREC Inventory Activity'!I95,IF($A106&lt;6,VLOOKUP(YEAR(B106),SRECPrice!$B$5:$C$26,2,FALSE),VLOOKUP(YEAR(B106)+1,SRECPrice!$B$5:$C$26,2,FALSE)))</f>
        <v>229.05</v>
      </c>
      <c r="F106" s="143">
        <f>IF(AH106=1,IF(AND(E106&lt;475,'[5]SREC Inventory Activity'!N95&gt;475),'[5]SREC Inventory Activity'!$N95,475),475)</f>
        <v>475</v>
      </c>
      <c r="G106" s="82">
        <f>IF(AH106=1,'[6]SREC Inv. Summary'!C105,D106*E106)</f>
        <v>651647.25</v>
      </c>
      <c r="H106" s="11">
        <f t="shared" si="35"/>
        <v>1351375</v>
      </c>
      <c r="I106" s="11">
        <f t="shared" si="36"/>
        <v>-699727.75</v>
      </c>
      <c r="J106" s="147">
        <f>IF(AH106=1,'[5]SREC Inventory Activity'!Q95,IF($K$5="M",SUM(D$14:D105)-SUM(J$14:J105),IF($K$5="B",IF(ISODD($A106),SUM(D$14:D105)-SUM(J$14:J105),0),IF(OR(A106=1,A106=4,A106=7,A106=10),SUM(D$14:D105)-SUM(J$14:J105),0))))</f>
        <v>0</v>
      </c>
      <c r="K106" s="148">
        <f>IF(AH106=1,'[5]SREC Inventory Activity'!W95,IF(J106&gt;0,E106,0))</f>
        <v>0</v>
      </c>
      <c r="L106" s="82">
        <f t="shared" si="34"/>
        <v>0</v>
      </c>
      <c r="M106" s="82">
        <f>IF(AH106=1,'[6]SREC Inv. Summary'!F105,IF(J106=0,0,O105))</f>
        <v>0</v>
      </c>
      <c r="N106" s="78">
        <f t="shared" si="37"/>
        <v>0</v>
      </c>
      <c r="O106" s="78">
        <f t="shared" si="38"/>
        <v>1344106.0487998913</v>
      </c>
      <c r="P106" s="84">
        <f>IF(AH106=1,'[5]SREC Inventory Activity'!AB95,VLOOKUP($B106,Loans!$B$12:$AN$227,28,FALSE)*0)</f>
        <v>0</v>
      </c>
      <c r="Q106" s="82">
        <f>IF(AH106=1,'[6]SREC Inv. Summary'!J105,P106*E106*0.75)</f>
        <v>0</v>
      </c>
      <c r="R106" s="149">
        <f>IF(AH106=1,'[5]SREC Inventory Activity'!AH95,IF($K$5="M",SUM(P$14:P105)-SUM(R$14:R105),IF($K$5="B",IF(ISODD($A106),SUM(P$14:P105)-SUM(R$14:R105),0),IF(OR(A106=1,A106=4,A106=7,A106=10),SUM(P$14:P105)-SUM(R$14:R105),0))))</f>
        <v>0</v>
      </c>
      <c r="S106" s="82">
        <f>IF(AH106=1,'[6]SREC Inv. Summary'!M105,IF(R106&gt;0,V105,0))</f>
        <v>0</v>
      </c>
      <c r="T106" s="82">
        <f>IF(AH106=1,'[6]SREC Inv. Summary'!L105,IF(AND(R106&gt;0,K106=0),K106*R106,0))</f>
        <v>0</v>
      </c>
      <c r="U106" s="11">
        <f t="shared" si="39"/>
        <v>0</v>
      </c>
      <c r="V106" s="11">
        <f t="shared" si="40"/>
        <v>0</v>
      </c>
      <c r="W106" s="79">
        <f t="shared" si="41"/>
        <v>2845</v>
      </c>
      <c r="X106" s="79">
        <f t="shared" si="42"/>
        <v>0</v>
      </c>
      <c r="Y106" s="145">
        <f t="shared" si="43"/>
        <v>5852</v>
      </c>
      <c r="Z106" s="80">
        <f t="shared" si="44"/>
        <v>651647.25</v>
      </c>
      <c r="AA106" s="80">
        <f t="shared" si="45"/>
        <v>0</v>
      </c>
      <c r="AB106" s="80">
        <f t="shared" si="46"/>
        <v>0</v>
      </c>
      <c r="AC106" s="80">
        <f t="shared" si="47"/>
        <v>0</v>
      </c>
      <c r="AD106" s="11">
        <f t="shared" si="48"/>
        <v>1344106.0487998913</v>
      </c>
      <c r="AE106" s="150">
        <f>IF(AH106=1,[6]Input!C117,AD105*((B106-B105)-1)*$AE$2/365+$AE$2/365*1*AD106)</f>
        <v>5783.9691616754126</v>
      </c>
      <c r="AF106" s="150">
        <f>IF(AH106=1,[6]Input!E117,J106*'PS INPUT'!$C$22)</f>
        <v>0</v>
      </c>
      <c r="AG106" s="52"/>
      <c r="AH106">
        <v>1</v>
      </c>
    </row>
    <row r="107" spans="1:39" ht="12.75" hidden="1" customHeight="1" outlineLevel="1" x14ac:dyDescent="0.2">
      <c r="A107">
        <f t="shared" si="32"/>
        <v>9</v>
      </c>
      <c r="B107" s="70">
        <f t="shared" si="33"/>
        <v>42643</v>
      </c>
      <c r="C107" s="77">
        <v>42614</v>
      </c>
      <c r="D107" s="142">
        <f>IF(AH107=1,'[5]SREC Inventory Activity'!C96,VLOOKUP($B107,Loans!$B$12:$AN$227,34,FALSE))</f>
        <v>2831</v>
      </c>
      <c r="E107" s="82">
        <f>IF(AH107=1,'[5]SREC Inventory Activity'!I96,IF($A107&lt;6,VLOOKUP(YEAR(B107),SRECPrice!$B$5:$C$26,2,FALSE),VLOOKUP(YEAR(B107)+1,SRECPrice!$B$5:$C$26,2,FALSE)))</f>
        <v>229.2</v>
      </c>
      <c r="F107" s="143">
        <f>IF(AH107=1,IF(AND(E107&lt;475,'[5]SREC Inventory Activity'!N96&gt;475),'[5]SREC Inventory Activity'!$N96,475),475)</f>
        <v>475</v>
      </c>
      <c r="G107" s="82">
        <f>IF(AH107=1,'[6]SREC Inv. Summary'!C106,D107*E107)</f>
        <v>648865.19999999995</v>
      </c>
      <c r="H107" s="11">
        <f t="shared" si="35"/>
        <v>1344725</v>
      </c>
      <c r="I107" s="11">
        <f t="shared" si="36"/>
        <v>-695859.8</v>
      </c>
      <c r="J107" s="147">
        <f>IF(AH107=1,'[5]SREC Inventory Activity'!Q96,IF($K$5="M",SUM(D$14:D106)-SUM(J$14:J106),IF($K$5="B",IF(ISODD($A107),SUM(D$14:D106)-SUM(J$14:J106),0),IF(OR(A107=1,A107=4,A107=7,A107=10),SUM(D$14:D106)-SUM(J$14:J106),0))))</f>
        <v>0</v>
      </c>
      <c r="K107" s="148">
        <f>IF(AH107=1,'[5]SREC Inventory Activity'!W96,IF(J107&gt;0,E107,0))</f>
        <v>0</v>
      </c>
      <c r="L107" s="82">
        <f t="shared" si="34"/>
        <v>0</v>
      </c>
      <c r="M107" s="82">
        <f>IF(AH107=1,'[6]SREC Inv. Summary'!F106,IF(J107=0,0,O106))</f>
        <v>0</v>
      </c>
      <c r="N107" s="78">
        <f t="shared" si="37"/>
        <v>0</v>
      </c>
      <c r="O107" s="78">
        <f t="shared" si="38"/>
        <v>1992971.2487998912</v>
      </c>
      <c r="P107" s="84">
        <f>IF(AH107=1,'[5]SREC Inventory Activity'!AB96,VLOOKUP($B107,Loans!$B$12:$AN$227,28,FALSE)*0)</f>
        <v>0</v>
      </c>
      <c r="Q107" s="82">
        <f>IF(AH107=1,'[6]SREC Inv. Summary'!J106,P107*E107*0.75)</f>
        <v>0</v>
      </c>
      <c r="R107" s="149">
        <f>IF(AH107=1,'[5]SREC Inventory Activity'!AH96,IF($K$5="M",SUM(P$14:P106)-SUM(R$14:R106),IF($K$5="B",IF(ISODD($A107),SUM(P$14:P106)-SUM(R$14:R106),0),IF(OR(A107=1,A107=4,A107=7,A107=10),SUM(P$14:P106)-SUM(R$14:R106),0))))</f>
        <v>0</v>
      </c>
      <c r="S107" s="82">
        <f>IF(AH107=1,'[6]SREC Inv. Summary'!M106,IF(R107&gt;0,V106,0))</f>
        <v>0</v>
      </c>
      <c r="T107" s="82">
        <f>IF(AH107=1,'[6]SREC Inv. Summary'!L106,IF(AND(R107&gt;0,K107=0),K107*R107,0))</f>
        <v>0</v>
      </c>
      <c r="U107" s="11">
        <f t="shared" si="39"/>
        <v>0</v>
      </c>
      <c r="V107" s="11">
        <f t="shared" si="40"/>
        <v>0</v>
      </c>
      <c r="W107" s="79">
        <f t="shared" si="41"/>
        <v>2831</v>
      </c>
      <c r="X107" s="79">
        <f t="shared" si="42"/>
        <v>0</v>
      </c>
      <c r="Y107" s="145">
        <f t="shared" si="43"/>
        <v>8683</v>
      </c>
      <c r="Z107" s="80">
        <f t="shared" si="44"/>
        <v>648865.19999999995</v>
      </c>
      <c r="AA107" s="80">
        <f t="shared" si="45"/>
        <v>0</v>
      </c>
      <c r="AB107" s="80">
        <f t="shared" si="46"/>
        <v>0</v>
      </c>
      <c r="AC107" s="80">
        <f t="shared" si="47"/>
        <v>0</v>
      </c>
      <c r="AD107" s="11">
        <f t="shared" si="48"/>
        <v>1992971.2487998912</v>
      </c>
      <c r="AE107" s="150">
        <f>IF(AH107=1,[6]Input!C118,AD106*((B107-B106)-1)*$AE$2/365+$AE$2/365*1*AD107)</f>
        <v>11553.462437752169</v>
      </c>
      <c r="AF107" s="150">
        <f>IF(AH107=1,[6]Input!E118,J107*'PS INPUT'!$C$22)</f>
        <v>0</v>
      </c>
      <c r="AG107" s="52"/>
      <c r="AH107">
        <v>1</v>
      </c>
    </row>
    <row r="108" spans="1:39" ht="12.75" hidden="1" customHeight="1" outlineLevel="1" x14ac:dyDescent="0.2">
      <c r="A108">
        <f t="shared" si="32"/>
        <v>10</v>
      </c>
      <c r="B108" s="70">
        <f t="shared" si="33"/>
        <v>42674</v>
      </c>
      <c r="C108" s="77">
        <v>42644</v>
      </c>
      <c r="D108" s="142">
        <f>IF(AH108=1,'[5]SREC Inventory Activity'!C97,VLOOKUP($B108,Loans!$B$12:$AN$227,34,FALSE))</f>
        <v>2152</v>
      </c>
      <c r="E108" s="82">
        <f>IF(AH108=1,'[5]SREC Inventory Activity'!I97,IF($A108&lt;6,VLOOKUP(YEAR(B108),SRECPrice!$B$5:$C$26,2,FALSE),VLOOKUP(YEAR(B108)+1,SRECPrice!$B$5:$C$26,2,FALSE)))</f>
        <v>230.51</v>
      </c>
      <c r="F108" s="143">
        <f>IF(AH108=1,IF(AND(E108&lt;475,'[5]SREC Inventory Activity'!N97&gt;475),'[5]SREC Inventory Activity'!$N97,475),475)</f>
        <v>475</v>
      </c>
      <c r="G108" s="82">
        <f>IF(AH108=1,'[6]SREC Inv. Summary'!C107,D108*E108)</f>
        <v>496057.52</v>
      </c>
      <c r="H108" s="11">
        <f t="shared" si="35"/>
        <v>1022200</v>
      </c>
      <c r="I108" s="11">
        <f t="shared" si="36"/>
        <v>-526142.48</v>
      </c>
      <c r="J108" s="147">
        <f>IF(AH108=1,'[5]SREC Inventory Activity'!Q97,IF($K$5="M",SUM(D$14:D107)-SUM(J$14:J107),IF($K$5="B",IF(ISODD($A108),SUM(D$14:D107)-SUM(J$14:J107),0),IF(OR(A108=1,A108=4,A108=7,A108=10),SUM(D$14:D107)-SUM(J$14:J107),0))))</f>
        <v>8688</v>
      </c>
      <c r="K108" s="148">
        <f>IF(AH108=1,'[5]SREC Inventory Activity'!W97,IF(J108&gt;0,E108,0))</f>
        <v>243.69706249999999</v>
      </c>
      <c r="L108" s="82">
        <f t="shared" si="34"/>
        <v>2117240.08</v>
      </c>
      <c r="M108" s="82">
        <f>IF(AH108=1,'[6]SREC Inv. Summary'!F107,IF(J108=0,0,O107))</f>
        <v>1992971.25</v>
      </c>
      <c r="N108" s="78">
        <f t="shared" si="37"/>
        <v>124268.83000000007</v>
      </c>
      <c r="O108" s="78">
        <f t="shared" si="38"/>
        <v>496057.51879989123</v>
      </c>
      <c r="P108" s="84">
        <f>IF(AH108=1,'[5]SREC Inventory Activity'!AB97,VLOOKUP($B108,Loans!$B$12:$AN$227,28,FALSE)*0)</f>
        <v>0</v>
      </c>
      <c r="Q108" s="82">
        <f>IF(AH108=1,'[6]SREC Inv. Summary'!J107,P108*E108*0.75)</f>
        <v>0</v>
      </c>
      <c r="R108" s="149">
        <f>IF(AH108=1,'[5]SREC Inventory Activity'!AH97,IF($K$5="M",SUM(P$14:P107)-SUM(R$14:R107),IF($K$5="B",IF(ISODD($A108),SUM(P$14:P107)-SUM(R$14:R107),0),IF(OR(A108=1,A108=4,A108=7,A108=10),SUM(P$14:P107)-SUM(R$14:R107),0))))</f>
        <v>0</v>
      </c>
      <c r="S108" s="82">
        <f>IF(AH108=1,'[6]SREC Inv. Summary'!M107,IF(R108&gt;0,V107,0))</f>
        <v>0</v>
      </c>
      <c r="T108" s="82">
        <f>IF(AH108=1,'[6]SREC Inv. Summary'!L107,IF(AND(R108&gt;0,K108=0),K108*R108,0))</f>
        <v>0</v>
      </c>
      <c r="U108" s="11">
        <f t="shared" si="39"/>
        <v>0</v>
      </c>
      <c r="V108" s="11">
        <f t="shared" si="40"/>
        <v>0</v>
      </c>
      <c r="W108" s="79">
        <f t="shared" si="41"/>
        <v>2152</v>
      </c>
      <c r="X108" s="79">
        <f t="shared" si="42"/>
        <v>8688</v>
      </c>
      <c r="Y108" s="145">
        <f t="shared" si="43"/>
        <v>2147</v>
      </c>
      <c r="Z108" s="80">
        <f t="shared" si="44"/>
        <v>496057.52</v>
      </c>
      <c r="AA108" s="80">
        <f t="shared" si="45"/>
        <v>1992971.25</v>
      </c>
      <c r="AB108" s="80">
        <f t="shared" si="46"/>
        <v>2117240.08</v>
      </c>
      <c r="AC108" s="80">
        <f t="shared" si="47"/>
        <v>124268.83000000007</v>
      </c>
      <c r="AD108" s="11">
        <f t="shared" si="48"/>
        <v>496057.51879989123</v>
      </c>
      <c r="AE108" s="150">
        <f>IF(AH108=1,[6]Input!C119,AD107*((B108-B107)-1)*$AE$2/365+$AE$2/365*1*AD108)</f>
        <v>7425.7661436397966</v>
      </c>
      <c r="AF108" s="150">
        <f>IF(AH108=1,[6]Input!E119,J108*'PS INPUT'!$C$22)</f>
        <v>5395.31</v>
      </c>
      <c r="AG108" s="52"/>
      <c r="AH108">
        <v>1</v>
      </c>
    </row>
    <row r="109" spans="1:39" ht="12.75" hidden="1" customHeight="1" outlineLevel="1" x14ac:dyDescent="0.2">
      <c r="A109">
        <f t="shared" si="32"/>
        <v>11</v>
      </c>
      <c r="B109" s="70">
        <f t="shared" si="33"/>
        <v>42704</v>
      </c>
      <c r="C109" s="77">
        <v>42675</v>
      </c>
      <c r="D109" s="142">
        <f>IF(AH109=1,'[5]SREC Inventory Activity'!C98,VLOOKUP($B109,Loans!$B$12:$AN$227,34,FALSE))</f>
        <v>1700</v>
      </c>
      <c r="E109" s="82">
        <f>IF(AH109=1,'[5]SREC Inventory Activity'!I98,IF($A109&lt;6,VLOOKUP(YEAR(B109),SRECPrice!$B$5:$C$26,2,FALSE),VLOOKUP(YEAR(B109)+1,SRECPrice!$B$5:$C$26,2,FALSE)))</f>
        <v>228.85</v>
      </c>
      <c r="F109" s="143">
        <f>IF(AH109=1,IF(AND(E109&lt;475,'[5]SREC Inventory Activity'!N98&gt;475),'[5]SREC Inventory Activity'!$N98,475),475)</f>
        <v>475</v>
      </c>
      <c r="G109" s="82">
        <f>IF(AH109=1,'[6]SREC Inv. Summary'!C108,D109*E109)</f>
        <v>389045</v>
      </c>
      <c r="H109" s="11">
        <f t="shared" si="35"/>
        <v>807500</v>
      </c>
      <c r="I109" s="11">
        <f t="shared" si="36"/>
        <v>-418455</v>
      </c>
      <c r="J109" s="147">
        <f>IF(AH109=1,'[5]SREC Inventory Activity'!Q98,IF($K$5="M",SUM(D$14:D108)-SUM(J$14:J108),IF($K$5="B",IF(ISODD($A109),SUM(D$14:D108)-SUM(J$14:J108),0),IF(OR(A109=1,A109=4,A109=7,A109=10),SUM(D$14:D108)-SUM(J$14:J108),0))))</f>
        <v>0</v>
      </c>
      <c r="K109" s="148">
        <f>IF(AH109=1,'[5]SREC Inventory Activity'!W98,IF(J109&gt;0,E109,0))</f>
        <v>0</v>
      </c>
      <c r="L109" s="82">
        <f t="shared" si="34"/>
        <v>0</v>
      </c>
      <c r="M109" s="82">
        <f>IF(AH109=1,'[6]SREC Inv. Summary'!F108,IF(J109=0,0,O108))</f>
        <v>0</v>
      </c>
      <c r="N109" s="78">
        <f t="shared" si="37"/>
        <v>0</v>
      </c>
      <c r="O109" s="78">
        <f t="shared" si="38"/>
        <v>885102.51879989123</v>
      </c>
      <c r="P109" s="84">
        <f>IF(AH109=1,'[5]SREC Inventory Activity'!AB98,VLOOKUP($B109,Loans!$B$12:$AN$227,28,FALSE)*0)</f>
        <v>0</v>
      </c>
      <c r="Q109" s="82">
        <f>IF(AH109=1,'[6]SREC Inv. Summary'!J108,P109*E109*0.75)</f>
        <v>0</v>
      </c>
      <c r="R109" s="149">
        <f>IF(AH109=1,'[5]SREC Inventory Activity'!AH98,IF($K$5="M",SUM(P$14:P108)-SUM(R$14:R108),IF($K$5="B",IF(ISODD($A109),SUM(P$14:P108)-SUM(R$14:R108),0),IF(OR(A109=1,A109=4,A109=7,A109=10),SUM(P$14:P108)-SUM(R$14:R108),0))))</f>
        <v>0</v>
      </c>
      <c r="S109" s="82">
        <f>IF(AH109=1,'[6]SREC Inv. Summary'!M108,IF(R109&gt;0,V108,0))</f>
        <v>0</v>
      </c>
      <c r="T109" s="82">
        <f>IF(AH109=1,'[6]SREC Inv. Summary'!L108,IF(AND(R109&gt;0,K109=0),K109*R109,0))</f>
        <v>0</v>
      </c>
      <c r="U109" s="11">
        <f t="shared" si="39"/>
        <v>0</v>
      </c>
      <c r="V109" s="11">
        <f t="shared" si="40"/>
        <v>0</v>
      </c>
      <c r="W109" s="79">
        <f t="shared" si="41"/>
        <v>1700</v>
      </c>
      <c r="X109" s="79">
        <f t="shared" si="42"/>
        <v>0</v>
      </c>
      <c r="Y109" s="145">
        <f t="shared" si="43"/>
        <v>3847</v>
      </c>
      <c r="Z109" s="80">
        <f t="shared" si="44"/>
        <v>389045</v>
      </c>
      <c r="AA109" s="80">
        <f t="shared" si="45"/>
        <v>0</v>
      </c>
      <c r="AB109" s="80">
        <f t="shared" si="46"/>
        <v>0</v>
      </c>
      <c r="AC109" s="80">
        <f t="shared" si="47"/>
        <v>0</v>
      </c>
      <c r="AD109" s="11">
        <f t="shared" si="48"/>
        <v>885102.51879989123</v>
      </c>
      <c r="AE109" s="150">
        <f>IF(AH109=1,[6]Input!C120,AD108*((B109-B108)-1)*$AE$2/365+$AE$2/365*1*AD109)</f>
        <v>4643.567164574084</v>
      </c>
      <c r="AF109" s="150">
        <f>IF(AH109=1,[6]Input!E120,J109*'PS INPUT'!$C$22)</f>
        <v>3921.61</v>
      </c>
      <c r="AG109" s="52"/>
      <c r="AH109">
        <v>1</v>
      </c>
    </row>
    <row r="110" spans="1:39" ht="12.75" hidden="1" customHeight="1" outlineLevel="1" x14ac:dyDescent="0.2">
      <c r="A110">
        <f t="shared" si="32"/>
        <v>12</v>
      </c>
      <c r="B110" s="70">
        <f t="shared" si="33"/>
        <v>42735</v>
      </c>
      <c r="C110" s="77">
        <v>42705</v>
      </c>
      <c r="D110" s="142">
        <f>IF(AH110=1,'[5]SREC Inventory Activity'!C99,VLOOKUP($B110,Loans!$B$12:$AN$227,34,FALSE))</f>
        <v>1324</v>
      </c>
      <c r="E110" s="82">
        <f>IF(AH110=1,'[5]SREC Inventory Activity'!I99,IF($A110&lt;6,VLOOKUP(YEAR(B110),SRECPrice!$B$5:$C$26,2,FALSE),VLOOKUP(YEAR(B110)+1,SRECPrice!$B$5:$C$26,2,FALSE)))</f>
        <v>227.58</v>
      </c>
      <c r="F110" s="143">
        <f>IF(AH110=1,IF(AND(E110&lt;475,'[5]SREC Inventory Activity'!N99&gt;475),'[5]SREC Inventory Activity'!$N99,475),475)</f>
        <v>475</v>
      </c>
      <c r="G110" s="82">
        <f>IF(AH110=1,'[6]SREC Inv. Summary'!C109,D110*E110)</f>
        <v>301315.92</v>
      </c>
      <c r="H110" s="11">
        <f t="shared" si="35"/>
        <v>628900</v>
      </c>
      <c r="I110" s="11">
        <f t="shared" si="36"/>
        <v>-327584.08</v>
      </c>
      <c r="J110" s="147">
        <f>IF(AH110=1,'[5]SREC Inventory Activity'!Q99,IF($K$5="M",SUM(D$14:D109)-SUM(J$14:J109),IF($K$5="B",IF(ISODD($A110),SUM(D$14:D109)-SUM(J$14:J109),0),IF(OR(A110=1,A110=4,A110=7,A110=10),SUM(D$14:D109)-SUM(J$14:J109),0))))</f>
        <v>3852</v>
      </c>
      <c r="K110" s="148">
        <f>IF(AH110=1,'[5]SREC Inventory Activity'!W99,IF(J110&gt;0,E110,0))</f>
        <v>230.02</v>
      </c>
      <c r="L110" s="82">
        <f t="shared" si="34"/>
        <v>886037.04</v>
      </c>
      <c r="M110" s="82">
        <f>IF(AH110=1,'[6]SREC Inv. Summary'!F109,IF(J110=0,0,O109))</f>
        <v>885102.52</v>
      </c>
      <c r="N110" s="78">
        <f t="shared" si="37"/>
        <v>934.52000000001863</v>
      </c>
      <c r="O110" s="78">
        <f t="shared" si="38"/>
        <v>301315.91879989114</v>
      </c>
      <c r="P110" s="84">
        <f>IF(AH110=1,'[5]SREC Inventory Activity'!AB99,VLOOKUP($B110,Loans!$B$12:$AN$227,28,FALSE)*0)</f>
        <v>0</v>
      </c>
      <c r="Q110" s="82">
        <f>IF(AH110=1,'[6]SREC Inv. Summary'!J109,P110*E110*0.75)</f>
        <v>0</v>
      </c>
      <c r="R110" s="149">
        <f>IF(AH110=1,'[5]SREC Inventory Activity'!AH99,IF($K$5="M",SUM(P$14:P109)-SUM(R$14:R109),IF($K$5="B",IF(ISODD($A110),SUM(P$14:P109)-SUM(R$14:R109),0),IF(OR(A110=1,A110=4,A110=7,A110=10),SUM(P$14:P109)-SUM(R$14:R109),0))))</f>
        <v>0</v>
      </c>
      <c r="S110" s="82">
        <f>IF(AH110=1,'[6]SREC Inv. Summary'!M109,IF(R110&gt;0,V109,0))</f>
        <v>0</v>
      </c>
      <c r="T110" s="82">
        <f>IF(AH110=1,'[6]SREC Inv. Summary'!L109,IF(AND(R110&gt;0,K110=0),K110*R110,0))</f>
        <v>0</v>
      </c>
      <c r="U110" s="11">
        <f t="shared" si="39"/>
        <v>0</v>
      </c>
      <c r="V110" s="11">
        <f t="shared" si="40"/>
        <v>0</v>
      </c>
      <c r="W110" s="79">
        <f t="shared" si="41"/>
        <v>1324</v>
      </c>
      <c r="X110" s="79">
        <f t="shared" si="42"/>
        <v>3852</v>
      </c>
      <c r="Y110" s="145">
        <f t="shared" si="43"/>
        <v>1319</v>
      </c>
      <c r="Z110" s="80">
        <f t="shared" si="44"/>
        <v>301315.92</v>
      </c>
      <c r="AA110" s="80">
        <f t="shared" si="45"/>
        <v>885102.52</v>
      </c>
      <c r="AB110" s="80">
        <f t="shared" si="46"/>
        <v>886037.04</v>
      </c>
      <c r="AC110" s="80">
        <f t="shared" si="47"/>
        <v>934.52000000001863</v>
      </c>
      <c r="AD110" s="11">
        <f t="shared" si="48"/>
        <v>301315.91879989114</v>
      </c>
      <c r="AE110" s="150">
        <f>IF(AH110=1,[6]Input!C121,AD109*((B110-B109)-1)*$AE$2/365+$AE$2/365*1*AD110)</f>
        <v>1434.0110411740422</v>
      </c>
      <c r="AF110" s="150">
        <f>IF(AH110=1,[6]Input!E121,J110*'PS INPUT'!$C$22)</f>
        <v>5403.13</v>
      </c>
      <c r="AG110" s="52"/>
      <c r="AH110">
        <v>1</v>
      </c>
    </row>
    <row r="111" spans="1:39" ht="12.75" hidden="1" customHeight="1" outlineLevel="1" x14ac:dyDescent="0.2">
      <c r="A111">
        <f t="shared" si="32"/>
        <v>1</v>
      </c>
      <c r="B111" s="70">
        <f t="shared" si="33"/>
        <v>42766</v>
      </c>
      <c r="C111" s="77">
        <v>42736</v>
      </c>
      <c r="D111" s="142">
        <f>IF(AH111=1,'[5]SREC Inventory Activity'!C100,VLOOKUP($B111,Loans!$B$12:$AN$227,34,FALSE))</f>
        <v>896</v>
      </c>
      <c r="E111" s="82">
        <f>IF(AH111=1,'[5]SREC Inventory Activity'!I100,IF($A111&lt;6,VLOOKUP(YEAR(B111),SRECPrice!$B$5:$C$26,2,FALSE),VLOOKUP(YEAR(B111)+1,SRECPrice!$B$5:$C$26,2,FALSE)))</f>
        <v>226.45</v>
      </c>
      <c r="F111" s="143">
        <f>IF(AH111=1,IF(AND(E111&lt;475,'[5]SREC Inventory Activity'!N100&gt;475),'[5]SREC Inventory Activity'!$N100,475),475)</f>
        <v>475</v>
      </c>
      <c r="G111" s="82">
        <f>IF(AH111=1,'[6]SREC Inv. Summary'!C110,D111*E111)</f>
        <v>202899.20000000001</v>
      </c>
      <c r="H111" s="11">
        <f t="shared" si="35"/>
        <v>425600</v>
      </c>
      <c r="I111" s="11">
        <f t="shared" si="36"/>
        <v>-222700.79999999999</v>
      </c>
      <c r="J111" s="147">
        <f>IF(AH111=1,'[5]SREC Inventory Activity'!Q100,IF($K$5="M",SUM(D$14:D110)-SUM(J$14:J110),IF($K$5="B",IF(ISODD($A111),SUM(D$14:D110)-SUM(J$14:J110),0),IF(OR(A111=1,A111=4,A111=7,A111=10),SUM(D$14:D110)-SUM(J$14:J110),0))))</f>
        <v>0</v>
      </c>
      <c r="K111" s="148">
        <f>IF(AH111=1,'[5]SREC Inventory Activity'!W100,IF(J111&gt;0,E111,0))</f>
        <v>0</v>
      </c>
      <c r="L111" s="82">
        <f t="shared" si="34"/>
        <v>0</v>
      </c>
      <c r="M111" s="82">
        <f>IF(AH111=1,'[6]SREC Inv. Summary'!F110,IF(J111=0,0,O110))</f>
        <v>0</v>
      </c>
      <c r="N111" s="78">
        <f t="shared" si="37"/>
        <v>0</v>
      </c>
      <c r="O111" s="78">
        <f t="shared" si="38"/>
        <v>504215.11879989115</v>
      </c>
      <c r="P111" s="84">
        <f>IF(AH111=1,'[5]SREC Inventory Activity'!AB100,VLOOKUP($B111,Loans!$B$12:$AN$227,28,FALSE)*0)</f>
        <v>0</v>
      </c>
      <c r="Q111" s="82">
        <f>IF(AH111=1,'[6]SREC Inv. Summary'!J110,P111*E111*0.75)</f>
        <v>0</v>
      </c>
      <c r="R111" s="149">
        <f>IF(AH111=1,'[5]SREC Inventory Activity'!AH100,IF($K$5="M",SUM(P$14:P110)-SUM(R$14:R110),IF($K$5="B",IF(ISODD($A111),SUM(P$14:P110)-SUM(R$14:R110),0),IF(OR(A111=1,A111=4,A111=7,A111=10),SUM(P$14:P110)-SUM(R$14:R110),0))))</f>
        <v>0</v>
      </c>
      <c r="S111" s="82">
        <f>IF(AH111=1,'[6]SREC Inv. Summary'!M110,IF(R111&gt;0,V110,0))</f>
        <v>0</v>
      </c>
      <c r="T111" s="82">
        <f>IF(AH111=1,'[6]SREC Inv. Summary'!L110,IF(AND(R111&gt;0,K111=0),K111*R111,0))</f>
        <v>0</v>
      </c>
      <c r="U111" s="11">
        <f t="shared" si="39"/>
        <v>0</v>
      </c>
      <c r="V111" s="11">
        <f t="shared" si="40"/>
        <v>0</v>
      </c>
      <c r="W111" s="79">
        <f t="shared" si="41"/>
        <v>896</v>
      </c>
      <c r="X111" s="79">
        <f t="shared" si="42"/>
        <v>0</v>
      </c>
      <c r="Y111" s="145">
        <f t="shared" si="43"/>
        <v>2215</v>
      </c>
      <c r="Z111" s="80">
        <f t="shared" si="44"/>
        <v>202899.20000000001</v>
      </c>
      <c r="AA111" s="80">
        <f t="shared" si="45"/>
        <v>0</v>
      </c>
      <c r="AB111" s="80">
        <f t="shared" si="46"/>
        <v>0</v>
      </c>
      <c r="AC111" s="80">
        <f t="shared" si="47"/>
        <v>0</v>
      </c>
      <c r="AD111" s="11">
        <f t="shared" si="48"/>
        <v>504215.11879989115</v>
      </c>
      <c r="AE111" s="150">
        <f>IF(AH111=1,[6]Input!C122,AD110*((B111-B110)-1)*$AE$2/365+$AE$2/365*1*AD111)</f>
        <v>2900.1853223247267</v>
      </c>
      <c r="AF111" s="150">
        <f>IF(AH111=1,[6]Input!E122,J111*'PS INPUT'!$C$22)</f>
        <v>601.33000000000004</v>
      </c>
      <c r="AG111" s="52"/>
      <c r="AH111">
        <v>1</v>
      </c>
    </row>
    <row r="112" spans="1:39" ht="12.75" hidden="1" customHeight="1" outlineLevel="1" x14ac:dyDescent="0.2">
      <c r="A112">
        <f t="shared" si="32"/>
        <v>2</v>
      </c>
      <c r="B112" s="70">
        <f t="shared" si="33"/>
        <v>42794</v>
      </c>
      <c r="C112" s="77">
        <v>42767</v>
      </c>
      <c r="D112" s="142">
        <f>IF(AH112=1,'[5]SREC Inventory Activity'!C101,VLOOKUP($B112,Loans!$B$12:$AN$227,34,FALSE))</f>
        <v>757</v>
      </c>
      <c r="E112" s="82">
        <f>IF(AH112=1,'[5]SREC Inventory Activity'!I101,IF($A112&lt;6,VLOOKUP(YEAR(B112),SRECPrice!$B$5:$C$26,2,FALSE),VLOOKUP(YEAR(B112)+1,SRECPrice!$B$5:$C$26,2,FALSE)))</f>
        <v>228.33</v>
      </c>
      <c r="F112" s="143">
        <f>IF(AH112=1,IF(AND(E112&lt;475,'[5]SREC Inventory Activity'!N101&gt;475),'[5]SREC Inventory Activity'!$N101,475),475)</f>
        <v>475</v>
      </c>
      <c r="G112" s="82">
        <f>IF(AH112=1,'[6]SREC Inv. Summary'!C111,D112*E112)</f>
        <v>172845.81</v>
      </c>
      <c r="H112" s="11">
        <f t="shared" si="35"/>
        <v>359575</v>
      </c>
      <c r="I112" s="11">
        <f t="shared" si="36"/>
        <v>-186729.19</v>
      </c>
      <c r="J112" s="147">
        <f>IF(AH112=1,'[5]SREC Inventory Activity'!Q101,IF($K$5="M",SUM(D$14:D111)-SUM(J$14:J111),IF($K$5="B",IF(ISODD($A112),SUM(D$14:D111)-SUM(J$14:J111),0),IF(OR(A112=1,A112=4,A112=7,A112=10),SUM(D$14:D111)-SUM(J$14:J111),0))))</f>
        <v>0</v>
      </c>
      <c r="K112" s="148">
        <f>IF(AH112=1,'[5]SREC Inventory Activity'!W101,IF(J112&gt;0,E112,0))</f>
        <v>0</v>
      </c>
      <c r="L112" s="82">
        <f t="shared" si="34"/>
        <v>0</v>
      </c>
      <c r="M112" s="82">
        <f>IF(AH112=1,'[6]SREC Inv. Summary'!F111,IF(J112=0,0,O111))</f>
        <v>0</v>
      </c>
      <c r="N112" s="78">
        <f t="shared" si="37"/>
        <v>0</v>
      </c>
      <c r="O112" s="78">
        <f t="shared" si="38"/>
        <v>677060.92879989115</v>
      </c>
      <c r="P112" s="84">
        <f>IF(AH112=1,'[5]SREC Inventory Activity'!AB101,VLOOKUP($B112,Loans!$B$12:$AN$227,28,FALSE)*0)</f>
        <v>0</v>
      </c>
      <c r="Q112" s="82">
        <f>IF(AH112=1,'[6]SREC Inv. Summary'!J111,P112*E112*0.75)</f>
        <v>0</v>
      </c>
      <c r="R112" s="149">
        <f>IF(AH112=1,'[5]SREC Inventory Activity'!AH101,IF($K$5="M",SUM(P$14:P111)-SUM(R$14:R111),IF($K$5="B",IF(ISODD($A112),SUM(P$14:P111)-SUM(R$14:R111),0),IF(OR(A112=1,A112=4,A112=7,A112=10),SUM(P$14:P111)-SUM(R$14:R111),0))))</f>
        <v>0</v>
      </c>
      <c r="S112" s="82">
        <f>IF(AH112=1,'[6]SREC Inv. Summary'!M111,IF(R112&gt;0,V111,0))</f>
        <v>0</v>
      </c>
      <c r="T112" s="82">
        <f>IF(AH112=1,'[6]SREC Inv. Summary'!L111,IF(AND(R112&gt;0,K112=0),K112*R112,0))</f>
        <v>0</v>
      </c>
      <c r="U112" s="11">
        <f t="shared" si="39"/>
        <v>0</v>
      </c>
      <c r="V112" s="11">
        <f t="shared" si="40"/>
        <v>0</v>
      </c>
      <c r="W112" s="79">
        <f t="shared" si="41"/>
        <v>757</v>
      </c>
      <c r="X112" s="79">
        <f t="shared" si="42"/>
        <v>0</v>
      </c>
      <c r="Y112" s="145">
        <f t="shared" si="43"/>
        <v>2972</v>
      </c>
      <c r="Z112" s="80">
        <f t="shared" si="44"/>
        <v>172845.81</v>
      </c>
      <c r="AA112" s="80">
        <f t="shared" si="45"/>
        <v>0</v>
      </c>
      <c r="AB112" s="80">
        <f t="shared" si="46"/>
        <v>0</v>
      </c>
      <c r="AC112" s="80">
        <f t="shared" si="47"/>
        <v>0</v>
      </c>
      <c r="AD112" s="11">
        <f t="shared" si="48"/>
        <v>677060.92879989115</v>
      </c>
      <c r="AE112" s="150">
        <f>IF(AH112=1,[6]Input!C123,AD111*((B112-B111)-1)*$AE$2/365+$AE$2/365*1*AD112)</f>
        <v>4345.6082358974554</v>
      </c>
      <c r="AF112" s="150">
        <f>IF(AH112=1,[6]Input!E123,J112*'PS INPUT'!$C$22)</f>
        <v>0</v>
      </c>
      <c r="AG112" s="52"/>
      <c r="AH112">
        <v>1</v>
      </c>
    </row>
    <row r="113" spans="1:38" ht="12.75" hidden="1" customHeight="1" outlineLevel="1" x14ac:dyDescent="0.2">
      <c r="A113">
        <f t="shared" si="32"/>
        <v>3</v>
      </c>
      <c r="B113" s="70">
        <f t="shared" si="33"/>
        <v>42825</v>
      </c>
      <c r="C113" s="77">
        <v>42795</v>
      </c>
      <c r="D113" s="142">
        <f>IF(AH113=1,'[5]SREC Inventory Activity'!C102,VLOOKUP($B113,Loans!$B$12:$AN$227,34,FALSE))</f>
        <v>1415</v>
      </c>
      <c r="E113" s="82">
        <f>IF(AH113=1,'[5]SREC Inventory Activity'!I102,IF($A113&lt;6,VLOOKUP(YEAR(B113),SRECPrice!$B$5:$C$26,2,FALSE),VLOOKUP(YEAR(B113)+1,SRECPrice!$B$5:$C$26,2,FALSE)))</f>
        <v>228.94</v>
      </c>
      <c r="F113" s="143">
        <f>IF(AH113=1,IF(AND(E113&lt;475,'[5]SREC Inventory Activity'!N102&gt;475),'[5]SREC Inventory Activity'!$N102,475),475)</f>
        <v>475</v>
      </c>
      <c r="G113" s="82">
        <f>IF(AH113=1,'[6]SREC Inv. Summary'!C112,D113*E113)</f>
        <v>323950.09999999998</v>
      </c>
      <c r="H113" s="11">
        <f t="shared" si="35"/>
        <v>672125</v>
      </c>
      <c r="I113" s="11">
        <f t="shared" si="36"/>
        <v>-348174.9</v>
      </c>
      <c r="J113" s="147">
        <f>IF(AH113=1,'[5]SREC Inventory Activity'!Q102,IF($K$5="M",SUM(D$14:D112)-SUM(J$14:J112),IF($K$5="B",IF(ISODD($A113),SUM(D$14:D112)-SUM(J$14:J112),0),IF(OR(A113=1,A113=4,A113=7,A113=10),SUM(D$14:D112)-SUM(J$14:J112),0))))</f>
        <v>2977</v>
      </c>
      <c r="K113" s="148">
        <f>IF(AH113=1,'[5]SREC Inventory Activity'!W102,IF(J113&gt;0,E113,0))</f>
        <v>236.29</v>
      </c>
      <c r="L113" s="82">
        <f t="shared" si="34"/>
        <v>703435.33</v>
      </c>
      <c r="M113" s="82">
        <f>IF(AH113=1,'[6]SREC Inv. Summary'!F112,IF(J113=0,0,O112))</f>
        <v>677060.92999999993</v>
      </c>
      <c r="N113" s="78">
        <f t="shared" si="37"/>
        <v>26374.400000000023</v>
      </c>
      <c r="O113" s="78">
        <f t="shared" si="38"/>
        <v>323950.09879989119</v>
      </c>
      <c r="P113" s="84">
        <f>IF(AH113=1,'[5]SREC Inventory Activity'!AB102,VLOOKUP($B113,Loans!$B$12:$AN$227,28,FALSE)*0)</f>
        <v>0</v>
      </c>
      <c r="Q113" s="82">
        <f>IF(AH113=1,'[6]SREC Inv. Summary'!J112,P113*E113*0.75)</f>
        <v>0</v>
      </c>
      <c r="R113" s="149">
        <f>IF(AH113=1,'[5]SREC Inventory Activity'!AH102,IF($K$5="M",SUM(P$14:P112)-SUM(R$14:R112),IF($K$5="B",IF(ISODD($A113),SUM(P$14:P112)-SUM(R$14:R112),0),IF(OR(A113=1,A113=4,A113=7,A113=10),SUM(P$14:P112)-SUM(R$14:R112),0))))</f>
        <v>0</v>
      </c>
      <c r="S113" s="82">
        <f>IF(AH113=1,'[6]SREC Inv. Summary'!M112,IF(R113&gt;0,V112,0))</f>
        <v>0</v>
      </c>
      <c r="T113" s="82">
        <f>IF(AH113=1,'[6]SREC Inv. Summary'!L112,IF(AND(R113&gt;0,K113=0),K113*R113,0))</f>
        <v>0</v>
      </c>
      <c r="U113" s="11">
        <f t="shared" si="39"/>
        <v>0</v>
      </c>
      <c r="V113" s="11">
        <f t="shared" si="40"/>
        <v>0</v>
      </c>
      <c r="W113" s="79">
        <f t="shared" si="41"/>
        <v>1415</v>
      </c>
      <c r="X113" s="79">
        <f t="shared" si="42"/>
        <v>2977</v>
      </c>
      <c r="Y113" s="145">
        <f t="shared" si="43"/>
        <v>1410</v>
      </c>
      <c r="Z113" s="80">
        <f t="shared" si="44"/>
        <v>323950.09999999998</v>
      </c>
      <c r="AA113" s="80">
        <f t="shared" si="45"/>
        <v>677060.92999999993</v>
      </c>
      <c r="AB113" s="80">
        <f t="shared" si="46"/>
        <v>703435.33</v>
      </c>
      <c r="AC113" s="80">
        <f t="shared" si="47"/>
        <v>26374.400000000023</v>
      </c>
      <c r="AD113" s="11">
        <f t="shared" si="48"/>
        <v>323950.09879989119</v>
      </c>
      <c r="AE113" s="150">
        <f>IF(AH113=1,[6]Input!C124,AD112*((B113-B112)-1)*$AE$2/365+$AE$2/365*1*AD113)</f>
        <v>3391.2267033822613</v>
      </c>
      <c r="AF113" s="150">
        <f>IF(AH113=1,[6]Input!E124,J113*'PS INPUT'!$C$22)</f>
        <v>4882.889384595197</v>
      </c>
      <c r="AG113" s="52"/>
      <c r="AH113">
        <v>1</v>
      </c>
    </row>
    <row r="114" spans="1:38" ht="12.75" hidden="1" customHeight="1" outlineLevel="1" x14ac:dyDescent="0.2">
      <c r="A114">
        <f t="shared" si="32"/>
        <v>4</v>
      </c>
      <c r="B114" s="70">
        <f t="shared" si="33"/>
        <v>42855</v>
      </c>
      <c r="C114" s="77">
        <v>42826</v>
      </c>
      <c r="D114" s="142">
        <f>IF(AH114=1,'[5]SREC Inventory Activity'!C103,VLOOKUP($B114,Loans!$B$12:$AN$227,34,FALSE))</f>
        <v>1636</v>
      </c>
      <c r="E114" s="82">
        <f>IF(AH114=1,'[5]SREC Inventory Activity'!I103,IF($A114&lt;6,VLOOKUP(YEAR(B114),SRECPrice!$B$5:$C$26,2,FALSE),VLOOKUP(YEAR(B114)+1,SRECPrice!$B$5:$C$26,2,FALSE)))</f>
        <v>229.11</v>
      </c>
      <c r="F114" s="143">
        <f>IF(AH114=1,IF(AND(E114&lt;475,'[5]SREC Inventory Activity'!N103&gt;475),'[5]SREC Inventory Activity'!$N103,475),475)</f>
        <v>475</v>
      </c>
      <c r="G114" s="82">
        <f>IF(AH114=1,'[6]SREC Inv. Summary'!C113,D114*E114)</f>
        <v>374823.96</v>
      </c>
      <c r="H114" s="11">
        <f t="shared" si="35"/>
        <v>777100</v>
      </c>
      <c r="I114" s="11">
        <f t="shared" si="36"/>
        <v>-402276.04</v>
      </c>
      <c r="J114" s="84">
        <f>IF(AH114=1,'[5]SREC Inventory Activity'!Q103,IF($K$5="M",SUM(D$14:D113)-SUM(J$14:J113),IF($K$5="B",IF(ISODD($A114),SUM(D$14:D113)-SUM(J$14:J113),0),IF(OR(A114=1,A114=4,A114=7,A114=10),SUM(D$14:D113)-SUM(J$14:J113),0))))</f>
        <v>0</v>
      </c>
      <c r="K114" s="172">
        <f>IF(AH114=1,'[5]SREC Inventory Activity'!W103,IF(J114&gt;0,E114,0))</f>
        <v>0</v>
      </c>
      <c r="L114" s="82">
        <f t="shared" si="34"/>
        <v>0</v>
      </c>
      <c r="M114" s="82">
        <f>IF(AH114=1,'[6]SREC Inv. Summary'!F113,IF(J114=0,0,O113))</f>
        <v>0</v>
      </c>
      <c r="N114" s="78">
        <f t="shared" si="37"/>
        <v>0</v>
      </c>
      <c r="O114" s="78">
        <f t="shared" si="38"/>
        <v>698774.05879989127</v>
      </c>
      <c r="P114" s="84">
        <f>IF(AH114=1,'[5]SREC Inventory Activity'!AB103,VLOOKUP($B114,Loans!$B$12:$AN$227,28,FALSE)*0)</f>
        <v>0</v>
      </c>
      <c r="Q114" s="82">
        <f>IF(AH114=1,'[6]SREC Inv. Summary'!J113,P114*E114*0.75)</f>
        <v>0</v>
      </c>
      <c r="R114" s="149">
        <f>IF(AH114=1,'[5]SREC Inventory Activity'!AH103,IF($K$5="M",SUM(P$14:P113)-SUM(R$14:R113),IF($K$5="B",IF(ISODD($A114),SUM(P$14:P113)-SUM(R$14:R113),0),IF(OR(A114=1,A114=4,A114=7,A114=10),SUM(P$14:P113)-SUM(R$14:R113),0))))</f>
        <v>0</v>
      </c>
      <c r="S114" s="82">
        <f>IF(AH114=1,'[6]SREC Inv. Summary'!M113,IF(R114&gt;0,V113,0))</f>
        <v>0</v>
      </c>
      <c r="T114" s="82">
        <f>IF(AH114=1,'[6]SREC Inv. Summary'!L113,IF(AND(R114&gt;0,K114=0),K114*R114,0))</f>
        <v>0</v>
      </c>
      <c r="U114" s="11">
        <f t="shared" si="39"/>
        <v>0</v>
      </c>
      <c r="V114" s="11">
        <f t="shared" si="40"/>
        <v>0</v>
      </c>
      <c r="W114" s="79">
        <f t="shared" si="41"/>
        <v>1636</v>
      </c>
      <c r="X114" s="79">
        <f t="shared" si="42"/>
        <v>0</v>
      </c>
      <c r="Y114" s="145">
        <f t="shared" si="43"/>
        <v>3046</v>
      </c>
      <c r="Z114" s="80">
        <f t="shared" si="44"/>
        <v>374823.96</v>
      </c>
      <c r="AA114" s="80">
        <f t="shared" si="45"/>
        <v>0</v>
      </c>
      <c r="AB114" s="80">
        <f t="shared" si="46"/>
        <v>0</v>
      </c>
      <c r="AC114" s="80">
        <f t="shared" si="47"/>
        <v>0</v>
      </c>
      <c r="AD114" s="11">
        <f t="shared" si="48"/>
        <v>698774.05879989127</v>
      </c>
      <c r="AE114" s="150">
        <f>IF(AH114=1,[6]Input!C125,AD113*((B114-B113)-1)*$AE$2/365+$AE$2/365*1*AD114)</f>
        <v>3067.6384292206599</v>
      </c>
      <c r="AF114" s="150">
        <f>IF(AH114=1,[6]Input!E125,J114*'PS INPUT'!$C$22)</f>
        <v>312.39163758037012</v>
      </c>
      <c r="AG114" s="52"/>
      <c r="AH114">
        <v>1</v>
      </c>
    </row>
    <row r="115" spans="1:38" ht="12.75" hidden="1" customHeight="1" outlineLevel="1" x14ac:dyDescent="0.2">
      <c r="A115">
        <f t="shared" si="32"/>
        <v>5</v>
      </c>
      <c r="B115" s="70">
        <f t="shared" si="33"/>
        <v>42886</v>
      </c>
      <c r="C115" s="77">
        <v>42856</v>
      </c>
      <c r="D115" s="142">
        <f>IF(AH115=1,'[5]SREC Inventory Activity'!C104,VLOOKUP($B115,Loans!$B$12:$AN$227,34,FALSE))</f>
        <v>2309</v>
      </c>
      <c r="E115" s="82">
        <f>IF(AH115=1,'[5]SREC Inventory Activity'!I104,IF($A115&lt;6,VLOOKUP(YEAR(B115),SRECPrice!$B$5:$C$26,2,FALSE),VLOOKUP(YEAR(B115)+1,SRECPrice!$B$5:$C$26,2,FALSE)))</f>
        <v>228.32</v>
      </c>
      <c r="F115" s="143">
        <f>IF(AH115=1,IF(AND(E115&lt;475,'[5]SREC Inventory Activity'!N104&gt;475),'[5]SREC Inventory Activity'!$N104,475),475)</f>
        <v>475</v>
      </c>
      <c r="G115" s="82">
        <f>IF(AH115=1,'[6]SREC Inv. Summary'!C114,D115*E115)</f>
        <v>527190.88</v>
      </c>
      <c r="H115" s="11">
        <f t="shared" si="35"/>
        <v>1096775</v>
      </c>
      <c r="I115" s="11">
        <f t="shared" si="36"/>
        <v>-569584.12</v>
      </c>
      <c r="J115" s="147">
        <f>IF(AH115=1,'[5]SREC Inventory Activity'!Q104,IF($K$5="M",SUM(D$14:D114)-SUM(J$14:J114),IF($K$5="B",IF(ISODD($A115),SUM(D$14:D114)-SUM(J$14:J114),0),IF(OR(A115=1,A115=4,A115=7,A115=10),SUM(D$14:D114)-SUM(J$14:J114),0))))</f>
        <v>0</v>
      </c>
      <c r="K115" s="148">
        <f>IF(AH115=1,'[5]SREC Inventory Activity'!W104,IF(J115&gt;0,E115,0))</f>
        <v>0</v>
      </c>
      <c r="L115" s="82">
        <f t="shared" si="34"/>
        <v>0</v>
      </c>
      <c r="M115" s="82">
        <f>IF(AH115=1,'[6]SREC Inv. Summary'!F114,IF(J115=0,0,O114))</f>
        <v>0</v>
      </c>
      <c r="N115" s="78">
        <f t="shared" si="37"/>
        <v>0</v>
      </c>
      <c r="O115" s="78">
        <f t="shared" si="38"/>
        <v>1225964.9387998912</v>
      </c>
      <c r="P115" s="84">
        <f>IF(AH115=1,'[5]SREC Inventory Activity'!AB104,VLOOKUP($B115,Loans!$B$12:$AN$227,28,FALSE)*0)</f>
        <v>0</v>
      </c>
      <c r="Q115" s="82">
        <f>IF(AH115=1,'[6]SREC Inv. Summary'!J114,P115*E115*0.75)</f>
        <v>0</v>
      </c>
      <c r="R115" s="149">
        <f>IF(AH115=1,'[5]SREC Inventory Activity'!AH104,IF($K$5="M",SUM(P$14:P114)-SUM(R$14:R114),IF($K$5="B",IF(ISODD($A115),SUM(P$14:P114)-SUM(R$14:R114),0),IF(OR(A115=1,A115=4,A115=7,A115=10),SUM(P$14:P114)-SUM(R$14:R114),0))))</f>
        <v>0</v>
      </c>
      <c r="S115" s="82">
        <f>IF(AH115=1,'[6]SREC Inv. Summary'!M114,IF(R115&gt;0,V114,0))</f>
        <v>0</v>
      </c>
      <c r="T115" s="82">
        <f>IF(AH115=1,'[6]SREC Inv. Summary'!L114,IF(AND(R115&gt;0,K115=0),K115*R115,0))</f>
        <v>0</v>
      </c>
      <c r="U115" s="11">
        <f t="shared" si="39"/>
        <v>0</v>
      </c>
      <c r="V115" s="11">
        <f t="shared" si="40"/>
        <v>0</v>
      </c>
      <c r="W115" s="79">
        <f t="shared" si="41"/>
        <v>2309</v>
      </c>
      <c r="X115" s="79">
        <f t="shared" si="42"/>
        <v>0</v>
      </c>
      <c r="Y115" s="145">
        <f t="shared" si="43"/>
        <v>5355</v>
      </c>
      <c r="Z115" s="80">
        <f t="shared" si="44"/>
        <v>527190.88</v>
      </c>
      <c r="AA115" s="80">
        <f t="shared" si="45"/>
        <v>0</v>
      </c>
      <c r="AB115" s="80">
        <f t="shared" si="46"/>
        <v>0</v>
      </c>
      <c r="AC115" s="80">
        <f t="shared" si="47"/>
        <v>0</v>
      </c>
      <c r="AD115" s="11">
        <f t="shared" si="48"/>
        <v>1225964.9387998912</v>
      </c>
      <c r="AE115" s="150">
        <f>IF(AH115=1,[6]Input!C126,AD114*((B115-B114)-1)*$AE$2/365+$AE$2/365*1*AD115)</f>
        <v>6749.2658308781529</v>
      </c>
      <c r="AF115" s="150">
        <f>IF(AH115=1,[6]Input!E126,J115*'PS INPUT'!$C$22)</f>
        <v>0</v>
      </c>
      <c r="AG115" s="52"/>
      <c r="AH115">
        <v>1</v>
      </c>
    </row>
    <row r="116" spans="1:38" ht="12.75" hidden="1" customHeight="1" outlineLevel="1" x14ac:dyDescent="0.2">
      <c r="A116">
        <f t="shared" si="32"/>
        <v>6</v>
      </c>
      <c r="B116" s="70">
        <f t="shared" si="33"/>
        <v>42916</v>
      </c>
      <c r="C116" s="77">
        <v>42887</v>
      </c>
      <c r="D116" s="142">
        <f>IF(AH116=1,'[5]SREC Inventory Activity'!C105,VLOOKUP($B116,Loans!$B$12:$AN$227,34,FALSE))</f>
        <v>2452</v>
      </c>
      <c r="E116" s="82">
        <f>IF(AH116=1,'[5]SREC Inventory Activity'!I105,IF($A116&lt;6,VLOOKUP(YEAR(B116),SRECPrice!$B$5:$C$26,2,FALSE),VLOOKUP(YEAR(B116)+1,SRECPrice!$B$5:$C$26,2,FALSE)))</f>
        <v>232</v>
      </c>
      <c r="F116" s="143">
        <f>IF(AH116=1,IF(AND(E116&lt;475,'[5]SREC Inventory Activity'!N105&gt;475),'[5]SREC Inventory Activity'!$N105,475),475)</f>
        <v>475</v>
      </c>
      <c r="G116" s="82">
        <f>IF(AH116=1,'[6]SREC Inv. Summary'!C115,D116*E116)</f>
        <v>568864</v>
      </c>
      <c r="H116" s="11">
        <f t="shared" si="35"/>
        <v>1164700</v>
      </c>
      <c r="I116" s="11">
        <f t="shared" si="36"/>
        <v>-595836</v>
      </c>
      <c r="J116" s="147">
        <f>IF(AH116=1,'[5]SREC Inventory Activity'!Q105,IF($K$5="M",SUM(D$14:D115)-SUM(J$14:J115),IF($K$5="B",IF(ISODD($A116),SUM(D$14:D115)-SUM(J$14:J115),0),IF(OR(A116=1,A116=4,A116=7,A116=10),SUM(D$14:D115)-SUM(J$14:J115),0))))</f>
        <v>5360</v>
      </c>
      <c r="K116" s="148">
        <f>IF(AH116=1,'[5]SREC Inventory Activity'!W105,IF(J116&gt;0,E116,0))</f>
        <v>252.69</v>
      </c>
      <c r="L116" s="82">
        <f t="shared" si="34"/>
        <v>1354418.4</v>
      </c>
      <c r="M116" s="82">
        <f>IF(AH116=1,'[6]SREC Inv. Summary'!F115,IF(J116=0,0,O115))</f>
        <v>1225964.94</v>
      </c>
      <c r="N116" s="78">
        <f t="shared" si="37"/>
        <v>128453.45999999996</v>
      </c>
      <c r="O116" s="78">
        <f t="shared" si="38"/>
        <v>568863.99879989121</v>
      </c>
      <c r="P116" s="84">
        <f>IF(AH116=1,'[5]SREC Inventory Activity'!AB105,VLOOKUP($B116,Loans!$B$12:$AN$227,28,FALSE)*0)</f>
        <v>0</v>
      </c>
      <c r="Q116" s="82">
        <f>IF(AH116=1,'[6]SREC Inv. Summary'!J115,P116*E116*0.75)</f>
        <v>0</v>
      </c>
      <c r="R116" s="149">
        <f>IF(AH116=1,'[5]SREC Inventory Activity'!AH105,IF($K$5="M",SUM(P$14:P115)-SUM(R$14:R115),IF($K$5="B",IF(ISODD($A116),SUM(P$14:P115)-SUM(R$14:R115),0),IF(OR(A116=1,A116=4,A116=7,A116=10),SUM(P$14:P115)-SUM(R$14:R115),0))))</f>
        <v>0</v>
      </c>
      <c r="S116" s="82">
        <f>IF(AH116=1,'[6]SREC Inv. Summary'!M115,IF(R116&gt;0,V115,0))</f>
        <v>0</v>
      </c>
      <c r="T116" s="82">
        <f>IF(AH116=1,'[6]SREC Inv. Summary'!L115,IF(AND(R116&gt;0,K116=0),K116*R116,0))</f>
        <v>0</v>
      </c>
      <c r="U116" s="11">
        <f t="shared" si="39"/>
        <v>0</v>
      </c>
      <c r="V116" s="11">
        <f t="shared" si="40"/>
        <v>0</v>
      </c>
      <c r="W116" s="79">
        <f t="shared" si="41"/>
        <v>2452</v>
      </c>
      <c r="X116" s="79">
        <f t="shared" si="42"/>
        <v>5360</v>
      </c>
      <c r="Y116" s="145">
        <f t="shared" si="43"/>
        <v>2447</v>
      </c>
      <c r="Z116" s="80">
        <f t="shared" si="44"/>
        <v>568864</v>
      </c>
      <c r="AA116" s="80">
        <f t="shared" si="45"/>
        <v>1225964.94</v>
      </c>
      <c r="AB116" s="80">
        <f t="shared" si="46"/>
        <v>1354418.4</v>
      </c>
      <c r="AC116" s="80">
        <f t="shared" si="47"/>
        <v>128453.45999999996</v>
      </c>
      <c r="AD116" s="11">
        <f t="shared" si="48"/>
        <v>568863.99879989121</v>
      </c>
      <c r="AE116" s="150">
        <f>IF(AH116=1,[6]Input!C127,AD115*((B116-B115)-1)*$AE$2/365+$AE$2/365*1*AD116)</f>
        <v>2780.6934949247684</v>
      </c>
      <c r="AF116" s="150">
        <f>IF(AH116=1,[6]Input!E127,J116*'PS INPUT'!$C$22)</f>
        <v>5183.25</v>
      </c>
      <c r="AG116" s="52"/>
      <c r="AH116">
        <v>1</v>
      </c>
    </row>
    <row r="117" spans="1:38" ht="12.75" hidden="1" customHeight="1" outlineLevel="1" x14ac:dyDescent="0.2">
      <c r="A117">
        <f t="shared" si="32"/>
        <v>7</v>
      </c>
      <c r="B117" s="70">
        <f t="shared" si="33"/>
        <v>42947</v>
      </c>
      <c r="C117" s="77">
        <v>42917</v>
      </c>
      <c r="D117" s="142">
        <f>IF(AH117=1,'[5]SREC Inventory Activity'!C106,VLOOKUP($B117,Loans!$B$12:$AN$227,34,FALSE))</f>
        <v>2845</v>
      </c>
      <c r="E117" s="82">
        <f>IF(AH117=1,'[5]SREC Inventory Activity'!I106,IF($A117&lt;6,VLOOKUP(YEAR(B117),SRECPrice!$B$5:$C$26,2,FALSE),VLOOKUP(YEAR(B117)+1,SRECPrice!$B$5:$C$26,2,FALSE)))</f>
        <v>226.81</v>
      </c>
      <c r="F117" s="143">
        <f>IF(AH117=1,IF(AND(E117&lt;475,'[5]SREC Inventory Activity'!N106&gt;475),'[5]SREC Inventory Activity'!$N106,475),475)</f>
        <v>475</v>
      </c>
      <c r="G117" s="82">
        <f>IF(AH117=1,'[6]SREC Inv. Summary'!C116,D117*E117)</f>
        <v>645274.44999999995</v>
      </c>
      <c r="H117" s="11">
        <f t="shared" si="35"/>
        <v>1351375</v>
      </c>
      <c r="I117" s="11">
        <f t="shared" si="36"/>
        <v>-706100.55</v>
      </c>
      <c r="J117" s="147">
        <f>IF(AH117=1,'[5]SREC Inventory Activity'!Q106,IF($K$5="M",SUM(D$14:D116)-SUM(J$14:J116),IF($K$5="B",IF(ISODD($A117),SUM(D$14:D116)-SUM(J$14:J116),0),IF(OR(A117=1,A117=4,A117=7,A117=10),SUM(D$14:D116)-SUM(J$14:J116),0))))</f>
        <v>2452</v>
      </c>
      <c r="K117" s="148">
        <f>IF(AH117=1,'[5]SREC Inventory Activity'!W106,IF(J117&gt;0,E117,0))</f>
        <v>234.5</v>
      </c>
      <c r="L117" s="82">
        <f t="shared" si="34"/>
        <v>574994</v>
      </c>
      <c r="M117" s="82">
        <f>IF(AH117=1,'[6]SREC Inv. Summary'!F116,IF(J117=0,0,O116))</f>
        <v>568864</v>
      </c>
      <c r="N117" s="78">
        <f t="shared" si="37"/>
        <v>6130</v>
      </c>
      <c r="O117" s="78">
        <f t="shared" si="38"/>
        <v>645274.44879989116</v>
      </c>
      <c r="P117" s="84">
        <f>IF(AH117=1,'[5]SREC Inventory Activity'!AB106,VLOOKUP($B117,Loans!$B$12:$AN$227,28,FALSE)*0)</f>
        <v>0</v>
      </c>
      <c r="Q117" s="82">
        <f>IF(AH117=1,'[6]SREC Inv. Summary'!J116,P117*E117*0.75)</f>
        <v>0</v>
      </c>
      <c r="R117" s="149">
        <f>IF(AH117=1,'[5]SREC Inventory Activity'!AH106,IF($K$5="M",SUM(P$14:P116)-SUM(R$14:R116),IF($K$5="B",IF(ISODD($A117),SUM(P$14:P116)-SUM(R$14:R116),0),IF(OR(A117=1,A117=4,A117=7,A117=10),SUM(P$14:P116)-SUM(R$14:R116),0))))</f>
        <v>0</v>
      </c>
      <c r="S117" s="82">
        <f>IF(AH117=1,'[6]SREC Inv. Summary'!M116,IF(R117&gt;0,V116,0))</f>
        <v>0</v>
      </c>
      <c r="T117" s="82">
        <f>IF(AH117=1,'[6]SREC Inv. Summary'!L116,IF(AND(R117&gt;0,K117=0),K117*R117,0))</f>
        <v>0</v>
      </c>
      <c r="U117" s="11">
        <f t="shared" si="39"/>
        <v>0</v>
      </c>
      <c r="V117" s="11">
        <f t="shared" si="40"/>
        <v>0</v>
      </c>
      <c r="W117" s="79">
        <f t="shared" si="41"/>
        <v>2845</v>
      </c>
      <c r="X117" s="79">
        <f t="shared" si="42"/>
        <v>2452</v>
      </c>
      <c r="Y117" s="145">
        <f t="shared" si="43"/>
        <v>2840</v>
      </c>
      <c r="Z117" s="80">
        <f t="shared" si="44"/>
        <v>645274.44999999995</v>
      </c>
      <c r="AA117" s="80">
        <f t="shared" si="45"/>
        <v>568864</v>
      </c>
      <c r="AB117" s="80">
        <f t="shared" si="46"/>
        <v>574994</v>
      </c>
      <c r="AC117" s="80">
        <f t="shared" si="47"/>
        <v>6130</v>
      </c>
      <c r="AD117" s="11">
        <f t="shared" si="48"/>
        <v>645274.44879989116</v>
      </c>
      <c r="AE117" s="150">
        <f>IF(AH117=1,[6]Input!C128,AD116*((B117-B116)-1)*$AE$2/365+$AE$2/365*1*AD117)</f>
        <v>3135.2515332918506</v>
      </c>
      <c r="AF117" s="150">
        <f>IF(AH117=1,[6]Input!E128,J117*'PS INPUT'!$C$22)</f>
        <v>7910.5535440298863</v>
      </c>
      <c r="AG117" s="52"/>
      <c r="AH117">
        <v>1</v>
      </c>
    </row>
    <row r="118" spans="1:38" ht="12.75" hidden="1" customHeight="1" outlineLevel="1" x14ac:dyDescent="0.2">
      <c r="A118">
        <f t="shared" si="32"/>
        <v>8</v>
      </c>
      <c r="B118" s="70">
        <f t="shared" si="33"/>
        <v>42978</v>
      </c>
      <c r="C118" s="77">
        <v>42948</v>
      </c>
      <c r="D118" s="142">
        <f>IF(AH118=1,'[5]SREC Inventory Activity'!C107,VLOOKUP($B118,Loans!$B$12:$AN$227,34,FALSE))</f>
        <v>2707</v>
      </c>
      <c r="E118" s="82">
        <f>IF(AH118=1,'[5]SREC Inventory Activity'!I107,IF($A118&lt;6,VLOOKUP(YEAR(B118),SRECPrice!$B$5:$C$26,2,FALSE),VLOOKUP(YEAR(B118)+1,SRECPrice!$B$5:$C$26,2,FALSE)))</f>
        <v>226.16</v>
      </c>
      <c r="F118" s="143">
        <f>IF(AH118=1,IF(AND(E118&lt;475,'[5]SREC Inventory Activity'!N107&gt;475),'[5]SREC Inventory Activity'!$N107,475),475)</f>
        <v>475</v>
      </c>
      <c r="G118" s="82">
        <f>IF(AH118=1,'[6]SREC Inv. Summary'!C117,D118*E118)</f>
        <v>612215.12</v>
      </c>
      <c r="H118" s="11">
        <f t="shared" si="35"/>
        <v>1285825</v>
      </c>
      <c r="I118" s="11">
        <f t="shared" si="36"/>
        <v>-673609.88</v>
      </c>
      <c r="J118" s="147">
        <f>IF(AH118=1,'[5]SREC Inventory Activity'!Q107,IF($K$5="M",SUM(D$14:D117)-SUM(J$14:J117),IF($K$5="B",IF(ISODD($A118),SUM(D$14:D117)-SUM(J$14:J117),0),IF(OR(A118=1,A118=4,A118=7,A118=10),SUM(D$14:D117)-SUM(J$14:J117),0))))</f>
        <v>0</v>
      </c>
      <c r="K118" s="148">
        <f>IF(AH118=1,'[5]SREC Inventory Activity'!W107,IF(J118&gt;0,E118,0))</f>
        <v>0</v>
      </c>
      <c r="L118" s="82">
        <f t="shared" si="34"/>
        <v>0</v>
      </c>
      <c r="M118" s="82">
        <f>IF(AH118=1,'[6]SREC Inv. Summary'!F117,IF(J118=0,0,O117))</f>
        <v>0</v>
      </c>
      <c r="N118" s="78">
        <f t="shared" si="37"/>
        <v>0</v>
      </c>
      <c r="O118" s="78">
        <f t="shared" si="38"/>
        <v>1257489.568799891</v>
      </c>
      <c r="P118" s="84">
        <f>IF(AH118=1,'[5]SREC Inventory Activity'!AB107,VLOOKUP($B118,Loans!$B$12:$AN$227,28,FALSE)*0)</f>
        <v>0</v>
      </c>
      <c r="Q118" s="82">
        <f>IF(AH118=1,'[6]SREC Inv. Summary'!J117,P118*E118*0.75)</f>
        <v>0</v>
      </c>
      <c r="R118" s="149">
        <f>IF(AH118=1,'[5]SREC Inventory Activity'!AH107,IF($K$5="M",SUM(P$14:P117)-SUM(R$14:R117),IF($K$5="B",IF(ISODD($A118),SUM(P$14:P117)-SUM(R$14:R117),0),IF(OR(A118=1,A118=4,A118=7,A118=10),SUM(P$14:P117)-SUM(R$14:R117),0))))</f>
        <v>0</v>
      </c>
      <c r="S118" s="82">
        <f>IF(AH118=1,'[6]SREC Inv. Summary'!M117,IF(R118&gt;0,V117,0))</f>
        <v>0</v>
      </c>
      <c r="T118" s="82">
        <f>IF(AH118=1,'[6]SREC Inv. Summary'!L117,IF(AND(R118&gt;0,K118=0),K118*R118,0))</f>
        <v>0</v>
      </c>
      <c r="U118" s="11">
        <f t="shared" si="39"/>
        <v>0</v>
      </c>
      <c r="V118" s="11">
        <f t="shared" si="40"/>
        <v>0</v>
      </c>
      <c r="W118" s="79">
        <f t="shared" si="41"/>
        <v>2707</v>
      </c>
      <c r="X118" s="79">
        <f t="shared" si="42"/>
        <v>0</v>
      </c>
      <c r="Y118" s="145">
        <f t="shared" si="43"/>
        <v>5547</v>
      </c>
      <c r="Z118" s="80">
        <f t="shared" si="44"/>
        <v>612215.12</v>
      </c>
      <c r="AA118" s="80">
        <f t="shared" si="45"/>
        <v>0</v>
      </c>
      <c r="AB118" s="80">
        <f t="shared" si="46"/>
        <v>0</v>
      </c>
      <c r="AC118" s="80">
        <f t="shared" si="47"/>
        <v>0</v>
      </c>
      <c r="AD118" s="11">
        <f t="shared" si="48"/>
        <v>1257489.568799891</v>
      </c>
      <c r="AE118" s="150">
        <f>IF(AH118=1,[6]Input!C129,AD117*((B118-B117)-1)*$AE$2/365+$AE$2/365*1*AD118)</f>
        <v>6270.3293548863703</v>
      </c>
      <c r="AF118" s="150">
        <f>IF(AH118=1,[6]Input!E129,J118*'PS INPUT'!$C$22)</f>
        <v>-1617.4</v>
      </c>
      <c r="AG118" s="52"/>
      <c r="AH118">
        <v>1</v>
      </c>
    </row>
    <row r="119" spans="1:38" collapsed="1" x14ac:dyDescent="0.2">
      <c r="A119">
        <f t="shared" si="32"/>
        <v>9</v>
      </c>
      <c r="B119" s="70">
        <f t="shared" si="33"/>
        <v>43008</v>
      </c>
      <c r="C119" s="77">
        <v>42979</v>
      </c>
      <c r="D119" s="142">
        <f>IF(AH119=1,'[5]SREC Inventory Activity'!C108,VLOOKUP($B119,Loans!$B$12:$AN$227,34,FALSE))</f>
        <v>2551</v>
      </c>
      <c r="E119" s="82">
        <f>IF(AH119=1,'[5]SREC Inventory Activity'!I108,IF($A119&lt;6,VLOOKUP(YEAR(B119),SRECPrice!$B$5:$C$26,2,FALSE),VLOOKUP(YEAR(B119)+1,SRECPrice!$B$5:$C$26,2,FALSE)))</f>
        <v>214.82</v>
      </c>
      <c r="F119" s="143">
        <f>IF(AH119=1,IF(AND(E119&lt;475,'[5]SREC Inventory Activity'!N108&gt;475),'[5]SREC Inventory Activity'!$N108,475),475)</f>
        <v>475</v>
      </c>
      <c r="G119" s="82">
        <f>IF(AH119=1,'[6]SREC Inv. Summary'!C118,D119*E119)</f>
        <v>548005.81999999995</v>
      </c>
      <c r="H119" s="11">
        <f t="shared" si="35"/>
        <v>1211725</v>
      </c>
      <c r="I119" s="11">
        <f t="shared" si="36"/>
        <v>-663719.18000000005</v>
      </c>
      <c r="J119" s="147">
        <f>IF(AH119=1,'[5]SREC Inventory Activity'!Q108,IF($K$5="M",SUM(D$14:D118)-SUM(J$14:J118),IF($K$5="B",IF(ISODD($A119),SUM(D$14:D118)-SUM(J$14:J118),0),IF(OR(A119=1,A119=4,A119=7,A119=10),SUM(D$14:D118)-SUM(J$14:J118),0))))</f>
        <v>0</v>
      </c>
      <c r="K119" s="148">
        <f>IF(AH119=1,'[5]SREC Inventory Activity'!W108,IF(J119&gt;0,E119,0))</f>
        <v>0</v>
      </c>
      <c r="L119" s="82">
        <f t="shared" si="34"/>
        <v>0</v>
      </c>
      <c r="M119" s="82">
        <f>IF(AH119=1,'[6]SREC Inv. Summary'!F118,IF(J119=0,0,O118))</f>
        <v>0</v>
      </c>
      <c r="N119" s="78">
        <f t="shared" si="37"/>
        <v>0</v>
      </c>
      <c r="O119" s="78">
        <f t="shared" si="38"/>
        <v>1805495.3887998909</v>
      </c>
      <c r="P119" s="84">
        <f>IF(AH119=1,'[5]SREC Inventory Activity'!AB108,VLOOKUP($B119,Loans!$B$12:$AN$227,28,FALSE)*0)</f>
        <v>0</v>
      </c>
      <c r="Q119" s="82">
        <f>IF(AH119=1,'[6]SREC Inv. Summary'!J118,P119*E119*0.75)</f>
        <v>0</v>
      </c>
      <c r="R119" s="149">
        <f>IF(AH119=1,'[5]SREC Inventory Activity'!AH108,IF($K$5="M",SUM(P$14:P118)-SUM(R$14:R118),IF($K$5="B",IF(ISODD($A119),SUM(P$14:P118)-SUM(R$14:R118),0),IF(OR(A119=1,A119=4,A119=7,A119=10),SUM(P$14:P118)-SUM(R$14:R118),0))))</f>
        <v>0</v>
      </c>
      <c r="S119" s="82">
        <f>IF(AH119=1,'[6]SREC Inv. Summary'!M118,IF(R119&gt;0,V118,0))</f>
        <v>0</v>
      </c>
      <c r="T119" s="82">
        <f>IF(AH119=1,'[6]SREC Inv. Summary'!L118,IF(AND(R119&gt;0,K119=0),K119*R119,0))</f>
        <v>0</v>
      </c>
      <c r="U119" s="11">
        <f t="shared" si="39"/>
        <v>0</v>
      </c>
      <c r="V119" s="11">
        <f t="shared" si="40"/>
        <v>0</v>
      </c>
      <c r="W119" s="79">
        <f t="shared" si="41"/>
        <v>2551</v>
      </c>
      <c r="X119" s="79">
        <f t="shared" si="42"/>
        <v>0</v>
      </c>
      <c r="Y119" s="145">
        <f t="shared" si="43"/>
        <v>8098</v>
      </c>
      <c r="Z119" s="80">
        <f t="shared" si="44"/>
        <v>548005.81999999995</v>
      </c>
      <c r="AA119" s="80">
        <f t="shared" si="45"/>
        <v>0</v>
      </c>
      <c r="AB119" s="80">
        <f t="shared" si="46"/>
        <v>0</v>
      </c>
      <c r="AC119" s="80">
        <f t="shared" si="47"/>
        <v>0</v>
      </c>
      <c r="AD119" s="11">
        <f t="shared" si="48"/>
        <v>1805495.3887998909</v>
      </c>
      <c r="AE119" s="150">
        <f>IF(AH119=1,[6]Input!C130,AD118*((B119-B118)-1)*$AE$2/365+$AE$2/365*1*AD119)</f>
        <v>11644.97420499052</v>
      </c>
      <c r="AF119" s="150">
        <f>IF(AH119=1,[6]Input!E130,J119*'PS INPUT'!$C$22)</f>
        <v>0</v>
      </c>
      <c r="AG119" s="52"/>
      <c r="AH119">
        <v>1</v>
      </c>
    </row>
    <row r="120" spans="1:38" x14ac:dyDescent="0.2">
      <c r="A120" s="4">
        <f t="shared" si="32"/>
        <v>10</v>
      </c>
      <c r="B120" s="77">
        <f t="shared" si="33"/>
        <v>43039</v>
      </c>
      <c r="C120" s="77">
        <v>43009</v>
      </c>
      <c r="D120" s="142">
        <f>IF(AH120=1,'[5]SREC Inventory Activity'!C109,VLOOKUP($B120,Loans!$B$12:$AN$227,34,FALSE))</f>
        <v>2109</v>
      </c>
      <c r="E120" s="82">
        <f>IF(AH120=1,'[5]SREC Inventory Activity'!I109,IF($A120&lt;6,VLOOKUP(YEAR(B120),SRECPrice!$B$5:$C$26,2,FALSE),VLOOKUP(YEAR(B120)+1,SRECPrice!$B$5:$C$26,2,FALSE)))</f>
        <v>211.4</v>
      </c>
      <c r="F120" s="82">
        <f>IF(AH120=1,IF(AND(E120&lt;475,'[5]SREC Inventory Activity'!N109&gt;475),'[5]SREC Inventory Activity'!$N109,475),475)</f>
        <v>475</v>
      </c>
      <c r="G120" s="82">
        <f>IF(AH120=1,'[6]SREC Inv. Summary'!C119,D120*E120)</f>
        <v>445842.6</v>
      </c>
      <c r="H120" s="11">
        <f t="shared" si="35"/>
        <v>1001775</v>
      </c>
      <c r="I120" s="11">
        <f t="shared" si="36"/>
        <v>-555932.4</v>
      </c>
      <c r="J120" s="84">
        <f>IF(AH120=1,'[5]SREC Inventory Activity'!Q109,IF($K$5="M",SUM(D$14:D119)-SUM(J$14:J119),IF($K$5="B",IF(ISODD($A120),SUM(D$14:D119)-SUM(J$14:J119),0),IF(OR(A120=1,A120=4,A120=7,A120=10),SUM(D$14:D119)-SUM(J$14:J119),0))))</f>
        <v>8103</v>
      </c>
      <c r="K120" s="172">
        <f>IF(AH120=1,'[5]SREC Inventory Activity'!W109,IF(J120&gt;0,E120,0))</f>
        <v>195.63</v>
      </c>
      <c r="L120" s="82">
        <f t="shared" si="34"/>
        <v>1585189.89</v>
      </c>
      <c r="M120" s="82">
        <f>IF(AH120=1,'[6]SREC Inv. Summary'!F119,IF(J120=0,0,O119))</f>
        <v>1805495.39</v>
      </c>
      <c r="N120" s="78">
        <f t="shared" si="37"/>
        <v>-220305.5</v>
      </c>
      <c r="O120" s="78">
        <f t="shared" si="38"/>
        <v>445842.59879989107</v>
      </c>
      <c r="P120" s="84">
        <f>IF(AH120=1,'[5]SREC Inventory Activity'!AB109,VLOOKUP($B120,Loans!$B$12:$AN$227,28,FALSE)*0)</f>
        <v>0</v>
      </c>
      <c r="Q120" s="82">
        <f>IF(AH120=1,'[6]SREC Inv. Summary'!J119,P120*E120*0.75)</f>
        <v>0</v>
      </c>
      <c r="R120" s="149">
        <f>IF(AH120=1,'[5]SREC Inventory Activity'!AH109,IF($K$5="M",SUM(P$14:P119)-SUM(R$14:R119),IF($K$5="B",IF(ISODD($A120),SUM(P$14:P119)-SUM(R$14:R119),0),IF(OR(A120=1,A120=4,A120=7,A120=10),SUM(P$14:P119)-SUM(R$14:R119),0))))</f>
        <v>0</v>
      </c>
      <c r="S120" s="82">
        <f>IF(AH120=1,'[6]SREC Inv. Summary'!M119,IF(R120&gt;0,V119,0))</f>
        <v>0</v>
      </c>
      <c r="T120" s="82">
        <f>IF(AH120=1,'[6]SREC Inv. Summary'!L119,IF(AND(R120&gt;0,K120=0),K120*R120,0))</f>
        <v>0</v>
      </c>
      <c r="U120" s="11">
        <f t="shared" si="39"/>
        <v>0</v>
      </c>
      <c r="V120" s="11">
        <f t="shared" si="40"/>
        <v>0</v>
      </c>
      <c r="W120" s="79">
        <f t="shared" si="41"/>
        <v>2109</v>
      </c>
      <c r="X120" s="79">
        <f t="shared" si="42"/>
        <v>8103</v>
      </c>
      <c r="Y120" s="145">
        <f t="shared" si="43"/>
        <v>2104</v>
      </c>
      <c r="Z120" s="80">
        <f t="shared" si="44"/>
        <v>445842.6</v>
      </c>
      <c r="AA120" s="80">
        <f t="shared" si="45"/>
        <v>1805495.39</v>
      </c>
      <c r="AB120" s="80">
        <f t="shared" si="46"/>
        <v>1585189.89</v>
      </c>
      <c r="AC120" s="80">
        <f t="shared" si="47"/>
        <v>-220305.5</v>
      </c>
      <c r="AD120" s="11">
        <f>AD119+Z120-AA120</f>
        <v>445842.59879989107</v>
      </c>
      <c r="AE120" s="150">
        <f>IF(AH120=1,[6]Input!C131,AD119*((B120-B119)-1)*$AE$2/365+$AE$2/365*1*AD120)</f>
        <v>9473.5222942726705</v>
      </c>
      <c r="AF120" s="150">
        <f>IF(AH120=1,[6]Input!E131,J120*'PS INPUT'!$C$22)</f>
        <v>0</v>
      </c>
      <c r="AG120" s="52"/>
      <c r="AH120" s="4">
        <v>1</v>
      </c>
      <c r="AI120" s="174"/>
      <c r="AL120" s="35"/>
    </row>
    <row r="121" spans="1:38" x14ac:dyDescent="0.2">
      <c r="A121" s="4">
        <f t="shared" si="32"/>
        <v>11</v>
      </c>
      <c r="B121" s="77">
        <f t="shared" si="33"/>
        <v>43069</v>
      </c>
      <c r="C121" s="77">
        <v>43040</v>
      </c>
      <c r="D121" s="142">
        <f>IF(AH121=1,'[5]SREC Inventory Activity'!C110,VLOOKUP($B121,Loans!$B$12:$AN$227,34,FALSE))</f>
        <v>1624</v>
      </c>
      <c r="E121" s="82">
        <f>IF(AH121=1,'[5]SREC Inventory Activity'!I110,IF($A121&lt;6,VLOOKUP(YEAR(B121),SRECPrice!$B$5:$C$26,2,FALSE),VLOOKUP(YEAR(B121)+1,SRECPrice!$B$5:$C$26,2,FALSE)))</f>
        <v>207.44</v>
      </c>
      <c r="F121" s="82">
        <f>IF(AH121=1,IF(AND(E121&lt;475,'[5]SREC Inventory Activity'!N110&gt;475),'[5]SREC Inventory Activity'!$N110,475),475)</f>
        <v>475</v>
      </c>
      <c r="G121" s="82">
        <f>IF(AH121=1,'[6]SREC Inv. Summary'!C120,D121*E121)</f>
        <v>336882.56</v>
      </c>
      <c r="H121" s="11">
        <f t="shared" si="35"/>
        <v>771400</v>
      </c>
      <c r="I121" s="11">
        <f t="shared" si="36"/>
        <v>-434517.44</v>
      </c>
      <c r="J121" s="84">
        <f>IF(AH121=1,'[5]SREC Inventory Activity'!Q110,IF($K$5="M",SUM(D$14:D120)-SUM(J$14:J120),IF($K$5="B",IF(ISODD($A121),SUM(D$14:D120)-SUM(J$14:J120),0),IF(OR(A121=1,A121=4,A121=7,A121=10),SUM(D$14:D120)-SUM(J$14:J120),0))))</f>
        <v>0</v>
      </c>
      <c r="K121" s="172">
        <f>IF(AH121=1,'[5]SREC Inventory Activity'!W110,IF(J121&gt;0,E121,0))</f>
        <v>0</v>
      </c>
      <c r="L121" s="82">
        <f t="shared" si="34"/>
        <v>0</v>
      </c>
      <c r="M121" s="82">
        <f>IF(AH121=1,'[6]SREC Inv. Summary'!F120,IF(J121=0,0,O120))</f>
        <v>0</v>
      </c>
      <c r="N121" s="78">
        <f t="shared" si="37"/>
        <v>0</v>
      </c>
      <c r="O121" s="78">
        <f t="shared" si="38"/>
        <v>782725.15879989113</v>
      </c>
      <c r="P121" s="84">
        <f>IF(AH121=1,'[5]SREC Inventory Activity'!AB110,VLOOKUP($B121,Loans!$B$12:$AN$227,28,FALSE)*0)</f>
        <v>0</v>
      </c>
      <c r="Q121" s="82">
        <f>IF(AH121=1,'[6]SREC Inv. Summary'!J120,P121*E121*0.75)</f>
        <v>0</v>
      </c>
      <c r="R121" s="149">
        <f>IF(AH121=1,'[5]SREC Inventory Activity'!AH110,IF($K$5="M",SUM(P$14:P120)-SUM(R$14:R120),IF($K$5="B",IF(ISODD($A121),SUM(P$14:P120)-SUM(R$14:R120),0),IF(OR(A121=1,A121=4,A121=7,A121=10),SUM(P$14:P120)-SUM(R$14:R120),0))))</f>
        <v>0</v>
      </c>
      <c r="S121" s="82">
        <f>IF(AH121=1,'[6]SREC Inv. Summary'!M120,IF(R121&gt;0,V120,0))</f>
        <v>0</v>
      </c>
      <c r="T121" s="82">
        <f>IF(AH121=1,'[6]SREC Inv. Summary'!L120,IF(AND(R121&gt;0,K121=0),K121*R121,0))</f>
        <v>0</v>
      </c>
      <c r="U121" s="11">
        <f t="shared" si="39"/>
        <v>0</v>
      </c>
      <c r="V121" s="11">
        <f t="shared" si="40"/>
        <v>0</v>
      </c>
      <c r="W121" s="79">
        <f t="shared" si="41"/>
        <v>1624</v>
      </c>
      <c r="X121" s="79">
        <f t="shared" si="42"/>
        <v>0</v>
      </c>
      <c r="Y121" s="145">
        <f t="shared" si="43"/>
        <v>3728</v>
      </c>
      <c r="Z121" s="80">
        <f t="shared" si="44"/>
        <v>336882.56</v>
      </c>
      <c r="AA121" s="80">
        <f t="shared" si="45"/>
        <v>0</v>
      </c>
      <c r="AB121" s="80">
        <f t="shared" si="46"/>
        <v>0</v>
      </c>
      <c r="AC121" s="80">
        <f t="shared" si="47"/>
        <v>0</v>
      </c>
      <c r="AD121" s="11">
        <f t="shared" si="48"/>
        <v>782725.15879989113</v>
      </c>
      <c r="AE121" s="150">
        <f>IF(AH121=1,[6]Input!C132,AD120*((B121-B120)-1)*$AE$2/365+$AE$2/365*1*AD121)</f>
        <v>4169.1518893850407</v>
      </c>
      <c r="AF121" s="150">
        <f>IF(AH121=1,[6]Input!E132,J121*'PS INPUT'!$C$22)</f>
        <v>5924.7</v>
      </c>
      <c r="AG121" s="52"/>
      <c r="AH121" s="4">
        <v>1</v>
      </c>
      <c r="AI121" s="174"/>
      <c r="AL121" s="35"/>
    </row>
    <row r="122" spans="1:38" x14ac:dyDescent="0.2">
      <c r="A122" s="4">
        <f t="shared" si="32"/>
        <v>12</v>
      </c>
      <c r="B122" s="77">
        <f t="shared" si="33"/>
        <v>43100</v>
      </c>
      <c r="C122" s="77">
        <v>43070</v>
      </c>
      <c r="D122" s="142">
        <f>IF(AH122=1,'[5]SREC Inventory Activity'!C111,VLOOKUP($B122,Loans!$B$12:$AN$227,34,FALSE))</f>
        <v>1178</v>
      </c>
      <c r="E122" s="82">
        <f>IF(AH122=1,'[5]SREC Inventory Activity'!I111,IF($A122&lt;6,VLOOKUP(YEAR(B122),SRECPrice!$B$5:$C$26,2,FALSE),VLOOKUP(YEAR(B122)+1,SRECPrice!$B$5:$C$26,2,FALSE)))</f>
        <v>207.3</v>
      </c>
      <c r="F122" s="82">
        <f>IF(AH122=1,IF(AND(E122&lt;475,'[5]SREC Inventory Activity'!N111&gt;475),'[5]SREC Inventory Activity'!$N111,475),475)</f>
        <v>475</v>
      </c>
      <c r="G122" s="82">
        <f>IF(AH122=1,'[6]SREC Inv. Summary'!C121,D122*E122)</f>
        <v>244199.4</v>
      </c>
      <c r="H122" s="11">
        <f t="shared" si="35"/>
        <v>559550</v>
      </c>
      <c r="I122" s="11">
        <f t="shared" si="36"/>
        <v>-315350.59999999998</v>
      </c>
      <c r="J122" s="84">
        <f>IF(AH122=1,'[5]SREC Inventory Activity'!Q111,IF($K$5="M",SUM(D$14:D121)-SUM(J$14:J121),IF($K$5="B",IF(ISODD($A122),SUM(D$14:D121)-SUM(J$14:J121),0),IF(OR(A122=1,A122=4,A122=7,A122=10),SUM(D$14:D121)-SUM(J$14:J121),0))))</f>
        <v>3732</v>
      </c>
      <c r="K122" s="172">
        <f>IF(AH122=1,'[5]SREC Inventory Activity'!W111,IF(J122&gt;0,E122,0))</f>
        <v>206.93</v>
      </c>
      <c r="L122" s="82">
        <f t="shared" si="34"/>
        <v>772262.76</v>
      </c>
      <c r="M122" s="82">
        <f>IF(AH122=1,'[6]SREC Inv. Summary'!F121,IF(J122=0,0,O121))</f>
        <v>782517.71999999986</v>
      </c>
      <c r="N122" s="78">
        <f t="shared" si="37"/>
        <v>-10254.959999999846</v>
      </c>
      <c r="O122" s="78">
        <f t="shared" si="38"/>
        <v>244406.83879989129</v>
      </c>
      <c r="P122" s="84">
        <f>IF(AH122=1,'[5]SREC Inventory Activity'!AB111,VLOOKUP($B122,Loans!$B$12:$AN$227,28,FALSE)*0)</f>
        <v>0</v>
      </c>
      <c r="Q122" s="82">
        <f>IF(AH122=1,'[6]SREC Inv. Summary'!J121,P122*E122*0.75)</f>
        <v>0</v>
      </c>
      <c r="R122" s="149">
        <f>IF(AH122=1,'[5]SREC Inventory Activity'!AH111,IF($K$5="M",SUM(P$14:P121)-SUM(R$14:R121),IF($K$5="B",IF(ISODD($A122),SUM(P$14:P121)-SUM(R$14:R121),0),IF(OR(A122=1,A122=4,A122=7,A122=10),SUM(P$14:P121)-SUM(R$14:R121),0))))</f>
        <v>0</v>
      </c>
      <c r="S122" s="82">
        <f>IF(AH122=1,'[6]SREC Inv. Summary'!M121,IF(R122&gt;0,V121,0))</f>
        <v>0</v>
      </c>
      <c r="T122" s="82">
        <f>IF(AH122=1,'[6]SREC Inv. Summary'!L121,IF(AND(R122&gt;0,K122=0),K122*R122,0))</f>
        <v>0</v>
      </c>
      <c r="U122" s="11">
        <f t="shared" si="39"/>
        <v>0</v>
      </c>
      <c r="V122" s="11">
        <f t="shared" si="40"/>
        <v>0</v>
      </c>
      <c r="W122" s="79">
        <f t="shared" si="41"/>
        <v>1178</v>
      </c>
      <c r="X122" s="79">
        <f t="shared" si="42"/>
        <v>3732</v>
      </c>
      <c r="Y122" s="145">
        <f t="shared" si="43"/>
        <v>1174</v>
      </c>
      <c r="Z122" s="80">
        <f t="shared" si="44"/>
        <v>244199.4</v>
      </c>
      <c r="AA122" s="80">
        <f t="shared" si="45"/>
        <v>782517.71999999986</v>
      </c>
      <c r="AB122" s="80">
        <f t="shared" si="46"/>
        <v>772262.76</v>
      </c>
      <c r="AC122" s="80">
        <f t="shared" si="47"/>
        <v>-10254.959999999846</v>
      </c>
      <c r="AD122" s="11">
        <f t="shared" si="48"/>
        <v>244406.83879989129</v>
      </c>
      <c r="AE122" s="150">
        <f>IF(AH122=1,[6]Input!C133,AD121*((B122-B121)-1)*$AE$2/365+$AE$2/365*1*AD122)</f>
        <v>7217.095725097327</v>
      </c>
      <c r="AF122" s="150">
        <f>IF(AH122=1,[6]Input!E133,J122*'PS INPUT'!$C$22)</f>
        <v>0</v>
      </c>
      <c r="AG122" s="52"/>
      <c r="AH122" s="4">
        <v>1</v>
      </c>
      <c r="AI122" s="174"/>
      <c r="AL122" s="35"/>
    </row>
    <row r="123" spans="1:38" x14ac:dyDescent="0.2">
      <c r="A123">
        <f t="shared" si="32"/>
        <v>1</v>
      </c>
      <c r="B123" s="70">
        <f t="shared" si="33"/>
        <v>43131</v>
      </c>
      <c r="C123" s="77">
        <v>43101</v>
      </c>
      <c r="D123" s="142">
        <f>IF(AH123=1,'[5]SREC Inventory Activity'!C112,VLOOKUP($B123,Loans!$B$12:$AN$227,34,FALSE))</f>
        <v>758</v>
      </c>
      <c r="E123" s="82">
        <f>IF(AH123=1,'[5]SREC Inventory Activity'!I112,IF($A123&lt;6,VLOOKUP(YEAR(B123),SRECPrice!$B$5:$C$26,2,FALSE),VLOOKUP(YEAR(B123)+1,SRECPrice!$B$5:$C$26,2,FALSE)))</f>
        <v>208.32</v>
      </c>
      <c r="F123" s="143">
        <f>IF(AH123=1,IF(AND(E123&lt;475,'[5]SREC Inventory Activity'!N112&gt;475),'[5]SREC Inventory Activity'!$N112,475),475)</f>
        <v>475</v>
      </c>
      <c r="G123" s="82">
        <f>IF(AH123=1,'[6]SREC Inv. Summary'!C122,D123*E123)</f>
        <v>157906.53</v>
      </c>
      <c r="H123" s="11">
        <f t="shared" si="35"/>
        <v>360050</v>
      </c>
      <c r="I123" s="11">
        <f t="shared" si="36"/>
        <v>-202143.47</v>
      </c>
      <c r="J123" s="147">
        <f>IF(AH123=1,'[5]SREC Inventory Activity'!Q112,IF($K$5="M",SUM(D$14:D122)-SUM(J$14:J122),IF($K$5="B",IF(ISODD($A123),SUM(D$14:D122)-SUM(J$14:J122),0),IF(OR(A123=1,A123=4,A123=7,A123=10),SUM(D$14:D122)-SUM(J$14:J122),0))))</f>
        <v>0</v>
      </c>
      <c r="K123" s="148">
        <f>IF(AH123=1,'[5]SREC Inventory Activity'!W112,IF(J123&gt;0,E123,0))</f>
        <v>0</v>
      </c>
      <c r="L123" s="82">
        <f t="shared" si="34"/>
        <v>0</v>
      </c>
      <c r="M123" s="82">
        <f>IF(AH123=1,'[6]SREC Inv. Summary'!F122,IF(J123=0,0,O122))</f>
        <v>0</v>
      </c>
      <c r="N123" s="78">
        <f t="shared" si="37"/>
        <v>0</v>
      </c>
      <c r="O123" s="78">
        <f t="shared" si="38"/>
        <v>402313.36879989132</v>
      </c>
      <c r="P123" s="84">
        <f>IF(AH123=1,'[5]SREC Inventory Activity'!AB112,VLOOKUP($B123,Loans!$B$12:$AN$227,28,FALSE)*0)</f>
        <v>0</v>
      </c>
      <c r="Q123" s="82">
        <f>IF(AH123=1,'[6]SREC Inv. Summary'!J122,P123*E123*0.75)</f>
        <v>0</v>
      </c>
      <c r="R123" s="149">
        <f>IF(AH123=1,'[5]SREC Inventory Activity'!AH112,IF($K$5="M",SUM(P$14:P122)-SUM(R$14:R122),IF($K$5="B",IF(ISODD($A123),SUM(P$14:P122)-SUM(R$14:R122),0),IF(OR(A123=1,A123=4,A123=7,A123=10),SUM(P$14:P122)-SUM(R$14:R122),0))))</f>
        <v>0</v>
      </c>
      <c r="S123" s="82">
        <f>IF(AH123=1,'[6]SREC Inv. Summary'!M122,IF(R123&gt;0,V122,0))</f>
        <v>0</v>
      </c>
      <c r="T123" s="82">
        <f>IF(AH123=1,'[6]SREC Inv. Summary'!L122,IF(AND(R123&gt;0,K123=0),K123*R123,0))</f>
        <v>0</v>
      </c>
      <c r="U123" s="11">
        <f t="shared" si="39"/>
        <v>0</v>
      </c>
      <c r="V123" s="11">
        <f t="shared" si="40"/>
        <v>0</v>
      </c>
      <c r="W123" s="79">
        <f t="shared" si="41"/>
        <v>758</v>
      </c>
      <c r="X123" s="79">
        <f t="shared" si="42"/>
        <v>0</v>
      </c>
      <c r="Y123" s="145">
        <f t="shared" si="43"/>
        <v>1932</v>
      </c>
      <c r="Z123" s="80">
        <f t="shared" si="44"/>
        <v>157906.53</v>
      </c>
      <c r="AA123" s="80">
        <f t="shared" si="45"/>
        <v>0</v>
      </c>
      <c r="AB123" s="80">
        <f t="shared" si="46"/>
        <v>0</v>
      </c>
      <c r="AC123" s="80">
        <f t="shared" si="47"/>
        <v>0</v>
      </c>
      <c r="AD123" s="11">
        <f t="shared" si="48"/>
        <v>402313.36879989132</v>
      </c>
      <c r="AE123" s="150">
        <f>IF(AH123=1,[6]Input!C134,AD122*((B123-B122)-1)*$AE$2/365+$AE$2/365*1*AD123)</f>
        <v>2044.9764806783187</v>
      </c>
      <c r="AF123" s="150">
        <f>IF(AH123=1,[6]Input!E134,J123*'PS INPUT'!$C$22)</f>
        <v>5544.01</v>
      </c>
      <c r="AG123" s="52"/>
      <c r="AH123">
        <v>1</v>
      </c>
      <c r="AL123" s="35"/>
    </row>
    <row r="124" spans="1:38" x14ac:dyDescent="0.2">
      <c r="A124">
        <f t="shared" si="32"/>
        <v>2</v>
      </c>
      <c r="B124" s="70">
        <f t="shared" si="33"/>
        <v>43159</v>
      </c>
      <c r="C124" s="77">
        <v>43132</v>
      </c>
      <c r="D124" s="142">
        <f>IF(AH124=1,'[5]SREC Inventory Activity'!C113,VLOOKUP($B124,Loans!$B$12:$AN$227,34,FALSE))</f>
        <v>1114</v>
      </c>
      <c r="E124" s="82">
        <f>IF(AH124=1,'[5]SREC Inventory Activity'!I113,IF($A124&lt;6,VLOOKUP(YEAR(B124),SRECPrice!$B$5:$C$26,2,FALSE),VLOOKUP(YEAR(B124)+1,SRECPrice!$B$5:$C$26,2,FALSE)))</f>
        <v>208.41</v>
      </c>
      <c r="F124" s="143">
        <f>IF(AH124=1,IF(AND(E124&lt;475,'[5]SREC Inventory Activity'!N113&gt;475),'[5]SREC Inventory Activity'!$N113,475),475)</f>
        <v>475</v>
      </c>
      <c r="G124" s="82">
        <f>IF(AH124=1,'[6]SREC Inv. Summary'!C123,D124*E124)</f>
        <v>232168.74</v>
      </c>
      <c r="H124" s="11">
        <f t="shared" si="35"/>
        <v>529150</v>
      </c>
      <c r="I124" s="11">
        <f t="shared" si="36"/>
        <v>-296981.26</v>
      </c>
      <c r="J124" s="147">
        <f>IF(AH124=1,'[5]SREC Inventory Activity'!Q113,IF($K$5="M",SUM(D$14:D123)-SUM(J$14:J123),IF($K$5="B",IF(ISODD($A124),SUM(D$14:D123)-SUM(J$14:J123),0),IF(OR(A124=1,A124=4,A124=7,A124=10),SUM(D$14:D123)-SUM(J$14:J123),0))))</f>
        <v>0</v>
      </c>
      <c r="K124" s="148">
        <f>IF(AH124=1,'[5]SREC Inventory Activity'!W113,IF(J124&gt;0,E124,0))</f>
        <v>0</v>
      </c>
      <c r="L124" s="82">
        <f t="shared" si="34"/>
        <v>0</v>
      </c>
      <c r="M124" s="82">
        <f>IF(AH124=1,'[6]SREC Inv. Summary'!F123,IF(J124=0,0,O123))</f>
        <v>0</v>
      </c>
      <c r="N124" s="78">
        <f t="shared" si="37"/>
        <v>0</v>
      </c>
      <c r="O124" s="78">
        <f t="shared" si="38"/>
        <v>634482.10879989131</v>
      </c>
      <c r="P124" s="84">
        <f>IF(AH124=1,'[5]SREC Inventory Activity'!AB113,VLOOKUP($B124,Loans!$B$12:$AN$227,28,FALSE)*0)</f>
        <v>0</v>
      </c>
      <c r="Q124" s="82">
        <f>IF(AH124=1,'[6]SREC Inv. Summary'!J123,P124*E124*0.75)</f>
        <v>0</v>
      </c>
      <c r="R124" s="149">
        <f>IF(AH124=1,'[5]SREC Inventory Activity'!AH113,IF($K$5="M",SUM(P$14:P123)-SUM(R$14:R123),IF($K$5="B",IF(ISODD($A124),SUM(P$14:P123)-SUM(R$14:R123),0),IF(OR(A124=1,A124=4,A124=7,A124=10),SUM(P$14:P123)-SUM(R$14:R123),0))))</f>
        <v>0</v>
      </c>
      <c r="S124" s="82">
        <f>IF(AH124=1,'[6]SREC Inv. Summary'!M123,IF(R124&gt;0,V123,0))</f>
        <v>0</v>
      </c>
      <c r="T124" s="82">
        <f>IF(AH124=1,'[6]SREC Inv. Summary'!L123,IF(AND(R124&gt;0,K124=0),K124*R124,0))</f>
        <v>0</v>
      </c>
      <c r="U124" s="11">
        <f t="shared" si="39"/>
        <v>0</v>
      </c>
      <c r="V124" s="11">
        <f t="shared" si="40"/>
        <v>0</v>
      </c>
      <c r="W124" s="79">
        <f t="shared" si="41"/>
        <v>1114</v>
      </c>
      <c r="X124" s="79">
        <f t="shared" si="42"/>
        <v>0</v>
      </c>
      <c r="Y124" s="145">
        <f t="shared" si="43"/>
        <v>3046</v>
      </c>
      <c r="Z124" s="80">
        <f t="shared" si="44"/>
        <v>232168.74</v>
      </c>
      <c r="AA124" s="80">
        <f t="shared" si="45"/>
        <v>0</v>
      </c>
      <c r="AB124" s="80">
        <f t="shared" si="46"/>
        <v>0</v>
      </c>
      <c r="AC124" s="80">
        <f t="shared" si="47"/>
        <v>0</v>
      </c>
      <c r="AD124" s="11">
        <f t="shared" si="48"/>
        <v>634482.10879989131</v>
      </c>
      <c r="AE124" s="150">
        <f>IF(AH124=1,[6]Input!C135,AD123*((B124-B123)-1)*$AE$2/365+$AE$2/365*1*AD124)</f>
        <v>3042.1620400592501</v>
      </c>
      <c r="AF124" s="150">
        <f>IF(AH124=1,[6]Input!E135,J124*'PS INPUT'!$C$22)</f>
        <v>0</v>
      </c>
      <c r="AG124" s="52"/>
      <c r="AH124">
        <v>1</v>
      </c>
    </row>
    <row r="125" spans="1:38" x14ac:dyDescent="0.2">
      <c r="A125">
        <f t="shared" si="32"/>
        <v>3</v>
      </c>
      <c r="B125" s="70">
        <f t="shared" si="33"/>
        <v>43190</v>
      </c>
      <c r="C125" s="77">
        <v>43160</v>
      </c>
      <c r="D125" s="142">
        <f>IF(AH125=1,'[5]SREC Inventory Activity'!C114,VLOOKUP($B125,Loans!$B$12:$AN$227,34,FALSE))</f>
        <v>1061</v>
      </c>
      <c r="E125" s="82">
        <f>IF(AH125=1,'[5]SREC Inventory Activity'!I114,IF($A125&lt;6,VLOOKUP(YEAR(B125),SRECPrice!$B$5:$C$26,2,FALSE),VLOOKUP(YEAR(B125)+1,SRECPrice!$B$5:$C$26,2,FALSE)))</f>
        <v>209.85</v>
      </c>
      <c r="F125" s="143">
        <f>IF(AH125=1,IF(AND(E125&lt;475,'[5]SREC Inventory Activity'!N114&gt;475),'[5]SREC Inventory Activity'!$N114,475),475)</f>
        <v>475</v>
      </c>
      <c r="G125" s="82">
        <f>IF(AH125=1,'[6]SREC Inv. Summary'!C124,D125*E125)</f>
        <v>222650.85</v>
      </c>
      <c r="H125" s="11">
        <f t="shared" si="35"/>
        <v>503975</v>
      </c>
      <c r="I125" s="11">
        <f t="shared" si="36"/>
        <v>-281324.15000000002</v>
      </c>
      <c r="J125" s="147">
        <f>IF(AH125=1,'[5]SREC Inventory Activity'!Q114,IF($K$5="M",SUM(D$14:D124)-SUM(J$14:J124),IF($K$5="B",IF(ISODD($A125),SUM(D$14:D124)-SUM(J$14:J124),0),IF(OR(A125=1,A125=4,A125=7,A125=10),SUM(D$14:D124)-SUM(J$14:J124),0))))</f>
        <v>3051</v>
      </c>
      <c r="K125" s="148">
        <f>IF(AH125=1,'[5]SREC Inventory Activity'!W114,IF(J125&gt;0,E125,0))</f>
        <v>232.999016715831</v>
      </c>
      <c r="L125" s="82">
        <f t="shared" si="34"/>
        <v>710880</v>
      </c>
      <c r="M125" s="82">
        <f>IF(AH125=1,'[6]SREC Inv. Summary'!F124,IF(J125=0,0,O124))</f>
        <v>634482.14</v>
      </c>
      <c r="N125" s="78">
        <f t="shared" si="37"/>
        <v>76397.859999999986</v>
      </c>
      <c r="O125" s="78">
        <f t="shared" si="38"/>
        <v>222650.81879989128</v>
      </c>
      <c r="P125" s="84">
        <f>IF(AH125=1,'[5]SREC Inventory Activity'!AB114,VLOOKUP($B125,Loans!$B$12:$AN$227,28,FALSE)*0)</f>
        <v>0</v>
      </c>
      <c r="Q125" s="82">
        <f>IF(AH125=1,'[6]SREC Inv. Summary'!J124,P125*E125*0.75)</f>
        <v>0</v>
      </c>
      <c r="R125" s="149">
        <f>IF(AH125=1,'[5]SREC Inventory Activity'!AH114,IF($K$5="M",SUM(P$14:P124)-SUM(R$14:R124),IF($K$5="B",IF(ISODD($A125),SUM(P$14:P124)-SUM(R$14:R124),0),IF(OR(A125=1,A125=4,A125=7,A125=10),SUM(P$14:P124)-SUM(R$14:R124),0))))</f>
        <v>0</v>
      </c>
      <c r="S125" s="82">
        <f>IF(AH125=1,'[6]SREC Inv. Summary'!M124,IF(R125&gt;0,V124,0))</f>
        <v>0</v>
      </c>
      <c r="T125" s="82">
        <f>IF(AH125=1,'[6]SREC Inv. Summary'!L124,IF(AND(R125&gt;0,K125=0),K125*R125,0))</f>
        <v>0</v>
      </c>
      <c r="U125" s="11">
        <f t="shared" si="39"/>
        <v>0</v>
      </c>
      <c r="V125" s="11">
        <f t="shared" si="40"/>
        <v>0</v>
      </c>
      <c r="W125" s="79">
        <f t="shared" si="41"/>
        <v>1061</v>
      </c>
      <c r="X125" s="79">
        <f t="shared" si="42"/>
        <v>3051</v>
      </c>
      <c r="Y125" s="145">
        <f t="shared" si="43"/>
        <v>1056</v>
      </c>
      <c r="Z125" s="80">
        <f t="shared" si="44"/>
        <v>222650.85</v>
      </c>
      <c r="AA125" s="80">
        <f t="shared" si="45"/>
        <v>634482.14</v>
      </c>
      <c r="AB125" s="80">
        <f t="shared" si="46"/>
        <v>710880</v>
      </c>
      <c r="AC125" s="80">
        <f t="shared" si="47"/>
        <v>76397.859999999986</v>
      </c>
      <c r="AD125" s="11">
        <f t="shared" si="48"/>
        <v>222650.81879989128</v>
      </c>
      <c r="AE125" s="150">
        <f>IF(AH125=1,[6]Input!C136,AD124*((B125-B124)-1)*$AE$2/365+$AE$2/365*1*AD125)</f>
        <v>4602.259520453661</v>
      </c>
      <c r="AF125" s="150">
        <f>IF(AH125=1,[6]Input!E136,J125*'PS INPUT'!$C$22)</f>
        <v>0</v>
      </c>
      <c r="AG125" s="52"/>
      <c r="AH125">
        <v>1</v>
      </c>
    </row>
    <row r="126" spans="1:38" x14ac:dyDescent="0.2">
      <c r="A126">
        <f t="shared" si="32"/>
        <v>4</v>
      </c>
      <c r="B126" s="70">
        <f t="shared" si="33"/>
        <v>43220</v>
      </c>
      <c r="C126" s="77">
        <v>43191</v>
      </c>
      <c r="D126" s="142">
        <f>IF(AH126=1,'[5]SREC Inventory Activity'!C115,VLOOKUP($B126,Loans!$B$12:$AN$227,34,FALSE))</f>
        <v>1490</v>
      </c>
      <c r="E126" s="82">
        <f>IF(AH126=1,'[5]SREC Inventory Activity'!I115,IF($A126&lt;6,VLOOKUP(YEAR(B126),SRECPrice!$B$5:$C$26,2,FALSE),VLOOKUP(YEAR(B126)+1,SRECPrice!$B$5:$C$26,2,FALSE)))</f>
        <v>209</v>
      </c>
      <c r="F126" s="143">
        <f>IF(AH126=1,IF(AND(E126&lt;475,'[5]SREC Inventory Activity'!N115&gt;475),'[5]SREC Inventory Activity'!$N115,475),475)</f>
        <v>475</v>
      </c>
      <c r="G126" s="82">
        <f>IF(AH126=1,'[6]SREC Inv. Summary'!C125,D126*E126)</f>
        <v>311410</v>
      </c>
      <c r="H126" s="11">
        <f t="shared" si="35"/>
        <v>707750</v>
      </c>
      <c r="I126" s="11">
        <f t="shared" si="36"/>
        <v>-396340</v>
      </c>
      <c r="J126" s="175">
        <f>IF(AH126=1,'[5]SREC Inventory Activity'!Q115,IF($K$5="M",SUM(D$14:D125)-SUM(J$14:J125),IF($K$5="B",IF(ISODD($A126),SUM(D$14:D125)-SUM(J$14:J125),0),IF(OR(A126=1,A126=4,A126=7,A126=10),SUM(D$14:D125)-SUM(J$14:J125),0))))*0</f>
        <v>0</v>
      </c>
      <c r="K126" s="176">
        <f>IF(AH126=1,'[5]SREC Inventory Activity'!W115,IF(J126&gt;0,E126,0))*0</f>
        <v>0</v>
      </c>
      <c r="L126" s="82">
        <f t="shared" si="34"/>
        <v>0</v>
      </c>
      <c r="M126" s="82">
        <f>IF(AH126=1,'[6]SREC Inv. Summary'!F125,IF(J126=0,0,O125))</f>
        <v>0</v>
      </c>
      <c r="N126" s="78">
        <f t="shared" si="37"/>
        <v>0</v>
      </c>
      <c r="O126" s="78">
        <f t="shared" si="38"/>
        <v>534060.81879989128</v>
      </c>
      <c r="P126" s="84">
        <f>IF(AH126=1,'[5]SREC Inventory Activity'!AB115,VLOOKUP($B126,Loans!$B$12:$AN$227,28,FALSE)*0)</f>
        <v>0</v>
      </c>
      <c r="Q126" s="82">
        <f>IF(AH126=1,'[6]SREC Inv. Summary'!J125,P126*E126*0.75)</f>
        <v>0</v>
      </c>
      <c r="R126" s="149">
        <f>IF(AH126=1,'[5]SREC Inventory Activity'!AH115,IF($K$5="M",SUM(P$14:P125)-SUM(R$14:R125),IF($K$5="B",IF(ISODD($A126),SUM(P$14:P125)-SUM(R$14:R125),0),IF(OR(A126=1,A126=4,A126=7,A126=10),SUM(P$14:P125)-SUM(R$14:R125),0))))</f>
        <v>0</v>
      </c>
      <c r="S126" s="82">
        <f>IF(AH126=1,'[6]SREC Inv. Summary'!M125,IF(R126&gt;0,V125,0))</f>
        <v>0</v>
      </c>
      <c r="T126" s="82">
        <f>IF(AH126=1,'[6]SREC Inv. Summary'!L125,IF(AND(R126&gt;0,K126=0),K126*R126,0))</f>
        <v>0</v>
      </c>
      <c r="U126" s="11">
        <f t="shared" si="39"/>
        <v>0</v>
      </c>
      <c r="V126" s="11">
        <f t="shared" si="40"/>
        <v>0</v>
      </c>
      <c r="W126" s="79">
        <f t="shared" si="41"/>
        <v>1490</v>
      </c>
      <c r="X126" s="79">
        <f t="shared" si="42"/>
        <v>0</v>
      </c>
      <c r="Y126" s="145">
        <f t="shared" si="43"/>
        <v>2546</v>
      </c>
      <c r="Z126" s="80">
        <f t="shared" si="44"/>
        <v>311410</v>
      </c>
      <c r="AA126" s="80">
        <f t="shared" si="45"/>
        <v>0</v>
      </c>
      <c r="AB126" s="80">
        <f t="shared" si="46"/>
        <v>0</v>
      </c>
      <c r="AC126" s="80">
        <f t="shared" si="47"/>
        <v>0</v>
      </c>
      <c r="AD126" s="11">
        <f t="shared" si="48"/>
        <v>534060.81879989128</v>
      </c>
      <c r="AE126" s="150">
        <f>IF(AH126=1,[6]Input!C137,AD125*((B126-B125)-1)*$AE$2/365+$AE$2/365*1*AD126)</f>
        <v>1852.1188283246152</v>
      </c>
      <c r="AF126" s="150">
        <f>IF(AH126=1,[6]Input!E137,J126*'PS INPUT'!$C$22)</f>
        <v>0</v>
      </c>
      <c r="AG126" s="52"/>
      <c r="AH126">
        <v>0</v>
      </c>
    </row>
    <row r="127" spans="1:38" x14ac:dyDescent="0.2">
      <c r="A127">
        <f t="shared" si="32"/>
        <v>5</v>
      </c>
      <c r="B127" s="70">
        <f t="shared" si="33"/>
        <v>43251</v>
      </c>
      <c r="C127" s="77">
        <v>43221</v>
      </c>
      <c r="D127" s="142">
        <f>IF(AH127=1,'[5]SREC Inventory Activity'!C116,VLOOKUP($B127,Loans!$B$12:$AN$227,34,FALSE))</f>
        <v>2115</v>
      </c>
      <c r="E127" s="82">
        <f>IF(AH127=1,'[5]SREC Inventory Activity'!I116,IF($A127&lt;6,VLOOKUP(YEAR(B127),SRECPrice!$B$5:$C$26,2,FALSE),VLOOKUP(YEAR(B127)+1,SRECPrice!$B$5:$C$26,2,FALSE)))</f>
        <v>209</v>
      </c>
      <c r="F127" s="143">
        <f>IF(AH127=1,IF(AND(E127&lt;475,'[5]SREC Inventory Activity'!N116&gt;475),'[5]SREC Inventory Activity'!$N116,475),475)</f>
        <v>475</v>
      </c>
      <c r="G127" s="82">
        <f>IF(AH127=1,'[6]SREC Inv. Summary'!C126,D127*E127)</f>
        <v>442035</v>
      </c>
      <c r="H127" s="11">
        <f t="shared" si="35"/>
        <v>1004625</v>
      </c>
      <c r="I127" s="11">
        <f t="shared" si="36"/>
        <v>-562590</v>
      </c>
      <c r="J127" s="147">
        <f>IF(AH127=1,'[5]SREC Inventory Activity'!Q116,IF($K$5="M",SUM(D$14:D126)-SUM(J$14:J126),IF($K$5="B",IF(ISODD($A127),SUM(D$14:D126)-SUM(J$14:J126),0),IF(OR(A127=1,A127=4,A127=7,A127=10),SUM(D$14:D126)-SUM(J$14:J126),0))))</f>
        <v>0</v>
      </c>
      <c r="K127" s="148">
        <f>IF(AH127=1,'[5]SREC Inventory Activity'!W116,IF(J127&gt;0,E127,0))</f>
        <v>0</v>
      </c>
      <c r="L127" s="82">
        <f t="shared" si="34"/>
        <v>0</v>
      </c>
      <c r="M127" s="82">
        <f>IF(AH127=1,'[6]SREC Inv. Summary'!F126,IF(J127=0,0,O126))</f>
        <v>0</v>
      </c>
      <c r="N127" s="78">
        <f t="shared" si="37"/>
        <v>0</v>
      </c>
      <c r="O127" s="78">
        <f t="shared" si="38"/>
        <v>976095.81879989128</v>
      </c>
      <c r="P127" s="84">
        <f>IF(AH127=1,'[5]SREC Inventory Activity'!AB116,VLOOKUP($B127,Loans!$B$12:$AN$227,28,FALSE)*0)</f>
        <v>0</v>
      </c>
      <c r="Q127" s="82">
        <f>IF(AH127=1,'[6]SREC Inv. Summary'!J126,P127*E127*0.75)</f>
        <v>0</v>
      </c>
      <c r="R127" s="149">
        <f>IF(AH127=1,'[5]SREC Inventory Activity'!AH116,IF($K$5="M",SUM(P$14:P126)-SUM(R$14:R126),IF($K$5="B",IF(ISODD($A127),SUM(P$14:P126)-SUM(R$14:R126),0),IF(OR(A127=1,A127=4,A127=7,A127=10),SUM(P$14:P126)-SUM(R$14:R126),0))))</f>
        <v>0</v>
      </c>
      <c r="S127" s="82">
        <f>IF(AH127=1,'[6]SREC Inv. Summary'!M126,IF(R127&gt;0,V126,0))</f>
        <v>0</v>
      </c>
      <c r="T127" s="82">
        <f>IF(AH127=1,'[6]SREC Inv. Summary'!L126,IF(AND(R127&gt;0,K127=0),K127*R127,0))</f>
        <v>0</v>
      </c>
      <c r="U127" s="11">
        <f t="shared" si="39"/>
        <v>0</v>
      </c>
      <c r="V127" s="11">
        <f t="shared" si="40"/>
        <v>0</v>
      </c>
      <c r="W127" s="79">
        <f t="shared" si="41"/>
        <v>2115</v>
      </c>
      <c r="X127" s="79">
        <f t="shared" si="42"/>
        <v>0</v>
      </c>
      <c r="Y127" s="145">
        <f t="shared" si="43"/>
        <v>4661</v>
      </c>
      <c r="Z127" s="80">
        <f t="shared" si="44"/>
        <v>442035</v>
      </c>
      <c r="AA127" s="80">
        <f t="shared" si="45"/>
        <v>0</v>
      </c>
      <c r="AB127" s="80">
        <f t="shared" si="46"/>
        <v>0</v>
      </c>
      <c r="AC127" s="80">
        <f t="shared" si="47"/>
        <v>0</v>
      </c>
      <c r="AD127" s="11">
        <f t="shared" si="48"/>
        <v>976095.81879989128</v>
      </c>
      <c r="AE127" s="150">
        <f>IF(AH127=1,[6]Input!C138,AD126*((B127-B126)-1)*$AE$2/365+$AE$2/365*1*AD127)</f>
        <v>4503.2846603189964</v>
      </c>
      <c r="AF127" s="150">
        <f>IF(AH127=1,[6]Input!E138,J127*'PS INPUT'!$C$22)</f>
        <v>0</v>
      </c>
      <c r="AG127" s="52"/>
      <c r="AH127">
        <v>0</v>
      </c>
    </row>
    <row r="128" spans="1:38" x14ac:dyDescent="0.2">
      <c r="A128">
        <f t="shared" si="32"/>
        <v>6</v>
      </c>
      <c r="B128" s="70">
        <f t="shared" si="33"/>
        <v>43281</v>
      </c>
      <c r="C128" s="77">
        <v>43252</v>
      </c>
      <c r="D128" s="142">
        <f>IF(AH128=1,'[5]SREC Inventory Activity'!C117,VLOOKUP($B128,Loans!$B$12:$AN$227,34,FALSE))</f>
        <v>2368</v>
      </c>
      <c r="E128" s="82">
        <f>IF(AH128=1,'[5]SREC Inventory Activity'!I117,IF($A128&lt;6,VLOOKUP(YEAR(B128),SRECPrice!$B$5:$C$26,2,FALSE),VLOOKUP(YEAR(B128)+1,SRECPrice!$B$5:$C$26,2,FALSE)))</f>
        <v>209</v>
      </c>
      <c r="F128" s="143">
        <f>IF(AH128=1,IF(AND(E128&lt;475,'[5]SREC Inventory Activity'!N117&gt;475),'[5]SREC Inventory Activity'!$N117,475),475)</f>
        <v>475</v>
      </c>
      <c r="G128" s="82">
        <f>IF(AH128=1,'[6]SREC Inv. Summary'!C127,D128*E128)</f>
        <v>494912</v>
      </c>
      <c r="H128" s="11">
        <f t="shared" si="35"/>
        <v>1124800</v>
      </c>
      <c r="I128" s="11">
        <f t="shared" si="36"/>
        <v>-629888</v>
      </c>
      <c r="J128" s="147">
        <f>IF(AH128=1,'[5]SREC Inventory Activity'!Q117,IF($K$5="M",SUM(D$14:D127)-SUM(J$14:J127),IF($K$5="B",IF(ISODD($A128),SUM(D$14:D127)-SUM(J$14:J127),0),IF(OR(A128=1,A128=4,A128=7,A128=10),SUM(D$14:D127)-SUM(J$14:J127),0))))</f>
        <v>0</v>
      </c>
      <c r="K128" s="148">
        <f>IF(AH128=1,'[5]SREC Inventory Activity'!W117,IF(J128&gt;0,E128,0))</f>
        <v>0</v>
      </c>
      <c r="L128" s="82">
        <f t="shared" si="34"/>
        <v>0</v>
      </c>
      <c r="M128" s="82">
        <f>IF(AH128=1,'[6]SREC Inv. Summary'!F127,IF(J128=0,0,O127))</f>
        <v>0</v>
      </c>
      <c r="N128" s="78">
        <f t="shared" si="37"/>
        <v>0</v>
      </c>
      <c r="O128" s="78">
        <f t="shared" si="38"/>
        <v>1471007.8187998913</v>
      </c>
      <c r="P128" s="84">
        <f>IF(AH128=1,'[5]SREC Inventory Activity'!AB117,VLOOKUP($B128,Loans!$B$12:$AN$227,28,FALSE)*0)</f>
        <v>0</v>
      </c>
      <c r="Q128" s="82">
        <f>IF(AH128=1,'[6]SREC Inv. Summary'!J127,P128*E128*0.75)</f>
        <v>0</v>
      </c>
      <c r="R128" s="149">
        <f>IF(AH128=1,'[5]SREC Inventory Activity'!AH117,IF($K$5="M",SUM(P$14:P127)-SUM(R$14:R127),IF($K$5="B",IF(ISODD($A128),SUM(P$14:P127)-SUM(R$14:R127),0),IF(OR(A128=1,A128=4,A128=7,A128=10),SUM(P$14:P127)-SUM(R$14:R127),0))))</f>
        <v>0</v>
      </c>
      <c r="S128" s="82">
        <f>IF(AH128=1,'[6]SREC Inv. Summary'!M127,IF(R128&gt;0,V127,0))</f>
        <v>0</v>
      </c>
      <c r="T128" s="82">
        <f>IF(AH128=1,'[6]SREC Inv. Summary'!L127,IF(AND(R128&gt;0,K128=0),K128*R128,0))</f>
        <v>0</v>
      </c>
      <c r="U128" s="11">
        <f t="shared" si="39"/>
        <v>0</v>
      </c>
      <c r="V128" s="11">
        <f t="shared" si="40"/>
        <v>0</v>
      </c>
      <c r="W128" s="79">
        <f t="shared" si="41"/>
        <v>2368</v>
      </c>
      <c r="X128" s="79">
        <f t="shared" si="42"/>
        <v>0</v>
      </c>
      <c r="Y128" s="145">
        <f t="shared" si="43"/>
        <v>7029</v>
      </c>
      <c r="Z128" s="80">
        <f t="shared" si="44"/>
        <v>494912</v>
      </c>
      <c r="AA128" s="80">
        <f t="shared" si="45"/>
        <v>0</v>
      </c>
      <c r="AB128" s="80">
        <f t="shared" si="46"/>
        <v>0</v>
      </c>
      <c r="AC128" s="80">
        <f t="shared" si="47"/>
        <v>0</v>
      </c>
      <c r="AD128" s="11">
        <f t="shared" si="48"/>
        <v>1471007.8187998913</v>
      </c>
      <c r="AE128" s="150">
        <f>IF(AH128=1,[6]Input!C139,AD127*((B128-B127)-1)*$AE$2/365+$AE$2/365*1*AD128)</f>
        <v>7889.0738650369431</v>
      </c>
      <c r="AF128" s="150">
        <f>IF(AH128=1,[6]Input!E139,J128*'PS INPUT'!$C$22)</f>
        <v>0</v>
      </c>
      <c r="AG128" s="52"/>
      <c r="AH128">
        <v>0</v>
      </c>
    </row>
    <row r="129" spans="1:34" x14ac:dyDescent="0.2">
      <c r="A129">
        <f t="shared" si="32"/>
        <v>7</v>
      </c>
      <c r="B129" s="70">
        <f t="shared" si="33"/>
        <v>43312</v>
      </c>
      <c r="C129" s="77">
        <v>43282</v>
      </c>
      <c r="D129" s="142">
        <f>IF(AH129=1,'[5]SREC Inventory Activity'!C118,VLOOKUP($B129,Loans!$B$12:$AN$227,34,FALSE))</f>
        <v>2818</v>
      </c>
      <c r="E129" s="82">
        <f>IF(AH129=1,'[5]SREC Inventory Activity'!I118,IF($A129&lt;6,VLOOKUP(YEAR(B129),SRECPrice!$B$5:$C$26,2,FALSE),VLOOKUP(YEAR(B129)+1,SRECPrice!$B$5:$C$26,2,FALSE)))</f>
        <v>209</v>
      </c>
      <c r="F129" s="143">
        <f>IF(AH129=1,IF(AND(E129&lt;475,'[5]SREC Inventory Activity'!N118&gt;475),'[5]SREC Inventory Activity'!$N118,475),475)</f>
        <v>475</v>
      </c>
      <c r="G129" s="82">
        <f>IF(AH129=1,'[6]SREC Inv. Summary'!C128,D129*E129)</f>
        <v>588962</v>
      </c>
      <c r="H129" s="11">
        <f t="shared" si="35"/>
        <v>1338550</v>
      </c>
      <c r="I129" s="11">
        <f t="shared" si="36"/>
        <v>-749588</v>
      </c>
      <c r="J129" s="147">
        <f>IF(AH129=1,'[5]SREC Inventory Activity'!Q118,IF($K$5="M",SUM(D$14:D128)-SUM(J$14:J128),IF($K$5="B",IF(ISODD($A129),SUM(D$14:D128)-SUM(J$14:J128),0),IF(OR(A129=1,A129=4,A129=7,A129=10),SUM(D$14:D128)-SUM(J$14:J128),0))))</f>
        <v>7029</v>
      </c>
      <c r="K129" s="148">
        <f>IF(AH129=1,'[5]SREC Inventory Activity'!W118,IF(J129&gt;0,E129,0))</f>
        <v>209</v>
      </c>
      <c r="L129" s="82">
        <f t="shared" si="34"/>
        <v>1469061</v>
      </c>
      <c r="M129" s="82">
        <f>IF(AH129=1,'[6]SREC Inv. Summary'!F128,IF(J129=0,0,O128))</f>
        <v>1471007.8187998913</v>
      </c>
      <c r="N129" s="78">
        <f t="shared" si="37"/>
        <v>-1946.8187998912763</v>
      </c>
      <c r="O129" s="78">
        <f t="shared" si="38"/>
        <v>588962</v>
      </c>
      <c r="P129" s="84">
        <f>IF(AH129=1,'[5]SREC Inventory Activity'!AB118,VLOOKUP($B129,Loans!$B$12:$AN$227,28,FALSE)*0)</f>
        <v>0</v>
      </c>
      <c r="Q129" s="82">
        <f>IF(AH129=1,'[6]SREC Inv. Summary'!J128,P129*E129*0.75)</f>
        <v>0</v>
      </c>
      <c r="R129" s="149">
        <f>IF(AH129=1,'[5]SREC Inventory Activity'!AH118,IF($K$5="M",SUM(P$14:P128)-SUM(R$14:R128),IF($K$5="B",IF(ISODD($A129),SUM(P$14:P128)-SUM(R$14:R128),0),IF(OR(A129=1,A129=4,A129=7,A129=10),SUM(P$14:P128)-SUM(R$14:R128),0))))</f>
        <v>0</v>
      </c>
      <c r="S129" s="82">
        <f>IF(AH129=1,'[6]SREC Inv. Summary'!M128,IF(R129&gt;0,V128,0))</f>
        <v>0</v>
      </c>
      <c r="T129" s="82">
        <f>IF(AH129=1,'[6]SREC Inv. Summary'!L128,IF(AND(R129&gt;0,K129=0),K129*R129,0))</f>
        <v>0</v>
      </c>
      <c r="U129" s="11">
        <f t="shared" si="39"/>
        <v>0</v>
      </c>
      <c r="V129" s="11">
        <f t="shared" si="40"/>
        <v>0</v>
      </c>
      <c r="W129" s="79">
        <f t="shared" si="41"/>
        <v>2818</v>
      </c>
      <c r="X129" s="79">
        <f t="shared" si="42"/>
        <v>7029</v>
      </c>
      <c r="Y129" s="145">
        <f t="shared" si="43"/>
        <v>2818</v>
      </c>
      <c r="Z129" s="80">
        <f t="shared" si="44"/>
        <v>588962</v>
      </c>
      <c r="AA129" s="80">
        <f t="shared" si="45"/>
        <v>1471007.8187998913</v>
      </c>
      <c r="AB129" s="80">
        <f t="shared" si="46"/>
        <v>1469061</v>
      </c>
      <c r="AC129" s="80">
        <f t="shared" si="47"/>
        <v>-1946.8187998912763</v>
      </c>
      <c r="AD129" s="11">
        <f t="shared" si="48"/>
        <v>588962</v>
      </c>
      <c r="AE129" s="150">
        <f>IF(AH129=1,[6]Input!C140,AD128*((B129-B128)-1)*$AE$2/365+$AE$2/365*1*AD129)</f>
        <v>11847.524130790367</v>
      </c>
      <c r="AF129" s="150">
        <f>IF(AH129=1,[6]Input!E140,J129*'PS INPUT'!$C$22)</f>
        <v>7450.7400000000007</v>
      </c>
      <c r="AG129" s="52"/>
      <c r="AH129">
        <v>0</v>
      </c>
    </row>
    <row r="130" spans="1:34" x14ac:dyDescent="0.2">
      <c r="A130">
        <f t="shared" si="32"/>
        <v>8</v>
      </c>
      <c r="B130" s="70">
        <f t="shared" si="33"/>
        <v>43343</v>
      </c>
      <c r="C130" s="77">
        <v>43313</v>
      </c>
      <c r="D130" s="142">
        <f>IF(AH130=1,'[5]SREC Inventory Activity'!C119,VLOOKUP($B130,Loans!$B$12:$AN$227,34,FALSE))</f>
        <v>2754</v>
      </c>
      <c r="E130" s="82">
        <f>IF(AH130=1,'[5]SREC Inventory Activity'!I119,IF($A130&lt;6,VLOOKUP(YEAR(B130),SRECPrice!$B$5:$C$26,2,FALSE),VLOOKUP(YEAR(B130)+1,SRECPrice!$B$5:$C$26,2,FALSE)))</f>
        <v>209</v>
      </c>
      <c r="F130" s="143">
        <f>IF(AH130=1,IF(AND(E130&lt;475,'[5]SREC Inventory Activity'!N119&gt;475),'[5]SREC Inventory Activity'!$N119,475),475)</f>
        <v>475</v>
      </c>
      <c r="G130" s="82">
        <f>IF(AH130=1,'[6]SREC Inv. Summary'!C129,D130*E130)</f>
        <v>575586</v>
      </c>
      <c r="H130" s="11">
        <f t="shared" si="35"/>
        <v>1308150</v>
      </c>
      <c r="I130" s="11">
        <f t="shared" si="36"/>
        <v>-732564</v>
      </c>
      <c r="J130" s="147">
        <f>IF(AH130=1,'[5]SREC Inventory Activity'!Q119,IF($K$5="M",SUM(D$14:D129)-SUM(J$14:J129),IF($K$5="B",IF(ISODD($A130),SUM(D$14:D129)-SUM(J$14:J129),0),IF(OR(A130=1,A130=4,A130=7,A130=10),SUM(D$14:D129)-SUM(J$14:J129),0))))</f>
        <v>0</v>
      </c>
      <c r="K130" s="148">
        <f>IF(AH130=1,'[5]SREC Inventory Activity'!W119,IF(J130&gt;0,E130,0))</f>
        <v>0</v>
      </c>
      <c r="L130" s="82">
        <f t="shared" si="34"/>
        <v>0</v>
      </c>
      <c r="M130" s="82">
        <f>IF(AH130=1,'[6]SREC Inv. Summary'!F129,IF(J130=0,0,O129))</f>
        <v>0</v>
      </c>
      <c r="N130" s="78">
        <f t="shared" si="37"/>
        <v>0</v>
      </c>
      <c r="O130" s="78">
        <f t="shared" si="38"/>
        <v>1164548</v>
      </c>
      <c r="P130" s="84">
        <f>IF(AH130=1,'[5]SREC Inventory Activity'!AB119,VLOOKUP($B130,Loans!$B$12:$AN$227,28,FALSE)*0)</f>
        <v>0</v>
      </c>
      <c r="Q130" s="82">
        <f>IF(AH130=1,'[6]SREC Inv. Summary'!J129,P130*E130*0.75)</f>
        <v>0</v>
      </c>
      <c r="R130" s="149">
        <f>IF(AH130=1,'[5]SREC Inventory Activity'!AH119,IF($K$5="M",SUM(P$14:P129)-SUM(R$14:R129),IF($K$5="B",IF(ISODD($A130),SUM(P$14:P129)-SUM(R$14:R129),0),IF(OR(A130=1,A130=4,A130=7,A130=10),SUM(P$14:P129)-SUM(R$14:R129),0))))</f>
        <v>0</v>
      </c>
      <c r="S130" s="82">
        <f>IF(AH130=1,'[6]SREC Inv. Summary'!M129,IF(R130&gt;0,V129,0))</f>
        <v>0</v>
      </c>
      <c r="T130" s="82">
        <f>IF(AH130=1,'[6]SREC Inv. Summary'!L129,IF(AND(R130&gt;0,K130=0),K130*R130,0))</f>
        <v>0</v>
      </c>
      <c r="U130" s="11">
        <f t="shared" si="39"/>
        <v>0</v>
      </c>
      <c r="V130" s="11">
        <f t="shared" si="40"/>
        <v>0</v>
      </c>
      <c r="W130" s="79">
        <f t="shared" si="41"/>
        <v>2754</v>
      </c>
      <c r="X130" s="79">
        <f t="shared" si="42"/>
        <v>0</v>
      </c>
      <c r="Y130" s="145">
        <f t="shared" si="43"/>
        <v>5572</v>
      </c>
      <c r="Z130" s="80">
        <f t="shared" si="44"/>
        <v>575586</v>
      </c>
      <c r="AA130" s="80">
        <f t="shared" si="45"/>
        <v>0</v>
      </c>
      <c r="AB130" s="80">
        <f t="shared" si="46"/>
        <v>0</v>
      </c>
      <c r="AC130" s="80">
        <f t="shared" si="47"/>
        <v>0</v>
      </c>
      <c r="AD130" s="11">
        <f t="shared" si="48"/>
        <v>1164548</v>
      </c>
      <c r="AE130" s="150">
        <f>IF(AH130=1,[6]Input!C141,AD129*((B130-B129)-1)*$AE$2/365+$AE$2/365*1*AD130)</f>
        <v>4989.5631605479448</v>
      </c>
      <c r="AF130" s="150">
        <f>IF(AH130=1,[6]Input!E141,J130*'PS INPUT'!$C$22)</f>
        <v>0</v>
      </c>
      <c r="AG130" s="52"/>
      <c r="AH130">
        <v>0</v>
      </c>
    </row>
    <row r="131" spans="1:34" x14ac:dyDescent="0.2">
      <c r="A131">
        <f t="shared" si="32"/>
        <v>9</v>
      </c>
      <c r="B131" s="70">
        <f t="shared" si="33"/>
        <v>43373</v>
      </c>
      <c r="C131" s="77">
        <v>43344</v>
      </c>
      <c r="D131" s="142">
        <f>IF(AH131=1,'[5]SREC Inventory Activity'!C120,VLOOKUP($B131,Loans!$B$12:$AN$227,34,FALSE))</f>
        <v>2706</v>
      </c>
      <c r="E131" s="82">
        <f>IF(AH131=1,'[5]SREC Inventory Activity'!I120,IF($A131&lt;6,VLOOKUP(YEAR(B131),SRECPrice!$B$5:$C$26,2,FALSE),VLOOKUP(YEAR(B131)+1,SRECPrice!$B$5:$C$26,2,FALSE)))</f>
        <v>209</v>
      </c>
      <c r="F131" s="143">
        <f>IF(AH131=1,IF(AND(E131&lt;475,'[5]SREC Inventory Activity'!N120&gt;475),'[5]SREC Inventory Activity'!$N120,475),475)</f>
        <v>475</v>
      </c>
      <c r="G131" s="82">
        <f>IF(AH131=1,'[6]SREC Inv. Summary'!C130,D131*E131)</f>
        <v>565554</v>
      </c>
      <c r="H131" s="11">
        <f t="shared" si="35"/>
        <v>1285350</v>
      </c>
      <c r="I131" s="11">
        <f t="shared" si="36"/>
        <v>-719796</v>
      </c>
      <c r="J131" s="147">
        <f>IF(AH131=1,'[5]SREC Inventory Activity'!Q120,IF($K$5="M",SUM(D$14:D130)-SUM(J$14:J130),IF($K$5="B",IF(ISODD($A131),SUM(D$14:D130)-SUM(J$14:J130),0),IF(OR(A131=1,A131=4,A131=7,A131=10),SUM(D$14:D130)-SUM(J$14:J130),0))))</f>
        <v>0</v>
      </c>
      <c r="K131" s="148">
        <f>IF(AH131=1,'[5]SREC Inventory Activity'!W120,IF(J131&gt;0,E131,0))</f>
        <v>0</v>
      </c>
      <c r="L131" s="82">
        <f t="shared" si="34"/>
        <v>0</v>
      </c>
      <c r="M131" s="82">
        <f>IF(AH131=1,'[6]SREC Inv. Summary'!F130,IF(J131=0,0,O130))</f>
        <v>0</v>
      </c>
      <c r="N131" s="78">
        <f t="shared" si="37"/>
        <v>0</v>
      </c>
      <c r="O131" s="78">
        <f t="shared" si="38"/>
        <v>1730102</v>
      </c>
      <c r="P131" s="84">
        <f>IF(AH131=1,'[5]SREC Inventory Activity'!AB120,VLOOKUP($B131,Loans!$B$12:$AN$227,28,FALSE)*0)</f>
        <v>0</v>
      </c>
      <c r="Q131" s="82">
        <f>IF(AH131=1,'[6]SREC Inv. Summary'!J130,P131*E131*0.75)</f>
        <v>0</v>
      </c>
      <c r="R131" s="149">
        <f>IF(AH131=1,'[5]SREC Inventory Activity'!AH120,IF($K$5="M",SUM(P$14:P130)-SUM(R$14:R130),IF($K$5="B",IF(ISODD($A131),SUM(P$14:P130)-SUM(R$14:R130),0),IF(OR(A131=1,A131=4,A131=7,A131=10),SUM(P$14:P130)-SUM(R$14:R130),0))))</f>
        <v>0</v>
      </c>
      <c r="S131" s="82">
        <f>IF(AH131=1,'[6]SREC Inv. Summary'!M130,IF(R131&gt;0,V130,0))</f>
        <v>0</v>
      </c>
      <c r="T131" s="82">
        <f>IF(AH131=1,'[6]SREC Inv. Summary'!L130,IF(AND(R131&gt;0,K131=0),K131*R131,0))</f>
        <v>0</v>
      </c>
      <c r="U131" s="11">
        <f t="shared" si="39"/>
        <v>0</v>
      </c>
      <c r="V131" s="11">
        <f t="shared" si="40"/>
        <v>0</v>
      </c>
      <c r="W131" s="79">
        <f t="shared" si="41"/>
        <v>2706</v>
      </c>
      <c r="X131" s="79">
        <f t="shared" si="42"/>
        <v>0</v>
      </c>
      <c r="Y131" s="145">
        <f t="shared" si="43"/>
        <v>8278</v>
      </c>
      <c r="Z131" s="80">
        <f t="shared" si="44"/>
        <v>565554</v>
      </c>
      <c r="AA131" s="80">
        <f t="shared" si="45"/>
        <v>0</v>
      </c>
      <c r="AB131" s="80">
        <f t="shared" si="46"/>
        <v>0</v>
      </c>
      <c r="AC131" s="80">
        <f t="shared" si="47"/>
        <v>0</v>
      </c>
      <c r="AD131" s="11">
        <f t="shared" si="48"/>
        <v>1730102</v>
      </c>
      <c r="AE131" s="150">
        <f>IF(AH131=1,[6]Input!C142,AD130*((B131-B130)-1)*$AE$2/365+$AE$2/365*1*AD131)</f>
        <v>9405.5967665753415</v>
      </c>
      <c r="AF131" s="150">
        <f>IF(AH131=1,[6]Input!E142,J131*'PS INPUT'!$C$22)</f>
        <v>0</v>
      </c>
      <c r="AG131" s="52"/>
      <c r="AH131">
        <v>0</v>
      </c>
    </row>
    <row r="132" spans="1:34" x14ac:dyDescent="0.2">
      <c r="A132">
        <f t="shared" si="32"/>
        <v>10</v>
      </c>
      <c r="B132" s="70">
        <f t="shared" si="33"/>
        <v>43404</v>
      </c>
      <c r="C132" s="77">
        <v>43374</v>
      </c>
      <c r="D132" s="142">
        <f>IF(AH132=1,'[5]SREC Inventory Activity'!C121,VLOOKUP($B132,Loans!$B$12:$AN$227,34,FALSE))</f>
        <v>2499</v>
      </c>
      <c r="E132" s="82">
        <f>IF(AH132=1,'[5]SREC Inventory Activity'!I121,IF($A132&lt;6,VLOOKUP(YEAR(B132),SRECPrice!$B$5:$C$26,2,FALSE),VLOOKUP(YEAR(B132)+1,SRECPrice!$B$5:$C$26,2,FALSE)))</f>
        <v>209</v>
      </c>
      <c r="F132" s="143">
        <f>IF(AH132=1,IF(AND(E132&lt;475,'[5]SREC Inventory Activity'!N121&gt;475),'[5]SREC Inventory Activity'!$N121,475),475)</f>
        <v>475</v>
      </c>
      <c r="G132" s="82">
        <f>IF(AH132=1,'[6]SREC Inv. Summary'!C131,D132*E132)</f>
        <v>522291</v>
      </c>
      <c r="H132" s="11">
        <f t="shared" si="35"/>
        <v>1187025</v>
      </c>
      <c r="I132" s="11">
        <f t="shared" si="36"/>
        <v>-664734</v>
      </c>
      <c r="J132" s="147">
        <f>IF(AH132=1,'[5]SREC Inventory Activity'!Q121,IF($K$5="M",SUM(D$14:D131)-SUM(J$14:J131),IF($K$5="B",IF(ISODD($A132),SUM(D$14:D131)-SUM(J$14:J131),0),IF(OR(A132=1,A132=4,A132=7,A132=10),SUM(D$14:D131)-SUM(J$14:J131),0))))</f>
        <v>8278</v>
      </c>
      <c r="K132" s="148">
        <f>IF(AH132=1,'[5]SREC Inventory Activity'!W121,IF(J132&gt;0,E132,0))</f>
        <v>209</v>
      </c>
      <c r="L132" s="82">
        <f t="shared" si="34"/>
        <v>1730102</v>
      </c>
      <c r="M132" s="82">
        <f>IF(AH132=1,'[6]SREC Inv. Summary'!F131,IF(J132=0,0,O131))</f>
        <v>1730102</v>
      </c>
      <c r="N132" s="78">
        <f t="shared" si="37"/>
        <v>0</v>
      </c>
      <c r="O132" s="78">
        <f t="shared" si="38"/>
        <v>522291</v>
      </c>
      <c r="P132" s="84">
        <f>IF(AH132=1,'[5]SREC Inventory Activity'!AB121,VLOOKUP($B132,Loans!$B$12:$AN$227,28,FALSE)*0)</f>
        <v>0</v>
      </c>
      <c r="Q132" s="82">
        <f>IF(AH132=1,'[6]SREC Inv. Summary'!J131,P132*E132*0.75)</f>
        <v>0</v>
      </c>
      <c r="R132" s="149">
        <f>IF(AH132=1,'[5]SREC Inventory Activity'!AH121,IF($K$5="M",SUM(P$14:P131)-SUM(R$14:R131),IF($K$5="B",IF(ISODD($A132),SUM(P$14:P131)-SUM(R$14:R131),0),IF(OR(A132=1,A132=4,A132=7,A132=10),SUM(P$14:P131)-SUM(R$14:R131),0))))</f>
        <v>0</v>
      </c>
      <c r="S132" s="82">
        <f>IF(AH132=1,'[6]SREC Inv. Summary'!M131,IF(R132&gt;0,V131,0))</f>
        <v>0</v>
      </c>
      <c r="T132" s="82">
        <f>IF(AH132=1,'[6]SREC Inv. Summary'!L131,IF(AND(R132&gt;0,K132=0),K132*R132,0))</f>
        <v>0</v>
      </c>
      <c r="U132" s="11">
        <f t="shared" si="39"/>
        <v>0</v>
      </c>
      <c r="V132" s="11">
        <f t="shared" si="40"/>
        <v>0</v>
      </c>
      <c r="W132" s="79">
        <f t="shared" si="41"/>
        <v>2499</v>
      </c>
      <c r="X132" s="79">
        <f t="shared" si="42"/>
        <v>8278</v>
      </c>
      <c r="Y132" s="145">
        <f t="shared" si="43"/>
        <v>2499</v>
      </c>
      <c r="Z132" s="80">
        <f t="shared" si="44"/>
        <v>522291</v>
      </c>
      <c r="AA132" s="80">
        <f t="shared" si="45"/>
        <v>1730102</v>
      </c>
      <c r="AB132" s="80">
        <f t="shared" si="46"/>
        <v>1730102</v>
      </c>
      <c r="AC132" s="80">
        <f t="shared" si="47"/>
        <v>0</v>
      </c>
      <c r="AD132" s="11">
        <f t="shared" si="48"/>
        <v>522291</v>
      </c>
      <c r="AE132" s="150">
        <f>IF(AH132=1,[6]Input!C143,AD131*((B132-B131)-1)*$AE$2/365+$AE$2/365*1*AD132)</f>
        <v>13889.127237534245</v>
      </c>
      <c r="AF132" s="150">
        <f>IF(AH132=1,[6]Input!E143,J132*'PS INPUT'!$C$22)</f>
        <v>8774.68</v>
      </c>
      <c r="AG132" s="52"/>
      <c r="AH132">
        <v>0</v>
      </c>
    </row>
    <row r="133" spans="1:34" x14ac:dyDescent="0.2">
      <c r="A133">
        <f t="shared" si="32"/>
        <v>11</v>
      </c>
      <c r="B133" s="70">
        <f t="shared" si="33"/>
        <v>43434</v>
      </c>
      <c r="C133" s="77">
        <v>43405</v>
      </c>
      <c r="D133" s="142">
        <f>IF(AH133=1,'[5]SREC Inventory Activity'!C122,VLOOKUP($B133,Loans!$B$12:$AN$227,34,FALSE))</f>
        <v>2117</v>
      </c>
      <c r="E133" s="82">
        <f>IF(AH133=1,'[5]SREC Inventory Activity'!I122,IF($A133&lt;6,VLOOKUP(YEAR(B133),SRECPrice!$B$5:$C$26,2,FALSE),VLOOKUP(YEAR(B133)+1,SRECPrice!$B$5:$C$26,2,FALSE)))</f>
        <v>209</v>
      </c>
      <c r="F133" s="143">
        <f>IF(AH133=1,IF(AND(E133&lt;475,'[5]SREC Inventory Activity'!N122&gt;475),'[5]SREC Inventory Activity'!$N122,475),475)</f>
        <v>475</v>
      </c>
      <c r="G133" s="82">
        <f>IF(AH133=1,'[6]SREC Inv. Summary'!C132,D133*E133)</f>
        <v>442453</v>
      </c>
      <c r="H133" s="11">
        <f t="shared" si="35"/>
        <v>1005575</v>
      </c>
      <c r="I133" s="11">
        <f t="shared" si="36"/>
        <v>-563122</v>
      </c>
      <c r="J133" s="147">
        <f>IF(AH133=1,'[5]SREC Inventory Activity'!Q122,IF($K$5="M",SUM(D$14:D132)-SUM(J$14:J132),IF($K$5="B",IF(ISODD($A133),SUM(D$14:D132)-SUM(J$14:J132),0),IF(OR(A133=1,A133=4,A133=7,A133=10),SUM(D$14:D132)-SUM(J$14:J132),0))))</f>
        <v>0</v>
      </c>
      <c r="K133" s="148">
        <f>IF(AH133=1,'[5]SREC Inventory Activity'!W122,IF(J133&gt;0,E133,0))</f>
        <v>0</v>
      </c>
      <c r="L133" s="82">
        <f t="shared" si="34"/>
        <v>0</v>
      </c>
      <c r="M133" s="82">
        <f>IF(AH133=1,'[6]SREC Inv. Summary'!F132,IF(J133=0,0,O132))</f>
        <v>0</v>
      </c>
      <c r="N133" s="78">
        <f t="shared" si="37"/>
        <v>0</v>
      </c>
      <c r="O133" s="78">
        <f t="shared" si="38"/>
        <v>964744</v>
      </c>
      <c r="P133" s="84">
        <f>IF(AH133=1,'[5]SREC Inventory Activity'!AB122,VLOOKUP($B133,Loans!$B$12:$AN$227,28,FALSE)*0)</f>
        <v>0</v>
      </c>
      <c r="Q133" s="82">
        <f>IF(AH133=1,'[6]SREC Inv. Summary'!J132,P133*E133*0.75)</f>
        <v>0</v>
      </c>
      <c r="R133" s="149">
        <f>IF(AH133=1,'[5]SREC Inventory Activity'!AH122,IF($K$5="M",SUM(P$14:P132)-SUM(R$14:R132),IF($K$5="B",IF(ISODD($A133),SUM(P$14:P132)-SUM(R$14:R132),0),IF(OR(A133=1,A133=4,A133=7,A133=10),SUM(P$14:P132)-SUM(R$14:R132),0))))</f>
        <v>0</v>
      </c>
      <c r="S133" s="82">
        <f>IF(AH133=1,'[6]SREC Inv. Summary'!M132,IF(R133&gt;0,V132,0))</f>
        <v>0</v>
      </c>
      <c r="T133" s="82">
        <f>IF(AH133=1,'[6]SREC Inv. Summary'!L132,IF(AND(R133&gt;0,K133=0),K133*R133,0))</f>
        <v>0</v>
      </c>
      <c r="U133" s="11">
        <f t="shared" si="39"/>
        <v>0</v>
      </c>
      <c r="V133" s="11">
        <f t="shared" si="40"/>
        <v>0</v>
      </c>
      <c r="W133" s="79">
        <f t="shared" si="41"/>
        <v>2117</v>
      </c>
      <c r="X133" s="79">
        <f t="shared" si="42"/>
        <v>0</v>
      </c>
      <c r="Y133" s="145">
        <f t="shared" si="43"/>
        <v>4616</v>
      </c>
      <c r="Z133" s="80">
        <f t="shared" si="44"/>
        <v>442453</v>
      </c>
      <c r="AA133" s="80">
        <f t="shared" si="45"/>
        <v>0</v>
      </c>
      <c r="AB133" s="80">
        <f t="shared" si="46"/>
        <v>0</v>
      </c>
      <c r="AC133" s="80">
        <f t="shared" si="47"/>
        <v>0</v>
      </c>
      <c r="AD133" s="11">
        <f t="shared" si="48"/>
        <v>964744</v>
      </c>
      <c r="AE133" s="150">
        <f>IF(AH133=1,[6]Input!C144,AD132*((B133-B132)-1)*$AE$2/365+$AE$2/365*1*AD133)</f>
        <v>4268.3599893150686</v>
      </c>
      <c r="AF133" s="150">
        <f>IF(AH133=1,[6]Input!E144,J133*'PS INPUT'!$C$22)</f>
        <v>0</v>
      </c>
      <c r="AG133" s="52"/>
      <c r="AH133">
        <v>0</v>
      </c>
    </row>
    <row r="134" spans="1:34" x14ac:dyDescent="0.2">
      <c r="A134">
        <f t="shared" si="32"/>
        <v>12</v>
      </c>
      <c r="B134" s="70">
        <f t="shared" si="33"/>
        <v>43465</v>
      </c>
      <c r="C134" s="77">
        <v>43435</v>
      </c>
      <c r="D134" s="142">
        <f>IF(AH134=1,'[5]SREC Inventory Activity'!C123,VLOOKUP($B134,Loans!$B$12:$AN$227,34,FALSE))</f>
        <v>1705</v>
      </c>
      <c r="E134" s="82">
        <f>IF(AH134=1,'[5]SREC Inventory Activity'!I123,IF($A134&lt;6,VLOOKUP(YEAR(B134),SRECPrice!$B$5:$C$26,2,FALSE),VLOOKUP(YEAR(B134)+1,SRECPrice!$B$5:$C$26,2,FALSE)))</f>
        <v>209</v>
      </c>
      <c r="F134" s="143">
        <f>IF(AH134=1,IF(AND(E134&lt;475,'[5]SREC Inventory Activity'!N123&gt;475),'[5]SREC Inventory Activity'!$N123,475),475)</f>
        <v>475</v>
      </c>
      <c r="G134" s="82">
        <f>IF(AH134=1,'[6]SREC Inv. Summary'!C133,D134*E134)</f>
        <v>356345</v>
      </c>
      <c r="H134" s="11">
        <f t="shared" si="35"/>
        <v>809875</v>
      </c>
      <c r="I134" s="11">
        <f t="shared" si="36"/>
        <v>-453530</v>
      </c>
      <c r="J134" s="147">
        <f>IF(AH134=1,'[5]SREC Inventory Activity'!Q123,IF($K$5="M",SUM(D$14:D133)-SUM(J$14:J133),IF($K$5="B",IF(ISODD($A134),SUM(D$14:D133)-SUM(J$14:J133),0),IF(OR(A134=1,A134=4,A134=7,A134=10),SUM(D$14:D133)-SUM(J$14:J133),0))))</f>
        <v>0</v>
      </c>
      <c r="K134" s="148">
        <f>IF(AH134=1,'[5]SREC Inventory Activity'!W123,IF(J134&gt;0,E134,0))</f>
        <v>0</v>
      </c>
      <c r="L134" s="82">
        <f t="shared" si="34"/>
        <v>0</v>
      </c>
      <c r="M134" s="82">
        <f>IF(AH134=1,'[6]SREC Inv. Summary'!F133,IF(J134=0,0,O133))</f>
        <v>0</v>
      </c>
      <c r="N134" s="78">
        <f t="shared" si="37"/>
        <v>0</v>
      </c>
      <c r="O134" s="78">
        <f t="shared" si="38"/>
        <v>1321089</v>
      </c>
      <c r="P134" s="84">
        <f>IF(AH134=1,'[5]SREC Inventory Activity'!AB123,VLOOKUP($B134,Loans!$B$12:$AN$227,28,FALSE)*0)</f>
        <v>0</v>
      </c>
      <c r="Q134" s="82">
        <f>IF(AH134=1,'[6]SREC Inv. Summary'!J133,P134*E134*0.75)</f>
        <v>0</v>
      </c>
      <c r="R134" s="149">
        <f>IF(AH134=1,'[5]SREC Inventory Activity'!AH123,IF($K$5="M",SUM(P$14:P133)-SUM(R$14:R133),IF($K$5="B",IF(ISODD($A134),SUM(P$14:P133)-SUM(R$14:R133),0),IF(OR(A134=1,A134=4,A134=7,A134=10),SUM(P$14:P133)-SUM(R$14:R133),0))))</f>
        <v>0</v>
      </c>
      <c r="S134" s="82">
        <f>IF(AH134=1,'[6]SREC Inv. Summary'!M133,IF(R134&gt;0,V133,0))</f>
        <v>0</v>
      </c>
      <c r="T134" s="82">
        <f>IF(AH134=1,'[6]SREC Inv. Summary'!L133,IF(AND(R134&gt;0,K134=0),K134*R134,0))</f>
        <v>0</v>
      </c>
      <c r="U134" s="11">
        <f t="shared" si="39"/>
        <v>0</v>
      </c>
      <c r="V134" s="11">
        <f t="shared" si="40"/>
        <v>0</v>
      </c>
      <c r="W134" s="79">
        <f t="shared" si="41"/>
        <v>1705</v>
      </c>
      <c r="X134" s="79">
        <f t="shared" si="42"/>
        <v>0</v>
      </c>
      <c r="Y134" s="145">
        <f t="shared" si="43"/>
        <v>6321</v>
      </c>
      <c r="Z134" s="80">
        <f t="shared" si="44"/>
        <v>356345</v>
      </c>
      <c r="AA134" s="80">
        <f t="shared" si="45"/>
        <v>0</v>
      </c>
      <c r="AB134" s="80">
        <f t="shared" si="46"/>
        <v>0</v>
      </c>
      <c r="AC134" s="80">
        <f t="shared" si="47"/>
        <v>0</v>
      </c>
      <c r="AD134" s="11">
        <f t="shared" si="48"/>
        <v>1321089</v>
      </c>
      <c r="AE134" s="150">
        <f>IF(AH134=1,[6]Input!C145,AD133*((B134-B133)-1)*$AE$2/365+$AE$2/365*1*AD134)</f>
        <v>8017.7305487671229</v>
      </c>
      <c r="AF134" s="150">
        <f>IF(AH134=1,[6]Input!E145,J134*'PS INPUT'!$C$22)</f>
        <v>0</v>
      </c>
      <c r="AG134" s="52"/>
      <c r="AH134">
        <v>0</v>
      </c>
    </row>
    <row r="135" spans="1:34" x14ac:dyDescent="0.2">
      <c r="A135">
        <f t="shared" si="32"/>
        <v>1</v>
      </c>
      <c r="B135" s="70">
        <f t="shared" si="33"/>
        <v>43496</v>
      </c>
      <c r="C135" s="77">
        <v>43466</v>
      </c>
      <c r="D135" s="142">
        <f>IF(AH135=1,'[5]SREC Inventory Activity'!C124,VLOOKUP($B135,Loans!$B$12:$AN$227,34,FALSE))</f>
        <v>1078</v>
      </c>
      <c r="E135" s="82">
        <f>IF(AH135=1,'[5]SREC Inventory Activity'!I124,IF($A135&lt;6,VLOOKUP(YEAR(B135),SRECPrice!$B$5:$C$26,2,FALSE),VLOOKUP(YEAR(B135)+1,SRECPrice!$B$5:$C$26,2,FALSE)))</f>
        <v>209</v>
      </c>
      <c r="F135" s="143">
        <f>IF(AH135=1,IF(AND(E135&lt;475,'[5]SREC Inventory Activity'!N124&gt;475),'[5]SREC Inventory Activity'!$N124,475),475)</f>
        <v>475</v>
      </c>
      <c r="G135" s="82">
        <f>IF(AH135=1,'[6]SREC Inv. Summary'!C134,D135*E135)</f>
        <v>225302</v>
      </c>
      <c r="H135" s="11">
        <f t="shared" si="35"/>
        <v>512050</v>
      </c>
      <c r="I135" s="11">
        <f t="shared" si="36"/>
        <v>-286748</v>
      </c>
      <c r="J135" s="147">
        <f>IF(AH135=1,'[5]SREC Inventory Activity'!Q124,IF($K$5="M",SUM(D$14:D134)-SUM(J$14:J134),IF($K$5="B",IF(ISODD($A135),SUM(D$14:D134)-SUM(J$14:J134),0),IF(OR(A135=1,A135=4,A135=7,A135=10),SUM(D$14:D134)-SUM(J$14:J134),0))))</f>
        <v>6321</v>
      </c>
      <c r="K135" s="148">
        <f>IF(AH135=1,'[5]SREC Inventory Activity'!W124,IF(J135&gt;0,E135,0))</f>
        <v>209</v>
      </c>
      <c r="L135" s="82">
        <f t="shared" si="34"/>
        <v>1321089</v>
      </c>
      <c r="M135" s="82">
        <f>IF(AH135=1,'[6]SREC Inv. Summary'!F134,IF(J135=0,0,O134))</f>
        <v>1321089</v>
      </c>
      <c r="N135" s="78">
        <f t="shared" si="37"/>
        <v>0</v>
      </c>
      <c r="O135" s="78">
        <f t="shared" si="38"/>
        <v>225302</v>
      </c>
      <c r="P135" s="84">
        <f>IF(AH135=1,'[5]SREC Inventory Activity'!AB124,VLOOKUP($B135,Loans!$B$12:$AN$227,28,FALSE)*0)</f>
        <v>0</v>
      </c>
      <c r="Q135" s="82">
        <f>IF(AH135=1,'[6]SREC Inv. Summary'!J134,P135*E135*0.75)</f>
        <v>0</v>
      </c>
      <c r="R135" s="149">
        <f>IF(AH135=1,'[5]SREC Inventory Activity'!AH124,IF($K$5="M",SUM(P$14:P134)-SUM(R$14:R134),IF($K$5="B",IF(ISODD($A135),SUM(P$14:P134)-SUM(R$14:R134),0),IF(OR(A135=1,A135=4,A135=7,A135=10),SUM(P$14:P134)-SUM(R$14:R134),0))))</f>
        <v>0</v>
      </c>
      <c r="S135" s="82">
        <f>IF(AH135=1,'[6]SREC Inv. Summary'!M134,IF(R135&gt;0,V134,0))</f>
        <v>0</v>
      </c>
      <c r="T135" s="82">
        <f>IF(AH135=1,'[6]SREC Inv. Summary'!L134,IF(AND(R135&gt;0,K135=0),K135*R135,0))</f>
        <v>0</v>
      </c>
      <c r="U135" s="11">
        <f t="shared" si="39"/>
        <v>0</v>
      </c>
      <c r="V135" s="11">
        <f t="shared" si="40"/>
        <v>0</v>
      </c>
      <c r="W135" s="79">
        <f t="shared" si="41"/>
        <v>1078</v>
      </c>
      <c r="X135" s="79">
        <f t="shared" si="42"/>
        <v>6321</v>
      </c>
      <c r="Y135" s="145">
        <f t="shared" si="43"/>
        <v>1078</v>
      </c>
      <c r="Z135" s="80">
        <f t="shared" si="44"/>
        <v>225302</v>
      </c>
      <c r="AA135" s="80">
        <f t="shared" si="45"/>
        <v>1321089</v>
      </c>
      <c r="AB135" s="80">
        <f t="shared" si="46"/>
        <v>1321089</v>
      </c>
      <c r="AC135" s="80">
        <f t="shared" si="47"/>
        <v>0</v>
      </c>
      <c r="AD135" s="11">
        <f t="shared" si="48"/>
        <v>225302</v>
      </c>
      <c r="AE135" s="150">
        <f>IF(AH135=1,[6]Input!C146,AD134*((B135-B134)-1)*$AE$2/365+$AE$2/365*1*AD135)</f>
        <v>10559.632581917807</v>
      </c>
      <c r="AF135" s="150">
        <f>IF(AH135=1,[6]Input!E146,J135*'PS INPUT'!$C$22)</f>
        <v>6700.26</v>
      </c>
      <c r="AG135" s="52"/>
      <c r="AH135">
        <v>0</v>
      </c>
    </row>
    <row r="136" spans="1:34" x14ac:dyDescent="0.2">
      <c r="A136">
        <f t="shared" si="32"/>
        <v>2</v>
      </c>
      <c r="B136" s="70">
        <f t="shared" si="33"/>
        <v>43524</v>
      </c>
      <c r="C136" s="77">
        <v>43497</v>
      </c>
      <c r="D136" s="142">
        <f>IF(AH136=1,'[5]SREC Inventory Activity'!C125,VLOOKUP($B136,Loans!$B$12:$AN$227,34,FALSE))</f>
        <v>945</v>
      </c>
      <c r="E136" s="82">
        <f>IF(AH136=1,'[5]SREC Inventory Activity'!I125,IF($A136&lt;6,VLOOKUP(YEAR(B136),SRECPrice!$B$5:$C$26,2,FALSE),VLOOKUP(YEAR(B136)+1,SRECPrice!$B$5:$C$26,2,FALSE)))</f>
        <v>209</v>
      </c>
      <c r="F136" s="143">
        <f>IF(AH136=1,IF(AND(E136&lt;475,'[5]SREC Inventory Activity'!N125&gt;475),'[5]SREC Inventory Activity'!$N125,475),475)</f>
        <v>475</v>
      </c>
      <c r="G136" s="82">
        <f>IF(AH136=1,'[6]SREC Inv. Summary'!C135,D136*E136)</f>
        <v>197505</v>
      </c>
      <c r="H136" s="11">
        <f t="shared" si="35"/>
        <v>448875</v>
      </c>
      <c r="I136" s="11">
        <f t="shared" si="36"/>
        <v>-251370</v>
      </c>
      <c r="J136" s="147">
        <f>IF(AH136=1,'[5]SREC Inventory Activity'!Q125,IF($K$5="M",SUM(D$14:D135)-SUM(J$14:J135),IF($K$5="B",IF(ISODD($A136),SUM(D$14:D135)-SUM(J$14:J135),0),IF(OR(A136=1,A136=4,A136=7,A136=10),SUM(D$14:D135)-SUM(J$14:J135),0))))</f>
        <v>0</v>
      </c>
      <c r="K136" s="148">
        <f>IF(AH136=1,'[5]SREC Inventory Activity'!W125,IF(J136&gt;0,E136,0))</f>
        <v>0</v>
      </c>
      <c r="L136" s="82">
        <f t="shared" si="34"/>
        <v>0</v>
      </c>
      <c r="M136" s="82">
        <f>IF(AH136=1,'[6]SREC Inv. Summary'!F135,IF(J136=0,0,O135))</f>
        <v>0</v>
      </c>
      <c r="N136" s="78">
        <f t="shared" si="37"/>
        <v>0</v>
      </c>
      <c r="O136" s="78">
        <f t="shared" si="38"/>
        <v>422807</v>
      </c>
      <c r="P136" s="84">
        <f>IF(AH136=1,'[5]SREC Inventory Activity'!AB125,VLOOKUP($B136,Loans!$B$12:$AN$227,28,FALSE)*0)</f>
        <v>0</v>
      </c>
      <c r="Q136" s="82">
        <f>IF(AH136=1,'[6]SREC Inv. Summary'!J135,P136*E136*0.75)</f>
        <v>0</v>
      </c>
      <c r="R136" s="149">
        <f>IF(AH136=1,'[5]SREC Inventory Activity'!AH125,IF($K$5="M",SUM(P$14:P135)-SUM(R$14:R135),IF($K$5="B",IF(ISODD($A136),SUM(P$14:P135)-SUM(R$14:R135),0),IF(OR(A136=1,A136=4,A136=7,A136=10),SUM(P$14:P135)-SUM(R$14:R135),0))))</f>
        <v>0</v>
      </c>
      <c r="S136" s="82">
        <f>IF(AH136=1,'[6]SREC Inv. Summary'!M135,IF(R136&gt;0,V135,0))</f>
        <v>0</v>
      </c>
      <c r="T136" s="82">
        <f>IF(AH136=1,'[6]SREC Inv. Summary'!L135,IF(AND(R136&gt;0,K136=0),K136*R136,0))</f>
        <v>0</v>
      </c>
      <c r="U136" s="11">
        <f t="shared" si="39"/>
        <v>0</v>
      </c>
      <c r="V136" s="11">
        <f t="shared" si="40"/>
        <v>0</v>
      </c>
      <c r="W136" s="79">
        <f t="shared" si="41"/>
        <v>945</v>
      </c>
      <c r="X136" s="79">
        <f t="shared" si="42"/>
        <v>0</v>
      </c>
      <c r="Y136" s="145">
        <f t="shared" si="43"/>
        <v>2023</v>
      </c>
      <c r="Z136" s="80">
        <f t="shared" si="44"/>
        <v>197505</v>
      </c>
      <c r="AA136" s="80">
        <f t="shared" si="45"/>
        <v>0</v>
      </c>
      <c r="AB136" s="80">
        <f t="shared" si="46"/>
        <v>0</v>
      </c>
      <c r="AC136" s="80">
        <f t="shared" si="47"/>
        <v>0</v>
      </c>
      <c r="AD136" s="11">
        <f t="shared" si="48"/>
        <v>422807</v>
      </c>
      <c r="AE136" s="150">
        <f>IF(AH136=1,[6]Input!C147,AD135*((B136-B135)-1)*$AE$2/365+$AE$2/365*1*AD136)</f>
        <v>1723.6340512328766</v>
      </c>
      <c r="AF136" s="150">
        <f>IF(AH136=1,[6]Input!E147,J136*'PS INPUT'!$C$22)</f>
        <v>0</v>
      </c>
      <c r="AG136" s="52"/>
      <c r="AH136">
        <v>0</v>
      </c>
    </row>
    <row r="137" spans="1:34" x14ac:dyDescent="0.2">
      <c r="A137">
        <f t="shared" si="32"/>
        <v>3</v>
      </c>
      <c r="B137" s="70">
        <f t="shared" si="33"/>
        <v>43555</v>
      </c>
      <c r="C137" s="77">
        <v>43525</v>
      </c>
      <c r="D137" s="142">
        <f>IF(AH137=1,'[5]SREC Inventory Activity'!C126,VLOOKUP($B137,Loans!$B$12:$AN$227,34,FALSE))</f>
        <v>1173</v>
      </c>
      <c r="E137" s="82">
        <f>IF(AH137=1,'[5]SREC Inventory Activity'!I126,IF($A137&lt;6,VLOOKUP(YEAR(B137),SRECPrice!$B$5:$C$26,2,FALSE),VLOOKUP(YEAR(B137)+1,SRECPrice!$B$5:$C$26,2,FALSE)))</f>
        <v>209</v>
      </c>
      <c r="F137" s="143">
        <f>IF(AH137=1,IF(AND(E137&lt;475,'[5]SREC Inventory Activity'!N126&gt;475),'[5]SREC Inventory Activity'!$N126,475),475)</f>
        <v>475</v>
      </c>
      <c r="G137" s="82">
        <f>IF(AH137=1,'[6]SREC Inv. Summary'!C136,D137*E137)</f>
        <v>245157</v>
      </c>
      <c r="H137" s="11">
        <f t="shared" si="35"/>
        <v>557175</v>
      </c>
      <c r="I137" s="11">
        <f t="shared" si="36"/>
        <v>-312018</v>
      </c>
      <c r="J137" s="147">
        <f>IF(AH137=1,'[5]SREC Inventory Activity'!Q126,IF($K$5="M",SUM(D$14:D136)-SUM(J$14:J136),IF($K$5="B",IF(ISODD($A137),SUM(D$14:D136)-SUM(J$14:J136),0),IF(OR(A137=1,A137=4,A137=7,A137=10),SUM(D$14:D136)-SUM(J$14:J136),0))))</f>
        <v>0</v>
      </c>
      <c r="K137" s="148">
        <f>IF(AH137=1,'[5]SREC Inventory Activity'!W126,IF(J137&gt;0,E137,0))</f>
        <v>0</v>
      </c>
      <c r="L137" s="82">
        <f t="shared" si="34"/>
        <v>0</v>
      </c>
      <c r="M137" s="82">
        <f>IF(AH137=1,'[6]SREC Inv. Summary'!F136,IF(J137=0,0,O136))</f>
        <v>0</v>
      </c>
      <c r="N137" s="78">
        <f t="shared" si="37"/>
        <v>0</v>
      </c>
      <c r="O137" s="78">
        <f t="shared" si="38"/>
        <v>667964</v>
      </c>
      <c r="P137" s="84">
        <f>IF(AH137=1,'[5]SREC Inventory Activity'!AB126,VLOOKUP($B137,Loans!$B$12:$AN$227,28,FALSE)*0)</f>
        <v>0</v>
      </c>
      <c r="Q137" s="82">
        <f>IF(AH137=1,'[6]SREC Inv. Summary'!J136,P137*E137*0.75)</f>
        <v>0</v>
      </c>
      <c r="R137" s="149">
        <f>IF(AH137=1,'[5]SREC Inventory Activity'!AH126,IF($K$5="M",SUM(P$14:P136)-SUM(R$14:R136),IF($K$5="B",IF(ISODD($A137),SUM(P$14:P136)-SUM(R$14:R136),0),IF(OR(A137=1,A137=4,A137=7,A137=10),SUM(P$14:P136)-SUM(R$14:R136),0))))</f>
        <v>0</v>
      </c>
      <c r="S137" s="82">
        <f>IF(AH137=1,'[6]SREC Inv. Summary'!M136,IF(R137&gt;0,V136,0))</f>
        <v>0</v>
      </c>
      <c r="T137" s="82">
        <f>IF(AH137=1,'[6]SREC Inv. Summary'!L136,IF(AND(R137&gt;0,K137=0),K137*R137,0))</f>
        <v>0</v>
      </c>
      <c r="U137" s="11">
        <f t="shared" si="39"/>
        <v>0</v>
      </c>
      <c r="V137" s="11">
        <f t="shared" si="40"/>
        <v>0</v>
      </c>
      <c r="W137" s="79">
        <f t="shared" si="41"/>
        <v>1173</v>
      </c>
      <c r="X137" s="79">
        <f t="shared" si="42"/>
        <v>0</v>
      </c>
      <c r="Y137" s="145">
        <f t="shared" si="43"/>
        <v>3196</v>
      </c>
      <c r="Z137" s="80">
        <f t="shared" si="44"/>
        <v>245157</v>
      </c>
      <c r="AA137" s="80">
        <f t="shared" si="45"/>
        <v>0</v>
      </c>
      <c r="AB137" s="80">
        <f t="shared" si="46"/>
        <v>0</v>
      </c>
      <c r="AC137" s="80">
        <f t="shared" si="47"/>
        <v>0</v>
      </c>
      <c r="AD137" s="11">
        <f t="shared" si="48"/>
        <v>667964</v>
      </c>
      <c r="AE137" s="150">
        <f>IF(AH137=1,[6]Input!C148,AD136*((B137-B136)-1)*$AE$2/365+$AE$2/365*1*AD137)</f>
        <v>3537.4115775342461</v>
      </c>
      <c r="AF137" s="150">
        <f>IF(AH137=1,[6]Input!E148,J137*'PS INPUT'!$C$22)</f>
        <v>0</v>
      </c>
      <c r="AG137" s="52"/>
      <c r="AH137">
        <v>0</v>
      </c>
    </row>
    <row r="138" spans="1:34" x14ac:dyDescent="0.2">
      <c r="A138">
        <f t="shared" si="32"/>
        <v>4</v>
      </c>
      <c r="B138" s="70">
        <f t="shared" si="33"/>
        <v>43585</v>
      </c>
      <c r="C138" s="77">
        <v>43556</v>
      </c>
      <c r="D138" s="142">
        <f>IF(AH138=1,'[5]SREC Inventory Activity'!C127,VLOOKUP($B138,Loans!$B$12:$AN$227,34,FALSE))</f>
        <v>1400</v>
      </c>
      <c r="E138" s="82">
        <f>IF(AH138=1,'[5]SREC Inventory Activity'!I127,IF($A138&lt;6,VLOOKUP(YEAR(B138),SRECPrice!$B$5:$C$26,2,FALSE),VLOOKUP(YEAR(B138)+1,SRECPrice!$B$5:$C$26,2,FALSE)))</f>
        <v>209</v>
      </c>
      <c r="F138" s="143">
        <f>IF(AH138=1,IF(AND(E138&lt;475,'[5]SREC Inventory Activity'!N127&gt;475),'[5]SREC Inventory Activity'!$N127,475),475)</f>
        <v>475</v>
      </c>
      <c r="G138" s="82">
        <f>IF(AH138=1,'[6]SREC Inv. Summary'!C137,D138*E138)</f>
        <v>292600</v>
      </c>
      <c r="H138" s="11">
        <f t="shared" si="35"/>
        <v>665000</v>
      </c>
      <c r="I138" s="11">
        <f t="shared" si="36"/>
        <v>-372400</v>
      </c>
      <c r="J138" s="147">
        <f>IF(AH138=1,'[5]SREC Inventory Activity'!Q127,IF($K$5="M",SUM(D$14:D137)-SUM(J$14:J137),IF($K$5="B",IF(ISODD($A138),SUM(D$14:D137)-SUM(J$14:J137),0),IF(OR(A138=1,A138=4,A138=7,A138=10),SUM(D$14:D137)-SUM(J$14:J137),0))))</f>
        <v>3196</v>
      </c>
      <c r="K138" s="148">
        <f>IF(AH138=1,'[5]SREC Inventory Activity'!W127,IF(J138&gt;0,E138,0))</f>
        <v>209</v>
      </c>
      <c r="L138" s="82">
        <f t="shared" si="34"/>
        <v>667964</v>
      </c>
      <c r="M138" s="82">
        <f>IF(AH138=1,'[6]SREC Inv. Summary'!F137,IF(J138=0,0,O137))</f>
        <v>667964</v>
      </c>
      <c r="N138" s="78">
        <f t="shared" si="37"/>
        <v>0</v>
      </c>
      <c r="O138" s="78">
        <f t="shared" si="38"/>
        <v>292600</v>
      </c>
      <c r="P138" s="84">
        <f>IF(AH138=1,'[5]SREC Inventory Activity'!AB127,VLOOKUP($B138,Loans!$B$12:$AN$227,28,FALSE)*0)</f>
        <v>0</v>
      </c>
      <c r="Q138" s="82">
        <f>IF(AH138=1,'[6]SREC Inv. Summary'!J137,P138*E138*0.75)</f>
        <v>0</v>
      </c>
      <c r="R138" s="149">
        <f>IF(AH138=1,'[5]SREC Inventory Activity'!AH127,IF($K$5="M",SUM(P$14:P137)-SUM(R$14:R137),IF($K$5="B",IF(ISODD($A138),SUM(P$14:P137)-SUM(R$14:R137),0),IF(OR(A138=1,A138=4,A138=7,A138=10),SUM(P$14:P137)-SUM(R$14:R137),0))))</f>
        <v>0</v>
      </c>
      <c r="S138" s="82">
        <f>IF(AH138=1,'[6]SREC Inv. Summary'!M137,IF(R138&gt;0,V137,0))</f>
        <v>0</v>
      </c>
      <c r="T138" s="82">
        <f>IF(AH138=1,'[6]SREC Inv. Summary'!L137,IF(AND(R138&gt;0,K138=0),K138*R138,0))</f>
        <v>0</v>
      </c>
      <c r="U138" s="11">
        <f t="shared" si="39"/>
        <v>0</v>
      </c>
      <c r="V138" s="11">
        <f t="shared" si="40"/>
        <v>0</v>
      </c>
      <c r="W138" s="79">
        <f t="shared" si="41"/>
        <v>1400</v>
      </c>
      <c r="X138" s="79">
        <f t="shared" si="42"/>
        <v>3196</v>
      </c>
      <c r="Y138" s="145">
        <f t="shared" si="43"/>
        <v>1400</v>
      </c>
      <c r="Z138" s="80">
        <f t="shared" si="44"/>
        <v>292600</v>
      </c>
      <c r="AA138" s="80">
        <f t="shared" si="45"/>
        <v>667964</v>
      </c>
      <c r="AB138" s="80">
        <f t="shared" si="46"/>
        <v>667964</v>
      </c>
      <c r="AC138" s="80">
        <f t="shared" si="47"/>
        <v>0</v>
      </c>
      <c r="AD138" s="11">
        <f t="shared" si="48"/>
        <v>292600</v>
      </c>
      <c r="AE138" s="150">
        <f>IF(AH138=1,[6]Input!C149,AD137*((B138-B137)-1)*$AE$2/365+$AE$2/365*1*AD138)</f>
        <v>5209.4955210958897</v>
      </c>
      <c r="AF138" s="150">
        <f>IF(AH138=1,[6]Input!E149,J138*'PS INPUT'!$C$22)</f>
        <v>3387.76</v>
      </c>
      <c r="AG138" s="52"/>
      <c r="AH138">
        <v>0</v>
      </c>
    </row>
    <row r="139" spans="1:34" x14ac:dyDescent="0.2">
      <c r="A139">
        <f t="shared" si="32"/>
        <v>5</v>
      </c>
      <c r="B139" s="70">
        <f t="shared" si="33"/>
        <v>43616</v>
      </c>
      <c r="C139" s="77">
        <v>43586</v>
      </c>
      <c r="D139" s="142">
        <f>IF(AH139=1,'[5]SREC Inventory Activity'!C128,VLOOKUP($B139,Loans!$B$12:$AN$227,34,FALSE))</f>
        <v>1985</v>
      </c>
      <c r="E139" s="82">
        <f>IF(AH139=1,'[5]SREC Inventory Activity'!I128,IF($A139&lt;6,VLOOKUP(YEAR(B139),SRECPrice!$B$5:$C$26,2,FALSE),VLOOKUP(YEAR(B139)+1,SRECPrice!$B$5:$C$26,2,FALSE)))</f>
        <v>209</v>
      </c>
      <c r="F139" s="143">
        <f>IF(AH139=1,IF(AND(E139&lt;475,'[5]SREC Inventory Activity'!N128&gt;475),'[5]SREC Inventory Activity'!$N128,475),475)</f>
        <v>475</v>
      </c>
      <c r="G139" s="82">
        <f>IF(AH139=1,'[6]SREC Inv. Summary'!C138,D139*E139)</f>
        <v>414865</v>
      </c>
      <c r="H139" s="11">
        <f t="shared" si="35"/>
        <v>942875</v>
      </c>
      <c r="I139" s="11">
        <f t="shared" si="36"/>
        <v>-528010</v>
      </c>
      <c r="J139" s="147">
        <f>IF(AH139=1,'[5]SREC Inventory Activity'!Q128,IF($K$5="M",SUM(D$14:D138)-SUM(J$14:J138),IF($K$5="B",IF(ISODD($A139),SUM(D$14:D138)-SUM(J$14:J138),0),IF(OR(A139=1,A139=4,A139=7,A139=10),SUM(D$14:D138)-SUM(J$14:J138),0))))</f>
        <v>0</v>
      </c>
      <c r="K139" s="148">
        <f>IF(AH139=1,'[5]SREC Inventory Activity'!W128,IF(J139&gt;0,E139,0))</f>
        <v>0</v>
      </c>
      <c r="L139" s="82">
        <f t="shared" si="34"/>
        <v>0</v>
      </c>
      <c r="M139" s="82">
        <f>IF(AH139=1,'[6]SREC Inv. Summary'!F138,IF(J139=0,0,O138))</f>
        <v>0</v>
      </c>
      <c r="N139" s="78">
        <f t="shared" si="37"/>
        <v>0</v>
      </c>
      <c r="O139" s="78">
        <f t="shared" si="38"/>
        <v>707465</v>
      </c>
      <c r="P139" s="84">
        <f>IF(AH139=1,'[5]SREC Inventory Activity'!AB128,VLOOKUP($B139,Loans!$B$12:$AN$227,28,FALSE)*0)</f>
        <v>0</v>
      </c>
      <c r="Q139" s="82">
        <f>IF(AH139=1,'[6]SREC Inv. Summary'!J138,P139*E139*0.75)</f>
        <v>0</v>
      </c>
      <c r="R139" s="149">
        <f>IF(AH139=1,'[5]SREC Inventory Activity'!AH128,IF($K$5="M",SUM(P$14:P138)-SUM(R$14:R138),IF($K$5="B",IF(ISODD($A139),SUM(P$14:P138)-SUM(R$14:R138),0),IF(OR(A139=1,A139=4,A139=7,A139=10),SUM(P$14:P138)-SUM(R$14:R138),0))))</f>
        <v>0</v>
      </c>
      <c r="S139" s="82">
        <f>IF(AH139=1,'[6]SREC Inv. Summary'!M138,IF(R139&gt;0,V138,0))</f>
        <v>0</v>
      </c>
      <c r="T139" s="82">
        <f>IF(AH139=1,'[6]SREC Inv. Summary'!L138,IF(AND(R139&gt;0,K139=0),K139*R139,0))</f>
        <v>0</v>
      </c>
      <c r="U139" s="11">
        <f t="shared" si="39"/>
        <v>0</v>
      </c>
      <c r="V139" s="11">
        <f t="shared" si="40"/>
        <v>0</v>
      </c>
      <c r="W139" s="79">
        <f t="shared" si="41"/>
        <v>1985</v>
      </c>
      <c r="X139" s="79">
        <f t="shared" si="42"/>
        <v>0</v>
      </c>
      <c r="Y139" s="145">
        <f t="shared" si="43"/>
        <v>3385</v>
      </c>
      <c r="Z139" s="80">
        <f t="shared" si="44"/>
        <v>414865</v>
      </c>
      <c r="AA139" s="80">
        <f t="shared" si="45"/>
        <v>0</v>
      </c>
      <c r="AB139" s="80">
        <f t="shared" si="46"/>
        <v>0</v>
      </c>
      <c r="AC139" s="80">
        <f t="shared" si="47"/>
        <v>0</v>
      </c>
      <c r="AD139" s="11">
        <f t="shared" si="48"/>
        <v>707465</v>
      </c>
      <c r="AE139" s="150">
        <f>IF(AH139=1,[6]Input!C150,AD138*((B139-B138)-1)*$AE$2/365+$AE$2/365*1*AD139)</f>
        <v>2512.9985356164384</v>
      </c>
      <c r="AF139" s="150">
        <f>IF(AH139=1,[6]Input!E150,J139*'PS INPUT'!$C$22)</f>
        <v>0</v>
      </c>
      <c r="AG139" s="52"/>
      <c r="AH139">
        <v>0</v>
      </c>
    </row>
    <row r="140" spans="1:34" x14ac:dyDescent="0.2">
      <c r="A140">
        <f t="shared" si="32"/>
        <v>6</v>
      </c>
      <c r="B140" s="70">
        <f t="shared" si="33"/>
        <v>43646</v>
      </c>
      <c r="C140" s="77">
        <v>43617</v>
      </c>
      <c r="D140" s="142">
        <f>IF(AH140=1,'[5]SREC Inventory Activity'!C129,VLOOKUP($B140,Loans!$B$12:$AN$227,34,FALSE))</f>
        <v>2225</v>
      </c>
      <c r="E140" s="82">
        <f>IF(AH140=1,'[5]SREC Inventory Activity'!I129,IF($A140&lt;6,VLOOKUP(YEAR(B140),SRECPrice!$B$5:$C$26,2,FALSE),VLOOKUP(YEAR(B140)+1,SRECPrice!$B$5:$C$26,2,FALSE)))</f>
        <v>209</v>
      </c>
      <c r="F140" s="143">
        <f>IF(AH140=1,IF(AND(E140&lt;475,'[5]SREC Inventory Activity'!N129&gt;475),'[5]SREC Inventory Activity'!$N129,475),475)</f>
        <v>475</v>
      </c>
      <c r="G140" s="82">
        <f>IF(AH140=1,'[6]SREC Inv. Summary'!C139,D140*E140)</f>
        <v>465025</v>
      </c>
      <c r="H140" s="11">
        <f t="shared" si="35"/>
        <v>1056875</v>
      </c>
      <c r="I140" s="11">
        <f t="shared" si="36"/>
        <v>-591850</v>
      </c>
      <c r="J140" s="147">
        <f>IF(AH140=1,'[5]SREC Inventory Activity'!Q129,IF($K$5="M",SUM(D$14:D139)-SUM(J$14:J139),IF($K$5="B",IF(ISODD($A140),SUM(D$14:D139)-SUM(J$14:J139),0),IF(OR(A140=1,A140=4,A140=7,A140=10),SUM(D$14:D139)-SUM(J$14:J139),0))))</f>
        <v>0</v>
      </c>
      <c r="K140" s="148">
        <f>IF(AH140=1,'[5]SREC Inventory Activity'!W129,IF(J140&gt;0,E140,0))</f>
        <v>0</v>
      </c>
      <c r="L140" s="82">
        <f t="shared" si="34"/>
        <v>0</v>
      </c>
      <c r="M140" s="82">
        <f>IF(AH140=1,'[6]SREC Inv. Summary'!F139,IF(J140=0,0,O139))</f>
        <v>0</v>
      </c>
      <c r="N140" s="78">
        <f t="shared" si="37"/>
        <v>0</v>
      </c>
      <c r="O140" s="78">
        <f t="shared" si="38"/>
        <v>1172490</v>
      </c>
      <c r="P140" s="84">
        <f>IF(AH140=1,'[5]SREC Inventory Activity'!AB129,VLOOKUP($B140,Loans!$B$12:$AN$227,28,FALSE)*0)</f>
        <v>0</v>
      </c>
      <c r="Q140" s="82">
        <f>IF(AH140=1,'[6]SREC Inv. Summary'!J139,P140*E140*0.75)</f>
        <v>0</v>
      </c>
      <c r="R140" s="149">
        <f>IF(AH140=1,'[5]SREC Inventory Activity'!AH129,IF($K$5="M",SUM(P$14:P139)-SUM(R$14:R139),IF($K$5="B",IF(ISODD($A140),SUM(P$14:P139)-SUM(R$14:R139),0),IF(OR(A140=1,A140=4,A140=7,A140=10),SUM(P$14:P139)-SUM(R$14:R139),0))))</f>
        <v>0</v>
      </c>
      <c r="S140" s="82">
        <f>IF(AH140=1,'[6]SREC Inv. Summary'!M139,IF(R140&gt;0,V139,0))</f>
        <v>0</v>
      </c>
      <c r="T140" s="82">
        <f>IF(AH140=1,'[6]SREC Inv. Summary'!L139,IF(AND(R140&gt;0,K140=0),K140*R140,0))</f>
        <v>0</v>
      </c>
      <c r="U140" s="11">
        <f t="shared" si="39"/>
        <v>0</v>
      </c>
      <c r="V140" s="11">
        <f t="shared" si="40"/>
        <v>0</v>
      </c>
      <c r="W140" s="79">
        <f t="shared" si="41"/>
        <v>2225</v>
      </c>
      <c r="X140" s="79">
        <f t="shared" si="42"/>
        <v>0</v>
      </c>
      <c r="Y140" s="145">
        <f t="shared" si="43"/>
        <v>5610</v>
      </c>
      <c r="Z140" s="80">
        <f t="shared" si="44"/>
        <v>465025</v>
      </c>
      <c r="AA140" s="80">
        <f t="shared" si="45"/>
        <v>0</v>
      </c>
      <c r="AB140" s="80">
        <f t="shared" si="46"/>
        <v>0</v>
      </c>
      <c r="AC140" s="80">
        <f t="shared" si="47"/>
        <v>0</v>
      </c>
      <c r="AD140" s="11">
        <f t="shared" si="48"/>
        <v>1172490</v>
      </c>
      <c r="AE140" s="150">
        <f>IF(AH140=1,[6]Input!C151,AD139*((B140-B139)-1)*$AE$2/365+$AE$2/365*1*AD140)</f>
        <v>5746.0928287671231</v>
      </c>
      <c r="AF140" s="150">
        <f>IF(AH140=1,[6]Input!E151,J140*'PS INPUT'!$C$22)</f>
        <v>0</v>
      </c>
      <c r="AG140" s="52"/>
      <c r="AH140">
        <v>0</v>
      </c>
    </row>
    <row r="141" spans="1:34" x14ac:dyDescent="0.2">
      <c r="A141">
        <f t="shared" si="32"/>
        <v>7</v>
      </c>
      <c r="B141" s="70">
        <f t="shared" si="33"/>
        <v>43677</v>
      </c>
      <c r="C141" s="77">
        <v>43647</v>
      </c>
      <c r="D141" s="142">
        <f>IF(AH141=1,'[5]SREC Inventory Activity'!C130,VLOOKUP($B141,Loans!$B$12:$AN$227,34,FALSE))</f>
        <v>2662</v>
      </c>
      <c r="E141" s="82">
        <f>IF(AH141=1,'[5]SREC Inventory Activity'!I130,IF($A141&lt;6,VLOOKUP(YEAR(B141),SRECPrice!$B$5:$C$26,2,FALSE),VLOOKUP(YEAR(B141)+1,SRECPrice!$B$5:$C$26,2,FALSE)))</f>
        <v>209</v>
      </c>
      <c r="F141" s="143">
        <f>IF(AH141=1,IF(AND(E141&lt;475,'[5]SREC Inventory Activity'!N130&gt;475),'[5]SREC Inventory Activity'!$N130,475),475)</f>
        <v>475</v>
      </c>
      <c r="G141" s="82">
        <f>IF(AH141=1,'[6]SREC Inv. Summary'!C140,D141*E141)</f>
        <v>556358</v>
      </c>
      <c r="H141" s="11">
        <f t="shared" si="35"/>
        <v>1264450</v>
      </c>
      <c r="I141" s="11">
        <f t="shared" si="36"/>
        <v>-708092</v>
      </c>
      <c r="J141" s="147">
        <f>IF(AH141=1,'[5]SREC Inventory Activity'!Q130,IF($K$5="M",SUM(D$14:D140)-SUM(J$14:J140),IF($K$5="B",IF(ISODD($A141),SUM(D$14:D140)-SUM(J$14:J140),0),IF(OR(A141=1,A141=4,A141=7,A141=10),SUM(D$14:D140)-SUM(J$14:J140),0))))</f>
        <v>5610</v>
      </c>
      <c r="K141" s="148">
        <f>IF(AH141=1,'[5]SREC Inventory Activity'!W130,IF(J141&gt;0,E141,0))</f>
        <v>209</v>
      </c>
      <c r="L141" s="82">
        <f t="shared" si="34"/>
        <v>1172490</v>
      </c>
      <c r="M141" s="82">
        <f>IF(AH141=1,'[6]SREC Inv. Summary'!F140,IF(J141=0,0,O140))</f>
        <v>1172490</v>
      </c>
      <c r="N141" s="78">
        <f t="shared" si="37"/>
        <v>0</v>
      </c>
      <c r="O141" s="78">
        <f t="shared" si="38"/>
        <v>556358</v>
      </c>
      <c r="P141" s="84">
        <f>IF(AH141=1,'[5]SREC Inventory Activity'!AB130,VLOOKUP($B141,Loans!$B$12:$AN$227,28,FALSE)*0)</f>
        <v>0</v>
      </c>
      <c r="Q141" s="82">
        <f>IF(AH141=1,'[6]SREC Inv. Summary'!J140,P141*E141*0.75)</f>
        <v>0</v>
      </c>
      <c r="R141" s="149">
        <f>IF(AH141=1,'[5]SREC Inventory Activity'!AH130,IF($K$5="M",SUM(P$14:P140)-SUM(R$14:R140),IF($K$5="B",IF(ISODD($A141),SUM(P$14:P140)-SUM(R$14:R140),0),IF(OR(A141=1,A141=4,A141=7,A141=10),SUM(P$14:P140)-SUM(R$14:R140),0))))</f>
        <v>0</v>
      </c>
      <c r="S141" s="82">
        <f>IF(AH141=1,'[6]SREC Inv. Summary'!M140,IF(R141&gt;0,V140,0))</f>
        <v>0</v>
      </c>
      <c r="T141" s="82">
        <f>IF(AH141=1,'[6]SREC Inv. Summary'!L140,IF(AND(R141&gt;0,K141=0),K141*R141,0))</f>
        <v>0</v>
      </c>
      <c r="U141" s="11">
        <f t="shared" si="39"/>
        <v>0</v>
      </c>
      <c r="V141" s="11">
        <f t="shared" si="40"/>
        <v>0</v>
      </c>
      <c r="W141" s="79">
        <f t="shared" si="41"/>
        <v>2662</v>
      </c>
      <c r="X141" s="79">
        <f t="shared" si="42"/>
        <v>5610</v>
      </c>
      <c r="Y141" s="145">
        <f t="shared" si="43"/>
        <v>2662</v>
      </c>
      <c r="Z141" s="80">
        <f t="shared" si="44"/>
        <v>556358</v>
      </c>
      <c r="AA141" s="80">
        <f t="shared" si="45"/>
        <v>1172490</v>
      </c>
      <c r="AB141" s="80">
        <f t="shared" si="46"/>
        <v>1172490</v>
      </c>
      <c r="AC141" s="80">
        <f t="shared" si="47"/>
        <v>0</v>
      </c>
      <c r="AD141" s="11">
        <f t="shared" si="48"/>
        <v>556358</v>
      </c>
      <c r="AE141" s="150">
        <f>IF(AH141=1,[6]Input!C152,AD140*((B141-B140)-1)*$AE$2/365+$AE$2/365*1*AD141)</f>
        <v>9466.2830372602748</v>
      </c>
      <c r="AF141" s="150">
        <f>IF(AH141=1,[6]Input!E152,J141*'PS INPUT'!$C$22)</f>
        <v>5946.6</v>
      </c>
      <c r="AG141" s="52"/>
      <c r="AH141">
        <v>0</v>
      </c>
    </row>
    <row r="142" spans="1:34" x14ac:dyDescent="0.2">
      <c r="A142">
        <f t="shared" si="32"/>
        <v>8</v>
      </c>
      <c r="B142" s="70">
        <f t="shared" si="33"/>
        <v>43708</v>
      </c>
      <c r="C142" s="77">
        <v>43678</v>
      </c>
      <c r="D142" s="142">
        <f>IF(AH142=1,'[5]SREC Inventory Activity'!C131,VLOOKUP($B142,Loans!$B$12:$AN$227,34,FALSE))</f>
        <v>2602</v>
      </c>
      <c r="E142" s="82">
        <f>IF(AH142=1,'[5]SREC Inventory Activity'!I131,IF($A142&lt;6,VLOOKUP(YEAR(B142),SRECPrice!$B$5:$C$26,2,FALSE),VLOOKUP(YEAR(B142)+1,SRECPrice!$B$5:$C$26,2,FALSE)))</f>
        <v>209</v>
      </c>
      <c r="F142" s="143">
        <f>IF(AH142=1,IF(AND(E142&lt;475,'[5]SREC Inventory Activity'!N131&gt;475),'[5]SREC Inventory Activity'!$N131,475),475)</f>
        <v>475</v>
      </c>
      <c r="G142" s="82">
        <f>IF(AH142=1,'[6]SREC Inv. Summary'!C141,D142*E142)</f>
        <v>543818</v>
      </c>
      <c r="H142" s="11">
        <f t="shared" si="35"/>
        <v>1235950</v>
      </c>
      <c r="I142" s="11">
        <f t="shared" si="36"/>
        <v>-692132</v>
      </c>
      <c r="J142" s="147">
        <f>IF(AH142=1,'[5]SREC Inventory Activity'!Q131,IF($K$5="M",SUM(D$14:D141)-SUM(J$14:J141),IF($K$5="B",IF(ISODD($A142),SUM(D$14:D141)-SUM(J$14:J141),0),IF(OR(A142=1,A142=4,A142=7,A142=10),SUM(D$14:D141)-SUM(J$14:J141),0))))</f>
        <v>0</v>
      </c>
      <c r="K142" s="148">
        <f>IF(AH142=1,'[5]SREC Inventory Activity'!W131,IF(J142&gt;0,E142,0))</f>
        <v>0</v>
      </c>
      <c r="L142" s="82">
        <f t="shared" si="34"/>
        <v>0</v>
      </c>
      <c r="M142" s="82">
        <f>IF(AH142=1,'[6]SREC Inv. Summary'!F141,IF(J142=0,0,O141))</f>
        <v>0</v>
      </c>
      <c r="N142" s="78">
        <f t="shared" si="37"/>
        <v>0</v>
      </c>
      <c r="O142" s="78">
        <f t="shared" si="38"/>
        <v>1100176</v>
      </c>
      <c r="P142" s="84">
        <f>IF(AH142=1,'[5]SREC Inventory Activity'!AB131,VLOOKUP($B142,Loans!$B$12:$AN$227,28,FALSE)*0)</f>
        <v>0</v>
      </c>
      <c r="Q142" s="82">
        <f>IF(AH142=1,'[6]SREC Inv. Summary'!J141,P142*E142*0.75)</f>
        <v>0</v>
      </c>
      <c r="R142" s="149">
        <f>IF(AH142=1,'[5]SREC Inventory Activity'!AH131,IF($K$5="M",SUM(P$14:P141)-SUM(R$14:R141),IF($K$5="B",IF(ISODD($A142),SUM(P$14:P141)-SUM(R$14:R141),0),IF(OR(A142=1,A142=4,A142=7,A142=10),SUM(P$14:P141)-SUM(R$14:R141),0))))</f>
        <v>0</v>
      </c>
      <c r="S142" s="82">
        <f>IF(AH142=1,'[6]SREC Inv. Summary'!M141,IF(R142&gt;0,V141,0))</f>
        <v>0</v>
      </c>
      <c r="T142" s="82">
        <f>IF(AH142=1,'[6]SREC Inv. Summary'!L141,IF(AND(R142&gt;0,K142=0),K142*R142,0))</f>
        <v>0</v>
      </c>
      <c r="U142" s="11">
        <f t="shared" si="39"/>
        <v>0</v>
      </c>
      <c r="V142" s="11">
        <f t="shared" si="40"/>
        <v>0</v>
      </c>
      <c r="W142" s="79">
        <f t="shared" si="41"/>
        <v>2602</v>
      </c>
      <c r="X142" s="79">
        <f t="shared" si="42"/>
        <v>0</v>
      </c>
      <c r="Y142" s="145">
        <f t="shared" si="43"/>
        <v>5264</v>
      </c>
      <c r="Z142" s="80">
        <f t="shared" si="44"/>
        <v>543818</v>
      </c>
      <c r="AA142" s="80">
        <f t="shared" si="45"/>
        <v>0</v>
      </c>
      <c r="AB142" s="80">
        <f t="shared" si="46"/>
        <v>0</v>
      </c>
      <c r="AC142" s="80">
        <f t="shared" si="47"/>
        <v>0</v>
      </c>
      <c r="AD142" s="11">
        <f t="shared" si="48"/>
        <v>1100176</v>
      </c>
      <c r="AE142" s="150">
        <f>IF(AH142=1,[6]Input!C153,AD141*((B142-B141)-1)*$AE$2/365+$AE$2/365*1*AD142)</f>
        <v>4713.3741841095889</v>
      </c>
      <c r="AF142" s="150">
        <f>IF(AH142=1,[6]Input!E153,J142*'PS INPUT'!$C$22)</f>
        <v>0</v>
      </c>
      <c r="AG142" s="52"/>
      <c r="AH142">
        <v>0</v>
      </c>
    </row>
    <row r="143" spans="1:34" x14ac:dyDescent="0.2">
      <c r="A143">
        <f t="shared" ref="A143:A206" si="49">MONTH(C143)</f>
        <v>9</v>
      </c>
      <c r="B143" s="70">
        <f t="shared" ref="B143:B206" si="50">EOMONTH(C143,0)</f>
        <v>43738</v>
      </c>
      <c r="C143" s="77">
        <v>43709</v>
      </c>
      <c r="D143" s="142">
        <f>IF(AH143=1,'[5]SREC Inventory Activity'!C132,VLOOKUP($B143,Loans!$B$12:$AN$227,34,FALSE))</f>
        <v>2572</v>
      </c>
      <c r="E143" s="82">
        <f>IF(AH143=1,'[5]SREC Inventory Activity'!I132,IF($A143&lt;6,VLOOKUP(YEAR(B143),SRECPrice!$B$5:$C$26,2,FALSE),VLOOKUP(YEAR(B143)+1,SRECPrice!$B$5:$C$26,2,FALSE)))</f>
        <v>209</v>
      </c>
      <c r="F143" s="143">
        <f>IF(AH143=1,IF(AND(E143&lt;475,'[5]SREC Inventory Activity'!N132&gt;475),'[5]SREC Inventory Activity'!$N132,475),475)</f>
        <v>475</v>
      </c>
      <c r="G143" s="82">
        <f>IF(AH143=1,'[6]SREC Inv. Summary'!C142,D143*E143)</f>
        <v>537548</v>
      </c>
      <c r="H143" s="11">
        <f t="shared" si="35"/>
        <v>1221700</v>
      </c>
      <c r="I143" s="11">
        <f t="shared" si="36"/>
        <v>-684152</v>
      </c>
      <c r="J143" s="147">
        <f>IF(AH143=1,'[5]SREC Inventory Activity'!Q132,IF($K$5="M",SUM(D$14:D142)-SUM(J$14:J142),IF($K$5="B",IF(ISODD($A143),SUM(D$14:D142)-SUM(J$14:J142),0),IF(OR(A143=1,A143=4,A143=7,A143=10),SUM(D$14:D142)-SUM(J$14:J142),0))))</f>
        <v>0</v>
      </c>
      <c r="K143" s="148">
        <f>IF(AH143=1,'[5]SREC Inventory Activity'!W132,IF(J143&gt;0,E143,0))</f>
        <v>0</v>
      </c>
      <c r="L143" s="82">
        <f t="shared" si="34"/>
        <v>0</v>
      </c>
      <c r="M143" s="82">
        <f>IF(AH143=1,'[6]SREC Inv. Summary'!F142,IF(J143=0,0,O142))</f>
        <v>0</v>
      </c>
      <c r="N143" s="78">
        <f t="shared" si="37"/>
        <v>0</v>
      </c>
      <c r="O143" s="78">
        <f t="shared" si="38"/>
        <v>1637724</v>
      </c>
      <c r="P143" s="84">
        <f>IF(AH143=1,'[5]SREC Inventory Activity'!AB132,VLOOKUP($B143,Loans!$B$12:$AN$227,28,FALSE)*0)</f>
        <v>0</v>
      </c>
      <c r="Q143" s="82">
        <f>IF(AH143=1,'[6]SREC Inv. Summary'!J142,P143*E143*0.75)</f>
        <v>0</v>
      </c>
      <c r="R143" s="149">
        <f>IF(AH143=1,'[5]SREC Inventory Activity'!AH132,IF($K$5="M",SUM(P$14:P142)-SUM(R$14:R142),IF($K$5="B",IF(ISODD($A143),SUM(P$14:P142)-SUM(R$14:R142),0),IF(OR(A143=1,A143=4,A143=7,A143=10),SUM(P$14:P142)-SUM(R$14:R142),0))))</f>
        <v>0</v>
      </c>
      <c r="S143" s="82">
        <f>IF(AH143=1,'[6]SREC Inv. Summary'!M142,IF(R143&gt;0,V142,0))</f>
        <v>0</v>
      </c>
      <c r="T143" s="82">
        <f>IF(AH143=1,'[6]SREC Inv. Summary'!L142,IF(AND(R143&gt;0,K143=0),K143*R143,0))</f>
        <v>0</v>
      </c>
      <c r="U143" s="11">
        <f t="shared" si="39"/>
        <v>0</v>
      </c>
      <c r="V143" s="11">
        <f t="shared" si="40"/>
        <v>0</v>
      </c>
      <c r="W143" s="79">
        <f t="shared" si="41"/>
        <v>2572</v>
      </c>
      <c r="X143" s="79">
        <f t="shared" si="42"/>
        <v>0</v>
      </c>
      <c r="Y143" s="145">
        <f t="shared" si="43"/>
        <v>7836</v>
      </c>
      <c r="Z143" s="80">
        <f t="shared" si="44"/>
        <v>537548</v>
      </c>
      <c r="AA143" s="80">
        <f t="shared" si="45"/>
        <v>0</v>
      </c>
      <c r="AB143" s="80">
        <f t="shared" si="46"/>
        <v>0</v>
      </c>
      <c r="AC143" s="80">
        <f t="shared" si="47"/>
        <v>0</v>
      </c>
      <c r="AD143" s="11">
        <f t="shared" si="48"/>
        <v>1637724</v>
      </c>
      <c r="AE143" s="150">
        <f>IF(AH143=1,[6]Input!C154,AD142*((B143-B142)-1)*$AE$2/365+$AE$2/365*1*AD143)</f>
        <v>8886.5519660273967</v>
      </c>
      <c r="AF143" s="150">
        <f>IF(AH143=1,[6]Input!E154,J143*'PS INPUT'!$C$22)</f>
        <v>0</v>
      </c>
      <c r="AG143" s="52"/>
      <c r="AH143">
        <v>0</v>
      </c>
    </row>
    <row r="144" spans="1:34" ht="12.75" hidden="1" customHeight="1" outlineLevel="1" x14ac:dyDescent="0.2">
      <c r="A144">
        <f t="shared" si="49"/>
        <v>10</v>
      </c>
      <c r="B144" s="70">
        <f t="shared" si="50"/>
        <v>43769</v>
      </c>
      <c r="C144" s="77">
        <v>43739</v>
      </c>
      <c r="D144" s="142">
        <f>IF(AH144=1,'[5]SREC Inventory Activity'!C133,VLOOKUP($B144,Loans!$B$12:$AN$227,34,FALSE))</f>
        <v>2362</v>
      </c>
      <c r="E144" s="82">
        <f>IF(AH144=1,'[5]SREC Inventory Activity'!I133,IF($A144&lt;6,VLOOKUP(YEAR(B144),SRECPrice!$B$5:$C$26,2,FALSE),VLOOKUP(YEAR(B144)+1,SRECPrice!$B$5:$C$26,2,FALSE)))</f>
        <v>209</v>
      </c>
      <c r="F144" s="143">
        <f>IF(AH144=1,IF(AND(E144&lt;475,'[5]SREC Inventory Activity'!N133&gt;475),'[5]SREC Inventory Activity'!$N133,475),475)</f>
        <v>475</v>
      </c>
      <c r="G144" s="82">
        <f>IF(AH144=1,'[6]SREC Inv. Summary'!C143,D144*E144)</f>
        <v>493658</v>
      </c>
      <c r="H144" s="11">
        <f t="shared" si="35"/>
        <v>1121950</v>
      </c>
      <c r="I144" s="11">
        <f t="shared" si="36"/>
        <v>-628292</v>
      </c>
      <c r="J144" s="147">
        <f>IF(AH144=1,'[5]SREC Inventory Activity'!Q133,IF($K$5="M",SUM(D$14:D143)-SUM(J$14:J143),IF($K$5="B",IF(ISODD($A144),SUM(D$14:D143)-SUM(J$14:J143),0),IF(OR(A144=1,A144=4,A144=7,A144=10),SUM(D$14:D143)-SUM(J$14:J143),0))))</f>
        <v>7836</v>
      </c>
      <c r="K144" s="148">
        <f>IF(AH144=1,'[5]SREC Inventory Activity'!W133,IF(J144&gt;0,E144,0))</f>
        <v>209</v>
      </c>
      <c r="L144" s="82">
        <f t="shared" si="34"/>
        <v>1637724</v>
      </c>
      <c r="M144" s="82">
        <f>IF(AH144=1,'[6]SREC Inv. Summary'!F143,IF(J144=0,0,O143))</f>
        <v>1637724</v>
      </c>
      <c r="N144" s="78">
        <f t="shared" si="37"/>
        <v>0</v>
      </c>
      <c r="O144" s="78">
        <f t="shared" si="38"/>
        <v>493658</v>
      </c>
      <c r="P144" s="84">
        <f>IF(AH144=1,'[5]SREC Inventory Activity'!AB133,VLOOKUP($B144,Loans!$B$12:$AN$227,28,FALSE)*0)</f>
        <v>0</v>
      </c>
      <c r="Q144" s="82">
        <f>IF(AH144=1,'[6]SREC Inv. Summary'!J143,P144*E144*0.75)</f>
        <v>0</v>
      </c>
      <c r="R144" s="149">
        <f>IF(AH144=1,'[5]SREC Inventory Activity'!AH133,IF($K$5="M",SUM(P$14:P143)-SUM(R$14:R143),IF($K$5="B",IF(ISODD($A144),SUM(P$14:P143)-SUM(R$14:R143),0),IF(OR(A144=1,A144=4,A144=7,A144=10),SUM(P$14:P143)-SUM(R$14:R143),0))))</f>
        <v>0</v>
      </c>
      <c r="S144" s="82">
        <f>IF(AH144=1,'[6]SREC Inv. Summary'!M143,IF(R144&gt;0,V143,0))</f>
        <v>0</v>
      </c>
      <c r="T144" s="82">
        <f>IF(AH144=1,'[6]SREC Inv. Summary'!L143,IF(AND(R144&gt;0,K144=0),K144*R144,0))</f>
        <v>0</v>
      </c>
      <c r="U144" s="11">
        <f t="shared" si="39"/>
        <v>0</v>
      </c>
      <c r="V144" s="11">
        <f t="shared" si="40"/>
        <v>0</v>
      </c>
      <c r="W144" s="79">
        <f t="shared" si="41"/>
        <v>2362</v>
      </c>
      <c r="X144" s="79">
        <f t="shared" si="42"/>
        <v>7836</v>
      </c>
      <c r="Y144" s="145">
        <f t="shared" si="43"/>
        <v>2362</v>
      </c>
      <c r="Z144" s="80">
        <f t="shared" si="44"/>
        <v>493658</v>
      </c>
      <c r="AA144" s="80">
        <f t="shared" si="45"/>
        <v>1637724</v>
      </c>
      <c r="AB144" s="80">
        <f t="shared" si="46"/>
        <v>1637724</v>
      </c>
      <c r="AC144" s="80">
        <f t="shared" si="47"/>
        <v>0</v>
      </c>
      <c r="AD144" s="11">
        <f t="shared" si="48"/>
        <v>493658</v>
      </c>
      <c r="AE144" s="150">
        <f>IF(AH144=1,[6]Input!C155,AD143*((B144-B143)-1)*$AE$2/365+$AE$2/365*1*AD144)</f>
        <v>13147.326171506849</v>
      </c>
      <c r="AF144" s="150">
        <f>IF(AH144=1,[6]Input!E155,J144*'PS INPUT'!$C$22)</f>
        <v>8306.16</v>
      </c>
      <c r="AG144" s="52"/>
      <c r="AH144">
        <v>0</v>
      </c>
    </row>
    <row r="145" spans="1:34" ht="12.75" hidden="1" customHeight="1" outlineLevel="1" x14ac:dyDescent="0.2">
      <c r="A145">
        <f t="shared" si="49"/>
        <v>11</v>
      </c>
      <c r="B145" s="70">
        <f t="shared" si="50"/>
        <v>43799</v>
      </c>
      <c r="C145" s="77">
        <v>43770</v>
      </c>
      <c r="D145" s="142">
        <f>IF(AH145=1,'[5]SREC Inventory Activity'!C134,VLOOKUP($B145,Loans!$B$12:$AN$227,34,FALSE))</f>
        <v>2007</v>
      </c>
      <c r="E145" s="82">
        <f>IF(AH145=1,'[5]SREC Inventory Activity'!I134,IF($A145&lt;6,VLOOKUP(YEAR(B145),SRECPrice!$B$5:$C$26,2,FALSE),VLOOKUP(YEAR(B145)+1,SRECPrice!$B$5:$C$26,2,FALSE)))</f>
        <v>209</v>
      </c>
      <c r="F145" s="143">
        <f>IF(AH145=1,IF(AND(E145&lt;475,'[5]SREC Inventory Activity'!N134&gt;475),'[5]SREC Inventory Activity'!$N134,475),475)</f>
        <v>475</v>
      </c>
      <c r="G145" s="82">
        <f>IF(AH145=1,'[6]SREC Inv. Summary'!C144,D145*E145)</f>
        <v>419463</v>
      </c>
      <c r="H145" s="11">
        <f t="shared" ref="H145:H208" si="51">IF(F145&gt;E145,F145*D145,E145*D145)</f>
        <v>953325</v>
      </c>
      <c r="I145" s="11">
        <f t="shared" ref="I145:I208" si="52">G145-H145</f>
        <v>-533862</v>
      </c>
      <c r="J145" s="147">
        <f>IF(AH145=1,'[5]SREC Inventory Activity'!Q134,IF($K$5="M",SUM(D$14:D144)-SUM(J$14:J144),IF($K$5="B",IF(ISODD($A145),SUM(D$14:D144)-SUM(J$14:J144),0),IF(OR(A145=1,A145=4,A145=7,A145=10),SUM(D$14:D144)-SUM(J$14:J144),0))))</f>
        <v>0</v>
      </c>
      <c r="K145" s="148">
        <f>IF(AH145=1,'[5]SREC Inventory Activity'!W134,IF(J145&gt;0,E145,0))</f>
        <v>0</v>
      </c>
      <c r="L145" s="82">
        <f t="shared" si="34"/>
        <v>0</v>
      </c>
      <c r="M145" s="82">
        <f>IF(AH145=1,'[6]SREC Inv. Summary'!F144,IF(J145=0,0,O144))</f>
        <v>0</v>
      </c>
      <c r="N145" s="78">
        <f t="shared" ref="N145:N208" si="53">L145-M145</f>
        <v>0</v>
      </c>
      <c r="O145" s="78">
        <f t="shared" ref="O145:O208" si="54">O144+G145-M145</f>
        <v>913121</v>
      </c>
      <c r="P145" s="84">
        <f>IF(AH145=1,'[5]SREC Inventory Activity'!AB134,VLOOKUP($B145,Loans!$B$12:$AN$227,28,FALSE)*0)</f>
        <v>0</v>
      </c>
      <c r="Q145" s="82">
        <f>IF(AH145=1,'[6]SREC Inv. Summary'!J144,P145*E145*0.75)</f>
        <v>0</v>
      </c>
      <c r="R145" s="149">
        <f>IF(AH145=1,'[5]SREC Inventory Activity'!AH134,IF($K$5="M",SUM(P$14:P144)-SUM(R$14:R144),IF($K$5="B",IF(ISODD($A145),SUM(P$14:P144)-SUM(R$14:R144),0),IF(OR(A145=1,A145=4,A145=7,A145=10),SUM(P$14:P144)-SUM(R$14:R144),0))))</f>
        <v>0</v>
      </c>
      <c r="S145" s="82">
        <f>IF(AH145=1,'[6]SREC Inv. Summary'!M144,IF(R145&gt;0,V144,0))</f>
        <v>0</v>
      </c>
      <c r="T145" s="82">
        <f>IF(AH145=1,'[6]SREC Inv. Summary'!L144,IF(AND(R145&gt;0,K145=0),K145*R145,0))</f>
        <v>0</v>
      </c>
      <c r="U145" s="11">
        <f t="shared" ref="U145:U208" si="55">T145-S145</f>
        <v>0</v>
      </c>
      <c r="V145" s="11">
        <f t="shared" ref="V145:V208" si="56">V144+Q145-S145</f>
        <v>0</v>
      </c>
      <c r="W145" s="79">
        <f t="shared" ref="W145:W208" si="57">D145+P145</f>
        <v>2007</v>
      </c>
      <c r="X145" s="79">
        <f t="shared" ref="X145:X208" si="58">J145+R145</f>
        <v>0</v>
      </c>
      <c r="Y145" s="145">
        <f t="shared" si="43"/>
        <v>4369</v>
      </c>
      <c r="Z145" s="80">
        <f t="shared" ref="Z145:Z208" si="59">G145+Q145</f>
        <v>419463</v>
      </c>
      <c r="AA145" s="80">
        <f t="shared" ref="AA145:AA208" si="60">M145+S145</f>
        <v>0</v>
      </c>
      <c r="AB145" s="80">
        <f t="shared" si="46"/>
        <v>0</v>
      </c>
      <c r="AC145" s="80">
        <f t="shared" ref="AC145:AC208" si="61">AB145-AA145</f>
        <v>0</v>
      </c>
      <c r="AD145" s="11">
        <f t="shared" ref="AD145:AD208" si="62">AD144+Z145-AA145</f>
        <v>913121</v>
      </c>
      <c r="AE145" s="150">
        <f>IF(AH145=1,[6]Input!C156,AD144*((B145-B144)-1)*$AE$2/365+$AE$2/365*1*AD145)</f>
        <v>4034.6956989041091</v>
      </c>
      <c r="AF145" s="150">
        <f>IF(AH145=1,[6]Input!E156,J145*'PS INPUT'!$C$22)</f>
        <v>0</v>
      </c>
      <c r="AG145" s="52"/>
      <c r="AH145">
        <v>0</v>
      </c>
    </row>
    <row r="146" spans="1:34" ht="12.75" hidden="1" customHeight="1" outlineLevel="1" x14ac:dyDescent="0.2">
      <c r="A146">
        <f t="shared" si="49"/>
        <v>12</v>
      </c>
      <c r="B146" s="70">
        <f t="shared" si="50"/>
        <v>43830</v>
      </c>
      <c r="C146" s="77">
        <v>43800</v>
      </c>
      <c r="D146" s="142">
        <f>IF(AH146=1,'[5]SREC Inventory Activity'!C135,VLOOKUP($B146,Loans!$B$12:$AN$227,34,FALSE))</f>
        <v>1620</v>
      </c>
      <c r="E146" s="82">
        <f>IF(AH146=1,'[5]SREC Inventory Activity'!I135,IF($A146&lt;6,VLOOKUP(YEAR(B146),SRECPrice!$B$5:$C$26,2,FALSE),VLOOKUP(YEAR(B146)+1,SRECPrice!$B$5:$C$26,2,FALSE)))</f>
        <v>209</v>
      </c>
      <c r="F146" s="143">
        <f>IF(AH146=1,IF(AND(E146&lt;475,'[5]SREC Inventory Activity'!N135&gt;475),'[5]SREC Inventory Activity'!$N135,475),475)</f>
        <v>475</v>
      </c>
      <c r="G146" s="82">
        <f>IF(AH146=1,'[6]SREC Inv. Summary'!C145,D146*E146)</f>
        <v>338580</v>
      </c>
      <c r="H146" s="11">
        <f t="shared" si="51"/>
        <v>769500</v>
      </c>
      <c r="I146" s="11">
        <f t="shared" si="52"/>
        <v>-430920</v>
      </c>
      <c r="J146" s="147">
        <f>IF(AH146=1,'[5]SREC Inventory Activity'!Q135,IF($K$5="M",SUM(D$14:D145)-SUM(J$14:J145),IF($K$5="B",IF(ISODD($A146),SUM(D$14:D145)-SUM(J$14:J145),0),IF(OR(A146=1,A146=4,A146=7,A146=10),SUM(D$14:D145)-SUM(J$14:J145),0))))</f>
        <v>0</v>
      </c>
      <c r="K146" s="148">
        <f>IF(AH146=1,'[5]SREC Inventory Activity'!W135,IF(J146&gt;0,E146,0))</f>
        <v>0</v>
      </c>
      <c r="L146" s="82">
        <f t="shared" ref="L146:L209" si="63">ROUND(J146*K146,2)</f>
        <v>0</v>
      </c>
      <c r="M146" s="82">
        <f>IF(AH146=1,'[6]SREC Inv. Summary'!F145,IF(J146=0,0,O145))</f>
        <v>0</v>
      </c>
      <c r="N146" s="78">
        <f t="shared" si="53"/>
        <v>0</v>
      </c>
      <c r="O146" s="78">
        <f t="shared" si="54"/>
        <v>1251701</v>
      </c>
      <c r="P146" s="84">
        <f>IF(AH146=1,'[5]SREC Inventory Activity'!AB135,VLOOKUP($B146,Loans!$B$12:$AN$227,28,FALSE)*0)</f>
        <v>0</v>
      </c>
      <c r="Q146" s="82">
        <f>IF(AH146=1,'[6]SREC Inv. Summary'!J145,P146*E146*0.75)</f>
        <v>0</v>
      </c>
      <c r="R146" s="149">
        <f>IF(AH146=1,'[5]SREC Inventory Activity'!AH135,IF($K$5="M",SUM(P$14:P145)-SUM(R$14:R145),IF($K$5="B",IF(ISODD($A146),SUM(P$14:P145)-SUM(R$14:R145),0),IF(OR(A146=1,A146=4,A146=7,A146=10),SUM(P$14:P145)-SUM(R$14:R145),0))))</f>
        <v>0</v>
      </c>
      <c r="S146" s="82">
        <f>IF(AH146=1,'[6]SREC Inv. Summary'!M145,IF(R146&gt;0,V145,0))</f>
        <v>0</v>
      </c>
      <c r="T146" s="82">
        <f>IF(AH146=1,'[6]SREC Inv. Summary'!L145,IF(AND(R146&gt;0,K146=0),K146*R146,0))</f>
        <v>0</v>
      </c>
      <c r="U146" s="11">
        <f t="shared" si="55"/>
        <v>0</v>
      </c>
      <c r="V146" s="11">
        <f t="shared" si="56"/>
        <v>0</v>
      </c>
      <c r="W146" s="79">
        <f t="shared" si="57"/>
        <v>1620</v>
      </c>
      <c r="X146" s="79">
        <f t="shared" si="58"/>
        <v>0</v>
      </c>
      <c r="Y146" s="145">
        <f t="shared" ref="Y146:Y209" si="64">Y145+W146-X146</f>
        <v>5989</v>
      </c>
      <c r="Z146" s="80">
        <f t="shared" si="59"/>
        <v>338580</v>
      </c>
      <c r="AA146" s="80">
        <f t="shared" si="60"/>
        <v>0</v>
      </c>
      <c r="AB146" s="80">
        <f t="shared" ref="AB146:AB209" si="65">L146+T146</f>
        <v>0</v>
      </c>
      <c r="AC146" s="80">
        <f t="shared" si="61"/>
        <v>0</v>
      </c>
      <c r="AD146" s="11">
        <f t="shared" si="62"/>
        <v>1251701</v>
      </c>
      <c r="AE146" s="150">
        <f>IF(AH146=1,[6]Input!C157,AD145*((B146-B145)-1)*$AE$2/365+$AE$2/365*1*AD146)</f>
        <v>7589.0507060273958</v>
      </c>
      <c r="AF146" s="150">
        <f>IF(AH146=1,[6]Input!E157,J146*'PS INPUT'!$C$22)</f>
        <v>0</v>
      </c>
      <c r="AG146" s="52"/>
      <c r="AH146">
        <v>0</v>
      </c>
    </row>
    <row r="147" spans="1:34" ht="12.75" hidden="1" customHeight="1" outlineLevel="1" x14ac:dyDescent="0.2">
      <c r="A147">
        <f t="shared" si="49"/>
        <v>1</v>
      </c>
      <c r="B147" s="70">
        <f t="shared" si="50"/>
        <v>43861</v>
      </c>
      <c r="C147" s="77">
        <v>43831</v>
      </c>
      <c r="D147" s="142">
        <f>IF(AH147=1,'[5]SREC Inventory Activity'!C136,VLOOKUP($B147,Loans!$B$12:$AN$227,34,FALSE))</f>
        <v>1013</v>
      </c>
      <c r="E147" s="82">
        <f>IF(AH147=1,'[5]SREC Inventory Activity'!I136,IF($A147&lt;6,VLOOKUP(YEAR(B147),SRECPrice!$B$5:$C$26,2,FALSE),VLOOKUP(YEAR(B147)+1,SRECPrice!$B$5:$C$26,2,FALSE)))</f>
        <v>209</v>
      </c>
      <c r="F147" s="143">
        <f>IF(AH147=1,IF(AND(E147&lt;475,'[5]SREC Inventory Activity'!N136&gt;475),'[5]SREC Inventory Activity'!$N136,475),475)</f>
        <v>475</v>
      </c>
      <c r="G147" s="82">
        <f>IF(AH147=1,'[6]SREC Inv. Summary'!C146,D147*E147)</f>
        <v>211717</v>
      </c>
      <c r="H147" s="11">
        <f t="shared" si="51"/>
        <v>481175</v>
      </c>
      <c r="I147" s="11">
        <f t="shared" si="52"/>
        <v>-269458</v>
      </c>
      <c r="J147" s="147">
        <f>IF(AH147=1,'[5]SREC Inventory Activity'!Q136,IF($K$5="M",SUM(D$14:D146)-SUM(J$14:J146),IF($K$5="B",IF(ISODD($A147),SUM(D$14:D146)-SUM(J$14:J146),0),IF(OR(A147=1,A147=4,A147=7,A147=10),SUM(D$14:D146)-SUM(J$14:J146),0))))</f>
        <v>5989</v>
      </c>
      <c r="K147" s="148">
        <f>IF(AH147=1,'[5]SREC Inventory Activity'!W136,IF(J147&gt;0,E147,0))</f>
        <v>209</v>
      </c>
      <c r="L147" s="82">
        <f t="shared" si="63"/>
        <v>1251701</v>
      </c>
      <c r="M147" s="82">
        <f>IF(AH147=1,'[6]SREC Inv. Summary'!F146,IF(J147=0,0,O146))</f>
        <v>1251701</v>
      </c>
      <c r="N147" s="78">
        <f t="shared" si="53"/>
        <v>0</v>
      </c>
      <c r="O147" s="78">
        <f t="shared" si="54"/>
        <v>211717</v>
      </c>
      <c r="P147" s="84">
        <f>IF(AH147=1,'[5]SREC Inventory Activity'!AB136,VLOOKUP($B147,Loans!$B$12:$AN$227,28,FALSE)*0)</f>
        <v>0</v>
      </c>
      <c r="Q147" s="82">
        <f>IF(AH147=1,'[6]SREC Inv. Summary'!J146,P147*E147*0.75)</f>
        <v>0</v>
      </c>
      <c r="R147" s="149">
        <f>IF(AH147=1,'[5]SREC Inventory Activity'!AH136,IF($K$5="M",SUM(P$14:P146)-SUM(R$14:R146),IF($K$5="B",IF(ISODD($A147),SUM(P$14:P146)-SUM(R$14:R146),0),IF(OR(A147=1,A147=4,A147=7,A147=10),SUM(P$14:P146)-SUM(R$14:R146),0))))</f>
        <v>0</v>
      </c>
      <c r="S147" s="82">
        <f>IF(AH147=1,'[6]SREC Inv. Summary'!M146,IF(R147&gt;0,V146,0))</f>
        <v>0</v>
      </c>
      <c r="T147" s="82">
        <f>IF(AH147=1,'[6]SREC Inv. Summary'!L146,IF(AND(R147&gt;0,K147=0),K147*R147,0))</f>
        <v>0</v>
      </c>
      <c r="U147" s="11">
        <f t="shared" si="55"/>
        <v>0</v>
      </c>
      <c r="V147" s="11">
        <f t="shared" si="56"/>
        <v>0</v>
      </c>
      <c r="W147" s="79">
        <f t="shared" si="57"/>
        <v>1013</v>
      </c>
      <c r="X147" s="79">
        <f t="shared" si="58"/>
        <v>5989</v>
      </c>
      <c r="Y147" s="145">
        <f t="shared" si="64"/>
        <v>1013</v>
      </c>
      <c r="Z147" s="80">
        <f t="shared" si="59"/>
        <v>211717</v>
      </c>
      <c r="AA147" s="80">
        <f t="shared" si="60"/>
        <v>1251701</v>
      </c>
      <c r="AB147" s="80">
        <f t="shared" si="65"/>
        <v>1251701</v>
      </c>
      <c r="AC147" s="80">
        <f t="shared" si="61"/>
        <v>0</v>
      </c>
      <c r="AD147" s="11">
        <f t="shared" si="62"/>
        <v>211717</v>
      </c>
      <c r="AE147" s="150">
        <f>IF(AH147=1,[6]Input!C158,AD146*((B147-B146)-1)*$AE$2/365+$AE$2/365*1*AD147)</f>
        <v>10004.541465479451</v>
      </c>
      <c r="AF147" s="150">
        <f>IF(AH147=1,[6]Input!E158,J147*'PS INPUT'!$C$22)</f>
        <v>6348.34</v>
      </c>
      <c r="AG147" s="52"/>
      <c r="AH147">
        <v>0</v>
      </c>
    </row>
    <row r="148" spans="1:34" ht="12.75" hidden="1" customHeight="1" outlineLevel="1" x14ac:dyDescent="0.2">
      <c r="A148">
        <f t="shared" si="49"/>
        <v>2</v>
      </c>
      <c r="B148" s="70">
        <f t="shared" si="50"/>
        <v>43890</v>
      </c>
      <c r="C148" s="77">
        <v>43862</v>
      </c>
      <c r="D148" s="142">
        <f>IF(AH148=1,'[5]SREC Inventory Activity'!C137,VLOOKUP($B148,Loans!$B$12:$AN$227,34,FALSE))</f>
        <v>897</v>
      </c>
      <c r="E148" s="82">
        <f>IF(AH148=1,'[5]SREC Inventory Activity'!I137,IF($A148&lt;6,VLOOKUP(YEAR(B148),SRECPrice!$B$5:$C$26,2,FALSE),VLOOKUP(YEAR(B148)+1,SRECPrice!$B$5:$C$26,2,FALSE)))</f>
        <v>209</v>
      </c>
      <c r="F148" s="143">
        <f>IF(AH148=1,IF(AND(E148&lt;475,'[5]SREC Inventory Activity'!N137&gt;475),'[5]SREC Inventory Activity'!$N137,475),475)</f>
        <v>475</v>
      </c>
      <c r="G148" s="82">
        <f>IF(AH148=1,'[6]SREC Inv. Summary'!C147,D148*E148)</f>
        <v>187473</v>
      </c>
      <c r="H148" s="11">
        <f t="shared" si="51"/>
        <v>426075</v>
      </c>
      <c r="I148" s="11">
        <f t="shared" si="52"/>
        <v>-238602</v>
      </c>
      <c r="J148" s="147">
        <f>IF(AH148=1,'[5]SREC Inventory Activity'!Q137,IF($K$5="M",SUM(D$14:D147)-SUM(J$14:J147),IF($K$5="B",IF(ISODD($A148),SUM(D$14:D147)-SUM(J$14:J147),0),IF(OR(A148=1,A148=4,A148=7,A148=10),SUM(D$14:D147)-SUM(J$14:J147),0))))</f>
        <v>0</v>
      </c>
      <c r="K148" s="148">
        <f>IF(AH148=1,'[5]SREC Inventory Activity'!W137,IF(J148&gt;0,E148,0))</f>
        <v>0</v>
      </c>
      <c r="L148" s="82">
        <f t="shared" si="63"/>
        <v>0</v>
      </c>
      <c r="M148" s="82">
        <f>IF(AH148=1,'[6]SREC Inv. Summary'!F147,IF(J148=0,0,O147))</f>
        <v>0</v>
      </c>
      <c r="N148" s="78">
        <f t="shared" si="53"/>
        <v>0</v>
      </c>
      <c r="O148" s="78">
        <f t="shared" si="54"/>
        <v>399190</v>
      </c>
      <c r="P148" s="84">
        <f>IF(AH148=1,'[5]SREC Inventory Activity'!AB137,VLOOKUP($B148,Loans!$B$12:$AN$227,28,FALSE)*0)</f>
        <v>0</v>
      </c>
      <c r="Q148" s="82">
        <f>IF(AH148=1,'[6]SREC Inv. Summary'!J147,P148*E148*0.75)</f>
        <v>0</v>
      </c>
      <c r="R148" s="149">
        <f>IF(AH148=1,'[5]SREC Inventory Activity'!AH137,IF($K$5="M",SUM(P$14:P147)-SUM(R$14:R147),IF($K$5="B",IF(ISODD($A148),SUM(P$14:P147)-SUM(R$14:R147),0),IF(OR(A148=1,A148=4,A148=7,A148=10),SUM(P$14:P147)-SUM(R$14:R147),0))))</f>
        <v>0</v>
      </c>
      <c r="S148" s="82">
        <f>IF(AH148=1,'[6]SREC Inv. Summary'!M147,IF(R148&gt;0,V147,0))</f>
        <v>0</v>
      </c>
      <c r="T148" s="82">
        <f>IF(AH148=1,'[6]SREC Inv. Summary'!L147,IF(AND(R148&gt;0,K148=0),K148*R148,0))</f>
        <v>0</v>
      </c>
      <c r="U148" s="11">
        <f t="shared" si="55"/>
        <v>0</v>
      </c>
      <c r="V148" s="11">
        <f t="shared" si="56"/>
        <v>0</v>
      </c>
      <c r="W148" s="79">
        <f t="shared" si="57"/>
        <v>897</v>
      </c>
      <c r="X148" s="79">
        <f t="shared" si="58"/>
        <v>0</v>
      </c>
      <c r="Y148" s="145">
        <f t="shared" si="64"/>
        <v>1910</v>
      </c>
      <c r="Z148" s="80">
        <f t="shared" si="59"/>
        <v>187473</v>
      </c>
      <c r="AA148" s="80">
        <f t="shared" si="60"/>
        <v>0</v>
      </c>
      <c r="AB148" s="80">
        <f t="shared" si="65"/>
        <v>0</v>
      </c>
      <c r="AC148" s="80">
        <f t="shared" si="61"/>
        <v>0</v>
      </c>
      <c r="AD148" s="11">
        <f t="shared" si="62"/>
        <v>399190</v>
      </c>
      <c r="AE148" s="150">
        <f>IF(AH148=1,[6]Input!C159,AD147*((B148-B147)-1)*$AE$2/365+$AE$2/365*1*AD148)</f>
        <v>1676.292115616438</v>
      </c>
      <c r="AF148" s="150">
        <f>IF(AH148=1,[6]Input!E159,J148*'PS INPUT'!$C$22)</f>
        <v>0</v>
      </c>
      <c r="AG148" s="52"/>
      <c r="AH148">
        <v>0</v>
      </c>
    </row>
    <row r="149" spans="1:34" ht="12.75" hidden="1" customHeight="1" outlineLevel="1" x14ac:dyDescent="0.2">
      <c r="A149">
        <f t="shared" si="49"/>
        <v>3</v>
      </c>
      <c r="B149" s="70">
        <f t="shared" si="50"/>
        <v>43921</v>
      </c>
      <c r="C149" s="77">
        <v>43891</v>
      </c>
      <c r="D149" s="142">
        <f>IF(AH149=1,'[5]SREC Inventory Activity'!C138,VLOOKUP($B149,Loans!$B$12:$AN$227,34,FALSE))</f>
        <v>1111</v>
      </c>
      <c r="E149" s="82">
        <f>IF(AH149=1,'[5]SREC Inventory Activity'!I138,IF($A149&lt;6,VLOOKUP(YEAR(B149),SRECPrice!$B$5:$C$26,2,FALSE),VLOOKUP(YEAR(B149)+1,SRECPrice!$B$5:$C$26,2,FALSE)))</f>
        <v>209</v>
      </c>
      <c r="F149" s="143">
        <f>IF(AH149=1,IF(AND(E149&lt;475,'[5]SREC Inventory Activity'!N138&gt;475),'[5]SREC Inventory Activity'!$N138,475),475)</f>
        <v>475</v>
      </c>
      <c r="G149" s="82">
        <f>IF(AH149=1,'[6]SREC Inv. Summary'!C148,D149*E149)</f>
        <v>232199</v>
      </c>
      <c r="H149" s="11">
        <f t="shared" si="51"/>
        <v>527725</v>
      </c>
      <c r="I149" s="11">
        <f t="shared" si="52"/>
        <v>-295526</v>
      </c>
      <c r="J149" s="147">
        <f>IF(AH149=1,'[5]SREC Inventory Activity'!Q138,IF($K$5="M",SUM(D$14:D148)-SUM(J$14:J148),IF($K$5="B",IF(ISODD($A149),SUM(D$14:D148)-SUM(J$14:J148),0),IF(OR(A149=1,A149=4,A149=7,A149=10),SUM(D$14:D148)-SUM(J$14:J148),0))))</f>
        <v>0</v>
      </c>
      <c r="K149" s="148">
        <f>IF(AH149=1,'[5]SREC Inventory Activity'!W138,IF(J149&gt;0,E149,0))</f>
        <v>0</v>
      </c>
      <c r="L149" s="82">
        <f t="shared" si="63"/>
        <v>0</v>
      </c>
      <c r="M149" s="82">
        <f>IF(AH149=1,'[6]SREC Inv. Summary'!F148,IF(J149=0,0,O148))</f>
        <v>0</v>
      </c>
      <c r="N149" s="78">
        <f t="shared" si="53"/>
        <v>0</v>
      </c>
      <c r="O149" s="78">
        <f t="shared" si="54"/>
        <v>631389</v>
      </c>
      <c r="P149" s="84">
        <f>IF(AH149=1,'[5]SREC Inventory Activity'!AB138,VLOOKUP($B149,Loans!$B$12:$AN$227,28,FALSE)*0)</f>
        <v>0</v>
      </c>
      <c r="Q149" s="82">
        <f>IF(AH149=1,'[6]SREC Inv. Summary'!J148,P149*E149*0.75)</f>
        <v>0</v>
      </c>
      <c r="R149" s="149">
        <f>IF(AH149=1,'[5]SREC Inventory Activity'!AH138,IF($K$5="M",SUM(P$14:P148)-SUM(R$14:R148),IF($K$5="B",IF(ISODD($A149),SUM(P$14:P148)-SUM(R$14:R148),0),IF(OR(A149=1,A149=4,A149=7,A149=10),SUM(P$14:P148)-SUM(R$14:R148),0))))</f>
        <v>0</v>
      </c>
      <c r="S149" s="82">
        <f>IF(AH149=1,'[6]SREC Inv. Summary'!M148,IF(R149&gt;0,V148,0))</f>
        <v>0</v>
      </c>
      <c r="T149" s="82">
        <f>IF(AH149=1,'[6]SREC Inv. Summary'!L148,IF(AND(R149&gt;0,K149=0),K149*R149,0))</f>
        <v>0</v>
      </c>
      <c r="U149" s="11">
        <f t="shared" si="55"/>
        <v>0</v>
      </c>
      <c r="V149" s="11">
        <f t="shared" si="56"/>
        <v>0</v>
      </c>
      <c r="W149" s="79">
        <f t="shared" si="57"/>
        <v>1111</v>
      </c>
      <c r="X149" s="79">
        <f t="shared" si="58"/>
        <v>0</v>
      </c>
      <c r="Y149" s="145">
        <f t="shared" si="64"/>
        <v>3021</v>
      </c>
      <c r="Z149" s="80">
        <f t="shared" si="59"/>
        <v>232199</v>
      </c>
      <c r="AA149" s="80">
        <f t="shared" si="60"/>
        <v>0</v>
      </c>
      <c r="AB149" s="80">
        <f t="shared" si="65"/>
        <v>0</v>
      </c>
      <c r="AC149" s="80">
        <f t="shared" si="61"/>
        <v>0</v>
      </c>
      <c r="AD149" s="11">
        <f t="shared" si="62"/>
        <v>631389</v>
      </c>
      <c r="AE149" s="150">
        <f>IF(AH149=1,[6]Input!C160,AD148*((B149-B148)-1)*$AE$2/365+$AE$2/365*1*AD149)</f>
        <v>3340.0150857534245</v>
      </c>
      <c r="AF149" s="150">
        <f>IF(AH149=1,[6]Input!E160,J149*'PS INPUT'!$C$22)</f>
        <v>0</v>
      </c>
      <c r="AG149" s="52"/>
      <c r="AH149">
        <v>0</v>
      </c>
    </row>
    <row r="150" spans="1:34" ht="12.75" hidden="1" customHeight="1" outlineLevel="1" x14ac:dyDescent="0.2">
      <c r="A150">
        <f t="shared" si="49"/>
        <v>4</v>
      </c>
      <c r="B150" s="70">
        <f t="shared" si="50"/>
        <v>43951</v>
      </c>
      <c r="C150" s="77">
        <v>43922</v>
      </c>
      <c r="D150" s="142">
        <f>IF(AH150=1,'[5]SREC Inventory Activity'!C139,VLOOKUP($B150,Loans!$B$12:$AN$227,34,FALSE))</f>
        <v>1374</v>
      </c>
      <c r="E150" s="82">
        <f>IF(AH150=1,'[5]SREC Inventory Activity'!I139,IF($A150&lt;6,VLOOKUP(YEAR(B150),SRECPrice!$B$5:$C$26,2,FALSE),VLOOKUP(YEAR(B150)+1,SRECPrice!$B$5:$C$26,2,FALSE)))</f>
        <v>209</v>
      </c>
      <c r="F150" s="143">
        <f>IF(AH150=1,IF(AND(E150&lt;475,'[5]SREC Inventory Activity'!N139&gt;475),'[5]SREC Inventory Activity'!$N139,475),475)</f>
        <v>475</v>
      </c>
      <c r="G150" s="82">
        <f>IF(AH150=1,'[6]SREC Inv. Summary'!C149,D150*E150)</f>
        <v>287166</v>
      </c>
      <c r="H150" s="11">
        <f t="shared" si="51"/>
        <v>652650</v>
      </c>
      <c r="I150" s="11">
        <f t="shared" si="52"/>
        <v>-365484</v>
      </c>
      <c r="J150" s="147">
        <f>IF(AH150=1,'[5]SREC Inventory Activity'!Q139,IF($K$5="M",SUM(D$14:D149)-SUM(J$14:J149),IF($K$5="B",IF(ISODD($A150),SUM(D$14:D149)-SUM(J$14:J149),0),IF(OR(A150=1,A150=4,A150=7,A150=10),SUM(D$14:D149)-SUM(J$14:J149),0))))</f>
        <v>3021</v>
      </c>
      <c r="K150" s="148">
        <f>IF(AH150=1,'[5]SREC Inventory Activity'!W139,IF(J150&gt;0,E150,0))</f>
        <v>209</v>
      </c>
      <c r="L150" s="82">
        <f t="shared" si="63"/>
        <v>631389</v>
      </c>
      <c r="M150" s="82">
        <f>IF(AH150=1,'[6]SREC Inv. Summary'!F149,IF(J150=0,0,O149))</f>
        <v>631389</v>
      </c>
      <c r="N150" s="78">
        <f t="shared" si="53"/>
        <v>0</v>
      </c>
      <c r="O150" s="78">
        <f t="shared" si="54"/>
        <v>287166</v>
      </c>
      <c r="P150" s="84">
        <f>IF(AH150=1,'[5]SREC Inventory Activity'!AB139,VLOOKUP($B150,Loans!$B$12:$AN$227,28,FALSE)*0)</f>
        <v>0</v>
      </c>
      <c r="Q150" s="82">
        <f>IF(AH150=1,'[6]SREC Inv. Summary'!J149,P150*E150*0.75)</f>
        <v>0</v>
      </c>
      <c r="R150" s="149">
        <f>IF(AH150=1,'[5]SREC Inventory Activity'!AH139,IF($K$5="M",SUM(P$14:P149)-SUM(R$14:R149),IF($K$5="B",IF(ISODD($A150),SUM(P$14:P149)-SUM(R$14:R149),0),IF(OR(A150=1,A150=4,A150=7,A150=10),SUM(P$14:P149)-SUM(R$14:R149),0))))</f>
        <v>0</v>
      </c>
      <c r="S150" s="82">
        <f>IF(AH150=1,'[6]SREC Inv. Summary'!M149,IF(R150&gt;0,V149,0))</f>
        <v>0</v>
      </c>
      <c r="T150" s="82">
        <f>IF(AH150=1,'[6]SREC Inv. Summary'!L149,IF(AND(R150&gt;0,K150=0),K150*R150,0))</f>
        <v>0</v>
      </c>
      <c r="U150" s="11">
        <f t="shared" si="55"/>
        <v>0</v>
      </c>
      <c r="V150" s="11">
        <f t="shared" si="56"/>
        <v>0</v>
      </c>
      <c r="W150" s="79">
        <f t="shared" si="57"/>
        <v>1374</v>
      </c>
      <c r="X150" s="79">
        <f t="shared" si="58"/>
        <v>3021</v>
      </c>
      <c r="Y150" s="145">
        <f t="shared" si="64"/>
        <v>1374</v>
      </c>
      <c r="Z150" s="80">
        <f t="shared" si="59"/>
        <v>287166</v>
      </c>
      <c r="AA150" s="80">
        <f t="shared" si="60"/>
        <v>631389</v>
      </c>
      <c r="AB150" s="80">
        <f t="shared" si="65"/>
        <v>631389</v>
      </c>
      <c r="AC150" s="80">
        <f t="shared" si="61"/>
        <v>0</v>
      </c>
      <c r="AD150" s="11">
        <f t="shared" si="62"/>
        <v>287166</v>
      </c>
      <c r="AE150" s="150">
        <f>IF(AH150=1,[6]Input!C161,AD149*((B150-B149)-1)*$AE$2/365+$AE$2/365*1*AD150)</f>
        <v>4927.0496572602733</v>
      </c>
      <c r="AF150" s="150">
        <f>IF(AH150=1,[6]Input!E161,J150*'PS INPUT'!$C$22)</f>
        <v>3202.26</v>
      </c>
      <c r="AG150" s="52"/>
      <c r="AH150">
        <v>0</v>
      </c>
    </row>
    <row r="151" spans="1:34" ht="12.75" hidden="1" customHeight="1" outlineLevel="1" x14ac:dyDescent="0.2">
      <c r="A151">
        <f t="shared" si="49"/>
        <v>5</v>
      </c>
      <c r="B151" s="70">
        <f t="shared" si="50"/>
        <v>43982</v>
      </c>
      <c r="C151" s="77">
        <v>43952</v>
      </c>
      <c r="D151" s="142">
        <f>IF(AH151=1,'[5]SREC Inventory Activity'!C140,VLOOKUP($B151,Loans!$B$12:$AN$227,34,FALSE))</f>
        <v>1948</v>
      </c>
      <c r="E151" s="82">
        <f>IF(AH151=1,'[5]SREC Inventory Activity'!I140,IF($A151&lt;6,VLOOKUP(YEAR(B151),SRECPrice!$B$5:$C$26,2,FALSE),VLOOKUP(YEAR(B151)+1,SRECPrice!$B$5:$C$26,2,FALSE)))</f>
        <v>209</v>
      </c>
      <c r="F151" s="143">
        <f>IF(AH151=1,IF(AND(E151&lt;475,'[5]SREC Inventory Activity'!N140&gt;475),'[5]SREC Inventory Activity'!$N140,475),475)</f>
        <v>475</v>
      </c>
      <c r="G151" s="82">
        <f>IF(AH151=1,'[6]SREC Inv. Summary'!C150,D151*E151)</f>
        <v>407132</v>
      </c>
      <c r="H151" s="11">
        <f t="shared" si="51"/>
        <v>925300</v>
      </c>
      <c r="I151" s="11">
        <f t="shared" si="52"/>
        <v>-518168</v>
      </c>
      <c r="J151" s="147">
        <f>IF(AH151=1,'[5]SREC Inventory Activity'!Q140,IF($K$5="M",SUM(D$14:D150)-SUM(J$14:J150),IF($K$5="B",IF(ISODD($A151),SUM(D$14:D150)-SUM(J$14:J150),0),IF(OR(A151=1,A151=4,A151=7,A151=10),SUM(D$14:D150)-SUM(J$14:J150),0))))</f>
        <v>0</v>
      </c>
      <c r="K151" s="148">
        <f>IF(AH151=1,'[5]SREC Inventory Activity'!W140,IF(J151&gt;0,E151,0))</f>
        <v>0</v>
      </c>
      <c r="L151" s="82">
        <f t="shared" si="63"/>
        <v>0</v>
      </c>
      <c r="M151" s="82">
        <f>IF(AH151=1,'[6]SREC Inv. Summary'!F150,IF(J151=0,0,O150))</f>
        <v>0</v>
      </c>
      <c r="N151" s="78">
        <f t="shared" si="53"/>
        <v>0</v>
      </c>
      <c r="O151" s="78">
        <f t="shared" si="54"/>
        <v>694298</v>
      </c>
      <c r="P151" s="84">
        <f>IF(AH151=1,'[5]SREC Inventory Activity'!AB140,VLOOKUP($B151,Loans!$B$12:$AN$227,28,FALSE)*0)</f>
        <v>0</v>
      </c>
      <c r="Q151" s="82">
        <f>IF(AH151=1,'[6]SREC Inv. Summary'!J150,P151*E151*0.75)</f>
        <v>0</v>
      </c>
      <c r="R151" s="149">
        <f>IF(AH151=1,'[5]SREC Inventory Activity'!AH140,IF($K$5="M",SUM(P$14:P150)-SUM(R$14:R150),IF($K$5="B",IF(ISODD($A151),SUM(P$14:P150)-SUM(R$14:R150),0),IF(OR(A151=1,A151=4,A151=7,A151=10),SUM(P$14:P150)-SUM(R$14:R150),0))))</f>
        <v>0</v>
      </c>
      <c r="S151" s="82">
        <f>IF(AH151=1,'[6]SREC Inv. Summary'!M150,IF(R151&gt;0,V150,0))</f>
        <v>0</v>
      </c>
      <c r="T151" s="82">
        <f>IF(AH151=1,'[6]SREC Inv. Summary'!L150,IF(AND(R151&gt;0,K151=0),K151*R151,0))</f>
        <v>0</v>
      </c>
      <c r="U151" s="11">
        <f t="shared" si="55"/>
        <v>0</v>
      </c>
      <c r="V151" s="11">
        <f t="shared" si="56"/>
        <v>0</v>
      </c>
      <c r="W151" s="79">
        <f t="shared" si="57"/>
        <v>1948</v>
      </c>
      <c r="X151" s="79">
        <f t="shared" si="58"/>
        <v>0</v>
      </c>
      <c r="Y151" s="145">
        <f t="shared" si="64"/>
        <v>3322</v>
      </c>
      <c r="Z151" s="80">
        <f t="shared" si="59"/>
        <v>407132</v>
      </c>
      <c r="AA151" s="80">
        <f t="shared" si="60"/>
        <v>0</v>
      </c>
      <c r="AB151" s="80">
        <f t="shared" si="65"/>
        <v>0</v>
      </c>
      <c r="AC151" s="80">
        <f t="shared" si="61"/>
        <v>0</v>
      </c>
      <c r="AD151" s="11">
        <f t="shared" si="62"/>
        <v>694298</v>
      </c>
      <c r="AE151" s="150">
        <f>IF(AH151=1,[6]Input!C162,AD150*((B151-B150)-1)*$AE$2/365+$AE$2/365*1*AD151)</f>
        <v>2466.321048219178</v>
      </c>
      <c r="AF151" s="150">
        <f>IF(AH151=1,[6]Input!E162,J151*'PS INPUT'!$C$22)</f>
        <v>0</v>
      </c>
      <c r="AG151" s="52"/>
      <c r="AH151">
        <v>0</v>
      </c>
    </row>
    <row r="152" spans="1:34" ht="12.75" hidden="1" customHeight="1" outlineLevel="1" x14ac:dyDescent="0.2">
      <c r="A152">
        <f t="shared" si="49"/>
        <v>6</v>
      </c>
      <c r="B152" s="70">
        <f t="shared" si="50"/>
        <v>44012</v>
      </c>
      <c r="C152" s="77">
        <v>43983</v>
      </c>
      <c r="D152" s="142">
        <f>IF(AH152=1,'[5]SREC Inventory Activity'!C141,VLOOKUP($B152,Loans!$B$12:$AN$227,34,FALSE))</f>
        <v>2189</v>
      </c>
      <c r="E152" s="82">
        <f>IF(AH152=1,'[5]SREC Inventory Activity'!I141,IF($A152&lt;6,VLOOKUP(YEAR(B152),SRECPrice!$B$5:$C$26,2,FALSE),VLOOKUP(YEAR(B152)+1,SRECPrice!$B$5:$C$26,2,FALSE)))</f>
        <v>209</v>
      </c>
      <c r="F152" s="143">
        <f>IF(AH152=1,IF(AND(E152&lt;475,'[5]SREC Inventory Activity'!N141&gt;475),'[5]SREC Inventory Activity'!$N141,475),475)</f>
        <v>475</v>
      </c>
      <c r="G152" s="82">
        <f>IF(AH152=1,'[6]SREC Inv. Summary'!C151,D152*E152)</f>
        <v>457501</v>
      </c>
      <c r="H152" s="11">
        <f t="shared" si="51"/>
        <v>1039775</v>
      </c>
      <c r="I152" s="11">
        <f t="shared" si="52"/>
        <v>-582274</v>
      </c>
      <c r="J152" s="147">
        <f>IF(AH152=1,'[5]SREC Inventory Activity'!Q141,IF($K$5="M",SUM(D$14:D151)-SUM(J$14:J151),IF($K$5="B",IF(ISODD($A152),SUM(D$14:D151)-SUM(J$14:J151),0),IF(OR(A152=1,A152=4,A152=7,A152=10),SUM(D$14:D151)-SUM(J$14:J151),0))))</f>
        <v>0</v>
      </c>
      <c r="K152" s="148">
        <f>IF(AH152=1,'[5]SREC Inventory Activity'!W141,IF(J152&gt;0,E152,0))</f>
        <v>0</v>
      </c>
      <c r="L152" s="82">
        <f t="shared" si="63"/>
        <v>0</v>
      </c>
      <c r="M152" s="82">
        <f>IF(AH152=1,'[6]SREC Inv. Summary'!F151,IF(J152=0,0,O151))</f>
        <v>0</v>
      </c>
      <c r="N152" s="78">
        <f t="shared" si="53"/>
        <v>0</v>
      </c>
      <c r="O152" s="78">
        <f t="shared" si="54"/>
        <v>1151799</v>
      </c>
      <c r="P152" s="84">
        <f>IF(AH152=1,'[5]SREC Inventory Activity'!AB141,VLOOKUP($B152,Loans!$B$12:$AN$227,28,FALSE)*0)</f>
        <v>0</v>
      </c>
      <c r="Q152" s="82">
        <f>IF(AH152=1,'[6]SREC Inv. Summary'!J151,P152*E152*0.75)</f>
        <v>0</v>
      </c>
      <c r="R152" s="149">
        <f>IF(AH152=1,'[5]SREC Inventory Activity'!AH141,IF($K$5="M",SUM(P$14:P151)-SUM(R$14:R151),IF($K$5="B",IF(ISODD($A152),SUM(P$14:P151)-SUM(R$14:R151),0),IF(OR(A152=1,A152=4,A152=7,A152=10),SUM(P$14:P151)-SUM(R$14:R151),0))))</f>
        <v>0</v>
      </c>
      <c r="S152" s="82">
        <f>IF(AH152=1,'[6]SREC Inv. Summary'!M151,IF(R152&gt;0,V151,0))</f>
        <v>0</v>
      </c>
      <c r="T152" s="82">
        <f>IF(AH152=1,'[6]SREC Inv. Summary'!L151,IF(AND(R152&gt;0,K152=0),K152*R152,0))</f>
        <v>0</v>
      </c>
      <c r="U152" s="11">
        <f t="shared" si="55"/>
        <v>0</v>
      </c>
      <c r="V152" s="11">
        <f t="shared" si="56"/>
        <v>0</v>
      </c>
      <c r="W152" s="79">
        <f t="shared" si="57"/>
        <v>2189</v>
      </c>
      <c r="X152" s="79">
        <f t="shared" si="58"/>
        <v>0</v>
      </c>
      <c r="Y152" s="145">
        <f t="shared" si="64"/>
        <v>5511</v>
      </c>
      <c r="Z152" s="80">
        <f t="shared" si="59"/>
        <v>457501</v>
      </c>
      <c r="AA152" s="80">
        <f t="shared" si="60"/>
        <v>0</v>
      </c>
      <c r="AB152" s="80">
        <f t="shared" si="65"/>
        <v>0</v>
      </c>
      <c r="AC152" s="80">
        <f t="shared" si="61"/>
        <v>0</v>
      </c>
      <c r="AD152" s="11">
        <f t="shared" si="62"/>
        <v>1151799</v>
      </c>
      <c r="AE152" s="150">
        <f>IF(AH152=1,[6]Input!C163,AD151*((B152-B151)-1)*$AE$2/365+$AE$2/365*1*AD152)</f>
        <v>5639.4488895890399</v>
      </c>
      <c r="AF152" s="150">
        <f>IF(AH152=1,[6]Input!E163,J152*'PS INPUT'!$C$22)</f>
        <v>0</v>
      </c>
      <c r="AG152" s="52"/>
      <c r="AH152">
        <v>0</v>
      </c>
    </row>
    <row r="153" spans="1:34" ht="12.75" hidden="1" customHeight="1" outlineLevel="1" x14ac:dyDescent="0.2">
      <c r="A153">
        <f t="shared" si="49"/>
        <v>7</v>
      </c>
      <c r="B153" s="70">
        <f t="shared" si="50"/>
        <v>44043</v>
      </c>
      <c r="C153" s="77">
        <v>44013</v>
      </c>
      <c r="D153" s="142">
        <f>IF(AH153=1,'[5]SREC Inventory Activity'!C142,VLOOKUP($B153,Loans!$B$12:$AN$227,34,FALSE))</f>
        <v>2607</v>
      </c>
      <c r="E153" s="82">
        <f>IF(AH153=1,'[5]SREC Inventory Activity'!I142,IF($A153&lt;6,VLOOKUP(YEAR(B153),SRECPrice!$B$5:$C$26,2,FALSE),VLOOKUP(YEAR(B153)+1,SRECPrice!$B$5:$C$26,2,FALSE)))</f>
        <v>209</v>
      </c>
      <c r="F153" s="143">
        <f>IF(AH153=1,IF(AND(E153&lt;475,'[5]SREC Inventory Activity'!N142&gt;475),'[5]SREC Inventory Activity'!$N142,475),475)</f>
        <v>475</v>
      </c>
      <c r="G153" s="82">
        <f>IF(AH153=1,'[6]SREC Inv. Summary'!C152,D153*E153)</f>
        <v>544863</v>
      </c>
      <c r="H153" s="11">
        <f t="shared" si="51"/>
        <v>1238325</v>
      </c>
      <c r="I153" s="11">
        <f t="shared" si="52"/>
        <v>-693462</v>
      </c>
      <c r="J153" s="147">
        <f>IF(AH153=1,'[5]SREC Inventory Activity'!Q142,IF($K$5="M",SUM(D$14:D152)-SUM(J$14:J152),IF($K$5="B",IF(ISODD($A153),SUM(D$14:D152)-SUM(J$14:J152),0),IF(OR(A153=1,A153=4,A153=7,A153=10),SUM(D$14:D152)-SUM(J$14:J152),0))))</f>
        <v>5511</v>
      </c>
      <c r="K153" s="148">
        <f>IF(AH153=1,'[5]SREC Inventory Activity'!W142,IF(J153&gt;0,E153,0))</f>
        <v>209</v>
      </c>
      <c r="L153" s="82">
        <f t="shared" si="63"/>
        <v>1151799</v>
      </c>
      <c r="M153" s="82">
        <f>IF(AH153=1,'[6]SREC Inv. Summary'!F152,IF(J153=0,0,O152))</f>
        <v>1151799</v>
      </c>
      <c r="N153" s="78">
        <f t="shared" si="53"/>
        <v>0</v>
      </c>
      <c r="O153" s="78">
        <f t="shared" si="54"/>
        <v>544863</v>
      </c>
      <c r="P153" s="84">
        <f>IF(AH153=1,'[5]SREC Inventory Activity'!AB142,VLOOKUP($B153,Loans!$B$12:$AN$227,28,FALSE)*0)</f>
        <v>0</v>
      </c>
      <c r="Q153" s="82">
        <f>IF(AH153=1,'[6]SREC Inv. Summary'!J152,P153*E153*0.75)</f>
        <v>0</v>
      </c>
      <c r="R153" s="149">
        <f>IF(AH153=1,'[5]SREC Inventory Activity'!AH142,IF($K$5="M",SUM(P$14:P152)-SUM(R$14:R152),IF($K$5="B",IF(ISODD($A153),SUM(P$14:P152)-SUM(R$14:R152),0),IF(OR(A153=1,A153=4,A153=7,A153=10),SUM(P$14:P152)-SUM(R$14:R152),0))))</f>
        <v>0</v>
      </c>
      <c r="S153" s="82">
        <f>IF(AH153=1,'[6]SREC Inv. Summary'!M152,IF(R153&gt;0,V152,0))</f>
        <v>0</v>
      </c>
      <c r="T153" s="82">
        <f>IF(AH153=1,'[6]SREC Inv. Summary'!L152,IF(AND(R153&gt;0,K153=0),K153*R153,0))</f>
        <v>0</v>
      </c>
      <c r="U153" s="11">
        <f t="shared" si="55"/>
        <v>0</v>
      </c>
      <c r="V153" s="11">
        <f t="shared" si="56"/>
        <v>0</v>
      </c>
      <c r="W153" s="79">
        <f t="shared" si="57"/>
        <v>2607</v>
      </c>
      <c r="X153" s="79">
        <f t="shared" si="58"/>
        <v>5511</v>
      </c>
      <c r="Y153" s="145">
        <f t="shared" si="64"/>
        <v>2607</v>
      </c>
      <c r="Z153" s="80">
        <f t="shared" si="59"/>
        <v>544863</v>
      </c>
      <c r="AA153" s="80">
        <f t="shared" si="60"/>
        <v>1151799</v>
      </c>
      <c r="AB153" s="80">
        <f t="shared" si="65"/>
        <v>1151799</v>
      </c>
      <c r="AC153" s="80">
        <f t="shared" si="61"/>
        <v>0</v>
      </c>
      <c r="AD153" s="11">
        <f t="shared" si="62"/>
        <v>544863</v>
      </c>
      <c r="AE153" s="150">
        <f>IF(AH153=1,[6]Input!C164,AD152*((B153-B152)-1)*$AE$2/365+$AE$2/365*1*AD153)</f>
        <v>9298.786715342465</v>
      </c>
      <c r="AF153" s="150">
        <f>IF(AH153=1,[6]Input!E164,J153*'PS INPUT'!$C$22)</f>
        <v>5841.66</v>
      </c>
      <c r="AG153" s="52"/>
      <c r="AH153">
        <v>0</v>
      </c>
    </row>
    <row r="154" spans="1:34" ht="12.75" hidden="1" customHeight="1" outlineLevel="1" x14ac:dyDescent="0.2">
      <c r="A154">
        <f t="shared" si="49"/>
        <v>8</v>
      </c>
      <c r="B154" s="70">
        <f t="shared" si="50"/>
        <v>44074</v>
      </c>
      <c r="C154" s="77">
        <v>44044</v>
      </c>
      <c r="D154" s="142">
        <f>IF(AH154=1,'[5]SREC Inventory Activity'!C143,VLOOKUP($B154,Loans!$B$12:$AN$227,34,FALSE))</f>
        <v>2517</v>
      </c>
      <c r="E154" s="82">
        <f>IF(AH154=1,'[5]SREC Inventory Activity'!I143,IF($A154&lt;6,VLOOKUP(YEAR(B154),SRECPrice!$B$5:$C$26,2,FALSE),VLOOKUP(YEAR(B154)+1,SRECPrice!$B$5:$C$26,2,FALSE)))</f>
        <v>209</v>
      </c>
      <c r="F154" s="143">
        <f>IF(AH154=1,IF(AND(E154&lt;475,'[5]SREC Inventory Activity'!N143&gt;475),'[5]SREC Inventory Activity'!$N143,475),475)</f>
        <v>475</v>
      </c>
      <c r="G154" s="82">
        <f>IF(AH154=1,'[6]SREC Inv. Summary'!C153,D154*E154)</f>
        <v>526053</v>
      </c>
      <c r="H154" s="11">
        <f t="shared" si="51"/>
        <v>1195575</v>
      </c>
      <c r="I154" s="11">
        <f t="shared" si="52"/>
        <v>-669522</v>
      </c>
      <c r="J154" s="147">
        <f>IF(AH154=1,'[5]SREC Inventory Activity'!Q143,IF($K$5="M",SUM(D$14:D153)-SUM(J$14:J153),IF($K$5="B",IF(ISODD($A154),SUM(D$14:D153)-SUM(J$14:J153),0),IF(OR(A154=1,A154=4,A154=7,A154=10),SUM(D$14:D153)-SUM(J$14:J153),0))))</f>
        <v>0</v>
      </c>
      <c r="K154" s="148">
        <f>IF(AH154=1,'[5]SREC Inventory Activity'!W143,IF(J154&gt;0,E154,0))</f>
        <v>0</v>
      </c>
      <c r="L154" s="82">
        <f t="shared" si="63"/>
        <v>0</v>
      </c>
      <c r="M154" s="82">
        <f>IF(AH154=1,'[6]SREC Inv. Summary'!F153,IF(J154=0,0,O153))</f>
        <v>0</v>
      </c>
      <c r="N154" s="78">
        <f t="shared" si="53"/>
        <v>0</v>
      </c>
      <c r="O154" s="78">
        <f t="shared" si="54"/>
        <v>1070916</v>
      </c>
      <c r="P154" s="84">
        <f>IF(AH154=1,'[5]SREC Inventory Activity'!AB143,VLOOKUP($B154,Loans!$B$12:$AN$227,28,FALSE)*0)</f>
        <v>0</v>
      </c>
      <c r="Q154" s="82">
        <f>IF(AH154=1,'[6]SREC Inv. Summary'!J153,P154*E154*0.75)</f>
        <v>0</v>
      </c>
      <c r="R154" s="149">
        <f>IF(AH154=1,'[5]SREC Inventory Activity'!AH143,IF($K$5="M",SUM(P$14:P153)-SUM(R$14:R153),IF($K$5="B",IF(ISODD($A154),SUM(P$14:P153)-SUM(R$14:R153),0),IF(OR(A154=1,A154=4,A154=7,A154=10),SUM(P$14:P153)-SUM(R$14:R153),0))))</f>
        <v>0</v>
      </c>
      <c r="S154" s="82">
        <f>IF(AH154=1,'[6]SREC Inv. Summary'!M153,IF(R154&gt;0,V153,0))</f>
        <v>0</v>
      </c>
      <c r="T154" s="82">
        <f>IF(AH154=1,'[6]SREC Inv. Summary'!L153,IF(AND(R154&gt;0,K154=0),K154*R154,0))</f>
        <v>0</v>
      </c>
      <c r="U154" s="11">
        <f t="shared" si="55"/>
        <v>0</v>
      </c>
      <c r="V154" s="11">
        <f t="shared" si="56"/>
        <v>0</v>
      </c>
      <c r="W154" s="79">
        <f t="shared" si="57"/>
        <v>2517</v>
      </c>
      <c r="X154" s="79">
        <f t="shared" si="58"/>
        <v>0</v>
      </c>
      <c r="Y154" s="145">
        <f t="shared" si="64"/>
        <v>5124</v>
      </c>
      <c r="Z154" s="80">
        <f t="shared" si="59"/>
        <v>526053</v>
      </c>
      <c r="AA154" s="80">
        <f t="shared" si="60"/>
        <v>0</v>
      </c>
      <c r="AB154" s="80">
        <f t="shared" si="65"/>
        <v>0</v>
      </c>
      <c r="AC154" s="80">
        <f t="shared" si="61"/>
        <v>0</v>
      </c>
      <c r="AD154" s="11">
        <f t="shared" si="62"/>
        <v>1070916</v>
      </c>
      <c r="AE154" s="150">
        <f>IF(AH154=1,[6]Input!C165,AD153*((B154-B153)-1)*$AE$2/365+$AE$2/365*1*AD154)</f>
        <v>4614.2606580821921</v>
      </c>
      <c r="AF154" s="150">
        <f>IF(AH154=1,[6]Input!E165,J154*'PS INPUT'!$C$22)</f>
        <v>0</v>
      </c>
      <c r="AG154" s="52"/>
      <c r="AH154">
        <v>0</v>
      </c>
    </row>
    <row r="155" spans="1:34" ht="12.75" hidden="1" customHeight="1" outlineLevel="1" x14ac:dyDescent="0.2">
      <c r="A155">
        <f t="shared" si="49"/>
        <v>9</v>
      </c>
      <c r="B155" s="70">
        <f t="shared" si="50"/>
        <v>44104</v>
      </c>
      <c r="C155" s="77">
        <v>44075</v>
      </c>
      <c r="D155" s="142">
        <f>IF(AH155=1,'[5]SREC Inventory Activity'!C144,VLOOKUP($B155,Loans!$B$12:$AN$227,34,FALSE))</f>
        <v>2474</v>
      </c>
      <c r="E155" s="82">
        <f>IF(AH155=1,'[5]SREC Inventory Activity'!I144,IF($A155&lt;6,VLOOKUP(YEAR(B155),SRECPrice!$B$5:$C$26,2,FALSE),VLOOKUP(YEAR(B155)+1,SRECPrice!$B$5:$C$26,2,FALSE)))</f>
        <v>209</v>
      </c>
      <c r="F155" s="143">
        <f>IF(AH155=1,IF(AND(E155&lt;475,'[5]SREC Inventory Activity'!N144&gt;475),'[5]SREC Inventory Activity'!$N144,475),475)</f>
        <v>475</v>
      </c>
      <c r="G155" s="82">
        <f>IF(AH155=1,'[6]SREC Inv. Summary'!C154,D155*E155)</f>
        <v>517066</v>
      </c>
      <c r="H155" s="11">
        <f t="shared" si="51"/>
        <v>1175150</v>
      </c>
      <c r="I155" s="11">
        <f t="shared" si="52"/>
        <v>-658084</v>
      </c>
      <c r="J155" s="147">
        <f>IF(AH155=1,'[5]SREC Inventory Activity'!Q144,IF($K$5="M",SUM(D$14:D154)-SUM(J$14:J154),IF($K$5="B",IF(ISODD($A155),SUM(D$14:D154)-SUM(J$14:J154),0),IF(OR(A155=1,A155=4,A155=7,A155=10),SUM(D$14:D154)-SUM(J$14:J154),0))))</f>
        <v>0</v>
      </c>
      <c r="K155" s="148">
        <f>IF(AH155=1,'[5]SREC Inventory Activity'!W144,IF(J155&gt;0,E155,0))</f>
        <v>0</v>
      </c>
      <c r="L155" s="82">
        <f t="shared" si="63"/>
        <v>0</v>
      </c>
      <c r="M155" s="82">
        <f>IF(AH155=1,'[6]SREC Inv. Summary'!F154,IF(J155=0,0,O154))</f>
        <v>0</v>
      </c>
      <c r="N155" s="78">
        <f t="shared" si="53"/>
        <v>0</v>
      </c>
      <c r="O155" s="78">
        <f t="shared" si="54"/>
        <v>1587982</v>
      </c>
      <c r="P155" s="84">
        <f>IF(AH155=1,'[5]SREC Inventory Activity'!AB144,VLOOKUP($B155,Loans!$B$12:$AN$227,28,FALSE)*0)</f>
        <v>0</v>
      </c>
      <c r="Q155" s="82">
        <f>IF(AH155=1,'[6]SREC Inv. Summary'!J154,P155*E155*0.75)</f>
        <v>0</v>
      </c>
      <c r="R155" s="149">
        <f>IF(AH155=1,'[5]SREC Inventory Activity'!AH144,IF($K$5="M",SUM(P$14:P154)-SUM(R$14:R154),IF($K$5="B",IF(ISODD($A155),SUM(P$14:P154)-SUM(R$14:R154),0),IF(OR(A155=1,A155=4,A155=7,A155=10),SUM(P$14:P154)-SUM(R$14:R154),0))))</f>
        <v>0</v>
      </c>
      <c r="S155" s="82">
        <f>IF(AH155=1,'[6]SREC Inv. Summary'!M154,IF(R155&gt;0,V154,0))</f>
        <v>0</v>
      </c>
      <c r="T155" s="82">
        <f>IF(AH155=1,'[6]SREC Inv. Summary'!L154,IF(AND(R155&gt;0,K155=0),K155*R155,0))</f>
        <v>0</v>
      </c>
      <c r="U155" s="11">
        <f t="shared" si="55"/>
        <v>0</v>
      </c>
      <c r="V155" s="11">
        <f t="shared" si="56"/>
        <v>0</v>
      </c>
      <c r="W155" s="79">
        <f t="shared" si="57"/>
        <v>2474</v>
      </c>
      <c r="X155" s="79">
        <f t="shared" si="58"/>
        <v>0</v>
      </c>
      <c r="Y155" s="145">
        <f t="shared" si="64"/>
        <v>7598</v>
      </c>
      <c r="Z155" s="80">
        <f t="shared" si="59"/>
        <v>517066</v>
      </c>
      <c r="AA155" s="80">
        <f t="shared" si="60"/>
        <v>0</v>
      </c>
      <c r="AB155" s="80">
        <f t="shared" si="65"/>
        <v>0</v>
      </c>
      <c r="AC155" s="80">
        <f t="shared" si="61"/>
        <v>0</v>
      </c>
      <c r="AD155" s="11">
        <f t="shared" si="62"/>
        <v>1587982</v>
      </c>
      <c r="AE155" s="150">
        <f>IF(AH155=1,[6]Input!C166,AD154*((B155-B154)-1)*$AE$2/365+$AE$2/365*1*AD155)</f>
        <v>8648.5687621917805</v>
      </c>
      <c r="AF155" s="150">
        <f>IF(AH155=1,[6]Input!E166,J155*'PS INPUT'!$C$22)</f>
        <v>0</v>
      </c>
      <c r="AG155" s="52"/>
      <c r="AH155">
        <v>0</v>
      </c>
    </row>
    <row r="156" spans="1:34" ht="12.75" hidden="1" customHeight="1" outlineLevel="1" x14ac:dyDescent="0.2">
      <c r="A156">
        <f t="shared" si="49"/>
        <v>10</v>
      </c>
      <c r="B156" s="70">
        <f t="shared" si="50"/>
        <v>44135</v>
      </c>
      <c r="C156" s="77">
        <v>44105</v>
      </c>
      <c r="D156" s="142">
        <f>IF(AH156=1,'[5]SREC Inventory Activity'!C145,VLOOKUP($B156,Loans!$B$12:$AN$227,34,FALSE))</f>
        <v>2240</v>
      </c>
      <c r="E156" s="82">
        <f>IF(AH156=1,'[5]SREC Inventory Activity'!I145,IF($A156&lt;6,VLOOKUP(YEAR(B156),SRECPrice!$B$5:$C$26,2,FALSE),VLOOKUP(YEAR(B156)+1,SRECPrice!$B$5:$C$26,2,FALSE)))</f>
        <v>209</v>
      </c>
      <c r="F156" s="143">
        <f>IF(AH156=1,IF(AND(E156&lt;475,'[5]SREC Inventory Activity'!N145&gt;475),'[5]SREC Inventory Activity'!$N145,475),475)</f>
        <v>475</v>
      </c>
      <c r="G156" s="82">
        <f>IF(AH156=1,'[6]SREC Inv. Summary'!C155,D156*E156)</f>
        <v>468160</v>
      </c>
      <c r="H156" s="11">
        <f t="shared" si="51"/>
        <v>1064000</v>
      </c>
      <c r="I156" s="11">
        <f t="shared" si="52"/>
        <v>-595840</v>
      </c>
      <c r="J156" s="147">
        <f>IF(AH156=1,'[5]SREC Inventory Activity'!Q145,IF($K$5="M",SUM(D$14:D155)-SUM(J$14:J155),IF($K$5="B",IF(ISODD($A156),SUM(D$14:D155)-SUM(J$14:J155),0),IF(OR(A156=1,A156=4,A156=7,A156=10),SUM(D$14:D155)-SUM(J$14:J155),0))))</f>
        <v>7598</v>
      </c>
      <c r="K156" s="148">
        <f>IF(AH156=1,'[5]SREC Inventory Activity'!W145,IF(J156&gt;0,E156,0))</f>
        <v>209</v>
      </c>
      <c r="L156" s="82">
        <f t="shared" si="63"/>
        <v>1587982</v>
      </c>
      <c r="M156" s="82">
        <f>IF(AH156=1,'[6]SREC Inv. Summary'!F155,IF(J156=0,0,O155))</f>
        <v>1587982</v>
      </c>
      <c r="N156" s="78">
        <f t="shared" si="53"/>
        <v>0</v>
      </c>
      <c r="O156" s="78">
        <f t="shared" si="54"/>
        <v>468160</v>
      </c>
      <c r="P156" s="84">
        <f>IF(AH156=1,'[5]SREC Inventory Activity'!AB145,VLOOKUP($B156,Loans!$B$12:$AN$227,28,FALSE)*0)</f>
        <v>0</v>
      </c>
      <c r="Q156" s="82">
        <f>IF(AH156=1,'[6]SREC Inv. Summary'!J155,P156*E156*0.75)</f>
        <v>0</v>
      </c>
      <c r="R156" s="149">
        <f>IF(AH156=1,'[5]SREC Inventory Activity'!AH145,IF($K$5="M",SUM(P$14:P155)-SUM(R$14:R155),IF($K$5="B",IF(ISODD($A156),SUM(P$14:P155)-SUM(R$14:R155),0),IF(OR(A156=1,A156=4,A156=7,A156=10),SUM(P$14:P155)-SUM(R$14:R155),0))))</f>
        <v>0</v>
      </c>
      <c r="S156" s="82">
        <f>IF(AH156=1,'[6]SREC Inv. Summary'!M155,IF(R156&gt;0,V155,0))</f>
        <v>0</v>
      </c>
      <c r="T156" s="82">
        <f>IF(AH156=1,'[6]SREC Inv. Summary'!L155,IF(AND(R156&gt;0,K156=0),K156*R156,0))</f>
        <v>0</v>
      </c>
      <c r="U156" s="11">
        <f t="shared" si="55"/>
        <v>0</v>
      </c>
      <c r="V156" s="11">
        <f t="shared" si="56"/>
        <v>0</v>
      </c>
      <c r="W156" s="79">
        <f t="shared" si="57"/>
        <v>2240</v>
      </c>
      <c r="X156" s="79">
        <f t="shared" si="58"/>
        <v>7598</v>
      </c>
      <c r="Y156" s="145">
        <f t="shared" si="64"/>
        <v>2240</v>
      </c>
      <c r="Z156" s="80">
        <f t="shared" si="59"/>
        <v>468160</v>
      </c>
      <c r="AA156" s="80">
        <f t="shared" si="60"/>
        <v>1587982</v>
      </c>
      <c r="AB156" s="80">
        <f t="shared" si="65"/>
        <v>1587982</v>
      </c>
      <c r="AC156" s="80">
        <f t="shared" si="61"/>
        <v>0</v>
      </c>
      <c r="AD156" s="11">
        <f t="shared" si="62"/>
        <v>468160</v>
      </c>
      <c r="AE156" s="150">
        <f>IF(AH156=1,[6]Input!C167,AD155*((B156-B155)-1)*$AE$2/365+$AE$2/365*1*AD156)</f>
        <v>12745.224257534246</v>
      </c>
      <c r="AF156" s="150">
        <f>IF(AH156=1,[6]Input!E167,J156*'PS INPUT'!$C$22)</f>
        <v>8053.88</v>
      </c>
      <c r="AG156" s="52"/>
      <c r="AH156">
        <v>0</v>
      </c>
    </row>
    <row r="157" spans="1:34" ht="12.75" hidden="1" customHeight="1" outlineLevel="1" x14ac:dyDescent="0.2">
      <c r="A157">
        <f t="shared" si="49"/>
        <v>11</v>
      </c>
      <c r="B157" s="70">
        <f t="shared" si="50"/>
        <v>44165</v>
      </c>
      <c r="C157" s="77">
        <v>44136</v>
      </c>
      <c r="D157" s="142">
        <f>IF(AH157=1,'[5]SREC Inventory Activity'!C146,VLOOKUP($B157,Loans!$B$12:$AN$227,34,FALSE))</f>
        <v>1838</v>
      </c>
      <c r="E157" s="82">
        <f>IF(AH157=1,'[5]SREC Inventory Activity'!I146,IF($A157&lt;6,VLOOKUP(YEAR(B157),SRECPrice!$B$5:$C$26,2,FALSE),VLOOKUP(YEAR(B157)+1,SRECPrice!$B$5:$C$26,2,FALSE)))</f>
        <v>209</v>
      </c>
      <c r="F157" s="143">
        <f>IF(AH157=1,IF(AND(E157&lt;475,'[5]SREC Inventory Activity'!N146&gt;475),'[5]SREC Inventory Activity'!$N146,475),475)</f>
        <v>475</v>
      </c>
      <c r="G157" s="82">
        <f>IF(AH157=1,'[6]SREC Inv. Summary'!C156,D157*E157)</f>
        <v>384142</v>
      </c>
      <c r="H157" s="11">
        <f t="shared" si="51"/>
        <v>873050</v>
      </c>
      <c r="I157" s="11">
        <f t="shared" si="52"/>
        <v>-488908</v>
      </c>
      <c r="J157" s="147">
        <f>IF(AH157=1,'[5]SREC Inventory Activity'!Q146,IF($K$5="M",SUM(D$14:D156)-SUM(J$14:J156),IF($K$5="B",IF(ISODD($A157),SUM(D$14:D156)-SUM(J$14:J156),0),IF(OR(A157=1,A157=4,A157=7,A157=10),SUM(D$14:D156)-SUM(J$14:J156),0))))</f>
        <v>0</v>
      </c>
      <c r="K157" s="148">
        <f>IF(AH157=1,'[5]SREC Inventory Activity'!W146,IF(J157&gt;0,E157,0))</f>
        <v>0</v>
      </c>
      <c r="L157" s="82">
        <f t="shared" si="63"/>
        <v>0</v>
      </c>
      <c r="M157" s="82">
        <f>IF(AH157=1,'[6]SREC Inv. Summary'!F156,IF(J157=0,0,O156))</f>
        <v>0</v>
      </c>
      <c r="N157" s="78">
        <f t="shared" si="53"/>
        <v>0</v>
      </c>
      <c r="O157" s="78">
        <f t="shared" si="54"/>
        <v>852302</v>
      </c>
      <c r="P157" s="84">
        <f>IF(AH157=1,'[5]SREC Inventory Activity'!AB146,VLOOKUP($B157,Loans!$B$12:$AN$227,28,FALSE)*0)</f>
        <v>0</v>
      </c>
      <c r="Q157" s="82">
        <f>IF(AH157=1,'[6]SREC Inv. Summary'!J156,P157*E157*0.75)</f>
        <v>0</v>
      </c>
      <c r="R157" s="149">
        <f>IF(AH157=1,'[5]SREC Inventory Activity'!AH146,IF($K$5="M",SUM(P$14:P156)-SUM(R$14:R156),IF($K$5="B",IF(ISODD($A157),SUM(P$14:P156)-SUM(R$14:R156),0),IF(OR(A157=1,A157=4,A157=7,A157=10),SUM(P$14:P156)-SUM(R$14:R156),0))))</f>
        <v>0</v>
      </c>
      <c r="S157" s="82">
        <f>IF(AH157=1,'[6]SREC Inv. Summary'!M156,IF(R157&gt;0,V156,0))</f>
        <v>0</v>
      </c>
      <c r="T157" s="82">
        <f>IF(AH157=1,'[6]SREC Inv. Summary'!L156,IF(AND(R157&gt;0,K157=0),K157*R157,0))</f>
        <v>0</v>
      </c>
      <c r="U157" s="11">
        <f t="shared" si="55"/>
        <v>0</v>
      </c>
      <c r="V157" s="11">
        <f t="shared" si="56"/>
        <v>0</v>
      </c>
      <c r="W157" s="79">
        <f t="shared" si="57"/>
        <v>1838</v>
      </c>
      <c r="X157" s="79">
        <f t="shared" si="58"/>
        <v>0</v>
      </c>
      <c r="Y157" s="145">
        <f t="shared" si="64"/>
        <v>4078</v>
      </c>
      <c r="Z157" s="80">
        <f t="shared" si="59"/>
        <v>384142</v>
      </c>
      <c r="AA157" s="80">
        <f t="shared" si="60"/>
        <v>0</v>
      </c>
      <c r="AB157" s="80">
        <f t="shared" si="65"/>
        <v>0</v>
      </c>
      <c r="AC157" s="80">
        <f t="shared" si="61"/>
        <v>0</v>
      </c>
      <c r="AD157" s="11">
        <f t="shared" si="62"/>
        <v>852302</v>
      </c>
      <c r="AE157" s="150">
        <f>IF(AH157=1,[6]Input!C168,AD156*((B157-B156)-1)*$AE$2/365+$AE$2/365*1*AD157)</f>
        <v>3822.68134630137</v>
      </c>
      <c r="AF157" s="150">
        <f>IF(AH157=1,[6]Input!E168,J157*'PS INPUT'!$C$22)</f>
        <v>0</v>
      </c>
      <c r="AG157" s="52"/>
      <c r="AH157">
        <v>0</v>
      </c>
    </row>
    <row r="158" spans="1:34" ht="12.75" hidden="1" customHeight="1" outlineLevel="1" x14ac:dyDescent="0.2">
      <c r="A158">
        <f t="shared" si="49"/>
        <v>12</v>
      </c>
      <c r="B158" s="70">
        <f t="shared" si="50"/>
        <v>44196</v>
      </c>
      <c r="C158" s="77">
        <v>44166</v>
      </c>
      <c r="D158" s="142">
        <f>IF(AH158=1,'[5]SREC Inventory Activity'!C147,VLOOKUP($B158,Loans!$B$12:$AN$227,34,FALSE))</f>
        <v>1451</v>
      </c>
      <c r="E158" s="82">
        <f>IF(AH158=1,'[5]SREC Inventory Activity'!I147,IF($A158&lt;6,VLOOKUP(YEAR(B158),SRECPrice!$B$5:$C$26,2,FALSE),VLOOKUP(YEAR(B158)+1,SRECPrice!$B$5:$C$26,2,FALSE)))</f>
        <v>209</v>
      </c>
      <c r="F158" s="143">
        <f>IF(AH158=1,IF(AND(E158&lt;475,'[5]SREC Inventory Activity'!N147&gt;475),'[5]SREC Inventory Activity'!$N147,475),475)</f>
        <v>475</v>
      </c>
      <c r="G158" s="82">
        <f>IF(AH158=1,'[6]SREC Inv. Summary'!C157,D158*E158)</f>
        <v>303259</v>
      </c>
      <c r="H158" s="11">
        <f t="shared" si="51"/>
        <v>689225</v>
      </c>
      <c r="I158" s="11">
        <f t="shared" si="52"/>
        <v>-385966</v>
      </c>
      <c r="J158" s="147">
        <f>IF(AH158=1,'[5]SREC Inventory Activity'!Q147,IF($K$5="M",SUM(D$14:D157)-SUM(J$14:J157),IF($K$5="B",IF(ISODD($A158),SUM(D$14:D157)-SUM(J$14:J157),0),IF(OR(A158=1,A158=4,A158=7,A158=10),SUM(D$14:D157)-SUM(J$14:J157),0))))</f>
        <v>0</v>
      </c>
      <c r="K158" s="148">
        <f>IF(AH158=1,'[5]SREC Inventory Activity'!W147,IF(J158&gt;0,E158,0))</f>
        <v>0</v>
      </c>
      <c r="L158" s="82">
        <f t="shared" si="63"/>
        <v>0</v>
      </c>
      <c r="M158" s="82">
        <f>IF(AH158=1,'[6]SREC Inv. Summary'!F157,IF(J158=0,0,O157))</f>
        <v>0</v>
      </c>
      <c r="N158" s="78">
        <f t="shared" si="53"/>
        <v>0</v>
      </c>
      <c r="O158" s="78">
        <f t="shared" si="54"/>
        <v>1155561</v>
      </c>
      <c r="P158" s="84">
        <f>IF(AH158=1,'[5]SREC Inventory Activity'!AB147,VLOOKUP($B158,Loans!$B$12:$AN$227,28,FALSE)*0)</f>
        <v>0</v>
      </c>
      <c r="Q158" s="82">
        <f>IF(AH158=1,'[6]SREC Inv. Summary'!J157,P158*E158*0.75)</f>
        <v>0</v>
      </c>
      <c r="R158" s="149">
        <f>IF(AH158=1,'[5]SREC Inventory Activity'!AH147,IF($K$5="M",SUM(P$14:P157)-SUM(R$14:R157),IF($K$5="B",IF(ISODD($A158),SUM(P$14:P157)-SUM(R$14:R157),0),IF(OR(A158=1,A158=4,A158=7,A158=10),SUM(P$14:P157)-SUM(R$14:R157),0))))</f>
        <v>0</v>
      </c>
      <c r="S158" s="82">
        <f>IF(AH158=1,'[6]SREC Inv. Summary'!M157,IF(R158&gt;0,V157,0))</f>
        <v>0</v>
      </c>
      <c r="T158" s="82">
        <f>IF(AH158=1,'[6]SREC Inv. Summary'!L157,IF(AND(R158&gt;0,K158=0),K158*R158,0))</f>
        <v>0</v>
      </c>
      <c r="U158" s="11">
        <f t="shared" si="55"/>
        <v>0</v>
      </c>
      <c r="V158" s="11">
        <f t="shared" si="56"/>
        <v>0</v>
      </c>
      <c r="W158" s="79">
        <f t="shared" si="57"/>
        <v>1451</v>
      </c>
      <c r="X158" s="79">
        <f t="shared" si="58"/>
        <v>0</v>
      </c>
      <c r="Y158" s="145">
        <f t="shared" si="64"/>
        <v>5529</v>
      </c>
      <c r="Z158" s="80">
        <f t="shared" si="59"/>
        <v>303259</v>
      </c>
      <c r="AA158" s="80">
        <f t="shared" si="60"/>
        <v>0</v>
      </c>
      <c r="AB158" s="80">
        <f t="shared" si="65"/>
        <v>0</v>
      </c>
      <c r="AC158" s="80">
        <f t="shared" si="61"/>
        <v>0</v>
      </c>
      <c r="AD158" s="11">
        <f t="shared" si="62"/>
        <v>1155561</v>
      </c>
      <c r="AE158" s="150">
        <f>IF(AH158=1,[6]Input!C169,AD157*((B158-B157)-1)*$AE$2/365+$AE$2/365*1*AD158)</f>
        <v>7080.1941115068494</v>
      </c>
      <c r="AF158" s="150">
        <f>IF(AH158=1,[6]Input!E169,J158*'PS INPUT'!$C$22)</f>
        <v>0</v>
      </c>
      <c r="AG158" s="52"/>
      <c r="AH158">
        <v>0</v>
      </c>
    </row>
    <row r="159" spans="1:34" ht="12.75" hidden="1" customHeight="1" outlineLevel="1" x14ac:dyDescent="0.2">
      <c r="A159">
        <f t="shared" si="49"/>
        <v>1</v>
      </c>
      <c r="B159" s="70">
        <f t="shared" si="50"/>
        <v>44227</v>
      </c>
      <c r="C159" s="77">
        <v>44197</v>
      </c>
      <c r="D159" s="142">
        <f>IF(AH159=1,'[5]SREC Inventory Activity'!C148,VLOOKUP($B159,Loans!$B$12:$AN$227,34,FALSE))</f>
        <v>838</v>
      </c>
      <c r="E159" s="82">
        <f>IF(AH159=1,'[5]SREC Inventory Activity'!I148,IF($A159&lt;6,VLOOKUP(YEAR(B159),SRECPrice!$B$5:$C$26,2,FALSE),VLOOKUP(YEAR(B159)+1,SRECPrice!$B$5:$C$26,2,FALSE)))</f>
        <v>209</v>
      </c>
      <c r="F159" s="143">
        <f>IF(AH159=1,IF(AND(E159&lt;475,'[5]SREC Inventory Activity'!N148&gt;475),'[5]SREC Inventory Activity'!$N148,475),475)</f>
        <v>475</v>
      </c>
      <c r="G159" s="82">
        <f>IF(AH159=1,'[6]SREC Inv. Summary'!C158,D159*E159)</f>
        <v>175142</v>
      </c>
      <c r="H159" s="11">
        <f t="shared" si="51"/>
        <v>398050</v>
      </c>
      <c r="I159" s="11">
        <f t="shared" si="52"/>
        <v>-222908</v>
      </c>
      <c r="J159" s="147">
        <f>IF(AH159=1,'[5]SREC Inventory Activity'!Q148,IF($K$5="M",SUM(D$14:D158)-SUM(J$14:J158),IF($K$5="B",IF(ISODD($A159),SUM(D$14:D158)-SUM(J$14:J158),0),IF(OR(A159=1,A159=4,A159=7,A159=10),SUM(D$14:D158)-SUM(J$14:J158),0))))</f>
        <v>5529</v>
      </c>
      <c r="K159" s="148">
        <f>IF(AH159=1,'[5]SREC Inventory Activity'!W148,IF(J159&gt;0,E159,0))</f>
        <v>209</v>
      </c>
      <c r="L159" s="82">
        <f t="shared" si="63"/>
        <v>1155561</v>
      </c>
      <c r="M159" s="82">
        <f>IF(AH159=1,'[6]SREC Inv. Summary'!F158,IF(J159=0,0,O158))</f>
        <v>1155561</v>
      </c>
      <c r="N159" s="78">
        <f t="shared" si="53"/>
        <v>0</v>
      </c>
      <c r="O159" s="78">
        <f t="shared" si="54"/>
        <v>175142</v>
      </c>
      <c r="P159" s="84">
        <f>IF(AH159=1,'[5]SREC Inventory Activity'!AB148,VLOOKUP($B159,Loans!$B$12:$AN$227,28,FALSE)*0)</f>
        <v>0</v>
      </c>
      <c r="Q159" s="82">
        <f>IF(AH159=1,'[6]SREC Inv. Summary'!J158,P159*E159*0.75)</f>
        <v>0</v>
      </c>
      <c r="R159" s="149">
        <f>IF(AH159=1,'[5]SREC Inventory Activity'!AH148,IF($K$5="M",SUM(P$14:P158)-SUM(R$14:R158),IF($K$5="B",IF(ISODD($A159),SUM(P$14:P158)-SUM(R$14:R158),0),IF(OR(A159=1,A159=4,A159=7,A159=10),SUM(P$14:P158)-SUM(R$14:R158),0))))</f>
        <v>0</v>
      </c>
      <c r="S159" s="82">
        <f>IF(AH159=1,'[6]SREC Inv. Summary'!M158,IF(R159&gt;0,V158,0))</f>
        <v>0</v>
      </c>
      <c r="T159" s="82">
        <f>IF(AH159=1,'[6]SREC Inv. Summary'!L158,IF(AND(R159&gt;0,K159=0),K159*R159,0))</f>
        <v>0</v>
      </c>
      <c r="U159" s="11">
        <f t="shared" si="55"/>
        <v>0</v>
      </c>
      <c r="V159" s="11">
        <f t="shared" si="56"/>
        <v>0</v>
      </c>
      <c r="W159" s="79">
        <f t="shared" si="57"/>
        <v>838</v>
      </c>
      <c r="X159" s="79">
        <f t="shared" si="58"/>
        <v>5529</v>
      </c>
      <c r="Y159" s="145">
        <f t="shared" si="64"/>
        <v>838</v>
      </c>
      <c r="Z159" s="80">
        <f t="shared" si="59"/>
        <v>175142</v>
      </c>
      <c r="AA159" s="80">
        <f t="shared" si="60"/>
        <v>1155561</v>
      </c>
      <c r="AB159" s="80">
        <f t="shared" si="65"/>
        <v>1155561</v>
      </c>
      <c r="AC159" s="80">
        <f t="shared" si="61"/>
        <v>0</v>
      </c>
      <c r="AD159" s="11">
        <f t="shared" si="62"/>
        <v>175142</v>
      </c>
      <c r="AE159" s="150">
        <f>IF(AH159=1,[6]Input!C170,AD158*((B159-B158)-1)*$AE$2/365+$AE$2/365*1*AD159)</f>
        <v>9230.7361435616422</v>
      </c>
      <c r="AF159" s="150">
        <f>IF(AH159=1,[6]Input!E170,J159*'PS INPUT'!$C$22)</f>
        <v>5860.7400000000007</v>
      </c>
      <c r="AG159" s="52"/>
      <c r="AH159">
        <v>0</v>
      </c>
    </row>
    <row r="160" spans="1:34" ht="12.75" hidden="1" customHeight="1" outlineLevel="1" x14ac:dyDescent="0.2">
      <c r="A160">
        <f t="shared" si="49"/>
        <v>2</v>
      </c>
      <c r="B160" s="70">
        <f t="shared" si="50"/>
        <v>44255</v>
      </c>
      <c r="C160" s="77">
        <v>44228</v>
      </c>
      <c r="D160" s="142">
        <f>IF(AH160=1,'[5]SREC Inventory Activity'!C149,VLOOKUP($B160,Loans!$B$12:$AN$227,34,FALSE))</f>
        <v>721</v>
      </c>
      <c r="E160" s="82">
        <f>IF(AH160=1,'[5]SREC Inventory Activity'!I149,IF($A160&lt;6,VLOOKUP(YEAR(B160),SRECPrice!$B$5:$C$26,2,FALSE),VLOOKUP(YEAR(B160)+1,SRECPrice!$B$5:$C$26,2,FALSE)))</f>
        <v>209</v>
      </c>
      <c r="F160" s="143">
        <f>IF(AH160=1,IF(AND(E160&lt;475,'[5]SREC Inventory Activity'!N149&gt;475),'[5]SREC Inventory Activity'!$N149,475),475)</f>
        <v>475</v>
      </c>
      <c r="G160" s="82">
        <f>IF(AH160=1,'[6]SREC Inv. Summary'!C159,D160*E160)</f>
        <v>150689</v>
      </c>
      <c r="H160" s="11">
        <f t="shared" si="51"/>
        <v>342475</v>
      </c>
      <c r="I160" s="11">
        <f t="shared" si="52"/>
        <v>-191786</v>
      </c>
      <c r="J160" s="147">
        <f>IF(AH160=1,'[5]SREC Inventory Activity'!Q149,IF($K$5="M",SUM(D$14:D159)-SUM(J$14:J159),IF($K$5="B",IF(ISODD($A160),SUM(D$14:D159)-SUM(J$14:J159),0),IF(OR(A160=1,A160=4,A160=7,A160=10),SUM(D$14:D159)-SUM(J$14:J159),0))))</f>
        <v>0</v>
      </c>
      <c r="K160" s="148">
        <f>IF(AH160=1,'[5]SREC Inventory Activity'!W149,IF(J160&gt;0,E160,0))</f>
        <v>0</v>
      </c>
      <c r="L160" s="82">
        <f t="shared" si="63"/>
        <v>0</v>
      </c>
      <c r="M160" s="82">
        <f>IF(AH160=1,'[6]SREC Inv. Summary'!F159,IF(J160=0,0,O159))</f>
        <v>0</v>
      </c>
      <c r="N160" s="78">
        <f t="shared" si="53"/>
        <v>0</v>
      </c>
      <c r="O160" s="78">
        <f t="shared" si="54"/>
        <v>325831</v>
      </c>
      <c r="P160" s="84">
        <f>IF(AH160=1,'[5]SREC Inventory Activity'!AB149,VLOOKUP($B160,Loans!$B$12:$AN$227,28,FALSE)*0)</f>
        <v>0</v>
      </c>
      <c r="Q160" s="82">
        <f>IF(AH160=1,'[6]SREC Inv. Summary'!J159,P160*E160*0.75)</f>
        <v>0</v>
      </c>
      <c r="R160" s="149">
        <f>IF(AH160=1,'[5]SREC Inventory Activity'!AH149,IF($K$5="M",SUM(P$14:P159)-SUM(R$14:R159),IF($K$5="B",IF(ISODD($A160),SUM(P$14:P159)-SUM(R$14:R159),0),IF(OR(A160=1,A160=4,A160=7,A160=10),SUM(P$14:P159)-SUM(R$14:R159),0))))</f>
        <v>0</v>
      </c>
      <c r="S160" s="82">
        <f>IF(AH160=1,'[6]SREC Inv. Summary'!M159,IF(R160&gt;0,V159,0))</f>
        <v>0</v>
      </c>
      <c r="T160" s="82">
        <f>IF(AH160=1,'[6]SREC Inv. Summary'!L159,IF(AND(R160&gt;0,K160=0),K160*R160,0))</f>
        <v>0</v>
      </c>
      <c r="U160" s="11">
        <f t="shared" si="55"/>
        <v>0</v>
      </c>
      <c r="V160" s="11">
        <f t="shared" si="56"/>
        <v>0</v>
      </c>
      <c r="W160" s="79">
        <f t="shared" si="57"/>
        <v>721</v>
      </c>
      <c r="X160" s="79">
        <f t="shared" si="58"/>
        <v>0</v>
      </c>
      <c r="Y160" s="145">
        <f t="shared" si="64"/>
        <v>1559</v>
      </c>
      <c r="Z160" s="80">
        <f t="shared" si="59"/>
        <v>150689</v>
      </c>
      <c r="AA160" s="80">
        <f t="shared" si="60"/>
        <v>0</v>
      </c>
      <c r="AB160" s="80">
        <f t="shared" si="65"/>
        <v>0</v>
      </c>
      <c r="AC160" s="80">
        <f t="shared" si="61"/>
        <v>0</v>
      </c>
      <c r="AD160" s="11">
        <f t="shared" si="62"/>
        <v>325831</v>
      </c>
      <c r="AE160" s="150">
        <f>IF(AH160=1,[6]Input!C171,AD159*((B160-B159)-1)*$AE$2/365+$AE$2/365*1*AD160)</f>
        <v>1339.1400150684929</v>
      </c>
      <c r="AF160" s="150">
        <f>IF(AH160=1,[6]Input!E171,J160*'PS INPUT'!$C$22)</f>
        <v>0</v>
      </c>
      <c r="AG160" s="52"/>
      <c r="AH160">
        <v>0</v>
      </c>
    </row>
    <row r="161" spans="1:34" ht="12.75" hidden="1" customHeight="1" outlineLevel="1" x14ac:dyDescent="0.2">
      <c r="A161">
        <f t="shared" si="49"/>
        <v>3</v>
      </c>
      <c r="B161" s="70">
        <f t="shared" si="50"/>
        <v>44286</v>
      </c>
      <c r="C161" s="77">
        <v>44256</v>
      </c>
      <c r="D161" s="142">
        <f>IF(AH161=1,'[5]SREC Inventory Activity'!C150,VLOOKUP($B161,Loans!$B$12:$AN$227,34,FALSE))</f>
        <v>896</v>
      </c>
      <c r="E161" s="82">
        <f>IF(AH161=1,'[5]SREC Inventory Activity'!I150,IF($A161&lt;6,VLOOKUP(YEAR(B161),SRECPrice!$B$5:$C$26,2,FALSE),VLOOKUP(YEAR(B161)+1,SRECPrice!$B$5:$C$26,2,FALSE)))</f>
        <v>209</v>
      </c>
      <c r="F161" s="143">
        <f>IF(AH161=1,IF(AND(E161&lt;475,'[5]SREC Inventory Activity'!N150&gt;475),'[5]SREC Inventory Activity'!$N150,475),475)</f>
        <v>475</v>
      </c>
      <c r="G161" s="82">
        <f>IF(AH161=1,'[6]SREC Inv. Summary'!C160,D161*E161)</f>
        <v>187264</v>
      </c>
      <c r="H161" s="11">
        <f t="shared" si="51"/>
        <v>425600</v>
      </c>
      <c r="I161" s="11">
        <f t="shared" si="52"/>
        <v>-238336</v>
      </c>
      <c r="J161" s="147">
        <f>IF(AH161=1,'[5]SREC Inventory Activity'!Q150,IF($K$5="M",SUM(D$14:D160)-SUM(J$14:J160),IF($K$5="B",IF(ISODD($A161),SUM(D$14:D160)-SUM(J$14:J160),0),IF(OR(A161=1,A161=4,A161=7,A161=10),SUM(D$14:D160)-SUM(J$14:J160),0))))</f>
        <v>0</v>
      </c>
      <c r="K161" s="148">
        <f>IF(AH161=1,'[5]SREC Inventory Activity'!W150,IF(J161&gt;0,E161,0))</f>
        <v>0</v>
      </c>
      <c r="L161" s="82">
        <f t="shared" si="63"/>
        <v>0</v>
      </c>
      <c r="M161" s="82">
        <f>IF(AH161=1,'[6]SREC Inv. Summary'!F160,IF(J161=0,0,O160))</f>
        <v>0</v>
      </c>
      <c r="N161" s="78">
        <f t="shared" si="53"/>
        <v>0</v>
      </c>
      <c r="O161" s="78">
        <f t="shared" si="54"/>
        <v>513095</v>
      </c>
      <c r="P161" s="84">
        <f>IF(AH161=1,'[5]SREC Inventory Activity'!AB150,VLOOKUP($B161,Loans!$B$12:$AN$227,28,FALSE)*0)</f>
        <v>0</v>
      </c>
      <c r="Q161" s="82">
        <f>IF(AH161=1,'[6]SREC Inv. Summary'!J160,P161*E161*0.75)</f>
        <v>0</v>
      </c>
      <c r="R161" s="149">
        <f>IF(AH161=1,'[5]SREC Inventory Activity'!AH150,IF($K$5="M",SUM(P$14:P160)-SUM(R$14:R160),IF($K$5="B",IF(ISODD($A161),SUM(P$14:P160)-SUM(R$14:R160),0),IF(OR(A161=1,A161=4,A161=7,A161=10),SUM(P$14:P160)-SUM(R$14:R160),0))))</f>
        <v>0</v>
      </c>
      <c r="S161" s="82">
        <f>IF(AH161=1,'[6]SREC Inv. Summary'!M160,IF(R161&gt;0,V160,0))</f>
        <v>0</v>
      </c>
      <c r="T161" s="82">
        <f>IF(AH161=1,'[6]SREC Inv. Summary'!L160,IF(AND(R161&gt;0,K161=0),K161*R161,0))</f>
        <v>0</v>
      </c>
      <c r="U161" s="11">
        <f t="shared" si="55"/>
        <v>0</v>
      </c>
      <c r="V161" s="11">
        <f t="shared" si="56"/>
        <v>0</v>
      </c>
      <c r="W161" s="79">
        <f t="shared" si="57"/>
        <v>896</v>
      </c>
      <c r="X161" s="79">
        <f t="shared" si="58"/>
        <v>0</v>
      </c>
      <c r="Y161" s="145">
        <f t="shared" si="64"/>
        <v>2455</v>
      </c>
      <c r="Z161" s="80">
        <f t="shared" si="59"/>
        <v>187264</v>
      </c>
      <c r="AA161" s="80">
        <f t="shared" si="60"/>
        <v>0</v>
      </c>
      <c r="AB161" s="80">
        <f t="shared" si="65"/>
        <v>0</v>
      </c>
      <c r="AC161" s="80">
        <f t="shared" si="61"/>
        <v>0</v>
      </c>
      <c r="AD161" s="11">
        <f t="shared" si="62"/>
        <v>513095</v>
      </c>
      <c r="AE161" s="150">
        <f>IF(AH161=1,[6]Input!C172,AD160*((B161-B160)-1)*$AE$2/365+$AE$2/365*1*AD161)</f>
        <v>2725.6219657534243</v>
      </c>
      <c r="AF161" s="150">
        <f>IF(AH161=1,[6]Input!E172,J161*'PS INPUT'!$C$22)</f>
        <v>0</v>
      </c>
      <c r="AG161" s="52"/>
      <c r="AH161">
        <v>0</v>
      </c>
    </row>
    <row r="162" spans="1:34" ht="12.75" hidden="1" customHeight="1" outlineLevel="1" x14ac:dyDescent="0.2">
      <c r="A162">
        <f t="shared" si="49"/>
        <v>4</v>
      </c>
      <c r="B162" s="70">
        <f t="shared" si="50"/>
        <v>44316</v>
      </c>
      <c r="C162" s="77">
        <v>44287</v>
      </c>
      <c r="D162" s="142">
        <f>IF(AH162=1,'[5]SREC Inventory Activity'!C151,VLOOKUP($B162,Loans!$B$12:$AN$227,34,FALSE))</f>
        <v>1103</v>
      </c>
      <c r="E162" s="82">
        <f>IF(AH162=1,'[5]SREC Inventory Activity'!I151,IF($A162&lt;6,VLOOKUP(YEAR(B162),SRECPrice!$B$5:$C$26,2,FALSE),VLOOKUP(YEAR(B162)+1,SRECPrice!$B$5:$C$26,2,FALSE)))</f>
        <v>209</v>
      </c>
      <c r="F162" s="143">
        <f>IF(AH162=1,IF(AND(E162&lt;475,'[5]SREC Inventory Activity'!N151&gt;475),'[5]SREC Inventory Activity'!$N151,475),475)</f>
        <v>475</v>
      </c>
      <c r="G162" s="82">
        <f>IF(AH162=1,'[6]SREC Inv. Summary'!C161,D162*E162)</f>
        <v>230527</v>
      </c>
      <c r="H162" s="11">
        <f t="shared" si="51"/>
        <v>523925</v>
      </c>
      <c r="I162" s="11">
        <f t="shared" si="52"/>
        <v>-293398</v>
      </c>
      <c r="J162" s="147">
        <f>IF(AH162=1,'[5]SREC Inventory Activity'!Q151,IF($K$5="M",SUM(D$14:D161)-SUM(J$14:J161),IF($K$5="B",IF(ISODD($A162),SUM(D$14:D161)-SUM(J$14:J161),0),IF(OR(A162=1,A162=4,A162=7,A162=10),SUM(D$14:D161)-SUM(J$14:J161),0))))</f>
        <v>2455</v>
      </c>
      <c r="K162" s="148">
        <f>IF(AH162=1,'[5]SREC Inventory Activity'!W151,IF(J162&gt;0,E162,0))</f>
        <v>209</v>
      </c>
      <c r="L162" s="82">
        <f t="shared" si="63"/>
        <v>513095</v>
      </c>
      <c r="M162" s="82">
        <f>IF(AH162=1,'[6]SREC Inv. Summary'!F161,IF(J162=0,0,O161))</f>
        <v>513095</v>
      </c>
      <c r="N162" s="78">
        <f t="shared" si="53"/>
        <v>0</v>
      </c>
      <c r="O162" s="78">
        <f t="shared" si="54"/>
        <v>230527</v>
      </c>
      <c r="P162" s="84">
        <f>IF(AH162=1,'[5]SREC Inventory Activity'!AB151,VLOOKUP($B162,Loans!$B$12:$AN$227,28,FALSE)*0)</f>
        <v>0</v>
      </c>
      <c r="Q162" s="82">
        <f>IF(AH162=1,'[6]SREC Inv. Summary'!J161,P162*E162*0.75)</f>
        <v>0</v>
      </c>
      <c r="R162" s="149">
        <f>IF(AH162=1,'[5]SREC Inventory Activity'!AH151,IF($K$5="M",SUM(P$14:P161)-SUM(R$14:R161),IF($K$5="B",IF(ISODD($A162),SUM(P$14:P161)-SUM(R$14:R161),0),IF(OR(A162=1,A162=4,A162=7,A162=10),SUM(P$14:P161)-SUM(R$14:R161),0))))</f>
        <v>0</v>
      </c>
      <c r="S162" s="82">
        <f>IF(AH162=1,'[6]SREC Inv. Summary'!M161,IF(R162&gt;0,V161,0))</f>
        <v>0</v>
      </c>
      <c r="T162" s="82">
        <f>IF(AH162=1,'[6]SREC Inv. Summary'!L161,IF(AND(R162&gt;0,K162=0),K162*R162,0))</f>
        <v>0</v>
      </c>
      <c r="U162" s="11">
        <f t="shared" si="55"/>
        <v>0</v>
      </c>
      <c r="V162" s="11">
        <f t="shared" si="56"/>
        <v>0</v>
      </c>
      <c r="W162" s="79">
        <f t="shared" si="57"/>
        <v>1103</v>
      </c>
      <c r="X162" s="79">
        <f t="shared" si="58"/>
        <v>2455</v>
      </c>
      <c r="Y162" s="145">
        <f t="shared" si="64"/>
        <v>1103</v>
      </c>
      <c r="Z162" s="80">
        <f t="shared" si="59"/>
        <v>230527</v>
      </c>
      <c r="AA162" s="80">
        <f t="shared" si="60"/>
        <v>513095</v>
      </c>
      <c r="AB162" s="80">
        <f t="shared" si="65"/>
        <v>513095</v>
      </c>
      <c r="AC162" s="80">
        <f t="shared" si="61"/>
        <v>0</v>
      </c>
      <c r="AD162" s="11">
        <f t="shared" si="62"/>
        <v>230527</v>
      </c>
      <c r="AE162" s="150">
        <f>IF(AH162=1,[6]Input!C173,AD161*((B162-B161)-1)*$AE$2/365+$AE$2/365*1*AD162)</f>
        <v>4003.1897791780821</v>
      </c>
      <c r="AF162" s="150">
        <f>IF(AH162=1,[6]Input!E173,J162*'PS INPUT'!$C$22)</f>
        <v>2602.3000000000002</v>
      </c>
      <c r="AG162" s="52"/>
      <c r="AH162">
        <v>0</v>
      </c>
    </row>
    <row r="163" spans="1:34" ht="12.75" hidden="1" customHeight="1" outlineLevel="1" x14ac:dyDescent="0.2">
      <c r="A163">
        <f t="shared" si="49"/>
        <v>5</v>
      </c>
      <c r="B163" s="70">
        <f t="shared" si="50"/>
        <v>44347</v>
      </c>
      <c r="C163" s="77">
        <v>44317</v>
      </c>
      <c r="D163" s="142">
        <f>IF(AH163=1,'[5]SREC Inventory Activity'!C152,VLOOKUP($B163,Loans!$B$12:$AN$227,34,FALSE))</f>
        <v>1563</v>
      </c>
      <c r="E163" s="82">
        <f>IF(AH163=1,'[5]SREC Inventory Activity'!I152,IF($A163&lt;6,VLOOKUP(YEAR(B163),SRECPrice!$B$5:$C$26,2,FALSE),VLOOKUP(YEAR(B163)+1,SRECPrice!$B$5:$C$26,2,FALSE)))</f>
        <v>209</v>
      </c>
      <c r="F163" s="143">
        <f>IF(AH163=1,IF(AND(E163&lt;475,'[5]SREC Inventory Activity'!N152&gt;475),'[5]SREC Inventory Activity'!$N152,475),475)</f>
        <v>475</v>
      </c>
      <c r="G163" s="82">
        <f>IF(AH163=1,'[6]SREC Inv. Summary'!C162,D163*E163)</f>
        <v>326667</v>
      </c>
      <c r="H163" s="11">
        <f t="shared" si="51"/>
        <v>742425</v>
      </c>
      <c r="I163" s="11">
        <f t="shared" si="52"/>
        <v>-415758</v>
      </c>
      <c r="J163" s="147">
        <f>IF(AH163=1,'[5]SREC Inventory Activity'!Q152,IF($K$5="M",SUM(D$14:D162)-SUM(J$14:J162),IF($K$5="B",IF(ISODD($A163),SUM(D$14:D162)-SUM(J$14:J162),0),IF(OR(A163=1,A163=4,A163=7,A163=10),SUM(D$14:D162)-SUM(J$14:J162),0))))</f>
        <v>0</v>
      </c>
      <c r="K163" s="148">
        <f>IF(AH163=1,'[5]SREC Inventory Activity'!W152,IF(J163&gt;0,E163,0))</f>
        <v>0</v>
      </c>
      <c r="L163" s="82">
        <f t="shared" si="63"/>
        <v>0</v>
      </c>
      <c r="M163" s="82">
        <f>IF(AH163=1,'[6]SREC Inv. Summary'!F162,IF(J163=0,0,O162))</f>
        <v>0</v>
      </c>
      <c r="N163" s="78">
        <f t="shared" si="53"/>
        <v>0</v>
      </c>
      <c r="O163" s="78">
        <f t="shared" si="54"/>
        <v>557194</v>
      </c>
      <c r="P163" s="84">
        <f>IF(AH163=1,'[5]SREC Inventory Activity'!AB152,VLOOKUP($B163,Loans!$B$12:$AN$227,28,FALSE)*0)</f>
        <v>0</v>
      </c>
      <c r="Q163" s="82">
        <f>IF(AH163=1,'[6]SREC Inv. Summary'!J162,P163*E163*0.75)</f>
        <v>0</v>
      </c>
      <c r="R163" s="149">
        <f>IF(AH163=1,'[5]SREC Inventory Activity'!AH152,IF($K$5="M",SUM(P$14:P162)-SUM(R$14:R162),IF($K$5="B",IF(ISODD($A163),SUM(P$14:P162)-SUM(R$14:R162),0),IF(OR(A163=1,A163=4,A163=7,A163=10),SUM(P$14:P162)-SUM(R$14:R162),0))))</f>
        <v>0</v>
      </c>
      <c r="S163" s="82">
        <f>IF(AH163=1,'[6]SREC Inv. Summary'!M162,IF(R163&gt;0,V162,0))</f>
        <v>0</v>
      </c>
      <c r="T163" s="82">
        <f>IF(AH163=1,'[6]SREC Inv. Summary'!L162,IF(AND(R163&gt;0,K163=0),K163*R163,0))</f>
        <v>0</v>
      </c>
      <c r="U163" s="11">
        <f t="shared" si="55"/>
        <v>0</v>
      </c>
      <c r="V163" s="11">
        <f t="shared" si="56"/>
        <v>0</v>
      </c>
      <c r="W163" s="79">
        <f t="shared" si="57"/>
        <v>1563</v>
      </c>
      <c r="X163" s="79">
        <f t="shared" si="58"/>
        <v>0</v>
      </c>
      <c r="Y163" s="145">
        <f t="shared" si="64"/>
        <v>2666</v>
      </c>
      <c r="Z163" s="80">
        <f t="shared" si="59"/>
        <v>326667</v>
      </c>
      <c r="AA163" s="80">
        <f t="shared" si="60"/>
        <v>0</v>
      </c>
      <c r="AB163" s="80">
        <f t="shared" si="65"/>
        <v>0</v>
      </c>
      <c r="AC163" s="80">
        <f t="shared" si="61"/>
        <v>0</v>
      </c>
      <c r="AD163" s="11">
        <f t="shared" si="62"/>
        <v>557194</v>
      </c>
      <c r="AE163" s="150">
        <f>IF(AH163=1,[6]Input!C174,AD162*((B163-B162)-1)*$AE$2/365+$AE$2/365*1*AD163)</f>
        <v>1979.8342104109586</v>
      </c>
      <c r="AF163" s="150">
        <f>IF(AH163=1,[6]Input!E174,J163*'PS INPUT'!$C$22)</f>
        <v>0</v>
      </c>
      <c r="AG163" s="52"/>
      <c r="AH163">
        <v>0</v>
      </c>
    </row>
    <row r="164" spans="1:34" ht="12.75" hidden="1" customHeight="1" outlineLevel="1" x14ac:dyDescent="0.2">
      <c r="A164">
        <f t="shared" si="49"/>
        <v>6</v>
      </c>
      <c r="B164" s="70">
        <f t="shared" si="50"/>
        <v>44377</v>
      </c>
      <c r="C164" s="77">
        <v>44348</v>
      </c>
      <c r="D164" s="142">
        <f>IF(AH164=1,'[5]SREC Inventory Activity'!C153,VLOOKUP($B164,Loans!$B$12:$AN$227,34,FALSE))</f>
        <v>1758</v>
      </c>
      <c r="E164" s="82">
        <f>IF(AH164=1,'[5]SREC Inventory Activity'!I153,IF($A164&lt;6,VLOOKUP(YEAR(B164),SRECPrice!$B$5:$C$26,2,FALSE),VLOOKUP(YEAR(B164)+1,SRECPrice!$B$5:$C$26,2,FALSE)))</f>
        <v>209</v>
      </c>
      <c r="F164" s="143">
        <f>IF(AH164=1,IF(AND(E164&lt;475,'[5]SREC Inventory Activity'!N153&gt;475),'[5]SREC Inventory Activity'!$N153,475),475)</f>
        <v>475</v>
      </c>
      <c r="G164" s="82">
        <f>IF(AH164=1,'[6]SREC Inv. Summary'!C163,D164*E164)</f>
        <v>367422</v>
      </c>
      <c r="H164" s="11">
        <f t="shared" si="51"/>
        <v>835050</v>
      </c>
      <c r="I164" s="11">
        <f t="shared" si="52"/>
        <v>-467628</v>
      </c>
      <c r="J164" s="147">
        <f>IF(AH164=1,'[5]SREC Inventory Activity'!Q153,IF($K$5="M",SUM(D$14:D163)-SUM(J$14:J163),IF($K$5="B",IF(ISODD($A164),SUM(D$14:D163)-SUM(J$14:J163),0),IF(OR(A164=1,A164=4,A164=7,A164=10),SUM(D$14:D163)-SUM(J$14:J163),0))))</f>
        <v>0</v>
      </c>
      <c r="K164" s="148">
        <f>IF(AH164=1,'[5]SREC Inventory Activity'!W153,IF(J164&gt;0,E164,0))</f>
        <v>0</v>
      </c>
      <c r="L164" s="82">
        <f t="shared" si="63"/>
        <v>0</v>
      </c>
      <c r="M164" s="82">
        <f>IF(AH164=1,'[6]SREC Inv. Summary'!F163,IF(J164=0,0,O163))</f>
        <v>0</v>
      </c>
      <c r="N164" s="78">
        <f t="shared" si="53"/>
        <v>0</v>
      </c>
      <c r="O164" s="78">
        <f t="shared" si="54"/>
        <v>924616</v>
      </c>
      <c r="P164" s="84">
        <f>IF(AH164=1,'[5]SREC Inventory Activity'!AB153,VLOOKUP($B164,Loans!$B$12:$AN$227,28,FALSE)*0)</f>
        <v>0</v>
      </c>
      <c r="Q164" s="82">
        <f>IF(AH164=1,'[6]SREC Inv. Summary'!J163,P164*E164*0.75)</f>
        <v>0</v>
      </c>
      <c r="R164" s="149">
        <f>IF(AH164=1,'[5]SREC Inventory Activity'!AH153,IF($K$5="M",SUM(P$14:P163)-SUM(R$14:R163),IF($K$5="B",IF(ISODD($A164),SUM(P$14:P163)-SUM(R$14:R163),0),IF(OR(A164=1,A164=4,A164=7,A164=10),SUM(P$14:P163)-SUM(R$14:R163),0))))</f>
        <v>0</v>
      </c>
      <c r="S164" s="82">
        <f>IF(AH164=1,'[6]SREC Inv. Summary'!M163,IF(R164&gt;0,V163,0))</f>
        <v>0</v>
      </c>
      <c r="T164" s="82">
        <f>IF(AH164=1,'[6]SREC Inv. Summary'!L163,IF(AND(R164&gt;0,K164=0),K164*R164,0))</f>
        <v>0</v>
      </c>
      <c r="U164" s="11">
        <f t="shared" si="55"/>
        <v>0</v>
      </c>
      <c r="V164" s="11">
        <f t="shared" si="56"/>
        <v>0</v>
      </c>
      <c r="W164" s="79">
        <f t="shared" si="57"/>
        <v>1758</v>
      </c>
      <c r="X164" s="79">
        <f t="shared" si="58"/>
        <v>0</v>
      </c>
      <c r="Y164" s="145">
        <f t="shared" si="64"/>
        <v>4424</v>
      </c>
      <c r="Z164" s="80">
        <f t="shared" si="59"/>
        <v>367422</v>
      </c>
      <c r="AA164" s="80">
        <f t="shared" si="60"/>
        <v>0</v>
      </c>
      <c r="AB164" s="80">
        <f t="shared" si="65"/>
        <v>0</v>
      </c>
      <c r="AC164" s="80">
        <f t="shared" si="61"/>
        <v>0</v>
      </c>
      <c r="AD164" s="11">
        <f t="shared" si="62"/>
        <v>924616</v>
      </c>
      <c r="AE164" s="150">
        <f>IF(AH164=1,[6]Input!C175,AD163*((B164-B163)-1)*$AE$2/365+$AE$2/365*1*AD164)</f>
        <v>4525.8890449315068</v>
      </c>
      <c r="AF164" s="150">
        <f>IF(AH164=1,[6]Input!E175,J164*'PS INPUT'!$C$22)</f>
        <v>0</v>
      </c>
      <c r="AG164" s="52"/>
      <c r="AH164">
        <v>0</v>
      </c>
    </row>
    <row r="165" spans="1:34" ht="12.75" hidden="1" customHeight="1" outlineLevel="1" x14ac:dyDescent="0.2">
      <c r="A165">
        <f t="shared" si="49"/>
        <v>7</v>
      </c>
      <c r="B165" s="70">
        <f t="shared" si="50"/>
        <v>44408</v>
      </c>
      <c r="C165" s="77">
        <v>44378</v>
      </c>
      <c r="D165" s="142">
        <f>IF(AH165=1,'[5]SREC Inventory Activity'!C154,VLOOKUP($B165,Loans!$B$12:$AN$227,34,FALSE))</f>
        <v>2083</v>
      </c>
      <c r="E165" s="82">
        <f>IF(AH165=1,'[5]SREC Inventory Activity'!I154,IF($A165&lt;6,VLOOKUP(YEAR(B165),SRECPrice!$B$5:$C$26,2,FALSE),VLOOKUP(YEAR(B165)+1,SRECPrice!$B$5:$C$26,2,FALSE)))</f>
        <v>209</v>
      </c>
      <c r="F165" s="143">
        <f>IF(AH165=1,IF(AND(E165&lt;475,'[5]SREC Inventory Activity'!N154&gt;475),'[5]SREC Inventory Activity'!$N154,475),475)</f>
        <v>475</v>
      </c>
      <c r="G165" s="82">
        <f>IF(AH165=1,'[6]SREC Inv. Summary'!C164,D165*E165)</f>
        <v>435347</v>
      </c>
      <c r="H165" s="11">
        <f t="shared" si="51"/>
        <v>989425</v>
      </c>
      <c r="I165" s="11">
        <f t="shared" si="52"/>
        <v>-554078</v>
      </c>
      <c r="J165" s="147">
        <f>IF(AH165=1,'[5]SREC Inventory Activity'!Q154,IF($K$5="M",SUM(D$14:D164)-SUM(J$14:J164),IF($K$5="B",IF(ISODD($A165),SUM(D$14:D164)-SUM(J$14:J164),0),IF(OR(A165=1,A165=4,A165=7,A165=10),SUM(D$14:D164)-SUM(J$14:J164),0))))</f>
        <v>4424</v>
      </c>
      <c r="K165" s="148">
        <f>IF(AH165=1,'[5]SREC Inventory Activity'!W154,IF(J165&gt;0,E165,0))</f>
        <v>209</v>
      </c>
      <c r="L165" s="82">
        <f t="shared" si="63"/>
        <v>924616</v>
      </c>
      <c r="M165" s="82">
        <f>IF(AH165=1,'[6]SREC Inv. Summary'!F164,IF(J165=0,0,O164))</f>
        <v>924616</v>
      </c>
      <c r="N165" s="78">
        <f t="shared" si="53"/>
        <v>0</v>
      </c>
      <c r="O165" s="78">
        <f t="shared" si="54"/>
        <v>435347</v>
      </c>
      <c r="P165" s="84">
        <f>IF(AH165=1,'[5]SREC Inventory Activity'!AB154,VLOOKUP($B165,Loans!$B$12:$AN$227,28,FALSE)*0)</f>
        <v>0</v>
      </c>
      <c r="Q165" s="82">
        <f>IF(AH165=1,'[6]SREC Inv. Summary'!J164,P165*E165*0.75)</f>
        <v>0</v>
      </c>
      <c r="R165" s="149">
        <f>IF(AH165=1,'[5]SREC Inventory Activity'!AH154,IF($K$5="M",SUM(P$14:P164)-SUM(R$14:R164),IF($K$5="B",IF(ISODD($A165),SUM(P$14:P164)-SUM(R$14:R164),0),IF(OR(A165=1,A165=4,A165=7,A165=10),SUM(P$14:P164)-SUM(R$14:R164),0))))</f>
        <v>0</v>
      </c>
      <c r="S165" s="82">
        <f>IF(AH165=1,'[6]SREC Inv. Summary'!M164,IF(R165&gt;0,V164,0))</f>
        <v>0</v>
      </c>
      <c r="T165" s="82">
        <f>IF(AH165=1,'[6]SREC Inv. Summary'!L164,IF(AND(R165&gt;0,K165=0),K165*R165,0))</f>
        <v>0</v>
      </c>
      <c r="U165" s="11">
        <f t="shared" si="55"/>
        <v>0</v>
      </c>
      <c r="V165" s="11">
        <f t="shared" si="56"/>
        <v>0</v>
      </c>
      <c r="W165" s="79">
        <f t="shared" si="57"/>
        <v>2083</v>
      </c>
      <c r="X165" s="79">
        <f t="shared" si="58"/>
        <v>4424</v>
      </c>
      <c r="Y165" s="145">
        <f t="shared" si="64"/>
        <v>2083</v>
      </c>
      <c r="Z165" s="80">
        <f t="shared" si="59"/>
        <v>435347</v>
      </c>
      <c r="AA165" s="80">
        <f t="shared" si="60"/>
        <v>924616</v>
      </c>
      <c r="AB165" s="80">
        <f t="shared" si="65"/>
        <v>924616</v>
      </c>
      <c r="AC165" s="80">
        <f t="shared" si="61"/>
        <v>0</v>
      </c>
      <c r="AD165" s="11">
        <f t="shared" si="62"/>
        <v>435347</v>
      </c>
      <c r="AE165" s="150">
        <f>IF(AH165=1,[6]Input!C176,AD164*((B165-B164)-1)*$AE$2/365+$AE$2/365*1*AD165)</f>
        <v>7464.1344408219175</v>
      </c>
      <c r="AF165" s="150">
        <f>IF(AH165=1,[6]Input!E176,J165*'PS INPUT'!$C$22)</f>
        <v>4689.4400000000005</v>
      </c>
      <c r="AG165" s="52"/>
      <c r="AH165">
        <v>0</v>
      </c>
    </row>
    <row r="166" spans="1:34" ht="12.75" hidden="1" customHeight="1" outlineLevel="1" x14ac:dyDescent="0.2">
      <c r="A166">
        <f t="shared" si="49"/>
        <v>8</v>
      </c>
      <c r="B166" s="70">
        <f t="shared" si="50"/>
        <v>44439</v>
      </c>
      <c r="C166" s="77">
        <v>44409</v>
      </c>
      <c r="D166" s="142">
        <f>IF(AH166=1,'[5]SREC Inventory Activity'!C155,VLOOKUP($B166,Loans!$B$12:$AN$227,34,FALSE))</f>
        <v>1994</v>
      </c>
      <c r="E166" s="82">
        <f>IF(AH166=1,'[5]SREC Inventory Activity'!I155,IF($A166&lt;6,VLOOKUP(YEAR(B166),SRECPrice!$B$5:$C$26,2,FALSE),VLOOKUP(YEAR(B166)+1,SRECPrice!$B$5:$C$26,2,FALSE)))</f>
        <v>209</v>
      </c>
      <c r="F166" s="143">
        <f>IF(AH166=1,IF(AND(E166&lt;475,'[5]SREC Inventory Activity'!N155&gt;475),'[5]SREC Inventory Activity'!$N155,475),475)</f>
        <v>475</v>
      </c>
      <c r="G166" s="82">
        <f>IF(AH166=1,'[6]SREC Inv. Summary'!C165,D166*E166)</f>
        <v>416746</v>
      </c>
      <c r="H166" s="11">
        <f t="shared" si="51"/>
        <v>947150</v>
      </c>
      <c r="I166" s="11">
        <f t="shared" si="52"/>
        <v>-530404</v>
      </c>
      <c r="J166" s="147">
        <f>IF(AH166=1,'[5]SREC Inventory Activity'!Q155,IF($K$5="M",SUM(D$14:D165)-SUM(J$14:J165),IF($K$5="B",IF(ISODD($A166),SUM(D$14:D165)-SUM(J$14:J165),0),IF(OR(A166=1,A166=4,A166=7,A166=10),SUM(D$14:D165)-SUM(J$14:J165),0))))</f>
        <v>0</v>
      </c>
      <c r="K166" s="148">
        <f>IF(AH166=1,'[5]SREC Inventory Activity'!W155,IF(J166&gt;0,E166,0))</f>
        <v>0</v>
      </c>
      <c r="L166" s="82">
        <f t="shared" si="63"/>
        <v>0</v>
      </c>
      <c r="M166" s="82">
        <f>IF(AH166=1,'[6]SREC Inv. Summary'!F165,IF(J166=0,0,O165))</f>
        <v>0</v>
      </c>
      <c r="N166" s="78">
        <f t="shared" si="53"/>
        <v>0</v>
      </c>
      <c r="O166" s="78">
        <f t="shared" si="54"/>
        <v>852093</v>
      </c>
      <c r="P166" s="84">
        <f>IF(AH166=1,'[5]SREC Inventory Activity'!AB155,VLOOKUP($B166,Loans!$B$12:$AN$227,28,FALSE)*0)</f>
        <v>0</v>
      </c>
      <c r="Q166" s="82">
        <f>IF(AH166=1,'[6]SREC Inv. Summary'!J165,P166*E166*0.75)</f>
        <v>0</v>
      </c>
      <c r="R166" s="149">
        <f>IF(AH166=1,'[5]SREC Inventory Activity'!AH155,IF($K$5="M",SUM(P$14:P165)-SUM(R$14:R165),IF($K$5="B",IF(ISODD($A166),SUM(P$14:P165)-SUM(R$14:R165),0),IF(OR(A166=1,A166=4,A166=7,A166=10),SUM(P$14:P165)-SUM(R$14:R165),0))))</f>
        <v>0</v>
      </c>
      <c r="S166" s="82">
        <f>IF(AH166=1,'[6]SREC Inv. Summary'!M165,IF(R166&gt;0,V165,0))</f>
        <v>0</v>
      </c>
      <c r="T166" s="82">
        <f>IF(AH166=1,'[6]SREC Inv. Summary'!L165,IF(AND(R166&gt;0,K166=0),K166*R166,0))</f>
        <v>0</v>
      </c>
      <c r="U166" s="11">
        <f t="shared" si="55"/>
        <v>0</v>
      </c>
      <c r="V166" s="11">
        <f t="shared" si="56"/>
        <v>0</v>
      </c>
      <c r="W166" s="79">
        <f t="shared" si="57"/>
        <v>1994</v>
      </c>
      <c r="X166" s="79">
        <f t="shared" si="58"/>
        <v>0</v>
      </c>
      <c r="Y166" s="145">
        <f t="shared" si="64"/>
        <v>4077</v>
      </c>
      <c r="Z166" s="80">
        <f t="shared" si="59"/>
        <v>416746</v>
      </c>
      <c r="AA166" s="80">
        <f t="shared" si="60"/>
        <v>0</v>
      </c>
      <c r="AB166" s="80">
        <f t="shared" si="65"/>
        <v>0</v>
      </c>
      <c r="AC166" s="80">
        <f t="shared" si="61"/>
        <v>0</v>
      </c>
      <c r="AD166" s="11">
        <f t="shared" si="62"/>
        <v>852093</v>
      </c>
      <c r="AE166" s="150">
        <f>IF(AH166=1,[6]Input!C177,AD165*((B166-B165)-1)*$AE$2/365+$AE$2/365*1*AD166)</f>
        <v>3685.8603838356157</v>
      </c>
      <c r="AF166" s="150">
        <f>IF(AH166=1,[6]Input!E177,J166*'PS INPUT'!$C$22)</f>
        <v>0</v>
      </c>
      <c r="AG166" s="52"/>
      <c r="AH166">
        <v>0</v>
      </c>
    </row>
    <row r="167" spans="1:34" ht="12.75" hidden="1" customHeight="1" outlineLevel="1" x14ac:dyDescent="0.2">
      <c r="A167">
        <f t="shared" si="49"/>
        <v>9</v>
      </c>
      <c r="B167" s="70">
        <f t="shared" si="50"/>
        <v>44469</v>
      </c>
      <c r="C167" s="77">
        <v>44440</v>
      </c>
      <c r="D167" s="142">
        <f>IF(AH167=1,'[5]SREC Inventory Activity'!C156,VLOOKUP($B167,Loans!$B$12:$AN$227,34,FALSE))</f>
        <v>1903</v>
      </c>
      <c r="E167" s="82">
        <f>IF(AH167=1,'[5]SREC Inventory Activity'!I156,IF($A167&lt;6,VLOOKUP(YEAR(B167),SRECPrice!$B$5:$C$26,2,FALSE),VLOOKUP(YEAR(B167)+1,SRECPrice!$B$5:$C$26,2,FALSE)))</f>
        <v>209</v>
      </c>
      <c r="F167" s="143">
        <f>IF(AH167=1,IF(AND(E167&lt;475,'[5]SREC Inventory Activity'!N156&gt;475),'[5]SREC Inventory Activity'!$N156,475),475)</f>
        <v>475</v>
      </c>
      <c r="G167" s="82">
        <f>IF(AH167=1,'[6]SREC Inv. Summary'!C166,D167*E167)</f>
        <v>397727</v>
      </c>
      <c r="H167" s="11">
        <f t="shared" si="51"/>
        <v>903925</v>
      </c>
      <c r="I167" s="11">
        <f t="shared" si="52"/>
        <v>-506198</v>
      </c>
      <c r="J167" s="147">
        <f>IF(AH167=1,'[5]SREC Inventory Activity'!Q156,IF($K$5="M",SUM(D$14:D166)-SUM(J$14:J166),IF($K$5="B",IF(ISODD($A167),SUM(D$14:D166)-SUM(J$14:J166),0),IF(OR(A167=1,A167=4,A167=7,A167=10),SUM(D$14:D166)-SUM(J$14:J166),0))))</f>
        <v>0</v>
      </c>
      <c r="K167" s="148">
        <f>IF(AH167=1,'[5]SREC Inventory Activity'!W156,IF(J167&gt;0,E167,0))</f>
        <v>0</v>
      </c>
      <c r="L167" s="82">
        <f t="shared" si="63"/>
        <v>0</v>
      </c>
      <c r="M167" s="82">
        <f>IF(AH167=1,'[6]SREC Inv. Summary'!F166,IF(J167=0,0,O166))</f>
        <v>0</v>
      </c>
      <c r="N167" s="78">
        <f t="shared" si="53"/>
        <v>0</v>
      </c>
      <c r="O167" s="78">
        <f t="shared" si="54"/>
        <v>1249820</v>
      </c>
      <c r="P167" s="84">
        <f>IF(AH167=1,'[5]SREC Inventory Activity'!AB156,VLOOKUP($B167,Loans!$B$12:$AN$227,28,FALSE)*0)</f>
        <v>0</v>
      </c>
      <c r="Q167" s="82">
        <f>IF(AH167=1,'[6]SREC Inv. Summary'!J166,P167*E167*0.75)</f>
        <v>0</v>
      </c>
      <c r="R167" s="149">
        <f>IF(AH167=1,'[5]SREC Inventory Activity'!AH156,IF($K$5="M",SUM(P$14:P166)-SUM(R$14:R166),IF($K$5="B",IF(ISODD($A167),SUM(P$14:P166)-SUM(R$14:R166),0),IF(OR(A167=1,A167=4,A167=7,A167=10),SUM(P$14:P166)-SUM(R$14:R166),0))))</f>
        <v>0</v>
      </c>
      <c r="S167" s="82">
        <f>IF(AH167=1,'[6]SREC Inv. Summary'!M166,IF(R167&gt;0,V166,0))</f>
        <v>0</v>
      </c>
      <c r="T167" s="82">
        <f>IF(AH167=1,'[6]SREC Inv. Summary'!L166,IF(AND(R167&gt;0,K167=0),K167*R167,0))</f>
        <v>0</v>
      </c>
      <c r="U167" s="11">
        <f t="shared" si="55"/>
        <v>0</v>
      </c>
      <c r="V167" s="11">
        <f t="shared" si="56"/>
        <v>0</v>
      </c>
      <c r="W167" s="79">
        <f t="shared" si="57"/>
        <v>1903</v>
      </c>
      <c r="X167" s="79">
        <f t="shared" si="58"/>
        <v>0</v>
      </c>
      <c r="Y167" s="145">
        <f t="shared" si="64"/>
        <v>5980</v>
      </c>
      <c r="Z167" s="80">
        <f t="shared" si="59"/>
        <v>397727</v>
      </c>
      <c r="AA167" s="80">
        <f t="shared" si="60"/>
        <v>0</v>
      </c>
      <c r="AB167" s="80">
        <f t="shared" si="65"/>
        <v>0</v>
      </c>
      <c r="AC167" s="80">
        <f t="shared" si="61"/>
        <v>0</v>
      </c>
      <c r="AD167" s="11">
        <f t="shared" si="62"/>
        <v>1249820</v>
      </c>
      <c r="AE167" s="150">
        <f>IF(AH167=1,[6]Input!C178,AD166*((B167-B166)-1)*$AE$2/365+$AE$2/365*1*AD167)</f>
        <v>6877.75888739726</v>
      </c>
      <c r="AF167" s="150">
        <f>IF(AH167=1,[6]Input!E178,J167*'PS INPUT'!$C$22)</f>
        <v>0</v>
      </c>
      <c r="AG167" s="52"/>
      <c r="AH167">
        <v>0</v>
      </c>
    </row>
    <row r="168" spans="1:34" ht="12.75" hidden="1" customHeight="1" outlineLevel="1" x14ac:dyDescent="0.2">
      <c r="A168">
        <f t="shared" si="49"/>
        <v>10</v>
      </c>
      <c r="B168" s="70">
        <f t="shared" si="50"/>
        <v>44500</v>
      </c>
      <c r="C168" s="77">
        <v>44470</v>
      </c>
      <c r="D168" s="142">
        <f>IF(AH168=1,'[5]SREC Inventory Activity'!C157,VLOOKUP($B168,Loans!$B$12:$AN$227,34,FALSE))</f>
        <v>1745</v>
      </c>
      <c r="E168" s="82">
        <f>IF(AH168=1,'[5]SREC Inventory Activity'!I157,IF($A168&lt;6,VLOOKUP(YEAR(B168),SRECPrice!$B$5:$C$26,2,FALSE),VLOOKUP(YEAR(B168)+1,SRECPrice!$B$5:$C$26,2,FALSE)))</f>
        <v>209</v>
      </c>
      <c r="F168" s="143">
        <f>IF(AH168=1,IF(AND(E168&lt;475,'[5]SREC Inventory Activity'!N157&gt;475),'[5]SREC Inventory Activity'!$N157,475),475)</f>
        <v>475</v>
      </c>
      <c r="G168" s="82">
        <f>IF(AH168=1,'[6]SREC Inv. Summary'!C167,D168*E168)</f>
        <v>364705</v>
      </c>
      <c r="H168" s="11">
        <f t="shared" si="51"/>
        <v>828875</v>
      </c>
      <c r="I168" s="11">
        <f t="shared" si="52"/>
        <v>-464170</v>
      </c>
      <c r="J168" s="147">
        <f>IF(AH168=1,'[5]SREC Inventory Activity'!Q157,IF($K$5="M",SUM(D$14:D167)-SUM(J$14:J167),IF($K$5="B",IF(ISODD($A168),SUM(D$14:D167)-SUM(J$14:J167),0),IF(OR(A168=1,A168=4,A168=7,A168=10),SUM(D$14:D167)-SUM(J$14:J167),0))))</f>
        <v>5980</v>
      </c>
      <c r="K168" s="148">
        <f>IF(AH168=1,'[5]SREC Inventory Activity'!W157,IF(J168&gt;0,E168,0))</f>
        <v>209</v>
      </c>
      <c r="L168" s="82">
        <f t="shared" si="63"/>
        <v>1249820</v>
      </c>
      <c r="M168" s="82">
        <f>IF(AH168=1,'[6]SREC Inv. Summary'!F167,IF(J168=0,0,O167))</f>
        <v>1249820</v>
      </c>
      <c r="N168" s="78">
        <f t="shared" si="53"/>
        <v>0</v>
      </c>
      <c r="O168" s="78">
        <f t="shared" si="54"/>
        <v>364705</v>
      </c>
      <c r="P168" s="84">
        <f>IF(AH168=1,'[5]SREC Inventory Activity'!AB157,VLOOKUP($B168,Loans!$B$12:$AN$227,28,FALSE)*0)</f>
        <v>0</v>
      </c>
      <c r="Q168" s="82">
        <f>IF(AH168=1,'[6]SREC Inv. Summary'!J167,P168*E168*0.75)</f>
        <v>0</v>
      </c>
      <c r="R168" s="149">
        <f>IF(AH168=1,'[5]SREC Inventory Activity'!AH157,IF($K$5="M",SUM(P$14:P167)-SUM(R$14:R167),IF($K$5="B",IF(ISODD($A168),SUM(P$14:P167)-SUM(R$14:R167),0),IF(OR(A168=1,A168=4,A168=7,A168=10),SUM(P$14:P167)-SUM(R$14:R167),0))))</f>
        <v>0</v>
      </c>
      <c r="S168" s="82">
        <f>IF(AH168=1,'[6]SREC Inv. Summary'!M167,IF(R168&gt;0,V167,0))</f>
        <v>0</v>
      </c>
      <c r="T168" s="82">
        <f>IF(AH168=1,'[6]SREC Inv. Summary'!L167,IF(AND(R168&gt;0,K168=0),K168*R168,0))</f>
        <v>0</v>
      </c>
      <c r="U168" s="11">
        <f t="shared" si="55"/>
        <v>0</v>
      </c>
      <c r="V168" s="11">
        <f t="shared" si="56"/>
        <v>0</v>
      </c>
      <c r="W168" s="79">
        <f t="shared" si="57"/>
        <v>1745</v>
      </c>
      <c r="X168" s="79">
        <f t="shared" si="58"/>
        <v>5980</v>
      </c>
      <c r="Y168" s="145">
        <f t="shared" si="64"/>
        <v>1745</v>
      </c>
      <c r="Z168" s="80">
        <f t="shared" si="59"/>
        <v>364705</v>
      </c>
      <c r="AA168" s="80">
        <f t="shared" si="60"/>
        <v>1249820</v>
      </c>
      <c r="AB168" s="80">
        <f t="shared" si="65"/>
        <v>1249820</v>
      </c>
      <c r="AC168" s="80">
        <f t="shared" si="61"/>
        <v>0</v>
      </c>
      <c r="AD168" s="11">
        <f t="shared" si="62"/>
        <v>364705</v>
      </c>
      <c r="AE168" s="150">
        <f>IF(AH168=1,[6]Input!C179,AD167*((B168-B167)-1)*$AE$2/365+$AE$2/365*1*AD168)</f>
        <v>10030.122721917809</v>
      </c>
      <c r="AF168" s="150">
        <f>IF(AH168=1,[6]Input!E179,J168*'PS INPUT'!$C$22)</f>
        <v>6338.8</v>
      </c>
      <c r="AG168" s="52"/>
      <c r="AH168">
        <v>0</v>
      </c>
    </row>
    <row r="169" spans="1:34" ht="12.75" hidden="1" customHeight="1" outlineLevel="1" x14ac:dyDescent="0.2">
      <c r="A169">
        <f t="shared" si="49"/>
        <v>11</v>
      </c>
      <c r="B169" s="70">
        <f t="shared" si="50"/>
        <v>44530</v>
      </c>
      <c r="C169" s="77">
        <v>44501</v>
      </c>
      <c r="D169" s="142">
        <f>IF(AH169=1,'[5]SREC Inventory Activity'!C158,VLOOKUP($B169,Loans!$B$12:$AN$227,34,FALSE))</f>
        <v>1478</v>
      </c>
      <c r="E169" s="82">
        <f>IF(AH169=1,'[5]SREC Inventory Activity'!I158,IF($A169&lt;6,VLOOKUP(YEAR(B169),SRECPrice!$B$5:$C$26,2,FALSE),VLOOKUP(YEAR(B169)+1,SRECPrice!$B$5:$C$26,2,FALSE)))</f>
        <v>209</v>
      </c>
      <c r="F169" s="143">
        <f>IF(AH169=1,IF(AND(E169&lt;475,'[5]SREC Inventory Activity'!N158&gt;475),'[5]SREC Inventory Activity'!$N158,475),475)</f>
        <v>475</v>
      </c>
      <c r="G169" s="82">
        <f>IF(AH169=1,'[6]SREC Inv. Summary'!C168,D169*E169)</f>
        <v>308902</v>
      </c>
      <c r="H169" s="11">
        <f t="shared" si="51"/>
        <v>702050</v>
      </c>
      <c r="I169" s="11">
        <f t="shared" si="52"/>
        <v>-393148</v>
      </c>
      <c r="J169" s="147">
        <f>IF(AH169=1,'[5]SREC Inventory Activity'!Q158,IF($K$5="M",SUM(D$14:D168)-SUM(J$14:J168),IF($K$5="B",IF(ISODD($A169),SUM(D$14:D168)-SUM(J$14:J168),0),IF(OR(A169=1,A169=4,A169=7,A169=10),SUM(D$14:D168)-SUM(J$14:J168),0))))</f>
        <v>0</v>
      </c>
      <c r="K169" s="148">
        <f>IF(AH169=1,'[5]SREC Inventory Activity'!W158,IF(J169&gt;0,E169,0))</f>
        <v>0</v>
      </c>
      <c r="L169" s="82">
        <f t="shared" si="63"/>
        <v>0</v>
      </c>
      <c r="M169" s="82">
        <f>IF(AH169=1,'[6]SREC Inv. Summary'!F168,IF(J169=0,0,O168))</f>
        <v>0</v>
      </c>
      <c r="N169" s="78">
        <f t="shared" si="53"/>
        <v>0</v>
      </c>
      <c r="O169" s="78">
        <f t="shared" si="54"/>
        <v>673607</v>
      </c>
      <c r="P169" s="84">
        <f>IF(AH169=1,'[5]SREC Inventory Activity'!AB158,VLOOKUP($B169,Loans!$B$12:$AN$227,28,FALSE)*0)</f>
        <v>0</v>
      </c>
      <c r="Q169" s="82">
        <f>IF(AH169=1,'[6]SREC Inv. Summary'!J168,P169*E169*0.75)</f>
        <v>0</v>
      </c>
      <c r="R169" s="149">
        <f>IF(AH169=1,'[5]SREC Inventory Activity'!AH158,IF($K$5="M",SUM(P$14:P168)-SUM(R$14:R168),IF($K$5="B",IF(ISODD($A169),SUM(P$14:P168)-SUM(R$14:R168),0),IF(OR(A169=1,A169=4,A169=7,A169=10),SUM(P$14:P168)-SUM(R$14:R168),0))))</f>
        <v>0</v>
      </c>
      <c r="S169" s="82">
        <f>IF(AH169=1,'[6]SREC Inv. Summary'!M168,IF(R169&gt;0,V168,0))</f>
        <v>0</v>
      </c>
      <c r="T169" s="82">
        <f>IF(AH169=1,'[6]SREC Inv. Summary'!L168,IF(AND(R169&gt;0,K169=0),K169*R169,0))</f>
        <v>0</v>
      </c>
      <c r="U169" s="11">
        <f t="shared" si="55"/>
        <v>0</v>
      </c>
      <c r="V169" s="11">
        <f t="shared" si="56"/>
        <v>0</v>
      </c>
      <c r="W169" s="79">
        <f t="shared" si="57"/>
        <v>1478</v>
      </c>
      <c r="X169" s="79">
        <f t="shared" si="58"/>
        <v>0</v>
      </c>
      <c r="Y169" s="145">
        <f t="shared" si="64"/>
        <v>3223</v>
      </c>
      <c r="Z169" s="80">
        <f t="shared" si="59"/>
        <v>308902</v>
      </c>
      <c r="AA169" s="80">
        <f t="shared" si="60"/>
        <v>0</v>
      </c>
      <c r="AB169" s="80">
        <f t="shared" si="65"/>
        <v>0</v>
      </c>
      <c r="AC169" s="80">
        <f t="shared" si="61"/>
        <v>0</v>
      </c>
      <c r="AD169" s="11">
        <f t="shared" si="62"/>
        <v>673607</v>
      </c>
      <c r="AE169" s="150">
        <f>IF(AH169=1,[6]Input!C180,AD168*((B169-B168)-1)*$AE$2/365+$AE$2/365*1*AD169)</f>
        <v>2980.4932284931506</v>
      </c>
      <c r="AF169" s="150">
        <f>IF(AH169=1,[6]Input!E180,J169*'PS INPUT'!$C$22)</f>
        <v>0</v>
      </c>
      <c r="AG169" s="52"/>
      <c r="AH169">
        <v>0</v>
      </c>
    </row>
    <row r="170" spans="1:34" ht="12.75" hidden="1" customHeight="1" outlineLevel="1" x14ac:dyDescent="0.2">
      <c r="A170">
        <f t="shared" si="49"/>
        <v>12</v>
      </c>
      <c r="B170" s="70">
        <f t="shared" si="50"/>
        <v>44561</v>
      </c>
      <c r="C170" s="77">
        <v>44531</v>
      </c>
      <c r="D170" s="142">
        <f>IF(AH170=1,'[5]SREC Inventory Activity'!C159,VLOOKUP($B170,Loans!$B$12:$AN$227,34,FALSE))</f>
        <v>1198</v>
      </c>
      <c r="E170" s="82">
        <f>IF(AH170=1,'[5]SREC Inventory Activity'!I159,IF($A170&lt;6,VLOOKUP(YEAR(B170),SRECPrice!$B$5:$C$26,2,FALSE),VLOOKUP(YEAR(B170)+1,SRECPrice!$B$5:$C$26,2,FALSE)))</f>
        <v>209</v>
      </c>
      <c r="F170" s="143">
        <f>IF(AH170=1,IF(AND(E170&lt;475,'[5]SREC Inventory Activity'!N159&gt;475),'[5]SREC Inventory Activity'!$N159,475),475)</f>
        <v>475</v>
      </c>
      <c r="G170" s="82">
        <f>IF(AH170=1,'[6]SREC Inv. Summary'!C169,D170*E170)</f>
        <v>250382</v>
      </c>
      <c r="H170" s="11">
        <f t="shared" si="51"/>
        <v>569050</v>
      </c>
      <c r="I170" s="11">
        <f t="shared" si="52"/>
        <v>-318668</v>
      </c>
      <c r="J170" s="147">
        <f>IF(AH170=1,'[5]SREC Inventory Activity'!Q159,IF($K$5="M",SUM(D$14:D169)-SUM(J$14:J169),IF($K$5="B",IF(ISODD($A170),SUM(D$14:D169)-SUM(J$14:J169),0),IF(OR(A170=1,A170=4,A170=7,A170=10),SUM(D$14:D169)-SUM(J$14:J169),0))))</f>
        <v>0</v>
      </c>
      <c r="K170" s="148">
        <f>IF(AH170=1,'[5]SREC Inventory Activity'!W159,IF(J170&gt;0,E170,0))</f>
        <v>0</v>
      </c>
      <c r="L170" s="82">
        <f t="shared" si="63"/>
        <v>0</v>
      </c>
      <c r="M170" s="82">
        <f>IF(AH170=1,'[6]SREC Inv. Summary'!F169,IF(J170=0,0,O169))</f>
        <v>0</v>
      </c>
      <c r="N170" s="78">
        <f t="shared" si="53"/>
        <v>0</v>
      </c>
      <c r="O170" s="78">
        <f t="shared" si="54"/>
        <v>923989</v>
      </c>
      <c r="P170" s="84">
        <f>IF(AH170=1,'[5]SREC Inventory Activity'!AB159,VLOOKUP($B170,Loans!$B$12:$AN$227,28,FALSE)*0)</f>
        <v>0</v>
      </c>
      <c r="Q170" s="82">
        <f>IF(AH170=1,'[6]SREC Inv. Summary'!J169,P170*E170*0.75)</f>
        <v>0</v>
      </c>
      <c r="R170" s="149">
        <f>IF(AH170=1,'[5]SREC Inventory Activity'!AH159,IF($K$5="M",SUM(P$14:P169)-SUM(R$14:R169),IF($K$5="B",IF(ISODD($A170),SUM(P$14:P169)-SUM(R$14:R169),0),IF(OR(A170=1,A170=4,A170=7,A170=10),SUM(P$14:P169)-SUM(R$14:R169),0))))</f>
        <v>0</v>
      </c>
      <c r="S170" s="82">
        <f>IF(AH170=1,'[6]SREC Inv. Summary'!M169,IF(R170&gt;0,V169,0))</f>
        <v>0</v>
      </c>
      <c r="T170" s="82">
        <f>IF(AH170=1,'[6]SREC Inv. Summary'!L169,IF(AND(R170&gt;0,K170=0),K170*R170,0))</f>
        <v>0</v>
      </c>
      <c r="U170" s="11">
        <f t="shared" si="55"/>
        <v>0</v>
      </c>
      <c r="V170" s="11">
        <f t="shared" si="56"/>
        <v>0</v>
      </c>
      <c r="W170" s="79">
        <f t="shared" si="57"/>
        <v>1198</v>
      </c>
      <c r="X170" s="79">
        <f t="shared" si="58"/>
        <v>0</v>
      </c>
      <c r="Y170" s="145">
        <f t="shared" si="64"/>
        <v>4421</v>
      </c>
      <c r="Z170" s="80">
        <f t="shared" si="59"/>
        <v>250382</v>
      </c>
      <c r="AA170" s="80">
        <f t="shared" si="60"/>
        <v>0</v>
      </c>
      <c r="AB170" s="80">
        <f t="shared" si="65"/>
        <v>0</v>
      </c>
      <c r="AC170" s="80">
        <f t="shared" si="61"/>
        <v>0</v>
      </c>
      <c r="AD170" s="11">
        <f t="shared" si="62"/>
        <v>923989</v>
      </c>
      <c r="AE170" s="150">
        <f>IF(AH170=1,[6]Input!C181,AD169*((B170-B169)-1)*$AE$2/365+$AE$2/365*1*AD170)</f>
        <v>5598.5853241095883</v>
      </c>
      <c r="AF170" s="150">
        <f>IF(AH170=1,[6]Input!E181,J170*'PS INPUT'!$C$22)</f>
        <v>0</v>
      </c>
      <c r="AG170" s="52"/>
      <c r="AH170">
        <v>0</v>
      </c>
    </row>
    <row r="171" spans="1:34" ht="12.75" hidden="1" customHeight="1" outlineLevel="1" x14ac:dyDescent="0.2">
      <c r="A171">
        <f t="shared" si="49"/>
        <v>1</v>
      </c>
      <c r="B171" s="70">
        <f t="shared" si="50"/>
        <v>44592</v>
      </c>
      <c r="C171" s="77">
        <v>44562</v>
      </c>
      <c r="D171" s="142">
        <f>IF(AH171=1,'[5]SREC Inventory Activity'!C160,VLOOKUP($B171,Loans!$B$12:$AN$227,34,FALSE))</f>
        <v>748</v>
      </c>
      <c r="E171" s="82">
        <f>IF(AH171=1,'[5]SREC Inventory Activity'!I160,IF($A171&lt;6,VLOOKUP(YEAR(B171),SRECPrice!$B$5:$C$26,2,FALSE),VLOOKUP(YEAR(B171)+1,SRECPrice!$B$5:$C$26,2,FALSE)))</f>
        <v>209</v>
      </c>
      <c r="F171" s="143">
        <f>IF(AH171=1,IF(AND(E171&lt;475,'[5]SREC Inventory Activity'!N160&gt;475),'[5]SREC Inventory Activity'!$N160,475),475)</f>
        <v>475</v>
      </c>
      <c r="G171" s="82">
        <f>IF(AH171=1,'[6]SREC Inv. Summary'!C170,D171*E171)</f>
        <v>156332</v>
      </c>
      <c r="H171" s="11">
        <f t="shared" si="51"/>
        <v>355300</v>
      </c>
      <c r="I171" s="11">
        <f t="shared" si="52"/>
        <v>-198968</v>
      </c>
      <c r="J171" s="147">
        <f>IF(AH171=1,'[5]SREC Inventory Activity'!Q160,IF($K$5="M",SUM(D$14:D170)-SUM(J$14:J170),IF($K$5="B",IF(ISODD($A171),SUM(D$14:D170)-SUM(J$14:J170),0),IF(OR(A171=1,A171=4,A171=7,A171=10),SUM(D$14:D170)-SUM(J$14:J170),0))))</f>
        <v>4421</v>
      </c>
      <c r="K171" s="148">
        <f>IF(AH171=1,'[5]SREC Inventory Activity'!W160,IF(J171&gt;0,E171,0))</f>
        <v>209</v>
      </c>
      <c r="L171" s="82">
        <f t="shared" si="63"/>
        <v>923989</v>
      </c>
      <c r="M171" s="82">
        <f>IF(AH171=1,'[6]SREC Inv. Summary'!F170,IF(J171=0,0,O170))</f>
        <v>923989</v>
      </c>
      <c r="N171" s="78">
        <f t="shared" si="53"/>
        <v>0</v>
      </c>
      <c r="O171" s="78">
        <f t="shared" si="54"/>
        <v>156332</v>
      </c>
      <c r="P171" s="84">
        <f>IF(AH171=1,'[5]SREC Inventory Activity'!AB160,VLOOKUP($B171,Loans!$B$12:$AN$227,28,FALSE)*0)</f>
        <v>0</v>
      </c>
      <c r="Q171" s="82">
        <f>IF(AH171=1,'[6]SREC Inv. Summary'!J170,P171*E171*0.75)</f>
        <v>0</v>
      </c>
      <c r="R171" s="149">
        <f>IF(AH171=1,'[5]SREC Inventory Activity'!AH160,IF($K$5="M",SUM(P$14:P170)-SUM(R$14:R170),IF($K$5="B",IF(ISODD($A171),SUM(P$14:P170)-SUM(R$14:R170),0),IF(OR(A171=1,A171=4,A171=7,A171=10),SUM(P$14:P170)-SUM(R$14:R170),0))))</f>
        <v>0</v>
      </c>
      <c r="S171" s="82">
        <f>IF(AH171=1,'[6]SREC Inv. Summary'!M170,IF(R171&gt;0,V170,0))</f>
        <v>0</v>
      </c>
      <c r="T171" s="82">
        <f>IF(AH171=1,'[6]SREC Inv. Summary'!L170,IF(AND(R171&gt;0,K171=0),K171*R171,0))</f>
        <v>0</v>
      </c>
      <c r="U171" s="11">
        <f t="shared" si="55"/>
        <v>0</v>
      </c>
      <c r="V171" s="11">
        <f t="shared" si="56"/>
        <v>0</v>
      </c>
      <c r="W171" s="79">
        <f t="shared" si="57"/>
        <v>748</v>
      </c>
      <c r="X171" s="79">
        <f t="shared" si="58"/>
        <v>4421</v>
      </c>
      <c r="Y171" s="145">
        <f t="shared" si="64"/>
        <v>748</v>
      </c>
      <c r="Z171" s="80">
        <f t="shared" si="59"/>
        <v>156332</v>
      </c>
      <c r="AA171" s="80">
        <f t="shared" si="60"/>
        <v>923989</v>
      </c>
      <c r="AB171" s="80">
        <f t="shared" si="65"/>
        <v>923989</v>
      </c>
      <c r="AC171" s="80">
        <f t="shared" si="61"/>
        <v>0</v>
      </c>
      <c r="AD171" s="11">
        <f t="shared" si="62"/>
        <v>156332</v>
      </c>
      <c r="AE171" s="150">
        <f>IF(AH171=1,[6]Input!C182,AD170*((B171-B170)-1)*$AE$2/365+$AE$2/365*1*AD171)</f>
        <v>7385.2312147945204</v>
      </c>
      <c r="AF171" s="150">
        <f>IF(AH171=1,[6]Input!E182,J171*'PS INPUT'!$C$22)</f>
        <v>4686.26</v>
      </c>
      <c r="AG171" s="52"/>
      <c r="AH171">
        <v>0</v>
      </c>
    </row>
    <row r="172" spans="1:34" ht="12.75" hidden="1" customHeight="1" outlineLevel="1" x14ac:dyDescent="0.2">
      <c r="A172">
        <f t="shared" si="49"/>
        <v>2</v>
      </c>
      <c r="B172" s="70">
        <f t="shared" si="50"/>
        <v>44620</v>
      </c>
      <c r="C172" s="77">
        <v>44593</v>
      </c>
      <c r="D172" s="142">
        <f>IF(AH172=1,'[5]SREC Inventory Activity'!C161,VLOOKUP($B172,Loans!$B$12:$AN$227,34,FALSE))</f>
        <v>665</v>
      </c>
      <c r="E172" s="82">
        <f>IF(AH172=1,'[5]SREC Inventory Activity'!I161,IF($A172&lt;6,VLOOKUP(YEAR(B172),SRECPrice!$B$5:$C$26,2,FALSE),VLOOKUP(YEAR(B172)+1,SRECPrice!$B$5:$C$26,2,FALSE)))</f>
        <v>209</v>
      </c>
      <c r="F172" s="143">
        <f>IF(AH172=1,IF(AND(E172&lt;475,'[5]SREC Inventory Activity'!N161&gt;475),'[5]SREC Inventory Activity'!$N161,475),475)</f>
        <v>475</v>
      </c>
      <c r="G172" s="82">
        <f>IF(AH172=1,'[6]SREC Inv. Summary'!C171,D172*E172)</f>
        <v>138985</v>
      </c>
      <c r="H172" s="11">
        <f t="shared" si="51"/>
        <v>315875</v>
      </c>
      <c r="I172" s="11">
        <f t="shared" si="52"/>
        <v>-176890</v>
      </c>
      <c r="J172" s="147">
        <f>IF(AH172=1,'[5]SREC Inventory Activity'!Q161,IF($K$5="M",SUM(D$14:D171)-SUM(J$14:J171),IF($K$5="B",IF(ISODD($A172),SUM(D$14:D171)-SUM(J$14:J171),0),IF(OR(A172=1,A172=4,A172=7,A172=10),SUM(D$14:D171)-SUM(J$14:J171),0))))</f>
        <v>0</v>
      </c>
      <c r="K172" s="148">
        <f>IF(AH172=1,'[5]SREC Inventory Activity'!W161,IF(J172&gt;0,E172,0))</f>
        <v>0</v>
      </c>
      <c r="L172" s="82">
        <f t="shared" si="63"/>
        <v>0</v>
      </c>
      <c r="M172" s="82">
        <f>IF(AH172=1,'[6]SREC Inv. Summary'!F171,IF(J172=0,0,O171))</f>
        <v>0</v>
      </c>
      <c r="N172" s="78">
        <f t="shared" si="53"/>
        <v>0</v>
      </c>
      <c r="O172" s="78">
        <f t="shared" si="54"/>
        <v>295317</v>
      </c>
      <c r="P172" s="84">
        <f>IF(AH172=1,'[5]SREC Inventory Activity'!AB161,VLOOKUP($B172,Loans!$B$12:$AN$227,28,FALSE)*0)</f>
        <v>0</v>
      </c>
      <c r="Q172" s="82">
        <f>IF(AH172=1,'[6]SREC Inv. Summary'!J171,P172*E172*0.75)</f>
        <v>0</v>
      </c>
      <c r="R172" s="149">
        <f>IF(AH172=1,'[5]SREC Inventory Activity'!AH161,IF($K$5="M",SUM(P$14:P171)-SUM(R$14:R171),IF($K$5="B",IF(ISODD($A172),SUM(P$14:P171)-SUM(R$14:R171),0),IF(OR(A172=1,A172=4,A172=7,A172=10),SUM(P$14:P171)-SUM(R$14:R171),0))))</f>
        <v>0</v>
      </c>
      <c r="S172" s="82">
        <f>IF(AH172=1,'[6]SREC Inv. Summary'!M171,IF(R172&gt;0,V171,0))</f>
        <v>0</v>
      </c>
      <c r="T172" s="82">
        <f>IF(AH172=1,'[6]SREC Inv. Summary'!L171,IF(AND(R172&gt;0,K172=0),K172*R172,0))</f>
        <v>0</v>
      </c>
      <c r="U172" s="11">
        <f t="shared" si="55"/>
        <v>0</v>
      </c>
      <c r="V172" s="11">
        <f t="shared" si="56"/>
        <v>0</v>
      </c>
      <c r="W172" s="79">
        <f t="shared" si="57"/>
        <v>665</v>
      </c>
      <c r="X172" s="79">
        <f t="shared" si="58"/>
        <v>0</v>
      </c>
      <c r="Y172" s="145">
        <f t="shared" si="64"/>
        <v>1413</v>
      </c>
      <c r="Z172" s="80">
        <f t="shared" si="59"/>
        <v>138985</v>
      </c>
      <c r="AA172" s="80">
        <f t="shared" si="60"/>
        <v>0</v>
      </c>
      <c r="AB172" s="80">
        <f t="shared" si="65"/>
        <v>0</v>
      </c>
      <c r="AC172" s="80">
        <f t="shared" si="61"/>
        <v>0</v>
      </c>
      <c r="AD172" s="11">
        <f t="shared" si="62"/>
        <v>295317</v>
      </c>
      <c r="AE172" s="150">
        <f>IF(AH172=1,[6]Input!C183,AD171*((B172-B171)-1)*$AE$2/365+$AE$2/365*1*AD172)</f>
        <v>1196.5051306849314</v>
      </c>
      <c r="AF172" s="150">
        <f>IF(AH172=1,[6]Input!E183,J172*'PS INPUT'!$C$22)</f>
        <v>0</v>
      </c>
      <c r="AG172" s="52"/>
      <c r="AH172">
        <v>0</v>
      </c>
    </row>
    <row r="173" spans="1:34" ht="12.75" hidden="1" customHeight="1" outlineLevel="1" x14ac:dyDescent="0.2">
      <c r="A173">
        <f t="shared" si="49"/>
        <v>3</v>
      </c>
      <c r="B173" s="70">
        <f t="shared" si="50"/>
        <v>44651</v>
      </c>
      <c r="C173" s="77">
        <v>44621</v>
      </c>
      <c r="D173" s="142">
        <f>IF(AH173=1,'[5]SREC Inventory Activity'!C162,VLOOKUP($B173,Loans!$B$12:$AN$227,34,FALSE))</f>
        <v>799</v>
      </c>
      <c r="E173" s="82">
        <f>IF(AH173=1,'[5]SREC Inventory Activity'!I162,IF($A173&lt;6,VLOOKUP(YEAR(B173),SRECPrice!$B$5:$C$26,2,FALSE),VLOOKUP(YEAR(B173)+1,SRECPrice!$B$5:$C$26,2,FALSE)))</f>
        <v>209</v>
      </c>
      <c r="F173" s="143">
        <f>IF(AH173=1,IF(AND(E173&lt;475,'[5]SREC Inventory Activity'!N162&gt;475),'[5]SREC Inventory Activity'!$N162,475),475)</f>
        <v>475</v>
      </c>
      <c r="G173" s="82">
        <f>IF(AH173=1,'[6]SREC Inv. Summary'!C172,D173*E173)</f>
        <v>166991</v>
      </c>
      <c r="H173" s="11">
        <f t="shared" si="51"/>
        <v>379525</v>
      </c>
      <c r="I173" s="11">
        <f t="shared" si="52"/>
        <v>-212534</v>
      </c>
      <c r="J173" s="147">
        <f>IF(AH173=1,'[5]SREC Inventory Activity'!Q162,IF($K$5="M",SUM(D$14:D172)-SUM(J$14:J172),IF($K$5="B",IF(ISODD($A173),SUM(D$14:D172)-SUM(J$14:J172),0),IF(OR(A173=1,A173=4,A173=7,A173=10),SUM(D$14:D172)-SUM(J$14:J172),0))))</f>
        <v>0</v>
      </c>
      <c r="K173" s="148">
        <f>IF(AH173=1,'[5]SREC Inventory Activity'!W162,IF(J173&gt;0,E173,0))</f>
        <v>0</v>
      </c>
      <c r="L173" s="82">
        <f t="shared" si="63"/>
        <v>0</v>
      </c>
      <c r="M173" s="82">
        <f>IF(AH173=1,'[6]SREC Inv. Summary'!F172,IF(J173=0,0,O172))</f>
        <v>0</v>
      </c>
      <c r="N173" s="78">
        <f t="shared" si="53"/>
        <v>0</v>
      </c>
      <c r="O173" s="78">
        <f t="shared" si="54"/>
        <v>462308</v>
      </c>
      <c r="P173" s="84">
        <f>IF(AH173=1,'[5]SREC Inventory Activity'!AB162,VLOOKUP($B173,Loans!$B$12:$AN$227,28,FALSE)*0)</f>
        <v>0</v>
      </c>
      <c r="Q173" s="82">
        <f>IF(AH173=1,'[6]SREC Inv. Summary'!J172,P173*E173*0.75)</f>
        <v>0</v>
      </c>
      <c r="R173" s="149">
        <f>IF(AH173=1,'[5]SREC Inventory Activity'!AH162,IF($K$5="M",SUM(P$14:P172)-SUM(R$14:R172),IF($K$5="B",IF(ISODD($A173),SUM(P$14:P172)-SUM(R$14:R172),0),IF(OR(A173=1,A173=4,A173=7,A173=10),SUM(P$14:P172)-SUM(R$14:R172),0))))</f>
        <v>0</v>
      </c>
      <c r="S173" s="82">
        <f>IF(AH173=1,'[6]SREC Inv. Summary'!M172,IF(R173&gt;0,V172,0))</f>
        <v>0</v>
      </c>
      <c r="T173" s="82">
        <f>IF(AH173=1,'[6]SREC Inv. Summary'!L172,IF(AND(R173&gt;0,K173=0),K173*R173,0))</f>
        <v>0</v>
      </c>
      <c r="U173" s="11">
        <f t="shared" si="55"/>
        <v>0</v>
      </c>
      <c r="V173" s="11">
        <f t="shared" si="56"/>
        <v>0</v>
      </c>
      <c r="W173" s="79">
        <f t="shared" si="57"/>
        <v>799</v>
      </c>
      <c r="X173" s="79">
        <f t="shared" si="58"/>
        <v>0</v>
      </c>
      <c r="Y173" s="145">
        <f t="shared" si="64"/>
        <v>2212</v>
      </c>
      <c r="Z173" s="80">
        <f t="shared" si="59"/>
        <v>166991</v>
      </c>
      <c r="AA173" s="80">
        <f t="shared" si="60"/>
        <v>0</v>
      </c>
      <c r="AB173" s="80">
        <f t="shared" si="65"/>
        <v>0</v>
      </c>
      <c r="AC173" s="80">
        <f t="shared" si="61"/>
        <v>0</v>
      </c>
      <c r="AD173" s="11">
        <f t="shared" si="62"/>
        <v>462308</v>
      </c>
      <c r="AE173" s="150">
        <f>IF(AH173=1,[6]Input!C184,AD172*((B173-B172)-1)*$AE$2/365+$AE$2/365*1*AD173)</f>
        <v>2469.6432893150682</v>
      </c>
      <c r="AF173" s="150">
        <f>IF(AH173=1,[6]Input!E184,J173*'PS INPUT'!$C$22)</f>
        <v>0</v>
      </c>
      <c r="AG173" s="52"/>
      <c r="AH173">
        <v>0</v>
      </c>
    </row>
    <row r="174" spans="1:34" ht="12.75" hidden="1" customHeight="1" outlineLevel="1" x14ac:dyDescent="0.2">
      <c r="A174">
        <f t="shared" si="49"/>
        <v>4</v>
      </c>
      <c r="B174" s="70">
        <f t="shared" si="50"/>
        <v>44681</v>
      </c>
      <c r="C174" s="77">
        <v>44652</v>
      </c>
      <c r="D174" s="142">
        <f>IF(AH174=1,'[5]SREC Inventory Activity'!C163,VLOOKUP($B174,Loans!$B$12:$AN$227,34,FALSE))</f>
        <v>975</v>
      </c>
      <c r="E174" s="82">
        <f>IF(AH174=1,'[5]SREC Inventory Activity'!I163,IF($A174&lt;6,VLOOKUP(YEAR(B174),SRECPrice!$B$5:$C$26,2,FALSE),VLOOKUP(YEAR(B174)+1,SRECPrice!$B$5:$C$26,2,FALSE)))</f>
        <v>209</v>
      </c>
      <c r="F174" s="143">
        <f>IF(AH174=1,IF(AND(E174&lt;475,'[5]SREC Inventory Activity'!N163&gt;475),'[5]SREC Inventory Activity'!$N163,475),475)</f>
        <v>475</v>
      </c>
      <c r="G174" s="82">
        <f>IF(AH174=1,'[6]SREC Inv. Summary'!C173,D174*E174)</f>
        <v>203775</v>
      </c>
      <c r="H174" s="11">
        <f t="shared" si="51"/>
        <v>463125</v>
      </c>
      <c r="I174" s="11">
        <f t="shared" si="52"/>
        <v>-259350</v>
      </c>
      <c r="J174" s="147">
        <f>IF(AH174=1,'[5]SREC Inventory Activity'!Q163,IF($K$5="M",SUM(D$14:D173)-SUM(J$14:J173),IF($K$5="B",IF(ISODD($A174),SUM(D$14:D173)-SUM(J$14:J173),0),IF(OR(A174=1,A174=4,A174=7,A174=10),SUM(D$14:D173)-SUM(J$14:J173),0))))</f>
        <v>2212</v>
      </c>
      <c r="K174" s="148">
        <f>IF(AH174=1,'[5]SREC Inventory Activity'!W163,IF(J174&gt;0,E174,0))</f>
        <v>209</v>
      </c>
      <c r="L174" s="82">
        <f t="shared" si="63"/>
        <v>462308</v>
      </c>
      <c r="M174" s="82">
        <f>IF(AH174=1,'[6]SREC Inv. Summary'!F173,IF(J174=0,0,O173))</f>
        <v>462308</v>
      </c>
      <c r="N174" s="78">
        <f t="shared" si="53"/>
        <v>0</v>
      </c>
      <c r="O174" s="78">
        <f t="shared" si="54"/>
        <v>203775</v>
      </c>
      <c r="P174" s="84">
        <f>IF(AH174=1,'[5]SREC Inventory Activity'!AB163,VLOOKUP($B174,Loans!$B$12:$AN$227,28,FALSE)*0)</f>
        <v>0</v>
      </c>
      <c r="Q174" s="82">
        <f>IF(AH174=1,'[6]SREC Inv. Summary'!J173,P174*E174*0.75)</f>
        <v>0</v>
      </c>
      <c r="R174" s="149">
        <f>IF(AH174=1,'[5]SREC Inventory Activity'!AH163,IF($K$5="M",SUM(P$14:P173)-SUM(R$14:R173),IF($K$5="B",IF(ISODD($A174),SUM(P$14:P173)-SUM(R$14:R173),0),IF(OR(A174=1,A174=4,A174=7,A174=10),SUM(P$14:P173)-SUM(R$14:R173),0))))</f>
        <v>0</v>
      </c>
      <c r="S174" s="82">
        <f>IF(AH174=1,'[6]SREC Inv. Summary'!M173,IF(R174&gt;0,V173,0))</f>
        <v>0</v>
      </c>
      <c r="T174" s="82">
        <f>IF(AH174=1,'[6]SREC Inv. Summary'!L173,IF(AND(R174&gt;0,K174=0),K174*R174,0))</f>
        <v>0</v>
      </c>
      <c r="U174" s="11">
        <f t="shared" si="55"/>
        <v>0</v>
      </c>
      <c r="V174" s="11">
        <f t="shared" si="56"/>
        <v>0</v>
      </c>
      <c r="W174" s="79">
        <f t="shared" si="57"/>
        <v>975</v>
      </c>
      <c r="X174" s="79">
        <f t="shared" si="58"/>
        <v>2212</v>
      </c>
      <c r="Y174" s="145">
        <f t="shared" si="64"/>
        <v>975</v>
      </c>
      <c r="Z174" s="80">
        <f t="shared" si="59"/>
        <v>203775</v>
      </c>
      <c r="AA174" s="80">
        <f t="shared" si="60"/>
        <v>462308</v>
      </c>
      <c r="AB174" s="80">
        <f t="shared" si="65"/>
        <v>462308</v>
      </c>
      <c r="AC174" s="80">
        <f t="shared" si="61"/>
        <v>0</v>
      </c>
      <c r="AD174" s="11">
        <f t="shared" si="62"/>
        <v>203775</v>
      </c>
      <c r="AE174" s="150">
        <f>IF(AH174=1,[6]Input!C185,AD173*((B174-B173)-1)*$AE$2/365+$AE$2/365*1*AD174)</f>
        <v>3605.9051147945202</v>
      </c>
      <c r="AF174" s="150">
        <f>IF(AH174=1,[6]Input!E185,J174*'PS INPUT'!$C$22)</f>
        <v>2344.7200000000003</v>
      </c>
      <c r="AG174" s="52"/>
      <c r="AH174">
        <v>0</v>
      </c>
    </row>
    <row r="175" spans="1:34" ht="12.75" hidden="1" customHeight="1" outlineLevel="1" x14ac:dyDescent="0.2">
      <c r="A175">
        <f t="shared" si="49"/>
        <v>5</v>
      </c>
      <c r="B175" s="70">
        <f t="shared" si="50"/>
        <v>44712</v>
      </c>
      <c r="C175" s="77">
        <v>44682</v>
      </c>
      <c r="D175" s="142">
        <f>IF(AH175=1,'[5]SREC Inventory Activity'!C164,VLOOKUP($B175,Loans!$B$12:$AN$227,34,FALSE))</f>
        <v>1391</v>
      </c>
      <c r="E175" s="82">
        <f>IF(AH175=1,'[5]SREC Inventory Activity'!I164,IF($A175&lt;6,VLOOKUP(YEAR(B175),SRECPrice!$B$5:$C$26,2,FALSE),VLOOKUP(YEAR(B175)+1,SRECPrice!$B$5:$C$26,2,FALSE)))</f>
        <v>209</v>
      </c>
      <c r="F175" s="143">
        <f>IF(AH175=1,IF(AND(E175&lt;475,'[5]SREC Inventory Activity'!N164&gt;475),'[5]SREC Inventory Activity'!$N164,475),475)</f>
        <v>475</v>
      </c>
      <c r="G175" s="82">
        <f>IF(AH175=1,'[6]SREC Inv. Summary'!C174,D175*E175)</f>
        <v>290719</v>
      </c>
      <c r="H175" s="11">
        <f t="shared" si="51"/>
        <v>660725</v>
      </c>
      <c r="I175" s="11">
        <f t="shared" si="52"/>
        <v>-370006</v>
      </c>
      <c r="J175" s="147">
        <f>IF(AH175=1,'[5]SREC Inventory Activity'!Q164,IF($K$5="M",SUM(D$14:D174)-SUM(J$14:J174),IF($K$5="B",IF(ISODD($A175),SUM(D$14:D174)-SUM(J$14:J174),0),IF(OR(A175=1,A175=4,A175=7,A175=10),SUM(D$14:D174)-SUM(J$14:J174),0))))</f>
        <v>0</v>
      </c>
      <c r="K175" s="148">
        <f>IF(AH175=1,'[5]SREC Inventory Activity'!W164,IF(J175&gt;0,E175,0))</f>
        <v>0</v>
      </c>
      <c r="L175" s="82">
        <f t="shared" si="63"/>
        <v>0</v>
      </c>
      <c r="M175" s="82">
        <f>IF(AH175=1,'[6]SREC Inv. Summary'!F174,IF(J175=0,0,O174))</f>
        <v>0</v>
      </c>
      <c r="N175" s="78">
        <f t="shared" si="53"/>
        <v>0</v>
      </c>
      <c r="O175" s="78">
        <f t="shared" si="54"/>
        <v>494494</v>
      </c>
      <c r="P175" s="84">
        <f>IF(AH175=1,'[5]SREC Inventory Activity'!AB164,VLOOKUP($B175,Loans!$B$12:$AN$227,28,FALSE)*0)</f>
        <v>0</v>
      </c>
      <c r="Q175" s="82">
        <f>IF(AH175=1,'[6]SREC Inv. Summary'!J174,P175*E175*0.75)</f>
        <v>0</v>
      </c>
      <c r="R175" s="149">
        <f>IF(AH175=1,'[5]SREC Inventory Activity'!AH164,IF($K$5="M",SUM(P$14:P174)-SUM(R$14:R174),IF($K$5="B",IF(ISODD($A175),SUM(P$14:P174)-SUM(R$14:R174),0),IF(OR(A175=1,A175=4,A175=7,A175=10),SUM(P$14:P174)-SUM(R$14:R174),0))))</f>
        <v>0</v>
      </c>
      <c r="S175" s="82">
        <f>IF(AH175=1,'[6]SREC Inv. Summary'!M174,IF(R175&gt;0,V174,0))</f>
        <v>0</v>
      </c>
      <c r="T175" s="82">
        <f>IF(AH175=1,'[6]SREC Inv. Summary'!L174,IF(AND(R175&gt;0,K175=0),K175*R175,0))</f>
        <v>0</v>
      </c>
      <c r="U175" s="11">
        <f t="shared" si="55"/>
        <v>0</v>
      </c>
      <c r="V175" s="11">
        <f t="shared" si="56"/>
        <v>0</v>
      </c>
      <c r="W175" s="79">
        <f t="shared" si="57"/>
        <v>1391</v>
      </c>
      <c r="X175" s="79">
        <f t="shared" si="58"/>
        <v>0</v>
      </c>
      <c r="Y175" s="145">
        <f t="shared" si="64"/>
        <v>2366</v>
      </c>
      <c r="Z175" s="80">
        <f t="shared" si="59"/>
        <v>290719</v>
      </c>
      <c r="AA175" s="80">
        <f t="shared" si="60"/>
        <v>0</v>
      </c>
      <c r="AB175" s="80">
        <f t="shared" si="65"/>
        <v>0</v>
      </c>
      <c r="AC175" s="80">
        <f t="shared" si="61"/>
        <v>0</v>
      </c>
      <c r="AD175" s="11">
        <f t="shared" si="62"/>
        <v>494494</v>
      </c>
      <c r="AE175" s="150">
        <f>IF(AH175=1,[6]Input!C186,AD174*((B175-B174)-1)*$AE$2/365+$AE$2/365*1*AD175)</f>
        <v>1750.5995747945208</v>
      </c>
      <c r="AF175" s="150">
        <f>IF(AH175=1,[6]Input!E186,J175*'PS INPUT'!$C$22)</f>
        <v>0</v>
      </c>
      <c r="AG175" s="52"/>
      <c r="AH175">
        <v>0</v>
      </c>
    </row>
    <row r="176" spans="1:34" ht="12.75" hidden="1" customHeight="1" outlineLevel="1" x14ac:dyDescent="0.2">
      <c r="A176">
        <f t="shared" si="49"/>
        <v>6</v>
      </c>
      <c r="B176" s="70">
        <f t="shared" si="50"/>
        <v>44742</v>
      </c>
      <c r="C176" s="77">
        <v>44713</v>
      </c>
      <c r="D176" s="142">
        <f>IF(AH176=1,'[5]SREC Inventory Activity'!C165,VLOOKUP($B176,Loans!$B$12:$AN$227,34,FALSE))</f>
        <v>1549</v>
      </c>
      <c r="E176" s="82">
        <f>IF(AH176=1,'[5]SREC Inventory Activity'!I165,IF($A176&lt;6,VLOOKUP(YEAR(B176),SRECPrice!$B$5:$C$26,2,FALSE),VLOOKUP(YEAR(B176)+1,SRECPrice!$B$5:$C$26,2,FALSE)))</f>
        <v>209</v>
      </c>
      <c r="F176" s="143">
        <f>IF(AH176=1,IF(AND(E176&lt;475,'[5]SREC Inventory Activity'!N165&gt;475),'[5]SREC Inventory Activity'!$N165,475),475)</f>
        <v>475</v>
      </c>
      <c r="G176" s="82">
        <f>IF(AH176=1,'[6]SREC Inv. Summary'!C175,D176*E176)</f>
        <v>323741</v>
      </c>
      <c r="H176" s="11">
        <f t="shared" si="51"/>
        <v>735775</v>
      </c>
      <c r="I176" s="11">
        <f t="shared" si="52"/>
        <v>-412034</v>
      </c>
      <c r="J176" s="147">
        <f>IF(AH176=1,'[5]SREC Inventory Activity'!Q165,IF($K$5="M",SUM(D$14:D175)-SUM(J$14:J175),IF($K$5="B",IF(ISODD($A176),SUM(D$14:D175)-SUM(J$14:J175),0),IF(OR(A176=1,A176=4,A176=7,A176=10),SUM(D$14:D175)-SUM(J$14:J175),0))))</f>
        <v>0</v>
      </c>
      <c r="K176" s="148">
        <f>IF(AH176=1,'[5]SREC Inventory Activity'!W165,IF(J176&gt;0,E176,0))</f>
        <v>0</v>
      </c>
      <c r="L176" s="82">
        <f t="shared" si="63"/>
        <v>0</v>
      </c>
      <c r="M176" s="82">
        <f>IF(AH176=1,'[6]SREC Inv. Summary'!F175,IF(J176=0,0,O175))</f>
        <v>0</v>
      </c>
      <c r="N176" s="78">
        <f t="shared" si="53"/>
        <v>0</v>
      </c>
      <c r="O176" s="78">
        <f t="shared" si="54"/>
        <v>818235</v>
      </c>
      <c r="P176" s="84">
        <f>IF(AH176=1,'[5]SREC Inventory Activity'!AB165,VLOOKUP($B176,Loans!$B$12:$AN$227,28,FALSE)*0)</f>
        <v>0</v>
      </c>
      <c r="Q176" s="82">
        <f>IF(AH176=1,'[6]SREC Inv. Summary'!J175,P176*E176*0.75)</f>
        <v>0</v>
      </c>
      <c r="R176" s="149">
        <f>IF(AH176=1,'[5]SREC Inventory Activity'!AH165,IF($K$5="M",SUM(P$14:P175)-SUM(R$14:R175),IF($K$5="B",IF(ISODD($A176),SUM(P$14:P175)-SUM(R$14:R175),0),IF(OR(A176=1,A176=4,A176=7,A176=10),SUM(P$14:P175)-SUM(R$14:R175),0))))</f>
        <v>0</v>
      </c>
      <c r="S176" s="82">
        <f>IF(AH176=1,'[6]SREC Inv. Summary'!M175,IF(R176&gt;0,V175,0))</f>
        <v>0</v>
      </c>
      <c r="T176" s="82">
        <f>IF(AH176=1,'[6]SREC Inv. Summary'!L175,IF(AND(R176&gt;0,K176=0),K176*R176,0))</f>
        <v>0</v>
      </c>
      <c r="U176" s="11">
        <f t="shared" si="55"/>
        <v>0</v>
      </c>
      <c r="V176" s="11">
        <f t="shared" si="56"/>
        <v>0</v>
      </c>
      <c r="W176" s="79">
        <f t="shared" si="57"/>
        <v>1549</v>
      </c>
      <c r="X176" s="79">
        <f t="shared" si="58"/>
        <v>0</v>
      </c>
      <c r="Y176" s="145">
        <f t="shared" si="64"/>
        <v>3915</v>
      </c>
      <c r="Z176" s="80">
        <f t="shared" si="59"/>
        <v>323741</v>
      </c>
      <c r="AA176" s="80">
        <f t="shared" si="60"/>
        <v>0</v>
      </c>
      <c r="AB176" s="80">
        <f t="shared" si="65"/>
        <v>0</v>
      </c>
      <c r="AC176" s="80">
        <f t="shared" si="61"/>
        <v>0</v>
      </c>
      <c r="AD176" s="11">
        <f t="shared" si="62"/>
        <v>818235</v>
      </c>
      <c r="AE176" s="150">
        <f>IF(AH176=1,[6]Input!C187,AD175*((B176-B175)-1)*$AE$2/365+$AE$2/365*1*AD176)</f>
        <v>4015.98040739726</v>
      </c>
      <c r="AF176" s="150">
        <f>IF(AH176=1,[6]Input!E187,J176*'PS INPUT'!$C$22)</f>
        <v>0</v>
      </c>
      <c r="AG176" s="52"/>
      <c r="AH176">
        <v>0</v>
      </c>
    </row>
    <row r="177" spans="1:34" ht="12.75" hidden="1" customHeight="1" outlineLevel="1" x14ac:dyDescent="0.2">
      <c r="A177">
        <f t="shared" si="49"/>
        <v>7</v>
      </c>
      <c r="B177" s="70">
        <f t="shared" si="50"/>
        <v>44773</v>
      </c>
      <c r="C177" s="77">
        <v>44743</v>
      </c>
      <c r="D177" s="142">
        <f>IF(AH177=1,'[5]SREC Inventory Activity'!C166,VLOOKUP($B177,Loans!$B$12:$AN$227,34,FALSE))</f>
        <v>1811</v>
      </c>
      <c r="E177" s="82">
        <f>IF(AH177=1,'[5]SREC Inventory Activity'!I166,IF($A177&lt;6,VLOOKUP(YEAR(B177),SRECPrice!$B$5:$C$26,2,FALSE),VLOOKUP(YEAR(B177)+1,SRECPrice!$B$5:$C$26,2,FALSE)))</f>
        <v>209</v>
      </c>
      <c r="F177" s="143">
        <f>IF(AH177=1,IF(AND(E177&lt;475,'[5]SREC Inventory Activity'!N166&gt;475),'[5]SREC Inventory Activity'!$N166,475),475)</f>
        <v>475</v>
      </c>
      <c r="G177" s="82">
        <f>IF(AH177=1,'[6]SREC Inv. Summary'!C176,D177*E177)</f>
        <v>378499</v>
      </c>
      <c r="H177" s="11">
        <f t="shared" si="51"/>
        <v>860225</v>
      </c>
      <c r="I177" s="11">
        <f t="shared" si="52"/>
        <v>-481726</v>
      </c>
      <c r="J177" s="147">
        <f>IF(AH177=1,'[5]SREC Inventory Activity'!Q166,IF($K$5="M",SUM(D$14:D176)-SUM(J$14:J176),IF($K$5="B",IF(ISODD($A177),SUM(D$14:D176)-SUM(J$14:J176),0),IF(OR(A177=1,A177=4,A177=7,A177=10),SUM(D$14:D176)-SUM(J$14:J176),0))))</f>
        <v>3915</v>
      </c>
      <c r="K177" s="148">
        <f>IF(AH177=1,'[5]SREC Inventory Activity'!W166,IF(J177&gt;0,E177,0))</f>
        <v>209</v>
      </c>
      <c r="L177" s="82">
        <f t="shared" si="63"/>
        <v>818235</v>
      </c>
      <c r="M177" s="82">
        <f>IF(AH177=1,'[6]SREC Inv. Summary'!F176,IF(J177=0,0,O176))</f>
        <v>818235</v>
      </c>
      <c r="N177" s="78">
        <f t="shared" si="53"/>
        <v>0</v>
      </c>
      <c r="O177" s="78">
        <f t="shared" si="54"/>
        <v>378499</v>
      </c>
      <c r="P177" s="84">
        <f>IF(AH177=1,'[5]SREC Inventory Activity'!AB166,VLOOKUP($B177,Loans!$B$12:$AN$227,28,FALSE)*0)</f>
        <v>0</v>
      </c>
      <c r="Q177" s="82">
        <f>IF(AH177=1,'[6]SREC Inv. Summary'!J176,P177*E177*0.75)</f>
        <v>0</v>
      </c>
      <c r="R177" s="149">
        <f>IF(AH177=1,'[5]SREC Inventory Activity'!AH166,IF($K$5="M",SUM(P$14:P176)-SUM(R$14:R176),IF($K$5="B",IF(ISODD($A177),SUM(P$14:P176)-SUM(R$14:R176),0),IF(OR(A177=1,A177=4,A177=7,A177=10),SUM(P$14:P176)-SUM(R$14:R176),0))))</f>
        <v>0</v>
      </c>
      <c r="S177" s="82">
        <f>IF(AH177=1,'[6]SREC Inv. Summary'!M176,IF(R177&gt;0,V176,0))</f>
        <v>0</v>
      </c>
      <c r="T177" s="82">
        <f>IF(AH177=1,'[6]SREC Inv. Summary'!L176,IF(AND(R177&gt;0,K177=0),K177*R177,0))</f>
        <v>0</v>
      </c>
      <c r="U177" s="11">
        <f t="shared" si="55"/>
        <v>0</v>
      </c>
      <c r="V177" s="11">
        <f t="shared" si="56"/>
        <v>0</v>
      </c>
      <c r="W177" s="79">
        <f t="shared" si="57"/>
        <v>1811</v>
      </c>
      <c r="X177" s="79">
        <f t="shared" si="58"/>
        <v>3915</v>
      </c>
      <c r="Y177" s="145">
        <f t="shared" si="64"/>
        <v>1811</v>
      </c>
      <c r="Z177" s="80">
        <f t="shared" si="59"/>
        <v>378499</v>
      </c>
      <c r="AA177" s="80">
        <f t="shared" si="60"/>
        <v>818235</v>
      </c>
      <c r="AB177" s="80">
        <f t="shared" si="65"/>
        <v>818235</v>
      </c>
      <c r="AC177" s="80">
        <f t="shared" si="61"/>
        <v>0</v>
      </c>
      <c r="AD177" s="11">
        <f t="shared" si="62"/>
        <v>378499</v>
      </c>
      <c r="AE177" s="150">
        <f>IF(AH177=1,[6]Input!C188,AD176*((B177-B176)-1)*$AE$2/365+$AE$2/365*1*AD177)</f>
        <v>6603.5632556164383</v>
      </c>
      <c r="AF177" s="150">
        <f>IF(AH177=1,[6]Input!E188,J177*'PS INPUT'!$C$22)</f>
        <v>4149.9000000000005</v>
      </c>
      <c r="AG177" s="52"/>
      <c r="AH177">
        <v>0</v>
      </c>
    </row>
    <row r="178" spans="1:34" ht="12.75" hidden="1" customHeight="1" outlineLevel="1" x14ac:dyDescent="0.2">
      <c r="A178">
        <f t="shared" si="49"/>
        <v>8</v>
      </c>
      <c r="B178" s="70">
        <f t="shared" si="50"/>
        <v>44804</v>
      </c>
      <c r="C178" s="77">
        <v>44774</v>
      </c>
      <c r="D178" s="142">
        <f>IF(AH178=1,'[5]SREC Inventory Activity'!C167,VLOOKUP($B178,Loans!$B$12:$AN$227,34,FALSE))</f>
        <v>1761</v>
      </c>
      <c r="E178" s="82">
        <f>IF(AH178=1,'[5]SREC Inventory Activity'!I167,IF($A178&lt;6,VLOOKUP(YEAR(B178),SRECPrice!$B$5:$C$26,2,FALSE),VLOOKUP(YEAR(B178)+1,SRECPrice!$B$5:$C$26,2,FALSE)))</f>
        <v>209</v>
      </c>
      <c r="F178" s="143">
        <f>IF(AH178=1,IF(AND(E178&lt;475,'[5]SREC Inventory Activity'!N167&gt;475),'[5]SREC Inventory Activity'!$N167,475),475)</f>
        <v>475</v>
      </c>
      <c r="G178" s="82">
        <f>IF(AH178=1,'[6]SREC Inv. Summary'!C177,D178*E178)</f>
        <v>368049</v>
      </c>
      <c r="H178" s="11">
        <f t="shared" si="51"/>
        <v>836475</v>
      </c>
      <c r="I178" s="11">
        <f t="shared" si="52"/>
        <v>-468426</v>
      </c>
      <c r="J178" s="147">
        <f>IF(AH178=1,'[5]SREC Inventory Activity'!Q167,IF($K$5="M",SUM(D$14:D177)-SUM(J$14:J177),IF($K$5="B",IF(ISODD($A178),SUM(D$14:D177)-SUM(J$14:J177),0),IF(OR(A178=1,A178=4,A178=7,A178=10),SUM(D$14:D177)-SUM(J$14:J177),0))))</f>
        <v>0</v>
      </c>
      <c r="K178" s="148">
        <f>IF(AH178=1,'[5]SREC Inventory Activity'!W167,IF(J178&gt;0,E178,0))</f>
        <v>0</v>
      </c>
      <c r="L178" s="82">
        <f t="shared" si="63"/>
        <v>0</v>
      </c>
      <c r="M178" s="82">
        <f>IF(AH178=1,'[6]SREC Inv. Summary'!F177,IF(J178=0,0,O177))</f>
        <v>0</v>
      </c>
      <c r="N178" s="78">
        <f t="shared" si="53"/>
        <v>0</v>
      </c>
      <c r="O178" s="78">
        <f t="shared" si="54"/>
        <v>746548</v>
      </c>
      <c r="P178" s="84">
        <f>IF(AH178=1,'[5]SREC Inventory Activity'!AB167,VLOOKUP($B178,Loans!$B$12:$AN$227,28,FALSE)*0)</f>
        <v>0</v>
      </c>
      <c r="Q178" s="82">
        <f>IF(AH178=1,'[6]SREC Inv. Summary'!J177,P178*E178*0.75)</f>
        <v>0</v>
      </c>
      <c r="R178" s="149">
        <f>IF(AH178=1,'[5]SREC Inventory Activity'!AH167,IF($K$5="M",SUM(P$14:P177)-SUM(R$14:R177),IF($K$5="B",IF(ISODD($A178),SUM(P$14:P177)-SUM(R$14:R177),0),IF(OR(A178=1,A178=4,A178=7,A178=10),SUM(P$14:P177)-SUM(R$14:R177),0))))</f>
        <v>0</v>
      </c>
      <c r="S178" s="82">
        <f>IF(AH178=1,'[6]SREC Inv. Summary'!M177,IF(R178&gt;0,V177,0))</f>
        <v>0</v>
      </c>
      <c r="T178" s="82">
        <f>IF(AH178=1,'[6]SREC Inv. Summary'!L177,IF(AND(R178&gt;0,K178=0),K178*R178,0))</f>
        <v>0</v>
      </c>
      <c r="U178" s="11">
        <f t="shared" si="55"/>
        <v>0</v>
      </c>
      <c r="V178" s="11">
        <f t="shared" si="56"/>
        <v>0</v>
      </c>
      <c r="W178" s="79">
        <f t="shared" si="57"/>
        <v>1761</v>
      </c>
      <c r="X178" s="79">
        <f t="shared" si="58"/>
        <v>0</v>
      </c>
      <c r="Y178" s="145">
        <f t="shared" si="64"/>
        <v>3572</v>
      </c>
      <c r="Z178" s="80">
        <f t="shared" si="59"/>
        <v>368049</v>
      </c>
      <c r="AA178" s="80">
        <f t="shared" si="60"/>
        <v>0</v>
      </c>
      <c r="AB178" s="80">
        <f t="shared" si="65"/>
        <v>0</v>
      </c>
      <c r="AC178" s="80">
        <f t="shared" si="61"/>
        <v>0</v>
      </c>
      <c r="AD178" s="11">
        <f t="shared" si="62"/>
        <v>746548</v>
      </c>
      <c r="AE178" s="150">
        <f>IF(AH178=1,[6]Input!C189,AD177*((B178-B177)-1)*$AE$2/365+$AE$2/365*1*AD178)</f>
        <v>3206.0733989041091</v>
      </c>
      <c r="AF178" s="150">
        <f>IF(AH178=1,[6]Input!E189,J178*'PS INPUT'!$C$22)</f>
        <v>0</v>
      </c>
      <c r="AG178" s="52"/>
      <c r="AH178">
        <v>0</v>
      </c>
    </row>
    <row r="179" spans="1:34" ht="12.75" hidden="1" customHeight="1" outlineLevel="1" x14ac:dyDescent="0.2">
      <c r="A179">
        <f t="shared" si="49"/>
        <v>9</v>
      </c>
      <c r="B179" s="70">
        <f t="shared" si="50"/>
        <v>44834</v>
      </c>
      <c r="C179" s="77">
        <v>44805</v>
      </c>
      <c r="D179" s="142">
        <f>IF(AH179=1,'[5]SREC Inventory Activity'!C168,VLOOKUP($B179,Loans!$B$12:$AN$227,34,FALSE))</f>
        <v>1692</v>
      </c>
      <c r="E179" s="82">
        <f>IF(AH179=1,'[5]SREC Inventory Activity'!I168,IF($A179&lt;6,VLOOKUP(YEAR(B179),SRECPrice!$B$5:$C$26,2,FALSE),VLOOKUP(YEAR(B179)+1,SRECPrice!$B$5:$C$26,2,FALSE)))</f>
        <v>209</v>
      </c>
      <c r="F179" s="143">
        <f>IF(AH179=1,IF(AND(E179&lt;475,'[5]SREC Inventory Activity'!N168&gt;475),'[5]SREC Inventory Activity'!$N168,475),475)</f>
        <v>475</v>
      </c>
      <c r="G179" s="82">
        <f>IF(AH179=1,'[6]SREC Inv. Summary'!C178,D179*E179)</f>
        <v>353628</v>
      </c>
      <c r="H179" s="11">
        <f t="shared" si="51"/>
        <v>803700</v>
      </c>
      <c r="I179" s="11">
        <f t="shared" si="52"/>
        <v>-450072</v>
      </c>
      <c r="J179" s="147">
        <f>IF(AH179=1,'[5]SREC Inventory Activity'!Q168,IF($K$5="M",SUM(D$14:D178)-SUM(J$14:J178),IF($K$5="B",IF(ISODD($A179),SUM(D$14:D178)-SUM(J$14:J178),0),IF(OR(A179=1,A179=4,A179=7,A179=10),SUM(D$14:D178)-SUM(J$14:J178),0))))</f>
        <v>0</v>
      </c>
      <c r="K179" s="148">
        <f>IF(AH179=1,'[5]SREC Inventory Activity'!W168,IF(J179&gt;0,E179,0))</f>
        <v>0</v>
      </c>
      <c r="L179" s="82">
        <f t="shared" si="63"/>
        <v>0</v>
      </c>
      <c r="M179" s="82">
        <f>IF(AH179=1,'[6]SREC Inv. Summary'!F178,IF(J179=0,0,O178))</f>
        <v>0</v>
      </c>
      <c r="N179" s="78">
        <f t="shared" si="53"/>
        <v>0</v>
      </c>
      <c r="O179" s="78">
        <f t="shared" si="54"/>
        <v>1100176</v>
      </c>
      <c r="P179" s="84">
        <f>IF(AH179=1,'[5]SREC Inventory Activity'!AB168,VLOOKUP($B179,Loans!$B$12:$AN$227,28,FALSE)*0)</f>
        <v>0</v>
      </c>
      <c r="Q179" s="82">
        <f>IF(AH179=1,'[6]SREC Inv. Summary'!J178,P179*E179*0.75)</f>
        <v>0</v>
      </c>
      <c r="R179" s="149">
        <f>IF(AH179=1,'[5]SREC Inventory Activity'!AH168,IF($K$5="M",SUM(P$14:P178)-SUM(R$14:R178),IF($K$5="B",IF(ISODD($A179),SUM(P$14:P178)-SUM(R$14:R178),0),IF(OR(A179=1,A179=4,A179=7,A179=10),SUM(P$14:P178)-SUM(R$14:R178),0))))</f>
        <v>0</v>
      </c>
      <c r="S179" s="82">
        <f>IF(AH179=1,'[6]SREC Inv. Summary'!M178,IF(R179&gt;0,V178,0))</f>
        <v>0</v>
      </c>
      <c r="T179" s="82">
        <f>IF(AH179=1,'[6]SREC Inv. Summary'!L178,IF(AND(R179&gt;0,K179=0),K179*R179,0))</f>
        <v>0</v>
      </c>
      <c r="U179" s="11">
        <f t="shared" si="55"/>
        <v>0</v>
      </c>
      <c r="V179" s="11">
        <f t="shared" si="56"/>
        <v>0</v>
      </c>
      <c r="W179" s="79">
        <f t="shared" si="57"/>
        <v>1692</v>
      </c>
      <c r="X179" s="79">
        <f t="shared" si="58"/>
        <v>0</v>
      </c>
      <c r="Y179" s="145">
        <f t="shared" si="64"/>
        <v>5264</v>
      </c>
      <c r="Z179" s="80">
        <f t="shared" si="59"/>
        <v>353628</v>
      </c>
      <c r="AA179" s="80">
        <f t="shared" si="60"/>
        <v>0</v>
      </c>
      <c r="AB179" s="80">
        <f t="shared" si="65"/>
        <v>0</v>
      </c>
      <c r="AC179" s="80">
        <f t="shared" si="61"/>
        <v>0</v>
      </c>
      <c r="AD179" s="11">
        <f t="shared" si="62"/>
        <v>1100176</v>
      </c>
      <c r="AE179" s="150">
        <f>IF(AH179=1,[6]Input!C190,AD178*((B179-B178)-1)*$AE$2/365+$AE$2/365*1*AD179)</f>
        <v>6027.2097961643831</v>
      </c>
      <c r="AF179" s="150">
        <f>IF(AH179=1,[6]Input!E190,J179*'PS INPUT'!$C$22)</f>
        <v>0</v>
      </c>
      <c r="AG179" s="52"/>
      <c r="AH179">
        <v>0</v>
      </c>
    </row>
    <row r="180" spans="1:34" ht="12.75" hidden="1" customHeight="1" outlineLevel="1" x14ac:dyDescent="0.2">
      <c r="A180">
        <f t="shared" si="49"/>
        <v>10</v>
      </c>
      <c r="B180" s="70">
        <f t="shared" si="50"/>
        <v>44865</v>
      </c>
      <c r="C180" s="77">
        <v>44835</v>
      </c>
      <c r="D180" s="142">
        <f>IF(AH180=1,'[5]SREC Inventory Activity'!C169,VLOOKUP($B180,Loans!$B$12:$AN$227,34,FALSE))</f>
        <v>1292</v>
      </c>
      <c r="E180" s="82">
        <f>IF(AH180=1,'[5]SREC Inventory Activity'!I169,IF($A180&lt;6,VLOOKUP(YEAR(B180),SRECPrice!$B$5:$C$26,2,FALSE),VLOOKUP(YEAR(B180)+1,SRECPrice!$B$5:$C$26,2,FALSE)))</f>
        <v>209</v>
      </c>
      <c r="F180" s="143">
        <f>IF(AH180=1,IF(AND(E180&lt;475,'[5]SREC Inventory Activity'!N169&gt;475),'[5]SREC Inventory Activity'!$N169,475),475)</f>
        <v>475</v>
      </c>
      <c r="G180" s="82">
        <f>IF(AH180=1,'[6]SREC Inv. Summary'!C179,D180*E180)</f>
        <v>270028</v>
      </c>
      <c r="H180" s="11">
        <f t="shared" si="51"/>
        <v>613700</v>
      </c>
      <c r="I180" s="11">
        <f t="shared" si="52"/>
        <v>-343672</v>
      </c>
      <c r="J180" s="147">
        <f>IF(AH180=1,'[5]SREC Inventory Activity'!Q169,IF($K$5="M",SUM(D$14:D179)-SUM(J$14:J179),IF($K$5="B",IF(ISODD($A180),SUM(D$14:D179)-SUM(J$14:J179),0),IF(OR(A180=1,A180=4,A180=7,A180=10),SUM(D$14:D179)-SUM(J$14:J179),0))))</f>
        <v>5264</v>
      </c>
      <c r="K180" s="148">
        <f>IF(AH180=1,'[5]SREC Inventory Activity'!W169,IF(J180&gt;0,E180,0))</f>
        <v>209</v>
      </c>
      <c r="L180" s="82">
        <f t="shared" si="63"/>
        <v>1100176</v>
      </c>
      <c r="M180" s="82">
        <f>IF(AH180=1,'[6]SREC Inv. Summary'!F179,IF(J180=0,0,O179))</f>
        <v>1100176</v>
      </c>
      <c r="N180" s="78">
        <f t="shared" si="53"/>
        <v>0</v>
      </c>
      <c r="O180" s="78">
        <f t="shared" si="54"/>
        <v>270028</v>
      </c>
      <c r="P180" s="84">
        <f>IF(AH180=1,'[5]SREC Inventory Activity'!AB169,VLOOKUP($B180,Loans!$B$12:$AN$227,28,FALSE)*0)</f>
        <v>0</v>
      </c>
      <c r="Q180" s="82">
        <f>IF(AH180=1,'[6]SREC Inv. Summary'!J179,P180*E180*0.75)</f>
        <v>0</v>
      </c>
      <c r="R180" s="149">
        <f>IF(AH180=1,'[5]SREC Inventory Activity'!AH169,IF($K$5="M",SUM(P$14:P179)-SUM(R$14:R179),IF($K$5="B",IF(ISODD($A180),SUM(P$14:P179)-SUM(R$14:R179),0),IF(OR(A180=1,A180=4,A180=7,A180=10),SUM(P$14:P179)-SUM(R$14:R179),0))))</f>
        <v>0</v>
      </c>
      <c r="S180" s="82">
        <f>IF(AH180=1,'[6]SREC Inv. Summary'!M179,IF(R180&gt;0,V179,0))</f>
        <v>0</v>
      </c>
      <c r="T180" s="82">
        <f>IF(AH180=1,'[6]SREC Inv. Summary'!L179,IF(AND(R180&gt;0,K180=0),K180*R180,0))</f>
        <v>0</v>
      </c>
      <c r="U180" s="11">
        <f t="shared" si="55"/>
        <v>0</v>
      </c>
      <c r="V180" s="11">
        <f t="shared" si="56"/>
        <v>0</v>
      </c>
      <c r="W180" s="79">
        <f t="shared" si="57"/>
        <v>1292</v>
      </c>
      <c r="X180" s="79">
        <f t="shared" si="58"/>
        <v>5264</v>
      </c>
      <c r="Y180" s="145">
        <f t="shared" si="64"/>
        <v>1292</v>
      </c>
      <c r="Z180" s="80">
        <f t="shared" si="59"/>
        <v>270028</v>
      </c>
      <c r="AA180" s="80">
        <f t="shared" si="60"/>
        <v>1100176</v>
      </c>
      <c r="AB180" s="80">
        <f t="shared" si="65"/>
        <v>1100176</v>
      </c>
      <c r="AC180" s="80">
        <f t="shared" si="61"/>
        <v>0</v>
      </c>
      <c r="AD180" s="11">
        <f t="shared" si="62"/>
        <v>270028</v>
      </c>
      <c r="AE180" s="150">
        <f>IF(AH180=1,[6]Input!C191,AD179*((B180-B179)-1)*$AE$2/365+$AE$2/365*1*AD180)</f>
        <v>8815.6774893150687</v>
      </c>
      <c r="AF180" s="150">
        <f>IF(AH180=1,[6]Input!E191,J180*'PS INPUT'!$C$22)</f>
        <v>5579.84</v>
      </c>
      <c r="AG180" s="52"/>
      <c r="AH180">
        <v>0</v>
      </c>
    </row>
    <row r="181" spans="1:34" ht="12.75" hidden="1" customHeight="1" outlineLevel="1" x14ac:dyDescent="0.2">
      <c r="A181">
        <f t="shared" si="49"/>
        <v>11</v>
      </c>
      <c r="B181" s="70">
        <f t="shared" si="50"/>
        <v>44895</v>
      </c>
      <c r="C181" s="77">
        <v>44866</v>
      </c>
      <c r="D181" s="142">
        <f>IF(AH181=1,'[5]SREC Inventory Activity'!C170,VLOOKUP($B181,Loans!$B$12:$AN$227,34,FALSE))</f>
        <v>1016</v>
      </c>
      <c r="E181" s="82">
        <f>IF(AH181=1,'[5]SREC Inventory Activity'!I170,IF($A181&lt;6,VLOOKUP(YEAR(B181),SRECPrice!$B$5:$C$26,2,FALSE),VLOOKUP(YEAR(B181)+1,SRECPrice!$B$5:$C$26,2,FALSE)))</f>
        <v>209</v>
      </c>
      <c r="F181" s="143">
        <f>IF(AH181=1,IF(AND(E181&lt;475,'[5]SREC Inventory Activity'!N170&gt;475),'[5]SREC Inventory Activity'!$N170,475),475)</f>
        <v>475</v>
      </c>
      <c r="G181" s="82">
        <f>IF(AH181=1,'[6]SREC Inv. Summary'!C180,D181*E181)</f>
        <v>212344</v>
      </c>
      <c r="H181" s="11">
        <f t="shared" si="51"/>
        <v>482600</v>
      </c>
      <c r="I181" s="11">
        <f t="shared" si="52"/>
        <v>-270256</v>
      </c>
      <c r="J181" s="147">
        <f>IF(AH181=1,'[5]SREC Inventory Activity'!Q170,IF($K$5="M",SUM(D$14:D180)-SUM(J$14:J180),IF($K$5="B",IF(ISODD($A181),SUM(D$14:D180)-SUM(J$14:J180),0),IF(OR(A181=1,A181=4,A181=7,A181=10),SUM(D$14:D180)-SUM(J$14:J180),0))))</f>
        <v>0</v>
      </c>
      <c r="K181" s="148">
        <f>IF(AH181=1,'[5]SREC Inventory Activity'!W170,IF(J181&gt;0,E181,0))</f>
        <v>0</v>
      </c>
      <c r="L181" s="82">
        <f t="shared" si="63"/>
        <v>0</v>
      </c>
      <c r="M181" s="82">
        <f>IF(AH181=1,'[6]SREC Inv. Summary'!F180,IF(J181=0,0,O180))</f>
        <v>0</v>
      </c>
      <c r="N181" s="78">
        <f t="shared" si="53"/>
        <v>0</v>
      </c>
      <c r="O181" s="78">
        <f t="shared" si="54"/>
        <v>482372</v>
      </c>
      <c r="P181" s="84">
        <f>IF(AH181=1,'[5]SREC Inventory Activity'!AB170,VLOOKUP($B181,Loans!$B$12:$AN$227,28,FALSE)*0)</f>
        <v>0</v>
      </c>
      <c r="Q181" s="82">
        <f>IF(AH181=1,'[6]SREC Inv. Summary'!J180,P181*E181*0.75)</f>
        <v>0</v>
      </c>
      <c r="R181" s="149">
        <f>IF(AH181=1,'[5]SREC Inventory Activity'!AH170,IF($K$5="M",SUM(P$14:P180)-SUM(R$14:R180),IF($K$5="B",IF(ISODD($A181),SUM(P$14:P180)-SUM(R$14:R180),0),IF(OR(A181=1,A181=4,A181=7,A181=10),SUM(P$14:P180)-SUM(R$14:R180),0))))</f>
        <v>0</v>
      </c>
      <c r="S181" s="82">
        <f>IF(AH181=1,'[6]SREC Inv. Summary'!M180,IF(R181&gt;0,V180,0))</f>
        <v>0</v>
      </c>
      <c r="T181" s="82">
        <f>IF(AH181=1,'[6]SREC Inv. Summary'!L180,IF(AND(R181&gt;0,K181=0),K181*R181,0))</f>
        <v>0</v>
      </c>
      <c r="U181" s="11">
        <f t="shared" si="55"/>
        <v>0</v>
      </c>
      <c r="V181" s="11">
        <f t="shared" si="56"/>
        <v>0</v>
      </c>
      <c r="W181" s="79">
        <f t="shared" si="57"/>
        <v>1016</v>
      </c>
      <c r="X181" s="79">
        <f t="shared" si="58"/>
        <v>0</v>
      </c>
      <c r="Y181" s="145">
        <f t="shared" si="64"/>
        <v>2308</v>
      </c>
      <c r="Z181" s="80">
        <f t="shared" si="59"/>
        <v>212344</v>
      </c>
      <c r="AA181" s="80">
        <f t="shared" si="60"/>
        <v>0</v>
      </c>
      <c r="AB181" s="80">
        <f t="shared" si="65"/>
        <v>0</v>
      </c>
      <c r="AC181" s="80">
        <f t="shared" si="61"/>
        <v>0</v>
      </c>
      <c r="AD181" s="11">
        <f t="shared" si="62"/>
        <v>482372</v>
      </c>
      <c r="AE181" s="150">
        <f>IF(AH181=1,[6]Input!C192,AD180*((B181-B180)-1)*$AE$2/365+$AE$2/365*1*AD181)</f>
        <v>2202.4243638356161</v>
      </c>
      <c r="AF181" s="150">
        <f>IF(AH181=1,[6]Input!E192,J181*'PS INPUT'!$C$22)</f>
        <v>0</v>
      </c>
      <c r="AG181" s="52"/>
      <c r="AH181">
        <v>0</v>
      </c>
    </row>
    <row r="182" spans="1:34" ht="12.75" hidden="1" customHeight="1" outlineLevel="1" x14ac:dyDescent="0.2">
      <c r="A182">
        <f t="shared" si="49"/>
        <v>12</v>
      </c>
      <c r="B182" s="70">
        <f t="shared" si="50"/>
        <v>44926</v>
      </c>
      <c r="C182" s="77">
        <v>44896</v>
      </c>
      <c r="D182" s="142">
        <f>IF(AH182=1,'[5]SREC Inventory Activity'!C171,VLOOKUP($B182,Loans!$B$12:$AN$227,34,FALSE))</f>
        <v>821</v>
      </c>
      <c r="E182" s="82">
        <f>IF(AH182=1,'[5]SREC Inventory Activity'!I171,IF($A182&lt;6,VLOOKUP(YEAR(B182),SRECPrice!$B$5:$C$26,2,FALSE),VLOOKUP(YEAR(B182)+1,SRECPrice!$B$5:$C$26,2,FALSE)))</f>
        <v>209</v>
      </c>
      <c r="F182" s="143">
        <f>IF(AH182=1,IF(AND(E182&lt;475,'[5]SREC Inventory Activity'!N171&gt;475),'[5]SREC Inventory Activity'!$N171,475),475)</f>
        <v>475</v>
      </c>
      <c r="G182" s="82">
        <f>IF(AH182=1,'[6]SREC Inv. Summary'!C181,D182*E182)</f>
        <v>171589</v>
      </c>
      <c r="H182" s="11">
        <f t="shared" si="51"/>
        <v>389975</v>
      </c>
      <c r="I182" s="11">
        <f t="shared" si="52"/>
        <v>-218386</v>
      </c>
      <c r="J182" s="147">
        <f>IF(AH182=1,'[5]SREC Inventory Activity'!Q171,IF($K$5="M",SUM(D$14:D181)-SUM(J$14:J181),IF($K$5="B",IF(ISODD($A182),SUM(D$14:D181)-SUM(J$14:J181),0),IF(OR(A182=1,A182=4,A182=7,A182=10),SUM(D$14:D181)-SUM(J$14:J181),0))))</f>
        <v>0</v>
      </c>
      <c r="K182" s="148">
        <f>IF(AH182=1,'[5]SREC Inventory Activity'!W171,IF(J182&gt;0,E182,0))</f>
        <v>0</v>
      </c>
      <c r="L182" s="82">
        <f t="shared" si="63"/>
        <v>0</v>
      </c>
      <c r="M182" s="82">
        <f>IF(AH182=1,'[6]SREC Inv. Summary'!F181,IF(J182=0,0,O181))</f>
        <v>0</v>
      </c>
      <c r="N182" s="78">
        <f t="shared" si="53"/>
        <v>0</v>
      </c>
      <c r="O182" s="78">
        <f t="shared" si="54"/>
        <v>653961</v>
      </c>
      <c r="P182" s="84">
        <f>IF(AH182=1,'[5]SREC Inventory Activity'!AB171,VLOOKUP($B182,Loans!$B$12:$AN$227,28,FALSE)*0)</f>
        <v>0</v>
      </c>
      <c r="Q182" s="82">
        <f>IF(AH182=1,'[6]SREC Inv. Summary'!J181,P182*E182*0.75)</f>
        <v>0</v>
      </c>
      <c r="R182" s="149">
        <f>IF(AH182=1,'[5]SREC Inventory Activity'!AH171,IF($K$5="M",SUM(P$14:P181)-SUM(R$14:R181),IF($K$5="B",IF(ISODD($A182),SUM(P$14:P181)-SUM(R$14:R181),0),IF(OR(A182=1,A182=4,A182=7,A182=10),SUM(P$14:P181)-SUM(R$14:R181),0))))</f>
        <v>0</v>
      </c>
      <c r="S182" s="82">
        <f>IF(AH182=1,'[6]SREC Inv. Summary'!M181,IF(R182&gt;0,V181,0))</f>
        <v>0</v>
      </c>
      <c r="T182" s="82">
        <f>IF(AH182=1,'[6]SREC Inv. Summary'!L181,IF(AND(R182&gt;0,K182=0),K182*R182,0))</f>
        <v>0</v>
      </c>
      <c r="U182" s="11">
        <f t="shared" si="55"/>
        <v>0</v>
      </c>
      <c r="V182" s="11">
        <f t="shared" si="56"/>
        <v>0</v>
      </c>
      <c r="W182" s="79">
        <f t="shared" si="57"/>
        <v>821</v>
      </c>
      <c r="X182" s="79">
        <f t="shared" si="58"/>
        <v>0</v>
      </c>
      <c r="Y182" s="145">
        <f t="shared" si="64"/>
        <v>3129</v>
      </c>
      <c r="Z182" s="80">
        <f t="shared" si="59"/>
        <v>171589</v>
      </c>
      <c r="AA182" s="80">
        <f t="shared" si="60"/>
        <v>0</v>
      </c>
      <c r="AB182" s="80">
        <f t="shared" si="65"/>
        <v>0</v>
      </c>
      <c r="AC182" s="80">
        <f t="shared" si="61"/>
        <v>0</v>
      </c>
      <c r="AD182" s="11">
        <f t="shared" si="62"/>
        <v>653961</v>
      </c>
      <c r="AE182" s="150">
        <f>IF(AH182=1,[6]Input!C193,AD181*((B182-B181)-1)*$AE$2/365+$AE$2/365*1*AD182)</f>
        <v>4007.121097808219</v>
      </c>
      <c r="AF182" s="150">
        <f>IF(AH182=1,[6]Input!E193,J182*'PS INPUT'!$C$22)</f>
        <v>0</v>
      </c>
      <c r="AG182" s="52"/>
      <c r="AH182">
        <v>0</v>
      </c>
    </row>
    <row r="183" spans="1:34" ht="12.75" hidden="1" customHeight="1" outlineLevel="1" x14ac:dyDescent="0.2">
      <c r="A183">
        <f t="shared" si="49"/>
        <v>1</v>
      </c>
      <c r="B183" s="70">
        <f t="shared" si="50"/>
        <v>44957</v>
      </c>
      <c r="C183" s="77">
        <v>44927</v>
      </c>
      <c r="D183" s="142">
        <f>IF(AH183=1,'[5]SREC Inventory Activity'!C172,VLOOKUP($B183,Loans!$B$12:$AN$227,34,FALSE))</f>
        <v>515</v>
      </c>
      <c r="E183" s="82">
        <f>IF(AH183=1,'[5]SREC Inventory Activity'!I172,IF($A183&lt;6,VLOOKUP(YEAR(B183),SRECPrice!$B$5:$C$26,2,FALSE),VLOOKUP(YEAR(B183)+1,SRECPrice!$B$5:$C$26,2,FALSE)))</f>
        <v>209</v>
      </c>
      <c r="F183" s="143">
        <f>IF(AH183=1,IF(AND(E183&lt;475,'[5]SREC Inventory Activity'!N172&gt;475),'[5]SREC Inventory Activity'!$N172,475),475)</f>
        <v>475</v>
      </c>
      <c r="G183" s="82">
        <f>IF(AH183=1,'[6]SREC Inv. Summary'!C182,D183*E183)</f>
        <v>107635</v>
      </c>
      <c r="H183" s="11">
        <f t="shared" si="51"/>
        <v>244625</v>
      </c>
      <c r="I183" s="11">
        <f t="shared" si="52"/>
        <v>-136990</v>
      </c>
      <c r="J183" s="147">
        <f>IF(AH183=1,'[5]SREC Inventory Activity'!Q172,IF($K$5="M",SUM(D$14:D182)-SUM(J$14:J182),IF($K$5="B",IF(ISODD($A183),SUM(D$14:D182)-SUM(J$14:J182),0),IF(OR(A183=1,A183=4,A183=7,A183=10),SUM(D$14:D182)-SUM(J$14:J182),0))))</f>
        <v>3129</v>
      </c>
      <c r="K183" s="148">
        <f>IF(AH183=1,'[5]SREC Inventory Activity'!W172,IF(J183&gt;0,E183,0))</f>
        <v>209</v>
      </c>
      <c r="L183" s="82">
        <f t="shared" si="63"/>
        <v>653961</v>
      </c>
      <c r="M183" s="82">
        <f>IF(AH183=1,'[6]SREC Inv. Summary'!F182,IF(J183=0,0,O182))</f>
        <v>653961</v>
      </c>
      <c r="N183" s="78">
        <f t="shared" si="53"/>
        <v>0</v>
      </c>
      <c r="O183" s="78">
        <f t="shared" si="54"/>
        <v>107635</v>
      </c>
      <c r="P183" s="84">
        <f>IF(AH183=1,'[5]SREC Inventory Activity'!AB172,VLOOKUP($B183,Loans!$B$12:$AN$227,28,FALSE)*0)</f>
        <v>0</v>
      </c>
      <c r="Q183" s="82">
        <f>IF(AH183=1,'[6]SREC Inv. Summary'!J182,P183*E183*0.75)</f>
        <v>0</v>
      </c>
      <c r="R183" s="149">
        <f>IF(AH183=1,'[5]SREC Inventory Activity'!AH172,IF($K$5="M",SUM(P$14:P182)-SUM(R$14:R182),IF($K$5="B",IF(ISODD($A183),SUM(P$14:P182)-SUM(R$14:R182),0),IF(OR(A183=1,A183=4,A183=7,A183=10),SUM(P$14:P182)-SUM(R$14:R182),0))))</f>
        <v>0</v>
      </c>
      <c r="S183" s="82">
        <f>IF(AH183=1,'[6]SREC Inv. Summary'!M182,IF(R183&gt;0,V182,0))</f>
        <v>0</v>
      </c>
      <c r="T183" s="82">
        <f>IF(AH183=1,'[6]SREC Inv. Summary'!L182,IF(AND(R183&gt;0,K183=0),K183*R183,0))</f>
        <v>0</v>
      </c>
      <c r="U183" s="11">
        <f t="shared" si="55"/>
        <v>0</v>
      </c>
      <c r="V183" s="11">
        <f t="shared" si="56"/>
        <v>0</v>
      </c>
      <c r="W183" s="79">
        <f t="shared" si="57"/>
        <v>515</v>
      </c>
      <c r="X183" s="79">
        <f t="shared" si="58"/>
        <v>3129</v>
      </c>
      <c r="Y183" s="145">
        <f t="shared" si="64"/>
        <v>515</v>
      </c>
      <c r="Z183" s="80">
        <f t="shared" si="59"/>
        <v>107635</v>
      </c>
      <c r="AA183" s="80">
        <f t="shared" si="60"/>
        <v>653961</v>
      </c>
      <c r="AB183" s="80">
        <f t="shared" si="65"/>
        <v>653961</v>
      </c>
      <c r="AC183" s="80">
        <f t="shared" si="61"/>
        <v>0</v>
      </c>
      <c r="AD183" s="11">
        <f t="shared" si="62"/>
        <v>107635</v>
      </c>
      <c r="AE183" s="150">
        <f>IF(AH183=1,[6]Input!C194,AD182*((B183-B182)-1)*$AE$2/365+$AE$2/365*1*AD183)</f>
        <v>5226.1620972602732</v>
      </c>
      <c r="AF183" s="150">
        <f>IF(AH183=1,[6]Input!E194,J183*'PS INPUT'!$C$22)</f>
        <v>3316.7400000000002</v>
      </c>
      <c r="AG183" s="52"/>
      <c r="AH183">
        <v>0</v>
      </c>
    </row>
    <row r="184" spans="1:34" ht="12.75" hidden="1" customHeight="1" outlineLevel="1" x14ac:dyDescent="0.2">
      <c r="A184">
        <f t="shared" si="49"/>
        <v>2</v>
      </c>
      <c r="B184" s="70">
        <f t="shared" si="50"/>
        <v>44985</v>
      </c>
      <c r="C184" s="77">
        <v>44958</v>
      </c>
      <c r="D184" s="142">
        <f>IF(AH184=1,'[5]SREC Inventory Activity'!C173,VLOOKUP($B184,Loans!$B$12:$AN$227,34,FALSE))</f>
        <v>446</v>
      </c>
      <c r="E184" s="82">
        <f>IF(AH184=1,'[5]SREC Inventory Activity'!I173,IF($A184&lt;6,VLOOKUP(YEAR(B184),SRECPrice!$B$5:$C$26,2,FALSE),VLOOKUP(YEAR(B184)+1,SRECPrice!$B$5:$C$26,2,FALSE)))</f>
        <v>209</v>
      </c>
      <c r="F184" s="143">
        <f>IF(AH184=1,IF(AND(E184&lt;475,'[5]SREC Inventory Activity'!N173&gt;475),'[5]SREC Inventory Activity'!$N173,475),475)</f>
        <v>475</v>
      </c>
      <c r="G184" s="82">
        <f>IF(AH184=1,'[6]SREC Inv. Summary'!C183,D184*E184)</f>
        <v>93214</v>
      </c>
      <c r="H184" s="11">
        <f t="shared" si="51"/>
        <v>211850</v>
      </c>
      <c r="I184" s="11">
        <f t="shared" si="52"/>
        <v>-118636</v>
      </c>
      <c r="J184" s="147">
        <f>IF(AH184=1,'[5]SREC Inventory Activity'!Q173,IF($K$5="M",SUM(D$14:D183)-SUM(J$14:J183),IF($K$5="B",IF(ISODD($A184),SUM(D$14:D183)-SUM(J$14:J183),0),IF(OR(A184=1,A184=4,A184=7,A184=10),SUM(D$14:D183)-SUM(J$14:J183),0))))</f>
        <v>0</v>
      </c>
      <c r="K184" s="148">
        <f>IF(AH184=1,'[5]SREC Inventory Activity'!W173,IF(J184&gt;0,E184,0))</f>
        <v>0</v>
      </c>
      <c r="L184" s="82">
        <f t="shared" si="63"/>
        <v>0</v>
      </c>
      <c r="M184" s="82">
        <f>IF(AH184=1,'[6]SREC Inv. Summary'!F183,IF(J184=0,0,O183))</f>
        <v>0</v>
      </c>
      <c r="N184" s="78">
        <f t="shared" si="53"/>
        <v>0</v>
      </c>
      <c r="O184" s="78">
        <f t="shared" si="54"/>
        <v>200849</v>
      </c>
      <c r="P184" s="84">
        <f>IF(AH184=1,'[5]SREC Inventory Activity'!AB173,VLOOKUP($B184,Loans!$B$12:$AN$227,28,FALSE)*0)</f>
        <v>0</v>
      </c>
      <c r="Q184" s="82">
        <f>IF(AH184=1,'[6]SREC Inv. Summary'!J183,P184*E184*0.75)</f>
        <v>0</v>
      </c>
      <c r="R184" s="149">
        <f>IF(AH184=1,'[5]SREC Inventory Activity'!AH173,IF($K$5="M",SUM(P$14:P183)-SUM(R$14:R183),IF($K$5="B",IF(ISODD($A184),SUM(P$14:P183)-SUM(R$14:R183),0),IF(OR(A184=1,A184=4,A184=7,A184=10),SUM(P$14:P183)-SUM(R$14:R183),0))))</f>
        <v>0</v>
      </c>
      <c r="S184" s="82">
        <f>IF(AH184=1,'[6]SREC Inv. Summary'!M183,IF(R184&gt;0,V183,0))</f>
        <v>0</v>
      </c>
      <c r="T184" s="82">
        <f>IF(AH184=1,'[6]SREC Inv. Summary'!L183,IF(AND(R184&gt;0,K184=0),K184*R184,0))</f>
        <v>0</v>
      </c>
      <c r="U184" s="11">
        <f t="shared" si="55"/>
        <v>0</v>
      </c>
      <c r="V184" s="11">
        <f t="shared" si="56"/>
        <v>0</v>
      </c>
      <c r="W184" s="79">
        <f t="shared" si="57"/>
        <v>446</v>
      </c>
      <c r="X184" s="79">
        <f t="shared" si="58"/>
        <v>0</v>
      </c>
      <c r="Y184" s="145">
        <f t="shared" si="64"/>
        <v>961</v>
      </c>
      <c r="Z184" s="80">
        <f t="shared" si="59"/>
        <v>93214</v>
      </c>
      <c r="AA184" s="80">
        <f t="shared" si="60"/>
        <v>0</v>
      </c>
      <c r="AB184" s="80">
        <f t="shared" si="65"/>
        <v>0</v>
      </c>
      <c r="AC184" s="80">
        <f t="shared" si="61"/>
        <v>0</v>
      </c>
      <c r="AD184" s="11">
        <f t="shared" si="62"/>
        <v>200849</v>
      </c>
      <c r="AE184" s="150">
        <f>IF(AH184=1,[6]Input!C195,AD183*((B184-B183)-1)*$AE$2/365+$AE$2/365*1*AD184)</f>
        <v>823.14060219178077</v>
      </c>
      <c r="AF184" s="150">
        <f>IF(AH184=1,[6]Input!E195,J184*'PS INPUT'!$C$22)</f>
        <v>0</v>
      </c>
      <c r="AG184" s="52"/>
      <c r="AH184">
        <v>0</v>
      </c>
    </row>
    <row r="185" spans="1:34" ht="12.75" hidden="1" customHeight="1" outlineLevel="1" x14ac:dyDescent="0.2">
      <c r="A185">
        <f t="shared" si="49"/>
        <v>3</v>
      </c>
      <c r="B185" s="70">
        <f t="shared" si="50"/>
        <v>45016</v>
      </c>
      <c r="C185" s="77">
        <v>44986</v>
      </c>
      <c r="D185" s="142">
        <f>IF(AH185=1,'[5]SREC Inventory Activity'!C174,VLOOKUP($B185,Loans!$B$12:$AN$227,34,FALSE))</f>
        <v>551</v>
      </c>
      <c r="E185" s="82">
        <f>IF(AH185=1,'[5]SREC Inventory Activity'!I174,IF($A185&lt;6,VLOOKUP(YEAR(B185),SRECPrice!$B$5:$C$26,2,FALSE),VLOOKUP(YEAR(B185)+1,SRECPrice!$B$5:$C$26,2,FALSE)))</f>
        <v>209</v>
      </c>
      <c r="F185" s="143">
        <f>IF(AH185=1,IF(AND(E185&lt;475,'[5]SREC Inventory Activity'!N174&gt;475),'[5]SREC Inventory Activity'!$N174,475),475)</f>
        <v>475</v>
      </c>
      <c r="G185" s="82">
        <f>IF(AH185=1,'[6]SREC Inv. Summary'!C184,D185*E185)</f>
        <v>115159</v>
      </c>
      <c r="H185" s="11">
        <f t="shared" si="51"/>
        <v>261725</v>
      </c>
      <c r="I185" s="11">
        <f t="shared" si="52"/>
        <v>-146566</v>
      </c>
      <c r="J185" s="147">
        <f>IF(AH185=1,'[5]SREC Inventory Activity'!Q174,IF($K$5="M",SUM(D$14:D184)-SUM(J$14:J184),IF($K$5="B",IF(ISODD($A185),SUM(D$14:D184)-SUM(J$14:J184),0),IF(OR(A185=1,A185=4,A185=7,A185=10),SUM(D$14:D184)-SUM(J$14:J184),0))))</f>
        <v>0</v>
      </c>
      <c r="K185" s="148">
        <f>IF(AH185=1,'[5]SREC Inventory Activity'!W174,IF(J185&gt;0,E185,0))</f>
        <v>0</v>
      </c>
      <c r="L185" s="82">
        <f t="shared" si="63"/>
        <v>0</v>
      </c>
      <c r="M185" s="82">
        <f>IF(AH185=1,'[6]SREC Inv. Summary'!F184,IF(J185=0,0,O184))</f>
        <v>0</v>
      </c>
      <c r="N185" s="78">
        <f t="shared" si="53"/>
        <v>0</v>
      </c>
      <c r="O185" s="78">
        <f t="shared" si="54"/>
        <v>316008</v>
      </c>
      <c r="P185" s="84">
        <f>IF(AH185=1,'[5]SREC Inventory Activity'!AB174,VLOOKUP($B185,Loans!$B$12:$AN$227,28,FALSE)*0)</f>
        <v>0</v>
      </c>
      <c r="Q185" s="82">
        <f>IF(AH185=1,'[6]SREC Inv. Summary'!J184,P185*E185*0.75)</f>
        <v>0</v>
      </c>
      <c r="R185" s="149">
        <f>IF(AH185=1,'[5]SREC Inventory Activity'!AH174,IF($K$5="M",SUM(P$14:P184)-SUM(R$14:R184),IF($K$5="B",IF(ISODD($A185),SUM(P$14:P184)-SUM(R$14:R184),0),IF(OR(A185=1,A185=4,A185=7,A185=10),SUM(P$14:P184)-SUM(R$14:R184),0))))</f>
        <v>0</v>
      </c>
      <c r="S185" s="82">
        <f>IF(AH185=1,'[6]SREC Inv. Summary'!M184,IF(R185&gt;0,V184,0))</f>
        <v>0</v>
      </c>
      <c r="T185" s="82">
        <f>IF(AH185=1,'[6]SREC Inv. Summary'!L184,IF(AND(R185&gt;0,K185=0),K185*R185,0))</f>
        <v>0</v>
      </c>
      <c r="U185" s="11">
        <f t="shared" si="55"/>
        <v>0</v>
      </c>
      <c r="V185" s="11">
        <f t="shared" si="56"/>
        <v>0</v>
      </c>
      <c r="W185" s="79">
        <f t="shared" si="57"/>
        <v>551</v>
      </c>
      <c r="X185" s="79">
        <f t="shared" si="58"/>
        <v>0</v>
      </c>
      <c r="Y185" s="145">
        <f t="shared" si="64"/>
        <v>1512</v>
      </c>
      <c r="Z185" s="80">
        <f t="shared" si="59"/>
        <v>115159</v>
      </c>
      <c r="AA185" s="80">
        <f t="shared" si="60"/>
        <v>0</v>
      </c>
      <c r="AB185" s="80">
        <f t="shared" si="65"/>
        <v>0</v>
      </c>
      <c r="AC185" s="80">
        <f t="shared" si="61"/>
        <v>0</v>
      </c>
      <c r="AD185" s="11">
        <f t="shared" si="62"/>
        <v>316008</v>
      </c>
      <c r="AE185" s="150">
        <f>IF(AH185=1,[6]Input!C196,AD184*((B185-B184)-1)*$AE$2/365+$AE$2/365*1*AD185)</f>
        <v>1680.0573221917809</v>
      </c>
      <c r="AF185" s="150">
        <f>IF(AH185=1,[6]Input!E196,J185*'PS INPUT'!$C$22)</f>
        <v>0</v>
      </c>
      <c r="AG185" s="52"/>
      <c r="AH185">
        <v>0</v>
      </c>
    </row>
    <row r="186" spans="1:34" ht="12.75" hidden="1" customHeight="1" outlineLevel="1" x14ac:dyDescent="0.2">
      <c r="A186">
        <f t="shared" si="49"/>
        <v>4</v>
      </c>
      <c r="B186" s="70">
        <f t="shared" si="50"/>
        <v>45046</v>
      </c>
      <c r="C186" s="77">
        <v>45017</v>
      </c>
      <c r="D186" s="142">
        <f>IF(AH186=1,'[5]SREC Inventory Activity'!C175,VLOOKUP($B186,Loans!$B$12:$AN$227,34,FALSE))</f>
        <v>678</v>
      </c>
      <c r="E186" s="82">
        <f>IF(AH186=1,'[5]SREC Inventory Activity'!I175,IF($A186&lt;6,VLOOKUP(YEAR(B186),SRECPrice!$B$5:$C$26,2,FALSE),VLOOKUP(YEAR(B186)+1,SRECPrice!$B$5:$C$26,2,FALSE)))</f>
        <v>209</v>
      </c>
      <c r="F186" s="143">
        <f>IF(AH186=1,IF(AND(E186&lt;475,'[5]SREC Inventory Activity'!N175&gt;475),'[5]SREC Inventory Activity'!$N175,475),475)</f>
        <v>475</v>
      </c>
      <c r="G186" s="82">
        <f>IF(AH186=1,'[6]SREC Inv. Summary'!C185,D186*E186)</f>
        <v>141702</v>
      </c>
      <c r="H186" s="11">
        <f t="shared" si="51"/>
        <v>322050</v>
      </c>
      <c r="I186" s="11">
        <f t="shared" si="52"/>
        <v>-180348</v>
      </c>
      <c r="J186" s="147">
        <f>IF(AH186=1,'[5]SREC Inventory Activity'!Q175,IF($K$5="M",SUM(D$14:D185)-SUM(J$14:J185),IF($K$5="B",IF(ISODD($A186),SUM(D$14:D185)-SUM(J$14:J185),0),IF(OR(A186=1,A186=4,A186=7,A186=10),SUM(D$14:D185)-SUM(J$14:J185),0))))</f>
        <v>1512</v>
      </c>
      <c r="K186" s="148">
        <f>IF(AH186=1,'[5]SREC Inventory Activity'!W175,IF(J186&gt;0,E186,0))</f>
        <v>209</v>
      </c>
      <c r="L186" s="82">
        <f t="shared" si="63"/>
        <v>316008</v>
      </c>
      <c r="M186" s="82">
        <f>IF(AH186=1,'[6]SREC Inv. Summary'!F185,IF(J186=0,0,O185))</f>
        <v>316008</v>
      </c>
      <c r="N186" s="78">
        <f t="shared" si="53"/>
        <v>0</v>
      </c>
      <c r="O186" s="78">
        <f t="shared" si="54"/>
        <v>141702</v>
      </c>
      <c r="P186" s="84">
        <f>IF(AH186=1,'[5]SREC Inventory Activity'!AB175,VLOOKUP($B186,Loans!$B$12:$AN$227,28,FALSE)*0)</f>
        <v>0</v>
      </c>
      <c r="Q186" s="82">
        <f>IF(AH186=1,'[6]SREC Inv. Summary'!J185,P186*E186*0.75)</f>
        <v>0</v>
      </c>
      <c r="R186" s="149">
        <f>IF(AH186=1,'[5]SREC Inventory Activity'!AH175,IF($K$5="M",SUM(P$14:P185)-SUM(R$14:R185),IF($K$5="B",IF(ISODD($A186),SUM(P$14:P185)-SUM(R$14:R185),0),IF(OR(A186=1,A186=4,A186=7,A186=10),SUM(P$14:P185)-SUM(R$14:R185),0))))</f>
        <v>0</v>
      </c>
      <c r="S186" s="82">
        <f>IF(AH186=1,'[6]SREC Inv. Summary'!M185,IF(R186&gt;0,V185,0))</f>
        <v>0</v>
      </c>
      <c r="T186" s="82">
        <f>IF(AH186=1,'[6]SREC Inv. Summary'!L185,IF(AND(R186&gt;0,K186=0),K186*R186,0))</f>
        <v>0</v>
      </c>
      <c r="U186" s="11">
        <f t="shared" si="55"/>
        <v>0</v>
      </c>
      <c r="V186" s="11">
        <f t="shared" si="56"/>
        <v>0</v>
      </c>
      <c r="W186" s="79">
        <f t="shared" si="57"/>
        <v>678</v>
      </c>
      <c r="X186" s="79">
        <f t="shared" si="58"/>
        <v>1512</v>
      </c>
      <c r="Y186" s="145">
        <f t="shared" si="64"/>
        <v>678</v>
      </c>
      <c r="Z186" s="80">
        <f t="shared" si="59"/>
        <v>141702</v>
      </c>
      <c r="AA186" s="80">
        <f t="shared" si="60"/>
        <v>316008</v>
      </c>
      <c r="AB186" s="80">
        <f t="shared" si="65"/>
        <v>316008</v>
      </c>
      <c r="AC186" s="80">
        <f t="shared" si="61"/>
        <v>0</v>
      </c>
      <c r="AD186" s="11">
        <f t="shared" si="62"/>
        <v>141702</v>
      </c>
      <c r="AE186" s="150">
        <f>IF(AH186=1,[6]Input!C197,AD185*((B186-B185)-1)*$AE$2/365+$AE$2/365*1*AD186)</f>
        <v>2465.4351172602737</v>
      </c>
      <c r="AF186" s="150">
        <f>IF(AH186=1,[6]Input!E197,J186*'PS INPUT'!$C$22)</f>
        <v>1602.72</v>
      </c>
      <c r="AG186" s="52"/>
      <c r="AH186">
        <v>0</v>
      </c>
    </row>
    <row r="187" spans="1:34" ht="12.75" hidden="1" customHeight="1" outlineLevel="1" x14ac:dyDescent="0.2">
      <c r="A187">
        <f t="shared" si="49"/>
        <v>5</v>
      </c>
      <c r="B187" s="70">
        <f t="shared" si="50"/>
        <v>45077</v>
      </c>
      <c r="C187" s="77">
        <v>45047</v>
      </c>
      <c r="D187" s="142">
        <f>IF(AH187=1,'[5]SREC Inventory Activity'!C176,VLOOKUP($B187,Loans!$B$12:$AN$227,34,FALSE))</f>
        <v>964</v>
      </c>
      <c r="E187" s="82">
        <f>IF(AH187=1,'[5]SREC Inventory Activity'!I176,IF($A187&lt;6,VLOOKUP(YEAR(B187),SRECPrice!$B$5:$C$26,2,FALSE),VLOOKUP(YEAR(B187)+1,SRECPrice!$B$5:$C$26,2,FALSE)))</f>
        <v>209</v>
      </c>
      <c r="F187" s="143">
        <f>IF(AH187=1,IF(AND(E187&lt;475,'[5]SREC Inventory Activity'!N176&gt;475),'[5]SREC Inventory Activity'!$N176,475),475)</f>
        <v>475</v>
      </c>
      <c r="G187" s="82">
        <f>IF(AH187=1,'[6]SREC Inv. Summary'!C186,D187*E187)</f>
        <v>201476</v>
      </c>
      <c r="H187" s="11">
        <f t="shared" si="51"/>
        <v>457900</v>
      </c>
      <c r="I187" s="11">
        <f t="shared" si="52"/>
        <v>-256424</v>
      </c>
      <c r="J187" s="147">
        <f>IF(AH187=1,'[5]SREC Inventory Activity'!Q176,IF($K$5="M",SUM(D$14:D186)-SUM(J$14:J186),IF($K$5="B",IF(ISODD($A187),SUM(D$14:D186)-SUM(J$14:J186),0),IF(OR(A187=1,A187=4,A187=7,A187=10),SUM(D$14:D186)-SUM(J$14:J186),0))))</f>
        <v>0</v>
      </c>
      <c r="K187" s="148">
        <f>IF(AH187=1,'[5]SREC Inventory Activity'!W176,IF(J187&gt;0,E187,0))</f>
        <v>0</v>
      </c>
      <c r="L187" s="82">
        <f t="shared" si="63"/>
        <v>0</v>
      </c>
      <c r="M187" s="82">
        <f>IF(AH187=1,'[6]SREC Inv. Summary'!F186,IF(J187=0,0,O186))</f>
        <v>0</v>
      </c>
      <c r="N187" s="78">
        <f t="shared" si="53"/>
        <v>0</v>
      </c>
      <c r="O187" s="78">
        <f t="shared" si="54"/>
        <v>343178</v>
      </c>
      <c r="P187" s="84">
        <f>IF(AH187=1,'[5]SREC Inventory Activity'!AB176,VLOOKUP($B187,Loans!$B$12:$AN$227,28,FALSE)*0)</f>
        <v>0</v>
      </c>
      <c r="Q187" s="82">
        <f>IF(AH187=1,'[6]SREC Inv. Summary'!J186,P187*E187*0.75)</f>
        <v>0</v>
      </c>
      <c r="R187" s="149">
        <f>IF(AH187=1,'[5]SREC Inventory Activity'!AH176,IF($K$5="M",SUM(P$14:P186)-SUM(R$14:R186),IF($K$5="B",IF(ISODD($A187),SUM(P$14:P186)-SUM(R$14:R186),0),IF(OR(A187=1,A187=4,A187=7,A187=10),SUM(P$14:P186)-SUM(R$14:R186),0))))</f>
        <v>0</v>
      </c>
      <c r="S187" s="82">
        <f>IF(AH187=1,'[6]SREC Inv. Summary'!M186,IF(R187&gt;0,V186,0))</f>
        <v>0</v>
      </c>
      <c r="T187" s="82">
        <f>IF(AH187=1,'[6]SREC Inv. Summary'!L186,IF(AND(R187&gt;0,K187=0),K187*R187,0))</f>
        <v>0</v>
      </c>
      <c r="U187" s="11">
        <f t="shared" si="55"/>
        <v>0</v>
      </c>
      <c r="V187" s="11">
        <f t="shared" si="56"/>
        <v>0</v>
      </c>
      <c r="W187" s="79">
        <f t="shared" si="57"/>
        <v>964</v>
      </c>
      <c r="X187" s="79">
        <f t="shared" si="58"/>
        <v>0</v>
      </c>
      <c r="Y187" s="145">
        <f t="shared" si="64"/>
        <v>1642</v>
      </c>
      <c r="Z187" s="80">
        <f t="shared" si="59"/>
        <v>201476</v>
      </c>
      <c r="AA187" s="80">
        <f t="shared" si="60"/>
        <v>0</v>
      </c>
      <c r="AB187" s="80">
        <f t="shared" si="65"/>
        <v>0</v>
      </c>
      <c r="AC187" s="80">
        <f t="shared" si="61"/>
        <v>0</v>
      </c>
      <c r="AD187" s="11">
        <f t="shared" si="62"/>
        <v>343178</v>
      </c>
      <c r="AE187" s="150">
        <f>IF(AH187=1,[6]Input!C198,AD186*((B187-B186)-1)*$AE$2/365+$AE$2/365*1*AD187)</f>
        <v>1217.1583961643835</v>
      </c>
      <c r="AF187" s="150">
        <f>IF(AH187=1,[6]Input!E198,J187*'PS INPUT'!$C$22)</f>
        <v>0</v>
      </c>
      <c r="AG187" s="52"/>
      <c r="AH187">
        <v>0</v>
      </c>
    </row>
    <row r="188" spans="1:34" ht="12.75" hidden="1" customHeight="1" outlineLevel="1" x14ac:dyDescent="0.2">
      <c r="A188">
        <f t="shared" si="49"/>
        <v>6</v>
      </c>
      <c r="B188" s="70">
        <f t="shared" si="50"/>
        <v>45107</v>
      </c>
      <c r="C188" s="77">
        <v>45078</v>
      </c>
      <c r="D188" s="142">
        <f>IF(AH188=1,'[5]SREC Inventory Activity'!C177,VLOOKUP($B188,Loans!$B$12:$AN$227,34,FALSE))</f>
        <v>1080</v>
      </c>
      <c r="E188" s="82">
        <f>IF(AH188=1,'[5]SREC Inventory Activity'!I177,IF($A188&lt;6,VLOOKUP(YEAR(B188),SRECPrice!$B$5:$C$26,2,FALSE),VLOOKUP(YEAR(B188)+1,SRECPrice!$B$5:$C$26,2,FALSE)))</f>
        <v>209</v>
      </c>
      <c r="F188" s="143">
        <f>IF(AH188=1,IF(AND(E188&lt;475,'[5]SREC Inventory Activity'!N177&gt;475),'[5]SREC Inventory Activity'!$N177,475),475)</f>
        <v>475</v>
      </c>
      <c r="G188" s="82">
        <f>IF(AH188=1,'[6]SREC Inv. Summary'!C187,D188*E188)</f>
        <v>225720</v>
      </c>
      <c r="H188" s="11">
        <f t="shared" si="51"/>
        <v>513000</v>
      </c>
      <c r="I188" s="11">
        <f t="shared" si="52"/>
        <v>-287280</v>
      </c>
      <c r="J188" s="147">
        <f>IF(AH188=1,'[5]SREC Inventory Activity'!Q177,IF($K$5="M",SUM(D$14:D187)-SUM(J$14:J187),IF($K$5="B",IF(ISODD($A188),SUM(D$14:D187)-SUM(J$14:J187),0),IF(OR(A188=1,A188=4,A188=7,A188=10),SUM(D$14:D187)-SUM(J$14:J187),0))))</f>
        <v>0</v>
      </c>
      <c r="K188" s="148">
        <f>IF(AH188=1,'[5]SREC Inventory Activity'!W177,IF(J188&gt;0,E188,0))</f>
        <v>0</v>
      </c>
      <c r="L188" s="82">
        <f t="shared" si="63"/>
        <v>0</v>
      </c>
      <c r="M188" s="82">
        <f>IF(AH188=1,'[6]SREC Inv. Summary'!F187,IF(J188=0,0,O187))</f>
        <v>0</v>
      </c>
      <c r="N188" s="78">
        <f t="shared" si="53"/>
        <v>0</v>
      </c>
      <c r="O188" s="78">
        <f t="shared" si="54"/>
        <v>568898</v>
      </c>
      <c r="P188" s="84">
        <f>IF(AH188=1,'[5]SREC Inventory Activity'!AB177,VLOOKUP($B188,Loans!$B$12:$AN$227,28,FALSE)*0)</f>
        <v>0</v>
      </c>
      <c r="Q188" s="82">
        <f>IF(AH188=1,'[6]SREC Inv. Summary'!J187,P188*E188*0.75)</f>
        <v>0</v>
      </c>
      <c r="R188" s="149">
        <f>IF(AH188=1,'[5]SREC Inventory Activity'!AH177,IF($K$5="M",SUM(P$14:P187)-SUM(R$14:R187),IF($K$5="B",IF(ISODD($A188),SUM(P$14:P187)-SUM(R$14:R187),0),IF(OR(A188=1,A188=4,A188=7,A188=10),SUM(P$14:P187)-SUM(R$14:R187),0))))</f>
        <v>0</v>
      </c>
      <c r="S188" s="82">
        <f>IF(AH188=1,'[6]SREC Inv. Summary'!M187,IF(R188&gt;0,V187,0))</f>
        <v>0</v>
      </c>
      <c r="T188" s="82">
        <f>IF(AH188=1,'[6]SREC Inv. Summary'!L187,IF(AND(R188&gt;0,K188=0),K188*R188,0))</f>
        <v>0</v>
      </c>
      <c r="U188" s="11">
        <f t="shared" si="55"/>
        <v>0</v>
      </c>
      <c r="V188" s="11">
        <f t="shared" si="56"/>
        <v>0</v>
      </c>
      <c r="W188" s="79">
        <f t="shared" si="57"/>
        <v>1080</v>
      </c>
      <c r="X188" s="79">
        <f t="shared" si="58"/>
        <v>0</v>
      </c>
      <c r="Y188" s="145">
        <f t="shared" si="64"/>
        <v>2722</v>
      </c>
      <c r="Z188" s="80">
        <f t="shared" si="59"/>
        <v>225720</v>
      </c>
      <c r="AA188" s="80">
        <f t="shared" si="60"/>
        <v>0</v>
      </c>
      <c r="AB188" s="80">
        <f t="shared" si="65"/>
        <v>0</v>
      </c>
      <c r="AC188" s="80">
        <f t="shared" si="61"/>
        <v>0</v>
      </c>
      <c r="AD188" s="11">
        <f t="shared" si="62"/>
        <v>568898</v>
      </c>
      <c r="AE188" s="150">
        <f>IF(AH188=1,[6]Input!C199,AD187*((B188-B187)-1)*$AE$2/365+$AE$2/365*1*AD188)</f>
        <v>2787.3602794520548</v>
      </c>
      <c r="AF188" s="150">
        <f>IF(AH188=1,[6]Input!E199,J188*'PS INPUT'!$C$22)</f>
        <v>0</v>
      </c>
      <c r="AG188" s="52"/>
      <c r="AH188">
        <v>0</v>
      </c>
    </row>
    <row r="189" spans="1:34" ht="12.75" hidden="1" customHeight="1" outlineLevel="1" x14ac:dyDescent="0.2">
      <c r="A189">
        <f t="shared" si="49"/>
        <v>7</v>
      </c>
      <c r="B189" s="70">
        <f t="shared" si="50"/>
        <v>45138</v>
      </c>
      <c r="C189" s="77">
        <v>45108</v>
      </c>
      <c r="D189" s="142">
        <f>IF(AH189=1,'[5]SREC Inventory Activity'!C178,VLOOKUP($B189,Loans!$B$12:$AN$227,34,FALSE))</f>
        <v>1293</v>
      </c>
      <c r="E189" s="82">
        <f>IF(AH189=1,'[5]SREC Inventory Activity'!I178,IF($A189&lt;6,VLOOKUP(YEAR(B189),SRECPrice!$B$5:$C$26,2,FALSE),VLOOKUP(YEAR(B189)+1,SRECPrice!$B$5:$C$26,2,FALSE)))</f>
        <v>209</v>
      </c>
      <c r="F189" s="143">
        <f>IF(AH189=1,IF(AND(E189&lt;475,'[5]SREC Inventory Activity'!N178&gt;475),'[5]SREC Inventory Activity'!$N178,475),475)</f>
        <v>475</v>
      </c>
      <c r="G189" s="82">
        <f>IF(AH189=1,'[6]SREC Inv. Summary'!C188,D189*E189)</f>
        <v>270237</v>
      </c>
      <c r="H189" s="11">
        <f t="shared" si="51"/>
        <v>614175</v>
      </c>
      <c r="I189" s="11">
        <f t="shared" si="52"/>
        <v>-343938</v>
      </c>
      <c r="J189" s="147">
        <f>IF(AH189=1,'[5]SREC Inventory Activity'!Q178,IF($K$5="M",SUM(D$14:D188)-SUM(J$14:J188),IF($K$5="B",IF(ISODD($A189),SUM(D$14:D188)-SUM(J$14:J188),0),IF(OR(A189=1,A189=4,A189=7,A189=10),SUM(D$14:D188)-SUM(J$14:J188),0))))</f>
        <v>2722</v>
      </c>
      <c r="K189" s="148">
        <f>IF(AH189=1,'[5]SREC Inventory Activity'!W178,IF(J189&gt;0,E189,0))</f>
        <v>209</v>
      </c>
      <c r="L189" s="82">
        <f t="shared" si="63"/>
        <v>568898</v>
      </c>
      <c r="M189" s="82">
        <f>IF(AH189=1,'[6]SREC Inv. Summary'!F188,IF(J189=0,0,O188))</f>
        <v>568898</v>
      </c>
      <c r="N189" s="78">
        <f t="shared" si="53"/>
        <v>0</v>
      </c>
      <c r="O189" s="78">
        <f t="shared" si="54"/>
        <v>270237</v>
      </c>
      <c r="P189" s="84">
        <f>IF(AH189=1,'[5]SREC Inventory Activity'!AB178,VLOOKUP($B189,Loans!$B$12:$AN$227,28,FALSE)*0)</f>
        <v>0</v>
      </c>
      <c r="Q189" s="82">
        <f>IF(AH189=1,'[6]SREC Inv. Summary'!J188,P189*E189*0.75)</f>
        <v>0</v>
      </c>
      <c r="R189" s="149">
        <f>IF(AH189=1,'[5]SREC Inventory Activity'!AH178,IF($K$5="M",SUM(P$14:P188)-SUM(R$14:R188),IF($K$5="B",IF(ISODD($A189),SUM(P$14:P188)-SUM(R$14:R188),0),IF(OR(A189=1,A189=4,A189=7,A189=10),SUM(P$14:P188)-SUM(R$14:R188),0))))</f>
        <v>0</v>
      </c>
      <c r="S189" s="82">
        <f>IF(AH189=1,'[6]SREC Inv. Summary'!M188,IF(R189&gt;0,V188,0))</f>
        <v>0</v>
      </c>
      <c r="T189" s="82">
        <f>IF(AH189=1,'[6]SREC Inv. Summary'!L188,IF(AND(R189&gt;0,K189=0),K189*R189,0))</f>
        <v>0</v>
      </c>
      <c r="U189" s="11">
        <f t="shared" si="55"/>
        <v>0</v>
      </c>
      <c r="V189" s="11">
        <f t="shared" si="56"/>
        <v>0</v>
      </c>
      <c r="W189" s="79">
        <f t="shared" si="57"/>
        <v>1293</v>
      </c>
      <c r="X189" s="79">
        <f t="shared" si="58"/>
        <v>2722</v>
      </c>
      <c r="Y189" s="145">
        <f t="shared" si="64"/>
        <v>1293</v>
      </c>
      <c r="Z189" s="80">
        <f t="shared" si="59"/>
        <v>270237</v>
      </c>
      <c r="AA189" s="80">
        <f t="shared" si="60"/>
        <v>568898</v>
      </c>
      <c r="AB189" s="80">
        <f t="shared" si="65"/>
        <v>568898</v>
      </c>
      <c r="AC189" s="80">
        <f t="shared" si="61"/>
        <v>0</v>
      </c>
      <c r="AD189" s="11">
        <f t="shared" si="62"/>
        <v>270237</v>
      </c>
      <c r="AE189" s="150">
        <f>IF(AH189=1,[6]Input!C200,AD188*((B189-B188)-1)*$AE$2/365+$AE$2/365*1*AD189)</f>
        <v>4593.1644271232872</v>
      </c>
      <c r="AF189" s="150">
        <f>IF(AH189=1,[6]Input!E200,J189*'PS INPUT'!$C$22)</f>
        <v>2885.32</v>
      </c>
      <c r="AG189" s="52"/>
      <c r="AH189">
        <v>0</v>
      </c>
    </row>
    <row r="190" spans="1:34" ht="12.75" hidden="1" customHeight="1" outlineLevel="1" x14ac:dyDescent="0.2">
      <c r="A190">
        <f t="shared" si="49"/>
        <v>8</v>
      </c>
      <c r="B190" s="70">
        <f t="shared" si="50"/>
        <v>45169</v>
      </c>
      <c r="C190" s="77">
        <v>45139</v>
      </c>
      <c r="D190" s="142">
        <f>IF(AH190=1,'[5]SREC Inventory Activity'!C179,VLOOKUP($B190,Loans!$B$12:$AN$227,34,FALSE))</f>
        <v>1251</v>
      </c>
      <c r="E190" s="82">
        <f>IF(AH190=1,'[5]SREC Inventory Activity'!I179,IF($A190&lt;6,VLOOKUP(YEAR(B190),SRECPrice!$B$5:$C$26,2,FALSE),VLOOKUP(YEAR(B190)+1,SRECPrice!$B$5:$C$26,2,FALSE)))</f>
        <v>209</v>
      </c>
      <c r="F190" s="143">
        <f>IF(AH190=1,IF(AND(E190&lt;475,'[5]SREC Inventory Activity'!N179&gt;475),'[5]SREC Inventory Activity'!$N179,475),475)</f>
        <v>475</v>
      </c>
      <c r="G190" s="82">
        <f>IF(AH190=1,'[6]SREC Inv. Summary'!C189,D190*E190)</f>
        <v>261459</v>
      </c>
      <c r="H190" s="11">
        <f t="shared" si="51"/>
        <v>594225</v>
      </c>
      <c r="I190" s="11">
        <f t="shared" si="52"/>
        <v>-332766</v>
      </c>
      <c r="J190" s="147">
        <f>IF(AH190=1,'[5]SREC Inventory Activity'!Q179,IF($K$5="M",SUM(D$14:D189)-SUM(J$14:J189),IF($K$5="B",IF(ISODD($A190),SUM(D$14:D189)-SUM(J$14:J189),0),IF(OR(A190=1,A190=4,A190=7,A190=10),SUM(D$14:D189)-SUM(J$14:J189),0))))</f>
        <v>0</v>
      </c>
      <c r="K190" s="148">
        <f>IF(AH190=1,'[5]SREC Inventory Activity'!W179,IF(J190&gt;0,E190,0))</f>
        <v>0</v>
      </c>
      <c r="L190" s="82">
        <f t="shared" si="63"/>
        <v>0</v>
      </c>
      <c r="M190" s="82">
        <f>IF(AH190=1,'[6]SREC Inv. Summary'!F189,IF(J190=0,0,O189))</f>
        <v>0</v>
      </c>
      <c r="N190" s="78">
        <f t="shared" si="53"/>
        <v>0</v>
      </c>
      <c r="O190" s="78">
        <f t="shared" si="54"/>
        <v>531696</v>
      </c>
      <c r="P190" s="84">
        <f>IF(AH190=1,'[5]SREC Inventory Activity'!AB179,VLOOKUP($B190,Loans!$B$12:$AN$227,28,FALSE)*0)</f>
        <v>0</v>
      </c>
      <c r="Q190" s="82">
        <f>IF(AH190=1,'[6]SREC Inv. Summary'!J189,P190*E190*0.75)</f>
        <v>0</v>
      </c>
      <c r="R190" s="149">
        <f>IF(AH190=1,'[5]SREC Inventory Activity'!AH179,IF($K$5="M",SUM(P$14:P189)-SUM(R$14:R189),IF($K$5="B",IF(ISODD($A190),SUM(P$14:P189)-SUM(R$14:R189),0),IF(OR(A190=1,A190=4,A190=7,A190=10),SUM(P$14:P189)-SUM(R$14:R189),0))))</f>
        <v>0</v>
      </c>
      <c r="S190" s="82">
        <f>IF(AH190=1,'[6]SREC Inv. Summary'!M189,IF(R190&gt;0,V189,0))</f>
        <v>0</v>
      </c>
      <c r="T190" s="82">
        <f>IF(AH190=1,'[6]SREC Inv. Summary'!L189,IF(AND(R190&gt;0,K190=0),K190*R190,0))</f>
        <v>0</v>
      </c>
      <c r="U190" s="11">
        <f t="shared" si="55"/>
        <v>0</v>
      </c>
      <c r="V190" s="11">
        <f t="shared" si="56"/>
        <v>0</v>
      </c>
      <c r="W190" s="79">
        <f t="shared" si="57"/>
        <v>1251</v>
      </c>
      <c r="X190" s="79">
        <f t="shared" si="58"/>
        <v>0</v>
      </c>
      <c r="Y190" s="145">
        <f t="shared" si="64"/>
        <v>2544</v>
      </c>
      <c r="Z190" s="80">
        <f t="shared" si="59"/>
        <v>261459</v>
      </c>
      <c r="AA190" s="80">
        <f t="shared" si="60"/>
        <v>0</v>
      </c>
      <c r="AB190" s="80">
        <f t="shared" si="65"/>
        <v>0</v>
      </c>
      <c r="AC190" s="80">
        <f t="shared" si="61"/>
        <v>0</v>
      </c>
      <c r="AD190" s="11">
        <f t="shared" si="62"/>
        <v>531696</v>
      </c>
      <c r="AE190" s="150">
        <f>IF(AH190=1,[6]Input!C201,AD189*((B190-B189)-1)*$AE$2/365+$AE$2/365*1*AD190)</f>
        <v>2288.6918909589044</v>
      </c>
      <c r="AF190" s="150">
        <f>IF(AH190=1,[6]Input!E201,J190*'PS INPUT'!$C$22)</f>
        <v>0</v>
      </c>
      <c r="AG190" s="52"/>
      <c r="AH190">
        <v>0</v>
      </c>
    </row>
    <row r="191" spans="1:34" ht="12.75" hidden="1" customHeight="1" outlineLevel="1" x14ac:dyDescent="0.2">
      <c r="A191">
        <f t="shared" si="49"/>
        <v>9</v>
      </c>
      <c r="B191" s="70">
        <f t="shared" si="50"/>
        <v>45199</v>
      </c>
      <c r="C191" s="77">
        <v>45170</v>
      </c>
      <c r="D191" s="142">
        <f>IF(AH191=1,'[5]SREC Inventory Activity'!C180,VLOOKUP($B191,Loans!$B$12:$AN$227,34,FALSE))</f>
        <v>1241</v>
      </c>
      <c r="E191" s="82">
        <f>IF(AH191=1,'[5]SREC Inventory Activity'!I180,IF($A191&lt;6,VLOOKUP(YEAR(B191),SRECPrice!$B$5:$C$26,2,FALSE),VLOOKUP(YEAR(B191)+1,SRECPrice!$B$5:$C$26,2,FALSE)))</f>
        <v>209</v>
      </c>
      <c r="F191" s="143">
        <f>IF(AH191=1,IF(AND(E191&lt;475,'[5]SREC Inventory Activity'!N180&gt;475),'[5]SREC Inventory Activity'!$N180,475),475)</f>
        <v>475</v>
      </c>
      <c r="G191" s="82">
        <f>IF(AH191=1,'[6]SREC Inv. Summary'!C190,D191*E191)</f>
        <v>259369</v>
      </c>
      <c r="H191" s="11">
        <f t="shared" si="51"/>
        <v>589475</v>
      </c>
      <c r="I191" s="11">
        <f t="shared" si="52"/>
        <v>-330106</v>
      </c>
      <c r="J191" s="147">
        <f>IF(AH191=1,'[5]SREC Inventory Activity'!Q180,IF($K$5="M",SUM(D$14:D190)-SUM(J$14:J190),IF($K$5="B",IF(ISODD($A191),SUM(D$14:D190)-SUM(J$14:J190),0),IF(OR(A191=1,A191=4,A191=7,A191=10),SUM(D$14:D190)-SUM(J$14:J190),0))))</f>
        <v>0</v>
      </c>
      <c r="K191" s="148">
        <f>IF(AH191=1,'[5]SREC Inventory Activity'!W180,IF(J191&gt;0,E191,0))</f>
        <v>0</v>
      </c>
      <c r="L191" s="82">
        <f t="shared" si="63"/>
        <v>0</v>
      </c>
      <c r="M191" s="82">
        <f>IF(AH191=1,'[6]SREC Inv. Summary'!F190,IF(J191=0,0,O190))</f>
        <v>0</v>
      </c>
      <c r="N191" s="78">
        <f t="shared" si="53"/>
        <v>0</v>
      </c>
      <c r="O191" s="78">
        <f t="shared" si="54"/>
        <v>791065</v>
      </c>
      <c r="P191" s="84">
        <f>IF(AH191=1,'[5]SREC Inventory Activity'!AB180,VLOOKUP($B191,Loans!$B$12:$AN$227,28,FALSE)*0)</f>
        <v>0</v>
      </c>
      <c r="Q191" s="82">
        <f>IF(AH191=1,'[6]SREC Inv. Summary'!J190,P191*E191*0.75)</f>
        <v>0</v>
      </c>
      <c r="R191" s="149">
        <f>IF(AH191=1,'[5]SREC Inventory Activity'!AH180,IF($K$5="M",SUM(P$14:P190)-SUM(R$14:R190),IF($K$5="B",IF(ISODD($A191),SUM(P$14:P190)-SUM(R$14:R190),0),IF(OR(A191=1,A191=4,A191=7,A191=10),SUM(P$14:P190)-SUM(R$14:R190),0))))</f>
        <v>0</v>
      </c>
      <c r="S191" s="82">
        <f>IF(AH191=1,'[6]SREC Inv. Summary'!M190,IF(R191&gt;0,V190,0))</f>
        <v>0</v>
      </c>
      <c r="T191" s="82">
        <f>IF(AH191=1,'[6]SREC Inv. Summary'!L190,IF(AND(R191&gt;0,K191=0),K191*R191,0))</f>
        <v>0</v>
      </c>
      <c r="U191" s="11">
        <f t="shared" si="55"/>
        <v>0</v>
      </c>
      <c r="V191" s="11">
        <f t="shared" si="56"/>
        <v>0</v>
      </c>
      <c r="W191" s="79">
        <f t="shared" si="57"/>
        <v>1241</v>
      </c>
      <c r="X191" s="79">
        <f t="shared" si="58"/>
        <v>0</v>
      </c>
      <c r="Y191" s="145">
        <f t="shared" si="64"/>
        <v>3785</v>
      </c>
      <c r="Z191" s="80">
        <f t="shared" si="59"/>
        <v>259369</v>
      </c>
      <c r="AA191" s="80">
        <f t="shared" si="60"/>
        <v>0</v>
      </c>
      <c r="AB191" s="80">
        <f t="shared" si="65"/>
        <v>0</v>
      </c>
      <c r="AC191" s="80">
        <f t="shared" si="61"/>
        <v>0</v>
      </c>
      <c r="AD191" s="11">
        <f t="shared" si="62"/>
        <v>791065</v>
      </c>
      <c r="AE191" s="150">
        <f>IF(AH191=1,[6]Input!C202,AD190*((B191-B190)-1)*$AE$2/365+$AE$2/365*1*AD191)</f>
        <v>4294.6056939726031</v>
      </c>
      <c r="AF191" s="150">
        <f>IF(AH191=1,[6]Input!E202,J191*'PS INPUT'!$C$22)</f>
        <v>0</v>
      </c>
      <c r="AG191" s="52"/>
      <c r="AH191">
        <v>0</v>
      </c>
    </row>
    <row r="192" spans="1:34" ht="12.75" hidden="1" customHeight="1" outlineLevel="1" x14ac:dyDescent="0.2">
      <c r="A192">
        <f t="shared" si="49"/>
        <v>10</v>
      </c>
      <c r="B192" s="70">
        <f t="shared" si="50"/>
        <v>45230</v>
      </c>
      <c r="C192" s="77">
        <v>45200</v>
      </c>
      <c r="D192" s="142">
        <f>IF(AH192=1,'[5]SREC Inventory Activity'!C181,VLOOKUP($B192,Loans!$B$12:$AN$227,34,FALSE))</f>
        <v>1140</v>
      </c>
      <c r="E192" s="82">
        <f>IF(AH192=1,'[5]SREC Inventory Activity'!I181,IF($A192&lt;6,VLOOKUP(YEAR(B192),SRECPrice!$B$5:$C$26,2,FALSE),VLOOKUP(YEAR(B192)+1,SRECPrice!$B$5:$C$26,2,FALSE)))</f>
        <v>209</v>
      </c>
      <c r="F192" s="143">
        <f>IF(AH192=1,IF(AND(E192&lt;475,'[5]SREC Inventory Activity'!N181&gt;475),'[5]SREC Inventory Activity'!$N181,475),475)</f>
        <v>475</v>
      </c>
      <c r="G192" s="82">
        <f>IF(AH192=1,'[6]SREC Inv. Summary'!C191,D192*E192)</f>
        <v>238260</v>
      </c>
      <c r="H192" s="11">
        <f t="shared" si="51"/>
        <v>541500</v>
      </c>
      <c r="I192" s="11">
        <f t="shared" si="52"/>
        <v>-303240</v>
      </c>
      <c r="J192" s="147">
        <f>IF(AH192=1,'[5]SREC Inventory Activity'!Q181,IF($K$5="M",SUM(D$14:D191)-SUM(J$14:J191),IF($K$5="B",IF(ISODD($A192),SUM(D$14:D191)-SUM(J$14:J191),0),IF(OR(A192=1,A192=4,A192=7,A192=10),SUM(D$14:D191)-SUM(J$14:J191),0))))</f>
        <v>3785</v>
      </c>
      <c r="K192" s="148">
        <f>IF(AH192=1,'[5]SREC Inventory Activity'!W181,IF(J192&gt;0,E192,0))</f>
        <v>209</v>
      </c>
      <c r="L192" s="82">
        <f t="shared" si="63"/>
        <v>791065</v>
      </c>
      <c r="M192" s="82">
        <f>IF(AH192=1,'[6]SREC Inv. Summary'!F191,IF(J192=0,0,O191))</f>
        <v>791065</v>
      </c>
      <c r="N192" s="78">
        <f t="shared" si="53"/>
        <v>0</v>
      </c>
      <c r="O192" s="78">
        <f t="shared" si="54"/>
        <v>238260</v>
      </c>
      <c r="P192" s="84">
        <f>IF(AH192=1,'[5]SREC Inventory Activity'!AB181,VLOOKUP($B192,Loans!$B$12:$AN$227,28,FALSE)*0)</f>
        <v>0</v>
      </c>
      <c r="Q192" s="82">
        <f>IF(AH192=1,'[6]SREC Inv. Summary'!J191,P192*E192*0.75)</f>
        <v>0</v>
      </c>
      <c r="R192" s="149">
        <f>IF(AH192=1,'[5]SREC Inventory Activity'!AH181,IF($K$5="M",SUM(P$14:P191)-SUM(R$14:R191),IF($K$5="B",IF(ISODD($A192),SUM(P$14:P191)-SUM(R$14:R191),0),IF(OR(A192=1,A192=4,A192=7,A192=10),SUM(P$14:P191)-SUM(R$14:R191),0))))</f>
        <v>0</v>
      </c>
      <c r="S192" s="82">
        <f>IF(AH192=1,'[6]SREC Inv. Summary'!M191,IF(R192&gt;0,V191,0))</f>
        <v>0</v>
      </c>
      <c r="T192" s="82">
        <f>IF(AH192=1,'[6]SREC Inv. Summary'!L191,IF(AND(R192&gt;0,K192=0),K192*R192,0))</f>
        <v>0</v>
      </c>
      <c r="U192" s="11">
        <f t="shared" si="55"/>
        <v>0</v>
      </c>
      <c r="V192" s="11">
        <f t="shared" si="56"/>
        <v>0</v>
      </c>
      <c r="W192" s="79">
        <f t="shared" si="57"/>
        <v>1140</v>
      </c>
      <c r="X192" s="79">
        <f t="shared" si="58"/>
        <v>3785</v>
      </c>
      <c r="Y192" s="145">
        <f t="shared" si="64"/>
        <v>1140</v>
      </c>
      <c r="Z192" s="80">
        <f t="shared" si="59"/>
        <v>238260</v>
      </c>
      <c r="AA192" s="80">
        <f t="shared" si="60"/>
        <v>791065</v>
      </c>
      <c r="AB192" s="80">
        <f t="shared" si="65"/>
        <v>791065</v>
      </c>
      <c r="AC192" s="80">
        <f t="shared" si="61"/>
        <v>0</v>
      </c>
      <c r="AD192" s="11">
        <f t="shared" si="62"/>
        <v>238260</v>
      </c>
      <c r="AE192" s="150">
        <f>IF(AH192=1,[6]Input!C203,AD191*((B192-B191)-1)*$AE$2/365+$AE$2/365*1*AD192)</f>
        <v>6350.4638547945206</v>
      </c>
      <c r="AF192" s="150">
        <f>IF(AH192=1,[6]Input!E203,J192*'PS INPUT'!$C$22)</f>
        <v>4012.1000000000004</v>
      </c>
      <c r="AG192" s="52"/>
      <c r="AH192">
        <v>0</v>
      </c>
    </row>
    <row r="193" spans="1:34" ht="12.75" hidden="1" customHeight="1" outlineLevel="1" x14ac:dyDescent="0.2">
      <c r="A193">
        <f t="shared" si="49"/>
        <v>11</v>
      </c>
      <c r="B193" s="70">
        <f t="shared" si="50"/>
        <v>45260</v>
      </c>
      <c r="C193" s="77">
        <v>45231</v>
      </c>
      <c r="D193" s="142">
        <f>IF(AH193=1,'[5]SREC Inventory Activity'!C182,VLOOKUP($B193,Loans!$B$12:$AN$227,34,FALSE))</f>
        <v>975</v>
      </c>
      <c r="E193" s="82">
        <f>IF(AH193=1,'[5]SREC Inventory Activity'!I182,IF($A193&lt;6,VLOOKUP(YEAR(B193),SRECPrice!$B$5:$C$26,2,FALSE),VLOOKUP(YEAR(B193)+1,SRECPrice!$B$5:$C$26,2,FALSE)))</f>
        <v>209</v>
      </c>
      <c r="F193" s="143">
        <f>IF(AH193=1,IF(AND(E193&lt;475,'[5]SREC Inventory Activity'!N182&gt;475),'[5]SREC Inventory Activity'!$N182,475),475)</f>
        <v>475</v>
      </c>
      <c r="G193" s="82">
        <f>IF(AH193=1,'[6]SREC Inv. Summary'!C192,D193*E193)</f>
        <v>203775</v>
      </c>
      <c r="H193" s="11">
        <f t="shared" si="51"/>
        <v>463125</v>
      </c>
      <c r="I193" s="11">
        <f t="shared" si="52"/>
        <v>-259350</v>
      </c>
      <c r="J193" s="147">
        <f>IF(AH193=1,'[5]SREC Inventory Activity'!Q182,IF($K$5="M",SUM(D$14:D192)-SUM(J$14:J192),IF($K$5="B",IF(ISODD($A193),SUM(D$14:D192)-SUM(J$14:J192),0),IF(OR(A193=1,A193=4,A193=7,A193=10),SUM(D$14:D192)-SUM(J$14:J192),0))))</f>
        <v>0</v>
      </c>
      <c r="K193" s="148">
        <f>IF(AH193=1,'[5]SREC Inventory Activity'!W182,IF(J193&gt;0,E193,0))</f>
        <v>0</v>
      </c>
      <c r="L193" s="82">
        <f t="shared" si="63"/>
        <v>0</v>
      </c>
      <c r="M193" s="82">
        <f>IF(AH193=1,'[6]SREC Inv. Summary'!F192,IF(J193=0,0,O192))</f>
        <v>0</v>
      </c>
      <c r="N193" s="78">
        <f t="shared" si="53"/>
        <v>0</v>
      </c>
      <c r="O193" s="78">
        <f t="shared" si="54"/>
        <v>442035</v>
      </c>
      <c r="P193" s="84">
        <f>IF(AH193=1,'[5]SREC Inventory Activity'!AB182,VLOOKUP($B193,Loans!$B$12:$AN$227,28,FALSE)*0)</f>
        <v>0</v>
      </c>
      <c r="Q193" s="82">
        <f>IF(AH193=1,'[6]SREC Inv. Summary'!J192,P193*E193*0.75)</f>
        <v>0</v>
      </c>
      <c r="R193" s="149">
        <f>IF(AH193=1,'[5]SREC Inventory Activity'!AH182,IF($K$5="M",SUM(P$14:P192)-SUM(R$14:R192),IF($K$5="B",IF(ISODD($A193),SUM(P$14:P192)-SUM(R$14:R192),0),IF(OR(A193=1,A193=4,A193=7,A193=10),SUM(P$14:P192)-SUM(R$14:R192),0))))</f>
        <v>0</v>
      </c>
      <c r="S193" s="82">
        <f>IF(AH193=1,'[6]SREC Inv. Summary'!M192,IF(R193&gt;0,V192,0))</f>
        <v>0</v>
      </c>
      <c r="T193" s="82">
        <f>IF(AH193=1,'[6]SREC Inv. Summary'!L192,IF(AND(R193&gt;0,K193=0),K193*R193,0))</f>
        <v>0</v>
      </c>
      <c r="U193" s="11">
        <f t="shared" si="55"/>
        <v>0</v>
      </c>
      <c r="V193" s="11">
        <f t="shared" si="56"/>
        <v>0</v>
      </c>
      <c r="W193" s="79">
        <f t="shared" si="57"/>
        <v>975</v>
      </c>
      <c r="X193" s="79">
        <f t="shared" si="58"/>
        <v>0</v>
      </c>
      <c r="Y193" s="145">
        <f t="shared" si="64"/>
        <v>2115</v>
      </c>
      <c r="Z193" s="80">
        <f t="shared" si="59"/>
        <v>203775</v>
      </c>
      <c r="AA193" s="80">
        <f t="shared" si="60"/>
        <v>0</v>
      </c>
      <c r="AB193" s="80">
        <f t="shared" si="65"/>
        <v>0</v>
      </c>
      <c r="AC193" s="80">
        <f t="shared" si="61"/>
        <v>0</v>
      </c>
      <c r="AD193" s="11">
        <f t="shared" si="62"/>
        <v>442035</v>
      </c>
      <c r="AE193" s="150">
        <f>IF(AH193=1,[6]Input!C204,AD192*((B193-B192)-1)*$AE$2/365+$AE$2/365*1*AD193)</f>
        <v>1947.6638424657533</v>
      </c>
      <c r="AF193" s="150">
        <f>IF(AH193=1,[6]Input!E204,J193*'PS INPUT'!$C$22)</f>
        <v>0</v>
      </c>
      <c r="AG193" s="52"/>
      <c r="AH193">
        <v>0</v>
      </c>
    </row>
    <row r="194" spans="1:34" ht="12.75" hidden="1" customHeight="1" outlineLevel="1" x14ac:dyDescent="0.2">
      <c r="A194">
        <f t="shared" si="49"/>
        <v>12</v>
      </c>
      <c r="B194" s="70">
        <f t="shared" si="50"/>
        <v>45291</v>
      </c>
      <c r="C194" s="77">
        <v>45261</v>
      </c>
      <c r="D194" s="142">
        <f>IF(AH194=1,'[5]SREC Inventory Activity'!C183,VLOOKUP($B194,Loans!$B$12:$AN$227,34,FALSE))</f>
        <v>787</v>
      </c>
      <c r="E194" s="82">
        <f>IF(AH194=1,'[5]SREC Inventory Activity'!I183,IF($A194&lt;6,VLOOKUP(YEAR(B194),SRECPrice!$B$5:$C$26,2,FALSE),VLOOKUP(YEAR(B194)+1,SRECPrice!$B$5:$C$26,2,FALSE)))</f>
        <v>209</v>
      </c>
      <c r="F194" s="143">
        <f>IF(AH194=1,IF(AND(E194&lt;475,'[5]SREC Inventory Activity'!N183&gt;475),'[5]SREC Inventory Activity'!$N183,475),475)</f>
        <v>475</v>
      </c>
      <c r="G194" s="82">
        <f>IF(AH194=1,'[6]SREC Inv. Summary'!C193,D194*E194)</f>
        <v>164483</v>
      </c>
      <c r="H194" s="11">
        <f t="shared" si="51"/>
        <v>373825</v>
      </c>
      <c r="I194" s="11">
        <f t="shared" si="52"/>
        <v>-209342</v>
      </c>
      <c r="J194" s="147">
        <f>IF(AH194=1,'[5]SREC Inventory Activity'!Q183,IF($K$5="M",SUM(D$14:D193)-SUM(J$14:J193),IF($K$5="B",IF(ISODD($A194),SUM(D$14:D193)-SUM(J$14:J193),0),IF(OR(A194=1,A194=4,A194=7,A194=10),SUM(D$14:D193)-SUM(J$14:J193),0))))</f>
        <v>0</v>
      </c>
      <c r="K194" s="148">
        <f>IF(AH194=1,'[5]SREC Inventory Activity'!W183,IF(J194&gt;0,E194,0))</f>
        <v>0</v>
      </c>
      <c r="L194" s="82">
        <f t="shared" si="63"/>
        <v>0</v>
      </c>
      <c r="M194" s="82">
        <f>IF(AH194=1,'[6]SREC Inv. Summary'!F193,IF(J194=0,0,O193))</f>
        <v>0</v>
      </c>
      <c r="N194" s="78">
        <f t="shared" si="53"/>
        <v>0</v>
      </c>
      <c r="O194" s="78">
        <f t="shared" si="54"/>
        <v>606518</v>
      </c>
      <c r="P194" s="84">
        <f>IF(AH194=1,'[5]SREC Inventory Activity'!AB183,VLOOKUP($B194,Loans!$B$12:$AN$227,28,FALSE)*0)</f>
        <v>0</v>
      </c>
      <c r="Q194" s="82">
        <f>IF(AH194=1,'[6]SREC Inv. Summary'!J193,P194*E194*0.75)</f>
        <v>0</v>
      </c>
      <c r="R194" s="149">
        <f>IF(AH194=1,'[5]SREC Inventory Activity'!AH183,IF($K$5="M",SUM(P$14:P193)-SUM(R$14:R193),IF($K$5="B",IF(ISODD($A194),SUM(P$14:P193)-SUM(R$14:R193),0),IF(OR(A194=1,A194=4,A194=7,A194=10),SUM(P$14:P193)-SUM(R$14:R193),0))))</f>
        <v>0</v>
      </c>
      <c r="S194" s="82">
        <f>IF(AH194=1,'[6]SREC Inv. Summary'!M193,IF(R194&gt;0,V193,0))</f>
        <v>0</v>
      </c>
      <c r="T194" s="82">
        <f>IF(AH194=1,'[6]SREC Inv. Summary'!L193,IF(AND(R194&gt;0,K194=0),K194*R194,0))</f>
        <v>0</v>
      </c>
      <c r="U194" s="11">
        <f t="shared" si="55"/>
        <v>0</v>
      </c>
      <c r="V194" s="11">
        <f t="shared" si="56"/>
        <v>0</v>
      </c>
      <c r="W194" s="79">
        <f t="shared" si="57"/>
        <v>787</v>
      </c>
      <c r="X194" s="79">
        <f t="shared" si="58"/>
        <v>0</v>
      </c>
      <c r="Y194" s="145">
        <f t="shared" si="64"/>
        <v>2902</v>
      </c>
      <c r="Z194" s="80">
        <f t="shared" si="59"/>
        <v>164483</v>
      </c>
      <c r="AA194" s="80">
        <f t="shared" si="60"/>
        <v>0</v>
      </c>
      <c r="AB194" s="80">
        <f t="shared" si="65"/>
        <v>0</v>
      </c>
      <c r="AC194" s="80">
        <f t="shared" si="61"/>
        <v>0</v>
      </c>
      <c r="AD194" s="11">
        <f t="shared" si="62"/>
        <v>606518</v>
      </c>
      <c r="AE194" s="150">
        <f>IF(AH194=1,[6]Input!C205,AD193*((B194-B193)-1)*$AE$2/365+$AE$2/365*1*AD194)</f>
        <v>3673.9556865753425</v>
      </c>
      <c r="AF194" s="150">
        <f>IF(AH194=1,[6]Input!E205,J194*'PS INPUT'!$C$22)</f>
        <v>0</v>
      </c>
      <c r="AG194" s="52"/>
      <c r="AH194">
        <v>0</v>
      </c>
    </row>
    <row r="195" spans="1:34" ht="12.75" hidden="1" customHeight="1" outlineLevel="1" x14ac:dyDescent="0.2">
      <c r="A195">
        <f t="shared" si="49"/>
        <v>1</v>
      </c>
      <c r="B195" s="70">
        <f t="shared" si="50"/>
        <v>45322</v>
      </c>
      <c r="C195" s="77">
        <v>45292</v>
      </c>
      <c r="D195" s="142">
        <f>IF(AH195=1,'[5]SREC Inventory Activity'!C184,VLOOKUP($B195,Loans!$B$12:$AN$227,34,FALSE))</f>
        <v>497</v>
      </c>
      <c r="E195" s="82">
        <f>IF(AH195=1,'[5]SREC Inventory Activity'!I184,IF($A195&lt;6,VLOOKUP(YEAR(B195),SRECPrice!$B$5:$C$26,2,FALSE),VLOOKUP(YEAR(B195)+1,SRECPrice!$B$5:$C$26,2,FALSE)))</f>
        <v>209</v>
      </c>
      <c r="F195" s="143">
        <f>IF(AH195=1,IF(AND(E195&lt;475,'[5]SREC Inventory Activity'!N184&gt;475),'[5]SREC Inventory Activity'!$N184,475),475)</f>
        <v>475</v>
      </c>
      <c r="G195" s="82">
        <f>IF(AH195=1,'[6]SREC Inv. Summary'!C194,D195*E195)</f>
        <v>103873</v>
      </c>
      <c r="H195" s="11">
        <f t="shared" si="51"/>
        <v>236075</v>
      </c>
      <c r="I195" s="11">
        <f t="shared" si="52"/>
        <v>-132202</v>
      </c>
      <c r="J195" s="147">
        <f>IF(AH195=1,'[5]SREC Inventory Activity'!Q184,IF($K$5="M",SUM(D$14:D194)-SUM(J$14:J194),IF($K$5="B",IF(ISODD($A195),SUM(D$14:D194)-SUM(J$14:J194),0),IF(OR(A195=1,A195=4,A195=7,A195=10),SUM(D$14:D194)-SUM(J$14:J194),0))))</f>
        <v>2902</v>
      </c>
      <c r="K195" s="148">
        <f>IF(AH195=1,'[5]SREC Inventory Activity'!W184,IF(J195&gt;0,E195,0))</f>
        <v>209</v>
      </c>
      <c r="L195" s="82">
        <f t="shared" si="63"/>
        <v>606518</v>
      </c>
      <c r="M195" s="82">
        <f>IF(AH195=1,'[6]SREC Inv. Summary'!F194,IF(J195=0,0,O194))</f>
        <v>606518</v>
      </c>
      <c r="N195" s="78">
        <f t="shared" si="53"/>
        <v>0</v>
      </c>
      <c r="O195" s="78">
        <f t="shared" si="54"/>
        <v>103873</v>
      </c>
      <c r="P195" s="84">
        <f>IF(AH195=1,'[5]SREC Inventory Activity'!AB184,VLOOKUP($B195,Loans!$B$12:$AN$227,28,FALSE)*0)</f>
        <v>0</v>
      </c>
      <c r="Q195" s="82">
        <f>IF(AH195=1,'[6]SREC Inv. Summary'!J194,P195*E195*0.75)</f>
        <v>0</v>
      </c>
      <c r="R195" s="149">
        <f>IF(AH195=1,'[5]SREC Inventory Activity'!AH184,IF($K$5="M",SUM(P$14:P194)-SUM(R$14:R194),IF($K$5="B",IF(ISODD($A195),SUM(P$14:P194)-SUM(R$14:R194),0),IF(OR(A195=1,A195=4,A195=7,A195=10),SUM(P$14:P194)-SUM(R$14:R194),0))))</f>
        <v>0</v>
      </c>
      <c r="S195" s="82">
        <f>IF(AH195=1,'[6]SREC Inv. Summary'!M194,IF(R195&gt;0,V194,0))</f>
        <v>0</v>
      </c>
      <c r="T195" s="82">
        <f>IF(AH195=1,'[6]SREC Inv. Summary'!L194,IF(AND(R195&gt;0,K195=0),K195*R195,0))</f>
        <v>0</v>
      </c>
      <c r="U195" s="11">
        <f t="shared" si="55"/>
        <v>0</v>
      </c>
      <c r="V195" s="11">
        <f t="shared" si="56"/>
        <v>0</v>
      </c>
      <c r="W195" s="79">
        <f t="shared" si="57"/>
        <v>497</v>
      </c>
      <c r="X195" s="79">
        <f t="shared" si="58"/>
        <v>2902</v>
      </c>
      <c r="Y195" s="145">
        <f t="shared" si="64"/>
        <v>497</v>
      </c>
      <c r="Z195" s="80">
        <f t="shared" si="59"/>
        <v>103873</v>
      </c>
      <c r="AA195" s="80">
        <f t="shared" si="60"/>
        <v>606518</v>
      </c>
      <c r="AB195" s="80">
        <f t="shared" si="65"/>
        <v>606518</v>
      </c>
      <c r="AC195" s="80">
        <f t="shared" si="61"/>
        <v>0</v>
      </c>
      <c r="AD195" s="11">
        <f t="shared" si="62"/>
        <v>103873</v>
      </c>
      <c r="AE195" s="150">
        <f>IF(AH195=1,[6]Input!C206,AD194*((B195-B194)-1)*$AE$2/365+$AE$2/365*1*AD195)</f>
        <v>4848.0910605479448</v>
      </c>
      <c r="AF195" s="150">
        <f>IF(AH195=1,[6]Input!E206,J195*'PS INPUT'!$C$22)</f>
        <v>3076.1200000000003</v>
      </c>
      <c r="AG195" s="52"/>
      <c r="AH195">
        <v>0</v>
      </c>
    </row>
    <row r="196" spans="1:34" ht="12.75" hidden="1" customHeight="1" outlineLevel="1" x14ac:dyDescent="0.2">
      <c r="A196">
        <f t="shared" si="49"/>
        <v>2</v>
      </c>
      <c r="B196" s="70">
        <f t="shared" si="50"/>
        <v>45351</v>
      </c>
      <c r="C196" s="77">
        <v>45323</v>
      </c>
      <c r="D196" s="142">
        <f>IF(AH196=1,'[5]SREC Inventory Activity'!C185,VLOOKUP($B196,Loans!$B$12:$AN$227,34,FALSE))</f>
        <v>438</v>
      </c>
      <c r="E196" s="82">
        <f>IF(AH196=1,'[5]SREC Inventory Activity'!I185,IF($A196&lt;6,VLOOKUP(YEAR(B196),SRECPrice!$B$5:$C$26,2,FALSE),VLOOKUP(YEAR(B196)+1,SRECPrice!$B$5:$C$26,2,FALSE)))</f>
        <v>209</v>
      </c>
      <c r="F196" s="143">
        <f>IF(AH196=1,IF(AND(E196&lt;475,'[5]SREC Inventory Activity'!N185&gt;475),'[5]SREC Inventory Activity'!$N185,475),475)</f>
        <v>475</v>
      </c>
      <c r="G196" s="82">
        <f>IF(AH196=1,'[6]SREC Inv. Summary'!C195,D196*E196)</f>
        <v>91542</v>
      </c>
      <c r="H196" s="11">
        <f t="shared" si="51"/>
        <v>208050</v>
      </c>
      <c r="I196" s="11">
        <f t="shared" si="52"/>
        <v>-116508</v>
      </c>
      <c r="J196" s="147">
        <f>IF(AH196=1,'[5]SREC Inventory Activity'!Q185,IF($K$5="M",SUM(D$14:D195)-SUM(J$14:J195),IF($K$5="B",IF(ISODD($A196),SUM(D$14:D195)-SUM(J$14:J195),0),IF(OR(A196=1,A196=4,A196=7,A196=10),SUM(D$14:D195)-SUM(J$14:J195),0))))</f>
        <v>0</v>
      </c>
      <c r="K196" s="148">
        <f>IF(AH196=1,'[5]SREC Inventory Activity'!W185,IF(J196&gt;0,E196,0))</f>
        <v>0</v>
      </c>
      <c r="L196" s="82">
        <f t="shared" si="63"/>
        <v>0</v>
      </c>
      <c r="M196" s="82">
        <f>IF(AH196=1,'[6]SREC Inv. Summary'!F195,IF(J196=0,0,O195))</f>
        <v>0</v>
      </c>
      <c r="N196" s="78">
        <f t="shared" si="53"/>
        <v>0</v>
      </c>
      <c r="O196" s="78">
        <f t="shared" si="54"/>
        <v>195415</v>
      </c>
      <c r="P196" s="84">
        <f>IF(AH196=1,'[5]SREC Inventory Activity'!AB185,VLOOKUP($B196,Loans!$B$12:$AN$227,28,FALSE)*0)</f>
        <v>0</v>
      </c>
      <c r="Q196" s="82">
        <f>IF(AH196=1,'[6]SREC Inv. Summary'!J195,P196*E196*0.75)</f>
        <v>0</v>
      </c>
      <c r="R196" s="149">
        <f>IF(AH196=1,'[5]SREC Inventory Activity'!AH185,IF($K$5="M",SUM(P$14:P195)-SUM(R$14:R195),IF($K$5="B",IF(ISODD($A196),SUM(P$14:P195)-SUM(R$14:R195),0),IF(OR(A196=1,A196=4,A196=7,A196=10),SUM(P$14:P195)-SUM(R$14:R195),0))))</f>
        <v>0</v>
      </c>
      <c r="S196" s="82">
        <f>IF(AH196=1,'[6]SREC Inv. Summary'!M195,IF(R196&gt;0,V195,0))</f>
        <v>0</v>
      </c>
      <c r="T196" s="82">
        <f>IF(AH196=1,'[6]SREC Inv. Summary'!L195,IF(AND(R196&gt;0,K196=0),K196*R196,0))</f>
        <v>0</v>
      </c>
      <c r="U196" s="11">
        <f t="shared" si="55"/>
        <v>0</v>
      </c>
      <c r="V196" s="11">
        <f t="shared" si="56"/>
        <v>0</v>
      </c>
      <c r="W196" s="79">
        <f t="shared" si="57"/>
        <v>438</v>
      </c>
      <c r="X196" s="79">
        <f t="shared" si="58"/>
        <v>0</v>
      </c>
      <c r="Y196" s="145">
        <f t="shared" si="64"/>
        <v>935</v>
      </c>
      <c r="Z196" s="80">
        <f t="shared" si="59"/>
        <v>91542</v>
      </c>
      <c r="AA196" s="80">
        <f t="shared" si="60"/>
        <v>0</v>
      </c>
      <c r="AB196" s="80">
        <f t="shared" si="65"/>
        <v>0</v>
      </c>
      <c r="AC196" s="80">
        <f t="shared" si="61"/>
        <v>0</v>
      </c>
      <c r="AD196" s="11">
        <f t="shared" si="62"/>
        <v>195415</v>
      </c>
      <c r="AE196" s="150">
        <f>IF(AH196=1,[6]Input!C207,AD195*((B196-B195)-1)*$AE$2/365+$AE$2/365*1*AD196)</f>
        <v>822.31004191780812</v>
      </c>
      <c r="AF196" s="150">
        <f>IF(AH196=1,[6]Input!E207,J196*'PS INPUT'!$C$22)</f>
        <v>0</v>
      </c>
      <c r="AG196" s="52"/>
      <c r="AH196">
        <v>0</v>
      </c>
    </row>
    <row r="197" spans="1:34" ht="12.75" hidden="1" customHeight="1" outlineLevel="1" x14ac:dyDescent="0.2">
      <c r="A197">
        <f t="shared" si="49"/>
        <v>3</v>
      </c>
      <c r="B197" s="70">
        <f t="shared" si="50"/>
        <v>45382</v>
      </c>
      <c r="C197" s="77">
        <v>45352</v>
      </c>
      <c r="D197" s="142">
        <f>IF(AH197=1,'[5]SREC Inventory Activity'!C186,VLOOKUP($B197,Loans!$B$12:$AN$227,34,FALSE))</f>
        <v>520</v>
      </c>
      <c r="E197" s="82">
        <f>IF(AH197=1,'[5]SREC Inventory Activity'!I186,IF($A197&lt;6,VLOOKUP(YEAR(B197),SRECPrice!$B$5:$C$26,2,FALSE),VLOOKUP(YEAR(B197)+1,SRECPrice!$B$5:$C$26,2,FALSE)))</f>
        <v>209</v>
      </c>
      <c r="F197" s="143">
        <f>IF(AH197=1,IF(AND(E197&lt;475,'[5]SREC Inventory Activity'!N186&gt;475),'[5]SREC Inventory Activity'!$N186,475),475)</f>
        <v>475</v>
      </c>
      <c r="G197" s="82">
        <f>IF(AH197=1,'[6]SREC Inv. Summary'!C196,D197*E197)</f>
        <v>108680</v>
      </c>
      <c r="H197" s="11">
        <f t="shared" si="51"/>
        <v>247000</v>
      </c>
      <c r="I197" s="11">
        <f t="shared" si="52"/>
        <v>-138320</v>
      </c>
      <c r="J197" s="147">
        <f>IF(AH197=1,'[5]SREC Inventory Activity'!Q186,IF($K$5="M",SUM(D$14:D196)-SUM(J$14:J196),IF($K$5="B",IF(ISODD($A197),SUM(D$14:D196)-SUM(J$14:J196),0),IF(OR(A197=1,A197=4,A197=7,A197=10),SUM(D$14:D196)-SUM(J$14:J196),0))))</f>
        <v>0</v>
      </c>
      <c r="K197" s="148">
        <f>IF(AH197=1,'[5]SREC Inventory Activity'!W186,IF(J197&gt;0,E197,0))</f>
        <v>0</v>
      </c>
      <c r="L197" s="82">
        <f t="shared" si="63"/>
        <v>0</v>
      </c>
      <c r="M197" s="82">
        <f>IF(AH197=1,'[6]SREC Inv. Summary'!F196,IF(J197=0,0,O196))</f>
        <v>0</v>
      </c>
      <c r="N197" s="78">
        <f t="shared" si="53"/>
        <v>0</v>
      </c>
      <c r="O197" s="78">
        <f t="shared" si="54"/>
        <v>304095</v>
      </c>
      <c r="P197" s="84">
        <f>IF(AH197=1,'[5]SREC Inventory Activity'!AB186,VLOOKUP($B197,Loans!$B$12:$AN$227,28,FALSE)*0)</f>
        <v>0</v>
      </c>
      <c r="Q197" s="82">
        <f>IF(AH197=1,'[6]SREC Inv. Summary'!J196,P197*E197*0.75)</f>
        <v>0</v>
      </c>
      <c r="R197" s="149">
        <f>IF(AH197=1,'[5]SREC Inventory Activity'!AH186,IF($K$5="M",SUM(P$14:P196)-SUM(R$14:R196),IF($K$5="B",IF(ISODD($A197),SUM(P$14:P196)-SUM(R$14:R196),0),IF(OR(A197=1,A197=4,A197=7,A197=10),SUM(P$14:P196)-SUM(R$14:R196),0))))</f>
        <v>0</v>
      </c>
      <c r="S197" s="82">
        <f>IF(AH197=1,'[6]SREC Inv. Summary'!M196,IF(R197&gt;0,V196,0))</f>
        <v>0</v>
      </c>
      <c r="T197" s="82">
        <f>IF(AH197=1,'[6]SREC Inv. Summary'!L196,IF(AND(R197&gt;0,K197=0),K197*R197,0))</f>
        <v>0</v>
      </c>
      <c r="U197" s="11">
        <f t="shared" si="55"/>
        <v>0</v>
      </c>
      <c r="V197" s="11">
        <f t="shared" si="56"/>
        <v>0</v>
      </c>
      <c r="W197" s="79">
        <f t="shared" si="57"/>
        <v>520</v>
      </c>
      <c r="X197" s="79">
        <f t="shared" si="58"/>
        <v>0</v>
      </c>
      <c r="Y197" s="145">
        <f t="shared" si="64"/>
        <v>1455</v>
      </c>
      <c r="Z197" s="80">
        <f t="shared" si="59"/>
        <v>108680</v>
      </c>
      <c r="AA197" s="80">
        <f t="shared" si="60"/>
        <v>0</v>
      </c>
      <c r="AB197" s="80">
        <f t="shared" si="65"/>
        <v>0</v>
      </c>
      <c r="AC197" s="80">
        <f t="shared" si="61"/>
        <v>0</v>
      </c>
      <c r="AD197" s="11">
        <f t="shared" si="62"/>
        <v>304095</v>
      </c>
      <c r="AE197" s="150">
        <f>IF(AH197=1,[6]Input!C208,AD196*((B197-B196)-1)*$AE$2/365+$AE$2/365*1*AD197)</f>
        <v>1633.7120589041092</v>
      </c>
      <c r="AF197" s="150">
        <f>IF(AH197=1,[6]Input!E208,J197*'PS INPUT'!$C$22)</f>
        <v>0</v>
      </c>
      <c r="AG197" s="52"/>
      <c r="AH197">
        <v>0</v>
      </c>
    </row>
    <row r="198" spans="1:34" ht="12.75" hidden="1" customHeight="1" outlineLevel="1" x14ac:dyDescent="0.2">
      <c r="A198">
        <f t="shared" si="49"/>
        <v>4</v>
      </c>
      <c r="B198" s="70">
        <f t="shared" si="50"/>
        <v>45412</v>
      </c>
      <c r="C198" s="77">
        <v>45383</v>
      </c>
      <c r="D198" s="142">
        <f>IF(AH198=1,'[5]SREC Inventory Activity'!C187,VLOOKUP($B198,Loans!$B$12:$AN$227,34,FALSE))</f>
        <v>583</v>
      </c>
      <c r="E198" s="82">
        <f>IF(AH198=1,'[5]SREC Inventory Activity'!I187,IF($A198&lt;6,VLOOKUP(YEAR(B198),SRECPrice!$B$5:$C$26,2,FALSE),VLOOKUP(YEAR(B198)+1,SRECPrice!$B$5:$C$26,2,FALSE)))</f>
        <v>209</v>
      </c>
      <c r="F198" s="143">
        <f>IF(AH198=1,IF(AND(E198&lt;475,'[5]SREC Inventory Activity'!N187&gt;475),'[5]SREC Inventory Activity'!$N187,475),475)</f>
        <v>475</v>
      </c>
      <c r="G198" s="82">
        <f>IF(AH198=1,'[6]SREC Inv. Summary'!C197,D198*E198)</f>
        <v>121847</v>
      </c>
      <c r="H198" s="11">
        <f t="shared" si="51"/>
        <v>276925</v>
      </c>
      <c r="I198" s="11">
        <f t="shared" si="52"/>
        <v>-155078</v>
      </c>
      <c r="J198" s="147">
        <f>IF(AH198=1,'[5]SREC Inventory Activity'!Q187,IF($K$5="M",SUM(D$14:D197)-SUM(J$14:J197),IF($K$5="B",IF(ISODD($A198),SUM(D$14:D197)-SUM(J$14:J197),0),IF(OR(A198=1,A198=4,A198=7,A198=10),SUM(D$14:D197)-SUM(J$14:J197),0))))</f>
        <v>1455</v>
      </c>
      <c r="K198" s="148">
        <f>IF(AH198=1,'[5]SREC Inventory Activity'!W187,IF(J198&gt;0,E198,0))</f>
        <v>209</v>
      </c>
      <c r="L198" s="82">
        <f t="shared" si="63"/>
        <v>304095</v>
      </c>
      <c r="M198" s="82">
        <f>IF(AH198=1,'[6]SREC Inv. Summary'!F197,IF(J198=0,0,O197))</f>
        <v>304095</v>
      </c>
      <c r="N198" s="78">
        <f t="shared" si="53"/>
        <v>0</v>
      </c>
      <c r="O198" s="78">
        <f t="shared" si="54"/>
        <v>121847</v>
      </c>
      <c r="P198" s="84">
        <f>IF(AH198=1,'[5]SREC Inventory Activity'!AB187,VLOOKUP($B198,Loans!$B$12:$AN$227,28,FALSE)*0)</f>
        <v>0</v>
      </c>
      <c r="Q198" s="82">
        <f>IF(AH198=1,'[6]SREC Inv. Summary'!J197,P198*E198*0.75)</f>
        <v>0</v>
      </c>
      <c r="R198" s="149">
        <f>IF(AH198=1,'[5]SREC Inventory Activity'!AH187,IF($K$5="M",SUM(P$14:P197)-SUM(R$14:R197),IF($K$5="B",IF(ISODD($A198),SUM(P$14:P197)-SUM(R$14:R197),0),IF(OR(A198=1,A198=4,A198=7,A198=10),SUM(P$14:P197)-SUM(R$14:R197),0))))</f>
        <v>0</v>
      </c>
      <c r="S198" s="82">
        <f>IF(AH198=1,'[6]SREC Inv. Summary'!M197,IF(R198&gt;0,V197,0))</f>
        <v>0</v>
      </c>
      <c r="T198" s="82">
        <f>IF(AH198=1,'[6]SREC Inv. Summary'!L197,IF(AND(R198&gt;0,K198=0),K198*R198,0))</f>
        <v>0</v>
      </c>
      <c r="U198" s="11">
        <f t="shared" si="55"/>
        <v>0</v>
      </c>
      <c r="V198" s="11">
        <f t="shared" si="56"/>
        <v>0</v>
      </c>
      <c r="W198" s="79">
        <f t="shared" si="57"/>
        <v>583</v>
      </c>
      <c r="X198" s="79">
        <f t="shared" si="58"/>
        <v>1455</v>
      </c>
      <c r="Y198" s="145">
        <f t="shared" si="64"/>
        <v>583</v>
      </c>
      <c r="Z198" s="80">
        <f t="shared" si="59"/>
        <v>121847</v>
      </c>
      <c r="AA198" s="80">
        <f t="shared" si="60"/>
        <v>304095</v>
      </c>
      <c r="AB198" s="80">
        <f t="shared" si="65"/>
        <v>304095</v>
      </c>
      <c r="AC198" s="80">
        <f t="shared" si="61"/>
        <v>0</v>
      </c>
      <c r="AD198" s="11">
        <f t="shared" si="62"/>
        <v>121847</v>
      </c>
      <c r="AE198" s="150">
        <f>IF(AH198=1,[6]Input!C209,AD197*((B198-B197)-1)*$AE$2/365+$AE$2/365*1*AD198)</f>
        <v>2368.64716</v>
      </c>
      <c r="AF198" s="150">
        <f>IF(AH198=1,[6]Input!E209,J198*'PS INPUT'!$C$22)</f>
        <v>1542.3000000000002</v>
      </c>
      <c r="AG198" s="52"/>
      <c r="AH198">
        <v>0</v>
      </c>
    </row>
    <row r="199" spans="1:34" ht="12.75" hidden="1" customHeight="1" outlineLevel="1" x14ac:dyDescent="0.2">
      <c r="A199">
        <f t="shared" si="49"/>
        <v>5</v>
      </c>
      <c r="B199" s="70">
        <f t="shared" si="50"/>
        <v>45443</v>
      </c>
      <c r="C199" s="77">
        <v>45413</v>
      </c>
      <c r="D199" s="142">
        <f>IF(AH199=1,'[5]SREC Inventory Activity'!C188,VLOOKUP($B199,Loans!$B$12:$AN$227,34,FALSE))</f>
        <v>792</v>
      </c>
      <c r="E199" s="82">
        <f>IF(AH199=1,'[5]SREC Inventory Activity'!I188,IF($A199&lt;6,VLOOKUP(YEAR(B199),SRECPrice!$B$5:$C$26,2,FALSE),VLOOKUP(YEAR(B199)+1,SRECPrice!$B$5:$C$26,2,FALSE)))</f>
        <v>209</v>
      </c>
      <c r="F199" s="143">
        <f>IF(AH199=1,IF(AND(E199&lt;475,'[5]SREC Inventory Activity'!N188&gt;475),'[5]SREC Inventory Activity'!$N188,475),475)</f>
        <v>475</v>
      </c>
      <c r="G199" s="82">
        <f>IF(AH199=1,'[6]SREC Inv. Summary'!C198,D199*E199)</f>
        <v>165528</v>
      </c>
      <c r="H199" s="11">
        <f t="shared" si="51"/>
        <v>376200</v>
      </c>
      <c r="I199" s="11">
        <f t="shared" si="52"/>
        <v>-210672</v>
      </c>
      <c r="J199" s="147">
        <f>IF(AH199=1,'[5]SREC Inventory Activity'!Q188,IF($K$5="M",SUM(D$14:D198)-SUM(J$14:J198),IF($K$5="B",IF(ISODD($A199),SUM(D$14:D198)-SUM(J$14:J198),0),IF(OR(A199=1,A199=4,A199=7,A199=10),SUM(D$14:D198)-SUM(J$14:J198),0))))</f>
        <v>0</v>
      </c>
      <c r="K199" s="148">
        <f>IF(AH199=1,'[5]SREC Inventory Activity'!W188,IF(J199&gt;0,E199,0))</f>
        <v>0</v>
      </c>
      <c r="L199" s="82">
        <f t="shared" si="63"/>
        <v>0</v>
      </c>
      <c r="M199" s="82">
        <f>IF(AH199=1,'[6]SREC Inv. Summary'!F198,IF(J199=0,0,O198))</f>
        <v>0</v>
      </c>
      <c r="N199" s="78">
        <f t="shared" si="53"/>
        <v>0</v>
      </c>
      <c r="O199" s="78">
        <f t="shared" si="54"/>
        <v>287375</v>
      </c>
      <c r="P199" s="84">
        <f>IF(AH199=1,'[5]SREC Inventory Activity'!AB188,VLOOKUP($B199,Loans!$B$12:$AN$227,28,FALSE)*0)</f>
        <v>0</v>
      </c>
      <c r="Q199" s="82">
        <f>IF(AH199=1,'[6]SREC Inv. Summary'!J198,P199*E199*0.75)</f>
        <v>0</v>
      </c>
      <c r="R199" s="149">
        <f>IF(AH199=1,'[5]SREC Inventory Activity'!AH188,IF($K$5="M",SUM(P$14:P198)-SUM(R$14:R198),IF($K$5="B",IF(ISODD($A199),SUM(P$14:P198)-SUM(R$14:R198),0),IF(OR(A199=1,A199=4,A199=7,A199=10),SUM(P$14:P198)-SUM(R$14:R198),0))))</f>
        <v>0</v>
      </c>
      <c r="S199" s="82">
        <f>IF(AH199=1,'[6]SREC Inv. Summary'!M198,IF(R199&gt;0,V198,0))</f>
        <v>0</v>
      </c>
      <c r="T199" s="82">
        <f>IF(AH199=1,'[6]SREC Inv. Summary'!L198,IF(AND(R199&gt;0,K199=0),K199*R199,0))</f>
        <v>0</v>
      </c>
      <c r="U199" s="11">
        <f t="shared" si="55"/>
        <v>0</v>
      </c>
      <c r="V199" s="11">
        <f t="shared" si="56"/>
        <v>0</v>
      </c>
      <c r="W199" s="79">
        <f t="shared" si="57"/>
        <v>792</v>
      </c>
      <c r="X199" s="79">
        <f t="shared" si="58"/>
        <v>0</v>
      </c>
      <c r="Y199" s="145">
        <f t="shared" si="64"/>
        <v>1375</v>
      </c>
      <c r="Z199" s="80">
        <f t="shared" si="59"/>
        <v>165528</v>
      </c>
      <c r="AA199" s="80">
        <f t="shared" si="60"/>
        <v>0</v>
      </c>
      <c r="AB199" s="80">
        <f t="shared" si="65"/>
        <v>0</v>
      </c>
      <c r="AC199" s="80">
        <f t="shared" si="61"/>
        <v>0</v>
      </c>
      <c r="AD199" s="11">
        <f t="shared" si="62"/>
        <v>287375</v>
      </c>
      <c r="AE199" s="150">
        <f>IF(AH199=1,[6]Input!C210,AD198*((B199-B198)-1)*$AE$2/365+$AE$2/365*1*AD199)</f>
        <v>1044.5679712328767</v>
      </c>
      <c r="AF199" s="150">
        <f>IF(AH199=1,[6]Input!E210,J199*'PS INPUT'!$C$22)</f>
        <v>0</v>
      </c>
      <c r="AG199" s="52"/>
      <c r="AH199">
        <v>0</v>
      </c>
    </row>
    <row r="200" spans="1:34" ht="12.75" hidden="1" customHeight="1" outlineLevel="1" x14ac:dyDescent="0.2">
      <c r="A200">
        <f t="shared" si="49"/>
        <v>6</v>
      </c>
      <c r="B200" s="70">
        <f t="shared" si="50"/>
        <v>45473</v>
      </c>
      <c r="C200" s="77">
        <v>45444</v>
      </c>
      <c r="D200" s="142">
        <f>IF(AH200=1,'[5]SREC Inventory Activity'!C189,VLOOKUP($B200,Loans!$B$12:$AN$227,34,FALSE))</f>
        <v>263</v>
      </c>
      <c r="E200" s="82">
        <f>IF(AH200=1,'[5]SREC Inventory Activity'!I189,IF($A200&lt;6,VLOOKUP(YEAR(B200),SRECPrice!$B$5:$C$26,2,FALSE),VLOOKUP(YEAR(B200)+1,SRECPrice!$B$5:$C$26,2,FALSE)))</f>
        <v>209</v>
      </c>
      <c r="F200" s="143">
        <f>IF(AH200=1,IF(AND(E200&lt;475,'[5]SREC Inventory Activity'!N189&gt;475),'[5]SREC Inventory Activity'!$N189,475),475)</f>
        <v>475</v>
      </c>
      <c r="G200" s="82">
        <f>IF(AH200=1,'[6]SREC Inv. Summary'!C199,D200*E200)</f>
        <v>54967</v>
      </c>
      <c r="H200" s="11">
        <f t="shared" si="51"/>
        <v>124925</v>
      </c>
      <c r="I200" s="11">
        <f t="shared" si="52"/>
        <v>-69958</v>
      </c>
      <c r="J200" s="147">
        <f>IF(AH200=1,'[5]SREC Inventory Activity'!Q189,IF($K$5="M",SUM(D$14:D199)-SUM(J$14:J199),IF($K$5="B",IF(ISODD($A200),SUM(D$14:D199)-SUM(J$14:J199),0),IF(OR(A200=1,A200=4,A200=7,A200=10),SUM(D$14:D199)-SUM(J$14:J199),0))))</f>
        <v>0</v>
      </c>
      <c r="K200" s="148">
        <f>IF(AH200=1,'[5]SREC Inventory Activity'!W189,IF(J200&gt;0,E200,0))</f>
        <v>0</v>
      </c>
      <c r="L200" s="82">
        <f t="shared" si="63"/>
        <v>0</v>
      </c>
      <c r="M200" s="82">
        <f>IF(AH200=1,'[6]SREC Inv. Summary'!F199,IF(J200=0,0,O199))</f>
        <v>0</v>
      </c>
      <c r="N200" s="78">
        <f t="shared" si="53"/>
        <v>0</v>
      </c>
      <c r="O200" s="78">
        <f t="shared" si="54"/>
        <v>342342</v>
      </c>
      <c r="P200" s="84">
        <f>IF(AH200=1,'[5]SREC Inventory Activity'!AB189,VLOOKUP($B200,Loans!$B$12:$AN$227,28,FALSE)*0)</f>
        <v>0</v>
      </c>
      <c r="Q200" s="82">
        <f>IF(AH200=1,'[6]SREC Inv. Summary'!J199,P200*E200*0.75)</f>
        <v>0</v>
      </c>
      <c r="R200" s="149">
        <f>IF(AH200=1,'[5]SREC Inventory Activity'!AH189,IF($K$5="M",SUM(P$14:P199)-SUM(R$14:R199),IF($K$5="B",IF(ISODD($A200),SUM(P$14:P199)-SUM(R$14:R199),0),IF(OR(A200=1,A200=4,A200=7,A200=10),SUM(P$14:P199)-SUM(R$14:R199),0))))</f>
        <v>0</v>
      </c>
      <c r="S200" s="82">
        <f>IF(AH200=1,'[6]SREC Inv. Summary'!M199,IF(R200&gt;0,V199,0))</f>
        <v>0</v>
      </c>
      <c r="T200" s="82">
        <f>IF(AH200=1,'[6]SREC Inv. Summary'!L199,IF(AND(R200&gt;0,K200=0),K200*R200,0))</f>
        <v>0</v>
      </c>
      <c r="U200" s="11">
        <f t="shared" si="55"/>
        <v>0</v>
      </c>
      <c r="V200" s="11">
        <f t="shared" si="56"/>
        <v>0</v>
      </c>
      <c r="W200" s="79">
        <f t="shared" si="57"/>
        <v>263</v>
      </c>
      <c r="X200" s="79">
        <f t="shared" si="58"/>
        <v>0</v>
      </c>
      <c r="Y200" s="145">
        <f t="shared" si="64"/>
        <v>1638</v>
      </c>
      <c r="Z200" s="80">
        <f t="shared" si="59"/>
        <v>54967</v>
      </c>
      <c r="AA200" s="80">
        <f t="shared" si="60"/>
        <v>0</v>
      </c>
      <c r="AB200" s="80">
        <f t="shared" si="65"/>
        <v>0</v>
      </c>
      <c r="AC200" s="80">
        <f t="shared" si="61"/>
        <v>0</v>
      </c>
      <c r="AD200" s="11">
        <f t="shared" si="62"/>
        <v>342342</v>
      </c>
      <c r="AE200" s="150">
        <f>IF(AH200=1,[6]Input!C211,AD199*((B200-B199)-1)*$AE$2/365+$AE$2/365*1*AD200)</f>
        <v>2298.6032435616439</v>
      </c>
      <c r="AF200" s="150">
        <f>IF(AH200=1,[6]Input!E211,J200*'PS INPUT'!$C$22)</f>
        <v>0</v>
      </c>
      <c r="AG200" s="52"/>
      <c r="AH200">
        <v>0</v>
      </c>
    </row>
    <row r="201" spans="1:34" ht="12.75" hidden="1" customHeight="1" outlineLevel="1" x14ac:dyDescent="0.2">
      <c r="A201">
        <f t="shared" si="49"/>
        <v>7</v>
      </c>
      <c r="B201" s="70">
        <f t="shared" si="50"/>
        <v>45504</v>
      </c>
      <c r="C201" s="77">
        <v>45474</v>
      </c>
      <c r="D201" s="142">
        <f>IF(AH201=1,'[5]SREC Inventory Activity'!C190,VLOOKUP($B201,Loans!$B$12:$AN$227,34,FALSE))</f>
        <v>207</v>
      </c>
      <c r="E201" s="82">
        <f>IF(AH201=1,'[5]SREC Inventory Activity'!I190,IF($A201&lt;6,VLOOKUP(YEAR(B201),SRECPrice!$B$5:$C$26,2,FALSE),VLOOKUP(YEAR(B201)+1,SRECPrice!$B$5:$C$26,2,FALSE)))</f>
        <v>209</v>
      </c>
      <c r="F201" s="143">
        <f>IF(AH201=1,IF(AND(E201&lt;475,'[5]SREC Inventory Activity'!N190&gt;475),'[5]SREC Inventory Activity'!$N190,475),475)</f>
        <v>475</v>
      </c>
      <c r="G201" s="82">
        <f>IF(AH201=1,'[6]SREC Inv. Summary'!C200,D201*E201)</f>
        <v>43263</v>
      </c>
      <c r="H201" s="11">
        <f t="shared" si="51"/>
        <v>98325</v>
      </c>
      <c r="I201" s="11">
        <f t="shared" si="52"/>
        <v>-55062</v>
      </c>
      <c r="J201" s="147">
        <f>IF(AH201=1,'[5]SREC Inventory Activity'!Q190,IF($K$5="M",SUM(D$14:D200)-SUM(J$14:J200),IF($K$5="B",IF(ISODD($A201),SUM(D$14:D200)-SUM(J$14:J200),0),IF(OR(A201=1,A201=4,A201=7,A201=10),SUM(D$14:D200)-SUM(J$14:J200),0))))</f>
        <v>1638</v>
      </c>
      <c r="K201" s="148">
        <f>IF(AH201=1,'[5]SREC Inventory Activity'!W190,IF(J201&gt;0,E201,0))</f>
        <v>209</v>
      </c>
      <c r="L201" s="82">
        <f t="shared" si="63"/>
        <v>342342</v>
      </c>
      <c r="M201" s="82">
        <f>IF(AH201=1,'[6]SREC Inv. Summary'!F200,IF(J201=0,0,O200))</f>
        <v>342342</v>
      </c>
      <c r="N201" s="78">
        <f t="shared" si="53"/>
        <v>0</v>
      </c>
      <c r="O201" s="78">
        <f t="shared" si="54"/>
        <v>43263</v>
      </c>
      <c r="P201" s="84">
        <f>IF(AH201=1,'[5]SREC Inventory Activity'!AB190,VLOOKUP($B201,Loans!$B$12:$AN$227,28,FALSE)*0)</f>
        <v>0</v>
      </c>
      <c r="Q201" s="82">
        <f>IF(AH201=1,'[6]SREC Inv. Summary'!J200,P201*E201*0.75)</f>
        <v>0</v>
      </c>
      <c r="R201" s="149">
        <f>IF(AH201=1,'[5]SREC Inventory Activity'!AH190,IF($K$5="M",SUM(P$14:P200)-SUM(R$14:R200),IF($K$5="B",IF(ISODD($A201),SUM(P$14:P200)-SUM(R$14:R200),0),IF(OR(A201=1,A201=4,A201=7,A201=10),SUM(P$14:P200)-SUM(R$14:R200),0))))</f>
        <v>0</v>
      </c>
      <c r="S201" s="82">
        <f>IF(AH201=1,'[6]SREC Inv. Summary'!M200,IF(R201&gt;0,V200,0))</f>
        <v>0</v>
      </c>
      <c r="T201" s="82">
        <f>IF(AH201=1,'[6]SREC Inv. Summary'!L200,IF(AND(R201&gt;0,K201=0),K201*R201,0))</f>
        <v>0</v>
      </c>
      <c r="U201" s="11">
        <f t="shared" si="55"/>
        <v>0</v>
      </c>
      <c r="V201" s="11">
        <f t="shared" si="56"/>
        <v>0</v>
      </c>
      <c r="W201" s="79">
        <f t="shared" si="57"/>
        <v>207</v>
      </c>
      <c r="X201" s="79">
        <f t="shared" si="58"/>
        <v>1638</v>
      </c>
      <c r="Y201" s="145">
        <f t="shared" si="64"/>
        <v>207</v>
      </c>
      <c r="Z201" s="80">
        <f t="shared" si="59"/>
        <v>43263</v>
      </c>
      <c r="AA201" s="80">
        <f t="shared" si="60"/>
        <v>342342</v>
      </c>
      <c r="AB201" s="80">
        <f t="shared" si="65"/>
        <v>342342</v>
      </c>
      <c r="AC201" s="80">
        <f t="shared" si="61"/>
        <v>0</v>
      </c>
      <c r="AD201" s="11">
        <f t="shared" si="62"/>
        <v>43263</v>
      </c>
      <c r="AE201" s="150">
        <f>IF(AH201=1,[6]Input!C212,AD200*((B201-B200)-1)*$AE$2/365+$AE$2/365*1*AD201)</f>
        <v>2732.3771893150683</v>
      </c>
      <c r="AF201" s="150">
        <f>IF(AH201=1,[6]Input!E212,J201*'PS INPUT'!$C$22)</f>
        <v>1736.2800000000002</v>
      </c>
      <c r="AG201" s="52"/>
      <c r="AH201">
        <v>0</v>
      </c>
    </row>
    <row r="202" spans="1:34" ht="12.75" hidden="1" customHeight="1" outlineLevel="1" x14ac:dyDescent="0.2">
      <c r="A202">
        <f t="shared" si="49"/>
        <v>8</v>
      </c>
      <c r="B202" s="70">
        <f t="shared" si="50"/>
        <v>45535</v>
      </c>
      <c r="C202" s="77">
        <v>45505</v>
      </c>
      <c r="D202" s="142">
        <f>IF(AH202=1,'[5]SREC Inventory Activity'!C191,VLOOKUP($B202,Loans!$B$12:$AN$227,34,FALSE))</f>
        <v>203</v>
      </c>
      <c r="E202" s="82">
        <f>IF(AH202=1,'[5]SREC Inventory Activity'!I191,IF($A202&lt;6,VLOOKUP(YEAR(B202),SRECPrice!$B$5:$C$26,2,FALSE),VLOOKUP(YEAR(B202)+1,SRECPrice!$B$5:$C$26,2,FALSE)))</f>
        <v>209</v>
      </c>
      <c r="F202" s="143">
        <f>IF(AH202=1,IF(AND(E202&lt;475,'[5]SREC Inventory Activity'!N191&gt;475),'[5]SREC Inventory Activity'!$N191,475),475)</f>
        <v>475</v>
      </c>
      <c r="G202" s="82">
        <f>IF(AH202=1,'[6]SREC Inv. Summary'!C201,D202*E202)</f>
        <v>42427</v>
      </c>
      <c r="H202" s="11">
        <f t="shared" si="51"/>
        <v>96425</v>
      </c>
      <c r="I202" s="11">
        <f t="shared" si="52"/>
        <v>-53998</v>
      </c>
      <c r="J202" s="147">
        <f>IF(AH202=1,'[5]SREC Inventory Activity'!Q191,IF($K$5="M",SUM(D$14:D201)-SUM(J$14:J201),IF($K$5="B",IF(ISODD($A202),SUM(D$14:D201)-SUM(J$14:J201),0),IF(OR(A202=1,A202=4,A202=7,A202=10),SUM(D$14:D201)-SUM(J$14:J201),0))))</f>
        <v>0</v>
      </c>
      <c r="K202" s="148">
        <f>IF(AH202=1,'[5]SREC Inventory Activity'!W191,IF(J202&gt;0,E202,0))</f>
        <v>0</v>
      </c>
      <c r="L202" s="82">
        <f t="shared" si="63"/>
        <v>0</v>
      </c>
      <c r="M202" s="82">
        <f>IF(AH202=1,'[6]SREC Inv. Summary'!F201,IF(J202=0,0,O201))</f>
        <v>0</v>
      </c>
      <c r="N202" s="78">
        <f t="shared" si="53"/>
        <v>0</v>
      </c>
      <c r="O202" s="78">
        <f t="shared" si="54"/>
        <v>85690</v>
      </c>
      <c r="P202" s="84">
        <f>IF(AH202=1,'[5]SREC Inventory Activity'!AB191,VLOOKUP($B202,Loans!$B$12:$AN$227,28,FALSE)*0)</f>
        <v>0</v>
      </c>
      <c r="Q202" s="82">
        <f>IF(AH202=1,'[6]SREC Inv. Summary'!J201,P202*E202*0.75)</f>
        <v>0</v>
      </c>
      <c r="R202" s="149">
        <f>IF(AH202=1,'[5]SREC Inventory Activity'!AH191,IF($K$5="M",SUM(P$14:P201)-SUM(R$14:R201),IF($K$5="B",IF(ISODD($A202),SUM(P$14:P201)-SUM(R$14:R201),0),IF(OR(A202=1,A202=4,A202=7,A202=10),SUM(P$14:P201)-SUM(R$14:R201),0))))</f>
        <v>0</v>
      </c>
      <c r="S202" s="82">
        <f>IF(AH202=1,'[6]SREC Inv. Summary'!M201,IF(R202&gt;0,V201,0))</f>
        <v>0</v>
      </c>
      <c r="T202" s="82">
        <f>IF(AH202=1,'[6]SREC Inv. Summary'!L201,IF(AND(R202&gt;0,K202=0),K202*R202,0))</f>
        <v>0</v>
      </c>
      <c r="U202" s="11">
        <f t="shared" si="55"/>
        <v>0</v>
      </c>
      <c r="V202" s="11">
        <f t="shared" si="56"/>
        <v>0</v>
      </c>
      <c r="W202" s="79">
        <f t="shared" si="57"/>
        <v>203</v>
      </c>
      <c r="X202" s="79">
        <f t="shared" si="58"/>
        <v>0</v>
      </c>
      <c r="Y202" s="145">
        <f t="shared" si="64"/>
        <v>410</v>
      </c>
      <c r="Z202" s="80">
        <f t="shared" si="59"/>
        <v>42427</v>
      </c>
      <c r="AA202" s="80">
        <f t="shared" si="60"/>
        <v>0</v>
      </c>
      <c r="AB202" s="80">
        <f t="shared" si="65"/>
        <v>0</v>
      </c>
      <c r="AC202" s="80">
        <f t="shared" si="61"/>
        <v>0</v>
      </c>
      <c r="AD202" s="11">
        <f t="shared" si="62"/>
        <v>85690</v>
      </c>
      <c r="AE202" s="150">
        <f>IF(AH202=1,[6]Input!C213,AD201*((B202-B201)-1)*$AE$2/365+$AE$2/365*1*AD202)</f>
        <v>366.5539342465753</v>
      </c>
      <c r="AF202" s="150">
        <f>IF(AH202=1,[6]Input!E213,J202*'PS INPUT'!$C$22)</f>
        <v>0</v>
      </c>
      <c r="AG202" s="52"/>
      <c r="AH202">
        <v>0</v>
      </c>
    </row>
    <row r="203" spans="1:34" ht="12.75" hidden="1" customHeight="1" outlineLevel="1" x14ac:dyDescent="0.2">
      <c r="A203">
        <f t="shared" si="49"/>
        <v>9</v>
      </c>
      <c r="B203" s="70">
        <f t="shared" si="50"/>
        <v>45565</v>
      </c>
      <c r="C203" s="77">
        <v>45536</v>
      </c>
      <c r="D203" s="142">
        <f>IF(AH203=1,'[5]SREC Inventory Activity'!C192,VLOOKUP($B203,Loans!$B$12:$AN$227,34,FALSE))</f>
        <v>200</v>
      </c>
      <c r="E203" s="82">
        <f>IF(AH203=1,'[5]SREC Inventory Activity'!I192,IF($A203&lt;6,VLOOKUP(YEAR(B203),SRECPrice!$B$5:$C$26,2,FALSE),VLOOKUP(YEAR(B203)+1,SRECPrice!$B$5:$C$26,2,FALSE)))</f>
        <v>209</v>
      </c>
      <c r="F203" s="143">
        <f>IF(AH203=1,IF(AND(E203&lt;475,'[5]SREC Inventory Activity'!N192&gt;475),'[5]SREC Inventory Activity'!$N192,475),475)</f>
        <v>475</v>
      </c>
      <c r="G203" s="82">
        <f>IF(AH203=1,'[6]SREC Inv. Summary'!C202,D203*E203)</f>
        <v>41800</v>
      </c>
      <c r="H203" s="11">
        <f t="shared" si="51"/>
        <v>95000</v>
      </c>
      <c r="I203" s="11">
        <f t="shared" si="52"/>
        <v>-53200</v>
      </c>
      <c r="J203" s="147">
        <f>IF(AH203=1,'[5]SREC Inventory Activity'!Q192,IF($K$5="M",SUM(D$14:D202)-SUM(J$14:J202),IF($K$5="B",IF(ISODD($A203),SUM(D$14:D202)-SUM(J$14:J202),0),IF(OR(A203=1,A203=4,A203=7,A203=10),SUM(D$14:D202)-SUM(J$14:J202),0))))</f>
        <v>0</v>
      </c>
      <c r="K203" s="148">
        <f>IF(AH203=1,'[5]SREC Inventory Activity'!W192,IF(J203&gt;0,E203,0))</f>
        <v>0</v>
      </c>
      <c r="L203" s="82">
        <f t="shared" si="63"/>
        <v>0</v>
      </c>
      <c r="M203" s="82">
        <f>IF(AH203=1,'[6]SREC Inv. Summary'!F202,IF(J203=0,0,O202))</f>
        <v>0</v>
      </c>
      <c r="N203" s="78">
        <f t="shared" si="53"/>
        <v>0</v>
      </c>
      <c r="O203" s="78">
        <f t="shared" si="54"/>
        <v>127490</v>
      </c>
      <c r="P203" s="84">
        <f>IF(AH203=1,'[5]SREC Inventory Activity'!AB192,VLOOKUP($B203,Loans!$B$12:$AN$227,28,FALSE)*0)</f>
        <v>0</v>
      </c>
      <c r="Q203" s="82">
        <f>IF(AH203=1,'[6]SREC Inv. Summary'!J202,P203*E203*0.75)</f>
        <v>0</v>
      </c>
      <c r="R203" s="149">
        <f>IF(AH203=1,'[5]SREC Inventory Activity'!AH192,IF($K$5="M",SUM(P$14:P202)-SUM(R$14:R202),IF($K$5="B",IF(ISODD($A203),SUM(P$14:P202)-SUM(R$14:R202),0),IF(OR(A203=1,A203=4,A203=7,A203=10),SUM(P$14:P202)-SUM(R$14:R202),0))))</f>
        <v>0</v>
      </c>
      <c r="S203" s="82">
        <f>IF(AH203=1,'[6]SREC Inv. Summary'!M202,IF(R203&gt;0,V202,0))</f>
        <v>0</v>
      </c>
      <c r="T203" s="82">
        <f>IF(AH203=1,'[6]SREC Inv. Summary'!L202,IF(AND(R203&gt;0,K203=0),K203*R203,0))</f>
        <v>0</v>
      </c>
      <c r="U203" s="11">
        <f t="shared" si="55"/>
        <v>0</v>
      </c>
      <c r="V203" s="11">
        <f t="shared" si="56"/>
        <v>0</v>
      </c>
      <c r="W203" s="79">
        <f t="shared" si="57"/>
        <v>200</v>
      </c>
      <c r="X203" s="79">
        <f t="shared" si="58"/>
        <v>0</v>
      </c>
      <c r="Y203" s="145">
        <f t="shared" si="64"/>
        <v>610</v>
      </c>
      <c r="Z203" s="80">
        <f t="shared" si="59"/>
        <v>41800</v>
      </c>
      <c r="AA203" s="80">
        <f t="shared" si="60"/>
        <v>0</v>
      </c>
      <c r="AB203" s="80">
        <f t="shared" si="65"/>
        <v>0</v>
      </c>
      <c r="AC203" s="80">
        <f t="shared" si="61"/>
        <v>0</v>
      </c>
      <c r="AD203" s="11">
        <f t="shared" si="62"/>
        <v>127490</v>
      </c>
      <c r="AE203" s="150">
        <f>IF(AH203=1,[6]Input!C214,AD202*((B203-B202)-1)*$AE$2/365+$AE$2/365*1*AD203)</f>
        <v>692.13356164383549</v>
      </c>
      <c r="AF203" s="150">
        <f>IF(AH203=1,[6]Input!E214,J203*'PS INPUT'!$C$22)</f>
        <v>0</v>
      </c>
      <c r="AG203" s="52"/>
      <c r="AH203">
        <v>0</v>
      </c>
    </row>
    <row r="204" spans="1:34" ht="12.75" hidden="1" customHeight="1" outlineLevel="1" x14ac:dyDescent="0.2">
      <c r="A204">
        <f t="shared" si="49"/>
        <v>10</v>
      </c>
      <c r="B204" s="70">
        <f t="shared" si="50"/>
        <v>45596</v>
      </c>
      <c r="C204" s="77">
        <v>45566</v>
      </c>
      <c r="D204" s="142">
        <f>IF(AH204=1,'[5]SREC Inventory Activity'!C193,VLOOKUP($B204,Loans!$B$12:$AN$227,34,FALSE))</f>
        <v>187</v>
      </c>
      <c r="E204" s="82">
        <f>IF(AH204=1,'[5]SREC Inventory Activity'!I193,IF($A204&lt;6,VLOOKUP(YEAR(B204),SRECPrice!$B$5:$C$26,2,FALSE),VLOOKUP(YEAR(B204)+1,SRECPrice!$B$5:$C$26,2,FALSE)))</f>
        <v>209</v>
      </c>
      <c r="F204" s="143">
        <f>IF(AH204=1,IF(AND(E204&lt;475,'[5]SREC Inventory Activity'!N193&gt;475),'[5]SREC Inventory Activity'!$N193,475),475)</f>
        <v>475</v>
      </c>
      <c r="G204" s="82">
        <f>IF(AH204=1,'[6]SREC Inv. Summary'!C203,D204*E204)</f>
        <v>39083</v>
      </c>
      <c r="H204" s="11">
        <f t="shared" si="51"/>
        <v>88825</v>
      </c>
      <c r="I204" s="11">
        <f t="shared" si="52"/>
        <v>-49742</v>
      </c>
      <c r="J204" s="147">
        <f>IF(AH204=1,'[5]SREC Inventory Activity'!Q193,IF($K$5="M",SUM(D$14:D203)-SUM(J$14:J203),IF($K$5="B",IF(ISODD($A204),SUM(D$14:D203)-SUM(J$14:J203),0),IF(OR(A204=1,A204=4,A204=7,A204=10),SUM(D$14:D203)-SUM(J$14:J203),0))))</f>
        <v>610</v>
      </c>
      <c r="K204" s="148">
        <f>IF(AH204=1,'[5]SREC Inventory Activity'!W193,IF(J204&gt;0,E204,0))</f>
        <v>209</v>
      </c>
      <c r="L204" s="82">
        <f t="shared" si="63"/>
        <v>127490</v>
      </c>
      <c r="M204" s="82">
        <f>IF(AH204=1,'[6]SREC Inv. Summary'!F203,IF(J204=0,0,O203))</f>
        <v>127490</v>
      </c>
      <c r="N204" s="78">
        <f t="shared" si="53"/>
        <v>0</v>
      </c>
      <c r="O204" s="78">
        <f t="shared" si="54"/>
        <v>39083</v>
      </c>
      <c r="P204" s="84">
        <f>IF(AH204=1,'[5]SREC Inventory Activity'!AB193,VLOOKUP($B204,Loans!$B$12:$AN$227,28,FALSE)*0)</f>
        <v>0</v>
      </c>
      <c r="Q204" s="82">
        <f>IF(AH204=1,'[6]SREC Inv. Summary'!J203,P204*E204*0.75)</f>
        <v>0</v>
      </c>
      <c r="R204" s="149">
        <f>IF(AH204=1,'[5]SREC Inventory Activity'!AH193,IF($K$5="M",SUM(P$14:P203)-SUM(R$14:R203),IF($K$5="B",IF(ISODD($A204),SUM(P$14:P203)-SUM(R$14:R203),0),IF(OR(A204=1,A204=4,A204=7,A204=10),SUM(P$14:P203)-SUM(R$14:R203),0))))</f>
        <v>0</v>
      </c>
      <c r="S204" s="82">
        <f>IF(AH204=1,'[6]SREC Inv. Summary'!M203,IF(R204&gt;0,V203,0))</f>
        <v>0</v>
      </c>
      <c r="T204" s="82">
        <f>IF(AH204=1,'[6]SREC Inv. Summary'!L203,IF(AND(R204&gt;0,K204=0),K204*R204,0))</f>
        <v>0</v>
      </c>
      <c r="U204" s="11">
        <f t="shared" si="55"/>
        <v>0</v>
      </c>
      <c r="V204" s="11">
        <f t="shared" si="56"/>
        <v>0</v>
      </c>
      <c r="W204" s="79">
        <f t="shared" si="57"/>
        <v>187</v>
      </c>
      <c r="X204" s="79">
        <f t="shared" si="58"/>
        <v>610</v>
      </c>
      <c r="Y204" s="145">
        <f t="shared" si="64"/>
        <v>187</v>
      </c>
      <c r="Z204" s="80">
        <f t="shared" si="59"/>
        <v>39083</v>
      </c>
      <c r="AA204" s="80">
        <f t="shared" si="60"/>
        <v>127490</v>
      </c>
      <c r="AB204" s="80">
        <f t="shared" si="65"/>
        <v>127490</v>
      </c>
      <c r="AC204" s="80">
        <f t="shared" si="61"/>
        <v>0</v>
      </c>
      <c r="AD204" s="11">
        <f t="shared" si="62"/>
        <v>39083</v>
      </c>
      <c r="AE204" s="150">
        <f>IF(AH204=1,[6]Input!C215,AD203*((B204-B203)-1)*$AE$2/365+$AE$2/365*1*AD204)</f>
        <v>1023.6378523287671</v>
      </c>
      <c r="AF204" s="150">
        <f>IF(AH204=1,[6]Input!E215,J204*'PS INPUT'!$C$22)</f>
        <v>646.6</v>
      </c>
      <c r="AG204" s="52"/>
      <c r="AH204">
        <v>0</v>
      </c>
    </row>
    <row r="205" spans="1:34" ht="12.75" hidden="1" customHeight="1" outlineLevel="1" x14ac:dyDescent="0.2">
      <c r="A205">
        <f t="shared" si="49"/>
        <v>11</v>
      </c>
      <c r="B205" s="70">
        <f t="shared" si="50"/>
        <v>45626</v>
      </c>
      <c r="C205" s="77">
        <v>45597</v>
      </c>
      <c r="D205" s="142">
        <f>IF(AH205=1,'[5]SREC Inventory Activity'!C194,VLOOKUP($B205,Loans!$B$12:$AN$227,34,FALSE))</f>
        <v>162</v>
      </c>
      <c r="E205" s="82">
        <f>IF(AH205=1,'[5]SREC Inventory Activity'!I194,IF($A205&lt;6,VLOOKUP(YEAR(B205),SRECPrice!$B$5:$C$26,2,FALSE),VLOOKUP(YEAR(B205)+1,SRECPrice!$B$5:$C$26,2,FALSE)))</f>
        <v>209</v>
      </c>
      <c r="F205" s="143">
        <f>IF(AH205=1,IF(AND(E205&lt;475,'[5]SREC Inventory Activity'!N194&gt;475),'[5]SREC Inventory Activity'!$N194,475),475)</f>
        <v>475</v>
      </c>
      <c r="G205" s="82">
        <f>IF(AH205=1,'[6]SREC Inv. Summary'!C204,D205*E205)</f>
        <v>33858</v>
      </c>
      <c r="H205" s="11">
        <f t="shared" si="51"/>
        <v>76950</v>
      </c>
      <c r="I205" s="11">
        <f t="shared" si="52"/>
        <v>-43092</v>
      </c>
      <c r="J205" s="147">
        <f>IF(AH205=1,'[5]SREC Inventory Activity'!Q194,IF($K$5="M",SUM(D$14:D204)-SUM(J$14:J204),IF($K$5="B",IF(ISODD($A205),SUM(D$14:D204)-SUM(J$14:J204),0),IF(OR(A205=1,A205=4,A205=7,A205=10),SUM(D$14:D204)-SUM(J$14:J204),0))))</f>
        <v>0</v>
      </c>
      <c r="K205" s="148">
        <f>IF(AH205=1,'[5]SREC Inventory Activity'!W194,IF(J205&gt;0,E205,0))</f>
        <v>0</v>
      </c>
      <c r="L205" s="82">
        <f t="shared" si="63"/>
        <v>0</v>
      </c>
      <c r="M205" s="82">
        <f>IF(AH205=1,'[6]SREC Inv. Summary'!F204,IF(J205=0,0,O204))</f>
        <v>0</v>
      </c>
      <c r="N205" s="78">
        <f t="shared" si="53"/>
        <v>0</v>
      </c>
      <c r="O205" s="78">
        <f t="shared" si="54"/>
        <v>72941</v>
      </c>
      <c r="P205" s="84">
        <f>IF(AH205=1,'[5]SREC Inventory Activity'!AB194,VLOOKUP($B205,Loans!$B$12:$AN$227,28,FALSE)*0)</f>
        <v>0</v>
      </c>
      <c r="Q205" s="82">
        <f>IF(AH205=1,'[6]SREC Inv. Summary'!J204,P205*E205*0.75)</f>
        <v>0</v>
      </c>
      <c r="R205" s="149">
        <f>IF(AH205=1,'[5]SREC Inventory Activity'!AH194,IF($K$5="M",SUM(P$14:P204)-SUM(R$14:R204),IF($K$5="B",IF(ISODD($A205),SUM(P$14:P204)-SUM(R$14:R204),0),IF(OR(A205=1,A205=4,A205=7,A205=10),SUM(P$14:P204)-SUM(R$14:R204),0))))</f>
        <v>0</v>
      </c>
      <c r="S205" s="82">
        <f>IF(AH205=1,'[6]SREC Inv. Summary'!M204,IF(R205&gt;0,V204,0))</f>
        <v>0</v>
      </c>
      <c r="T205" s="82">
        <f>IF(AH205=1,'[6]SREC Inv. Summary'!L204,IF(AND(R205&gt;0,K205=0),K205*R205,0))</f>
        <v>0</v>
      </c>
      <c r="U205" s="11">
        <f t="shared" si="55"/>
        <v>0</v>
      </c>
      <c r="V205" s="11">
        <f t="shared" si="56"/>
        <v>0</v>
      </c>
      <c r="W205" s="79">
        <f t="shared" si="57"/>
        <v>162</v>
      </c>
      <c r="X205" s="79">
        <f t="shared" si="58"/>
        <v>0</v>
      </c>
      <c r="Y205" s="145">
        <f t="shared" si="64"/>
        <v>349</v>
      </c>
      <c r="Z205" s="80">
        <f t="shared" si="59"/>
        <v>33858</v>
      </c>
      <c r="AA205" s="80">
        <f t="shared" si="60"/>
        <v>0</v>
      </c>
      <c r="AB205" s="80">
        <f t="shared" si="65"/>
        <v>0</v>
      </c>
      <c r="AC205" s="80">
        <f t="shared" si="61"/>
        <v>0</v>
      </c>
      <c r="AD205" s="11">
        <f t="shared" si="62"/>
        <v>72941</v>
      </c>
      <c r="AE205" s="150">
        <f>IF(AH205=1,[6]Input!C216,AD204*((B205-B204)-1)*$AE$2/365+$AE$2/365*1*AD205)</f>
        <v>319.59959342465754</v>
      </c>
      <c r="AF205" s="150">
        <f>IF(AH205=1,[6]Input!E216,J205*'PS INPUT'!$C$22)</f>
        <v>0</v>
      </c>
      <c r="AG205" s="52"/>
      <c r="AH205">
        <v>0</v>
      </c>
    </row>
    <row r="206" spans="1:34" ht="12.75" hidden="1" customHeight="1" outlineLevel="1" x14ac:dyDescent="0.2">
      <c r="A206">
        <f t="shared" si="49"/>
        <v>12</v>
      </c>
      <c r="B206" s="70">
        <f t="shared" si="50"/>
        <v>45657</v>
      </c>
      <c r="C206" s="77">
        <v>45627</v>
      </c>
      <c r="D206" s="142">
        <f>IF(AH206=1,'[5]SREC Inventory Activity'!C195,VLOOKUP($B206,Loans!$B$12:$AN$227,34,FALSE))</f>
        <v>135</v>
      </c>
      <c r="E206" s="82">
        <f>IF(AH206=1,'[5]SREC Inventory Activity'!I195,IF($A206&lt;6,VLOOKUP(YEAR(B206),SRECPrice!$B$5:$C$26,2,FALSE),VLOOKUP(YEAR(B206)+1,SRECPrice!$B$5:$C$26,2,FALSE)))</f>
        <v>209</v>
      </c>
      <c r="F206" s="143">
        <f>IF(AH206=1,IF(AND(E206&lt;475,'[5]SREC Inventory Activity'!N195&gt;475),'[5]SREC Inventory Activity'!$N195,475),475)</f>
        <v>475</v>
      </c>
      <c r="G206" s="82">
        <f>IF(AH206=1,'[6]SREC Inv. Summary'!C205,D206*E206)</f>
        <v>28215</v>
      </c>
      <c r="H206" s="11">
        <f t="shared" si="51"/>
        <v>64125</v>
      </c>
      <c r="I206" s="11">
        <f t="shared" si="52"/>
        <v>-35910</v>
      </c>
      <c r="J206" s="147">
        <f>IF(AH206=1,'[5]SREC Inventory Activity'!Q195,IF($K$5="M",SUM(D$14:D205)-SUM(J$14:J205),IF($K$5="B",IF(ISODD($A206),SUM(D$14:D205)-SUM(J$14:J205),0),IF(OR(A206=1,A206=4,A206=7,A206=10),SUM(D$14:D205)-SUM(J$14:J205),0))))</f>
        <v>0</v>
      </c>
      <c r="K206" s="148">
        <f>IF(AH206=1,'[5]SREC Inventory Activity'!W195,IF(J206&gt;0,E206,0))</f>
        <v>0</v>
      </c>
      <c r="L206" s="82">
        <f t="shared" si="63"/>
        <v>0</v>
      </c>
      <c r="M206" s="82">
        <f>IF(AH206=1,'[6]SREC Inv. Summary'!F205,IF(J206=0,0,O205))</f>
        <v>0</v>
      </c>
      <c r="N206" s="78">
        <f t="shared" si="53"/>
        <v>0</v>
      </c>
      <c r="O206" s="78">
        <f t="shared" si="54"/>
        <v>101156</v>
      </c>
      <c r="P206" s="84">
        <f>IF(AH206=1,'[5]SREC Inventory Activity'!AB195,VLOOKUP($B206,Loans!$B$12:$AN$227,28,FALSE)*0)</f>
        <v>0</v>
      </c>
      <c r="Q206" s="82">
        <f>IF(AH206=1,'[6]SREC Inv. Summary'!J205,P206*E206*0.75)</f>
        <v>0</v>
      </c>
      <c r="R206" s="149">
        <f>IF(AH206=1,'[5]SREC Inventory Activity'!AH195,IF($K$5="M",SUM(P$14:P205)-SUM(R$14:R205),IF($K$5="B",IF(ISODD($A206),SUM(P$14:P205)-SUM(R$14:R205),0),IF(OR(A206=1,A206=4,A206=7,A206=10),SUM(P$14:P205)-SUM(R$14:R205),0))))</f>
        <v>0</v>
      </c>
      <c r="S206" s="82">
        <f>IF(AH206=1,'[6]SREC Inv. Summary'!M205,IF(R206&gt;0,V205,0))</f>
        <v>0</v>
      </c>
      <c r="T206" s="82">
        <f>IF(AH206=1,'[6]SREC Inv. Summary'!L205,IF(AND(R206&gt;0,K206=0),K206*R206,0))</f>
        <v>0</v>
      </c>
      <c r="U206" s="11">
        <f t="shared" si="55"/>
        <v>0</v>
      </c>
      <c r="V206" s="11">
        <f t="shared" si="56"/>
        <v>0</v>
      </c>
      <c r="W206" s="79">
        <f t="shared" si="57"/>
        <v>135</v>
      </c>
      <c r="X206" s="79">
        <f t="shared" si="58"/>
        <v>0</v>
      </c>
      <c r="Y206" s="145">
        <f t="shared" si="64"/>
        <v>484</v>
      </c>
      <c r="Z206" s="80">
        <f t="shared" si="59"/>
        <v>28215</v>
      </c>
      <c r="AA206" s="80">
        <f t="shared" si="60"/>
        <v>0</v>
      </c>
      <c r="AB206" s="80">
        <f t="shared" si="65"/>
        <v>0</v>
      </c>
      <c r="AC206" s="80">
        <f t="shared" si="61"/>
        <v>0</v>
      </c>
      <c r="AD206" s="11">
        <f t="shared" si="62"/>
        <v>101156</v>
      </c>
      <c r="AE206" s="150">
        <f>IF(AH206=1,[6]Input!C217,AD205*((B206-B205)-1)*$AE$2/365+$AE$2/365*1*AD206)</f>
        <v>606.53048273972604</v>
      </c>
      <c r="AF206" s="150">
        <f>IF(AH206=1,[6]Input!E217,J206*'PS INPUT'!$C$22)</f>
        <v>0</v>
      </c>
      <c r="AG206" s="52"/>
      <c r="AH206">
        <v>0</v>
      </c>
    </row>
    <row r="207" spans="1:34" ht="12.75" hidden="1" customHeight="1" outlineLevel="1" x14ac:dyDescent="0.2">
      <c r="A207">
        <f t="shared" ref="A207:A266" si="66">MONTH(C207)</f>
        <v>1</v>
      </c>
      <c r="B207" s="70">
        <f t="shared" ref="B207:B266" si="67">EOMONTH(C207,0)</f>
        <v>45688</v>
      </c>
      <c r="C207" s="77">
        <v>45658</v>
      </c>
      <c r="D207" s="142">
        <f>IF(AH207=1,'[5]SREC Inventory Activity'!C196,VLOOKUP($B207,Loans!$B$12:$AN$227,34,FALSE))</f>
        <v>36</v>
      </c>
      <c r="E207" s="82">
        <f>IF(AH207=1,'[5]SREC Inventory Activity'!I196,IF($A207&lt;6,VLOOKUP(YEAR(B207),SRECPrice!$B$5:$C$26,2,FALSE),VLOOKUP(YEAR(B207)+1,SRECPrice!$B$5:$C$26,2,FALSE)))</f>
        <v>209</v>
      </c>
      <c r="F207" s="143">
        <f>IF(AH207=1,IF(AND(E207&lt;475,'[5]SREC Inventory Activity'!N196&gt;475),'[5]SREC Inventory Activity'!$N196,475),475)</f>
        <v>475</v>
      </c>
      <c r="G207" s="82">
        <f>IF(AH207=1,'[6]SREC Inv. Summary'!C206,D207*E207)</f>
        <v>7524</v>
      </c>
      <c r="H207" s="11">
        <f t="shared" si="51"/>
        <v>17100</v>
      </c>
      <c r="I207" s="11">
        <f t="shared" si="52"/>
        <v>-9576</v>
      </c>
      <c r="J207" s="147">
        <f>IF(AH207=1,'[5]SREC Inventory Activity'!Q196,IF($K$5="M",SUM(D$14:D206)-SUM(J$14:J206),IF($K$5="B",IF(ISODD($A207),SUM(D$14:D206)-SUM(J$14:J206),0),IF(OR(A207=1,A207=4,A207=7,A207=10),SUM(D$14:D206)-SUM(J$14:J206),0))))</f>
        <v>484</v>
      </c>
      <c r="K207" s="148">
        <f>IF(AH207=1,'[5]SREC Inventory Activity'!W196,IF(J207&gt;0,E207,0))</f>
        <v>209</v>
      </c>
      <c r="L207" s="82">
        <f t="shared" si="63"/>
        <v>101156</v>
      </c>
      <c r="M207" s="82">
        <f>IF(AH207=1,'[6]SREC Inv. Summary'!F206,IF(J207=0,0,O206))</f>
        <v>101156</v>
      </c>
      <c r="N207" s="78">
        <f t="shared" si="53"/>
        <v>0</v>
      </c>
      <c r="O207" s="78">
        <f t="shared" si="54"/>
        <v>7524</v>
      </c>
      <c r="P207" s="84">
        <f>IF(AH207=1,'[5]SREC Inventory Activity'!AB196,VLOOKUP($B207,Loans!$B$12:$AN$227,28,FALSE)*0)</f>
        <v>0</v>
      </c>
      <c r="Q207" s="82">
        <f>IF(AH207=1,'[6]SREC Inv. Summary'!J206,P207*E207*0.75)</f>
        <v>0</v>
      </c>
      <c r="R207" s="149">
        <f>IF(AH207=1,'[5]SREC Inventory Activity'!AH196,IF($K$5="M",SUM(P$14:P206)-SUM(R$14:R206),IF($K$5="B",IF(ISODD($A207),SUM(P$14:P206)-SUM(R$14:R206),0),IF(OR(A207=1,A207=4,A207=7,A207=10),SUM(P$14:P206)-SUM(R$14:R206),0))))</f>
        <v>0</v>
      </c>
      <c r="S207" s="82">
        <f>IF(AH207=1,'[6]SREC Inv. Summary'!M206,IF(R207&gt;0,V206,0))</f>
        <v>0</v>
      </c>
      <c r="T207" s="82">
        <f>IF(AH207=1,'[6]SREC Inv. Summary'!L206,IF(AND(R207&gt;0,K207=0),K207*R207,0))</f>
        <v>0</v>
      </c>
      <c r="U207" s="11">
        <f t="shared" si="55"/>
        <v>0</v>
      </c>
      <c r="V207" s="11">
        <f t="shared" si="56"/>
        <v>0</v>
      </c>
      <c r="W207" s="79">
        <f t="shared" si="57"/>
        <v>36</v>
      </c>
      <c r="X207" s="79">
        <f t="shared" si="58"/>
        <v>484</v>
      </c>
      <c r="Y207" s="145">
        <f t="shared" si="64"/>
        <v>36</v>
      </c>
      <c r="Z207" s="80">
        <f t="shared" si="59"/>
        <v>7524</v>
      </c>
      <c r="AA207" s="80">
        <f t="shared" si="60"/>
        <v>101156</v>
      </c>
      <c r="AB207" s="80">
        <f t="shared" si="65"/>
        <v>101156</v>
      </c>
      <c r="AC207" s="80">
        <f t="shared" si="61"/>
        <v>0</v>
      </c>
      <c r="AD207" s="11">
        <f t="shared" si="62"/>
        <v>7524</v>
      </c>
      <c r="AE207" s="150">
        <f>IF(AH207=1,[6]Input!C218,AD206*((B207-B206)-1)*$AE$2/365+$AE$2/365*1*AD207)</f>
        <v>805.97568986301371</v>
      </c>
      <c r="AF207" s="150">
        <f>IF(AH207=1,[6]Input!E218,J207*'PS INPUT'!$C$22)</f>
        <v>513.04000000000008</v>
      </c>
      <c r="AG207" s="52"/>
      <c r="AH207">
        <v>0</v>
      </c>
    </row>
    <row r="208" spans="1:34" ht="12.75" hidden="1" customHeight="1" outlineLevel="1" x14ac:dyDescent="0.2">
      <c r="A208">
        <f t="shared" si="66"/>
        <v>2</v>
      </c>
      <c r="B208" s="70">
        <f t="shared" si="67"/>
        <v>45716</v>
      </c>
      <c r="C208" s="77">
        <v>45689</v>
      </c>
      <c r="D208" s="142">
        <f>IF(AH208=1,'[5]SREC Inventory Activity'!C197,VLOOKUP($B208,Loans!$B$12:$AN$227,34,FALSE))</f>
        <v>31</v>
      </c>
      <c r="E208" s="82">
        <f>IF(AH208=1,'[5]SREC Inventory Activity'!I197,IF($A208&lt;6,VLOOKUP(YEAR(B208),SRECPrice!$B$5:$C$26,2,FALSE),VLOOKUP(YEAR(B208)+1,SRECPrice!$B$5:$C$26,2,FALSE)))</f>
        <v>209</v>
      </c>
      <c r="F208" s="143">
        <f>IF(AH208=1,IF(AND(E208&lt;475,'[5]SREC Inventory Activity'!N197&gt;475),'[5]SREC Inventory Activity'!$N197,475),475)</f>
        <v>475</v>
      </c>
      <c r="G208" s="82">
        <f>IF(AH208=1,'[6]SREC Inv. Summary'!C207,D208*E208)</f>
        <v>6479</v>
      </c>
      <c r="H208" s="11">
        <f t="shared" si="51"/>
        <v>14725</v>
      </c>
      <c r="I208" s="11">
        <f t="shared" si="52"/>
        <v>-8246</v>
      </c>
      <c r="J208" s="147">
        <f>IF(AH208=1,'[5]SREC Inventory Activity'!Q197,IF($K$5="M",SUM(D$14:D207)-SUM(J$14:J207),IF($K$5="B",IF(ISODD($A208),SUM(D$14:D207)-SUM(J$14:J207),0),IF(OR(A208=1,A208=4,A208=7,A208=10),SUM(D$14:D207)-SUM(J$14:J207),0))))</f>
        <v>0</v>
      </c>
      <c r="K208" s="148">
        <f>IF(AH208=1,'[5]SREC Inventory Activity'!W197,IF(J208&gt;0,E208,0))</f>
        <v>0</v>
      </c>
      <c r="L208" s="82">
        <f t="shared" si="63"/>
        <v>0</v>
      </c>
      <c r="M208" s="82">
        <f>IF(AH208=1,'[6]SREC Inv. Summary'!F207,IF(J208=0,0,O207))</f>
        <v>0</v>
      </c>
      <c r="N208" s="78">
        <f t="shared" si="53"/>
        <v>0</v>
      </c>
      <c r="O208" s="78">
        <f t="shared" si="54"/>
        <v>14003</v>
      </c>
      <c r="P208" s="84">
        <f>IF(AH208=1,'[5]SREC Inventory Activity'!AB197,VLOOKUP($B208,Loans!$B$12:$AN$227,28,FALSE)*0)</f>
        <v>0</v>
      </c>
      <c r="Q208" s="82">
        <f>IF(AH208=1,'[6]SREC Inv. Summary'!J207,P208*E208*0.75)</f>
        <v>0</v>
      </c>
      <c r="R208" s="149">
        <f>IF(AH208=1,'[5]SREC Inventory Activity'!AH197,IF($K$5="M",SUM(P$14:P207)-SUM(R$14:R207),IF($K$5="B",IF(ISODD($A208),SUM(P$14:P207)-SUM(R$14:R207),0),IF(OR(A208=1,A208=4,A208=7,A208=10),SUM(P$14:P207)-SUM(R$14:R207),0))))</f>
        <v>0</v>
      </c>
      <c r="S208" s="82">
        <f>IF(AH208=1,'[6]SREC Inv. Summary'!M207,IF(R208&gt;0,V207,0))</f>
        <v>0</v>
      </c>
      <c r="T208" s="82">
        <f>IF(AH208=1,'[6]SREC Inv. Summary'!L207,IF(AND(R208&gt;0,K208=0),K208*R208,0))</f>
        <v>0</v>
      </c>
      <c r="U208" s="11">
        <f t="shared" si="55"/>
        <v>0</v>
      </c>
      <c r="V208" s="11">
        <f t="shared" si="56"/>
        <v>0</v>
      </c>
      <c r="W208" s="79">
        <f t="shared" si="57"/>
        <v>31</v>
      </c>
      <c r="X208" s="79">
        <f t="shared" si="58"/>
        <v>0</v>
      </c>
      <c r="Y208" s="145">
        <f t="shared" si="64"/>
        <v>67</v>
      </c>
      <c r="Z208" s="80">
        <f t="shared" si="59"/>
        <v>6479</v>
      </c>
      <c r="AA208" s="80">
        <f t="shared" si="60"/>
        <v>0</v>
      </c>
      <c r="AB208" s="80">
        <f t="shared" si="65"/>
        <v>0</v>
      </c>
      <c r="AC208" s="80">
        <f t="shared" si="61"/>
        <v>0</v>
      </c>
      <c r="AD208" s="11">
        <f t="shared" si="62"/>
        <v>14003</v>
      </c>
      <c r="AE208" s="150">
        <f>IF(AH208=1,[6]Input!C219,AD207*((B208-B207)-1)*$AE$2/365+$AE$2/365*1*AD208)</f>
        <v>57.530141643835613</v>
      </c>
      <c r="AF208" s="150">
        <f>IF(AH208=1,[6]Input!E219,J208*'PS INPUT'!$C$22)</f>
        <v>0</v>
      </c>
      <c r="AG208" s="52"/>
      <c r="AH208">
        <v>0</v>
      </c>
    </row>
    <row r="209" spans="1:34" ht="12.75" hidden="1" customHeight="1" outlineLevel="1" x14ac:dyDescent="0.2">
      <c r="A209">
        <f t="shared" si="66"/>
        <v>3</v>
      </c>
      <c r="B209" s="70">
        <f t="shared" si="67"/>
        <v>45747</v>
      </c>
      <c r="C209" s="77">
        <v>45717</v>
      </c>
      <c r="D209" s="142">
        <f>IF(AH209=1,'[5]SREC Inventory Activity'!C198,VLOOKUP($B209,Loans!$B$12:$AN$227,34,FALSE))</f>
        <v>38</v>
      </c>
      <c r="E209" s="82">
        <f>IF(AH209=1,'[5]SREC Inventory Activity'!I198,IF($A209&lt;6,VLOOKUP(YEAR(B209),SRECPrice!$B$5:$C$26,2,FALSE),VLOOKUP(YEAR(B209)+1,SRECPrice!$B$5:$C$26,2,FALSE)))</f>
        <v>209</v>
      </c>
      <c r="F209" s="143">
        <f>IF(AH209=1,IF(AND(E209&lt;475,'[5]SREC Inventory Activity'!N198&gt;475),'[5]SREC Inventory Activity'!$N198,475),475)</f>
        <v>475</v>
      </c>
      <c r="G209" s="82">
        <f>IF(AH209=1,'[6]SREC Inv. Summary'!C208,D209*E209)</f>
        <v>7942</v>
      </c>
      <c r="H209" s="11">
        <f t="shared" ref="H209:H230" si="68">IF(F209&gt;E209,F209*D209,E209*D209)</f>
        <v>18050</v>
      </c>
      <c r="I209" s="11">
        <f t="shared" ref="I209:I230" si="69">G209-H209</f>
        <v>-10108</v>
      </c>
      <c r="J209" s="147">
        <f>IF(AH209=1,'[5]SREC Inventory Activity'!Q198,IF($K$5="M",SUM(D$14:D208)-SUM(J$14:J208),IF($K$5="B",IF(ISODD($A209),SUM(D$14:D208)-SUM(J$14:J208),0),IF(OR(A209=1,A209=4,A209=7,A209=10),SUM(D$14:D208)-SUM(J$14:J208),0))))</f>
        <v>0</v>
      </c>
      <c r="K209" s="148">
        <f>IF(AH209=1,'[5]SREC Inventory Activity'!W198,IF(J209&gt;0,E209,0))</f>
        <v>0</v>
      </c>
      <c r="L209" s="82">
        <f t="shared" si="63"/>
        <v>0</v>
      </c>
      <c r="M209" s="82">
        <f>IF(AH209=1,'[6]SREC Inv. Summary'!F208,IF(J209=0,0,O208))</f>
        <v>0</v>
      </c>
      <c r="N209" s="78">
        <f t="shared" ref="N209:N230" si="70">L209-M209</f>
        <v>0</v>
      </c>
      <c r="O209" s="78">
        <f t="shared" ref="O209:O230" si="71">O208+G209-M209</f>
        <v>21945</v>
      </c>
      <c r="P209" s="84">
        <f>IF(AH209=1,'[5]SREC Inventory Activity'!AB198,VLOOKUP($B209,Loans!$B$12:$AN$227,28,FALSE)*0)</f>
        <v>0</v>
      </c>
      <c r="Q209" s="82">
        <f>IF(AH209=1,'[6]SREC Inv. Summary'!J208,P209*E209*0.75)</f>
        <v>0</v>
      </c>
      <c r="R209" s="149">
        <f>IF(AH209=1,'[5]SREC Inventory Activity'!AH198,IF($K$5="M",SUM(P$14:P208)-SUM(R$14:R208),IF($K$5="B",IF(ISODD($A209),SUM(P$14:P208)-SUM(R$14:R208),0),IF(OR(A209=1,A209=4,A209=7,A209=10),SUM(P$14:P208)-SUM(R$14:R208),0))))</f>
        <v>0</v>
      </c>
      <c r="S209" s="82">
        <f>IF(AH209=1,'[6]SREC Inv. Summary'!M208,IF(R209&gt;0,V208,0))</f>
        <v>0</v>
      </c>
      <c r="T209" s="82">
        <f>IF(AH209=1,'[6]SREC Inv. Summary'!L208,IF(AND(R209&gt;0,K209=0),K209*R209,0))</f>
        <v>0</v>
      </c>
      <c r="U209" s="11">
        <f t="shared" ref="U209:U230" si="72">T209-S209</f>
        <v>0</v>
      </c>
      <c r="V209" s="11">
        <f t="shared" ref="V209:V230" si="73">V208+Q209-S209</f>
        <v>0</v>
      </c>
      <c r="W209" s="79">
        <f t="shared" ref="W209:W230" si="74">D209+P209</f>
        <v>38</v>
      </c>
      <c r="X209" s="79">
        <f t="shared" ref="X209:X230" si="75">J209+R209</f>
        <v>0</v>
      </c>
      <c r="Y209" s="145">
        <f t="shared" si="64"/>
        <v>105</v>
      </c>
      <c r="Z209" s="80">
        <f t="shared" ref="Z209:Z230" si="76">G209+Q209</f>
        <v>7942</v>
      </c>
      <c r="AA209" s="80">
        <f t="shared" ref="AA209:AA230" si="77">M209+S209</f>
        <v>0</v>
      </c>
      <c r="AB209" s="80">
        <f t="shared" si="65"/>
        <v>0</v>
      </c>
      <c r="AC209" s="80">
        <f t="shared" ref="AC209:AC230" si="78">AB209-AA209</f>
        <v>0</v>
      </c>
      <c r="AD209" s="11">
        <f t="shared" ref="AD209:AD230" si="79">AD208+Z209-AA209</f>
        <v>21945</v>
      </c>
      <c r="AE209" s="150">
        <f>IF(AH209=1,[6]Input!C220,AD208*((B209-B208)-1)*$AE$2/365+$AE$2/365*1*AD209)</f>
        <v>117.10899863013697</v>
      </c>
      <c r="AF209" s="150">
        <f>IF(AH209=1,[6]Input!E220,J209*'PS INPUT'!$C$22)</f>
        <v>0</v>
      </c>
      <c r="AG209" s="52"/>
      <c r="AH209">
        <v>0</v>
      </c>
    </row>
    <row r="210" spans="1:34" ht="12.75" hidden="1" customHeight="1" outlineLevel="1" x14ac:dyDescent="0.2">
      <c r="A210">
        <f t="shared" si="66"/>
        <v>4</v>
      </c>
      <c r="B210" s="70">
        <f t="shared" si="67"/>
        <v>45777</v>
      </c>
      <c r="C210" s="77">
        <v>45748</v>
      </c>
      <c r="D210" s="142">
        <f>IF(AH210=1,'[5]SREC Inventory Activity'!C199,VLOOKUP($B210,Loans!$B$12:$AN$227,34,FALSE))</f>
        <v>51</v>
      </c>
      <c r="E210" s="82">
        <f>IF(AH210=1,'[5]SREC Inventory Activity'!I199,IF($A210&lt;6,VLOOKUP(YEAR(B210),SRECPrice!$B$5:$C$26,2,FALSE),VLOOKUP(YEAR(B210)+1,SRECPrice!$B$5:$C$26,2,FALSE)))</f>
        <v>209</v>
      </c>
      <c r="F210" s="143">
        <f>IF(AH210=1,IF(AND(E210&lt;475,'[5]SREC Inventory Activity'!N199&gt;475),'[5]SREC Inventory Activity'!$N199,475),475)</f>
        <v>475</v>
      </c>
      <c r="G210" s="82">
        <f>IF(AH210=1,'[6]SREC Inv. Summary'!C209,D210*E210)</f>
        <v>10659</v>
      </c>
      <c r="H210" s="11">
        <f t="shared" si="68"/>
        <v>24225</v>
      </c>
      <c r="I210" s="11">
        <f t="shared" si="69"/>
        <v>-13566</v>
      </c>
      <c r="J210" s="147">
        <f>IF(AH210=1,'[5]SREC Inventory Activity'!Q199,IF($K$5="M",SUM(D$14:D209)-SUM(J$14:J209),IF($K$5="B",IF(ISODD($A210),SUM(D$14:D209)-SUM(J$14:J209),0),IF(OR(A210=1,A210=4,A210=7,A210=10),SUM(D$14:D209)-SUM(J$14:J209),0))))</f>
        <v>105</v>
      </c>
      <c r="K210" s="148">
        <f>IF(AH210=1,'[5]SREC Inventory Activity'!W199,IF(J210&gt;0,E210,0))</f>
        <v>209</v>
      </c>
      <c r="L210" s="82">
        <f t="shared" ref="L210:L266" si="80">ROUND(J210*K210,2)</f>
        <v>21945</v>
      </c>
      <c r="M210" s="82">
        <f>IF(AH210=1,'[6]SREC Inv. Summary'!F209,IF(J210=0,0,O209))</f>
        <v>21945</v>
      </c>
      <c r="N210" s="78">
        <f t="shared" si="70"/>
        <v>0</v>
      </c>
      <c r="O210" s="78">
        <f t="shared" si="71"/>
        <v>10659</v>
      </c>
      <c r="P210" s="84">
        <f>IF(AH210=1,'[5]SREC Inventory Activity'!AB199,VLOOKUP($B210,Loans!$B$12:$AN$227,28,FALSE)*0)</f>
        <v>0</v>
      </c>
      <c r="Q210" s="82">
        <f>IF(AH210=1,'[6]SREC Inv. Summary'!J209,P210*E210*0.75)</f>
        <v>0</v>
      </c>
      <c r="R210" s="149">
        <f>IF(AH210=1,'[5]SREC Inventory Activity'!AH199,IF($K$5="M",SUM(P$14:P209)-SUM(R$14:R209),IF($K$5="B",IF(ISODD($A210),SUM(P$14:P209)-SUM(R$14:R209),0),IF(OR(A210=1,A210=4,A210=7,A210=10),SUM(P$14:P209)-SUM(R$14:R209),0))))</f>
        <v>0</v>
      </c>
      <c r="S210" s="82">
        <f>IF(AH210=1,'[6]SREC Inv. Summary'!M209,IF(R210&gt;0,V209,0))</f>
        <v>0</v>
      </c>
      <c r="T210" s="82">
        <f>IF(AH210=1,'[6]SREC Inv. Summary'!L209,IF(AND(R210&gt;0,K210=0),K210*R210,0))</f>
        <v>0</v>
      </c>
      <c r="U210" s="11">
        <f t="shared" si="72"/>
        <v>0</v>
      </c>
      <c r="V210" s="11">
        <f t="shared" si="73"/>
        <v>0</v>
      </c>
      <c r="W210" s="79">
        <f t="shared" si="74"/>
        <v>51</v>
      </c>
      <c r="X210" s="79">
        <f t="shared" si="75"/>
        <v>105</v>
      </c>
      <c r="Y210" s="145">
        <f t="shared" ref="Y210:Y230" si="81">Y209+W210-X210</f>
        <v>51</v>
      </c>
      <c r="Z210" s="80">
        <f t="shared" si="76"/>
        <v>10659</v>
      </c>
      <c r="AA210" s="80">
        <f t="shared" si="77"/>
        <v>21945</v>
      </c>
      <c r="AB210" s="80">
        <f t="shared" ref="AB210:AB230" si="82">L210+T210</f>
        <v>21945</v>
      </c>
      <c r="AC210" s="80">
        <f t="shared" si="78"/>
        <v>0</v>
      </c>
      <c r="AD210" s="11">
        <f t="shared" si="79"/>
        <v>10659</v>
      </c>
      <c r="AE210" s="150">
        <f>IF(AH210=1,[6]Input!C221,AD209*((B210-B209)-1)*$AE$2/365+$AE$2/365*1*AD210)</f>
        <v>171.4276405479452</v>
      </c>
      <c r="AF210" s="150">
        <f>IF(AH210=1,[6]Input!E221,J210*'PS INPUT'!$C$22)</f>
        <v>111.30000000000001</v>
      </c>
      <c r="AG210" s="52"/>
      <c r="AH210">
        <v>0</v>
      </c>
    </row>
    <row r="211" spans="1:34" ht="12.75" hidden="1" customHeight="1" outlineLevel="1" x14ac:dyDescent="0.2">
      <c r="A211">
        <f t="shared" si="66"/>
        <v>5</v>
      </c>
      <c r="B211" s="70">
        <f t="shared" si="67"/>
        <v>45808</v>
      </c>
      <c r="C211" s="77">
        <v>45778</v>
      </c>
      <c r="D211" s="142">
        <f>IF(AH211=1,'[5]SREC Inventory Activity'!C200,VLOOKUP($B211,Loans!$B$12:$AN$227,34,FALSE))</f>
        <v>75</v>
      </c>
      <c r="E211" s="82">
        <f>IF(AH211=1,'[5]SREC Inventory Activity'!I200,IF($A211&lt;6,VLOOKUP(YEAR(B211),SRECPrice!$B$5:$C$26,2,FALSE),VLOOKUP(YEAR(B211)+1,SRECPrice!$B$5:$C$26,2,FALSE)))</f>
        <v>209</v>
      </c>
      <c r="F211" s="143">
        <f>IF(AH211=1,IF(AND(E211&lt;475,'[5]SREC Inventory Activity'!N200&gt;475),'[5]SREC Inventory Activity'!$N200,475),475)</f>
        <v>475</v>
      </c>
      <c r="G211" s="82">
        <f>IF(AH211=1,'[6]SREC Inv. Summary'!C210,D211*E211)</f>
        <v>15675</v>
      </c>
      <c r="H211" s="11">
        <f t="shared" si="68"/>
        <v>35625</v>
      </c>
      <c r="I211" s="11">
        <f t="shared" si="69"/>
        <v>-19950</v>
      </c>
      <c r="J211" s="147">
        <f>IF(AH211=1,'[5]SREC Inventory Activity'!Q200,IF($K$5="M",SUM(D$14:D210)-SUM(J$14:J210),IF($K$5="B",IF(ISODD($A211),SUM(D$14:D210)-SUM(J$14:J210),0),IF(OR(A211=1,A211=4,A211=7,A211=10),SUM(D$14:D210)-SUM(J$14:J210),0))))</f>
        <v>0</v>
      </c>
      <c r="K211" s="148">
        <f>IF(AH211=1,'[5]SREC Inventory Activity'!W200,IF(J211&gt;0,E211,0))</f>
        <v>0</v>
      </c>
      <c r="L211" s="82">
        <f t="shared" si="80"/>
        <v>0</v>
      </c>
      <c r="M211" s="82">
        <f>IF(AH211=1,'[6]SREC Inv. Summary'!F210,IF(J211=0,0,O210))</f>
        <v>0</v>
      </c>
      <c r="N211" s="78">
        <f t="shared" si="70"/>
        <v>0</v>
      </c>
      <c r="O211" s="78">
        <f t="shared" si="71"/>
        <v>26334</v>
      </c>
      <c r="P211" s="84">
        <f>IF(AH211=1,'[5]SREC Inventory Activity'!AB200,VLOOKUP($B211,Loans!$B$12:$AN$227,28,FALSE)*0)</f>
        <v>0</v>
      </c>
      <c r="Q211" s="82">
        <f>IF(AH211=1,'[6]SREC Inv. Summary'!J210,P211*E211*0.75)</f>
        <v>0</v>
      </c>
      <c r="R211" s="149">
        <f>IF(AH211=1,'[5]SREC Inventory Activity'!AH200,IF($K$5="M",SUM(P$14:P210)-SUM(R$14:R210),IF($K$5="B",IF(ISODD($A211),SUM(P$14:P210)-SUM(R$14:R210),0),IF(OR(A211=1,A211=4,A211=7,A211=10),SUM(P$14:P210)-SUM(R$14:R210),0))))</f>
        <v>0</v>
      </c>
      <c r="S211" s="82">
        <f>IF(AH211=1,'[6]SREC Inv. Summary'!M210,IF(R211&gt;0,V210,0))</f>
        <v>0</v>
      </c>
      <c r="T211" s="82">
        <f>IF(AH211=1,'[6]SREC Inv. Summary'!L210,IF(AND(R211&gt;0,K211=0),K211*R211,0))</f>
        <v>0</v>
      </c>
      <c r="U211" s="11">
        <f t="shared" si="72"/>
        <v>0</v>
      </c>
      <c r="V211" s="11">
        <f t="shared" si="73"/>
        <v>0</v>
      </c>
      <c r="W211" s="79">
        <f t="shared" si="74"/>
        <v>75</v>
      </c>
      <c r="X211" s="79">
        <f t="shared" si="75"/>
        <v>0</v>
      </c>
      <c r="Y211" s="145">
        <f t="shared" si="81"/>
        <v>126</v>
      </c>
      <c r="Z211" s="80">
        <f t="shared" si="76"/>
        <v>15675</v>
      </c>
      <c r="AA211" s="80">
        <f t="shared" si="77"/>
        <v>0</v>
      </c>
      <c r="AB211" s="80">
        <f t="shared" si="82"/>
        <v>0</v>
      </c>
      <c r="AC211" s="80">
        <f t="shared" si="78"/>
        <v>0</v>
      </c>
      <c r="AD211" s="11">
        <f t="shared" si="79"/>
        <v>26334</v>
      </c>
      <c r="AE211" s="150">
        <f>IF(AH211=1,[6]Input!C222,AD210*((B211-B210)-1)*$AE$2/365+$AE$2/365*1*AD211)</f>
        <v>91.693854246575327</v>
      </c>
      <c r="AF211" s="150">
        <f>IF(AH211=1,[6]Input!E222,J211*'PS INPUT'!$C$22)</f>
        <v>0</v>
      </c>
      <c r="AG211" s="52"/>
      <c r="AH211">
        <v>0</v>
      </c>
    </row>
    <row r="212" spans="1:34" ht="12.75" hidden="1" customHeight="1" outlineLevel="1" x14ac:dyDescent="0.2">
      <c r="A212">
        <f t="shared" si="66"/>
        <v>6</v>
      </c>
      <c r="B212" s="70">
        <f t="shared" si="67"/>
        <v>45838</v>
      </c>
      <c r="C212" s="77">
        <v>45809</v>
      </c>
      <c r="D212" s="142">
        <f>IF(AH212=1,'[5]SREC Inventory Activity'!C201,VLOOKUP($B212,Loans!$B$12:$AN$227,34,FALSE))</f>
        <v>88</v>
      </c>
      <c r="E212" s="82">
        <f>IF(AH212=1,'[5]SREC Inventory Activity'!I201,IF($A212&lt;6,VLOOKUP(YEAR(B212),SRECPrice!$B$5:$C$26,2,FALSE),VLOOKUP(YEAR(B212)+1,SRECPrice!$B$5:$C$26,2,FALSE)))</f>
        <v>209</v>
      </c>
      <c r="F212" s="143">
        <f>IF(AH212=1,IF(AND(E212&lt;475,'[5]SREC Inventory Activity'!N201&gt;475),'[5]SREC Inventory Activity'!$N201,475),475)</f>
        <v>475</v>
      </c>
      <c r="G212" s="82">
        <f>IF(AH212=1,'[6]SREC Inv. Summary'!C211,D212*E212)</f>
        <v>18392</v>
      </c>
      <c r="H212" s="11">
        <f t="shared" si="68"/>
        <v>41800</v>
      </c>
      <c r="I212" s="11">
        <f t="shared" si="69"/>
        <v>-23408</v>
      </c>
      <c r="J212" s="147">
        <f>IF(AH212=1,'[5]SREC Inventory Activity'!Q201,IF($K$5="M",SUM(D$14:D211)-SUM(J$14:J211),IF($K$5="B",IF(ISODD($A212),SUM(D$14:D211)-SUM(J$14:J211),0),IF(OR(A212=1,A212=4,A212=7,A212=10),SUM(D$14:D211)-SUM(J$14:J211),0))))</f>
        <v>0</v>
      </c>
      <c r="K212" s="148">
        <f>IF(AH212=1,'[5]SREC Inventory Activity'!W201,IF(J212&gt;0,E212,0))</f>
        <v>0</v>
      </c>
      <c r="L212" s="82">
        <f t="shared" si="80"/>
        <v>0</v>
      </c>
      <c r="M212" s="82">
        <f>IF(AH212=1,'[6]SREC Inv. Summary'!F211,IF(J212=0,0,O211))</f>
        <v>0</v>
      </c>
      <c r="N212" s="78">
        <f t="shared" si="70"/>
        <v>0</v>
      </c>
      <c r="O212" s="78">
        <f t="shared" si="71"/>
        <v>44726</v>
      </c>
      <c r="P212" s="84">
        <f>IF(AH212=1,'[5]SREC Inventory Activity'!AB201,VLOOKUP($B212,Loans!$B$12:$AN$227,28,FALSE)*0)</f>
        <v>0</v>
      </c>
      <c r="Q212" s="82">
        <f>IF(AH212=1,'[6]SREC Inv. Summary'!J211,P212*E212*0.75)</f>
        <v>0</v>
      </c>
      <c r="R212" s="149">
        <f>IF(AH212=1,'[5]SREC Inventory Activity'!AH201,IF($K$5="M",SUM(P$14:P211)-SUM(R$14:R211),IF($K$5="B",IF(ISODD($A212),SUM(P$14:P211)-SUM(R$14:R211),0),IF(OR(A212=1,A212=4,A212=7,A212=10),SUM(P$14:P211)-SUM(R$14:R211),0))))</f>
        <v>0</v>
      </c>
      <c r="S212" s="82">
        <f>IF(AH212=1,'[6]SREC Inv. Summary'!M211,IF(R212&gt;0,V211,0))</f>
        <v>0</v>
      </c>
      <c r="T212" s="82">
        <f>IF(AH212=1,'[6]SREC Inv. Summary'!L211,IF(AND(R212&gt;0,K212=0),K212*R212,0))</f>
        <v>0</v>
      </c>
      <c r="U212" s="11">
        <f t="shared" si="72"/>
        <v>0</v>
      </c>
      <c r="V212" s="11">
        <f t="shared" si="73"/>
        <v>0</v>
      </c>
      <c r="W212" s="79">
        <f t="shared" si="74"/>
        <v>88</v>
      </c>
      <c r="X212" s="79">
        <f t="shared" si="75"/>
        <v>0</v>
      </c>
      <c r="Y212" s="145">
        <f t="shared" si="81"/>
        <v>214</v>
      </c>
      <c r="Z212" s="80">
        <f t="shared" si="76"/>
        <v>18392</v>
      </c>
      <c r="AA212" s="80">
        <f t="shared" si="77"/>
        <v>0</v>
      </c>
      <c r="AB212" s="80">
        <f t="shared" si="82"/>
        <v>0</v>
      </c>
      <c r="AC212" s="80">
        <f t="shared" si="78"/>
        <v>0</v>
      </c>
      <c r="AD212" s="11">
        <f t="shared" si="79"/>
        <v>44726</v>
      </c>
      <c r="AE212" s="150">
        <f>IF(AH212=1,[6]Input!C223,AD211*((B212-B211)-1)*$AE$2/365+$AE$2/365*1*AD212)</f>
        <v>214.1738093150685</v>
      </c>
      <c r="AF212" s="150">
        <f>IF(AH212=1,[6]Input!E223,J212*'PS INPUT'!$C$22)</f>
        <v>0</v>
      </c>
      <c r="AG212" s="52"/>
      <c r="AH212">
        <v>0</v>
      </c>
    </row>
    <row r="213" spans="1:34" ht="12.75" hidden="1" customHeight="1" outlineLevel="1" x14ac:dyDescent="0.2">
      <c r="A213">
        <f t="shared" si="66"/>
        <v>7</v>
      </c>
      <c r="B213" s="70">
        <f t="shared" si="67"/>
        <v>45869</v>
      </c>
      <c r="C213" s="77">
        <v>45839</v>
      </c>
      <c r="D213" s="142">
        <f>IF(AH213=1,'[5]SREC Inventory Activity'!C202,VLOOKUP($B213,Loans!$B$12:$AN$227,34,FALSE))</f>
        <v>15</v>
      </c>
      <c r="E213" s="82">
        <f>IF(AH213=1,'[5]SREC Inventory Activity'!I202,IF($A213&lt;6,VLOOKUP(YEAR(B213),SRECPrice!$B$5:$C$26,2,FALSE),VLOOKUP(YEAR(B213)+1,SRECPrice!$B$5:$C$26,2,FALSE)))</f>
        <v>209</v>
      </c>
      <c r="F213" s="143">
        <f>IF(AH213=1,IF(AND(E213&lt;475,'[5]SREC Inventory Activity'!N202&gt;475),'[5]SREC Inventory Activity'!$N202,475),475)</f>
        <v>475</v>
      </c>
      <c r="G213" s="82">
        <f>IF(AH213=1,'[6]SREC Inv. Summary'!C212,D213*E213)</f>
        <v>3135</v>
      </c>
      <c r="H213" s="11">
        <f t="shared" si="68"/>
        <v>7125</v>
      </c>
      <c r="I213" s="11">
        <f t="shared" si="69"/>
        <v>-3990</v>
      </c>
      <c r="J213" s="147">
        <f>IF(AH213=1,'[5]SREC Inventory Activity'!Q202,IF($K$5="M",SUM(D$14:D212)-SUM(J$14:J212),IF($K$5="B",IF(ISODD($A213),SUM(D$14:D212)-SUM(J$14:J212),0),IF(OR(A213=1,A213=4,A213=7,A213=10),SUM(D$14:D212)-SUM(J$14:J212),0))))</f>
        <v>214</v>
      </c>
      <c r="K213" s="148">
        <f>IF(AH213=1,'[5]SREC Inventory Activity'!W202,IF(J213&gt;0,E213,0))</f>
        <v>209</v>
      </c>
      <c r="L213" s="82">
        <f t="shared" si="80"/>
        <v>44726</v>
      </c>
      <c r="M213" s="82">
        <f>IF(AH213=1,'[6]SREC Inv. Summary'!F212,IF(J213=0,0,O212))</f>
        <v>44726</v>
      </c>
      <c r="N213" s="78">
        <f t="shared" si="70"/>
        <v>0</v>
      </c>
      <c r="O213" s="78">
        <f t="shared" si="71"/>
        <v>3135</v>
      </c>
      <c r="P213" s="84">
        <f>IF(AH213=1,'[5]SREC Inventory Activity'!AB202,VLOOKUP($B213,Loans!$B$12:$AN$227,28,FALSE)*0)</f>
        <v>0</v>
      </c>
      <c r="Q213" s="82">
        <f>IF(AH213=1,'[6]SREC Inv. Summary'!J212,P213*E213*0.75)</f>
        <v>0</v>
      </c>
      <c r="R213" s="149">
        <f>IF(AH213=1,'[5]SREC Inventory Activity'!AH202,IF($K$5="M",SUM(P$14:P212)-SUM(R$14:R212),IF($K$5="B",IF(ISODD($A213),SUM(P$14:P212)-SUM(R$14:R212),0),IF(OR(A213=1,A213=4,A213=7,A213=10),SUM(P$14:P212)-SUM(R$14:R212),0))))</f>
        <v>0</v>
      </c>
      <c r="S213" s="82">
        <f>IF(AH213=1,'[6]SREC Inv. Summary'!M212,IF(R213&gt;0,V212,0))</f>
        <v>0</v>
      </c>
      <c r="T213" s="82">
        <f>IF(AH213=1,'[6]SREC Inv. Summary'!L212,IF(AND(R213&gt;0,K213=0),K213*R213,0))</f>
        <v>0</v>
      </c>
      <c r="U213" s="11">
        <f t="shared" si="72"/>
        <v>0</v>
      </c>
      <c r="V213" s="11">
        <f t="shared" si="73"/>
        <v>0</v>
      </c>
      <c r="W213" s="79">
        <f t="shared" si="74"/>
        <v>15</v>
      </c>
      <c r="X213" s="79">
        <f t="shared" si="75"/>
        <v>214</v>
      </c>
      <c r="Y213" s="145">
        <f t="shared" si="81"/>
        <v>15</v>
      </c>
      <c r="Z213" s="80">
        <f t="shared" si="76"/>
        <v>3135</v>
      </c>
      <c r="AA213" s="80">
        <f t="shared" si="77"/>
        <v>44726</v>
      </c>
      <c r="AB213" s="80">
        <f t="shared" si="82"/>
        <v>44726</v>
      </c>
      <c r="AC213" s="80">
        <f t="shared" si="78"/>
        <v>0</v>
      </c>
      <c r="AD213" s="11">
        <f t="shared" si="79"/>
        <v>3135</v>
      </c>
      <c r="AE213" s="150">
        <f>IF(AH213=1,[6]Input!C224,AD212*((B213-B212)-1)*$AE$2/365+$AE$2/365*1*AD213)</f>
        <v>356.31035753424652</v>
      </c>
      <c r="AF213" s="150">
        <f>IF(AH213=1,[6]Input!E224,J213*'PS INPUT'!$C$22)</f>
        <v>226.84</v>
      </c>
      <c r="AG213" s="52"/>
      <c r="AH213">
        <v>0</v>
      </c>
    </row>
    <row r="214" spans="1:34" ht="12.75" hidden="1" customHeight="1" outlineLevel="1" x14ac:dyDescent="0.2">
      <c r="A214">
        <f t="shared" si="66"/>
        <v>8</v>
      </c>
      <c r="B214" s="70">
        <f t="shared" si="67"/>
        <v>45900</v>
      </c>
      <c r="C214" s="77">
        <v>45870</v>
      </c>
      <c r="D214" s="142">
        <f>IF(AH214=1,'[5]SREC Inventory Activity'!C203,VLOOKUP($B214,Loans!$B$12:$AN$227,34,FALSE))</f>
        <v>14</v>
      </c>
      <c r="E214" s="82">
        <f>IF(AH214=1,'[5]SREC Inventory Activity'!I203,IF($A214&lt;6,VLOOKUP(YEAR(B214),SRECPrice!$B$5:$C$26,2,FALSE),VLOOKUP(YEAR(B214)+1,SRECPrice!$B$5:$C$26,2,FALSE)))</f>
        <v>209</v>
      </c>
      <c r="F214" s="143">
        <f>IF(AH214=1,IF(AND(E214&lt;475,'[5]SREC Inventory Activity'!N203&gt;475),'[5]SREC Inventory Activity'!$N203,475),475)</f>
        <v>475</v>
      </c>
      <c r="G214" s="82">
        <f>IF(AH214=1,'[6]SREC Inv. Summary'!C213,D214*E214)</f>
        <v>2926</v>
      </c>
      <c r="H214" s="11">
        <f t="shared" si="68"/>
        <v>6650</v>
      </c>
      <c r="I214" s="11">
        <f t="shared" si="69"/>
        <v>-3724</v>
      </c>
      <c r="J214" s="147">
        <f>IF(AH214=1,'[5]SREC Inventory Activity'!Q203,IF($K$5="M",SUM(D$14:D213)-SUM(J$14:J213),IF($K$5="B",IF(ISODD($A214),SUM(D$14:D213)-SUM(J$14:J213),0),IF(OR(A214=1,A214=4,A214=7,A214=10),SUM(D$14:D213)-SUM(J$14:J213),0))))</f>
        <v>0</v>
      </c>
      <c r="K214" s="148">
        <f>IF(AH214=1,'[5]SREC Inventory Activity'!W203,IF(J214&gt;0,E214,0))</f>
        <v>0</v>
      </c>
      <c r="L214" s="82">
        <f t="shared" si="80"/>
        <v>0</v>
      </c>
      <c r="M214" s="82">
        <f>IF(AH214=1,'[6]SREC Inv. Summary'!F213,IF(J214=0,0,O213))</f>
        <v>0</v>
      </c>
      <c r="N214" s="78">
        <f t="shared" si="70"/>
        <v>0</v>
      </c>
      <c r="O214" s="78">
        <f t="shared" si="71"/>
        <v>6061</v>
      </c>
      <c r="P214" s="84">
        <f>IF(AH214=1,'[5]SREC Inventory Activity'!AB203,VLOOKUP($B214,Loans!$B$12:$AN$227,28,FALSE)*0)</f>
        <v>0</v>
      </c>
      <c r="Q214" s="82">
        <f>IF(AH214=1,'[6]SREC Inv. Summary'!J213,P214*E214*0.75)</f>
        <v>0</v>
      </c>
      <c r="R214" s="149">
        <f>IF(AH214=1,'[5]SREC Inventory Activity'!AH203,IF($K$5="M",SUM(P$14:P213)-SUM(R$14:R213),IF($K$5="B",IF(ISODD($A214),SUM(P$14:P213)-SUM(R$14:R213),0),IF(OR(A214=1,A214=4,A214=7,A214=10),SUM(P$14:P213)-SUM(R$14:R213),0))))</f>
        <v>0</v>
      </c>
      <c r="S214" s="82">
        <f>IF(AH214=1,'[6]SREC Inv. Summary'!M213,IF(R214&gt;0,V213,0))</f>
        <v>0</v>
      </c>
      <c r="T214" s="82">
        <f>IF(AH214=1,'[6]SREC Inv. Summary'!L213,IF(AND(R214&gt;0,K214=0),K214*R214,0))</f>
        <v>0</v>
      </c>
      <c r="U214" s="11">
        <f t="shared" si="72"/>
        <v>0</v>
      </c>
      <c r="V214" s="11">
        <f t="shared" si="73"/>
        <v>0</v>
      </c>
      <c r="W214" s="79">
        <f t="shared" si="74"/>
        <v>14</v>
      </c>
      <c r="X214" s="79">
        <f t="shared" si="75"/>
        <v>0</v>
      </c>
      <c r="Y214" s="145">
        <f t="shared" si="81"/>
        <v>29</v>
      </c>
      <c r="Z214" s="80">
        <f t="shared" si="76"/>
        <v>2926</v>
      </c>
      <c r="AA214" s="80">
        <f t="shared" si="77"/>
        <v>0</v>
      </c>
      <c r="AB214" s="80">
        <f t="shared" si="82"/>
        <v>0</v>
      </c>
      <c r="AC214" s="80">
        <f t="shared" si="78"/>
        <v>0</v>
      </c>
      <c r="AD214" s="11">
        <f t="shared" si="79"/>
        <v>6061</v>
      </c>
      <c r="AE214" s="150">
        <f>IF(AH214=1,[6]Input!C225,AD213*((B214-B213)-1)*$AE$2/365+$AE$2/365*1*AD214)</f>
        <v>26.522558082191782</v>
      </c>
      <c r="AF214" s="150">
        <f>IF(AH214=1,[6]Input!E225,J214*'PS INPUT'!$C$22)</f>
        <v>0</v>
      </c>
      <c r="AG214" s="52"/>
      <c r="AH214">
        <v>0</v>
      </c>
    </row>
    <row r="215" spans="1:34" ht="12.75" hidden="1" customHeight="1" outlineLevel="1" x14ac:dyDescent="0.2">
      <c r="A215">
        <f t="shared" si="66"/>
        <v>9</v>
      </c>
      <c r="B215" s="70">
        <f t="shared" si="67"/>
        <v>45930</v>
      </c>
      <c r="C215" s="77">
        <v>45901</v>
      </c>
      <c r="D215" s="142">
        <f>IF(AH215=1,'[5]SREC Inventory Activity'!C204,VLOOKUP($B215,Loans!$B$12:$AN$227,34,FALSE))</f>
        <v>14</v>
      </c>
      <c r="E215" s="82">
        <f>IF(AH215=1,'[5]SREC Inventory Activity'!I204,IF($A215&lt;6,VLOOKUP(YEAR(B215),SRECPrice!$B$5:$C$26,2,FALSE),VLOOKUP(YEAR(B215)+1,SRECPrice!$B$5:$C$26,2,FALSE)))</f>
        <v>209</v>
      </c>
      <c r="F215" s="143">
        <f>IF(AH215=1,IF(AND(E215&lt;475,'[5]SREC Inventory Activity'!N204&gt;475),'[5]SREC Inventory Activity'!$N204,475),475)</f>
        <v>475</v>
      </c>
      <c r="G215" s="82">
        <f>IF(AH215=1,'[6]SREC Inv. Summary'!C214,D215*E215)</f>
        <v>2926</v>
      </c>
      <c r="H215" s="11">
        <f t="shared" si="68"/>
        <v>6650</v>
      </c>
      <c r="I215" s="11">
        <f t="shared" si="69"/>
        <v>-3724</v>
      </c>
      <c r="J215" s="147">
        <f>IF(AH215=1,'[5]SREC Inventory Activity'!Q204,IF($K$5="M",SUM(D$14:D214)-SUM(J$14:J214),IF($K$5="B",IF(ISODD($A215),SUM(D$14:D214)-SUM(J$14:J214),0),IF(OR(A215=1,A215=4,A215=7,A215=10),SUM(D$14:D214)-SUM(J$14:J214),0))))</f>
        <v>0</v>
      </c>
      <c r="K215" s="148">
        <f>IF(AH215=1,'[5]SREC Inventory Activity'!W204,IF(J215&gt;0,E215,0))</f>
        <v>0</v>
      </c>
      <c r="L215" s="82">
        <f t="shared" si="80"/>
        <v>0</v>
      </c>
      <c r="M215" s="82">
        <f>IF(AH215=1,'[6]SREC Inv. Summary'!F214,IF(J215=0,0,O214))</f>
        <v>0</v>
      </c>
      <c r="N215" s="78">
        <f t="shared" si="70"/>
        <v>0</v>
      </c>
      <c r="O215" s="78">
        <f t="shared" si="71"/>
        <v>8987</v>
      </c>
      <c r="P215" s="84">
        <f>IF(AH215=1,'[5]SREC Inventory Activity'!AB204,VLOOKUP($B215,Loans!$B$12:$AN$227,28,FALSE)*0)</f>
        <v>0</v>
      </c>
      <c r="Q215" s="82">
        <f>IF(AH215=1,'[6]SREC Inv. Summary'!J214,P215*E215*0.75)</f>
        <v>0</v>
      </c>
      <c r="R215" s="149">
        <f>IF(AH215=1,'[5]SREC Inventory Activity'!AH204,IF($K$5="M",SUM(P$14:P214)-SUM(R$14:R214),IF($K$5="B",IF(ISODD($A215),SUM(P$14:P214)-SUM(R$14:R214),0),IF(OR(A215=1,A215=4,A215=7,A215=10),SUM(P$14:P214)-SUM(R$14:R214),0))))</f>
        <v>0</v>
      </c>
      <c r="S215" s="82">
        <f>IF(AH215=1,'[6]SREC Inv. Summary'!M214,IF(R215&gt;0,V214,0))</f>
        <v>0</v>
      </c>
      <c r="T215" s="82">
        <f>IF(AH215=1,'[6]SREC Inv. Summary'!L214,IF(AND(R215&gt;0,K215=0),K215*R215,0))</f>
        <v>0</v>
      </c>
      <c r="U215" s="11">
        <f t="shared" si="72"/>
        <v>0</v>
      </c>
      <c r="V215" s="11">
        <f t="shared" si="73"/>
        <v>0</v>
      </c>
      <c r="W215" s="79">
        <f t="shared" si="74"/>
        <v>14</v>
      </c>
      <c r="X215" s="79">
        <f t="shared" si="75"/>
        <v>0</v>
      </c>
      <c r="Y215" s="145">
        <f t="shared" si="81"/>
        <v>43</v>
      </c>
      <c r="Z215" s="80">
        <f t="shared" si="76"/>
        <v>2926</v>
      </c>
      <c r="AA215" s="80">
        <f t="shared" si="77"/>
        <v>0</v>
      </c>
      <c r="AB215" s="80">
        <f t="shared" si="82"/>
        <v>0</v>
      </c>
      <c r="AC215" s="80">
        <f t="shared" si="78"/>
        <v>0</v>
      </c>
      <c r="AD215" s="11">
        <f t="shared" si="79"/>
        <v>8987</v>
      </c>
      <c r="AE215" s="150">
        <f>IF(AH215=1,[6]Input!C226,AD214*((B215-B214)-1)*$AE$2/365+$AE$2/365*1*AD215)</f>
        <v>48.947685479452062</v>
      </c>
      <c r="AF215" s="150">
        <f>IF(AH215=1,[6]Input!E226,J215*'PS INPUT'!$C$22)</f>
        <v>0</v>
      </c>
      <c r="AG215" s="52"/>
      <c r="AH215">
        <v>0</v>
      </c>
    </row>
    <row r="216" spans="1:34" ht="12.75" hidden="1" customHeight="1" outlineLevel="1" x14ac:dyDescent="0.2">
      <c r="A216">
        <f t="shared" si="66"/>
        <v>10</v>
      </c>
      <c r="B216" s="70">
        <f t="shared" si="67"/>
        <v>45961</v>
      </c>
      <c r="C216" s="77">
        <v>45931</v>
      </c>
      <c r="D216" s="142">
        <f>IF(AH216=1,'[5]SREC Inventory Activity'!C205,VLOOKUP($B216,Loans!$B$12:$AN$227,34,FALSE))</f>
        <v>12</v>
      </c>
      <c r="E216" s="82">
        <f>IF(AH216=1,'[5]SREC Inventory Activity'!I205,IF($A216&lt;6,VLOOKUP(YEAR(B216),SRECPrice!$B$5:$C$26,2,FALSE),VLOOKUP(YEAR(B216)+1,SRECPrice!$B$5:$C$26,2,FALSE)))</f>
        <v>209</v>
      </c>
      <c r="F216" s="143">
        <f>IF(AH216=1,IF(AND(E216&lt;475,'[5]SREC Inventory Activity'!N205&gt;475),'[5]SREC Inventory Activity'!$N205,475),475)</f>
        <v>475</v>
      </c>
      <c r="G216" s="82">
        <f>IF(AH216=1,'[6]SREC Inv. Summary'!C215,D216*E216)</f>
        <v>2508</v>
      </c>
      <c r="H216" s="11">
        <f t="shared" si="68"/>
        <v>5700</v>
      </c>
      <c r="I216" s="11">
        <f t="shared" si="69"/>
        <v>-3192</v>
      </c>
      <c r="J216" s="147">
        <f>IF(AH216=1,'[5]SREC Inventory Activity'!Q205,IF($K$5="M",SUM(D$14:D215)-SUM(J$14:J215),IF($K$5="B",IF(ISODD($A216),SUM(D$14:D215)-SUM(J$14:J215),0),IF(OR(A216=1,A216=4,A216=7,A216=10),SUM(D$14:D215)-SUM(J$14:J215),0))))</f>
        <v>43</v>
      </c>
      <c r="K216" s="148">
        <f>IF(AH216=1,'[5]SREC Inventory Activity'!W205,IF(J216&gt;0,E216,0))</f>
        <v>209</v>
      </c>
      <c r="L216" s="82">
        <f t="shared" si="80"/>
        <v>8987</v>
      </c>
      <c r="M216" s="82">
        <f>IF(AH216=1,'[6]SREC Inv. Summary'!F215,IF(J216=0,0,O215))</f>
        <v>8987</v>
      </c>
      <c r="N216" s="78">
        <f t="shared" si="70"/>
        <v>0</v>
      </c>
      <c r="O216" s="78">
        <f t="shared" si="71"/>
        <v>2508</v>
      </c>
      <c r="P216" s="84">
        <f>IF(AH216=1,'[5]SREC Inventory Activity'!AB205,VLOOKUP($B216,Loans!$B$12:$AN$227,28,FALSE)*0)</f>
        <v>0</v>
      </c>
      <c r="Q216" s="82">
        <f>IF(AH216=1,'[6]SREC Inv. Summary'!J215,P216*E216*0.75)</f>
        <v>0</v>
      </c>
      <c r="R216" s="149">
        <f>IF(AH216=1,'[5]SREC Inventory Activity'!AH205,IF($K$5="M",SUM(P$14:P215)-SUM(R$14:R215),IF($K$5="B",IF(ISODD($A216),SUM(P$14:P215)-SUM(R$14:R215),0),IF(OR(A216=1,A216=4,A216=7,A216=10),SUM(P$14:P215)-SUM(R$14:R215),0))))</f>
        <v>0</v>
      </c>
      <c r="S216" s="82">
        <f>IF(AH216=1,'[6]SREC Inv. Summary'!M215,IF(R216&gt;0,V215,0))</f>
        <v>0</v>
      </c>
      <c r="T216" s="82">
        <f>IF(AH216=1,'[6]SREC Inv. Summary'!L215,IF(AND(R216&gt;0,K216=0),K216*R216,0))</f>
        <v>0</v>
      </c>
      <c r="U216" s="11">
        <f t="shared" si="72"/>
        <v>0</v>
      </c>
      <c r="V216" s="11">
        <f t="shared" si="73"/>
        <v>0</v>
      </c>
      <c r="W216" s="79">
        <f t="shared" si="74"/>
        <v>12</v>
      </c>
      <c r="X216" s="79">
        <f t="shared" si="75"/>
        <v>43</v>
      </c>
      <c r="Y216" s="145">
        <f t="shared" si="81"/>
        <v>12</v>
      </c>
      <c r="Z216" s="80">
        <f t="shared" si="76"/>
        <v>2508</v>
      </c>
      <c r="AA216" s="80">
        <f t="shared" si="77"/>
        <v>8987</v>
      </c>
      <c r="AB216" s="80">
        <f t="shared" si="82"/>
        <v>8987</v>
      </c>
      <c r="AC216" s="80">
        <f t="shared" si="78"/>
        <v>0</v>
      </c>
      <c r="AD216" s="11">
        <f t="shared" si="79"/>
        <v>2508</v>
      </c>
      <c r="AE216" s="150">
        <f>IF(AH216=1,[6]Input!C227,AD215*((B216-B215)-1)*$AE$2/365+$AE$2/365*1*AD216)</f>
        <v>72.092631780821918</v>
      </c>
      <c r="AF216" s="150">
        <f>IF(AH216=1,[6]Input!E227,J216*'PS INPUT'!$C$22)</f>
        <v>45.580000000000005</v>
      </c>
      <c r="AG216" s="52"/>
      <c r="AH216">
        <v>0</v>
      </c>
    </row>
    <row r="217" spans="1:34" ht="12.75" hidden="1" customHeight="1" outlineLevel="1" x14ac:dyDescent="0.2">
      <c r="A217">
        <f t="shared" si="66"/>
        <v>11</v>
      </c>
      <c r="B217" s="70">
        <f t="shared" si="67"/>
        <v>45991</v>
      </c>
      <c r="C217" s="77">
        <v>45962</v>
      </c>
      <c r="D217" s="142">
        <f>IF(AH217=1,'[5]SREC Inventory Activity'!C206,VLOOKUP($B217,Loans!$B$12:$AN$227,34,FALSE))</f>
        <v>11</v>
      </c>
      <c r="E217" s="82">
        <f>IF(AH217=1,'[5]SREC Inventory Activity'!I206,IF($A217&lt;6,VLOOKUP(YEAR(B217),SRECPrice!$B$5:$C$26,2,FALSE),VLOOKUP(YEAR(B217)+1,SRECPrice!$B$5:$C$26,2,FALSE)))</f>
        <v>209</v>
      </c>
      <c r="F217" s="143">
        <f>IF(AH217=1,IF(AND(E217&lt;475,'[5]SREC Inventory Activity'!N206&gt;475),'[5]SREC Inventory Activity'!$N206,475),475)</f>
        <v>475</v>
      </c>
      <c r="G217" s="82">
        <f>IF(AH217=1,'[6]SREC Inv. Summary'!C216,D217*E217)</f>
        <v>2299</v>
      </c>
      <c r="H217" s="11">
        <f t="shared" si="68"/>
        <v>5225</v>
      </c>
      <c r="I217" s="11">
        <f t="shared" si="69"/>
        <v>-2926</v>
      </c>
      <c r="J217" s="147">
        <f>IF(AH217=1,'[5]SREC Inventory Activity'!Q206,IF($K$5="M",SUM(D$14:D216)-SUM(J$14:J216),IF($K$5="B",IF(ISODD($A217),SUM(D$14:D216)-SUM(J$14:J216),0),IF(OR(A217=1,A217=4,A217=7,A217=10),SUM(D$14:D216)-SUM(J$14:J216),0))))</f>
        <v>0</v>
      </c>
      <c r="K217" s="148">
        <f>IF(AH217=1,'[5]SREC Inventory Activity'!W206,IF(J217&gt;0,E217,0))</f>
        <v>0</v>
      </c>
      <c r="L217" s="82">
        <f t="shared" si="80"/>
        <v>0</v>
      </c>
      <c r="M217" s="82">
        <f>IF(AH217=1,'[6]SREC Inv. Summary'!F216,IF(J217=0,0,O216))</f>
        <v>0</v>
      </c>
      <c r="N217" s="78">
        <f t="shared" si="70"/>
        <v>0</v>
      </c>
      <c r="O217" s="78">
        <f t="shared" si="71"/>
        <v>4807</v>
      </c>
      <c r="P217" s="84">
        <f>IF(AH217=1,'[5]SREC Inventory Activity'!AB206,VLOOKUP($B217,Loans!$B$12:$AN$227,28,FALSE)*0)</f>
        <v>0</v>
      </c>
      <c r="Q217" s="82">
        <f>IF(AH217=1,'[6]SREC Inv. Summary'!J216,P217*E217*0.75)</f>
        <v>0</v>
      </c>
      <c r="R217" s="149">
        <f>IF(AH217=1,'[5]SREC Inventory Activity'!AH206,IF($K$5="M",SUM(P$14:P216)-SUM(R$14:R216),IF($K$5="B",IF(ISODD($A217),SUM(P$14:P216)-SUM(R$14:R216),0),IF(OR(A217=1,A217=4,A217=7,A217=10),SUM(P$14:P216)-SUM(R$14:R216),0))))</f>
        <v>0</v>
      </c>
      <c r="S217" s="82">
        <f>IF(AH217=1,'[6]SREC Inv. Summary'!M216,IF(R217&gt;0,V216,0))</f>
        <v>0</v>
      </c>
      <c r="T217" s="82">
        <f>IF(AH217=1,'[6]SREC Inv. Summary'!L216,IF(AND(R217&gt;0,K217=0),K217*R217,0))</f>
        <v>0</v>
      </c>
      <c r="U217" s="11">
        <f t="shared" si="72"/>
        <v>0</v>
      </c>
      <c r="V217" s="11">
        <f t="shared" si="73"/>
        <v>0</v>
      </c>
      <c r="W217" s="79">
        <f t="shared" si="74"/>
        <v>11</v>
      </c>
      <c r="X217" s="79">
        <f t="shared" si="75"/>
        <v>0</v>
      </c>
      <c r="Y217" s="145">
        <f t="shared" si="81"/>
        <v>23</v>
      </c>
      <c r="Z217" s="80">
        <f t="shared" si="76"/>
        <v>2299</v>
      </c>
      <c r="AA217" s="80">
        <f t="shared" si="77"/>
        <v>0</v>
      </c>
      <c r="AB217" s="80">
        <f t="shared" si="82"/>
        <v>0</v>
      </c>
      <c r="AC217" s="80">
        <f t="shared" si="78"/>
        <v>0</v>
      </c>
      <c r="AD217" s="11">
        <f t="shared" si="79"/>
        <v>4807</v>
      </c>
      <c r="AE217" s="150">
        <f>IF(AH217=1,[6]Input!C228,AD216*((B217-B216)-1)*$AE$2/365+$AE$2/365*1*AD217)</f>
        <v>20.542524109589039</v>
      </c>
      <c r="AF217" s="150">
        <f>IF(AH217=1,[6]Input!E228,J217*'PS INPUT'!$C$22)</f>
        <v>0</v>
      </c>
      <c r="AG217" s="52"/>
      <c r="AH217">
        <v>0</v>
      </c>
    </row>
    <row r="218" spans="1:34" ht="12.75" hidden="1" customHeight="1" outlineLevel="1" x14ac:dyDescent="0.2">
      <c r="A218">
        <f t="shared" si="66"/>
        <v>12</v>
      </c>
      <c r="B218" s="70">
        <f t="shared" si="67"/>
        <v>46022</v>
      </c>
      <c r="C218" s="77">
        <v>45992</v>
      </c>
      <c r="D218" s="142">
        <f>IF(AH218=1,'[5]SREC Inventory Activity'!C207,VLOOKUP($B218,Loans!$B$12:$AN$227,34,FALSE))</f>
        <v>9</v>
      </c>
      <c r="E218" s="82">
        <f>IF(AH218=1,'[5]SREC Inventory Activity'!I207,IF($A218&lt;6,VLOOKUP(YEAR(B218),SRECPrice!$B$5:$C$26,2,FALSE),VLOOKUP(YEAR(B218)+1,SRECPrice!$B$5:$C$26,2,FALSE)))</f>
        <v>209</v>
      </c>
      <c r="F218" s="143">
        <f>IF(AH218=1,IF(AND(E218&lt;475,'[5]SREC Inventory Activity'!N207&gt;475),'[5]SREC Inventory Activity'!$N207,475),475)</f>
        <v>475</v>
      </c>
      <c r="G218" s="82">
        <f>IF(AH218=1,'[6]SREC Inv. Summary'!C217,D218*E218)</f>
        <v>1881</v>
      </c>
      <c r="H218" s="11">
        <f t="shared" si="68"/>
        <v>4275</v>
      </c>
      <c r="I218" s="11">
        <f t="shared" si="69"/>
        <v>-2394</v>
      </c>
      <c r="J218" s="147">
        <f>IF(AH218=1,'[5]SREC Inventory Activity'!Q207,IF($K$5="M",SUM(D$14:D217)-SUM(J$14:J217),IF($K$5="B",IF(ISODD($A218),SUM(D$14:D217)-SUM(J$14:J217),0),IF(OR(A218=1,A218=4,A218=7,A218=10),SUM(D$14:D217)-SUM(J$14:J217),0))))</f>
        <v>0</v>
      </c>
      <c r="K218" s="148">
        <f>IF(AH218=1,'[5]SREC Inventory Activity'!W207,IF(J218&gt;0,E218,0))</f>
        <v>0</v>
      </c>
      <c r="L218" s="82">
        <f t="shared" si="80"/>
        <v>0</v>
      </c>
      <c r="M218" s="82">
        <f>IF(AH218=1,'[6]SREC Inv. Summary'!F217,IF(J218=0,0,O217))</f>
        <v>0</v>
      </c>
      <c r="N218" s="78">
        <f t="shared" si="70"/>
        <v>0</v>
      </c>
      <c r="O218" s="78">
        <f t="shared" si="71"/>
        <v>6688</v>
      </c>
      <c r="P218" s="84">
        <f>IF(AH218=1,'[5]SREC Inventory Activity'!AB207,VLOOKUP($B218,Loans!$B$12:$AN$227,28,FALSE)*0)</f>
        <v>0</v>
      </c>
      <c r="Q218" s="82">
        <f>IF(AH218=1,'[6]SREC Inv. Summary'!J217,P218*E218*0.75)</f>
        <v>0</v>
      </c>
      <c r="R218" s="149">
        <f>IF(AH218=1,'[5]SREC Inventory Activity'!AH207,IF($K$5="M",SUM(P$14:P217)-SUM(R$14:R217),IF($K$5="B",IF(ISODD($A218),SUM(P$14:P217)-SUM(R$14:R217),0),IF(OR(A218=1,A218=4,A218=7,A218=10),SUM(P$14:P217)-SUM(R$14:R217),0))))</f>
        <v>0</v>
      </c>
      <c r="S218" s="82">
        <f>IF(AH218=1,'[6]SREC Inv. Summary'!M217,IF(R218&gt;0,V217,0))</f>
        <v>0</v>
      </c>
      <c r="T218" s="82">
        <f>IF(AH218=1,'[6]SREC Inv. Summary'!L217,IF(AND(R218&gt;0,K218=0),K218*R218,0))</f>
        <v>0</v>
      </c>
      <c r="U218" s="11">
        <f t="shared" si="72"/>
        <v>0</v>
      </c>
      <c r="V218" s="11">
        <f t="shared" si="73"/>
        <v>0</v>
      </c>
      <c r="W218" s="79">
        <f t="shared" si="74"/>
        <v>9</v>
      </c>
      <c r="X218" s="79">
        <f t="shared" si="75"/>
        <v>0</v>
      </c>
      <c r="Y218" s="145">
        <f t="shared" si="81"/>
        <v>32</v>
      </c>
      <c r="Z218" s="80">
        <f t="shared" si="76"/>
        <v>1881</v>
      </c>
      <c r="AA218" s="80">
        <f t="shared" si="77"/>
        <v>0</v>
      </c>
      <c r="AB218" s="80">
        <f t="shared" si="82"/>
        <v>0</v>
      </c>
      <c r="AC218" s="80">
        <f t="shared" si="78"/>
        <v>0</v>
      </c>
      <c r="AD218" s="11">
        <f t="shared" si="79"/>
        <v>6688</v>
      </c>
      <c r="AE218" s="150">
        <f>IF(AH218=1,[6]Input!C229,AD217*((B218-B217)-1)*$AE$2/365+$AE$2/365*1*AD218)</f>
        <v>39.977634520547944</v>
      </c>
      <c r="AF218" s="150">
        <f>IF(AH218=1,[6]Input!E229,J218*'PS INPUT'!$C$22)</f>
        <v>0</v>
      </c>
      <c r="AG218" s="52"/>
      <c r="AH218">
        <v>0</v>
      </c>
    </row>
    <row r="219" spans="1:34" ht="12.75" hidden="1" customHeight="1" outlineLevel="1" x14ac:dyDescent="0.2">
      <c r="A219">
        <f t="shared" si="66"/>
        <v>1</v>
      </c>
      <c r="B219" s="70">
        <f t="shared" si="67"/>
        <v>46053</v>
      </c>
      <c r="C219" s="77">
        <v>46023</v>
      </c>
      <c r="D219" s="142">
        <f>IF(AH219=1,'[5]SREC Inventory Activity'!C208,VLOOKUP($B219,Loans!$B$12:$AN$227,34,FALSE))</f>
        <v>2</v>
      </c>
      <c r="E219" s="82">
        <f>IF(AH219=1,'[5]SREC Inventory Activity'!I208,IF($A219&lt;6,VLOOKUP(YEAR(B219),SRECPrice!$B$5:$C$26,2,FALSE),VLOOKUP(YEAR(B219)+1,SRECPrice!$B$5:$C$26,2,FALSE)))</f>
        <v>209</v>
      </c>
      <c r="F219" s="143">
        <f>IF(AH219=1,IF(AND(E219&lt;475,'[5]SREC Inventory Activity'!N208&gt;475),'[5]SREC Inventory Activity'!$N208,475),475)</f>
        <v>475</v>
      </c>
      <c r="G219" s="82">
        <f>IF(AH219=1,'[6]SREC Inv. Summary'!C218,D219*E219)</f>
        <v>418</v>
      </c>
      <c r="H219" s="11">
        <f t="shared" si="68"/>
        <v>950</v>
      </c>
      <c r="I219" s="11">
        <f t="shared" si="69"/>
        <v>-532</v>
      </c>
      <c r="J219" s="147">
        <f>IF(AH219=1,'[5]SREC Inventory Activity'!Q208,IF($K$5="M",SUM(D$14:D218)-SUM(J$14:J218),IF($K$5="B",IF(ISODD($A219),SUM(D$14:D218)-SUM(J$14:J218),0),IF(OR(A219=1,A219=4,A219=7,A219=10),SUM(D$14:D218)-SUM(J$14:J218),0))))</f>
        <v>32</v>
      </c>
      <c r="K219" s="148">
        <f>IF(AH219=1,'[5]SREC Inventory Activity'!W208,IF(J219&gt;0,E219,0))</f>
        <v>209</v>
      </c>
      <c r="L219" s="82">
        <f t="shared" si="80"/>
        <v>6688</v>
      </c>
      <c r="M219" s="82">
        <f>IF(AH219=1,'[6]SREC Inv. Summary'!F218,IF(J219=0,0,O218))</f>
        <v>6688</v>
      </c>
      <c r="N219" s="78">
        <f t="shared" si="70"/>
        <v>0</v>
      </c>
      <c r="O219" s="78">
        <f t="shared" si="71"/>
        <v>418</v>
      </c>
      <c r="P219" s="84">
        <f>IF(AH219=1,'[5]SREC Inventory Activity'!AB208,VLOOKUP($B219,Loans!$B$12:$AN$227,28,FALSE)*0)</f>
        <v>0</v>
      </c>
      <c r="Q219" s="82">
        <f>IF(AH219=1,'[6]SREC Inv. Summary'!J218,P219*E219*0.75)</f>
        <v>0</v>
      </c>
      <c r="R219" s="149">
        <f>IF(AH219=1,'[5]SREC Inventory Activity'!AH208,IF($K$5="M",SUM(P$14:P218)-SUM(R$14:R218),IF($K$5="B",IF(ISODD($A219),SUM(P$14:P218)-SUM(R$14:R218),0),IF(OR(A219=1,A219=4,A219=7,A219=10),SUM(P$14:P218)-SUM(R$14:R218),0))))</f>
        <v>0</v>
      </c>
      <c r="S219" s="82">
        <f>IF(AH219=1,'[6]SREC Inv. Summary'!M218,IF(R219&gt;0,V218,0))</f>
        <v>0</v>
      </c>
      <c r="T219" s="82">
        <f>IF(AH219=1,'[6]SREC Inv. Summary'!L218,IF(AND(R219&gt;0,K219=0),K219*R219,0))</f>
        <v>0</v>
      </c>
      <c r="U219" s="11">
        <f t="shared" si="72"/>
        <v>0</v>
      </c>
      <c r="V219" s="11">
        <f t="shared" si="73"/>
        <v>0</v>
      </c>
      <c r="W219" s="79">
        <f t="shared" si="74"/>
        <v>2</v>
      </c>
      <c r="X219" s="79">
        <f t="shared" si="75"/>
        <v>32</v>
      </c>
      <c r="Y219" s="145">
        <f t="shared" si="81"/>
        <v>2</v>
      </c>
      <c r="Z219" s="80">
        <f t="shared" si="76"/>
        <v>418</v>
      </c>
      <c r="AA219" s="80">
        <f t="shared" si="77"/>
        <v>6688</v>
      </c>
      <c r="AB219" s="80">
        <f t="shared" si="82"/>
        <v>6688</v>
      </c>
      <c r="AC219" s="80">
        <f t="shared" si="78"/>
        <v>0</v>
      </c>
      <c r="AD219" s="11">
        <f t="shared" si="79"/>
        <v>418</v>
      </c>
      <c r="AE219" s="150">
        <f>IF(AH219=1,[6]Input!C230,AD218*((B219-B218)-1)*$AE$2/365+$AE$2/365*1*AD219)</f>
        <v>53.266598904109586</v>
      </c>
      <c r="AF219" s="150">
        <f>IF(AH219=1,[6]Input!E230,J219*'PS INPUT'!$C$22)</f>
        <v>33.92</v>
      </c>
      <c r="AG219" s="52"/>
      <c r="AH219">
        <v>0</v>
      </c>
    </row>
    <row r="220" spans="1:34" ht="12.75" hidden="1" customHeight="1" outlineLevel="1" x14ac:dyDescent="0.2">
      <c r="A220">
        <f t="shared" si="66"/>
        <v>2</v>
      </c>
      <c r="B220" s="70">
        <f t="shared" si="67"/>
        <v>46081</v>
      </c>
      <c r="C220" s="77">
        <v>46054</v>
      </c>
      <c r="D220" s="142">
        <f>IF(AH220=1,'[5]SREC Inventory Activity'!C209,VLOOKUP($B220,Loans!$B$12:$AN$227,34,FALSE))</f>
        <v>0</v>
      </c>
      <c r="E220" s="82">
        <f>IF(AH220=1,'[5]SREC Inventory Activity'!I209,IF($A220&lt;6,VLOOKUP(YEAR(B220),SRECPrice!$B$5:$C$26,2,FALSE),VLOOKUP(YEAR(B220)+1,SRECPrice!$B$5:$C$26,2,FALSE)))</f>
        <v>209</v>
      </c>
      <c r="F220" s="143">
        <f>IF(AH220=1,IF(AND(E220&lt;475,'[5]SREC Inventory Activity'!N209&gt;475),'[5]SREC Inventory Activity'!$N209,475),475)</f>
        <v>475</v>
      </c>
      <c r="G220" s="82">
        <f>IF(AH220=1,'[6]SREC Inv. Summary'!C219,D220*E220)</f>
        <v>0</v>
      </c>
      <c r="H220" s="11">
        <f t="shared" si="68"/>
        <v>0</v>
      </c>
      <c r="I220" s="11">
        <f t="shared" si="69"/>
        <v>0</v>
      </c>
      <c r="J220" s="147">
        <f>IF(AH220=1,'[5]SREC Inventory Activity'!Q209,IF($K$5="M",SUM(D$14:D219)-SUM(J$14:J219),IF($K$5="B",IF(ISODD($A220),SUM(D$14:D219)-SUM(J$14:J219),0),IF(OR(A220=1,A220=4,A220=7,A220=10),SUM(D$14:D219)-SUM(J$14:J219),0))))</f>
        <v>0</v>
      </c>
      <c r="K220" s="148">
        <f>IF(AH220=1,'[5]SREC Inventory Activity'!W209,IF(J220&gt;0,E220,0))</f>
        <v>0</v>
      </c>
      <c r="L220" s="82">
        <f t="shared" si="80"/>
        <v>0</v>
      </c>
      <c r="M220" s="82">
        <f>IF(AH220=1,'[6]SREC Inv. Summary'!F219,IF(J220=0,0,O219))</f>
        <v>0</v>
      </c>
      <c r="N220" s="78">
        <f t="shared" si="70"/>
        <v>0</v>
      </c>
      <c r="O220" s="78">
        <f t="shared" si="71"/>
        <v>418</v>
      </c>
      <c r="P220" s="84">
        <f>IF(AH220=1,'[5]SREC Inventory Activity'!AB209,VLOOKUP($B220,Loans!$B$12:$AN$227,28,FALSE)*0)</f>
        <v>0</v>
      </c>
      <c r="Q220" s="82">
        <f>IF(AH220=1,'[6]SREC Inv. Summary'!J219,P220*E220*0.75)</f>
        <v>0</v>
      </c>
      <c r="R220" s="149">
        <f>IF(AH220=1,'[5]SREC Inventory Activity'!AH209,IF($K$5="M",SUM(P$14:P219)-SUM(R$14:R219),IF($K$5="B",IF(ISODD($A220),SUM(P$14:P219)-SUM(R$14:R219),0),IF(OR(A220=1,A220=4,A220=7,A220=10),SUM(P$14:P219)-SUM(R$14:R219),0))))</f>
        <v>0</v>
      </c>
      <c r="S220" s="82">
        <f>IF(AH220=1,'[6]SREC Inv. Summary'!M219,IF(R220&gt;0,V219,0))</f>
        <v>0</v>
      </c>
      <c r="T220" s="82">
        <f>IF(AH220=1,'[6]SREC Inv. Summary'!L219,IF(AND(R220&gt;0,K220=0),K220*R220,0))</f>
        <v>0</v>
      </c>
      <c r="U220" s="11">
        <f t="shared" si="72"/>
        <v>0</v>
      </c>
      <c r="V220" s="11">
        <f t="shared" si="73"/>
        <v>0</v>
      </c>
      <c r="W220" s="79">
        <f t="shared" si="74"/>
        <v>0</v>
      </c>
      <c r="X220" s="79">
        <f t="shared" si="75"/>
        <v>0</v>
      </c>
      <c r="Y220" s="145">
        <f t="shared" si="81"/>
        <v>2</v>
      </c>
      <c r="Z220" s="80">
        <f t="shared" si="76"/>
        <v>0</v>
      </c>
      <c r="AA220" s="80">
        <f t="shared" si="77"/>
        <v>0</v>
      </c>
      <c r="AB220" s="80">
        <f t="shared" si="82"/>
        <v>0</v>
      </c>
      <c r="AC220" s="80">
        <f t="shared" si="78"/>
        <v>0</v>
      </c>
      <c r="AD220" s="11">
        <f t="shared" si="79"/>
        <v>418</v>
      </c>
      <c r="AE220" s="150">
        <f>IF(AH220=1,[6]Input!C231,AD219*((B220-B219)-1)*$AE$2/365+$AE$2/365*1*AD220)</f>
        <v>3.1007583561643832</v>
      </c>
      <c r="AF220" s="150">
        <f>IF(AH220=1,[6]Input!E231,J220*'PS INPUT'!$C$22)</f>
        <v>0</v>
      </c>
      <c r="AG220" s="52"/>
      <c r="AH220">
        <v>0</v>
      </c>
    </row>
    <row r="221" spans="1:34" ht="12.75" hidden="1" customHeight="1" outlineLevel="1" x14ac:dyDescent="0.2">
      <c r="A221">
        <f t="shared" si="66"/>
        <v>3</v>
      </c>
      <c r="B221" s="70">
        <f t="shared" si="67"/>
        <v>46112</v>
      </c>
      <c r="C221" s="77">
        <v>46082</v>
      </c>
      <c r="D221" s="142">
        <f>IF(AH221=1,'[5]SREC Inventory Activity'!C210,VLOOKUP($B221,Loans!$B$12:$AN$227,34,FALSE))</f>
        <v>0</v>
      </c>
      <c r="E221" s="82">
        <f>IF(AH221=1,'[5]SREC Inventory Activity'!I210,IF($A221&lt;6,VLOOKUP(YEAR(B221),SRECPrice!$B$5:$C$26,2,FALSE),VLOOKUP(YEAR(B221)+1,SRECPrice!$B$5:$C$26,2,FALSE)))</f>
        <v>209</v>
      </c>
      <c r="F221" s="143">
        <f>IF(AH221=1,IF(AND(E221&lt;475,'[5]SREC Inventory Activity'!N210&gt;475),'[5]SREC Inventory Activity'!$N210,475),475)</f>
        <v>475</v>
      </c>
      <c r="G221" s="82">
        <f>IF(AH221=1,'[6]SREC Inv. Summary'!C220,D221*E221)</f>
        <v>0</v>
      </c>
      <c r="H221" s="11">
        <f t="shared" si="68"/>
        <v>0</v>
      </c>
      <c r="I221" s="11">
        <f t="shared" si="69"/>
        <v>0</v>
      </c>
      <c r="J221" s="147">
        <f>IF(AH221=1,'[5]SREC Inventory Activity'!Q210,IF($K$5="M",SUM(D$14:D220)-SUM(J$14:J220),IF($K$5="B",IF(ISODD($A221),SUM(D$14:D220)-SUM(J$14:J220),0),IF(OR(A221=1,A221=4,A221=7,A221=10),SUM(D$14:D220)-SUM(J$14:J220),0))))</f>
        <v>0</v>
      </c>
      <c r="K221" s="148">
        <f>IF(AH221=1,'[5]SREC Inventory Activity'!W210,IF(J221&gt;0,E221,0))</f>
        <v>0</v>
      </c>
      <c r="L221" s="82">
        <f t="shared" si="80"/>
        <v>0</v>
      </c>
      <c r="M221" s="82">
        <f>IF(AH221=1,'[6]SREC Inv. Summary'!F220,IF(J221=0,0,O220))</f>
        <v>0</v>
      </c>
      <c r="N221" s="78">
        <f t="shared" si="70"/>
        <v>0</v>
      </c>
      <c r="O221" s="78">
        <f t="shared" si="71"/>
        <v>418</v>
      </c>
      <c r="P221" s="84">
        <f>IF(AH221=1,'[5]SREC Inventory Activity'!AB210,VLOOKUP($B221,Loans!$B$12:$AN$227,28,FALSE)*0)</f>
        <v>0</v>
      </c>
      <c r="Q221" s="82">
        <f>IF(AH221=1,'[6]SREC Inv. Summary'!J220,P221*E221*0.75)</f>
        <v>0</v>
      </c>
      <c r="R221" s="149">
        <f>IF(AH221=1,'[5]SREC Inventory Activity'!AH210,IF($K$5="M",SUM(P$14:P220)-SUM(R$14:R220),IF($K$5="B",IF(ISODD($A221),SUM(P$14:P220)-SUM(R$14:R220),0),IF(OR(A221=1,A221=4,A221=7,A221=10),SUM(P$14:P220)-SUM(R$14:R220),0))))</f>
        <v>0</v>
      </c>
      <c r="S221" s="82">
        <f>IF(AH221=1,'[6]SREC Inv. Summary'!M220,IF(R221&gt;0,V220,0))</f>
        <v>0</v>
      </c>
      <c r="T221" s="82">
        <f>IF(AH221=1,'[6]SREC Inv. Summary'!L220,IF(AND(R221&gt;0,K221=0),K221*R221,0))</f>
        <v>0</v>
      </c>
      <c r="U221" s="11">
        <f t="shared" si="72"/>
        <v>0</v>
      </c>
      <c r="V221" s="11">
        <f t="shared" si="73"/>
        <v>0</v>
      </c>
      <c r="W221" s="79">
        <f t="shared" si="74"/>
        <v>0</v>
      </c>
      <c r="X221" s="79">
        <f t="shared" si="75"/>
        <v>0</v>
      </c>
      <c r="Y221" s="145">
        <f t="shared" si="81"/>
        <v>2</v>
      </c>
      <c r="Z221" s="80">
        <f t="shared" si="76"/>
        <v>0</v>
      </c>
      <c r="AA221" s="80">
        <f t="shared" si="77"/>
        <v>0</v>
      </c>
      <c r="AB221" s="80">
        <f t="shared" si="82"/>
        <v>0</v>
      </c>
      <c r="AC221" s="80">
        <f t="shared" si="78"/>
        <v>0</v>
      </c>
      <c r="AD221" s="11">
        <f t="shared" si="79"/>
        <v>418</v>
      </c>
      <c r="AE221" s="150">
        <f>IF(AH221=1,[6]Input!C232,AD220*((B221-B220)-1)*$AE$2/365+$AE$2/365*1*AD221)</f>
        <v>3.4329824657534243</v>
      </c>
      <c r="AF221" s="150">
        <f>IF(AH221=1,[6]Input!E232,J221*'PS INPUT'!$C$22)</f>
        <v>0</v>
      </c>
      <c r="AG221" s="52"/>
      <c r="AH221">
        <v>0</v>
      </c>
    </row>
    <row r="222" spans="1:34" ht="12.75" hidden="1" customHeight="1" outlineLevel="1" x14ac:dyDescent="0.2">
      <c r="A222">
        <f t="shared" si="66"/>
        <v>4</v>
      </c>
      <c r="B222" s="70">
        <f t="shared" si="67"/>
        <v>46142</v>
      </c>
      <c r="C222" s="77">
        <v>46113</v>
      </c>
      <c r="D222" s="142">
        <f>IF(AH222=1,'[5]SREC Inventory Activity'!C211,VLOOKUP($B222,Loans!$B$12:$AN$227,34,FALSE))</f>
        <v>0</v>
      </c>
      <c r="E222" s="82">
        <f>IF(AH222=1,'[5]SREC Inventory Activity'!I211,IF($A222&lt;6,VLOOKUP(YEAR(B222),SRECPrice!$B$5:$C$26,2,FALSE),VLOOKUP(YEAR(B222)+1,SRECPrice!$B$5:$C$26,2,FALSE)))</f>
        <v>209</v>
      </c>
      <c r="F222" s="143">
        <f>IF(AH222=1,IF(AND(E222&lt;475,'[5]SREC Inventory Activity'!N211&gt;475),'[5]SREC Inventory Activity'!$N211,475),475)</f>
        <v>475</v>
      </c>
      <c r="G222" s="82">
        <f>IF(AH222=1,'[6]SREC Inv. Summary'!C221,D222*E222)</f>
        <v>0</v>
      </c>
      <c r="H222" s="11">
        <f t="shared" si="68"/>
        <v>0</v>
      </c>
      <c r="I222" s="11">
        <f t="shared" si="69"/>
        <v>0</v>
      </c>
      <c r="J222" s="147">
        <f>IF(AH222=1,'[5]SREC Inventory Activity'!Q211,IF($K$5="M",SUM(D$14:D221)-SUM(J$14:J221),IF($K$5="B",IF(ISODD($A222),SUM(D$14:D221)-SUM(J$14:J221),0),IF(OR(A222=1,A222=4,A222=7,A222=10),SUM(D$14:D221)-SUM(J$14:J221),0))))</f>
        <v>2</v>
      </c>
      <c r="K222" s="148">
        <f>IF(AH222=1,'[5]SREC Inventory Activity'!W211,IF(J222&gt;0,E222,0))</f>
        <v>209</v>
      </c>
      <c r="L222" s="82">
        <f t="shared" si="80"/>
        <v>418</v>
      </c>
      <c r="M222" s="82">
        <f>IF(AH222=1,'[6]SREC Inv. Summary'!F221,IF(J222=0,0,O221))</f>
        <v>418</v>
      </c>
      <c r="N222" s="78">
        <f t="shared" si="70"/>
        <v>0</v>
      </c>
      <c r="O222" s="78">
        <f t="shared" si="71"/>
        <v>0</v>
      </c>
      <c r="P222" s="84">
        <f>IF(AH222=1,'[5]SREC Inventory Activity'!AB211,VLOOKUP($B222,Loans!$B$12:$AN$227,28,FALSE)*0)</f>
        <v>0</v>
      </c>
      <c r="Q222" s="82">
        <f>IF(AH222=1,'[6]SREC Inv. Summary'!J221,P222*E222*0.75)</f>
        <v>0</v>
      </c>
      <c r="R222" s="149">
        <f>IF(AH222=1,'[5]SREC Inventory Activity'!AH211,IF($K$5="M",SUM(P$14:P221)-SUM(R$14:R221),IF($K$5="B",IF(ISODD($A222),SUM(P$14:P221)-SUM(R$14:R221),0),IF(OR(A222=1,A222=4,A222=7,A222=10),SUM(P$14:P221)-SUM(R$14:R221),0))))</f>
        <v>0</v>
      </c>
      <c r="S222" s="82">
        <f>IF(AH222=1,'[6]SREC Inv. Summary'!M221,IF(R222&gt;0,V221,0))</f>
        <v>0</v>
      </c>
      <c r="T222" s="82">
        <f>IF(AH222=1,'[6]SREC Inv. Summary'!L221,IF(AND(R222&gt;0,K222=0),K222*R222,0))</f>
        <v>0</v>
      </c>
      <c r="U222" s="11">
        <f t="shared" si="72"/>
        <v>0</v>
      </c>
      <c r="V222" s="11">
        <f t="shared" si="73"/>
        <v>0</v>
      </c>
      <c r="W222" s="79">
        <f t="shared" si="74"/>
        <v>0</v>
      </c>
      <c r="X222" s="79">
        <f t="shared" si="75"/>
        <v>2</v>
      </c>
      <c r="Y222" s="145">
        <f t="shared" si="81"/>
        <v>0</v>
      </c>
      <c r="Z222" s="80">
        <f t="shared" si="76"/>
        <v>0</v>
      </c>
      <c r="AA222" s="80">
        <f t="shared" si="77"/>
        <v>418</v>
      </c>
      <c r="AB222" s="80">
        <f t="shared" si="82"/>
        <v>418</v>
      </c>
      <c r="AC222" s="80">
        <f t="shared" si="78"/>
        <v>0</v>
      </c>
      <c r="AD222" s="11">
        <f t="shared" si="79"/>
        <v>0</v>
      </c>
      <c r="AE222" s="150">
        <f>IF(AH222=1,[6]Input!C233,AD221*((B222-B221)-1)*$AE$2/365+$AE$2/365*1*AD222)</f>
        <v>3.2114997260273972</v>
      </c>
      <c r="AF222" s="150">
        <f>IF(AH222=1,[6]Input!E233,J222*'PS INPUT'!$C$22)</f>
        <v>2.12</v>
      </c>
      <c r="AG222" s="52"/>
      <c r="AH222">
        <v>0</v>
      </c>
    </row>
    <row r="223" spans="1:34" ht="12.75" hidden="1" customHeight="1" outlineLevel="1" x14ac:dyDescent="0.2">
      <c r="A223">
        <f t="shared" si="66"/>
        <v>5</v>
      </c>
      <c r="B223" s="70">
        <f t="shared" si="67"/>
        <v>46173</v>
      </c>
      <c r="C223" s="77">
        <v>46143</v>
      </c>
      <c r="D223" s="142">
        <f>IF(AH223=1,'[5]SREC Inventory Activity'!C212,VLOOKUP($B223,Loans!$B$12:$AN$227,34,FALSE))</f>
        <v>0</v>
      </c>
      <c r="E223" s="82">
        <f>IF(AH223=1,'[5]SREC Inventory Activity'!I212,IF($A223&lt;6,VLOOKUP(YEAR(B223),SRECPrice!$B$5:$C$26,2,FALSE),VLOOKUP(YEAR(B223)+1,SRECPrice!$B$5:$C$26,2,FALSE)))</f>
        <v>209</v>
      </c>
      <c r="F223" s="143">
        <f>IF(AH223=1,IF(AND(E223&lt;475,'[5]SREC Inventory Activity'!N212&gt;475),'[5]SREC Inventory Activity'!$N212,475),475)</f>
        <v>475</v>
      </c>
      <c r="G223" s="82">
        <f>IF(AH223=1,'[6]SREC Inv. Summary'!C222,D223*E223)</f>
        <v>0</v>
      </c>
      <c r="H223" s="11">
        <f t="shared" si="68"/>
        <v>0</v>
      </c>
      <c r="I223" s="11">
        <f t="shared" si="69"/>
        <v>0</v>
      </c>
      <c r="J223" s="147">
        <f>IF(AH223=1,'[5]SREC Inventory Activity'!Q212,IF($K$5="M",SUM(D$14:D222)-SUM(J$14:J222),IF($K$5="B",IF(ISODD($A223),SUM(D$14:D222)-SUM(J$14:J222),0),IF(OR(A223=1,A223=4,A223=7,A223=10),SUM(D$14:D222)-SUM(J$14:J222),0))))</f>
        <v>0</v>
      </c>
      <c r="K223" s="148">
        <f>IF(AH223=1,'[5]SREC Inventory Activity'!W212,IF(J223&gt;0,E223,0))</f>
        <v>0</v>
      </c>
      <c r="L223" s="82">
        <f t="shared" si="80"/>
        <v>0</v>
      </c>
      <c r="M223" s="82">
        <f>IF(AH223=1,'[6]SREC Inv. Summary'!F222,IF(J223=0,0,O222))</f>
        <v>0</v>
      </c>
      <c r="N223" s="78">
        <f t="shared" si="70"/>
        <v>0</v>
      </c>
      <c r="O223" s="78">
        <f t="shared" si="71"/>
        <v>0</v>
      </c>
      <c r="P223" s="84">
        <f>IF(AH223=1,'[5]SREC Inventory Activity'!AB212,VLOOKUP($B223,Loans!$B$12:$AN$227,28,FALSE)*0)</f>
        <v>0</v>
      </c>
      <c r="Q223" s="82">
        <f>IF(AH223=1,'[6]SREC Inv. Summary'!J222,P223*E223*0.75)</f>
        <v>0</v>
      </c>
      <c r="R223" s="149">
        <f>IF(AH223=1,'[5]SREC Inventory Activity'!AH212,IF($K$5="M",SUM(P$14:P222)-SUM(R$14:R222),IF($K$5="B",IF(ISODD($A223),SUM(P$14:P222)-SUM(R$14:R222),0),IF(OR(A223=1,A223=4,A223=7,A223=10),SUM(P$14:P222)-SUM(R$14:R222),0))))</f>
        <v>0</v>
      </c>
      <c r="S223" s="82">
        <f>IF(AH223=1,'[6]SREC Inv. Summary'!M222,IF(R223&gt;0,V222,0))</f>
        <v>0</v>
      </c>
      <c r="T223" s="82">
        <f>IF(AH223=1,'[6]SREC Inv. Summary'!L222,IF(AND(R223&gt;0,K223=0),K223*R223,0))</f>
        <v>0</v>
      </c>
      <c r="U223" s="11">
        <f t="shared" si="72"/>
        <v>0</v>
      </c>
      <c r="V223" s="11">
        <f t="shared" si="73"/>
        <v>0</v>
      </c>
      <c r="W223" s="79">
        <f t="shared" si="74"/>
        <v>0</v>
      </c>
      <c r="X223" s="79">
        <f t="shared" si="75"/>
        <v>0</v>
      </c>
      <c r="Y223" s="145">
        <f t="shared" si="81"/>
        <v>0</v>
      </c>
      <c r="Z223" s="80">
        <f t="shared" si="76"/>
        <v>0</v>
      </c>
      <c r="AA223" s="80">
        <f t="shared" si="77"/>
        <v>0</v>
      </c>
      <c r="AB223" s="80">
        <f t="shared" si="82"/>
        <v>0</v>
      </c>
      <c r="AC223" s="80">
        <f t="shared" si="78"/>
        <v>0</v>
      </c>
      <c r="AD223" s="11">
        <f t="shared" si="79"/>
        <v>0</v>
      </c>
      <c r="AE223" s="150">
        <f>IF(AH223=1,[6]Input!C234,AD222*((B223-B222)-1)*$AE$2/365+$AE$2/365*1*AD223)</f>
        <v>0</v>
      </c>
      <c r="AF223" s="150">
        <f>IF(AH223=1,[6]Input!E234,J223*'PS INPUT'!$C$22)</f>
        <v>0</v>
      </c>
      <c r="AG223" s="52"/>
      <c r="AH223">
        <v>0</v>
      </c>
    </row>
    <row r="224" spans="1:34" ht="12.75" hidden="1" customHeight="1" outlineLevel="1" x14ac:dyDescent="0.2">
      <c r="A224">
        <f t="shared" si="66"/>
        <v>6</v>
      </c>
      <c r="B224" s="70">
        <f t="shared" si="67"/>
        <v>46203</v>
      </c>
      <c r="C224" s="77">
        <v>46174</v>
      </c>
      <c r="D224" s="142">
        <f>IF(AH224=1,'[5]SREC Inventory Activity'!C213,VLOOKUP($B224,Loans!$B$12:$AN$227,34,FALSE))</f>
        <v>0</v>
      </c>
      <c r="E224" s="82">
        <f>IF(AH224=1,'[5]SREC Inventory Activity'!I213,IF($A224&lt;6,VLOOKUP(YEAR(B224),SRECPrice!$B$5:$C$26,2,FALSE),VLOOKUP(YEAR(B224)+1,SRECPrice!$B$5:$C$26,2,FALSE)))</f>
        <v>209</v>
      </c>
      <c r="F224" s="143">
        <f>IF(AH224=1,IF(AND(E224&lt;475,'[5]SREC Inventory Activity'!N213&gt;475),'[5]SREC Inventory Activity'!$N213,475),475)</f>
        <v>475</v>
      </c>
      <c r="G224" s="82">
        <f>IF(AH224=1,'[6]SREC Inv. Summary'!C223,D224*E224)</f>
        <v>0</v>
      </c>
      <c r="H224" s="11">
        <f t="shared" si="68"/>
        <v>0</v>
      </c>
      <c r="I224" s="11">
        <f t="shared" si="69"/>
        <v>0</v>
      </c>
      <c r="J224" s="147">
        <f>IF(AH224=1,'[5]SREC Inventory Activity'!Q213,IF($K$5="M",SUM(D$14:D223)-SUM(J$14:J223),IF($K$5="B",IF(ISODD($A224),SUM(D$14:D223)-SUM(J$14:J223),0),IF(OR(A224=1,A224=4,A224=7,A224=10),SUM(D$14:D223)-SUM(J$14:J223),0))))</f>
        <v>0</v>
      </c>
      <c r="K224" s="148">
        <f>IF(AH224=1,'[5]SREC Inventory Activity'!W213,IF(J224&gt;0,E224,0))</f>
        <v>0</v>
      </c>
      <c r="L224" s="82">
        <f t="shared" si="80"/>
        <v>0</v>
      </c>
      <c r="M224" s="82">
        <f>IF(AH224=1,'[6]SREC Inv. Summary'!F223,IF(J224=0,0,O223))</f>
        <v>0</v>
      </c>
      <c r="N224" s="78">
        <f t="shared" si="70"/>
        <v>0</v>
      </c>
      <c r="O224" s="78">
        <f t="shared" si="71"/>
        <v>0</v>
      </c>
      <c r="P224" s="84">
        <f>IF(AH224=1,'[5]SREC Inventory Activity'!AB213,VLOOKUP($B224,Loans!$B$12:$AN$227,28,FALSE)*0)</f>
        <v>0</v>
      </c>
      <c r="Q224" s="82">
        <f>IF(AH224=1,'[6]SREC Inv. Summary'!J223,P224*E224*0.75)</f>
        <v>0</v>
      </c>
      <c r="R224" s="149">
        <f>IF(AH224=1,'[5]SREC Inventory Activity'!AH213,IF($K$5="M",SUM(P$14:P223)-SUM(R$14:R223),IF($K$5="B",IF(ISODD($A224),SUM(P$14:P223)-SUM(R$14:R223),0),IF(OR(A224=1,A224=4,A224=7,A224=10),SUM(P$14:P223)-SUM(R$14:R223),0))))</f>
        <v>0</v>
      </c>
      <c r="S224" s="82">
        <f>IF(AH224=1,'[6]SREC Inv. Summary'!M223,IF(R224&gt;0,V223,0))</f>
        <v>0</v>
      </c>
      <c r="T224" s="82">
        <f>IF(AH224=1,'[6]SREC Inv. Summary'!L223,IF(AND(R224&gt;0,K224=0),K224*R224,0))</f>
        <v>0</v>
      </c>
      <c r="U224" s="11">
        <f t="shared" si="72"/>
        <v>0</v>
      </c>
      <c r="V224" s="11">
        <f t="shared" si="73"/>
        <v>0</v>
      </c>
      <c r="W224" s="79">
        <f t="shared" si="74"/>
        <v>0</v>
      </c>
      <c r="X224" s="79">
        <f t="shared" si="75"/>
        <v>0</v>
      </c>
      <c r="Y224" s="145">
        <f t="shared" si="81"/>
        <v>0</v>
      </c>
      <c r="Z224" s="80">
        <f t="shared" si="76"/>
        <v>0</v>
      </c>
      <c r="AA224" s="80">
        <f t="shared" si="77"/>
        <v>0</v>
      </c>
      <c r="AB224" s="80">
        <f t="shared" si="82"/>
        <v>0</v>
      </c>
      <c r="AC224" s="80">
        <f t="shared" si="78"/>
        <v>0</v>
      </c>
      <c r="AD224" s="11">
        <f t="shared" si="79"/>
        <v>0</v>
      </c>
      <c r="AE224" s="150">
        <f>IF(AH224=1,[6]Input!C235,AD223*((B224-B223)-1)*$AE$2/365+$AE$2/365*1*AD224)</f>
        <v>0</v>
      </c>
      <c r="AF224" s="150">
        <f>IF(AH224=1,[6]Input!E235,J224*'PS INPUT'!$C$22)</f>
        <v>0</v>
      </c>
      <c r="AG224" s="52"/>
      <c r="AH224">
        <v>0</v>
      </c>
    </row>
    <row r="225" spans="1:34" ht="12.75" hidden="1" customHeight="1" outlineLevel="1" x14ac:dyDescent="0.2">
      <c r="A225">
        <f t="shared" si="66"/>
        <v>7</v>
      </c>
      <c r="B225" s="70">
        <f t="shared" si="67"/>
        <v>46234</v>
      </c>
      <c r="C225" s="77">
        <v>46204</v>
      </c>
      <c r="D225" s="142">
        <f>IF(AH225=1,'[5]SREC Inventory Activity'!C214,VLOOKUP($B225,Loans!$B$12:$AN$227,34,FALSE))</f>
        <v>0</v>
      </c>
      <c r="E225" s="82">
        <f>IF(AH225=1,'[5]SREC Inventory Activity'!I214,IF($A225&lt;6,VLOOKUP(YEAR(B225),SRECPrice!$B$5:$C$26,2,FALSE),VLOOKUP(YEAR(B225)+1,SRECPrice!$B$5:$C$26,2,FALSE)))</f>
        <v>209</v>
      </c>
      <c r="F225" s="143">
        <f>IF(AH225=1,IF(AND(E225&lt;475,'[5]SREC Inventory Activity'!N214&gt;475),'[5]SREC Inventory Activity'!$N214,475),475)</f>
        <v>475</v>
      </c>
      <c r="G225" s="82">
        <f>IF(AH225=1,'[6]SREC Inv. Summary'!C224,D225*E225)</f>
        <v>0</v>
      </c>
      <c r="H225" s="11">
        <f t="shared" si="68"/>
        <v>0</v>
      </c>
      <c r="I225" s="11">
        <f t="shared" si="69"/>
        <v>0</v>
      </c>
      <c r="J225" s="147">
        <f>IF(AH225=1,'[5]SREC Inventory Activity'!Q214,IF($K$5="M",SUM(D$14:D224)-SUM(J$14:J224),IF($K$5="B",IF(ISODD($A225),SUM(D$14:D224)-SUM(J$14:J224),0),IF(OR(A225=1,A225=4,A225=7,A225=10),SUM(D$14:D224)-SUM(J$14:J224),0))))</f>
        <v>0</v>
      </c>
      <c r="K225" s="148">
        <f>IF(AH225=1,'[5]SREC Inventory Activity'!W214,IF(J225&gt;0,E225,0))</f>
        <v>0</v>
      </c>
      <c r="L225" s="82">
        <f t="shared" si="80"/>
        <v>0</v>
      </c>
      <c r="M225" s="82">
        <f>IF(AH225=1,'[6]SREC Inv. Summary'!F224,IF(J225=0,0,O224))</f>
        <v>0</v>
      </c>
      <c r="N225" s="78">
        <f t="shared" si="70"/>
        <v>0</v>
      </c>
      <c r="O225" s="78">
        <f t="shared" si="71"/>
        <v>0</v>
      </c>
      <c r="P225" s="84">
        <f>IF(AH225=1,'[5]SREC Inventory Activity'!AB214,VLOOKUP($B225,Loans!$B$12:$AN$227,28,FALSE)*0)</f>
        <v>0</v>
      </c>
      <c r="Q225" s="82">
        <f>IF(AH225=1,'[6]SREC Inv. Summary'!J224,P225*E225*0.75)</f>
        <v>0</v>
      </c>
      <c r="R225" s="149">
        <f>IF(AH225=1,'[5]SREC Inventory Activity'!AH214,IF($K$5="M",SUM(P$14:P224)-SUM(R$14:R224),IF($K$5="B",IF(ISODD($A225),SUM(P$14:P224)-SUM(R$14:R224),0),IF(OR(A225=1,A225=4,A225=7,A225=10),SUM(P$14:P224)-SUM(R$14:R224),0))))</f>
        <v>0</v>
      </c>
      <c r="S225" s="82">
        <f>IF(AH225=1,'[6]SREC Inv. Summary'!M224,IF(R225&gt;0,V224,0))</f>
        <v>0</v>
      </c>
      <c r="T225" s="82">
        <f>IF(AH225=1,'[6]SREC Inv. Summary'!L224,IF(AND(R225&gt;0,K225=0),K225*R225,0))</f>
        <v>0</v>
      </c>
      <c r="U225" s="11">
        <f t="shared" si="72"/>
        <v>0</v>
      </c>
      <c r="V225" s="11">
        <f t="shared" si="73"/>
        <v>0</v>
      </c>
      <c r="W225" s="79">
        <f t="shared" si="74"/>
        <v>0</v>
      </c>
      <c r="X225" s="79">
        <f t="shared" si="75"/>
        <v>0</v>
      </c>
      <c r="Y225" s="145">
        <f t="shared" si="81"/>
        <v>0</v>
      </c>
      <c r="Z225" s="80">
        <f t="shared" si="76"/>
        <v>0</v>
      </c>
      <c r="AA225" s="80">
        <f t="shared" si="77"/>
        <v>0</v>
      </c>
      <c r="AB225" s="80">
        <f t="shared" si="82"/>
        <v>0</v>
      </c>
      <c r="AC225" s="80">
        <f t="shared" si="78"/>
        <v>0</v>
      </c>
      <c r="AD225" s="11">
        <f t="shared" si="79"/>
        <v>0</v>
      </c>
      <c r="AE225" s="150">
        <f>IF(AH225=1,[6]Input!C236,AD224*((B225-B224)-1)*$AE$2/365+$AE$2/365*1*AD225)</f>
        <v>0</v>
      </c>
      <c r="AF225" s="150">
        <f>IF(AH225=1,[6]Input!E236,J225*'PS INPUT'!$C$22)</f>
        <v>0</v>
      </c>
      <c r="AG225" s="52"/>
      <c r="AH225">
        <v>0</v>
      </c>
    </row>
    <row r="226" spans="1:34" ht="12.75" hidden="1" customHeight="1" outlineLevel="1" x14ac:dyDescent="0.2">
      <c r="A226">
        <f t="shared" si="66"/>
        <v>8</v>
      </c>
      <c r="B226" s="70">
        <f t="shared" si="67"/>
        <v>46265</v>
      </c>
      <c r="C226" s="77">
        <v>46235</v>
      </c>
      <c r="D226" s="142">
        <f>IF(AH226=1,'[5]SREC Inventory Activity'!C215,VLOOKUP($B226,Loans!$B$12:$AN$227,34,FALSE))</f>
        <v>0</v>
      </c>
      <c r="E226" s="82">
        <f>IF(AH226=1,'[5]SREC Inventory Activity'!I215,IF($A226&lt;6,VLOOKUP(YEAR(B226),SRECPrice!$B$5:$C$26,2,FALSE),VLOOKUP(YEAR(B226)+1,SRECPrice!$B$5:$C$26,2,FALSE)))</f>
        <v>209</v>
      </c>
      <c r="F226" s="143">
        <f>IF(AH226=1,IF(AND(E226&lt;475,'[5]SREC Inventory Activity'!N215&gt;475),'[5]SREC Inventory Activity'!$N215,475),475)</f>
        <v>475</v>
      </c>
      <c r="G226" s="82">
        <f>IF(AH226=1,'[6]SREC Inv. Summary'!C225,D226*E226)</f>
        <v>0</v>
      </c>
      <c r="H226" s="11">
        <f t="shared" si="68"/>
        <v>0</v>
      </c>
      <c r="I226" s="11">
        <f t="shared" si="69"/>
        <v>0</v>
      </c>
      <c r="J226" s="147">
        <f>IF(AH226=1,'[5]SREC Inventory Activity'!Q215,IF($K$5="M",SUM(D$14:D225)-SUM(J$14:J225),IF($K$5="B",IF(ISODD($A226),SUM(D$14:D225)-SUM(J$14:J225),0),IF(OR(A226=1,A226=4,A226=7,A226=10),SUM(D$14:D225)-SUM(J$14:J225),0))))</f>
        <v>0</v>
      </c>
      <c r="K226" s="148">
        <f>IF(AH226=1,'[5]SREC Inventory Activity'!W215,IF(J226&gt;0,E226,0))</f>
        <v>0</v>
      </c>
      <c r="L226" s="82">
        <f t="shared" si="80"/>
        <v>0</v>
      </c>
      <c r="M226" s="82">
        <f>IF(AH226=1,'[6]SREC Inv. Summary'!F225,IF(J226=0,0,O225))</f>
        <v>0</v>
      </c>
      <c r="N226" s="78">
        <f t="shared" si="70"/>
        <v>0</v>
      </c>
      <c r="O226" s="78">
        <f t="shared" si="71"/>
        <v>0</v>
      </c>
      <c r="P226" s="84">
        <f>IF(AH226=1,'[5]SREC Inventory Activity'!AB215,VLOOKUP($B226,Loans!$B$12:$AN$227,28,FALSE)*0)</f>
        <v>0</v>
      </c>
      <c r="Q226" s="82">
        <f>IF(AH226=1,'[6]SREC Inv. Summary'!J225,P226*E226*0.75)</f>
        <v>0</v>
      </c>
      <c r="R226" s="149">
        <f>IF(AH226=1,'[5]SREC Inventory Activity'!AH215,IF($K$5="M",SUM(P$14:P225)-SUM(R$14:R225),IF($K$5="B",IF(ISODD($A226),SUM(P$14:P225)-SUM(R$14:R225),0),IF(OR(A226=1,A226=4,A226=7,A226=10),SUM(P$14:P225)-SUM(R$14:R225),0))))</f>
        <v>0</v>
      </c>
      <c r="S226" s="82">
        <f>IF(AH226=1,'[6]SREC Inv. Summary'!M225,IF(R226&gt;0,V225,0))</f>
        <v>0</v>
      </c>
      <c r="T226" s="82">
        <f>IF(AH226=1,'[6]SREC Inv. Summary'!L225,IF(AND(R226&gt;0,K226=0),K226*R226,0))</f>
        <v>0</v>
      </c>
      <c r="U226" s="11">
        <f t="shared" si="72"/>
        <v>0</v>
      </c>
      <c r="V226" s="11">
        <f t="shared" si="73"/>
        <v>0</v>
      </c>
      <c r="W226" s="79">
        <f t="shared" si="74"/>
        <v>0</v>
      </c>
      <c r="X226" s="79">
        <f t="shared" si="75"/>
        <v>0</v>
      </c>
      <c r="Y226" s="145">
        <f t="shared" si="81"/>
        <v>0</v>
      </c>
      <c r="Z226" s="80">
        <f t="shared" si="76"/>
        <v>0</v>
      </c>
      <c r="AA226" s="80">
        <f t="shared" si="77"/>
        <v>0</v>
      </c>
      <c r="AB226" s="80">
        <f t="shared" si="82"/>
        <v>0</v>
      </c>
      <c r="AC226" s="80">
        <f t="shared" si="78"/>
        <v>0</v>
      </c>
      <c r="AD226" s="11">
        <f t="shared" si="79"/>
        <v>0</v>
      </c>
      <c r="AE226" s="150">
        <f>IF(AH226=1,[6]Input!C237,AD225*((B226-B225)-1)*$AE$2/365+$AE$2/365*1*AD226)</f>
        <v>0</v>
      </c>
      <c r="AF226" s="150">
        <f>IF(AH226=1,[6]Input!E237,J226*'PS INPUT'!$C$22)</f>
        <v>0</v>
      </c>
      <c r="AG226" s="52"/>
      <c r="AH226">
        <v>0</v>
      </c>
    </row>
    <row r="227" spans="1:34" ht="12.75" hidden="1" customHeight="1" outlineLevel="1" x14ac:dyDescent="0.2">
      <c r="A227">
        <f t="shared" si="66"/>
        <v>9</v>
      </c>
      <c r="B227" s="70">
        <f t="shared" si="67"/>
        <v>46295</v>
      </c>
      <c r="C227" s="77">
        <v>46266</v>
      </c>
      <c r="D227" s="142">
        <f>IF(AH227=1,'[5]SREC Inventory Activity'!C216,VLOOKUP($B227,Loans!$B$12:$AN$227,34,FALSE))</f>
        <v>0</v>
      </c>
      <c r="E227" s="82">
        <f>IF(AH227=1,'[5]SREC Inventory Activity'!I216,IF($A227&lt;6,VLOOKUP(YEAR(B227),SRECPrice!$B$5:$C$26,2,FALSE),VLOOKUP(YEAR(B227)+1,SRECPrice!$B$5:$C$26,2,FALSE)))</f>
        <v>209</v>
      </c>
      <c r="F227" s="143">
        <f>IF(AH227=1,IF(AND(E227&lt;475,'[5]SREC Inventory Activity'!N216&gt;475),'[5]SREC Inventory Activity'!$N216,475),475)</f>
        <v>475</v>
      </c>
      <c r="G227" s="82">
        <f>IF(AH227=1,'[6]SREC Inv. Summary'!C226,D227*E227)</f>
        <v>0</v>
      </c>
      <c r="H227" s="11">
        <f t="shared" si="68"/>
        <v>0</v>
      </c>
      <c r="I227" s="11">
        <f t="shared" si="69"/>
        <v>0</v>
      </c>
      <c r="J227" s="147">
        <f>IF(AH227=1,'[5]SREC Inventory Activity'!Q216,IF($K$5="M",SUM(D$14:D226)-SUM(J$14:J226),IF($K$5="B",IF(ISODD($A227),SUM(D$14:D226)-SUM(J$14:J226),0),IF(OR(A227=1,A227=4,A227=7,A227=10),SUM(D$14:D226)-SUM(J$14:J226),0))))</f>
        <v>0</v>
      </c>
      <c r="K227" s="148">
        <f>IF(AH227=1,'[5]SREC Inventory Activity'!W216,IF(J227&gt;0,E227,0))</f>
        <v>0</v>
      </c>
      <c r="L227" s="82">
        <f t="shared" si="80"/>
        <v>0</v>
      </c>
      <c r="M227" s="82">
        <f>IF(AH227=1,'[6]SREC Inv. Summary'!F226,IF(J227=0,0,O226))</f>
        <v>0</v>
      </c>
      <c r="N227" s="78">
        <f t="shared" si="70"/>
        <v>0</v>
      </c>
      <c r="O227" s="78">
        <f t="shared" si="71"/>
        <v>0</v>
      </c>
      <c r="P227" s="84">
        <f>IF(AH227=1,'[5]SREC Inventory Activity'!AB216,VLOOKUP($B227,Loans!$B$12:$AN$227,28,FALSE)*0)</f>
        <v>0</v>
      </c>
      <c r="Q227" s="82">
        <f>IF(AH227=1,'[6]SREC Inv. Summary'!J226,P227*E227*0.75)</f>
        <v>0</v>
      </c>
      <c r="R227" s="149">
        <f>IF(AH227=1,'[5]SREC Inventory Activity'!AH216,IF($K$5="M",SUM(P$14:P226)-SUM(R$14:R226),IF($K$5="B",IF(ISODD($A227),SUM(P$14:P226)-SUM(R$14:R226),0),IF(OR(A227=1,A227=4,A227=7,A227=10),SUM(P$14:P226)-SUM(R$14:R226),0))))</f>
        <v>0</v>
      </c>
      <c r="S227" s="82">
        <f>IF(AH227=1,'[6]SREC Inv. Summary'!M226,IF(R227&gt;0,V226,0))</f>
        <v>0</v>
      </c>
      <c r="T227" s="82">
        <f>IF(AH227=1,'[6]SREC Inv. Summary'!L226,IF(AND(R227&gt;0,K227=0),K227*R227,0))</f>
        <v>0</v>
      </c>
      <c r="U227" s="11">
        <f t="shared" si="72"/>
        <v>0</v>
      </c>
      <c r="V227" s="11">
        <f t="shared" si="73"/>
        <v>0</v>
      </c>
      <c r="W227" s="79">
        <f t="shared" si="74"/>
        <v>0</v>
      </c>
      <c r="X227" s="79">
        <f t="shared" si="75"/>
        <v>0</v>
      </c>
      <c r="Y227" s="145">
        <f t="shared" si="81"/>
        <v>0</v>
      </c>
      <c r="Z227" s="80">
        <f t="shared" si="76"/>
        <v>0</v>
      </c>
      <c r="AA227" s="80">
        <f t="shared" si="77"/>
        <v>0</v>
      </c>
      <c r="AB227" s="80">
        <f t="shared" si="82"/>
        <v>0</v>
      </c>
      <c r="AC227" s="80">
        <f t="shared" si="78"/>
        <v>0</v>
      </c>
      <c r="AD227" s="11">
        <f t="shared" si="79"/>
        <v>0</v>
      </c>
      <c r="AE227" s="150">
        <f>IF(AH227=1,[6]Input!C238,AD226*((B227-B226)-1)*$AE$2/365+$AE$2/365*1*AD227)</f>
        <v>0</v>
      </c>
      <c r="AF227" s="150">
        <f>IF(AH227=1,[6]Input!E238,J227*'PS INPUT'!$C$22)</f>
        <v>0</v>
      </c>
      <c r="AG227" s="52"/>
      <c r="AH227">
        <v>0</v>
      </c>
    </row>
    <row r="228" spans="1:34" ht="12.75" hidden="1" customHeight="1" outlineLevel="1" x14ac:dyDescent="0.2">
      <c r="A228">
        <f t="shared" si="66"/>
        <v>10</v>
      </c>
      <c r="B228" s="70">
        <f t="shared" si="67"/>
        <v>46326</v>
      </c>
      <c r="C228" s="77">
        <v>46296</v>
      </c>
      <c r="D228" s="142">
        <f>IF(AH228=1,'[5]SREC Inventory Activity'!C217,VLOOKUP($B228,Loans!$B$12:$AN$227,34,FALSE))</f>
        <v>0</v>
      </c>
      <c r="E228" s="82">
        <f>IF(AH228=1,'[5]SREC Inventory Activity'!I217,IF($A228&lt;6,VLOOKUP(YEAR(B228),SRECPrice!$B$5:$C$26,2,FALSE),VLOOKUP(YEAR(B228)+1,SRECPrice!$B$5:$C$26,2,FALSE)))</f>
        <v>209</v>
      </c>
      <c r="F228" s="143">
        <f>IF(AH228=1,IF(AND(E228&lt;475,'[5]SREC Inventory Activity'!N217&gt;475),'[5]SREC Inventory Activity'!$N217,475),475)</f>
        <v>475</v>
      </c>
      <c r="G228" s="82">
        <f>IF(AH228=1,'[6]SREC Inv. Summary'!C227,D228*E228)</f>
        <v>0</v>
      </c>
      <c r="H228" s="11">
        <f t="shared" si="68"/>
        <v>0</v>
      </c>
      <c r="I228" s="11">
        <f t="shared" si="69"/>
        <v>0</v>
      </c>
      <c r="J228" s="147">
        <f>IF(AH228=1,'[5]SREC Inventory Activity'!Q217,IF($K$5="M",SUM(D$14:D227)-SUM(J$14:J227),IF($K$5="B",IF(ISODD($A228),SUM(D$14:D227)-SUM(J$14:J227),0),IF(OR(A228=1,A228=4,A228=7,A228=10),SUM(D$14:D227)-SUM(J$14:J227),0))))</f>
        <v>0</v>
      </c>
      <c r="K228" s="148">
        <f>IF(AH228=1,'[5]SREC Inventory Activity'!W217,IF(J228&gt;0,E228,0))</f>
        <v>0</v>
      </c>
      <c r="L228" s="82">
        <f t="shared" si="80"/>
        <v>0</v>
      </c>
      <c r="M228" s="82">
        <f>IF(AH228=1,'[6]SREC Inv. Summary'!F227,IF(J228=0,0,O227))</f>
        <v>0</v>
      </c>
      <c r="N228" s="78">
        <f t="shared" si="70"/>
        <v>0</v>
      </c>
      <c r="O228" s="78">
        <f t="shared" si="71"/>
        <v>0</v>
      </c>
      <c r="P228" s="84">
        <f>IF(AH228=1,'[5]SREC Inventory Activity'!AB217,VLOOKUP($B228,Loans!$B$12:$AN$227,28,FALSE)*0)</f>
        <v>0</v>
      </c>
      <c r="Q228" s="82">
        <f>IF(AH228=1,'[6]SREC Inv. Summary'!J227,P228*E228*0.75)</f>
        <v>0</v>
      </c>
      <c r="R228" s="149">
        <f>IF(AH228=1,'[5]SREC Inventory Activity'!AH217,IF($K$5="M",SUM(P$14:P227)-SUM(R$14:R227),IF($K$5="B",IF(ISODD($A228),SUM(P$14:P227)-SUM(R$14:R227),0),IF(OR(A228=1,A228=4,A228=7,A228=10),SUM(P$14:P227)-SUM(R$14:R227),0))))</f>
        <v>0</v>
      </c>
      <c r="S228" s="82">
        <f>IF(AH228=1,'[6]SREC Inv. Summary'!M227,IF(R228&gt;0,V227,0))</f>
        <v>0</v>
      </c>
      <c r="T228" s="82">
        <f>IF(AH228=1,'[6]SREC Inv. Summary'!L227,IF(AND(R228&gt;0,K228=0),K228*R228,0))</f>
        <v>0</v>
      </c>
      <c r="U228" s="11">
        <f t="shared" si="72"/>
        <v>0</v>
      </c>
      <c r="V228" s="11">
        <f t="shared" si="73"/>
        <v>0</v>
      </c>
      <c r="W228" s="79">
        <f t="shared" si="74"/>
        <v>0</v>
      </c>
      <c r="X228" s="79">
        <f t="shared" si="75"/>
        <v>0</v>
      </c>
      <c r="Y228" s="145">
        <f t="shared" si="81"/>
        <v>0</v>
      </c>
      <c r="Z228" s="80">
        <f t="shared" si="76"/>
        <v>0</v>
      </c>
      <c r="AA228" s="80">
        <f t="shared" si="77"/>
        <v>0</v>
      </c>
      <c r="AB228" s="80">
        <f t="shared" si="82"/>
        <v>0</v>
      </c>
      <c r="AC228" s="80">
        <f t="shared" si="78"/>
        <v>0</v>
      </c>
      <c r="AD228" s="11">
        <f t="shared" si="79"/>
        <v>0</v>
      </c>
      <c r="AE228" s="150">
        <f>IF(AH228=1,[6]Input!C239,AD227*((B228-B227)-1)*$AE$2/365+$AE$2/365*1*AD228)</f>
        <v>0</v>
      </c>
      <c r="AF228" s="150">
        <f>IF(AH228=1,[6]Input!E239,J228*'PS INPUT'!$C$22)</f>
        <v>0</v>
      </c>
      <c r="AG228" s="52"/>
      <c r="AH228">
        <v>0</v>
      </c>
    </row>
    <row r="229" spans="1:34" ht="12.75" hidden="1" customHeight="1" outlineLevel="1" x14ac:dyDescent="0.2">
      <c r="A229">
        <f t="shared" si="66"/>
        <v>11</v>
      </c>
      <c r="B229" s="70">
        <f t="shared" si="67"/>
        <v>46356</v>
      </c>
      <c r="C229" s="77">
        <v>46327</v>
      </c>
      <c r="D229" s="142">
        <f>IF(AH229=1,'[5]SREC Inventory Activity'!C218,VLOOKUP($B229,Loans!$B$12:$AN$227,34,FALSE))</f>
        <v>0</v>
      </c>
      <c r="E229" s="82">
        <f>IF(AH229=1,'[5]SREC Inventory Activity'!I218,IF($A229&lt;6,VLOOKUP(YEAR(B229),SRECPrice!$B$5:$C$26,2,FALSE),VLOOKUP(YEAR(B229)+1,SRECPrice!$B$5:$C$26,2,FALSE)))</f>
        <v>209</v>
      </c>
      <c r="F229" s="143">
        <f>IF(AH229=1,IF(AND(E229&lt;475,'[5]SREC Inventory Activity'!N218&gt;475),'[5]SREC Inventory Activity'!$N218,475),475)</f>
        <v>475</v>
      </c>
      <c r="G229" s="82">
        <f>IF(AH229=1,'[6]SREC Inv. Summary'!C228,D229*E229)</f>
        <v>0</v>
      </c>
      <c r="H229" s="11">
        <f t="shared" si="68"/>
        <v>0</v>
      </c>
      <c r="I229" s="11">
        <f t="shared" si="69"/>
        <v>0</v>
      </c>
      <c r="J229" s="147">
        <f>IF(AH229=1,'[5]SREC Inventory Activity'!Q218,IF($K$5="M",SUM(D$14:D228)-SUM(J$14:J228),IF($K$5="B",IF(ISODD($A229),SUM(D$14:D228)-SUM(J$14:J228),0),IF(OR(A229=1,A229=4,A229=7,A229=10),SUM(D$14:D228)-SUM(J$14:J228),0))))</f>
        <v>0</v>
      </c>
      <c r="K229" s="148">
        <f>IF(AH229=1,'[5]SREC Inventory Activity'!W218,IF(J229&gt;0,E229,0))</f>
        <v>0</v>
      </c>
      <c r="L229" s="82">
        <f t="shared" si="80"/>
        <v>0</v>
      </c>
      <c r="M229" s="82">
        <f>IF(AH229=1,'[6]SREC Inv. Summary'!F228,IF(J229=0,0,O228))</f>
        <v>0</v>
      </c>
      <c r="N229" s="78">
        <f t="shared" si="70"/>
        <v>0</v>
      </c>
      <c r="O229" s="78">
        <f t="shared" si="71"/>
        <v>0</v>
      </c>
      <c r="P229" s="84">
        <f>IF(AH229=1,'[5]SREC Inventory Activity'!AB218,VLOOKUP($B229,Loans!$B$12:$AN$227,28,FALSE)*0)</f>
        <v>0</v>
      </c>
      <c r="Q229" s="82">
        <f>IF(AH229=1,'[6]SREC Inv. Summary'!J228,P229*E229*0.75)</f>
        <v>0</v>
      </c>
      <c r="R229" s="149">
        <f>IF(AH229=1,'[5]SREC Inventory Activity'!AH218,IF($K$5="M",SUM(P$14:P228)-SUM(R$14:R228),IF($K$5="B",IF(ISODD($A229),SUM(P$14:P228)-SUM(R$14:R228),0),IF(OR(A229=1,A229=4,A229=7,A229=10),SUM(P$14:P228)-SUM(R$14:R228),0))))</f>
        <v>0</v>
      </c>
      <c r="S229" s="82">
        <f>IF(AH229=1,'[6]SREC Inv. Summary'!M228,IF(R229&gt;0,V228,0))</f>
        <v>0</v>
      </c>
      <c r="T229" s="82">
        <f>IF(AH229=1,'[6]SREC Inv. Summary'!L228,IF(AND(R229&gt;0,K229=0),K229*R229,0))</f>
        <v>0</v>
      </c>
      <c r="U229" s="11">
        <f t="shared" si="72"/>
        <v>0</v>
      </c>
      <c r="V229" s="11">
        <f t="shared" si="73"/>
        <v>0</v>
      </c>
      <c r="W229" s="79">
        <f t="shared" si="74"/>
        <v>0</v>
      </c>
      <c r="X229" s="79">
        <f t="shared" si="75"/>
        <v>0</v>
      </c>
      <c r="Y229" s="145">
        <f t="shared" si="81"/>
        <v>0</v>
      </c>
      <c r="Z229" s="80">
        <f t="shared" si="76"/>
        <v>0</v>
      </c>
      <c r="AA229" s="80">
        <f t="shared" si="77"/>
        <v>0</v>
      </c>
      <c r="AB229" s="80">
        <f t="shared" si="82"/>
        <v>0</v>
      </c>
      <c r="AC229" s="80">
        <f t="shared" si="78"/>
        <v>0</v>
      </c>
      <c r="AD229" s="11">
        <f t="shared" si="79"/>
        <v>0</v>
      </c>
      <c r="AE229" s="150">
        <f>IF(AH229=1,[6]Input!C240,AD228*((B229-B228)-1)*$AE$2/365+$AE$2/365*1*AD229)</f>
        <v>0</v>
      </c>
      <c r="AF229" s="150">
        <f>IF(AH229=1,[6]Input!E240,J229*'PS INPUT'!$C$22)</f>
        <v>0</v>
      </c>
      <c r="AG229" s="52"/>
      <c r="AH229">
        <v>0</v>
      </c>
    </row>
    <row r="230" spans="1:34" ht="12.75" hidden="1" customHeight="1" outlineLevel="1" x14ac:dyDescent="0.2">
      <c r="A230">
        <f t="shared" si="66"/>
        <v>12</v>
      </c>
      <c r="B230" s="70">
        <f t="shared" si="67"/>
        <v>46387</v>
      </c>
      <c r="C230" s="77">
        <v>46357</v>
      </c>
      <c r="D230" s="142">
        <f>IF(AH230=1,'[5]SREC Inventory Activity'!C219,VLOOKUP($B230,Loans!$B$12:$AN$227,34,FALSE))</f>
        <v>0</v>
      </c>
      <c r="E230" s="82">
        <f>IF(AH230=1,'[5]SREC Inventory Activity'!I219,IF($A230&lt;6,VLOOKUP(YEAR(B230),SRECPrice!$B$5:$C$26,2,FALSE),VLOOKUP(YEAR(B230)+1,SRECPrice!$B$5:$C$26,2,FALSE)))</f>
        <v>209</v>
      </c>
      <c r="F230" s="143">
        <f>IF(AH230=1,IF(AND(E230&lt;475,'[5]SREC Inventory Activity'!N219&gt;475),'[5]SREC Inventory Activity'!$N219,475),475)</f>
        <v>475</v>
      </c>
      <c r="G230" s="82">
        <f>IF(AH230=1,'[6]SREC Inv. Summary'!C229,D230*E230)</f>
        <v>0</v>
      </c>
      <c r="H230" s="11">
        <f t="shared" si="68"/>
        <v>0</v>
      </c>
      <c r="I230" s="11">
        <f t="shared" si="69"/>
        <v>0</v>
      </c>
      <c r="J230" s="147">
        <f>IF(AH230=1,'[5]SREC Inventory Activity'!Q219,IF($K$5="M",SUM(D$14:D229)-SUM(J$14:J229),IF($K$5="B",IF(ISODD($A230),SUM(D$14:D229)-SUM(J$14:J229),0),IF(OR(A230=1,A230=4,A230=7,A230=10),SUM(D$14:D229)-SUM(J$14:J229),0))))</f>
        <v>0</v>
      </c>
      <c r="K230" s="148">
        <f>IF(AH230=1,'[5]SREC Inventory Activity'!W219,IF(J230&gt;0,E230,0))</f>
        <v>0</v>
      </c>
      <c r="L230" s="82">
        <f t="shared" si="80"/>
        <v>0</v>
      </c>
      <c r="M230" s="82">
        <f>IF(AH230=1,'[6]SREC Inv. Summary'!F229,IF(J230=0,0,O229))</f>
        <v>0</v>
      </c>
      <c r="N230" s="78">
        <f t="shared" si="70"/>
        <v>0</v>
      </c>
      <c r="O230" s="78">
        <f t="shared" si="71"/>
        <v>0</v>
      </c>
      <c r="P230" s="84">
        <f>IF(AH230=1,'[5]SREC Inventory Activity'!AB219,VLOOKUP($B230,Loans!$B$12:$AN$227,28,FALSE)*0)</f>
        <v>0</v>
      </c>
      <c r="Q230" s="82">
        <f>IF(AH230=1,'[6]SREC Inv. Summary'!J229,P230*E230*0.75)</f>
        <v>0</v>
      </c>
      <c r="R230" s="149">
        <f>IF(AH230=1,'[5]SREC Inventory Activity'!AH219,IF($K$5="M",SUM(P$14:P229)-SUM(R$14:R229),IF($K$5="B",IF(ISODD($A230),SUM(P$14:P229)-SUM(R$14:R229),0),IF(OR(A230=1,A230=4,A230=7,A230=10),SUM(P$14:P229)-SUM(R$14:R229),0))))</f>
        <v>0</v>
      </c>
      <c r="S230" s="82">
        <f>IF(AH230=1,'[6]SREC Inv. Summary'!M229,IF(R230&gt;0,V229,0))</f>
        <v>0</v>
      </c>
      <c r="T230" s="82">
        <f>IF(AH230=1,'[6]SREC Inv. Summary'!L229,IF(AND(R230&gt;0,K230=0),K230*R230,0))</f>
        <v>0</v>
      </c>
      <c r="U230" s="11">
        <f t="shared" si="72"/>
        <v>0</v>
      </c>
      <c r="V230" s="11">
        <f t="shared" si="73"/>
        <v>0</v>
      </c>
      <c r="W230" s="79">
        <f t="shared" si="74"/>
        <v>0</v>
      </c>
      <c r="X230" s="79">
        <f t="shared" si="75"/>
        <v>0</v>
      </c>
      <c r="Y230" s="145">
        <f t="shared" si="81"/>
        <v>0</v>
      </c>
      <c r="Z230" s="80">
        <f t="shared" si="76"/>
        <v>0</v>
      </c>
      <c r="AA230" s="80">
        <f t="shared" si="77"/>
        <v>0</v>
      </c>
      <c r="AB230" s="80">
        <f t="shared" si="82"/>
        <v>0</v>
      </c>
      <c r="AC230" s="80">
        <f t="shared" si="78"/>
        <v>0</v>
      </c>
      <c r="AD230" s="11">
        <f t="shared" si="79"/>
        <v>0</v>
      </c>
      <c r="AE230" s="150">
        <f>IF(AH230=1,[6]Input!C241,AD229*((B230-B229)-1)*$AE$2/365+$AE$2/365*1*AD230)</f>
        <v>0</v>
      </c>
      <c r="AF230" s="150">
        <f>IF(AH230=1,[6]Input!E241,J230*'PS INPUT'!$C$22)</f>
        <v>0</v>
      </c>
      <c r="AG230" s="52"/>
      <c r="AH230">
        <v>0</v>
      </c>
    </row>
    <row r="231" spans="1:34" ht="12.75" hidden="1" customHeight="1" outlineLevel="1" x14ac:dyDescent="0.2">
      <c r="A231">
        <f t="shared" si="66"/>
        <v>1</v>
      </c>
      <c r="B231" s="70">
        <f t="shared" si="67"/>
        <v>46418</v>
      </c>
      <c r="C231" s="77">
        <v>46388</v>
      </c>
      <c r="D231" s="142">
        <f>IF(AH231=1,'[5]SREC Inventory Activity'!C220,VLOOKUP($B231,Loans!$B$12:$AN$227,34,FALSE))</f>
        <v>0</v>
      </c>
      <c r="E231" s="82">
        <f>IF(AH231=1,'[5]SREC Inventory Activity'!I220,IF($A231&lt;6,VLOOKUP(YEAR(B231),SRECPrice!$B$5:$C$26,2,FALSE),VLOOKUP(YEAR(B231)+1,SRECPrice!$B$5:$C$26,2,FALSE)))</f>
        <v>209</v>
      </c>
      <c r="F231" s="143">
        <f>IF(AH231=1,IF(AND(E231&lt;475,'[5]SREC Inventory Activity'!N220&gt;475),'[5]SREC Inventory Activity'!$N220,475),475)</f>
        <v>475</v>
      </c>
      <c r="G231" s="82">
        <f>IF(AH231=1,'[6]SREC Inv. Summary'!C230,D231*E231)</f>
        <v>0</v>
      </c>
      <c r="H231" s="11">
        <f t="shared" ref="H231:H237" si="83">IF(F231&gt;E231,F231*D231,E231*D231)</f>
        <v>0</v>
      </c>
      <c r="I231" s="11">
        <f t="shared" ref="I231:I237" si="84">G231-H231</f>
        <v>0</v>
      </c>
      <c r="J231" s="147">
        <f>IF(AH231=1,'[5]SREC Inventory Activity'!Q220,IF($K$5="M",SUM(D$14:D230)-SUM(J$14:J230),IF($K$5="B",IF(ISODD($A231),SUM(D$14:D230)-SUM(J$14:J230),0),IF(OR(A231=1,A231=4,A231=7,A231=10),SUM(D$14:D230)-SUM(J$14:J230),0))))</f>
        <v>0</v>
      </c>
      <c r="K231" s="148">
        <f>IF(AH231=1,'[5]SREC Inventory Activity'!W220,IF(J231&gt;0,E231,0))</f>
        <v>0</v>
      </c>
      <c r="L231" s="82">
        <f t="shared" si="80"/>
        <v>0</v>
      </c>
      <c r="M231" s="82">
        <f>IF(AH231=1,'[6]SREC Inv. Summary'!F230,IF(J231=0,0,O230))</f>
        <v>0</v>
      </c>
      <c r="N231" s="78">
        <f t="shared" ref="N231:N237" si="85">L231-M231</f>
        <v>0</v>
      </c>
      <c r="O231" s="78">
        <f t="shared" ref="O231:O237" si="86">O230+G231-M231</f>
        <v>0</v>
      </c>
      <c r="P231" s="84">
        <f>IF(AH231=1,'[5]SREC Inventory Activity'!AB220,VLOOKUP($B231,Loans!$B$12:$AN$227,28,FALSE)*0)</f>
        <v>0</v>
      </c>
      <c r="Q231" s="82">
        <f>IF(AH231=1,'[6]SREC Inv. Summary'!J230,P231*E231*0.75)</f>
        <v>0</v>
      </c>
      <c r="R231" s="149">
        <f>IF(AH231=1,'[5]SREC Inventory Activity'!AH220,IF($K$5="M",SUM(P$14:P230)-SUM(R$14:R230),IF($K$5="B",IF(ISODD($A231),SUM(P$14:P230)-SUM(R$14:R230),0),IF(OR(A231=1,A231=4,A231=7,A231=10),SUM(P$14:P230)-SUM(R$14:R230),0))))</f>
        <v>0</v>
      </c>
      <c r="S231" s="82">
        <f>IF(AH231=1,'[6]SREC Inv. Summary'!M230,IF(R231&gt;0,V230,0))</f>
        <v>0</v>
      </c>
      <c r="T231" s="82">
        <f>IF(AH231=1,'[6]SREC Inv. Summary'!L230,IF(AND(R231&gt;0,K231=0),K231*R231,0))</f>
        <v>0</v>
      </c>
      <c r="U231" s="11">
        <f t="shared" ref="U231:U237" si="87">T231-S231</f>
        <v>0</v>
      </c>
      <c r="V231" s="11">
        <f t="shared" ref="V231:V237" si="88">V230+Q231-S231</f>
        <v>0</v>
      </c>
      <c r="W231" s="79">
        <f t="shared" ref="W231:W237" si="89">D231+P231</f>
        <v>0</v>
      </c>
      <c r="X231" s="79">
        <f t="shared" ref="X231:X237" si="90">J231+R231</f>
        <v>0</v>
      </c>
      <c r="Y231" s="145">
        <f t="shared" ref="Y231:Y237" si="91">Y230+W231-X231</f>
        <v>0</v>
      </c>
      <c r="Z231" s="80">
        <f t="shared" ref="Z231:Z237" si="92">G231+Q231</f>
        <v>0</v>
      </c>
      <c r="AA231" s="80">
        <f t="shared" ref="AA231:AA237" si="93">M231+S231</f>
        <v>0</v>
      </c>
      <c r="AB231" s="80">
        <f t="shared" ref="AB231:AB237" si="94">L231+T231</f>
        <v>0</v>
      </c>
      <c r="AC231" s="80">
        <f t="shared" ref="AC231:AC237" si="95">AB231-AA231</f>
        <v>0</v>
      </c>
      <c r="AD231" s="11">
        <f t="shared" ref="AD231:AD237" si="96">AD230+Z231-AA231</f>
        <v>0</v>
      </c>
      <c r="AE231" s="150">
        <f>IF(AH231=1,[6]Input!C242,AD230*((B231-B230)-1)*$AE$2/365+$AE$2/365*1*AD231)</f>
        <v>0</v>
      </c>
      <c r="AF231" s="150">
        <f>IF(AH231=1,[6]Input!E242,J231*'PS INPUT'!$C$22)</f>
        <v>0</v>
      </c>
      <c r="AG231" s="52"/>
      <c r="AH231">
        <v>0</v>
      </c>
    </row>
    <row r="232" spans="1:34" ht="12.75" hidden="1" customHeight="1" outlineLevel="1" x14ac:dyDescent="0.2">
      <c r="A232">
        <f t="shared" si="66"/>
        <v>2</v>
      </c>
      <c r="B232" s="70">
        <f t="shared" si="67"/>
        <v>46446</v>
      </c>
      <c r="C232" s="77">
        <v>46419</v>
      </c>
      <c r="D232" s="142">
        <f>IF(AH232=1,'[5]SREC Inventory Activity'!C221,VLOOKUP($B232,Loans!$B$12:$AN$227,34,FALSE))</f>
        <v>0</v>
      </c>
      <c r="E232" s="82">
        <f>IF(AH232=1,'[5]SREC Inventory Activity'!I221,IF($A232&lt;6,VLOOKUP(YEAR(B232),SRECPrice!$B$5:$C$26,2,FALSE),VLOOKUP(YEAR(B232)+1,SRECPrice!$B$5:$C$26,2,FALSE)))</f>
        <v>209</v>
      </c>
      <c r="F232" s="143">
        <f>IF(AH232=1,IF(AND(E232&lt;475,'[5]SREC Inventory Activity'!N221&gt;475),'[5]SREC Inventory Activity'!$N221,475),475)</f>
        <v>475</v>
      </c>
      <c r="G232" s="82">
        <f>IF(AH232=1,'[6]SREC Inv. Summary'!C231,D232*E232)</f>
        <v>0</v>
      </c>
      <c r="H232" s="11">
        <f t="shared" si="83"/>
        <v>0</v>
      </c>
      <c r="I232" s="11">
        <f t="shared" si="84"/>
        <v>0</v>
      </c>
      <c r="J232" s="147">
        <f>IF(AH232=1,'[5]SREC Inventory Activity'!Q221,IF($K$5="M",SUM(D$14:D231)-SUM(J$14:J231),IF($K$5="B",IF(ISODD($A232),SUM(D$14:D231)-SUM(J$14:J231),0),IF(OR(A232=1,A232=4,A232=7,A232=10),SUM(D$14:D231)-SUM(J$14:J231),0))))</f>
        <v>0</v>
      </c>
      <c r="K232" s="148">
        <f>IF(AH232=1,'[5]SREC Inventory Activity'!W221,IF(J232&gt;0,E232,0))</f>
        <v>0</v>
      </c>
      <c r="L232" s="82">
        <f t="shared" si="80"/>
        <v>0</v>
      </c>
      <c r="M232" s="82">
        <f>IF(AH232=1,'[6]SREC Inv. Summary'!F231,IF(J232=0,0,O231))</f>
        <v>0</v>
      </c>
      <c r="N232" s="78">
        <f t="shared" si="85"/>
        <v>0</v>
      </c>
      <c r="O232" s="78">
        <f t="shared" si="86"/>
        <v>0</v>
      </c>
      <c r="P232" s="84">
        <f>IF(AH232=1,'[5]SREC Inventory Activity'!AB221,VLOOKUP($B232,Loans!$B$12:$AN$227,28,FALSE)*0)</f>
        <v>0</v>
      </c>
      <c r="Q232" s="82">
        <f>IF(AH232=1,'[6]SREC Inv. Summary'!J231,P232*E232*0.75)</f>
        <v>0</v>
      </c>
      <c r="R232" s="149">
        <f>IF(AH232=1,'[5]SREC Inventory Activity'!AH221,IF($K$5="M",SUM(P$14:P231)-SUM(R$14:R231),IF($K$5="B",IF(ISODD($A232),SUM(P$14:P231)-SUM(R$14:R231),0),IF(OR(A232=1,A232=4,A232=7,A232=10),SUM(P$14:P231)-SUM(R$14:R231),0))))</f>
        <v>0</v>
      </c>
      <c r="S232" s="82">
        <f>IF(AH232=1,'[6]SREC Inv. Summary'!M231,IF(R232&gt;0,V231,0))</f>
        <v>0</v>
      </c>
      <c r="T232" s="82">
        <f>IF(AH232=1,'[6]SREC Inv. Summary'!L231,IF(AND(R232&gt;0,K232=0),K232*R232,0))</f>
        <v>0</v>
      </c>
      <c r="U232" s="11">
        <f t="shared" si="87"/>
        <v>0</v>
      </c>
      <c r="V232" s="11">
        <f t="shared" si="88"/>
        <v>0</v>
      </c>
      <c r="W232" s="79">
        <f t="shared" si="89"/>
        <v>0</v>
      </c>
      <c r="X232" s="79">
        <f t="shared" si="90"/>
        <v>0</v>
      </c>
      <c r="Y232" s="145">
        <f t="shared" si="91"/>
        <v>0</v>
      </c>
      <c r="Z232" s="80">
        <f t="shared" si="92"/>
        <v>0</v>
      </c>
      <c r="AA232" s="80">
        <f t="shared" si="93"/>
        <v>0</v>
      </c>
      <c r="AB232" s="80">
        <f t="shared" si="94"/>
        <v>0</v>
      </c>
      <c r="AC232" s="80">
        <f t="shared" si="95"/>
        <v>0</v>
      </c>
      <c r="AD232" s="11">
        <f t="shared" si="96"/>
        <v>0</v>
      </c>
      <c r="AE232" s="150">
        <f>IF(AH232=1,[6]Input!C243,AD231*((B232-B231)-1)*$AE$2/365+$AE$2/365*1*AD232)</f>
        <v>0</v>
      </c>
      <c r="AF232" s="150">
        <f>IF(AH232=1,[6]Input!E243,J232*'PS INPUT'!$C$22)</f>
        <v>0</v>
      </c>
      <c r="AG232" s="52"/>
      <c r="AH232">
        <v>0</v>
      </c>
    </row>
    <row r="233" spans="1:34" ht="12.75" hidden="1" customHeight="1" outlineLevel="1" x14ac:dyDescent="0.2">
      <c r="A233">
        <f t="shared" si="66"/>
        <v>3</v>
      </c>
      <c r="B233" s="70">
        <f t="shared" si="67"/>
        <v>46477</v>
      </c>
      <c r="C233" s="77">
        <v>46447</v>
      </c>
      <c r="D233" s="142">
        <f>IF(AH233=1,'[5]SREC Inventory Activity'!C222,VLOOKUP($B233,Loans!$B$12:$AN$227,34,FALSE))</f>
        <v>0</v>
      </c>
      <c r="E233" s="82">
        <f>IF(AH233=1,'[5]SREC Inventory Activity'!I222,IF($A233&lt;6,VLOOKUP(YEAR(B233),SRECPrice!$B$5:$C$26,2,FALSE),VLOOKUP(YEAR(B233)+1,SRECPrice!$B$5:$C$26,2,FALSE)))</f>
        <v>209</v>
      </c>
      <c r="F233" s="143">
        <f>IF(AH233=1,IF(AND(E233&lt;475,'[5]SREC Inventory Activity'!N222&gt;475),'[5]SREC Inventory Activity'!$N222,475),475)</f>
        <v>475</v>
      </c>
      <c r="G233" s="82">
        <f>IF(AH233=1,'[6]SREC Inv. Summary'!C232,D233*E233)</f>
        <v>0</v>
      </c>
      <c r="H233" s="11">
        <f t="shared" si="83"/>
        <v>0</v>
      </c>
      <c r="I233" s="11">
        <f t="shared" si="84"/>
        <v>0</v>
      </c>
      <c r="J233" s="147">
        <f>IF(AH233=1,'[5]SREC Inventory Activity'!Q222,IF($K$5="M",SUM(D$14:D232)-SUM(J$14:J232),IF($K$5="B",IF(ISODD($A233),SUM(D$14:D232)-SUM(J$14:J232),0),IF(OR(A233=1,A233=4,A233=7,A233=10),SUM(D$14:D232)-SUM(J$14:J232),0))))</f>
        <v>0</v>
      </c>
      <c r="K233" s="148">
        <f>IF(AH233=1,'[5]SREC Inventory Activity'!W222,IF(J233&gt;0,E233,0))</f>
        <v>0</v>
      </c>
      <c r="L233" s="82">
        <f t="shared" si="80"/>
        <v>0</v>
      </c>
      <c r="M233" s="82">
        <f>IF(AH233=1,'[6]SREC Inv. Summary'!F232,IF(J233=0,0,O232))</f>
        <v>0</v>
      </c>
      <c r="N233" s="78">
        <f t="shared" si="85"/>
        <v>0</v>
      </c>
      <c r="O233" s="78">
        <f t="shared" si="86"/>
        <v>0</v>
      </c>
      <c r="P233" s="84">
        <f>IF(AH233=1,'[5]SREC Inventory Activity'!AB222,VLOOKUP($B233,Loans!$B$12:$AN$227,28,FALSE)*0)</f>
        <v>0</v>
      </c>
      <c r="Q233" s="82">
        <f>IF(AH233=1,'[6]SREC Inv. Summary'!J232,P233*E233*0.75)</f>
        <v>0</v>
      </c>
      <c r="R233" s="149">
        <f>IF(AH233=1,'[5]SREC Inventory Activity'!AH222,IF($K$5="M",SUM(P$14:P232)-SUM(R$14:R232),IF($K$5="B",IF(ISODD($A233),SUM(P$14:P232)-SUM(R$14:R232),0),IF(OR(A233=1,A233=4,A233=7,A233=10),SUM(P$14:P232)-SUM(R$14:R232),0))))</f>
        <v>0</v>
      </c>
      <c r="S233" s="82">
        <f>IF(AH233=1,'[6]SREC Inv. Summary'!M232,IF(R233&gt;0,V232,0))</f>
        <v>0</v>
      </c>
      <c r="T233" s="82">
        <f>IF(AH233=1,'[6]SREC Inv. Summary'!L232,IF(AND(R233&gt;0,K233=0),K233*R233,0))</f>
        <v>0</v>
      </c>
      <c r="U233" s="11">
        <f t="shared" si="87"/>
        <v>0</v>
      </c>
      <c r="V233" s="11">
        <f t="shared" si="88"/>
        <v>0</v>
      </c>
      <c r="W233" s="79">
        <f t="shared" si="89"/>
        <v>0</v>
      </c>
      <c r="X233" s="79">
        <f t="shared" si="90"/>
        <v>0</v>
      </c>
      <c r="Y233" s="145">
        <f t="shared" si="91"/>
        <v>0</v>
      </c>
      <c r="Z233" s="80">
        <f t="shared" si="92"/>
        <v>0</v>
      </c>
      <c r="AA233" s="80">
        <f t="shared" si="93"/>
        <v>0</v>
      </c>
      <c r="AB233" s="80">
        <f t="shared" si="94"/>
        <v>0</v>
      </c>
      <c r="AC233" s="80">
        <f t="shared" si="95"/>
        <v>0</v>
      </c>
      <c r="AD233" s="11">
        <f t="shared" si="96"/>
        <v>0</v>
      </c>
      <c r="AE233" s="150">
        <f>IF(AH233=1,[6]Input!C244,AD232*((B233-B232)-1)*$AE$2/365+$AE$2/365*1*AD233)</f>
        <v>0</v>
      </c>
      <c r="AF233" s="150">
        <f>IF(AH233=1,[6]Input!E244,J233*'PS INPUT'!$C$22)</f>
        <v>0</v>
      </c>
      <c r="AG233" s="52"/>
      <c r="AH233">
        <v>0</v>
      </c>
    </row>
    <row r="234" spans="1:34" ht="12.75" hidden="1" customHeight="1" outlineLevel="1" x14ac:dyDescent="0.2">
      <c r="A234">
        <f t="shared" si="66"/>
        <v>4</v>
      </c>
      <c r="B234" s="70">
        <f t="shared" si="67"/>
        <v>46507</v>
      </c>
      <c r="C234" s="77">
        <v>46478</v>
      </c>
      <c r="D234" s="142">
        <f>IF(AH234=1,'[5]SREC Inventory Activity'!C223,VLOOKUP($B234,Loans!$B$12:$AN$227,34,FALSE))</f>
        <v>0</v>
      </c>
      <c r="E234" s="82">
        <f>IF(AH234=1,'[5]SREC Inventory Activity'!I223,IF($A234&lt;6,VLOOKUP(YEAR(B234),SRECPrice!$B$5:$C$26,2,FALSE),VLOOKUP(YEAR(B234)+1,SRECPrice!$B$5:$C$26,2,FALSE)))</f>
        <v>209</v>
      </c>
      <c r="F234" s="143">
        <f>IF(AH234=1,IF(AND(E234&lt;475,'[5]SREC Inventory Activity'!N223&gt;475),'[5]SREC Inventory Activity'!$N223,475),475)</f>
        <v>475</v>
      </c>
      <c r="G234" s="82">
        <f>IF(AH234=1,'[6]SREC Inv. Summary'!C233,D234*E234)</f>
        <v>0</v>
      </c>
      <c r="H234" s="11">
        <f t="shared" si="83"/>
        <v>0</v>
      </c>
      <c r="I234" s="11">
        <f t="shared" si="84"/>
        <v>0</v>
      </c>
      <c r="J234" s="147">
        <f>IF(AH234=1,'[5]SREC Inventory Activity'!Q223,IF($K$5="M",SUM(D$14:D233)-SUM(J$14:J233),IF($K$5="B",IF(ISODD($A234),SUM(D$14:D233)-SUM(J$14:J233),0),IF(OR(A234=1,A234=4,A234=7,A234=10),SUM(D$14:D233)-SUM(J$14:J233),0))))</f>
        <v>0</v>
      </c>
      <c r="K234" s="148">
        <f>IF(AH234=1,'[5]SREC Inventory Activity'!W223,IF(J234&gt;0,E234,0))</f>
        <v>0</v>
      </c>
      <c r="L234" s="82">
        <f t="shared" si="80"/>
        <v>0</v>
      </c>
      <c r="M234" s="82">
        <f>IF(AH234=1,'[6]SREC Inv. Summary'!F233,IF(J234=0,0,O233))</f>
        <v>0</v>
      </c>
      <c r="N234" s="78">
        <f t="shared" si="85"/>
        <v>0</v>
      </c>
      <c r="O234" s="78">
        <f t="shared" si="86"/>
        <v>0</v>
      </c>
      <c r="P234" s="84">
        <f>IF(AH234=1,'[5]SREC Inventory Activity'!AB223,VLOOKUP($B234,Loans!$B$12:$AN$227,28,FALSE)*0)</f>
        <v>0</v>
      </c>
      <c r="Q234" s="82">
        <f>IF(AH234=1,'[6]SREC Inv. Summary'!J233,P234*E234*0.75)</f>
        <v>0</v>
      </c>
      <c r="R234" s="149">
        <f>IF(AH234=1,'[5]SREC Inventory Activity'!AH223,IF($K$5="M",SUM(P$14:P233)-SUM(R$14:R233),IF($K$5="B",IF(ISODD($A234),SUM(P$14:P233)-SUM(R$14:R233),0),IF(OR(A234=1,A234=4,A234=7,A234=10),SUM(P$14:P233)-SUM(R$14:R233),0))))</f>
        <v>0</v>
      </c>
      <c r="S234" s="82">
        <f>IF(AH234=1,'[6]SREC Inv. Summary'!M233,IF(R234&gt;0,V233,0))</f>
        <v>0</v>
      </c>
      <c r="T234" s="82">
        <f>IF(AH234=1,'[6]SREC Inv. Summary'!L233,IF(AND(R234&gt;0,K234=0),K234*R234,0))</f>
        <v>0</v>
      </c>
      <c r="U234" s="11">
        <f t="shared" si="87"/>
        <v>0</v>
      </c>
      <c r="V234" s="11">
        <f t="shared" si="88"/>
        <v>0</v>
      </c>
      <c r="W234" s="79">
        <f t="shared" si="89"/>
        <v>0</v>
      </c>
      <c r="X234" s="79">
        <f t="shared" si="90"/>
        <v>0</v>
      </c>
      <c r="Y234" s="145">
        <f t="shared" si="91"/>
        <v>0</v>
      </c>
      <c r="Z234" s="80">
        <f t="shared" si="92"/>
        <v>0</v>
      </c>
      <c r="AA234" s="80">
        <f t="shared" si="93"/>
        <v>0</v>
      </c>
      <c r="AB234" s="80">
        <f t="shared" si="94"/>
        <v>0</v>
      </c>
      <c r="AC234" s="80">
        <f t="shared" si="95"/>
        <v>0</v>
      </c>
      <c r="AD234" s="11">
        <f t="shared" si="96"/>
        <v>0</v>
      </c>
      <c r="AE234" s="150">
        <f>IF(AH234=1,[6]Input!C245,AD233*((B234-B233)-1)*$AE$2/365+$AE$2/365*1*AD234)</f>
        <v>0</v>
      </c>
      <c r="AF234" s="150">
        <f>IF(AH234=1,[6]Input!E245,J234*'PS INPUT'!$C$22)</f>
        <v>0</v>
      </c>
      <c r="AG234" s="52"/>
      <c r="AH234">
        <v>0</v>
      </c>
    </row>
    <row r="235" spans="1:34" ht="12.75" hidden="1" customHeight="1" outlineLevel="1" x14ac:dyDescent="0.2">
      <c r="A235">
        <f t="shared" si="66"/>
        <v>5</v>
      </c>
      <c r="B235" s="70">
        <f t="shared" si="67"/>
        <v>46538</v>
      </c>
      <c r="C235" s="77">
        <v>46508</v>
      </c>
      <c r="D235" s="142">
        <f>IF(AH235=1,'[5]SREC Inventory Activity'!C224,VLOOKUP($B235,Loans!$B$12:$AN$227,34,FALSE))</f>
        <v>0</v>
      </c>
      <c r="E235" s="82">
        <f>IF(AH235=1,'[5]SREC Inventory Activity'!I224,IF($A235&lt;6,VLOOKUP(YEAR(B235),SRECPrice!$B$5:$C$26,2,FALSE),VLOOKUP(YEAR(B235)+1,SRECPrice!$B$5:$C$26,2,FALSE)))</f>
        <v>209</v>
      </c>
      <c r="F235" s="143">
        <f>IF(AH235=1,IF(AND(E235&lt;475,'[5]SREC Inventory Activity'!N224&gt;475),'[5]SREC Inventory Activity'!$N224,475),475)</f>
        <v>475</v>
      </c>
      <c r="G235" s="82">
        <f>IF(AH235=1,'[6]SREC Inv. Summary'!C234,D235*E235)</f>
        <v>0</v>
      </c>
      <c r="H235" s="11">
        <f t="shared" si="83"/>
        <v>0</v>
      </c>
      <c r="I235" s="11">
        <f t="shared" si="84"/>
        <v>0</v>
      </c>
      <c r="J235" s="147">
        <f>IF(AH235=1,'[5]SREC Inventory Activity'!Q224,IF($K$5="M",SUM(D$14:D234)-SUM(J$14:J234),IF($K$5="B",IF(ISODD($A235),SUM(D$14:D234)-SUM(J$14:J234),0),IF(OR(A235=1,A235=4,A235=7,A235=10),SUM(D$14:D234)-SUM(J$14:J234),0))))</f>
        <v>0</v>
      </c>
      <c r="K235" s="148">
        <f>IF(AH235=1,'[5]SREC Inventory Activity'!W224,IF(J235&gt;0,E235,0))</f>
        <v>0</v>
      </c>
      <c r="L235" s="82">
        <f t="shared" si="80"/>
        <v>0</v>
      </c>
      <c r="M235" s="82">
        <f>IF(AH235=1,'[6]SREC Inv. Summary'!F234,IF(J235=0,0,O234))</f>
        <v>0</v>
      </c>
      <c r="N235" s="78">
        <f t="shared" si="85"/>
        <v>0</v>
      </c>
      <c r="O235" s="78">
        <f t="shared" si="86"/>
        <v>0</v>
      </c>
      <c r="P235" s="84">
        <f>IF(AH235=1,'[5]SREC Inventory Activity'!AB224,VLOOKUP($B235,Loans!$B$12:$AN$227,28,FALSE)*0)</f>
        <v>0</v>
      </c>
      <c r="Q235" s="82">
        <f>IF(AH235=1,'[6]SREC Inv. Summary'!J234,P235*E235*0.75)</f>
        <v>0</v>
      </c>
      <c r="R235" s="149">
        <f>IF(AH235=1,'[5]SREC Inventory Activity'!AH224,IF($K$5="M",SUM(P$14:P234)-SUM(R$14:R234),IF($K$5="B",IF(ISODD($A235),SUM(P$14:P234)-SUM(R$14:R234),0),IF(OR(A235=1,A235=4,A235=7,A235=10),SUM(P$14:P234)-SUM(R$14:R234),0))))</f>
        <v>0</v>
      </c>
      <c r="S235" s="82">
        <f>IF(AH235=1,'[6]SREC Inv. Summary'!M234,IF(R235&gt;0,V234,0))</f>
        <v>0</v>
      </c>
      <c r="T235" s="82">
        <f>IF(AH235=1,'[6]SREC Inv. Summary'!L234,IF(AND(R235&gt;0,K235=0),K235*R235,0))</f>
        <v>0</v>
      </c>
      <c r="U235" s="11">
        <f t="shared" si="87"/>
        <v>0</v>
      </c>
      <c r="V235" s="11">
        <f t="shared" si="88"/>
        <v>0</v>
      </c>
      <c r="W235" s="79">
        <f t="shared" si="89"/>
        <v>0</v>
      </c>
      <c r="X235" s="79">
        <f t="shared" si="90"/>
        <v>0</v>
      </c>
      <c r="Y235" s="145">
        <f t="shared" si="91"/>
        <v>0</v>
      </c>
      <c r="Z235" s="80">
        <f t="shared" si="92"/>
        <v>0</v>
      </c>
      <c r="AA235" s="80">
        <f t="shared" si="93"/>
        <v>0</v>
      </c>
      <c r="AB235" s="80">
        <f t="shared" si="94"/>
        <v>0</v>
      </c>
      <c r="AC235" s="80">
        <f t="shared" si="95"/>
        <v>0</v>
      </c>
      <c r="AD235" s="11">
        <f t="shared" si="96"/>
        <v>0</v>
      </c>
      <c r="AE235" s="150">
        <f>IF(AH235=1,[6]Input!C246,AD234*((B235-B234)-1)*$AE$2/365+$AE$2/365*1*AD235)</f>
        <v>0</v>
      </c>
      <c r="AF235" s="150">
        <f>IF(AH235=1,[6]Input!E246,J235*'PS INPUT'!$C$22)</f>
        <v>0</v>
      </c>
      <c r="AG235" s="52"/>
      <c r="AH235">
        <v>0</v>
      </c>
    </row>
    <row r="236" spans="1:34" ht="12.75" hidden="1" customHeight="1" outlineLevel="1" x14ac:dyDescent="0.2">
      <c r="A236">
        <f t="shared" si="66"/>
        <v>6</v>
      </c>
      <c r="B236" s="70">
        <f t="shared" si="67"/>
        <v>46568</v>
      </c>
      <c r="C236" s="77">
        <v>46539</v>
      </c>
      <c r="D236" s="142">
        <f>IF(AH236=1,'[5]SREC Inventory Activity'!C225,VLOOKUP($B236,Loans!$B$12:$AN$227,34,FALSE))</f>
        <v>0</v>
      </c>
      <c r="E236" s="82">
        <f>IF(AH236=1,'[5]SREC Inventory Activity'!I225,IF($A236&lt;6,VLOOKUP(YEAR(B236),SRECPrice!$B$5:$C$26,2,FALSE),VLOOKUP(YEAR(B236)+1,SRECPrice!$B$5:$C$26,2,FALSE)))</f>
        <v>209</v>
      </c>
      <c r="F236" s="143">
        <f>IF(AH236=1,IF(AND(E236&lt;475,'[5]SREC Inventory Activity'!N225&gt;475),'[5]SREC Inventory Activity'!$N225,475),475)</f>
        <v>475</v>
      </c>
      <c r="G236" s="82">
        <f>IF(AH236=1,'[6]SREC Inv. Summary'!C235,D236*E236)</f>
        <v>0</v>
      </c>
      <c r="H236" s="11">
        <f t="shared" si="83"/>
        <v>0</v>
      </c>
      <c r="I236" s="11">
        <f t="shared" si="84"/>
        <v>0</v>
      </c>
      <c r="J236" s="147">
        <f>IF(AH236=1,'[5]SREC Inventory Activity'!Q225,IF($K$5="M",SUM(D$14:D235)-SUM(J$14:J235),IF($K$5="B",IF(ISODD($A236),SUM(D$14:D235)-SUM(J$14:J235),0),IF(OR(A236=1,A236=4,A236=7,A236=10),SUM(D$14:D235)-SUM(J$14:J235),0))))</f>
        <v>0</v>
      </c>
      <c r="K236" s="148">
        <f>IF(AH236=1,'[5]SREC Inventory Activity'!W225,IF(J236&gt;0,E236,0))</f>
        <v>0</v>
      </c>
      <c r="L236" s="82">
        <f t="shared" si="80"/>
        <v>0</v>
      </c>
      <c r="M236" s="82">
        <f>IF(AH236=1,'[6]SREC Inv. Summary'!F235,IF(J236=0,0,O235))</f>
        <v>0</v>
      </c>
      <c r="N236" s="78">
        <f t="shared" si="85"/>
        <v>0</v>
      </c>
      <c r="O236" s="78">
        <f t="shared" si="86"/>
        <v>0</v>
      </c>
      <c r="P236" s="84">
        <f>IF(AH236=1,'[5]SREC Inventory Activity'!AB225,VLOOKUP($B236,Loans!$B$12:$AN$227,28,FALSE)*0)</f>
        <v>0</v>
      </c>
      <c r="Q236" s="82">
        <f>IF(AH236=1,'[6]SREC Inv. Summary'!J235,P236*E236*0.75)</f>
        <v>0</v>
      </c>
      <c r="R236" s="149">
        <f>IF(AH236=1,'[5]SREC Inventory Activity'!AH225,IF($K$5="M",SUM(P$14:P235)-SUM(R$14:R235),IF($K$5="B",IF(ISODD($A236),SUM(P$14:P235)-SUM(R$14:R235),0),IF(OR(A236=1,A236=4,A236=7,A236=10),SUM(P$14:P235)-SUM(R$14:R235),0))))</f>
        <v>0</v>
      </c>
      <c r="S236" s="82">
        <f>IF(AH236=1,'[6]SREC Inv. Summary'!M235,IF(R236&gt;0,V235,0))</f>
        <v>0</v>
      </c>
      <c r="T236" s="82">
        <f>IF(AH236=1,'[6]SREC Inv. Summary'!L235,IF(AND(R236&gt;0,K236=0),K236*R236,0))</f>
        <v>0</v>
      </c>
      <c r="U236" s="11">
        <f t="shared" si="87"/>
        <v>0</v>
      </c>
      <c r="V236" s="11">
        <f t="shared" si="88"/>
        <v>0</v>
      </c>
      <c r="W236" s="79">
        <f t="shared" si="89"/>
        <v>0</v>
      </c>
      <c r="X236" s="79">
        <f t="shared" si="90"/>
        <v>0</v>
      </c>
      <c r="Y236" s="145">
        <f t="shared" si="91"/>
        <v>0</v>
      </c>
      <c r="Z236" s="80">
        <f t="shared" si="92"/>
        <v>0</v>
      </c>
      <c r="AA236" s="80">
        <f t="shared" si="93"/>
        <v>0</v>
      </c>
      <c r="AB236" s="80">
        <f t="shared" si="94"/>
        <v>0</v>
      </c>
      <c r="AC236" s="80">
        <f t="shared" si="95"/>
        <v>0</v>
      </c>
      <c r="AD236" s="11">
        <f t="shared" si="96"/>
        <v>0</v>
      </c>
      <c r="AE236" s="150">
        <f>IF(AH236=1,[6]Input!C247,AD235*((B236-B235)-1)*$AE$2/365+$AE$2/365*1*AD236)</f>
        <v>0</v>
      </c>
      <c r="AF236" s="150">
        <f>IF(AH236=1,[6]Input!E247,J236*'PS INPUT'!$C$22)</f>
        <v>0</v>
      </c>
      <c r="AG236" s="52"/>
      <c r="AH236">
        <v>0</v>
      </c>
    </row>
    <row r="237" spans="1:34" ht="12.75" hidden="1" customHeight="1" outlineLevel="1" x14ac:dyDescent="0.2">
      <c r="A237">
        <f t="shared" si="66"/>
        <v>7</v>
      </c>
      <c r="B237" s="70">
        <f t="shared" si="67"/>
        <v>46599</v>
      </c>
      <c r="C237" s="77">
        <v>46569</v>
      </c>
      <c r="D237" s="142">
        <f>IF(AH237=1,'[5]SREC Inventory Activity'!C226,VLOOKUP($B237,Loans!$B$12:$AN$227,34,FALSE))</f>
        <v>0</v>
      </c>
      <c r="E237" s="82">
        <f>IF(AH237=1,'[5]SREC Inventory Activity'!I226,IF($A237&lt;6,VLOOKUP(YEAR(B237),SRECPrice!$B$5:$C$26,2,FALSE),VLOOKUP(YEAR(B237)+1,SRECPrice!$B$5:$C$26,2,FALSE)))</f>
        <v>209</v>
      </c>
      <c r="F237" s="143">
        <f>IF(AH237=1,IF(AND(E237&lt;475,'[5]SREC Inventory Activity'!N226&gt;475),'[5]SREC Inventory Activity'!$N226,475),475)</f>
        <v>475</v>
      </c>
      <c r="G237" s="82">
        <f>IF(AH237=1,'[6]SREC Inv. Summary'!C236,D237*E237)</f>
        <v>0</v>
      </c>
      <c r="H237" s="11">
        <f t="shared" si="83"/>
        <v>0</v>
      </c>
      <c r="I237" s="11">
        <f t="shared" si="84"/>
        <v>0</v>
      </c>
      <c r="J237" s="147">
        <f>IF(AH237=1,'[5]SREC Inventory Activity'!Q226,IF($K$5="M",SUM(D$14:D236)-SUM(J$14:J236),IF($K$5="B",IF(ISODD($A237),SUM(D$14:D236)-SUM(J$14:J236),0),IF(OR(A237=1,A237=4,A237=7,A237=10),SUM(D$14:D236)-SUM(J$14:J236),0))))</f>
        <v>0</v>
      </c>
      <c r="K237" s="148">
        <f>IF(AH237=1,'[5]SREC Inventory Activity'!W226,IF(J237&gt;0,E237,0))</f>
        <v>0</v>
      </c>
      <c r="L237" s="82">
        <f t="shared" si="80"/>
        <v>0</v>
      </c>
      <c r="M237" s="82">
        <f>IF(AH237=1,'[6]SREC Inv. Summary'!F236,IF(J237=0,0,O236))</f>
        <v>0</v>
      </c>
      <c r="N237" s="78">
        <f t="shared" si="85"/>
        <v>0</v>
      </c>
      <c r="O237" s="78">
        <f t="shared" si="86"/>
        <v>0</v>
      </c>
      <c r="P237" s="84">
        <f>IF(AH237=1,'[5]SREC Inventory Activity'!AB226,VLOOKUP($B237,Loans!$B$12:$AN$227,28,FALSE)*0)</f>
        <v>0</v>
      </c>
      <c r="Q237" s="82">
        <f>IF(AH237=1,'[6]SREC Inv. Summary'!J236,P237*E237*0.75)</f>
        <v>0</v>
      </c>
      <c r="R237" s="149">
        <f>IF(AH237=1,'[5]SREC Inventory Activity'!AH226,IF($K$5="M",SUM(P$14:P236)-SUM(R$14:R236),IF($K$5="B",IF(ISODD($A237),SUM(P$14:P236)-SUM(R$14:R236),0),IF(OR(A237=1,A237=4,A237=7,A237=10),SUM(P$14:P236)-SUM(R$14:R236),0))))</f>
        <v>0</v>
      </c>
      <c r="S237" s="82">
        <f>IF(AH237=1,'[6]SREC Inv. Summary'!M236,IF(R237&gt;0,V236,0))</f>
        <v>0</v>
      </c>
      <c r="T237" s="82">
        <f>IF(AH237=1,'[6]SREC Inv. Summary'!L236,IF(AND(R237&gt;0,K237=0),K237*R237,0))</f>
        <v>0</v>
      </c>
      <c r="U237" s="11">
        <f t="shared" si="87"/>
        <v>0</v>
      </c>
      <c r="V237" s="11">
        <f t="shared" si="88"/>
        <v>0</v>
      </c>
      <c r="W237" s="79">
        <f t="shared" si="89"/>
        <v>0</v>
      </c>
      <c r="X237" s="79">
        <f t="shared" si="90"/>
        <v>0</v>
      </c>
      <c r="Y237" s="145">
        <f t="shared" si="91"/>
        <v>0</v>
      </c>
      <c r="Z237" s="80">
        <f t="shared" si="92"/>
        <v>0</v>
      </c>
      <c r="AA237" s="80">
        <f t="shared" si="93"/>
        <v>0</v>
      </c>
      <c r="AB237" s="80">
        <f t="shared" si="94"/>
        <v>0</v>
      </c>
      <c r="AC237" s="80">
        <f t="shared" si="95"/>
        <v>0</v>
      </c>
      <c r="AD237" s="11">
        <f t="shared" si="96"/>
        <v>0</v>
      </c>
      <c r="AE237" s="150">
        <f>IF(AH237=1,[6]Input!C248,AD236*((B237-B236)-1)*$AE$2/365+$AE$2/365*1*AD237)</f>
        <v>0</v>
      </c>
      <c r="AF237" s="150">
        <f>IF(AH237=1,[6]Input!E248,J237*'PS INPUT'!$C$22)</f>
        <v>0</v>
      </c>
      <c r="AG237" s="52"/>
      <c r="AH237">
        <v>0</v>
      </c>
    </row>
    <row r="238" spans="1:34" ht="12.75" hidden="1" customHeight="1" outlineLevel="1" x14ac:dyDescent="0.2">
      <c r="A238">
        <f t="shared" si="66"/>
        <v>8</v>
      </c>
      <c r="B238" s="70">
        <f t="shared" si="67"/>
        <v>46630</v>
      </c>
      <c r="C238" s="77">
        <v>46600</v>
      </c>
      <c r="D238" s="142">
        <f>IF(AH238=1,'[5]SREC Inventory Activity'!C227,VLOOKUP($B238,Loans!$B$12:$AN$227,34,FALSE))</f>
        <v>0</v>
      </c>
      <c r="E238" s="82">
        <f>IF(AH238=1,'[5]SREC Inventory Activity'!I227,IF($A238&lt;6,VLOOKUP(YEAR(B238),SRECPrice!$B$5:$C$26,2,FALSE),VLOOKUP(YEAR(B238)+1,SRECPrice!$B$5:$C$26,2,FALSE)))</f>
        <v>209</v>
      </c>
      <c r="F238" s="143">
        <f>IF(AH238=1,IF(AND(E238&lt;475,'[5]SREC Inventory Activity'!N227&gt;475),'[5]SREC Inventory Activity'!$N227,475),475)</f>
        <v>475</v>
      </c>
      <c r="G238" s="82">
        <f>IF(AH238=1,'[6]SREC Inv. Summary'!C237,D238*E238)</f>
        <v>0</v>
      </c>
      <c r="H238" s="11">
        <f t="shared" ref="H238:H266" si="97">IF(F238&gt;E238,F238*D238,E238*D238)</f>
        <v>0</v>
      </c>
      <c r="I238" s="11">
        <f t="shared" ref="I238:I266" si="98">G238-H238</f>
        <v>0</v>
      </c>
      <c r="J238" s="147">
        <f>IF(AH238=1,'[5]SREC Inventory Activity'!Q227,IF($K$5="M",SUM(D$14:D237)-SUM(J$14:J237),IF($K$5="B",IF(ISODD($A238),SUM(D$14:D237)-SUM(J$14:J237),0),IF(OR(A238=1,A238=4,A238=7,A238=10),SUM(D$14:D237)-SUM(J$14:J237),0))))</f>
        <v>0</v>
      </c>
      <c r="K238" s="148">
        <f>IF(AH238=1,'[5]SREC Inventory Activity'!W227,IF(J238&gt;0,E238,0))</f>
        <v>0</v>
      </c>
      <c r="L238" s="82">
        <f t="shared" si="80"/>
        <v>0</v>
      </c>
      <c r="M238" s="82">
        <f>IF(AH238=1,'[6]SREC Inv. Summary'!F237,IF(J238=0,0,O237))</f>
        <v>0</v>
      </c>
      <c r="N238" s="78">
        <f t="shared" ref="N238:N266" si="99">L238-M238</f>
        <v>0</v>
      </c>
      <c r="O238" s="78">
        <f t="shared" ref="O238:O266" si="100">O237+G238-M238</f>
        <v>0</v>
      </c>
      <c r="P238" s="84">
        <f>IF(AH238=1,'[5]SREC Inventory Activity'!AB227,VLOOKUP($B238,Loans!$B$12:$AN$227,28,FALSE)*0)</f>
        <v>0</v>
      </c>
      <c r="Q238" s="82">
        <f>IF(AH238=1,'[6]SREC Inv. Summary'!J237,P238*E238*0.75)</f>
        <v>0</v>
      </c>
      <c r="R238" s="149">
        <f>IF(AH238=1,'[5]SREC Inventory Activity'!AH227,IF($K$5="M",SUM(P$14:P237)-SUM(R$14:R237),IF($K$5="B",IF(ISODD($A238),SUM(P$14:P237)-SUM(R$14:R237),0),IF(OR(A238=1,A238=4,A238=7,A238=10),SUM(P$14:P237)-SUM(R$14:R237),0))))</f>
        <v>0</v>
      </c>
      <c r="S238" s="82">
        <f>IF(AH238=1,'[6]SREC Inv. Summary'!M237,IF(R238&gt;0,V237,0))</f>
        <v>0</v>
      </c>
      <c r="T238" s="82">
        <f>IF(AH238=1,'[6]SREC Inv. Summary'!L237,IF(AND(R238&gt;0,K238=0),K238*R238,0))</f>
        <v>0</v>
      </c>
      <c r="U238" s="11">
        <f t="shared" ref="U238:U266" si="101">T238-S238</f>
        <v>0</v>
      </c>
      <c r="V238" s="11">
        <f t="shared" ref="V238:V266" si="102">V237+Q238-S238</f>
        <v>0</v>
      </c>
      <c r="W238" s="79">
        <f t="shared" ref="W238:W266" si="103">D238+P238</f>
        <v>0</v>
      </c>
      <c r="X238" s="79">
        <f t="shared" ref="X238:X266" si="104">J238+R238</f>
        <v>0</v>
      </c>
      <c r="Y238" s="145">
        <f t="shared" ref="Y238:Y266" si="105">Y237+W238-X238</f>
        <v>0</v>
      </c>
      <c r="Z238" s="80">
        <f t="shared" ref="Z238:Z266" si="106">G238+Q238</f>
        <v>0</v>
      </c>
      <c r="AA238" s="80">
        <f t="shared" ref="AA238:AA266" si="107">M238+S238</f>
        <v>0</v>
      </c>
      <c r="AB238" s="80">
        <f t="shared" ref="AB238:AB266" si="108">L238+T238</f>
        <v>0</v>
      </c>
      <c r="AC238" s="80">
        <f t="shared" ref="AC238:AC266" si="109">AB238-AA238</f>
        <v>0</v>
      </c>
      <c r="AD238" s="11">
        <f t="shared" ref="AD238:AD266" si="110">AD237+Z238-AA238</f>
        <v>0</v>
      </c>
      <c r="AE238" s="150">
        <f>IF(AH238=1,[6]Input!C249,AD237*((B238-B237)-1)*$AE$2/365+$AE$2/365*1*AD238)</f>
        <v>0</v>
      </c>
      <c r="AF238" s="150">
        <f>IF(AH238=1,[6]Input!E249,J238*'PS INPUT'!$C$22)</f>
        <v>0</v>
      </c>
      <c r="AG238" s="52"/>
      <c r="AH238">
        <v>0</v>
      </c>
    </row>
    <row r="239" spans="1:34" ht="12.75" hidden="1" customHeight="1" outlineLevel="1" x14ac:dyDescent="0.2">
      <c r="A239">
        <f t="shared" si="66"/>
        <v>9</v>
      </c>
      <c r="B239" s="70">
        <f t="shared" si="67"/>
        <v>46660</v>
      </c>
      <c r="C239" s="77">
        <v>46631</v>
      </c>
      <c r="D239" s="142">
        <f>IF(AH239=1,'[5]SREC Inventory Activity'!C228,VLOOKUP($B239,Loans!$B$12:$AN$227,34,FALSE))</f>
        <v>0</v>
      </c>
      <c r="E239" s="82">
        <f>IF(AH239=1,'[5]SREC Inventory Activity'!I228,IF($A239&lt;6,VLOOKUP(YEAR(B239),SRECPrice!$B$5:$C$26,2,FALSE),VLOOKUP(YEAR(B239)+1,SRECPrice!$B$5:$C$26,2,FALSE)))</f>
        <v>209</v>
      </c>
      <c r="F239" s="143">
        <f>IF(AH239=1,IF(AND(E239&lt;475,'[5]SREC Inventory Activity'!N228&gt;475),'[5]SREC Inventory Activity'!$N228,475),475)</f>
        <v>475</v>
      </c>
      <c r="G239" s="82">
        <f>IF(AH239=1,'[6]SREC Inv. Summary'!C238,D239*E239)</f>
        <v>0</v>
      </c>
      <c r="H239" s="11">
        <f t="shared" si="97"/>
        <v>0</v>
      </c>
      <c r="I239" s="11">
        <f t="shared" si="98"/>
        <v>0</v>
      </c>
      <c r="J239" s="147">
        <f>IF(AH239=1,'[5]SREC Inventory Activity'!Q228,IF($K$5="M",SUM(D$14:D238)-SUM(J$14:J238),IF($K$5="B",IF(ISODD($A239),SUM(D$14:D238)-SUM(J$14:J238),0),IF(OR(A239=1,A239=4,A239=7,A239=10),SUM(D$14:D238)-SUM(J$14:J238),0))))</f>
        <v>0</v>
      </c>
      <c r="K239" s="148">
        <f>IF(AH239=1,'[5]SREC Inventory Activity'!W228,IF(J239&gt;0,E239,0))</f>
        <v>0</v>
      </c>
      <c r="L239" s="82">
        <f t="shared" si="80"/>
        <v>0</v>
      </c>
      <c r="M239" s="82">
        <f>IF(AH239=1,'[6]SREC Inv. Summary'!F238,IF(J239=0,0,O238))</f>
        <v>0</v>
      </c>
      <c r="N239" s="78">
        <f t="shared" si="99"/>
        <v>0</v>
      </c>
      <c r="O239" s="78">
        <f t="shared" si="100"/>
        <v>0</v>
      </c>
      <c r="P239" s="84">
        <f>IF(AH239=1,'[5]SREC Inventory Activity'!AB228,VLOOKUP($B239,Loans!$B$12:$AN$227,28,FALSE)*0)</f>
        <v>0</v>
      </c>
      <c r="Q239" s="82">
        <f>IF(AH239=1,'[6]SREC Inv. Summary'!J238,P239*E239*0.75)</f>
        <v>0</v>
      </c>
      <c r="R239" s="149">
        <f>IF(AH239=1,'[5]SREC Inventory Activity'!AH228,IF($K$5="M",SUM(P$14:P238)-SUM(R$14:R238),IF($K$5="B",IF(ISODD($A239),SUM(P$14:P238)-SUM(R$14:R238),0),IF(OR(A239=1,A239=4,A239=7,A239=10),SUM(P$14:P238)-SUM(R$14:R238),0))))</f>
        <v>0</v>
      </c>
      <c r="S239" s="82">
        <f>IF(AH239=1,'[6]SREC Inv. Summary'!M238,IF(R239&gt;0,V238,0))</f>
        <v>0</v>
      </c>
      <c r="T239" s="82">
        <f>IF(AH239=1,'[6]SREC Inv. Summary'!L238,IF(AND(R239&gt;0,K239=0),K239*R239,0))</f>
        <v>0</v>
      </c>
      <c r="U239" s="11">
        <f t="shared" si="101"/>
        <v>0</v>
      </c>
      <c r="V239" s="11">
        <f t="shared" si="102"/>
        <v>0</v>
      </c>
      <c r="W239" s="79">
        <f t="shared" si="103"/>
        <v>0</v>
      </c>
      <c r="X239" s="79">
        <f t="shared" si="104"/>
        <v>0</v>
      </c>
      <c r="Y239" s="145">
        <f t="shared" si="105"/>
        <v>0</v>
      </c>
      <c r="Z239" s="80">
        <f t="shared" si="106"/>
        <v>0</v>
      </c>
      <c r="AA239" s="80">
        <f t="shared" si="107"/>
        <v>0</v>
      </c>
      <c r="AB239" s="80">
        <f t="shared" si="108"/>
        <v>0</v>
      </c>
      <c r="AC239" s="80">
        <f t="shared" si="109"/>
        <v>0</v>
      </c>
      <c r="AD239" s="11">
        <f t="shared" si="110"/>
        <v>0</v>
      </c>
      <c r="AE239" s="150">
        <f>IF(AH239=1,[6]Input!C250,AD238*((B239-B238)-1)*$AE$2/365+$AE$2/365*1*AD239)</f>
        <v>0</v>
      </c>
      <c r="AF239" s="150">
        <f>IF(AH239=1,[6]Input!E250,J239*'PS INPUT'!$C$22)</f>
        <v>0</v>
      </c>
      <c r="AG239" s="52"/>
      <c r="AH239">
        <v>0</v>
      </c>
    </row>
    <row r="240" spans="1:34" ht="12.75" hidden="1" customHeight="1" outlineLevel="1" x14ac:dyDescent="0.2">
      <c r="A240">
        <f t="shared" si="66"/>
        <v>10</v>
      </c>
      <c r="B240" s="70">
        <f t="shared" si="67"/>
        <v>46691</v>
      </c>
      <c r="C240" s="77">
        <v>46661</v>
      </c>
      <c r="D240" s="142">
        <f>IF(AH240=1,'[5]SREC Inventory Activity'!C229,VLOOKUP($B240,Loans!$B$12:$AN$227,34,FALSE))</f>
        <v>0</v>
      </c>
      <c r="E240" s="82">
        <f>IF(AH240=1,'[5]SREC Inventory Activity'!I229,IF($A240&lt;6,VLOOKUP(YEAR(B240),SRECPrice!$B$5:$C$26,2,FALSE),VLOOKUP(YEAR(B240)+1,SRECPrice!$B$5:$C$26,2,FALSE)))</f>
        <v>209</v>
      </c>
      <c r="F240" s="143">
        <f>IF(AH240=1,IF(AND(E240&lt;475,'[5]SREC Inventory Activity'!N229&gt;475),'[5]SREC Inventory Activity'!$N229,475),475)</f>
        <v>475</v>
      </c>
      <c r="G240" s="82">
        <f>IF(AH240=1,'[6]SREC Inv. Summary'!C239,D240*E240)</f>
        <v>0</v>
      </c>
      <c r="H240" s="11">
        <f t="shared" si="97"/>
        <v>0</v>
      </c>
      <c r="I240" s="11">
        <f t="shared" si="98"/>
        <v>0</v>
      </c>
      <c r="J240" s="147">
        <f>IF(AH240=1,'[5]SREC Inventory Activity'!Q229,IF($K$5="M",SUM(D$14:D239)-SUM(J$14:J239),IF($K$5="B",IF(ISODD($A240),SUM(D$14:D239)-SUM(J$14:J239),0),IF(OR(A240=1,A240=4,A240=7,A240=10),SUM(D$14:D239)-SUM(J$14:J239),0))))</f>
        <v>0</v>
      </c>
      <c r="K240" s="148">
        <f>IF(AH240=1,'[5]SREC Inventory Activity'!W229,IF(J240&gt;0,E240,0))</f>
        <v>0</v>
      </c>
      <c r="L240" s="82">
        <f t="shared" si="80"/>
        <v>0</v>
      </c>
      <c r="M240" s="82">
        <f>IF(AH240=1,'[6]SREC Inv. Summary'!F239,IF(J240=0,0,O239))</f>
        <v>0</v>
      </c>
      <c r="N240" s="78">
        <f t="shared" si="99"/>
        <v>0</v>
      </c>
      <c r="O240" s="78">
        <f t="shared" si="100"/>
        <v>0</v>
      </c>
      <c r="P240" s="84">
        <f>IF(AH240=1,'[5]SREC Inventory Activity'!AB229,VLOOKUP($B240,Loans!$B$12:$AN$227,28,FALSE)*0)</f>
        <v>0</v>
      </c>
      <c r="Q240" s="82">
        <f>IF(AH240=1,'[6]SREC Inv. Summary'!J239,P240*E240*0.75)</f>
        <v>0</v>
      </c>
      <c r="R240" s="149">
        <f>IF(AH240=1,'[5]SREC Inventory Activity'!AH229,IF($K$5="M",SUM(P$14:P239)-SUM(R$14:R239),IF($K$5="B",IF(ISODD($A240),SUM(P$14:P239)-SUM(R$14:R239),0),IF(OR(A240=1,A240=4,A240=7,A240=10),SUM(P$14:P239)-SUM(R$14:R239),0))))</f>
        <v>0</v>
      </c>
      <c r="S240" s="82">
        <f>IF(AH240=1,'[6]SREC Inv. Summary'!M239,IF(R240&gt;0,V239,0))</f>
        <v>0</v>
      </c>
      <c r="T240" s="82">
        <f>IF(AH240=1,'[6]SREC Inv. Summary'!L239,IF(AND(R240&gt;0,K240=0),K240*R240,0))</f>
        <v>0</v>
      </c>
      <c r="U240" s="11">
        <f t="shared" si="101"/>
        <v>0</v>
      </c>
      <c r="V240" s="11">
        <f t="shared" si="102"/>
        <v>0</v>
      </c>
      <c r="W240" s="79">
        <f t="shared" si="103"/>
        <v>0</v>
      </c>
      <c r="X240" s="79">
        <f t="shared" si="104"/>
        <v>0</v>
      </c>
      <c r="Y240" s="145">
        <f t="shared" si="105"/>
        <v>0</v>
      </c>
      <c r="Z240" s="80">
        <f t="shared" si="106"/>
        <v>0</v>
      </c>
      <c r="AA240" s="80">
        <f t="shared" si="107"/>
        <v>0</v>
      </c>
      <c r="AB240" s="80">
        <f t="shared" si="108"/>
        <v>0</v>
      </c>
      <c r="AC240" s="80">
        <f t="shared" si="109"/>
        <v>0</v>
      </c>
      <c r="AD240" s="11">
        <f t="shared" si="110"/>
        <v>0</v>
      </c>
      <c r="AE240" s="150">
        <f>IF(AH240=1,[6]Input!C251,AD239*((B240-B239)-1)*$AE$2/365+$AE$2/365*1*AD240)</f>
        <v>0</v>
      </c>
      <c r="AF240" s="150">
        <f>IF(AH240=1,[6]Input!E251,J240*'PS INPUT'!$C$22)</f>
        <v>0</v>
      </c>
      <c r="AG240" s="52"/>
      <c r="AH240">
        <v>0</v>
      </c>
    </row>
    <row r="241" spans="1:34" ht="12.75" hidden="1" customHeight="1" outlineLevel="1" x14ac:dyDescent="0.2">
      <c r="A241">
        <f t="shared" si="66"/>
        <v>11</v>
      </c>
      <c r="B241" s="70">
        <f t="shared" si="67"/>
        <v>46721</v>
      </c>
      <c r="C241" s="77">
        <v>46692</v>
      </c>
      <c r="D241" s="142">
        <f>IF(AH241=1,'[5]SREC Inventory Activity'!C230,VLOOKUP($B241,Loans!$B$12:$AN$227,34,FALSE))</f>
        <v>0</v>
      </c>
      <c r="E241" s="82">
        <f>IF(AH241=1,'[5]SREC Inventory Activity'!I230,IF($A241&lt;6,VLOOKUP(YEAR(B241),SRECPrice!$B$5:$C$26,2,FALSE),VLOOKUP(YEAR(B241)+1,SRECPrice!$B$5:$C$26,2,FALSE)))</f>
        <v>209</v>
      </c>
      <c r="F241" s="143">
        <f>IF(AH241=1,IF(AND(E241&lt;475,'[5]SREC Inventory Activity'!N230&gt;475),'[5]SREC Inventory Activity'!$N230,475),475)</f>
        <v>475</v>
      </c>
      <c r="G241" s="82">
        <f>IF(AH241=1,'[6]SREC Inv. Summary'!C240,D241*E241)</f>
        <v>0</v>
      </c>
      <c r="H241" s="11">
        <f t="shared" si="97"/>
        <v>0</v>
      </c>
      <c r="I241" s="11">
        <f t="shared" si="98"/>
        <v>0</v>
      </c>
      <c r="J241" s="147">
        <f>IF(AH241=1,'[5]SREC Inventory Activity'!Q230,IF($K$5="M",SUM(D$14:D240)-SUM(J$14:J240),IF($K$5="B",IF(ISODD($A241),SUM(D$14:D240)-SUM(J$14:J240),0),IF(OR(A241=1,A241=4,A241=7,A241=10),SUM(D$14:D240)-SUM(J$14:J240),0))))</f>
        <v>0</v>
      </c>
      <c r="K241" s="148">
        <f>IF(AH241=1,'[5]SREC Inventory Activity'!W230,IF(J241&gt;0,E241,0))</f>
        <v>0</v>
      </c>
      <c r="L241" s="82">
        <f t="shared" si="80"/>
        <v>0</v>
      </c>
      <c r="M241" s="82">
        <f>IF(AH241=1,'[6]SREC Inv. Summary'!F240,IF(J241=0,0,O240))</f>
        <v>0</v>
      </c>
      <c r="N241" s="78">
        <f t="shared" si="99"/>
        <v>0</v>
      </c>
      <c r="O241" s="78">
        <f t="shared" si="100"/>
        <v>0</v>
      </c>
      <c r="P241" s="84">
        <f>IF(AH241=1,'[5]SREC Inventory Activity'!AB230,VLOOKUP($B241,Loans!$B$12:$AN$227,28,FALSE)*0)</f>
        <v>0</v>
      </c>
      <c r="Q241" s="82">
        <f>IF(AH241=1,'[6]SREC Inv. Summary'!J240,P241*E241*0.75)</f>
        <v>0</v>
      </c>
      <c r="R241" s="149">
        <f>IF(AH241=1,'[5]SREC Inventory Activity'!AH230,IF($K$5="M",SUM(P$14:P240)-SUM(R$14:R240),IF($K$5="B",IF(ISODD($A241),SUM(P$14:P240)-SUM(R$14:R240),0),IF(OR(A241=1,A241=4,A241=7,A241=10),SUM(P$14:P240)-SUM(R$14:R240),0))))</f>
        <v>0</v>
      </c>
      <c r="S241" s="82">
        <f>IF(AH241=1,'[6]SREC Inv. Summary'!M240,IF(R241&gt;0,V240,0))</f>
        <v>0</v>
      </c>
      <c r="T241" s="82">
        <f>IF(AH241=1,'[6]SREC Inv. Summary'!L240,IF(AND(R241&gt;0,K241=0),K241*R241,0))</f>
        <v>0</v>
      </c>
      <c r="U241" s="11">
        <f t="shared" si="101"/>
        <v>0</v>
      </c>
      <c r="V241" s="11">
        <f t="shared" si="102"/>
        <v>0</v>
      </c>
      <c r="W241" s="79">
        <f t="shared" si="103"/>
        <v>0</v>
      </c>
      <c r="X241" s="79">
        <f t="shared" si="104"/>
        <v>0</v>
      </c>
      <c r="Y241" s="145">
        <f t="shared" si="105"/>
        <v>0</v>
      </c>
      <c r="Z241" s="80">
        <f t="shared" si="106"/>
        <v>0</v>
      </c>
      <c r="AA241" s="80">
        <f t="shared" si="107"/>
        <v>0</v>
      </c>
      <c r="AB241" s="80">
        <f t="shared" si="108"/>
        <v>0</v>
      </c>
      <c r="AC241" s="80">
        <f t="shared" si="109"/>
        <v>0</v>
      </c>
      <c r="AD241" s="11">
        <f t="shared" si="110"/>
        <v>0</v>
      </c>
      <c r="AE241" s="150">
        <f>IF(AH241=1,[6]Input!C252,AD240*((B241-B240)-1)*$AE$2/365+$AE$2/365*1*AD241)</f>
        <v>0</v>
      </c>
      <c r="AF241" s="150">
        <f>IF(AH241=1,[6]Input!E252,J241*'PS INPUT'!$C$22)</f>
        <v>0</v>
      </c>
      <c r="AG241" s="52"/>
      <c r="AH241">
        <v>0</v>
      </c>
    </row>
    <row r="242" spans="1:34" ht="12.75" hidden="1" customHeight="1" outlineLevel="1" x14ac:dyDescent="0.2">
      <c r="A242">
        <f t="shared" si="66"/>
        <v>12</v>
      </c>
      <c r="B242" s="70">
        <f t="shared" si="67"/>
        <v>46752</v>
      </c>
      <c r="C242" s="77">
        <v>46722</v>
      </c>
      <c r="D242" s="142">
        <f>IF(AH242=1,'[5]SREC Inventory Activity'!C231,VLOOKUP($B242,Loans!$B$12:$AN$227,34,FALSE))</f>
        <v>0</v>
      </c>
      <c r="E242" s="82">
        <f>IF(AH242=1,'[5]SREC Inventory Activity'!I231,IF($A242&lt;6,VLOOKUP(YEAR(B242),SRECPrice!$B$5:$C$26,2,FALSE),VLOOKUP(YEAR(B242)+1,SRECPrice!$B$5:$C$26,2,FALSE)))</f>
        <v>209</v>
      </c>
      <c r="F242" s="143">
        <f>IF(AH242=1,IF(AND(E242&lt;475,'[5]SREC Inventory Activity'!N231&gt;475),'[5]SREC Inventory Activity'!$N231,475),475)</f>
        <v>475</v>
      </c>
      <c r="G242" s="82">
        <f>IF(AH242=1,'[6]SREC Inv. Summary'!C241,D242*E242)</f>
        <v>0</v>
      </c>
      <c r="H242" s="11">
        <f t="shared" si="97"/>
        <v>0</v>
      </c>
      <c r="I242" s="11">
        <f t="shared" si="98"/>
        <v>0</v>
      </c>
      <c r="J242" s="147">
        <f>IF(AH242=1,'[5]SREC Inventory Activity'!Q231,IF($K$5="M",SUM(D$14:D241)-SUM(J$14:J241),IF($K$5="B",IF(ISODD($A242),SUM(D$14:D241)-SUM(J$14:J241),0),IF(OR(A242=1,A242=4,A242=7,A242=10),SUM(D$14:D241)-SUM(J$14:J241),0))))</f>
        <v>0</v>
      </c>
      <c r="K242" s="148">
        <f>IF(AH242=1,'[5]SREC Inventory Activity'!W231,IF(J242&gt;0,E242,0))</f>
        <v>0</v>
      </c>
      <c r="L242" s="82">
        <f t="shared" si="80"/>
        <v>0</v>
      </c>
      <c r="M242" s="82">
        <f>IF(AH242=1,'[6]SREC Inv. Summary'!F241,IF(J242=0,0,O241))</f>
        <v>0</v>
      </c>
      <c r="N242" s="78">
        <f t="shared" si="99"/>
        <v>0</v>
      </c>
      <c r="O242" s="78">
        <f t="shared" si="100"/>
        <v>0</v>
      </c>
      <c r="P242" s="84">
        <f>IF(AH242=1,'[5]SREC Inventory Activity'!AB231,VLOOKUP($B242,Loans!$B$12:$AN$227,28,FALSE)*0)</f>
        <v>0</v>
      </c>
      <c r="Q242" s="82">
        <f>IF(AH242=1,'[6]SREC Inv. Summary'!J241,P242*E242*0.75)</f>
        <v>0</v>
      </c>
      <c r="R242" s="149">
        <f>IF(AH242=1,'[5]SREC Inventory Activity'!AH231,IF($K$5="M",SUM(P$14:P241)-SUM(R$14:R241),IF($K$5="B",IF(ISODD($A242),SUM(P$14:P241)-SUM(R$14:R241),0),IF(OR(A242=1,A242=4,A242=7,A242=10),SUM(P$14:P241)-SUM(R$14:R241),0))))</f>
        <v>0</v>
      </c>
      <c r="S242" s="82">
        <f>IF(AH242=1,'[6]SREC Inv. Summary'!M241,IF(R242&gt;0,V241,0))</f>
        <v>0</v>
      </c>
      <c r="T242" s="82">
        <f>IF(AH242=1,'[6]SREC Inv. Summary'!L241,IF(AND(R242&gt;0,K242=0),K242*R242,0))</f>
        <v>0</v>
      </c>
      <c r="U242" s="11">
        <f t="shared" si="101"/>
        <v>0</v>
      </c>
      <c r="V242" s="11">
        <f t="shared" si="102"/>
        <v>0</v>
      </c>
      <c r="W242" s="79">
        <f t="shared" si="103"/>
        <v>0</v>
      </c>
      <c r="X242" s="79">
        <f t="shared" si="104"/>
        <v>0</v>
      </c>
      <c r="Y242" s="145">
        <f t="shared" si="105"/>
        <v>0</v>
      </c>
      <c r="Z242" s="80">
        <f t="shared" si="106"/>
        <v>0</v>
      </c>
      <c r="AA242" s="80">
        <f t="shared" si="107"/>
        <v>0</v>
      </c>
      <c r="AB242" s="80">
        <f t="shared" si="108"/>
        <v>0</v>
      </c>
      <c r="AC242" s="80">
        <f t="shared" si="109"/>
        <v>0</v>
      </c>
      <c r="AD242" s="11">
        <f t="shared" si="110"/>
        <v>0</v>
      </c>
      <c r="AE242" s="150">
        <f>IF(AH242=1,[6]Input!C253,AD241*((B242-B241)-1)*$AE$2/365+$AE$2/365*1*AD242)</f>
        <v>0</v>
      </c>
      <c r="AF242" s="150">
        <f>IF(AH242=1,[6]Input!E253,J242*'PS INPUT'!$C$22)</f>
        <v>0</v>
      </c>
      <c r="AG242" s="52"/>
      <c r="AH242">
        <v>0</v>
      </c>
    </row>
    <row r="243" spans="1:34" ht="12.75" hidden="1" customHeight="1" outlineLevel="1" x14ac:dyDescent="0.2">
      <c r="A243">
        <f t="shared" si="66"/>
        <v>1</v>
      </c>
      <c r="B243" s="70">
        <f t="shared" si="67"/>
        <v>46783</v>
      </c>
      <c r="C243" s="77">
        <v>46753</v>
      </c>
      <c r="D243" s="142">
        <f>IF(AH243=1,'[5]SREC Inventory Activity'!C232,VLOOKUP($B243,Loans!$B$12:$AN$227,34,FALSE))</f>
        <v>0</v>
      </c>
      <c r="E243" s="82">
        <f>IF(AH243=1,'[5]SREC Inventory Activity'!I232,IF($A243&lt;6,VLOOKUP(YEAR(B243),SRECPrice!$B$5:$C$26,2,FALSE),VLOOKUP(YEAR(B243)+1,SRECPrice!$B$5:$C$26,2,FALSE)))</f>
        <v>209</v>
      </c>
      <c r="F243" s="143">
        <f>IF(AH243=1,IF(AND(E243&lt;475,'[5]SREC Inventory Activity'!N232&gt;475),'[5]SREC Inventory Activity'!$N232,475),475)</f>
        <v>475</v>
      </c>
      <c r="G243" s="82">
        <f>IF(AH243=1,'[6]SREC Inv. Summary'!C242,D243*E243)</f>
        <v>0</v>
      </c>
      <c r="H243" s="11">
        <f t="shared" si="97"/>
        <v>0</v>
      </c>
      <c r="I243" s="11">
        <f t="shared" si="98"/>
        <v>0</v>
      </c>
      <c r="J243" s="147">
        <f>IF(AH243=1,'[5]SREC Inventory Activity'!Q232,IF($K$5="M",SUM(D$14:D242)-SUM(J$14:J242),IF($K$5="B",IF(ISODD($A243),SUM(D$14:D242)-SUM(J$14:J242),0),IF(OR(A243=1,A243=4,A243=7,A243=10),SUM(D$14:D242)-SUM(J$14:J242),0))))</f>
        <v>0</v>
      </c>
      <c r="K243" s="148">
        <f>IF(AH243=1,'[5]SREC Inventory Activity'!W232,IF(J243&gt;0,E243,0))</f>
        <v>0</v>
      </c>
      <c r="L243" s="82">
        <f t="shared" si="80"/>
        <v>0</v>
      </c>
      <c r="M243" s="82">
        <f>IF(AH243=1,'[6]SREC Inv. Summary'!F242,IF(J243=0,0,O242))</f>
        <v>0</v>
      </c>
      <c r="N243" s="78">
        <f t="shared" si="99"/>
        <v>0</v>
      </c>
      <c r="O243" s="78">
        <f t="shared" si="100"/>
        <v>0</v>
      </c>
      <c r="P243" s="84">
        <f>IF(AH243=1,'[5]SREC Inventory Activity'!AB232,VLOOKUP($B243,Loans!$B$12:$AN$227,28,FALSE)*0)</f>
        <v>0</v>
      </c>
      <c r="Q243" s="82">
        <f>IF(AH243=1,'[6]SREC Inv. Summary'!J242,P243*E243*0.75)</f>
        <v>0</v>
      </c>
      <c r="R243" s="149">
        <f>IF(AH243=1,'[5]SREC Inventory Activity'!AH232,IF($K$5="M",SUM(P$14:P242)-SUM(R$14:R242),IF($K$5="B",IF(ISODD($A243),SUM(P$14:P242)-SUM(R$14:R242),0),IF(OR(A243=1,A243=4,A243=7,A243=10),SUM(P$14:P242)-SUM(R$14:R242),0))))</f>
        <v>0</v>
      </c>
      <c r="S243" s="82">
        <f>IF(AH243=1,'[6]SREC Inv. Summary'!M242,IF(R243&gt;0,V242,0))</f>
        <v>0</v>
      </c>
      <c r="T243" s="82">
        <f>IF(AH243=1,'[6]SREC Inv. Summary'!L242,IF(AND(R243&gt;0,K243=0),K243*R243,0))</f>
        <v>0</v>
      </c>
      <c r="U243" s="11">
        <f t="shared" si="101"/>
        <v>0</v>
      </c>
      <c r="V243" s="11">
        <f t="shared" si="102"/>
        <v>0</v>
      </c>
      <c r="W243" s="79">
        <f t="shared" si="103"/>
        <v>0</v>
      </c>
      <c r="X243" s="79">
        <f t="shared" si="104"/>
        <v>0</v>
      </c>
      <c r="Y243" s="145">
        <f t="shared" si="105"/>
        <v>0</v>
      </c>
      <c r="Z243" s="80">
        <f t="shared" si="106"/>
        <v>0</v>
      </c>
      <c r="AA243" s="80">
        <f t="shared" si="107"/>
        <v>0</v>
      </c>
      <c r="AB243" s="80">
        <f t="shared" si="108"/>
        <v>0</v>
      </c>
      <c r="AC243" s="80">
        <f t="shared" si="109"/>
        <v>0</v>
      </c>
      <c r="AD243" s="11">
        <f t="shared" si="110"/>
        <v>0</v>
      </c>
      <c r="AE243" s="150">
        <f>IF(AH243=1,[6]Input!C254,AD242*((B243-B242)-1)*$AE$2/365+$AE$2/365*1*AD243)</f>
        <v>0</v>
      </c>
      <c r="AF243" s="150">
        <f>IF(AH243=1,[6]Input!E254,J243*'PS INPUT'!$C$22)</f>
        <v>0</v>
      </c>
      <c r="AG243" s="52"/>
      <c r="AH243">
        <v>0</v>
      </c>
    </row>
    <row r="244" spans="1:34" ht="12.75" hidden="1" customHeight="1" outlineLevel="1" x14ac:dyDescent="0.2">
      <c r="A244">
        <f t="shared" si="66"/>
        <v>2</v>
      </c>
      <c r="B244" s="70">
        <f t="shared" si="67"/>
        <v>46812</v>
      </c>
      <c r="C244" s="77">
        <v>46784</v>
      </c>
      <c r="D244" s="142">
        <f>IF(AH244=1,'[5]SREC Inventory Activity'!C233,VLOOKUP($B244,Loans!$B$12:$AN$227,34,FALSE))</f>
        <v>0</v>
      </c>
      <c r="E244" s="82">
        <f>IF(AH244=1,'[5]SREC Inventory Activity'!I233,IF($A244&lt;6,VLOOKUP(YEAR(B244),SRECPrice!$B$5:$C$26,2,FALSE),VLOOKUP(YEAR(B244)+1,SRECPrice!$B$5:$C$26,2,FALSE)))</f>
        <v>209</v>
      </c>
      <c r="F244" s="143">
        <f>IF(AH244=1,IF(AND(E244&lt;475,'[5]SREC Inventory Activity'!N233&gt;475),'[5]SREC Inventory Activity'!$N233,475),475)</f>
        <v>475</v>
      </c>
      <c r="G244" s="82">
        <f>IF(AH244=1,'[6]SREC Inv. Summary'!C243,D244*E244)</f>
        <v>0</v>
      </c>
      <c r="H244" s="11">
        <f t="shared" si="97"/>
        <v>0</v>
      </c>
      <c r="I244" s="11">
        <f t="shared" si="98"/>
        <v>0</v>
      </c>
      <c r="J244" s="147">
        <f>IF(AH244=1,'[5]SREC Inventory Activity'!Q233,IF($K$5="M",SUM(D$14:D243)-SUM(J$14:J243),IF($K$5="B",IF(ISODD($A244),SUM(D$14:D243)-SUM(J$14:J243),0),IF(OR(A244=1,A244=4,A244=7,A244=10),SUM(D$14:D243)-SUM(J$14:J243),0))))</f>
        <v>0</v>
      </c>
      <c r="K244" s="148">
        <f>IF(AH244=1,'[5]SREC Inventory Activity'!W233,IF(J244&gt;0,E244,0))</f>
        <v>0</v>
      </c>
      <c r="L244" s="82">
        <f t="shared" si="80"/>
        <v>0</v>
      </c>
      <c r="M244" s="82">
        <f>IF(AH244=1,'[6]SREC Inv. Summary'!F243,IF(J244=0,0,O243))</f>
        <v>0</v>
      </c>
      <c r="N244" s="78">
        <f t="shared" si="99"/>
        <v>0</v>
      </c>
      <c r="O244" s="78">
        <f t="shared" si="100"/>
        <v>0</v>
      </c>
      <c r="P244" s="84">
        <f>IF(AH244=1,'[5]SREC Inventory Activity'!AB233,VLOOKUP($B244,Loans!$B$12:$AN$227,28,FALSE)*0)</f>
        <v>0</v>
      </c>
      <c r="Q244" s="82">
        <f>IF(AH244=1,'[6]SREC Inv. Summary'!J243,P244*E244*0.75)</f>
        <v>0</v>
      </c>
      <c r="R244" s="149">
        <f>IF(AH244=1,'[5]SREC Inventory Activity'!AH233,IF($K$5="M",SUM(P$14:P243)-SUM(R$14:R243),IF($K$5="B",IF(ISODD($A244),SUM(P$14:P243)-SUM(R$14:R243),0),IF(OR(A244=1,A244=4,A244=7,A244=10),SUM(P$14:P243)-SUM(R$14:R243),0))))</f>
        <v>0</v>
      </c>
      <c r="S244" s="82">
        <f>IF(AH244=1,'[6]SREC Inv. Summary'!M243,IF(R244&gt;0,V243,0))</f>
        <v>0</v>
      </c>
      <c r="T244" s="82">
        <f>IF(AH244=1,'[6]SREC Inv. Summary'!L243,IF(AND(R244&gt;0,K244=0),K244*R244,0))</f>
        <v>0</v>
      </c>
      <c r="U244" s="11">
        <f t="shared" si="101"/>
        <v>0</v>
      </c>
      <c r="V244" s="11">
        <f t="shared" si="102"/>
        <v>0</v>
      </c>
      <c r="W244" s="79">
        <f t="shared" si="103"/>
        <v>0</v>
      </c>
      <c r="X244" s="79">
        <f t="shared" si="104"/>
        <v>0</v>
      </c>
      <c r="Y244" s="145">
        <f t="shared" si="105"/>
        <v>0</v>
      </c>
      <c r="Z244" s="80">
        <f t="shared" si="106"/>
        <v>0</v>
      </c>
      <c r="AA244" s="80">
        <f t="shared" si="107"/>
        <v>0</v>
      </c>
      <c r="AB244" s="80">
        <f t="shared" si="108"/>
        <v>0</v>
      </c>
      <c r="AC244" s="80">
        <f t="shared" si="109"/>
        <v>0</v>
      </c>
      <c r="AD244" s="11">
        <f t="shared" si="110"/>
        <v>0</v>
      </c>
      <c r="AE244" s="150">
        <f>IF(AH244=1,[6]Input!C255,AD243*((B244-B243)-1)*$AE$2/365+$AE$2/365*1*AD244)</f>
        <v>0</v>
      </c>
      <c r="AF244" s="150">
        <f>IF(AH244=1,[6]Input!E255,J244*'PS INPUT'!$C$22)</f>
        <v>0</v>
      </c>
      <c r="AG244" s="52"/>
      <c r="AH244">
        <v>0</v>
      </c>
    </row>
    <row r="245" spans="1:34" ht="12.75" hidden="1" customHeight="1" outlineLevel="1" x14ac:dyDescent="0.2">
      <c r="A245">
        <f t="shared" si="66"/>
        <v>3</v>
      </c>
      <c r="B245" s="70">
        <f t="shared" si="67"/>
        <v>46843</v>
      </c>
      <c r="C245" s="77">
        <v>46813</v>
      </c>
      <c r="D245" s="142">
        <f>IF(AH245=1,'[5]SREC Inventory Activity'!C234,VLOOKUP($B245,Loans!$B$12:$AN$227,34,FALSE))</f>
        <v>0</v>
      </c>
      <c r="E245" s="82">
        <f>IF(AH245=1,'[5]SREC Inventory Activity'!I234,IF($A245&lt;6,VLOOKUP(YEAR(B245),SRECPrice!$B$5:$C$26,2,FALSE),VLOOKUP(YEAR(B245)+1,SRECPrice!$B$5:$C$26,2,FALSE)))</f>
        <v>209</v>
      </c>
      <c r="F245" s="143">
        <f>IF(AH245=1,IF(AND(E245&lt;475,'[5]SREC Inventory Activity'!N234&gt;475),'[5]SREC Inventory Activity'!$N234,475),475)</f>
        <v>475</v>
      </c>
      <c r="G245" s="82">
        <f>IF(AH245=1,'[6]SREC Inv. Summary'!C244,D245*E245)</f>
        <v>0</v>
      </c>
      <c r="H245" s="11">
        <f t="shared" si="97"/>
        <v>0</v>
      </c>
      <c r="I245" s="11">
        <f t="shared" si="98"/>
        <v>0</v>
      </c>
      <c r="J245" s="147">
        <f>IF(AH245=1,'[5]SREC Inventory Activity'!Q234,IF($K$5="M",SUM(D$14:D244)-SUM(J$14:J244),IF($K$5="B",IF(ISODD($A245),SUM(D$14:D244)-SUM(J$14:J244),0),IF(OR(A245=1,A245=4,A245=7,A245=10),SUM(D$14:D244)-SUM(J$14:J244),0))))</f>
        <v>0</v>
      </c>
      <c r="K245" s="148">
        <f>IF(AH245=1,'[5]SREC Inventory Activity'!W234,IF(J245&gt;0,E245,0))</f>
        <v>0</v>
      </c>
      <c r="L245" s="82">
        <f t="shared" si="80"/>
        <v>0</v>
      </c>
      <c r="M245" s="82">
        <f>IF(AH245=1,'[6]SREC Inv. Summary'!F244,IF(J245=0,0,O244))</f>
        <v>0</v>
      </c>
      <c r="N245" s="78">
        <f t="shared" si="99"/>
        <v>0</v>
      </c>
      <c r="O245" s="78">
        <f t="shared" si="100"/>
        <v>0</v>
      </c>
      <c r="P245" s="84">
        <f>IF(AH245=1,'[5]SREC Inventory Activity'!AB234,VLOOKUP($B245,Loans!$B$12:$AN$227,28,FALSE)*0)</f>
        <v>0</v>
      </c>
      <c r="Q245" s="82">
        <f>IF(AH245=1,'[6]SREC Inv. Summary'!J244,P245*E245*0.75)</f>
        <v>0</v>
      </c>
      <c r="R245" s="149">
        <f>IF(AH245=1,'[5]SREC Inventory Activity'!AH234,IF($K$5="M",SUM(P$14:P244)-SUM(R$14:R244),IF($K$5="B",IF(ISODD($A245),SUM(P$14:P244)-SUM(R$14:R244),0),IF(OR(A245=1,A245=4,A245=7,A245=10),SUM(P$14:P244)-SUM(R$14:R244),0))))</f>
        <v>0</v>
      </c>
      <c r="S245" s="82">
        <f>IF(AH245=1,'[6]SREC Inv. Summary'!M244,IF(R245&gt;0,V244,0))</f>
        <v>0</v>
      </c>
      <c r="T245" s="82">
        <f>IF(AH245=1,'[6]SREC Inv. Summary'!L244,IF(AND(R245&gt;0,K245=0),K245*R245,0))</f>
        <v>0</v>
      </c>
      <c r="U245" s="11">
        <f t="shared" si="101"/>
        <v>0</v>
      </c>
      <c r="V245" s="11">
        <f t="shared" si="102"/>
        <v>0</v>
      </c>
      <c r="W245" s="79">
        <f t="shared" si="103"/>
        <v>0</v>
      </c>
      <c r="X245" s="79">
        <f t="shared" si="104"/>
        <v>0</v>
      </c>
      <c r="Y245" s="145">
        <f t="shared" si="105"/>
        <v>0</v>
      </c>
      <c r="Z245" s="80">
        <f t="shared" si="106"/>
        <v>0</v>
      </c>
      <c r="AA245" s="80">
        <f t="shared" si="107"/>
        <v>0</v>
      </c>
      <c r="AB245" s="80">
        <f t="shared" si="108"/>
        <v>0</v>
      </c>
      <c r="AC245" s="80">
        <f t="shared" si="109"/>
        <v>0</v>
      </c>
      <c r="AD245" s="11">
        <f t="shared" si="110"/>
        <v>0</v>
      </c>
      <c r="AE245" s="150">
        <f>IF(AH245=1,[6]Input!C256,AD244*((B245-B244)-1)*$AE$2/365+$AE$2/365*1*AD245)</f>
        <v>0</v>
      </c>
      <c r="AF245" s="150">
        <f>IF(AH245=1,[6]Input!E256,J245*'PS INPUT'!$C$22)</f>
        <v>0</v>
      </c>
      <c r="AG245" s="52"/>
      <c r="AH245">
        <v>0</v>
      </c>
    </row>
    <row r="246" spans="1:34" ht="12.75" hidden="1" customHeight="1" outlineLevel="1" x14ac:dyDescent="0.2">
      <c r="A246">
        <f t="shared" si="66"/>
        <v>4</v>
      </c>
      <c r="B246" s="70">
        <f t="shared" si="67"/>
        <v>46873</v>
      </c>
      <c r="C246" s="77">
        <v>46844</v>
      </c>
      <c r="D246" s="142">
        <f>IF(AH246=1,'[5]SREC Inventory Activity'!C235,VLOOKUP($B246,Loans!$B$12:$AN$227,34,FALSE))</f>
        <v>0</v>
      </c>
      <c r="E246" s="82">
        <f>IF(AH246=1,'[5]SREC Inventory Activity'!I235,IF($A246&lt;6,VLOOKUP(YEAR(B246),SRECPrice!$B$5:$C$26,2,FALSE),VLOOKUP(YEAR(B246)+1,SRECPrice!$B$5:$C$26,2,FALSE)))</f>
        <v>209</v>
      </c>
      <c r="F246" s="143">
        <f>IF(AH246=1,IF(AND(E246&lt;475,'[5]SREC Inventory Activity'!N235&gt;475),'[5]SREC Inventory Activity'!$N235,475),475)</f>
        <v>475</v>
      </c>
      <c r="G246" s="82">
        <f>IF(AH246=1,'[6]SREC Inv. Summary'!C245,D246*E246)</f>
        <v>0</v>
      </c>
      <c r="H246" s="11">
        <f t="shared" si="97"/>
        <v>0</v>
      </c>
      <c r="I246" s="11">
        <f t="shared" si="98"/>
        <v>0</v>
      </c>
      <c r="J246" s="147">
        <f>IF(AH246=1,'[5]SREC Inventory Activity'!Q235,IF($K$5="M",SUM(D$14:D245)-SUM(J$14:J245),IF($K$5="B",IF(ISODD($A246),SUM(D$14:D245)-SUM(J$14:J245),0),IF(OR(A246=1,A246=4,A246=7,A246=10),SUM(D$14:D245)-SUM(J$14:J245),0))))</f>
        <v>0</v>
      </c>
      <c r="K246" s="148">
        <f>IF(AH246=1,'[5]SREC Inventory Activity'!W235,IF(J246&gt;0,E246,0))</f>
        <v>0</v>
      </c>
      <c r="L246" s="82">
        <f t="shared" si="80"/>
        <v>0</v>
      </c>
      <c r="M246" s="82">
        <f>IF(AH246=1,'[6]SREC Inv. Summary'!F245,IF(J246=0,0,O245))</f>
        <v>0</v>
      </c>
      <c r="N246" s="78">
        <f t="shared" si="99"/>
        <v>0</v>
      </c>
      <c r="O246" s="78">
        <f t="shared" si="100"/>
        <v>0</v>
      </c>
      <c r="P246" s="84">
        <f>IF(AH246=1,'[5]SREC Inventory Activity'!AB235,VLOOKUP($B246,Loans!$B$12:$AN$227,28,FALSE)*0)</f>
        <v>0</v>
      </c>
      <c r="Q246" s="82">
        <f>IF(AH246=1,'[6]SREC Inv. Summary'!J245,P246*E246*0.75)</f>
        <v>0</v>
      </c>
      <c r="R246" s="149">
        <f>IF(AH246=1,'[5]SREC Inventory Activity'!AH235,IF($K$5="M",SUM(P$14:P245)-SUM(R$14:R245),IF($K$5="B",IF(ISODD($A246),SUM(P$14:P245)-SUM(R$14:R245),0),IF(OR(A246=1,A246=4,A246=7,A246=10),SUM(P$14:P245)-SUM(R$14:R245),0))))</f>
        <v>0</v>
      </c>
      <c r="S246" s="82">
        <f>IF(AH246=1,'[6]SREC Inv. Summary'!M245,IF(R246&gt;0,V245,0))</f>
        <v>0</v>
      </c>
      <c r="T246" s="82">
        <f>IF(AH246=1,'[6]SREC Inv. Summary'!L245,IF(AND(R246&gt;0,K246=0),K246*R246,0))</f>
        <v>0</v>
      </c>
      <c r="U246" s="11">
        <f t="shared" si="101"/>
        <v>0</v>
      </c>
      <c r="V246" s="11">
        <f t="shared" si="102"/>
        <v>0</v>
      </c>
      <c r="W246" s="79">
        <f t="shared" si="103"/>
        <v>0</v>
      </c>
      <c r="X246" s="79">
        <f t="shared" si="104"/>
        <v>0</v>
      </c>
      <c r="Y246" s="145">
        <f t="shared" si="105"/>
        <v>0</v>
      </c>
      <c r="Z246" s="80">
        <f t="shared" si="106"/>
        <v>0</v>
      </c>
      <c r="AA246" s="80">
        <f t="shared" si="107"/>
        <v>0</v>
      </c>
      <c r="AB246" s="80">
        <f t="shared" si="108"/>
        <v>0</v>
      </c>
      <c r="AC246" s="80">
        <f t="shared" si="109"/>
        <v>0</v>
      </c>
      <c r="AD246" s="11">
        <f t="shared" si="110"/>
        <v>0</v>
      </c>
      <c r="AE246" s="150">
        <f>IF(AH246=1,[6]Input!C257,AD245*((B246-B245)-1)*$AE$2/365+$AE$2/365*1*AD246)</f>
        <v>0</v>
      </c>
      <c r="AF246" s="150">
        <f>IF(AH246=1,[6]Input!E257,J246*'PS INPUT'!$C$22)</f>
        <v>0</v>
      </c>
      <c r="AG246" s="52"/>
      <c r="AH246">
        <v>0</v>
      </c>
    </row>
    <row r="247" spans="1:34" ht="12.75" hidden="1" customHeight="1" outlineLevel="1" x14ac:dyDescent="0.2">
      <c r="A247">
        <f t="shared" si="66"/>
        <v>5</v>
      </c>
      <c r="B247" s="70">
        <f t="shared" si="67"/>
        <v>46904</v>
      </c>
      <c r="C247" s="77">
        <v>46874</v>
      </c>
      <c r="D247" s="142">
        <f>IF(AH247=1,'[5]SREC Inventory Activity'!C236,VLOOKUP($B247,Loans!$B$12:$AN$227,34,FALSE))</f>
        <v>0</v>
      </c>
      <c r="E247" s="82">
        <f>IF(AH247=1,'[5]SREC Inventory Activity'!I236,IF($A247&lt;6,VLOOKUP(YEAR(B247),SRECPrice!$B$5:$C$26,2,FALSE),VLOOKUP(YEAR(B247)+1,SRECPrice!$B$5:$C$26,2,FALSE)))</f>
        <v>209</v>
      </c>
      <c r="F247" s="143">
        <f>IF(AH247=1,IF(AND(E247&lt;475,'[5]SREC Inventory Activity'!N236&gt;475),'[5]SREC Inventory Activity'!$N236,475),475)</f>
        <v>475</v>
      </c>
      <c r="G247" s="82">
        <f>IF(AH247=1,'[6]SREC Inv. Summary'!C246,D247*E247)</f>
        <v>0</v>
      </c>
      <c r="H247" s="11">
        <f t="shared" si="97"/>
        <v>0</v>
      </c>
      <c r="I247" s="11">
        <f t="shared" si="98"/>
        <v>0</v>
      </c>
      <c r="J247" s="147">
        <f>IF(AH247=1,'[5]SREC Inventory Activity'!Q236,IF($K$5="M",SUM(D$14:D246)-SUM(J$14:J246),IF($K$5="B",IF(ISODD($A247),SUM(D$14:D246)-SUM(J$14:J246),0),IF(OR(A247=1,A247=4,A247=7,A247=10),SUM(D$14:D246)-SUM(J$14:J246),0))))</f>
        <v>0</v>
      </c>
      <c r="K247" s="148">
        <f>IF(AH247=1,'[5]SREC Inventory Activity'!W236,IF(J247&gt;0,E247,0))</f>
        <v>0</v>
      </c>
      <c r="L247" s="82">
        <f t="shared" si="80"/>
        <v>0</v>
      </c>
      <c r="M247" s="82">
        <f>IF(AH247=1,'[6]SREC Inv. Summary'!F246,IF(J247=0,0,O246))</f>
        <v>0</v>
      </c>
      <c r="N247" s="78">
        <f t="shared" si="99"/>
        <v>0</v>
      </c>
      <c r="O247" s="78">
        <f t="shared" si="100"/>
        <v>0</v>
      </c>
      <c r="P247" s="84">
        <f>IF(AH247=1,'[5]SREC Inventory Activity'!AB236,VLOOKUP($B247,Loans!$B$12:$AN$227,28,FALSE)*0)</f>
        <v>0</v>
      </c>
      <c r="Q247" s="82">
        <f>IF(AH247=1,'[6]SREC Inv. Summary'!J246,P247*E247*0.75)</f>
        <v>0</v>
      </c>
      <c r="R247" s="149">
        <f>IF(AH247=1,'[5]SREC Inventory Activity'!AH236,IF($K$5="M",SUM(P$14:P246)-SUM(R$14:R246),IF($K$5="B",IF(ISODD($A247),SUM(P$14:P246)-SUM(R$14:R246),0),IF(OR(A247=1,A247=4,A247=7,A247=10),SUM(P$14:P246)-SUM(R$14:R246),0))))</f>
        <v>0</v>
      </c>
      <c r="S247" s="82">
        <f>IF(AH247=1,'[6]SREC Inv. Summary'!M246,IF(R247&gt;0,V246,0))</f>
        <v>0</v>
      </c>
      <c r="T247" s="82">
        <f>IF(AH247=1,'[6]SREC Inv. Summary'!L246,IF(AND(R247&gt;0,K247=0),K247*R247,0))</f>
        <v>0</v>
      </c>
      <c r="U247" s="11">
        <f t="shared" si="101"/>
        <v>0</v>
      </c>
      <c r="V247" s="11">
        <f t="shared" si="102"/>
        <v>0</v>
      </c>
      <c r="W247" s="79">
        <f t="shared" si="103"/>
        <v>0</v>
      </c>
      <c r="X247" s="79">
        <f t="shared" si="104"/>
        <v>0</v>
      </c>
      <c r="Y247" s="145">
        <f t="shared" si="105"/>
        <v>0</v>
      </c>
      <c r="Z247" s="80">
        <f t="shared" si="106"/>
        <v>0</v>
      </c>
      <c r="AA247" s="80">
        <f t="shared" si="107"/>
        <v>0</v>
      </c>
      <c r="AB247" s="80">
        <f t="shared" si="108"/>
        <v>0</v>
      </c>
      <c r="AC247" s="80">
        <f t="shared" si="109"/>
        <v>0</v>
      </c>
      <c r="AD247" s="11">
        <f t="shared" si="110"/>
        <v>0</v>
      </c>
      <c r="AE247" s="150">
        <f>IF(AH247=1,[6]Input!C258,AD246*((B247-B246)-1)*$AE$2/365+$AE$2/365*1*AD247)</f>
        <v>0</v>
      </c>
      <c r="AF247" s="150">
        <f>IF(AH247=1,[6]Input!E258,J247*'PS INPUT'!$C$22)</f>
        <v>0</v>
      </c>
      <c r="AG247" s="52"/>
      <c r="AH247">
        <v>0</v>
      </c>
    </row>
    <row r="248" spans="1:34" ht="12.75" hidden="1" customHeight="1" outlineLevel="1" x14ac:dyDescent="0.2">
      <c r="A248">
        <f t="shared" si="66"/>
        <v>6</v>
      </c>
      <c r="B248" s="70">
        <f t="shared" si="67"/>
        <v>46934</v>
      </c>
      <c r="C248" s="77">
        <v>46905</v>
      </c>
      <c r="D248" s="142">
        <f>IF(AH248=1,'[5]SREC Inventory Activity'!C237,VLOOKUP($B248,Loans!$B$12:$AN$227,34,FALSE))</f>
        <v>0</v>
      </c>
      <c r="E248" s="82">
        <f>IF(AH248=1,'[5]SREC Inventory Activity'!I237,IF($A248&lt;6,VLOOKUP(YEAR(B248),SRECPrice!$B$5:$C$26,2,FALSE),VLOOKUP(YEAR(B248)+1,SRECPrice!$B$5:$C$26,2,FALSE)))</f>
        <v>209</v>
      </c>
      <c r="F248" s="143">
        <f>IF(AH248=1,IF(AND(E248&lt;475,'[5]SREC Inventory Activity'!N237&gt;475),'[5]SREC Inventory Activity'!$N237,475),475)</f>
        <v>475</v>
      </c>
      <c r="G248" s="82">
        <f>IF(AH248=1,'[6]SREC Inv. Summary'!C247,D248*E248)</f>
        <v>0</v>
      </c>
      <c r="H248" s="11">
        <f t="shared" si="97"/>
        <v>0</v>
      </c>
      <c r="I248" s="11">
        <f t="shared" si="98"/>
        <v>0</v>
      </c>
      <c r="J248" s="147">
        <f>IF(AH248=1,'[5]SREC Inventory Activity'!Q237,IF($K$5="M",SUM(D$14:D247)-SUM(J$14:J247),IF($K$5="B",IF(ISODD($A248),SUM(D$14:D247)-SUM(J$14:J247),0),IF(OR(A248=1,A248=4,A248=7,A248=10),SUM(D$14:D247)-SUM(J$14:J247),0))))</f>
        <v>0</v>
      </c>
      <c r="K248" s="148">
        <f>IF(AH248=1,'[5]SREC Inventory Activity'!W237,IF(J248&gt;0,E248,0))</f>
        <v>0</v>
      </c>
      <c r="L248" s="82">
        <f t="shared" si="80"/>
        <v>0</v>
      </c>
      <c r="M248" s="82">
        <f>IF(AH248=1,'[6]SREC Inv. Summary'!F247,IF(J248=0,0,O247))</f>
        <v>0</v>
      </c>
      <c r="N248" s="78">
        <f t="shared" si="99"/>
        <v>0</v>
      </c>
      <c r="O248" s="78">
        <f t="shared" si="100"/>
        <v>0</v>
      </c>
      <c r="P248" s="84">
        <f>IF(AH248=1,'[5]SREC Inventory Activity'!AB237,VLOOKUP($B248,Loans!$B$12:$AN$227,28,FALSE)*0)</f>
        <v>0</v>
      </c>
      <c r="Q248" s="82">
        <f>IF(AH248=1,'[6]SREC Inv. Summary'!J247,P248*E248*0.75)</f>
        <v>0</v>
      </c>
      <c r="R248" s="149">
        <f>IF(AH248=1,'[5]SREC Inventory Activity'!AH237,IF($K$5="M",SUM(P$14:P247)-SUM(R$14:R247),IF($K$5="B",IF(ISODD($A248),SUM(P$14:P247)-SUM(R$14:R247),0),IF(OR(A248=1,A248=4,A248=7,A248=10),SUM(P$14:P247)-SUM(R$14:R247),0))))</f>
        <v>0</v>
      </c>
      <c r="S248" s="82">
        <f>IF(AH248=1,'[6]SREC Inv. Summary'!M247,IF(R248&gt;0,V247,0))</f>
        <v>0</v>
      </c>
      <c r="T248" s="82">
        <f>IF(AH248=1,'[6]SREC Inv. Summary'!L247,IF(AND(R248&gt;0,K248=0),K248*R248,0))</f>
        <v>0</v>
      </c>
      <c r="U248" s="11">
        <f t="shared" si="101"/>
        <v>0</v>
      </c>
      <c r="V248" s="11">
        <f t="shared" si="102"/>
        <v>0</v>
      </c>
      <c r="W248" s="79">
        <f t="shared" si="103"/>
        <v>0</v>
      </c>
      <c r="X248" s="79">
        <f t="shared" si="104"/>
        <v>0</v>
      </c>
      <c r="Y248" s="145">
        <f t="shared" si="105"/>
        <v>0</v>
      </c>
      <c r="Z248" s="80">
        <f t="shared" si="106"/>
        <v>0</v>
      </c>
      <c r="AA248" s="80">
        <f t="shared" si="107"/>
        <v>0</v>
      </c>
      <c r="AB248" s="80">
        <f t="shared" si="108"/>
        <v>0</v>
      </c>
      <c r="AC248" s="80">
        <f t="shared" si="109"/>
        <v>0</v>
      </c>
      <c r="AD248" s="11">
        <f t="shared" si="110"/>
        <v>0</v>
      </c>
      <c r="AE248" s="150">
        <f>IF(AH248=1,[6]Input!C259,AD247*((B248-B247)-1)*$AE$2/365+$AE$2/365*1*AD248)</f>
        <v>0</v>
      </c>
      <c r="AF248" s="150">
        <f>IF(AH248=1,[6]Input!E259,J248*'PS INPUT'!$C$22)</f>
        <v>0</v>
      </c>
      <c r="AG248" s="52"/>
      <c r="AH248">
        <v>0</v>
      </c>
    </row>
    <row r="249" spans="1:34" ht="12.75" hidden="1" customHeight="1" outlineLevel="1" x14ac:dyDescent="0.2">
      <c r="A249">
        <f t="shared" si="66"/>
        <v>7</v>
      </c>
      <c r="B249" s="70">
        <f t="shared" si="67"/>
        <v>46965</v>
      </c>
      <c r="C249" s="77">
        <v>46935</v>
      </c>
      <c r="D249" s="142">
        <f>IF(AH249=1,'[5]SREC Inventory Activity'!C238,VLOOKUP($B249,Loans!$B$12:$AN$227,34,FALSE))</f>
        <v>0</v>
      </c>
      <c r="E249" s="82">
        <f>IF(AH249=1,'[5]SREC Inventory Activity'!I238,IF($A249&lt;6,VLOOKUP(YEAR(B249),SRECPrice!$B$5:$C$26,2,FALSE),VLOOKUP(YEAR(B249)+1,SRECPrice!$B$5:$C$26,2,FALSE)))</f>
        <v>209</v>
      </c>
      <c r="F249" s="143">
        <f>IF(AH249=1,IF(AND(E249&lt;475,'[5]SREC Inventory Activity'!N238&gt;475),'[5]SREC Inventory Activity'!$N238,475),475)</f>
        <v>475</v>
      </c>
      <c r="G249" s="82">
        <f>IF(AH249=1,'[6]SREC Inv. Summary'!C248,D249*E249)</f>
        <v>0</v>
      </c>
      <c r="H249" s="11">
        <f t="shared" si="97"/>
        <v>0</v>
      </c>
      <c r="I249" s="11">
        <f t="shared" si="98"/>
        <v>0</v>
      </c>
      <c r="J249" s="147">
        <f>IF(AH249=1,'[5]SREC Inventory Activity'!Q238,IF($K$5="M",SUM(D$14:D248)-SUM(J$14:J248),IF($K$5="B",IF(ISODD($A249),SUM(D$14:D248)-SUM(J$14:J248),0),IF(OR(A249=1,A249=4,A249=7,A249=10),SUM(D$14:D248)-SUM(J$14:J248),0))))</f>
        <v>0</v>
      </c>
      <c r="K249" s="148">
        <f>IF(AH249=1,'[5]SREC Inventory Activity'!W238,IF(J249&gt;0,E249,0))</f>
        <v>0</v>
      </c>
      <c r="L249" s="82">
        <f t="shared" si="80"/>
        <v>0</v>
      </c>
      <c r="M249" s="82">
        <f>IF(AH249=1,'[6]SREC Inv. Summary'!F248,IF(J249=0,0,O248))</f>
        <v>0</v>
      </c>
      <c r="N249" s="78">
        <f t="shared" si="99"/>
        <v>0</v>
      </c>
      <c r="O249" s="78">
        <f t="shared" si="100"/>
        <v>0</v>
      </c>
      <c r="P249" s="84">
        <f>IF(AH249=1,'[5]SREC Inventory Activity'!AB238,VLOOKUP($B249,Loans!$B$12:$AN$227,28,FALSE)*0)</f>
        <v>0</v>
      </c>
      <c r="Q249" s="82">
        <f>IF(AH249=1,'[6]SREC Inv. Summary'!J248,P249*E249*0.75)</f>
        <v>0</v>
      </c>
      <c r="R249" s="149">
        <f>IF(AH249=1,'[5]SREC Inventory Activity'!AH238,IF($K$5="M",SUM(P$14:P248)-SUM(R$14:R248),IF($K$5="B",IF(ISODD($A249),SUM(P$14:P248)-SUM(R$14:R248),0),IF(OR(A249=1,A249=4,A249=7,A249=10),SUM(P$14:P248)-SUM(R$14:R248),0))))</f>
        <v>0</v>
      </c>
      <c r="S249" s="82">
        <f>IF(AH249=1,'[6]SREC Inv. Summary'!M248,IF(R249&gt;0,V248,0))</f>
        <v>0</v>
      </c>
      <c r="T249" s="82">
        <f>IF(AH249=1,'[6]SREC Inv. Summary'!L248,IF(AND(R249&gt;0,K249=0),K249*R249,0))</f>
        <v>0</v>
      </c>
      <c r="U249" s="11">
        <f t="shared" si="101"/>
        <v>0</v>
      </c>
      <c r="V249" s="11">
        <f t="shared" si="102"/>
        <v>0</v>
      </c>
      <c r="W249" s="79">
        <f t="shared" si="103"/>
        <v>0</v>
      </c>
      <c r="X249" s="79">
        <f t="shared" si="104"/>
        <v>0</v>
      </c>
      <c r="Y249" s="145">
        <f t="shared" si="105"/>
        <v>0</v>
      </c>
      <c r="Z249" s="80">
        <f t="shared" si="106"/>
        <v>0</v>
      </c>
      <c r="AA249" s="80">
        <f t="shared" si="107"/>
        <v>0</v>
      </c>
      <c r="AB249" s="80">
        <f t="shared" si="108"/>
        <v>0</v>
      </c>
      <c r="AC249" s="80">
        <f t="shared" si="109"/>
        <v>0</v>
      </c>
      <c r="AD249" s="11">
        <f t="shared" si="110"/>
        <v>0</v>
      </c>
      <c r="AE249" s="150">
        <f>IF(AH249=1,[6]Input!C260,AD248*((B249-B248)-1)*$AE$2/365+$AE$2/365*1*AD249)</f>
        <v>0</v>
      </c>
      <c r="AF249" s="150">
        <f>IF(AH249=1,[6]Input!E260,J249*'PS INPUT'!$C$22)</f>
        <v>0</v>
      </c>
      <c r="AG249" s="52"/>
      <c r="AH249">
        <v>0</v>
      </c>
    </row>
    <row r="250" spans="1:34" ht="12.75" hidden="1" customHeight="1" outlineLevel="1" x14ac:dyDescent="0.2">
      <c r="A250">
        <f t="shared" si="66"/>
        <v>8</v>
      </c>
      <c r="B250" s="70">
        <f t="shared" si="67"/>
        <v>46996</v>
      </c>
      <c r="C250" s="77">
        <v>46966</v>
      </c>
      <c r="D250" s="142">
        <f>IF(AH250=1,'[5]SREC Inventory Activity'!C239,VLOOKUP($B250,Loans!$B$12:$AN$227,34,FALSE))</f>
        <v>0</v>
      </c>
      <c r="E250" s="82">
        <f>IF(AH250=1,'[5]SREC Inventory Activity'!I239,IF($A250&lt;6,VLOOKUP(YEAR(B250),SRECPrice!$B$5:$C$26,2,FALSE),VLOOKUP(YEAR(B250)+1,SRECPrice!$B$5:$C$26,2,FALSE)))</f>
        <v>209</v>
      </c>
      <c r="F250" s="143">
        <f>IF(AH250=1,IF(AND(E250&lt;475,'[5]SREC Inventory Activity'!N239&gt;475),'[5]SREC Inventory Activity'!$N239,475),475)</f>
        <v>475</v>
      </c>
      <c r="G250" s="82">
        <f>IF(AH250=1,'[6]SREC Inv. Summary'!C249,D250*E250)</f>
        <v>0</v>
      </c>
      <c r="H250" s="11">
        <f t="shared" si="97"/>
        <v>0</v>
      </c>
      <c r="I250" s="11">
        <f t="shared" si="98"/>
        <v>0</v>
      </c>
      <c r="J250" s="147">
        <f>IF(AH250=1,'[5]SREC Inventory Activity'!Q239,IF($K$5="M",SUM(D$14:D249)-SUM(J$14:J249),IF($K$5="B",IF(ISODD($A250),SUM(D$14:D249)-SUM(J$14:J249),0),IF(OR(A250=1,A250=4,A250=7,A250=10),SUM(D$14:D249)-SUM(J$14:J249),0))))</f>
        <v>0</v>
      </c>
      <c r="K250" s="148">
        <f>IF(AH250=1,'[5]SREC Inventory Activity'!W239,IF(J250&gt;0,E250,0))</f>
        <v>0</v>
      </c>
      <c r="L250" s="82">
        <f t="shared" si="80"/>
        <v>0</v>
      </c>
      <c r="M250" s="82">
        <f>IF(AH250=1,'[6]SREC Inv. Summary'!F249,IF(J250=0,0,O249))</f>
        <v>0</v>
      </c>
      <c r="N250" s="78">
        <f t="shared" si="99"/>
        <v>0</v>
      </c>
      <c r="O250" s="78">
        <f t="shared" si="100"/>
        <v>0</v>
      </c>
      <c r="P250" s="84">
        <f>IF(AH250=1,'[5]SREC Inventory Activity'!AB239,VLOOKUP($B250,Loans!$B$12:$AN$227,28,FALSE)*0)</f>
        <v>0</v>
      </c>
      <c r="Q250" s="82">
        <f>IF(AH250=1,'[6]SREC Inv. Summary'!J249,P250*E250*0.75)</f>
        <v>0</v>
      </c>
      <c r="R250" s="149">
        <f>IF(AH250=1,'[5]SREC Inventory Activity'!AH239,IF($K$5="M",SUM(P$14:P249)-SUM(R$14:R249),IF($K$5="B",IF(ISODD($A250),SUM(P$14:P249)-SUM(R$14:R249),0),IF(OR(A250=1,A250=4,A250=7,A250=10),SUM(P$14:P249)-SUM(R$14:R249),0))))</f>
        <v>0</v>
      </c>
      <c r="S250" s="82">
        <f>IF(AH250=1,'[6]SREC Inv. Summary'!M249,IF(R250&gt;0,V249,0))</f>
        <v>0</v>
      </c>
      <c r="T250" s="82">
        <f>IF(AH250=1,'[6]SREC Inv. Summary'!L249,IF(AND(R250&gt;0,K250=0),K250*R250,0))</f>
        <v>0</v>
      </c>
      <c r="U250" s="11">
        <f t="shared" si="101"/>
        <v>0</v>
      </c>
      <c r="V250" s="11">
        <f t="shared" si="102"/>
        <v>0</v>
      </c>
      <c r="W250" s="79">
        <f t="shared" si="103"/>
        <v>0</v>
      </c>
      <c r="X250" s="79">
        <f t="shared" si="104"/>
        <v>0</v>
      </c>
      <c r="Y250" s="145">
        <f t="shared" si="105"/>
        <v>0</v>
      </c>
      <c r="Z250" s="80">
        <f t="shared" si="106"/>
        <v>0</v>
      </c>
      <c r="AA250" s="80">
        <f t="shared" si="107"/>
        <v>0</v>
      </c>
      <c r="AB250" s="80">
        <f t="shared" si="108"/>
        <v>0</v>
      </c>
      <c r="AC250" s="80">
        <f t="shared" si="109"/>
        <v>0</v>
      </c>
      <c r="AD250" s="11">
        <f t="shared" si="110"/>
        <v>0</v>
      </c>
      <c r="AE250" s="150">
        <f>IF(AH250=1,[6]Input!C261,AD249*((B250-B249)-1)*$AE$2/365+$AE$2/365*1*AD250)</f>
        <v>0</v>
      </c>
      <c r="AF250" s="150">
        <f>IF(AH250=1,[6]Input!E261,J250*'PS INPUT'!$C$22)</f>
        <v>0</v>
      </c>
      <c r="AG250" s="52"/>
      <c r="AH250">
        <v>0</v>
      </c>
    </row>
    <row r="251" spans="1:34" ht="12.75" hidden="1" customHeight="1" outlineLevel="1" x14ac:dyDescent="0.2">
      <c r="A251">
        <f t="shared" si="66"/>
        <v>9</v>
      </c>
      <c r="B251" s="70">
        <f t="shared" si="67"/>
        <v>47026</v>
      </c>
      <c r="C251" s="77">
        <v>46997</v>
      </c>
      <c r="D251" s="142">
        <f>IF(AH251=1,'[5]SREC Inventory Activity'!C240,VLOOKUP($B251,Loans!$B$12:$AN$227,34,FALSE))</f>
        <v>0</v>
      </c>
      <c r="E251" s="82">
        <f>IF(AH251=1,'[5]SREC Inventory Activity'!I240,IF($A251&lt;6,VLOOKUP(YEAR(B251),SRECPrice!$B$5:$C$26,2,FALSE),VLOOKUP(YEAR(B251)+1,SRECPrice!$B$5:$C$26,2,FALSE)))</f>
        <v>209</v>
      </c>
      <c r="F251" s="143">
        <f>IF(AH251=1,IF(AND(E251&lt;475,'[5]SREC Inventory Activity'!N240&gt;475),'[5]SREC Inventory Activity'!$N240,475),475)</f>
        <v>475</v>
      </c>
      <c r="G251" s="82">
        <f>IF(AH251=1,'[6]SREC Inv. Summary'!C250,D251*E251)</f>
        <v>0</v>
      </c>
      <c r="H251" s="11">
        <f t="shared" si="97"/>
        <v>0</v>
      </c>
      <c r="I251" s="11">
        <f t="shared" si="98"/>
        <v>0</v>
      </c>
      <c r="J251" s="147">
        <f>IF(AH251=1,'[5]SREC Inventory Activity'!Q240,IF($K$5="M",SUM(D$14:D250)-SUM(J$14:J250),IF($K$5="B",IF(ISODD($A251),SUM(D$14:D250)-SUM(J$14:J250),0),IF(OR(A251=1,A251=4,A251=7,A251=10),SUM(D$14:D250)-SUM(J$14:J250),0))))</f>
        <v>0</v>
      </c>
      <c r="K251" s="148">
        <f>IF(AH251=1,'[5]SREC Inventory Activity'!W240,IF(J251&gt;0,E251,0))</f>
        <v>0</v>
      </c>
      <c r="L251" s="82">
        <f t="shared" si="80"/>
        <v>0</v>
      </c>
      <c r="M251" s="82">
        <f>IF(AH251=1,'[6]SREC Inv. Summary'!F250,IF(J251=0,0,O250))</f>
        <v>0</v>
      </c>
      <c r="N251" s="78">
        <f t="shared" si="99"/>
        <v>0</v>
      </c>
      <c r="O251" s="78">
        <f t="shared" si="100"/>
        <v>0</v>
      </c>
      <c r="P251" s="84">
        <f>IF(AH251=1,'[5]SREC Inventory Activity'!AB240,VLOOKUP($B251,Loans!$B$12:$AN$227,28,FALSE)*0)</f>
        <v>0</v>
      </c>
      <c r="Q251" s="82">
        <f>IF(AH251=1,'[6]SREC Inv. Summary'!J250,P251*E251*0.75)</f>
        <v>0</v>
      </c>
      <c r="R251" s="149">
        <f>IF(AH251=1,'[5]SREC Inventory Activity'!AH240,IF($K$5="M",SUM(P$14:P250)-SUM(R$14:R250),IF($K$5="B",IF(ISODD($A251),SUM(P$14:P250)-SUM(R$14:R250),0),IF(OR(A251=1,A251=4,A251=7,A251=10),SUM(P$14:P250)-SUM(R$14:R250),0))))</f>
        <v>0</v>
      </c>
      <c r="S251" s="82">
        <f>IF(AH251=1,'[6]SREC Inv. Summary'!M250,IF(R251&gt;0,V250,0))</f>
        <v>0</v>
      </c>
      <c r="T251" s="82">
        <f>IF(AH251=1,'[6]SREC Inv. Summary'!L250,IF(AND(R251&gt;0,K251=0),K251*R251,0))</f>
        <v>0</v>
      </c>
      <c r="U251" s="11">
        <f t="shared" si="101"/>
        <v>0</v>
      </c>
      <c r="V251" s="11">
        <f t="shared" si="102"/>
        <v>0</v>
      </c>
      <c r="W251" s="79">
        <f t="shared" si="103"/>
        <v>0</v>
      </c>
      <c r="X251" s="79">
        <f t="shared" si="104"/>
        <v>0</v>
      </c>
      <c r="Y251" s="145">
        <f t="shared" si="105"/>
        <v>0</v>
      </c>
      <c r="Z251" s="80">
        <f t="shared" si="106"/>
        <v>0</v>
      </c>
      <c r="AA251" s="80">
        <f t="shared" si="107"/>
        <v>0</v>
      </c>
      <c r="AB251" s="80">
        <f t="shared" si="108"/>
        <v>0</v>
      </c>
      <c r="AC251" s="80">
        <f t="shared" si="109"/>
        <v>0</v>
      </c>
      <c r="AD251" s="11">
        <f t="shared" si="110"/>
        <v>0</v>
      </c>
      <c r="AE251" s="150">
        <f>IF(AH251=1,[6]Input!C262,AD250*((B251-B250)-1)*$AE$2/365+$AE$2/365*1*AD251)</f>
        <v>0</v>
      </c>
      <c r="AF251" s="150">
        <f>IF(AH251=1,[6]Input!E262,J251*'PS INPUT'!$C$22)</f>
        <v>0</v>
      </c>
      <c r="AG251" s="52"/>
      <c r="AH251">
        <v>0</v>
      </c>
    </row>
    <row r="252" spans="1:34" ht="12.75" hidden="1" customHeight="1" outlineLevel="1" x14ac:dyDescent="0.2">
      <c r="A252">
        <f t="shared" si="66"/>
        <v>10</v>
      </c>
      <c r="B252" s="70">
        <f t="shared" si="67"/>
        <v>47057</v>
      </c>
      <c r="C252" s="77">
        <v>47027</v>
      </c>
      <c r="D252" s="142">
        <f>IF(AH252=1,'[5]SREC Inventory Activity'!C241,VLOOKUP($B252,Loans!$B$12:$AN$227,34,FALSE))</f>
        <v>0</v>
      </c>
      <c r="E252" s="82">
        <f>IF(AH252=1,'[5]SREC Inventory Activity'!I241,IF($A252&lt;6,VLOOKUP(YEAR(B252),SRECPrice!$B$5:$C$26,2,FALSE),VLOOKUP(YEAR(B252)+1,SRECPrice!$B$5:$C$26,2,FALSE)))</f>
        <v>209</v>
      </c>
      <c r="F252" s="143">
        <f>IF(AH252=1,IF(AND(E252&lt;475,'[5]SREC Inventory Activity'!N241&gt;475),'[5]SREC Inventory Activity'!$N241,475),475)</f>
        <v>475</v>
      </c>
      <c r="G252" s="82">
        <f>IF(AH252=1,'[6]SREC Inv. Summary'!C251,D252*E252)</f>
        <v>0</v>
      </c>
      <c r="H252" s="11">
        <f t="shared" si="97"/>
        <v>0</v>
      </c>
      <c r="I252" s="11">
        <f t="shared" si="98"/>
        <v>0</v>
      </c>
      <c r="J252" s="147">
        <f>IF(AH252=1,'[5]SREC Inventory Activity'!Q241,IF($K$5="M",SUM(D$14:D251)-SUM(J$14:J251),IF($K$5="B",IF(ISODD($A252),SUM(D$14:D251)-SUM(J$14:J251),0),IF(OR(A252=1,A252=4,A252=7,A252=10),SUM(D$14:D251)-SUM(J$14:J251),0))))</f>
        <v>0</v>
      </c>
      <c r="K252" s="148">
        <f>IF(AH252=1,'[5]SREC Inventory Activity'!W241,IF(J252&gt;0,E252,0))</f>
        <v>0</v>
      </c>
      <c r="L252" s="82">
        <f t="shared" si="80"/>
        <v>0</v>
      </c>
      <c r="M252" s="82">
        <f>IF(AH252=1,'[6]SREC Inv. Summary'!F251,IF(J252=0,0,O251))</f>
        <v>0</v>
      </c>
      <c r="N252" s="78">
        <f t="shared" si="99"/>
        <v>0</v>
      </c>
      <c r="O252" s="78">
        <f t="shared" si="100"/>
        <v>0</v>
      </c>
      <c r="P252" s="84">
        <f>IF(AH252=1,'[5]SREC Inventory Activity'!AB241,VLOOKUP($B252,Loans!$B$12:$AN$227,28,FALSE)*0)</f>
        <v>0</v>
      </c>
      <c r="Q252" s="82">
        <f>IF(AH252=1,'[6]SREC Inv. Summary'!J251,P252*E252*0.75)</f>
        <v>0</v>
      </c>
      <c r="R252" s="149">
        <f>IF(AH252=1,'[5]SREC Inventory Activity'!AH241,IF($K$5="M",SUM(P$14:P251)-SUM(R$14:R251),IF($K$5="B",IF(ISODD($A252),SUM(P$14:P251)-SUM(R$14:R251),0),IF(OR(A252=1,A252=4,A252=7,A252=10),SUM(P$14:P251)-SUM(R$14:R251),0))))</f>
        <v>0</v>
      </c>
      <c r="S252" s="82">
        <f>IF(AH252=1,'[6]SREC Inv. Summary'!M251,IF(R252&gt;0,V251,0))</f>
        <v>0</v>
      </c>
      <c r="T252" s="82">
        <f>IF(AH252=1,'[6]SREC Inv. Summary'!L251,IF(AND(R252&gt;0,K252=0),K252*R252,0))</f>
        <v>0</v>
      </c>
      <c r="U252" s="11">
        <f t="shared" si="101"/>
        <v>0</v>
      </c>
      <c r="V252" s="11">
        <f t="shared" si="102"/>
        <v>0</v>
      </c>
      <c r="W252" s="79">
        <f t="shared" si="103"/>
        <v>0</v>
      </c>
      <c r="X252" s="79">
        <f t="shared" si="104"/>
        <v>0</v>
      </c>
      <c r="Y252" s="145">
        <f t="shared" si="105"/>
        <v>0</v>
      </c>
      <c r="Z252" s="80">
        <f t="shared" si="106"/>
        <v>0</v>
      </c>
      <c r="AA252" s="80">
        <f t="shared" si="107"/>
        <v>0</v>
      </c>
      <c r="AB252" s="80">
        <f t="shared" si="108"/>
        <v>0</v>
      </c>
      <c r="AC252" s="80">
        <f t="shared" si="109"/>
        <v>0</v>
      </c>
      <c r="AD252" s="11">
        <f t="shared" si="110"/>
        <v>0</v>
      </c>
      <c r="AE252" s="150">
        <f>IF(AH252=1,[6]Input!C263,AD251*((B252-B251)-1)*$AE$2/365+$AE$2/365*1*AD252)</f>
        <v>0</v>
      </c>
      <c r="AF252" s="150">
        <f>IF(AH252=1,[6]Input!E263,J252*'PS INPUT'!$C$22)</f>
        <v>0</v>
      </c>
      <c r="AG252" s="52"/>
      <c r="AH252">
        <v>0</v>
      </c>
    </row>
    <row r="253" spans="1:34" ht="12.75" hidden="1" customHeight="1" outlineLevel="1" x14ac:dyDescent="0.2">
      <c r="A253">
        <f t="shared" si="66"/>
        <v>11</v>
      </c>
      <c r="B253" s="70">
        <f t="shared" si="67"/>
        <v>47087</v>
      </c>
      <c r="C253" s="77">
        <v>47058</v>
      </c>
      <c r="D253" s="142">
        <f>IF(AH253=1,'[5]SREC Inventory Activity'!C242,VLOOKUP($B253,Loans!$B$12:$AN$227,34,FALSE))</f>
        <v>0</v>
      </c>
      <c r="E253" s="82">
        <f>IF(AH253=1,'[5]SREC Inventory Activity'!I242,IF($A253&lt;6,VLOOKUP(YEAR(B253),SRECPrice!$B$5:$C$26,2,FALSE),VLOOKUP(YEAR(B253)+1,SRECPrice!$B$5:$C$26,2,FALSE)))</f>
        <v>209</v>
      </c>
      <c r="F253" s="143">
        <f>IF(AH253=1,IF(AND(E253&lt;475,'[5]SREC Inventory Activity'!N242&gt;475),'[5]SREC Inventory Activity'!$N242,475),475)</f>
        <v>475</v>
      </c>
      <c r="G253" s="82">
        <f>IF(AH253=1,'[6]SREC Inv. Summary'!C252,D253*E253)</f>
        <v>0</v>
      </c>
      <c r="H253" s="11">
        <f t="shared" si="97"/>
        <v>0</v>
      </c>
      <c r="I253" s="11">
        <f t="shared" si="98"/>
        <v>0</v>
      </c>
      <c r="J253" s="147">
        <f>IF(AH253=1,'[5]SREC Inventory Activity'!Q242,IF($K$5="M",SUM(D$14:D252)-SUM(J$14:J252),IF($K$5="B",IF(ISODD($A253),SUM(D$14:D252)-SUM(J$14:J252),0),IF(OR(A253=1,A253=4,A253=7,A253=10),SUM(D$14:D252)-SUM(J$14:J252),0))))</f>
        <v>0</v>
      </c>
      <c r="K253" s="148">
        <f>IF(AH253=1,'[5]SREC Inventory Activity'!W242,IF(J253&gt;0,E253,0))</f>
        <v>0</v>
      </c>
      <c r="L253" s="82">
        <f t="shared" si="80"/>
        <v>0</v>
      </c>
      <c r="M253" s="82">
        <f>IF(AH253=1,'[6]SREC Inv. Summary'!F252,IF(J253=0,0,O252))</f>
        <v>0</v>
      </c>
      <c r="N253" s="78">
        <f t="shared" si="99"/>
        <v>0</v>
      </c>
      <c r="O253" s="78">
        <f t="shared" si="100"/>
        <v>0</v>
      </c>
      <c r="P253" s="84">
        <f>IF(AH253=1,'[5]SREC Inventory Activity'!AB242,VLOOKUP($B253,Loans!$B$12:$AN$227,28,FALSE)*0)</f>
        <v>0</v>
      </c>
      <c r="Q253" s="82">
        <f>IF(AH253=1,'[6]SREC Inv. Summary'!J252,P253*E253*0.75)</f>
        <v>0</v>
      </c>
      <c r="R253" s="149">
        <f>IF(AH253=1,'[5]SREC Inventory Activity'!AH242,IF($K$5="M",SUM(P$14:P252)-SUM(R$14:R252),IF($K$5="B",IF(ISODD($A253),SUM(P$14:P252)-SUM(R$14:R252),0),IF(OR(A253=1,A253=4,A253=7,A253=10),SUM(P$14:P252)-SUM(R$14:R252),0))))</f>
        <v>0</v>
      </c>
      <c r="S253" s="82">
        <f>IF(AH253=1,'[6]SREC Inv. Summary'!M252,IF(R253&gt;0,V252,0))</f>
        <v>0</v>
      </c>
      <c r="T253" s="82">
        <f>IF(AH253=1,'[6]SREC Inv. Summary'!L252,IF(AND(R253&gt;0,K253=0),K253*R253,0))</f>
        <v>0</v>
      </c>
      <c r="U253" s="11">
        <f t="shared" si="101"/>
        <v>0</v>
      </c>
      <c r="V253" s="11">
        <f t="shared" si="102"/>
        <v>0</v>
      </c>
      <c r="W253" s="79">
        <f t="shared" si="103"/>
        <v>0</v>
      </c>
      <c r="X253" s="79">
        <f t="shared" si="104"/>
        <v>0</v>
      </c>
      <c r="Y253" s="145">
        <f t="shared" si="105"/>
        <v>0</v>
      </c>
      <c r="Z253" s="80">
        <f t="shared" si="106"/>
        <v>0</v>
      </c>
      <c r="AA253" s="80">
        <f t="shared" si="107"/>
        <v>0</v>
      </c>
      <c r="AB253" s="80">
        <f t="shared" si="108"/>
        <v>0</v>
      </c>
      <c r="AC253" s="80">
        <f t="shared" si="109"/>
        <v>0</v>
      </c>
      <c r="AD253" s="11">
        <f t="shared" si="110"/>
        <v>0</v>
      </c>
      <c r="AE253" s="150">
        <f>IF(AH253=1,[6]Input!C264,AD252*((B253-B252)-1)*$AE$2/365+$AE$2/365*1*AD253)</f>
        <v>0</v>
      </c>
      <c r="AF253" s="150">
        <f>IF(AH253=1,[6]Input!E264,J253*'PS INPUT'!$C$22)</f>
        <v>0</v>
      </c>
      <c r="AG253" s="52"/>
      <c r="AH253">
        <v>0</v>
      </c>
    </row>
    <row r="254" spans="1:34" ht="12.75" hidden="1" customHeight="1" outlineLevel="1" x14ac:dyDescent="0.2">
      <c r="A254">
        <f t="shared" si="66"/>
        <v>12</v>
      </c>
      <c r="B254" s="70">
        <f t="shared" si="67"/>
        <v>47118</v>
      </c>
      <c r="C254" s="77">
        <v>47088</v>
      </c>
      <c r="D254" s="142">
        <f>IF(AH254=1,'[5]SREC Inventory Activity'!C243,VLOOKUP($B254,Loans!$B$12:$AN$227,34,FALSE))</f>
        <v>0</v>
      </c>
      <c r="E254" s="82">
        <f>IF(AH254=1,'[5]SREC Inventory Activity'!I243,IF($A254&lt;6,VLOOKUP(YEAR(B254),SRECPrice!$B$5:$C$26,2,FALSE),VLOOKUP(YEAR(B254)+1,SRECPrice!$B$5:$C$26,2,FALSE)))</f>
        <v>209</v>
      </c>
      <c r="F254" s="143">
        <f>IF(AH254=1,IF(AND(E254&lt;475,'[5]SREC Inventory Activity'!N243&gt;475),'[5]SREC Inventory Activity'!$N243,475),475)</f>
        <v>475</v>
      </c>
      <c r="G254" s="82">
        <f>IF(AH254=1,'[6]SREC Inv. Summary'!C253,D254*E254)</f>
        <v>0</v>
      </c>
      <c r="H254" s="11">
        <f t="shared" si="97"/>
        <v>0</v>
      </c>
      <c r="I254" s="11">
        <f t="shared" si="98"/>
        <v>0</v>
      </c>
      <c r="J254" s="147">
        <f>IF(AH254=1,'[5]SREC Inventory Activity'!Q243,IF($K$5="M",SUM(D$14:D253)-SUM(J$14:J253),IF($K$5="B",IF(ISODD($A254),SUM(D$14:D253)-SUM(J$14:J253),0),IF(OR(A254=1,A254=4,A254=7,A254=10),SUM(D$14:D253)-SUM(J$14:J253),0))))</f>
        <v>0</v>
      </c>
      <c r="K254" s="148">
        <f>IF(AH254=1,'[5]SREC Inventory Activity'!W243,IF(J254&gt;0,E254,0))</f>
        <v>0</v>
      </c>
      <c r="L254" s="82">
        <f t="shared" si="80"/>
        <v>0</v>
      </c>
      <c r="M254" s="82">
        <f>IF(AH254=1,'[6]SREC Inv. Summary'!F253,IF(J254=0,0,O253))</f>
        <v>0</v>
      </c>
      <c r="N254" s="78">
        <f t="shared" si="99"/>
        <v>0</v>
      </c>
      <c r="O254" s="78">
        <f t="shared" si="100"/>
        <v>0</v>
      </c>
      <c r="P254" s="84">
        <f>IF(AH254=1,'[5]SREC Inventory Activity'!AB243,VLOOKUP($B254,Loans!$B$12:$AN$227,28,FALSE)*0)</f>
        <v>0</v>
      </c>
      <c r="Q254" s="82">
        <f>IF(AH254=1,'[6]SREC Inv. Summary'!J253,P254*E254*0.75)</f>
        <v>0</v>
      </c>
      <c r="R254" s="149">
        <f>IF(AH254=1,'[5]SREC Inventory Activity'!AH243,IF($K$5="M",SUM(P$14:P253)-SUM(R$14:R253),IF($K$5="B",IF(ISODD($A254),SUM(P$14:P253)-SUM(R$14:R253),0),IF(OR(A254=1,A254=4,A254=7,A254=10),SUM(P$14:P253)-SUM(R$14:R253),0))))</f>
        <v>0</v>
      </c>
      <c r="S254" s="82">
        <f>IF(AH254=1,'[6]SREC Inv. Summary'!M253,IF(R254&gt;0,V253,0))</f>
        <v>0</v>
      </c>
      <c r="T254" s="82">
        <f>IF(AH254=1,'[6]SREC Inv. Summary'!L253,IF(AND(R254&gt;0,K254=0),K254*R254,0))</f>
        <v>0</v>
      </c>
      <c r="U254" s="11">
        <f t="shared" si="101"/>
        <v>0</v>
      </c>
      <c r="V254" s="11">
        <f t="shared" si="102"/>
        <v>0</v>
      </c>
      <c r="W254" s="79">
        <f t="shared" si="103"/>
        <v>0</v>
      </c>
      <c r="X254" s="79">
        <f t="shared" si="104"/>
        <v>0</v>
      </c>
      <c r="Y254" s="145">
        <f t="shared" si="105"/>
        <v>0</v>
      </c>
      <c r="Z254" s="80">
        <f t="shared" si="106"/>
        <v>0</v>
      </c>
      <c r="AA254" s="80">
        <f t="shared" si="107"/>
        <v>0</v>
      </c>
      <c r="AB254" s="80">
        <f t="shared" si="108"/>
        <v>0</v>
      </c>
      <c r="AC254" s="80">
        <f t="shared" si="109"/>
        <v>0</v>
      </c>
      <c r="AD254" s="11">
        <f t="shared" si="110"/>
        <v>0</v>
      </c>
      <c r="AE254" s="150">
        <f>IF(AH254=1,[6]Input!C265,AD253*((B254-B253)-1)*$AE$2/365+$AE$2/365*1*AD254)</f>
        <v>0</v>
      </c>
      <c r="AF254" s="150">
        <f>IF(AH254=1,[6]Input!E265,J254*'PS INPUT'!$C$22)</f>
        <v>0</v>
      </c>
      <c r="AG254" s="52"/>
      <c r="AH254">
        <v>0</v>
      </c>
    </row>
    <row r="255" spans="1:34" ht="12.75" hidden="1" customHeight="1" outlineLevel="1" x14ac:dyDescent="0.2">
      <c r="A255">
        <f t="shared" si="66"/>
        <v>1</v>
      </c>
      <c r="B255" s="70">
        <f t="shared" si="67"/>
        <v>47149</v>
      </c>
      <c r="C255" s="77">
        <v>47119</v>
      </c>
      <c r="D255" s="142">
        <f>IF(AH255=1,'[5]SREC Inventory Activity'!C244,VLOOKUP($B255,Loans!$B$12:$AN$227,34,FALSE))</f>
        <v>0</v>
      </c>
      <c r="E255" s="82">
        <f>IF(AH255=1,'[5]SREC Inventory Activity'!I244,IF($A255&lt;6,VLOOKUP(YEAR(B255),SRECPrice!$B$5:$C$26,2,FALSE),VLOOKUP(YEAR(B255)+1,SRECPrice!$B$5:$C$26,2,FALSE)))</f>
        <v>209</v>
      </c>
      <c r="F255" s="143">
        <f>IF(AH255=1,IF(AND(E255&lt;475,'[5]SREC Inventory Activity'!N244&gt;475),'[5]SREC Inventory Activity'!$N244,475),475)</f>
        <v>475</v>
      </c>
      <c r="G255" s="82">
        <f>IF(AH255=1,'[6]SREC Inv. Summary'!C254,D255*E255)</f>
        <v>0</v>
      </c>
      <c r="H255" s="11">
        <f t="shared" si="97"/>
        <v>0</v>
      </c>
      <c r="I255" s="11">
        <f t="shared" si="98"/>
        <v>0</v>
      </c>
      <c r="J255" s="147">
        <f>IF(AH255=1,'[5]SREC Inventory Activity'!Q244,IF($K$5="M",SUM(D$14:D254)-SUM(J$14:J254),IF($K$5="B",IF(ISODD($A255),SUM(D$14:D254)-SUM(J$14:J254),0),IF(OR(A255=1,A255=4,A255=7,A255=10),SUM(D$14:D254)-SUM(J$14:J254),0))))</f>
        <v>0</v>
      </c>
      <c r="K255" s="148">
        <f>IF(AH255=1,'[5]SREC Inventory Activity'!W244,IF(J255&gt;0,E255,0))</f>
        <v>0</v>
      </c>
      <c r="L255" s="82">
        <f t="shared" si="80"/>
        <v>0</v>
      </c>
      <c r="M255" s="82">
        <f>IF(AH255=1,'[6]SREC Inv. Summary'!F254,IF(J255=0,0,O254))</f>
        <v>0</v>
      </c>
      <c r="N255" s="78">
        <f t="shared" si="99"/>
        <v>0</v>
      </c>
      <c r="O255" s="78">
        <f t="shared" si="100"/>
        <v>0</v>
      </c>
      <c r="P255" s="84">
        <f>IF(AH255=1,'[5]SREC Inventory Activity'!AB244,VLOOKUP($B255,Loans!$B$12:$AN$227,28,FALSE)*0)</f>
        <v>0</v>
      </c>
      <c r="Q255" s="82">
        <f>IF(AH255=1,'[6]SREC Inv. Summary'!J254,P255*E255*0.75)</f>
        <v>0</v>
      </c>
      <c r="R255" s="149">
        <f>IF(AH255=1,'[5]SREC Inventory Activity'!AH244,IF($K$5="M",SUM(P$14:P254)-SUM(R$14:R254),IF($K$5="B",IF(ISODD($A255),SUM(P$14:P254)-SUM(R$14:R254),0),IF(OR(A255=1,A255=4,A255=7,A255=10),SUM(P$14:P254)-SUM(R$14:R254),0))))</f>
        <v>0</v>
      </c>
      <c r="S255" s="82">
        <f>IF(AH255=1,'[6]SREC Inv. Summary'!M254,IF(R255&gt;0,V254,0))</f>
        <v>0</v>
      </c>
      <c r="T255" s="82">
        <f>IF(AH255=1,'[6]SREC Inv. Summary'!L254,IF(AND(R255&gt;0,K255=0),K255*R255,0))</f>
        <v>0</v>
      </c>
      <c r="U255" s="11">
        <f t="shared" si="101"/>
        <v>0</v>
      </c>
      <c r="V255" s="11">
        <f t="shared" si="102"/>
        <v>0</v>
      </c>
      <c r="W255" s="79">
        <f t="shared" si="103"/>
        <v>0</v>
      </c>
      <c r="X255" s="79">
        <f t="shared" si="104"/>
        <v>0</v>
      </c>
      <c r="Y255" s="145">
        <f t="shared" si="105"/>
        <v>0</v>
      </c>
      <c r="Z255" s="80">
        <f t="shared" si="106"/>
        <v>0</v>
      </c>
      <c r="AA255" s="80">
        <f t="shared" si="107"/>
        <v>0</v>
      </c>
      <c r="AB255" s="80">
        <f t="shared" si="108"/>
        <v>0</v>
      </c>
      <c r="AC255" s="80">
        <f t="shared" si="109"/>
        <v>0</v>
      </c>
      <c r="AD255" s="11">
        <f t="shared" si="110"/>
        <v>0</v>
      </c>
      <c r="AE255" s="150">
        <f>IF(AH255=1,[6]Input!C266,AD254*((B255-B254)-1)*$AE$2/365+$AE$2/365*1*AD255)</f>
        <v>0</v>
      </c>
      <c r="AF255" s="150">
        <f>IF(AH255=1,[6]Input!E266,J255*'PS INPUT'!$C$22)</f>
        <v>0</v>
      </c>
      <c r="AG255" s="52"/>
      <c r="AH255">
        <v>0</v>
      </c>
    </row>
    <row r="256" spans="1:34" ht="12.75" hidden="1" customHeight="1" outlineLevel="1" x14ac:dyDescent="0.2">
      <c r="A256">
        <f t="shared" si="66"/>
        <v>2</v>
      </c>
      <c r="B256" s="70">
        <f t="shared" si="67"/>
        <v>47177</v>
      </c>
      <c r="C256" s="77">
        <v>47150</v>
      </c>
      <c r="D256" s="142">
        <f>IF(AH256=1,'[5]SREC Inventory Activity'!C245,VLOOKUP($B256,Loans!$B$12:$AN$227,34,FALSE))</f>
        <v>0</v>
      </c>
      <c r="E256" s="82">
        <f>IF(AH256=1,'[5]SREC Inventory Activity'!I245,IF($A256&lt;6,VLOOKUP(YEAR(B256),SRECPrice!$B$5:$C$26,2,FALSE),VLOOKUP(YEAR(B256)+1,SRECPrice!$B$5:$C$26,2,FALSE)))</f>
        <v>209</v>
      </c>
      <c r="F256" s="143">
        <f>IF(AH256=1,IF(AND(E256&lt;475,'[5]SREC Inventory Activity'!N245&gt;475),'[5]SREC Inventory Activity'!$N245,475),475)</f>
        <v>475</v>
      </c>
      <c r="G256" s="82">
        <f>IF(AH256=1,'[6]SREC Inv. Summary'!C255,D256*E256)</f>
        <v>0</v>
      </c>
      <c r="H256" s="11">
        <f t="shared" si="97"/>
        <v>0</v>
      </c>
      <c r="I256" s="11">
        <f t="shared" si="98"/>
        <v>0</v>
      </c>
      <c r="J256" s="147">
        <f>IF(AH256=1,'[5]SREC Inventory Activity'!Q245,IF($K$5="M",SUM(D$14:D255)-SUM(J$14:J255),IF($K$5="B",IF(ISODD($A256),SUM(D$14:D255)-SUM(J$14:J255),0),IF(OR(A256=1,A256=4,A256=7,A256=10),SUM(D$14:D255)-SUM(J$14:J255),0))))</f>
        <v>0</v>
      </c>
      <c r="K256" s="148">
        <f>IF(AH256=1,'[5]SREC Inventory Activity'!W245,IF(J256&gt;0,E256,0))</f>
        <v>0</v>
      </c>
      <c r="L256" s="82">
        <f t="shared" si="80"/>
        <v>0</v>
      </c>
      <c r="M256" s="82">
        <f>IF(AH256=1,'[6]SREC Inv. Summary'!F255,IF(J256=0,0,O255))</f>
        <v>0</v>
      </c>
      <c r="N256" s="78">
        <f t="shared" si="99"/>
        <v>0</v>
      </c>
      <c r="O256" s="78">
        <f t="shared" si="100"/>
        <v>0</v>
      </c>
      <c r="P256" s="84">
        <f>IF(AH256=1,'[5]SREC Inventory Activity'!AB245,VLOOKUP($B256,Loans!$B$12:$AN$227,28,FALSE)*0)</f>
        <v>0</v>
      </c>
      <c r="Q256" s="82">
        <f>IF(AH256=1,'[6]SREC Inv. Summary'!J255,P256*E256*0.75)</f>
        <v>0</v>
      </c>
      <c r="R256" s="149">
        <f>IF(AH256=1,'[5]SREC Inventory Activity'!AH245,IF($K$5="M",SUM(P$14:P255)-SUM(R$14:R255),IF($K$5="B",IF(ISODD($A256),SUM(P$14:P255)-SUM(R$14:R255),0),IF(OR(A256=1,A256=4,A256=7,A256=10),SUM(P$14:P255)-SUM(R$14:R255),0))))</f>
        <v>0</v>
      </c>
      <c r="S256" s="82">
        <f>IF(AH256=1,'[6]SREC Inv. Summary'!M255,IF(R256&gt;0,V255,0))</f>
        <v>0</v>
      </c>
      <c r="T256" s="82">
        <f>IF(AH256=1,'[6]SREC Inv. Summary'!L255,IF(AND(R256&gt;0,K256=0),K256*R256,0))</f>
        <v>0</v>
      </c>
      <c r="U256" s="11">
        <f t="shared" si="101"/>
        <v>0</v>
      </c>
      <c r="V256" s="11">
        <f t="shared" si="102"/>
        <v>0</v>
      </c>
      <c r="W256" s="79">
        <f t="shared" si="103"/>
        <v>0</v>
      </c>
      <c r="X256" s="79">
        <f t="shared" si="104"/>
        <v>0</v>
      </c>
      <c r="Y256" s="145">
        <f t="shared" si="105"/>
        <v>0</v>
      </c>
      <c r="Z256" s="80">
        <f t="shared" si="106"/>
        <v>0</v>
      </c>
      <c r="AA256" s="80">
        <f t="shared" si="107"/>
        <v>0</v>
      </c>
      <c r="AB256" s="80">
        <f t="shared" si="108"/>
        <v>0</v>
      </c>
      <c r="AC256" s="80">
        <f t="shared" si="109"/>
        <v>0</v>
      </c>
      <c r="AD256" s="11">
        <f t="shared" si="110"/>
        <v>0</v>
      </c>
      <c r="AE256" s="150">
        <f>IF(AH256=1,[6]Input!C267,AD255*((B256-B255)-1)*$AE$2/365+$AE$2/365*1*AD256)</f>
        <v>0</v>
      </c>
      <c r="AF256" s="150">
        <f>IF(AH256=1,[6]Input!E267,J256*'PS INPUT'!$C$22)</f>
        <v>0</v>
      </c>
      <c r="AG256" s="52"/>
      <c r="AH256">
        <v>0</v>
      </c>
    </row>
    <row r="257" spans="1:34" ht="12.75" hidden="1" customHeight="1" outlineLevel="1" x14ac:dyDescent="0.2">
      <c r="A257">
        <f t="shared" si="66"/>
        <v>3</v>
      </c>
      <c r="B257" s="70">
        <f t="shared" si="67"/>
        <v>47208</v>
      </c>
      <c r="C257" s="77">
        <v>47178</v>
      </c>
      <c r="D257" s="142">
        <f>IF(AH257=1,'[5]SREC Inventory Activity'!C246,VLOOKUP($B257,Loans!$B$12:$AN$227,34,FALSE))</f>
        <v>0</v>
      </c>
      <c r="E257" s="82">
        <f>IF(AH257=1,'[5]SREC Inventory Activity'!I246,IF($A257&lt;6,VLOOKUP(YEAR(B257),SRECPrice!$B$5:$C$26,2,FALSE),VLOOKUP(YEAR(B257)+1,SRECPrice!$B$5:$C$26,2,FALSE)))</f>
        <v>209</v>
      </c>
      <c r="F257" s="143">
        <f>IF(AH257=1,IF(AND(E257&lt;475,'[5]SREC Inventory Activity'!N246&gt;475),'[5]SREC Inventory Activity'!$N246,475),475)</f>
        <v>475</v>
      </c>
      <c r="G257" s="82">
        <f>IF(AH257=1,'[6]SREC Inv. Summary'!C256,D257*E257)</f>
        <v>0</v>
      </c>
      <c r="H257" s="11">
        <f t="shared" si="97"/>
        <v>0</v>
      </c>
      <c r="I257" s="11">
        <f t="shared" si="98"/>
        <v>0</v>
      </c>
      <c r="J257" s="147">
        <f>IF(AH257=1,'[5]SREC Inventory Activity'!Q246,IF($K$5="M",SUM(D$14:D256)-SUM(J$14:J256),IF($K$5="B",IF(ISODD($A257),SUM(D$14:D256)-SUM(J$14:J256),0),IF(OR(A257=1,A257=4,A257=7,A257=10),SUM(D$14:D256)-SUM(J$14:J256),0))))</f>
        <v>0</v>
      </c>
      <c r="K257" s="148">
        <f>IF(AH257=1,'[5]SREC Inventory Activity'!W246,IF(J257&gt;0,E257,0))</f>
        <v>0</v>
      </c>
      <c r="L257" s="82">
        <f t="shared" si="80"/>
        <v>0</v>
      </c>
      <c r="M257" s="82">
        <f>IF(AH257=1,'[6]SREC Inv. Summary'!F256,IF(J257=0,0,O256))</f>
        <v>0</v>
      </c>
      <c r="N257" s="78">
        <f t="shared" si="99"/>
        <v>0</v>
      </c>
      <c r="O257" s="78">
        <f t="shared" si="100"/>
        <v>0</v>
      </c>
      <c r="P257" s="84">
        <f>IF(AH257=1,'[5]SREC Inventory Activity'!AB246,VLOOKUP($B257,Loans!$B$12:$AN$227,28,FALSE)*0)</f>
        <v>0</v>
      </c>
      <c r="Q257" s="82">
        <f>IF(AH257=1,'[6]SREC Inv. Summary'!J256,P257*E257*0.75)</f>
        <v>0</v>
      </c>
      <c r="R257" s="149">
        <f>IF(AH257=1,'[5]SREC Inventory Activity'!AH246,IF($K$5="M",SUM(P$14:P256)-SUM(R$14:R256),IF($K$5="B",IF(ISODD($A257),SUM(P$14:P256)-SUM(R$14:R256),0),IF(OR(A257=1,A257=4,A257=7,A257=10),SUM(P$14:P256)-SUM(R$14:R256),0))))</f>
        <v>0</v>
      </c>
      <c r="S257" s="82">
        <f>IF(AH257=1,'[6]SREC Inv. Summary'!M256,IF(R257&gt;0,V256,0))</f>
        <v>0</v>
      </c>
      <c r="T257" s="82">
        <f>IF(AH257=1,'[6]SREC Inv. Summary'!L256,IF(AND(R257&gt;0,K257=0),K257*R257,0))</f>
        <v>0</v>
      </c>
      <c r="U257" s="11">
        <f t="shared" si="101"/>
        <v>0</v>
      </c>
      <c r="V257" s="11">
        <f t="shared" si="102"/>
        <v>0</v>
      </c>
      <c r="W257" s="79">
        <f t="shared" si="103"/>
        <v>0</v>
      </c>
      <c r="X257" s="79">
        <f t="shared" si="104"/>
        <v>0</v>
      </c>
      <c r="Y257" s="145">
        <f t="shared" si="105"/>
        <v>0</v>
      </c>
      <c r="Z257" s="80">
        <f t="shared" si="106"/>
        <v>0</v>
      </c>
      <c r="AA257" s="80">
        <f t="shared" si="107"/>
        <v>0</v>
      </c>
      <c r="AB257" s="80">
        <f t="shared" si="108"/>
        <v>0</v>
      </c>
      <c r="AC257" s="80">
        <f t="shared" si="109"/>
        <v>0</v>
      </c>
      <c r="AD257" s="11">
        <f t="shared" si="110"/>
        <v>0</v>
      </c>
      <c r="AE257" s="150">
        <f>IF(AH257=1,[6]Input!C268,AD256*((B257-B256)-1)*$AE$2/365+$AE$2/365*1*AD257)</f>
        <v>0</v>
      </c>
      <c r="AF257" s="150">
        <f>IF(AH257=1,[6]Input!E268,J257*'PS INPUT'!$C$22)</f>
        <v>0</v>
      </c>
      <c r="AG257" s="52"/>
      <c r="AH257">
        <v>0</v>
      </c>
    </row>
    <row r="258" spans="1:34" ht="12.75" hidden="1" customHeight="1" outlineLevel="1" x14ac:dyDescent="0.2">
      <c r="A258">
        <f t="shared" si="66"/>
        <v>4</v>
      </c>
      <c r="B258" s="70">
        <f t="shared" si="67"/>
        <v>47238</v>
      </c>
      <c r="C258" s="77">
        <v>47209</v>
      </c>
      <c r="D258" s="142">
        <f>IF(AH258=1,'[5]SREC Inventory Activity'!C247,VLOOKUP($B258,Loans!$B$12:$AN$227,34,FALSE))</f>
        <v>0</v>
      </c>
      <c r="E258" s="82">
        <f>IF(AH258=1,'[5]SREC Inventory Activity'!I247,IF($A258&lt;6,VLOOKUP(YEAR(B258),SRECPrice!$B$5:$C$26,2,FALSE),VLOOKUP(YEAR(B258)+1,SRECPrice!$B$5:$C$26,2,FALSE)))</f>
        <v>209</v>
      </c>
      <c r="F258" s="143">
        <f>IF(AH258=1,IF(AND(E258&lt;475,'[5]SREC Inventory Activity'!N247&gt;475),'[5]SREC Inventory Activity'!$N247,475),475)</f>
        <v>475</v>
      </c>
      <c r="G258" s="82">
        <f>IF(AH258=1,'[6]SREC Inv. Summary'!C257,D258*E258)</f>
        <v>0</v>
      </c>
      <c r="H258" s="11">
        <f t="shared" si="97"/>
        <v>0</v>
      </c>
      <c r="I258" s="11">
        <f t="shared" si="98"/>
        <v>0</v>
      </c>
      <c r="J258" s="147">
        <f>IF(AH258=1,'[5]SREC Inventory Activity'!Q247,IF($K$5="M",SUM(D$14:D257)-SUM(J$14:J257),IF($K$5="B",IF(ISODD($A258),SUM(D$14:D257)-SUM(J$14:J257),0),IF(OR(A258=1,A258=4,A258=7,A258=10),SUM(D$14:D257)-SUM(J$14:J257),0))))</f>
        <v>0</v>
      </c>
      <c r="K258" s="148">
        <f>IF(AH258=1,'[5]SREC Inventory Activity'!W247,IF(J258&gt;0,E258,0))</f>
        <v>0</v>
      </c>
      <c r="L258" s="82">
        <f t="shared" si="80"/>
        <v>0</v>
      </c>
      <c r="M258" s="82">
        <f>IF(AH258=1,'[6]SREC Inv. Summary'!F257,IF(J258=0,0,O257))</f>
        <v>0</v>
      </c>
      <c r="N258" s="78">
        <f t="shared" si="99"/>
        <v>0</v>
      </c>
      <c r="O258" s="78">
        <f t="shared" si="100"/>
        <v>0</v>
      </c>
      <c r="P258" s="84">
        <f>IF(AH258=1,'[5]SREC Inventory Activity'!AB247,VLOOKUP($B258,Loans!$B$12:$AN$227,28,FALSE)*0)</f>
        <v>0</v>
      </c>
      <c r="Q258" s="82">
        <f>IF(AH258=1,'[6]SREC Inv. Summary'!J257,P258*E258*0.75)</f>
        <v>0</v>
      </c>
      <c r="R258" s="149">
        <f>IF(AH258=1,'[5]SREC Inventory Activity'!AH247,IF($K$5="M",SUM(P$14:P257)-SUM(R$14:R257),IF($K$5="B",IF(ISODD($A258),SUM(P$14:P257)-SUM(R$14:R257),0),IF(OR(A258=1,A258=4,A258=7,A258=10),SUM(P$14:P257)-SUM(R$14:R257),0))))</f>
        <v>0</v>
      </c>
      <c r="S258" s="82">
        <f>IF(AH258=1,'[6]SREC Inv. Summary'!M257,IF(R258&gt;0,V257,0))</f>
        <v>0</v>
      </c>
      <c r="T258" s="82">
        <f>IF(AH258=1,'[6]SREC Inv. Summary'!L257,IF(AND(R258&gt;0,K258=0),K258*R258,0))</f>
        <v>0</v>
      </c>
      <c r="U258" s="11">
        <f t="shared" si="101"/>
        <v>0</v>
      </c>
      <c r="V258" s="11">
        <f t="shared" si="102"/>
        <v>0</v>
      </c>
      <c r="W258" s="79">
        <f t="shared" si="103"/>
        <v>0</v>
      </c>
      <c r="X258" s="79">
        <f t="shared" si="104"/>
        <v>0</v>
      </c>
      <c r="Y258" s="145">
        <f t="shared" si="105"/>
        <v>0</v>
      </c>
      <c r="Z258" s="80">
        <f t="shared" si="106"/>
        <v>0</v>
      </c>
      <c r="AA258" s="80">
        <f t="shared" si="107"/>
        <v>0</v>
      </c>
      <c r="AB258" s="80">
        <f t="shared" si="108"/>
        <v>0</v>
      </c>
      <c r="AC258" s="80">
        <f t="shared" si="109"/>
        <v>0</v>
      </c>
      <c r="AD258" s="11">
        <f t="shared" si="110"/>
        <v>0</v>
      </c>
      <c r="AE258" s="150">
        <f>IF(AH258=1,[6]Input!C269,AD257*((B258-B257)-1)*$AE$2/365+$AE$2/365*1*AD258)</f>
        <v>0</v>
      </c>
      <c r="AF258" s="150">
        <f>IF(AH258=1,[6]Input!E269,J258*'PS INPUT'!$C$22)</f>
        <v>0</v>
      </c>
      <c r="AG258" s="52"/>
      <c r="AH258">
        <v>0</v>
      </c>
    </row>
    <row r="259" spans="1:34" ht="12.75" hidden="1" customHeight="1" outlineLevel="1" x14ac:dyDescent="0.2">
      <c r="A259">
        <f t="shared" si="66"/>
        <v>5</v>
      </c>
      <c r="B259" s="70">
        <f t="shared" si="67"/>
        <v>47269</v>
      </c>
      <c r="C259" s="77">
        <v>47239</v>
      </c>
      <c r="D259" s="142">
        <f>IF(AH259=1,'[5]SREC Inventory Activity'!C248,VLOOKUP($B259,Loans!$B$12:$AN$227,34,FALSE))</f>
        <v>0</v>
      </c>
      <c r="E259" s="82">
        <f>IF(AH259=1,'[5]SREC Inventory Activity'!I248,IF($A259&lt;6,VLOOKUP(YEAR(B259),SRECPrice!$B$5:$C$26,2,FALSE),VLOOKUP(YEAR(B259)+1,SRECPrice!$B$5:$C$26,2,FALSE)))</f>
        <v>209</v>
      </c>
      <c r="F259" s="143">
        <f>IF(AH259=1,IF(AND(E259&lt;475,'[5]SREC Inventory Activity'!N248&gt;475),'[5]SREC Inventory Activity'!$N248,475),475)</f>
        <v>475</v>
      </c>
      <c r="G259" s="82">
        <f>IF(AH259=1,'[6]SREC Inv. Summary'!C258,D259*E259)</f>
        <v>0</v>
      </c>
      <c r="H259" s="11">
        <f t="shared" si="97"/>
        <v>0</v>
      </c>
      <c r="I259" s="11">
        <f t="shared" si="98"/>
        <v>0</v>
      </c>
      <c r="J259" s="147">
        <f>IF(AH259=1,'[5]SREC Inventory Activity'!Q248,IF($K$5="M",SUM(D$14:D258)-SUM(J$14:J258),IF($K$5="B",IF(ISODD($A259),SUM(D$14:D258)-SUM(J$14:J258),0),IF(OR(A259=1,A259=4,A259=7,A259=10),SUM(D$14:D258)-SUM(J$14:J258),0))))</f>
        <v>0</v>
      </c>
      <c r="K259" s="148">
        <f>IF(AH259=1,'[5]SREC Inventory Activity'!W248,IF(J259&gt;0,E259,0))</f>
        <v>0</v>
      </c>
      <c r="L259" s="82">
        <f t="shared" si="80"/>
        <v>0</v>
      </c>
      <c r="M259" s="82">
        <f>IF(AH259=1,'[6]SREC Inv. Summary'!F258,IF(J259=0,0,O258))</f>
        <v>0</v>
      </c>
      <c r="N259" s="78">
        <f t="shared" si="99"/>
        <v>0</v>
      </c>
      <c r="O259" s="78">
        <f t="shared" si="100"/>
        <v>0</v>
      </c>
      <c r="P259" s="84">
        <f>IF(AH259=1,'[5]SREC Inventory Activity'!AB248,VLOOKUP($B259,Loans!$B$12:$AN$227,28,FALSE)*0)</f>
        <v>0</v>
      </c>
      <c r="Q259" s="82">
        <f>IF(AH259=1,'[6]SREC Inv. Summary'!J258,P259*E259*0.75)</f>
        <v>0</v>
      </c>
      <c r="R259" s="149">
        <f>IF(AH259=1,'[5]SREC Inventory Activity'!AH248,IF($K$5="M",SUM(P$14:P258)-SUM(R$14:R258),IF($K$5="B",IF(ISODD($A259),SUM(P$14:P258)-SUM(R$14:R258),0),IF(OR(A259=1,A259=4,A259=7,A259=10),SUM(P$14:P258)-SUM(R$14:R258),0))))</f>
        <v>0</v>
      </c>
      <c r="S259" s="82">
        <f>IF(AH259=1,'[6]SREC Inv. Summary'!M258,IF(R259&gt;0,V258,0))</f>
        <v>0</v>
      </c>
      <c r="T259" s="82">
        <f>IF(AH259=1,'[6]SREC Inv. Summary'!L258,IF(AND(R259&gt;0,K259=0),K259*R259,0))</f>
        <v>0</v>
      </c>
      <c r="U259" s="11">
        <f t="shared" si="101"/>
        <v>0</v>
      </c>
      <c r="V259" s="11">
        <f t="shared" si="102"/>
        <v>0</v>
      </c>
      <c r="W259" s="79">
        <f t="shared" si="103"/>
        <v>0</v>
      </c>
      <c r="X259" s="79">
        <f t="shared" si="104"/>
        <v>0</v>
      </c>
      <c r="Y259" s="145">
        <f t="shared" si="105"/>
        <v>0</v>
      </c>
      <c r="Z259" s="80">
        <f t="shared" si="106"/>
        <v>0</v>
      </c>
      <c r="AA259" s="80">
        <f t="shared" si="107"/>
        <v>0</v>
      </c>
      <c r="AB259" s="80">
        <f t="shared" si="108"/>
        <v>0</v>
      </c>
      <c r="AC259" s="80">
        <f t="shared" si="109"/>
        <v>0</v>
      </c>
      <c r="AD259" s="11">
        <f t="shared" si="110"/>
        <v>0</v>
      </c>
      <c r="AE259" s="150">
        <f>IF(AH259=1,[6]Input!C270,AD258*((B259-B258)-1)*$AE$2/365+$AE$2/365*1*AD259)</f>
        <v>0</v>
      </c>
      <c r="AF259" s="150">
        <f>IF(AH259=1,[6]Input!E270,J259*'PS INPUT'!$C$22)</f>
        <v>0</v>
      </c>
      <c r="AG259" s="52"/>
      <c r="AH259">
        <v>0</v>
      </c>
    </row>
    <row r="260" spans="1:34" ht="12.75" hidden="1" customHeight="1" outlineLevel="1" x14ac:dyDescent="0.2">
      <c r="A260">
        <f t="shared" si="66"/>
        <v>6</v>
      </c>
      <c r="B260" s="70">
        <f t="shared" si="67"/>
        <v>47299</v>
      </c>
      <c r="C260" s="77">
        <v>47270</v>
      </c>
      <c r="D260" s="142">
        <f>IF(AH260=1,'[5]SREC Inventory Activity'!C249,VLOOKUP($B260,Loans!$B$12:$AN$227,34,FALSE))</f>
        <v>0</v>
      </c>
      <c r="E260" s="82">
        <f>IF(AH260=1,'[5]SREC Inventory Activity'!I249,IF($A260&lt;6,VLOOKUP(YEAR(B260),SRECPrice!$B$5:$C$26,2,FALSE),VLOOKUP(YEAR(B260)+1,SRECPrice!$B$5:$C$26,2,FALSE)))</f>
        <v>209</v>
      </c>
      <c r="F260" s="143">
        <f>IF(AH260=1,IF(AND(E260&lt;475,'[5]SREC Inventory Activity'!N249&gt;475),'[5]SREC Inventory Activity'!$N249,475),475)</f>
        <v>475</v>
      </c>
      <c r="G260" s="82">
        <f>IF(AH260=1,'[6]SREC Inv. Summary'!C259,D260*E260)</f>
        <v>0</v>
      </c>
      <c r="H260" s="11">
        <f t="shared" si="97"/>
        <v>0</v>
      </c>
      <c r="I260" s="11">
        <f t="shared" si="98"/>
        <v>0</v>
      </c>
      <c r="J260" s="147">
        <f>IF(AH260=1,'[5]SREC Inventory Activity'!Q249,IF($K$5="M",SUM(D$14:D259)-SUM(J$14:J259),IF($K$5="B",IF(ISODD($A260),SUM(D$14:D259)-SUM(J$14:J259),0),IF(OR(A260=1,A260=4,A260=7,A260=10),SUM(D$14:D259)-SUM(J$14:J259),0))))</f>
        <v>0</v>
      </c>
      <c r="K260" s="148">
        <f>IF(AH260=1,'[5]SREC Inventory Activity'!W249,IF(J260&gt;0,E260,0))</f>
        <v>0</v>
      </c>
      <c r="L260" s="82">
        <f t="shared" si="80"/>
        <v>0</v>
      </c>
      <c r="M260" s="82">
        <f>IF(AH260=1,'[6]SREC Inv. Summary'!F259,IF(J260=0,0,O259))</f>
        <v>0</v>
      </c>
      <c r="N260" s="78">
        <f t="shared" si="99"/>
        <v>0</v>
      </c>
      <c r="O260" s="78">
        <f t="shared" si="100"/>
        <v>0</v>
      </c>
      <c r="P260" s="84">
        <f>IF(AH260=1,'[5]SREC Inventory Activity'!AB249,VLOOKUP($B260,Loans!$B$12:$AN$227,28,FALSE)*0)</f>
        <v>0</v>
      </c>
      <c r="Q260" s="82">
        <f>IF(AH260=1,'[6]SREC Inv. Summary'!J259,P260*E260*0.75)</f>
        <v>0</v>
      </c>
      <c r="R260" s="149">
        <f>IF(AH260=1,'[5]SREC Inventory Activity'!AH249,IF($K$5="M",SUM(P$14:P259)-SUM(R$14:R259),IF($K$5="B",IF(ISODD($A260),SUM(P$14:P259)-SUM(R$14:R259),0),IF(OR(A260=1,A260=4,A260=7,A260=10),SUM(P$14:P259)-SUM(R$14:R259),0))))</f>
        <v>0</v>
      </c>
      <c r="S260" s="82">
        <f>IF(AH260=1,'[6]SREC Inv. Summary'!M259,IF(R260&gt;0,V259,0))</f>
        <v>0</v>
      </c>
      <c r="T260" s="82">
        <f>IF(AH260=1,'[6]SREC Inv. Summary'!L259,IF(AND(R260&gt;0,K260=0),K260*R260,0))</f>
        <v>0</v>
      </c>
      <c r="U260" s="11">
        <f t="shared" si="101"/>
        <v>0</v>
      </c>
      <c r="V260" s="11">
        <f t="shared" si="102"/>
        <v>0</v>
      </c>
      <c r="W260" s="79">
        <f t="shared" si="103"/>
        <v>0</v>
      </c>
      <c r="X260" s="79">
        <f t="shared" si="104"/>
        <v>0</v>
      </c>
      <c r="Y260" s="145">
        <f t="shared" si="105"/>
        <v>0</v>
      </c>
      <c r="Z260" s="80">
        <f t="shared" si="106"/>
        <v>0</v>
      </c>
      <c r="AA260" s="80">
        <f t="shared" si="107"/>
        <v>0</v>
      </c>
      <c r="AB260" s="80">
        <f t="shared" si="108"/>
        <v>0</v>
      </c>
      <c r="AC260" s="80">
        <f t="shared" si="109"/>
        <v>0</v>
      </c>
      <c r="AD260" s="11">
        <f t="shared" si="110"/>
        <v>0</v>
      </c>
      <c r="AE260" s="150">
        <f>IF(AH260=1,[6]Input!C271,AD259*((B260-B259)-1)*$AE$2/365+$AE$2/365*1*AD260)</f>
        <v>0</v>
      </c>
      <c r="AF260" s="150">
        <f>IF(AH260=1,[6]Input!E271,J260*'PS INPUT'!$C$22)</f>
        <v>0</v>
      </c>
      <c r="AG260" s="52"/>
      <c r="AH260">
        <v>0</v>
      </c>
    </row>
    <row r="261" spans="1:34" ht="12.75" hidden="1" customHeight="1" outlineLevel="1" x14ac:dyDescent="0.2">
      <c r="A261">
        <f t="shared" si="66"/>
        <v>7</v>
      </c>
      <c r="B261" s="70">
        <f t="shared" si="67"/>
        <v>47330</v>
      </c>
      <c r="C261" s="77">
        <v>47300</v>
      </c>
      <c r="D261" s="142">
        <f>IF(AH261=1,'[5]SREC Inventory Activity'!C250,VLOOKUP($B261,Loans!$B$12:$AN$227,34,FALSE))</f>
        <v>0</v>
      </c>
      <c r="E261" s="82">
        <f>IF(AH261=1,'[5]SREC Inventory Activity'!I250,IF($A261&lt;6,VLOOKUP(YEAR(B261),SRECPrice!$B$5:$C$26,2,FALSE),VLOOKUP(YEAR(B261)+1,SRECPrice!$B$5:$C$26,2,FALSE)))</f>
        <v>209</v>
      </c>
      <c r="F261" s="143">
        <f>IF(AH261=1,IF(AND(E261&lt;475,'[5]SREC Inventory Activity'!N250&gt;475),'[5]SREC Inventory Activity'!$N250,475),475)</f>
        <v>475</v>
      </c>
      <c r="G261" s="82">
        <f>IF(AH261=1,'[6]SREC Inv. Summary'!C260,D261*E261)</f>
        <v>0</v>
      </c>
      <c r="H261" s="11">
        <f t="shared" si="97"/>
        <v>0</v>
      </c>
      <c r="I261" s="11">
        <f t="shared" si="98"/>
        <v>0</v>
      </c>
      <c r="J261" s="147">
        <f>IF(AH261=1,'[5]SREC Inventory Activity'!Q250,IF($K$5="M",SUM(D$14:D260)-SUM(J$14:J260),IF($K$5="B",IF(ISODD($A261),SUM(D$14:D260)-SUM(J$14:J260),0),IF(OR(A261=1,A261=4,A261=7,A261=10),SUM(D$14:D260)-SUM(J$14:J260),0))))</f>
        <v>0</v>
      </c>
      <c r="K261" s="148">
        <f>IF(AH261=1,'[5]SREC Inventory Activity'!W250,IF(J261&gt;0,E261,0))</f>
        <v>0</v>
      </c>
      <c r="L261" s="82">
        <f t="shared" si="80"/>
        <v>0</v>
      </c>
      <c r="M261" s="82">
        <f>IF(AH261=1,'[6]SREC Inv. Summary'!F260,IF(J261=0,0,O260))</f>
        <v>0</v>
      </c>
      <c r="N261" s="78">
        <f t="shared" si="99"/>
        <v>0</v>
      </c>
      <c r="O261" s="78">
        <f t="shared" si="100"/>
        <v>0</v>
      </c>
      <c r="P261" s="84">
        <f>IF(AH261=1,'[5]SREC Inventory Activity'!AB250,VLOOKUP($B261,Loans!$B$12:$AN$227,28,FALSE)*0)</f>
        <v>0</v>
      </c>
      <c r="Q261" s="82">
        <f>IF(AH261=1,'[6]SREC Inv. Summary'!J260,P261*E261*0.75)</f>
        <v>0</v>
      </c>
      <c r="R261" s="149">
        <f>IF(AH261=1,'[5]SREC Inventory Activity'!AH250,IF($K$5="M",SUM(P$14:P260)-SUM(R$14:R260),IF($K$5="B",IF(ISODD($A261),SUM(P$14:P260)-SUM(R$14:R260),0),IF(OR(A261=1,A261=4,A261=7,A261=10),SUM(P$14:P260)-SUM(R$14:R260),0))))</f>
        <v>0</v>
      </c>
      <c r="S261" s="82">
        <f>IF(AH261=1,'[6]SREC Inv. Summary'!M260,IF(R261&gt;0,V260,0))</f>
        <v>0</v>
      </c>
      <c r="T261" s="82">
        <f>IF(AH261=1,'[6]SREC Inv. Summary'!L260,IF(AND(R261&gt;0,K261=0),K261*R261,0))</f>
        <v>0</v>
      </c>
      <c r="U261" s="11">
        <f t="shared" si="101"/>
        <v>0</v>
      </c>
      <c r="V261" s="11">
        <f t="shared" si="102"/>
        <v>0</v>
      </c>
      <c r="W261" s="79">
        <f t="shared" si="103"/>
        <v>0</v>
      </c>
      <c r="X261" s="79">
        <f t="shared" si="104"/>
        <v>0</v>
      </c>
      <c r="Y261" s="145">
        <f t="shared" si="105"/>
        <v>0</v>
      </c>
      <c r="Z261" s="80">
        <f t="shared" si="106"/>
        <v>0</v>
      </c>
      <c r="AA261" s="80">
        <f t="shared" si="107"/>
        <v>0</v>
      </c>
      <c r="AB261" s="80">
        <f t="shared" si="108"/>
        <v>0</v>
      </c>
      <c r="AC261" s="80">
        <f t="shared" si="109"/>
        <v>0</v>
      </c>
      <c r="AD261" s="11">
        <f t="shared" si="110"/>
        <v>0</v>
      </c>
      <c r="AE261" s="150">
        <f>IF(AH261=1,[6]Input!C272,AD260*((B261-B260)-1)*$AE$2/365+$AE$2/365*1*AD261)</f>
        <v>0</v>
      </c>
      <c r="AF261" s="150">
        <f>IF(AH261=1,[6]Input!E272,J261*'PS INPUT'!$C$22)</f>
        <v>0</v>
      </c>
      <c r="AG261" s="78"/>
      <c r="AH261">
        <v>0</v>
      </c>
    </row>
    <row r="262" spans="1:34" ht="12.75" hidden="1" customHeight="1" outlineLevel="1" x14ac:dyDescent="0.2">
      <c r="A262">
        <f t="shared" si="66"/>
        <v>8</v>
      </c>
      <c r="B262" s="70">
        <f t="shared" si="67"/>
        <v>47361</v>
      </c>
      <c r="C262" s="77">
        <v>47331</v>
      </c>
      <c r="D262" s="142">
        <f>IF(AH262=1,'[5]SREC Inventory Activity'!C251,VLOOKUP($B262,Loans!$B$12:$AN$227,34,FALSE))</f>
        <v>0</v>
      </c>
      <c r="E262" s="82">
        <f>IF(AH262=1,'[5]SREC Inventory Activity'!I251,IF($A262&lt;6,VLOOKUP(YEAR(B262),SRECPrice!$B$5:$C$26,2,FALSE),VLOOKUP(YEAR(B262)+1,SRECPrice!$B$5:$C$26,2,FALSE)))</f>
        <v>209</v>
      </c>
      <c r="F262" s="143">
        <f>IF(AH262=1,IF(AND(E262&lt;475,'[5]SREC Inventory Activity'!N251&gt;475),'[5]SREC Inventory Activity'!$N251,475),475)</f>
        <v>475</v>
      </c>
      <c r="G262" s="82">
        <f>IF(AH262=1,'[6]SREC Inv. Summary'!C261,D262*E262)</f>
        <v>0</v>
      </c>
      <c r="H262" s="11">
        <f t="shared" si="97"/>
        <v>0</v>
      </c>
      <c r="I262" s="11">
        <f t="shared" si="98"/>
        <v>0</v>
      </c>
      <c r="J262" s="147">
        <f>IF(AH262=1,'[5]SREC Inventory Activity'!Q251,IF($K$5="M",SUM(D$14:D261)-SUM(J$14:J261),IF($K$5="B",IF(ISODD($A262),SUM(D$14:D261)-SUM(J$14:J261),0),IF(OR(A262=1,A262=4,A262=7,A262=10),SUM(D$14:D261)-SUM(J$14:J261),0))))</f>
        <v>0</v>
      </c>
      <c r="K262" s="148">
        <f>IF(AH262=1,'[5]SREC Inventory Activity'!W251,IF(J262&gt;0,E262,0))</f>
        <v>0</v>
      </c>
      <c r="L262" s="82">
        <f t="shared" si="80"/>
        <v>0</v>
      </c>
      <c r="M262" s="82">
        <f>IF(AH262=1,'[6]SREC Inv. Summary'!F261,IF(J262=0,0,O261))</f>
        <v>0</v>
      </c>
      <c r="N262" s="78">
        <f t="shared" si="99"/>
        <v>0</v>
      </c>
      <c r="O262" s="78">
        <f t="shared" si="100"/>
        <v>0</v>
      </c>
      <c r="P262" s="84">
        <f>IF(AH262=1,'[5]SREC Inventory Activity'!AB251,VLOOKUP($B262,Loans!$B$12:$AN$227,28,FALSE)*0)</f>
        <v>0</v>
      </c>
      <c r="Q262" s="82">
        <f>IF(AH262=1,'[6]SREC Inv. Summary'!J261,P262*E262*0.75)</f>
        <v>0</v>
      </c>
      <c r="R262" s="149">
        <f>IF(AH262=1,'[5]SREC Inventory Activity'!AH251,IF($K$5="M",SUM(P$14:P261)-SUM(R$14:R261),IF($K$5="B",IF(ISODD($A262),SUM(P$14:P261)-SUM(R$14:R261),0),IF(OR(A262=1,A262=4,A262=7,A262=10),SUM(P$14:P261)-SUM(R$14:R261),0))))</f>
        <v>0</v>
      </c>
      <c r="S262" s="82">
        <f>IF(AH262=1,'[6]SREC Inv. Summary'!M261,IF(R262&gt;0,V261,0))</f>
        <v>0</v>
      </c>
      <c r="T262" s="82">
        <f>IF(AH262=1,'[6]SREC Inv. Summary'!L261,IF(AND(R262&gt;0,K262=0),K262*R262,0))</f>
        <v>0</v>
      </c>
      <c r="U262" s="11">
        <f t="shared" si="101"/>
        <v>0</v>
      </c>
      <c r="V262" s="11">
        <f t="shared" si="102"/>
        <v>0</v>
      </c>
      <c r="W262" s="79">
        <f t="shared" si="103"/>
        <v>0</v>
      </c>
      <c r="X262" s="79">
        <f t="shared" si="104"/>
        <v>0</v>
      </c>
      <c r="Y262" s="145">
        <f t="shared" si="105"/>
        <v>0</v>
      </c>
      <c r="Z262" s="80">
        <f t="shared" si="106"/>
        <v>0</v>
      </c>
      <c r="AA262" s="80">
        <f t="shared" si="107"/>
        <v>0</v>
      </c>
      <c r="AB262" s="80">
        <f t="shared" si="108"/>
        <v>0</v>
      </c>
      <c r="AC262" s="80">
        <f t="shared" si="109"/>
        <v>0</v>
      </c>
      <c r="AD262" s="11">
        <f t="shared" si="110"/>
        <v>0</v>
      </c>
      <c r="AE262" s="150">
        <f>IF(AH262=1,[6]Input!C273,AD261*((B262-B261)-1)*$AE$2/365+$AE$2/365*1*AD262)</f>
        <v>0</v>
      </c>
      <c r="AF262" s="150">
        <f>IF(AH262=1,[6]Input!E273,J262*'PS INPUT'!$C$22)</f>
        <v>0</v>
      </c>
      <c r="AG262" s="78"/>
      <c r="AH262">
        <v>0</v>
      </c>
    </row>
    <row r="263" spans="1:34" ht="12.75" hidden="1" customHeight="1" outlineLevel="1" x14ac:dyDescent="0.2">
      <c r="A263">
        <f t="shared" si="66"/>
        <v>9</v>
      </c>
      <c r="B263" s="70">
        <f t="shared" si="67"/>
        <v>47391</v>
      </c>
      <c r="C263" s="77">
        <v>47362</v>
      </c>
      <c r="D263" s="142">
        <f>IF(AH263=1,'[5]SREC Inventory Activity'!C252,VLOOKUP($B263,Loans!$B$12:$AN$227,34,FALSE))</f>
        <v>0</v>
      </c>
      <c r="E263" s="82">
        <f>IF(AH263=1,'[5]SREC Inventory Activity'!I252,IF($A263&lt;6,VLOOKUP(YEAR(B263),SRECPrice!$B$5:$C$26,2,FALSE),VLOOKUP(YEAR(B263)+1,SRECPrice!$B$5:$C$26,2,FALSE)))</f>
        <v>209</v>
      </c>
      <c r="F263" s="143">
        <f>IF(AH263=1,IF(AND(E263&lt;475,'[5]SREC Inventory Activity'!N252&gt;475),'[5]SREC Inventory Activity'!$N252,475),475)</f>
        <v>475</v>
      </c>
      <c r="G263" s="82">
        <f>IF(AH263=1,'[6]SREC Inv. Summary'!C262,D263*E263)</f>
        <v>0</v>
      </c>
      <c r="H263" s="11">
        <f t="shared" si="97"/>
        <v>0</v>
      </c>
      <c r="I263" s="11">
        <f t="shared" si="98"/>
        <v>0</v>
      </c>
      <c r="J263" s="147">
        <f>IF(AH263=1,'[5]SREC Inventory Activity'!Q252,IF($K$5="M",SUM(D$14:D262)-SUM(J$14:J262),IF($K$5="B",IF(ISODD($A263),SUM(D$14:D262)-SUM(J$14:J262),0),IF(OR(A263=1,A263=4,A263=7,A263=10),SUM(D$14:D262)-SUM(J$14:J262),0))))</f>
        <v>0</v>
      </c>
      <c r="K263" s="148">
        <f>IF(AH263=1,'[5]SREC Inventory Activity'!W252,IF(J263&gt;0,E263,0))</f>
        <v>0</v>
      </c>
      <c r="L263" s="82">
        <f t="shared" si="80"/>
        <v>0</v>
      </c>
      <c r="M263" s="82">
        <f>IF(AH263=1,'[6]SREC Inv. Summary'!F262,IF(J263=0,0,O262))</f>
        <v>0</v>
      </c>
      <c r="N263" s="78">
        <f t="shared" si="99"/>
        <v>0</v>
      </c>
      <c r="O263" s="78">
        <f t="shared" si="100"/>
        <v>0</v>
      </c>
      <c r="P263" s="84">
        <f>IF(AH263=1,'[5]SREC Inventory Activity'!AB252,VLOOKUP($B263,Loans!$B$12:$AN$227,28,FALSE)*0)</f>
        <v>0</v>
      </c>
      <c r="Q263" s="82">
        <f>IF(AH263=1,'[6]SREC Inv. Summary'!J262,P263*E263*0.75)</f>
        <v>0</v>
      </c>
      <c r="R263" s="149">
        <f>IF(AH263=1,'[5]SREC Inventory Activity'!AH252,IF($K$5="M",SUM(P$14:P262)-SUM(R$14:R262),IF($K$5="B",IF(ISODD($A263),SUM(P$14:P262)-SUM(R$14:R262),0),IF(OR(A263=1,A263=4,A263=7,A263=10),SUM(P$14:P262)-SUM(R$14:R262),0))))</f>
        <v>0</v>
      </c>
      <c r="S263" s="82">
        <f>IF(AH263=1,'[6]SREC Inv. Summary'!M262,IF(R263&gt;0,V262,0))</f>
        <v>0</v>
      </c>
      <c r="T263" s="82">
        <f>IF(AH263=1,'[6]SREC Inv. Summary'!L262,IF(AND(R263&gt;0,K263=0),K263*R263,0))</f>
        <v>0</v>
      </c>
      <c r="U263" s="11">
        <f t="shared" si="101"/>
        <v>0</v>
      </c>
      <c r="V263" s="11">
        <f t="shared" si="102"/>
        <v>0</v>
      </c>
      <c r="W263" s="79">
        <f t="shared" si="103"/>
        <v>0</v>
      </c>
      <c r="X263" s="79">
        <f t="shared" si="104"/>
        <v>0</v>
      </c>
      <c r="Y263" s="145">
        <f t="shared" si="105"/>
        <v>0</v>
      </c>
      <c r="Z263" s="80">
        <f t="shared" si="106"/>
        <v>0</v>
      </c>
      <c r="AA263" s="80">
        <f t="shared" si="107"/>
        <v>0</v>
      </c>
      <c r="AB263" s="80">
        <f t="shared" si="108"/>
        <v>0</v>
      </c>
      <c r="AC263" s="80">
        <f t="shared" si="109"/>
        <v>0</v>
      </c>
      <c r="AD263" s="11">
        <f t="shared" si="110"/>
        <v>0</v>
      </c>
      <c r="AE263" s="150">
        <f>IF(AH263=1,[6]Input!C274,AD262*((B263-B262)-1)*$AE$2/365+$AE$2/365*1*AD263)</f>
        <v>0</v>
      </c>
      <c r="AF263" s="150">
        <f>IF(AH263=1,[6]Input!E274,J263*'PS INPUT'!$C$22)</f>
        <v>0</v>
      </c>
      <c r="AG263" s="78"/>
      <c r="AH263">
        <v>0</v>
      </c>
    </row>
    <row r="264" spans="1:34" ht="12.75" hidden="1" customHeight="1" outlineLevel="1" x14ac:dyDescent="0.2">
      <c r="A264">
        <f t="shared" si="66"/>
        <v>10</v>
      </c>
      <c r="B264" s="70">
        <f t="shared" si="67"/>
        <v>47422</v>
      </c>
      <c r="C264" s="77">
        <v>47392</v>
      </c>
      <c r="D264" s="142">
        <f>IF(AH264=1,'[5]SREC Inventory Activity'!C253,VLOOKUP($B264,Loans!$B$12:$AN$227,34,FALSE))</f>
        <v>0</v>
      </c>
      <c r="E264" s="82">
        <f>IF(AH264=1,'[5]SREC Inventory Activity'!I253,IF($A264&lt;6,VLOOKUP(YEAR(B264),SRECPrice!$B$5:$C$26,2,FALSE),VLOOKUP(YEAR(B264)+1,SRECPrice!$B$5:$C$26,2,FALSE)))</f>
        <v>209</v>
      </c>
      <c r="F264" s="143">
        <f>IF(AH264=1,IF(AND(E264&lt;475,'[5]SREC Inventory Activity'!N253&gt;475),'[5]SREC Inventory Activity'!$N253,475),475)</f>
        <v>475</v>
      </c>
      <c r="G264" s="82">
        <f>IF(AH264=1,'[6]SREC Inv. Summary'!C263,D264*E264)</f>
        <v>0</v>
      </c>
      <c r="H264" s="11">
        <f t="shared" si="97"/>
        <v>0</v>
      </c>
      <c r="I264" s="11">
        <f t="shared" si="98"/>
        <v>0</v>
      </c>
      <c r="J264" s="147">
        <f>IF(AH264=1,'[5]SREC Inventory Activity'!Q253,IF($K$5="M",SUM(D$14:D263)-SUM(J$14:J263),IF($K$5="B",IF(ISODD($A264),SUM(D$14:D263)-SUM(J$14:J263),0),IF(OR(A264=1,A264=4,A264=7,A264=10),SUM(D$14:D263)-SUM(J$14:J263),0))))</f>
        <v>0</v>
      </c>
      <c r="K264" s="148">
        <f>IF(AH264=1,'[5]SREC Inventory Activity'!W253,IF(J264&gt;0,E264,0))</f>
        <v>0</v>
      </c>
      <c r="L264" s="82">
        <f t="shared" si="80"/>
        <v>0</v>
      </c>
      <c r="M264" s="82">
        <f>IF(AH264=1,'[6]SREC Inv. Summary'!F263,IF(J264=0,0,O263))</f>
        <v>0</v>
      </c>
      <c r="N264" s="78">
        <f t="shared" si="99"/>
        <v>0</v>
      </c>
      <c r="O264" s="78">
        <f t="shared" si="100"/>
        <v>0</v>
      </c>
      <c r="P264" s="84">
        <f>IF(AH264=1,'[5]SREC Inventory Activity'!AB253,VLOOKUP($B264,Loans!$B$12:$AN$227,28,FALSE)*0)</f>
        <v>0</v>
      </c>
      <c r="Q264" s="82">
        <f>IF(AH264=1,'[6]SREC Inv. Summary'!J263,P264*E264*0.75)</f>
        <v>0</v>
      </c>
      <c r="R264" s="149">
        <f>IF(AH264=1,'[5]SREC Inventory Activity'!AH253,IF($K$5="M",SUM(P$14:P263)-SUM(R$14:R263),IF($K$5="B",IF(ISODD($A264),SUM(P$14:P263)-SUM(R$14:R263),0),IF(OR(A264=1,A264=4,A264=7,A264=10),SUM(P$14:P263)-SUM(R$14:R263),0))))</f>
        <v>0</v>
      </c>
      <c r="S264" s="82">
        <f>IF(AH264=1,'[6]SREC Inv. Summary'!M263,IF(R264&gt;0,V263,0))</f>
        <v>0</v>
      </c>
      <c r="T264" s="82">
        <f>IF(AH264=1,'[6]SREC Inv. Summary'!L263,IF(AND(R264&gt;0,K264=0),K264*R264,0))</f>
        <v>0</v>
      </c>
      <c r="U264" s="11">
        <f t="shared" si="101"/>
        <v>0</v>
      </c>
      <c r="V264" s="11">
        <f t="shared" si="102"/>
        <v>0</v>
      </c>
      <c r="W264" s="79">
        <f t="shared" si="103"/>
        <v>0</v>
      </c>
      <c r="X264" s="79">
        <f t="shared" si="104"/>
        <v>0</v>
      </c>
      <c r="Y264" s="145">
        <f t="shared" si="105"/>
        <v>0</v>
      </c>
      <c r="Z264" s="80">
        <f t="shared" si="106"/>
        <v>0</v>
      </c>
      <c r="AA264" s="80">
        <f t="shared" si="107"/>
        <v>0</v>
      </c>
      <c r="AB264" s="80">
        <f t="shared" si="108"/>
        <v>0</v>
      </c>
      <c r="AC264" s="80">
        <f t="shared" si="109"/>
        <v>0</v>
      </c>
      <c r="AD264" s="11">
        <f t="shared" si="110"/>
        <v>0</v>
      </c>
      <c r="AE264" s="150">
        <f>IF(AH264=1,[6]Input!C275,AD263*((B264-B263)-1)*$AE$2/365+$AE$2/365*1*AD264)</f>
        <v>0</v>
      </c>
      <c r="AF264" s="150">
        <f>IF(AH264=1,[6]Input!E275,J264*'PS INPUT'!$C$22)</f>
        <v>0</v>
      </c>
      <c r="AG264" s="78"/>
      <c r="AH264">
        <v>0</v>
      </c>
    </row>
    <row r="265" spans="1:34" ht="12.75" hidden="1" customHeight="1" outlineLevel="1" x14ac:dyDescent="0.2">
      <c r="A265">
        <f t="shared" si="66"/>
        <v>11</v>
      </c>
      <c r="B265" s="70">
        <f t="shared" si="67"/>
        <v>47452</v>
      </c>
      <c r="C265" s="77">
        <v>47423</v>
      </c>
      <c r="D265" s="142">
        <f>IF(AH265=1,'[5]SREC Inventory Activity'!C254,VLOOKUP($B265,Loans!$B$12:$AN$227,34,FALSE))</f>
        <v>0</v>
      </c>
      <c r="E265" s="82">
        <f>IF(AH265=1,'[5]SREC Inventory Activity'!I254,IF($A265&lt;6,VLOOKUP(YEAR(B265),SRECPrice!$B$5:$C$26,2,FALSE),VLOOKUP(YEAR(B265)+1,SRECPrice!$B$5:$C$26,2,FALSE)))</f>
        <v>209</v>
      </c>
      <c r="F265" s="143">
        <f>IF(AH265=1,IF(AND(E265&lt;475,'[5]SREC Inventory Activity'!N254&gt;475),'[5]SREC Inventory Activity'!$N254,475),475)</f>
        <v>475</v>
      </c>
      <c r="G265" s="82">
        <f>IF(AH265=1,'[6]SREC Inv. Summary'!C264,D265*E265)</f>
        <v>0</v>
      </c>
      <c r="H265" s="11">
        <f t="shared" si="97"/>
        <v>0</v>
      </c>
      <c r="I265" s="11">
        <f t="shared" si="98"/>
        <v>0</v>
      </c>
      <c r="J265" s="147">
        <f>IF(AH265=1,'[5]SREC Inventory Activity'!Q254,IF($K$5="M",SUM(D$14:D264)-SUM(J$14:J264),IF($K$5="B",IF(ISODD($A265),SUM(D$14:D264)-SUM(J$14:J264),0),IF(OR(A265=1,A265=4,A265=7,A265=10),SUM(D$14:D264)-SUM(J$14:J264),0))))</f>
        <v>0</v>
      </c>
      <c r="K265" s="148">
        <f>IF(AH265=1,'[5]SREC Inventory Activity'!W254,IF(J265&gt;0,E265,0))</f>
        <v>0</v>
      </c>
      <c r="L265" s="82">
        <f t="shared" si="80"/>
        <v>0</v>
      </c>
      <c r="M265" s="82">
        <f>IF(AH265=1,'[6]SREC Inv. Summary'!F264,IF(J265=0,0,O264))</f>
        <v>0</v>
      </c>
      <c r="N265" s="78">
        <f t="shared" si="99"/>
        <v>0</v>
      </c>
      <c r="O265" s="78">
        <f t="shared" si="100"/>
        <v>0</v>
      </c>
      <c r="P265" s="84">
        <f>IF(AH265=1,'[5]SREC Inventory Activity'!AB254,VLOOKUP($B265,Loans!$B$12:$AN$227,28,FALSE)*0)</f>
        <v>0</v>
      </c>
      <c r="Q265" s="82">
        <f>IF(AH265=1,'[6]SREC Inv. Summary'!J264,P265*E265*0.75)</f>
        <v>0</v>
      </c>
      <c r="R265" s="149">
        <f>IF(AH265=1,'[5]SREC Inventory Activity'!AH254,IF($K$5="M",SUM(P$14:P264)-SUM(R$14:R264),IF($K$5="B",IF(ISODD($A265),SUM(P$14:P264)-SUM(R$14:R264),0),IF(OR(A265=1,A265=4,A265=7,A265=10),SUM(P$14:P264)-SUM(R$14:R264),0))))</f>
        <v>0</v>
      </c>
      <c r="S265" s="82">
        <f>IF(AH265=1,'[6]SREC Inv. Summary'!M264,IF(R265&gt;0,V264,0))</f>
        <v>0</v>
      </c>
      <c r="T265" s="82">
        <f>IF(AH265=1,'[6]SREC Inv. Summary'!L264,IF(AND(R265&gt;0,K265=0),K265*R265,0))</f>
        <v>0</v>
      </c>
      <c r="U265" s="11">
        <f t="shared" si="101"/>
        <v>0</v>
      </c>
      <c r="V265" s="11">
        <f t="shared" si="102"/>
        <v>0</v>
      </c>
      <c r="W265" s="79">
        <f t="shared" si="103"/>
        <v>0</v>
      </c>
      <c r="X265" s="79">
        <f t="shared" si="104"/>
        <v>0</v>
      </c>
      <c r="Y265" s="145">
        <f t="shared" si="105"/>
        <v>0</v>
      </c>
      <c r="Z265" s="80">
        <f t="shared" si="106"/>
        <v>0</v>
      </c>
      <c r="AA265" s="80">
        <f t="shared" si="107"/>
        <v>0</v>
      </c>
      <c r="AB265" s="80">
        <f t="shared" si="108"/>
        <v>0</v>
      </c>
      <c r="AC265" s="80">
        <f t="shared" si="109"/>
        <v>0</v>
      </c>
      <c r="AD265" s="11">
        <f t="shared" si="110"/>
        <v>0</v>
      </c>
      <c r="AE265" s="150">
        <f>IF(AH265=1,[6]Input!C276,AD264*((B265-B264)-1)*$AE$2/365+$AE$2/365*1*AD265)</f>
        <v>0</v>
      </c>
      <c r="AF265" s="150">
        <f>IF(AH265=1,[6]Input!E276,J265*'PS INPUT'!$C$22)</f>
        <v>0</v>
      </c>
      <c r="AG265" s="78"/>
      <c r="AH265">
        <v>0</v>
      </c>
    </row>
    <row r="266" spans="1:34" ht="12.75" hidden="1" customHeight="1" outlineLevel="1" x14ac:dyDescent="0.2">
      <c r="A266">
        <f t="shared" si="66"/>
        <v>12</v>
      </c>
      <c r="B266" s="70">
        <f t="shared" si="67"/>
        <v>47483</v>
      </c>
      <c r="C266" s="77">
        <v>47453</v>
      </c>
      <c r="D266" s="142">
        <f>IF(AH266=1,'[5]SREC Inventory Activity'!C255,VLOOKUP($B266,Loans!$B$12:$AN$227,34,FALSE))</f>
        <v>0</v>
      </c>
      <c r="E266" s="82">
        <f>IF(AH266=1,'[5]SREC Inventory Activity'!I255,IF($A266&lt;6,VLOOKUP(YEAR(B266),SRECPrice!$B$5:$C$26,2,FALSE),VLOOKUP(YEAR(B266)+1,SRECPrice!$B$5:$C$26,2,FALSE)))</f>
        <v>209</v>
      </c>
      <c r="F266" s="143">
        <f>IF(AH266=1,IF(AND(E266&lt;475,'[5]SREC Inventory Activity'!N255&gt;475),'[5]SREC Inventory Activity'!$N255,475),475)</f>
        <v>475</v>
      </c>
      <c r="G266" s="82">
        <f>IF(AH266=1,'[6]SREC Inv. Summary'!C265,D266*E266)</f>
        <v>0</v>
      </c>
      <c r="H266" s="11">
        <f t="shared" si="97"/>
        <v>0</v>
      </c>
      <c r="I266" s="11">
        <f t="shared" si="98"/>
        <v>0</v>
      </c>
      <c r="J266" s="147">
        <f>IF(AH266=1,'[5]SREC Inventory Activity'!Q255,IF($K$5="M",SUM(D$14:D265)-SUM(J$14:J265),IF($K$5="B",IF(ISODD($A266),SUM(D$14:D265)-SUM(J$14:J265),0),IF(OR(A266=1,A266=4,A266=7,A266=10),SUM(D$14:D265)-SUM(J$14:J265),0))))</f>
        <v>0</v>
      </c>
      <c r="K266" s="148">
        <f>IF(AH266=1,'[5]SREC Inventory Activity'!W255,IF(J266&gt;0,E266,0))</f>
        <v>0</v>
      </c>
      <c r="L266" s="82">
        <f t="shared" si="80"/>
        <v>0</v>
      </c>
      <c r="M266" s="82">
        <f>IF(AH266=1,'[6]SREC Inv. Summary'!F265,IF(J266=0,0,O265))</f>
        <v>0</v>
      </c>
      <c r="N266" s="78">
        <f t="shared" si="99"/>
        <v>0</v>
      </c>
      <c r="O266" s="78">
        <f t="shared" si="100"/>
        <v>0</v>
      </c>
      <c r="P266" s="84">
        <f>IF(AH266=1,'[5]SREC Inventory Activity'!AB255,VLOOKUP($B266,Loans!$B$12:$AN$227,28,FALSE)*0)</f>
        <v>0</v>
      </c>
      <c r="Q266" s="82">
        <f>IF(AH266=1,'[6]SREC Inv. Summary'!J265,P266*E266*0.75)</f>
        <v>0</v>
      </c>
      <c r="R266" s="149">
        <f>IF(AH266=1,'[5]SREC Inventory Activity'!AH255,IF($K$5="M",SUM(P$14:P265)-SUM(R$14:R265),IF($K$5="B",IF(ISODD($A266),SUM(P$14:P265)-SUM(R$14:R265),0),IF(OR(A266=1,A266=4,A266=7,A266=10),SUM(P$14:P265)-SUM(R$14:R265),0))))</f>
        <v>0</v>
      </c>
      <c r="S266" s="82">
        <f>IF(AH266=1,'[6]SREC Inv. Summary'!M265,IF(R266&gt;0,V265,0))</f>
        <v>0</v>
      </c>
      <c r="T266" s="82">
        <f>IF(AH266=1,'[6]SREC Inv. Summary'!L265,IF(AND(R266&gt;0,K266=0),K266*R266,0))</f>
        <v>0</v>
      </c>
      <c r="U266" s="11">
        <f t="shared" si="101"/>
        <v>0</v>
      </c>
      <c r="V266" s="11">
        <f t="shared" si="102"/>
        <v>0</v>
      </c>
      <c r="W266" s="79">
        <f t="shared" si="103"/>
        <v>0</v>
      </c>
      <c r="X266" s="79">
        <f t="shared" si="104"/>
        <v>0</v>
      </c>
      <c r="Y266" s="145">
        <f t="shared" si="105"/>
        <v>0</v>
      </c>
      <c r="Z266" s="80">
        <f t="shared" si="106"/>
        <v>0</v>
      </c>
      <c r="AA266" s="80">
        <f t="shared" si="107"/>
        <v>0</v>
      </c>
      <c r="AB266" s="80">
        <f t="shared" si="108"/>
        <v>0</v>
      </c>
      <c r="AC266" s="80">
        <f t="shared" si="109"/>
        <v>0</v>
      </c>
      <c r="AD266" s="11">
        <f t="shared" si="110"/>
        <v>0</v>
      </c>
      <c r="AE266" s="150">
        <f>IF(AH266=1,[6]Input!C277,AD265*((B266-B265)-1)*$AE$2/365+$AE$2/365*1*AD266)</f>
        <v>0</v>
      </c>
      <c r="AF266" s="150">
        <f>IF(AH266=1,[6]Input!E277,J266*'PS INPUT'!$C$22)</f>
        <v>0</v>
      </c>
      <c r="AG266" s="78"/>
      <c r="AH266">
        <v>0</v>
      </c>
    </row>
    <row r="267" spans="1:34" collapsed="1" x14ac:dyDescent="0.2">
      <c r="B267" s="70"/>
      <c r="C267" s="77"/>
      <c r="D267" s="4"/>
      <c r="E267" s="82"/>
      <c r="F267" s="82"/>
      <c r="G267" s="11"/>
      <c r="H267" s="11"/>
      <c r="I267" s="11"/>
      <c r="J267" s="83"/>
      <c r="K267" s="83"/>
      <c r="L267" s="11"/>
      <c r="M267" s="11"/>
      <c r="N267" s="78"/>
      <c r="O267" s="78"/>
      <c r="P267" s="11"/>
      <c r="Q267" s="11"/>
      <c r="R267" s="11"/>
      <c r="S267" s="11"/>
      <c r="T267" s="11"/>
      <c r="U267" s="11"/>
      <c r="V267" s="11"/>
      <c r="W267" s="11"/>
      <c r="X267" s="11"/>
      <c r="Y267" s="80"/>
      <c r="Z267" s="80"/>
      <c r="AA267" s="80"/>
      <c r="AB267" s="80"/>
      <c r="AC267" s="80"/>
      <c r="AD267" s="11"/>
      <c r="AE267" s="4"/>
      <c r="AF267" s="4"/>
      <c r="AG267" s="4"/>
    </row>
    <row r="268" spans="1:34" x14ac:dyDescent="0.2">
      <c r="C268" s="85"/>
      <c r="D268" s="86"/>
      <c r="E268" s="87"/>
      <c r="F268" s="87"/>
      <c r="G268" s="88"/>
      <c r="H268" s="88"/>
      <c r="I268" s="88"/>
      <c r="J268" s="86"/>
      <c r="K268" s="86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7"/>
      <c r="Z268" s="87"/>
      <c r="AA268" s="87"/>
      <c r="AB268" s="87"/>
      <c r="AC268" s="87"/>
      <c r="AD268" s="87"/>
      <c r="AE268" s="4"/>
      <c r="AF268" s="4"/>
      <c r="AG268" s="4"/>
    </row>
    <row r="269" spans="1:34" x14ac:dyDescent="0.2">
      <c r="C269" s="89"/>
    </row>
    <row r="271" spans="1:34" x14ac:dyDescent="0.2">
      <c r="G271" s="9"/>
    </row>
  </sheetData>
  <phoneticPr fontId="2" type="noConversion"/>
  <pageMargins left="0.25" right="0.25" top="1" bottom="1" header="0.5" footer="0.5"/>
  <pageSetup scale="59" orientation="landscape" r:id="rId1"/>
  <headerFooter alignWithMargins="0">
    <oddFooter>&amp;LPrepared By: John Angelillo
&amp;C&amp;F &amp;A&amp;RPrinted: &amp;D &amp;T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sqref="A1:A2"/>
    </sheetView>
  </sheetViews>
  <sheetFormatPr defaultRowHeight="12.75" outlineLevelRow="1" x14ac:dyDescent="0.2"/>
  <cols>
    <col min="2" max="2" width="16.7109375" bestFit="1" customWidth="1"/>
    <col min="3" max="3" width="15" customWidth="1"/>
    <col min="4" max="4" width="12.42578125" customWidth="1"/>
    <col min="5" max="5" width="12" customWidth="1"/>
  </cols>
  <sheetData>
    <row r="1" spans="1:4" x14ac:dyDescent="0.2">
      <c r="A1" s="177" t="s">
        <v>27</v>
      </c>
      <c r="B1" s="105" t="s">
        <v>188</v>
      </c>
      <c r="C1" s="105" t="s">
        <v>60</v>
      </c>
    </row>
    <row r="2" spans="1:4" s="13" customFormat="1" ht="27" customHeight="1" x14ac:dyDescent="0.2">
      <c r="A2" s="177"/>
      <c r="B2" s="106" t="s">
        <v>61</v>
      </c>
      <c r="C2" s="106" t="s">
        <v>64</v>
      </c>
    </row>
    <row r="3" spans="1:4" s="13" customFormat="1" hidden="1" outlineLevel="1" x14ac:dyDescent="0.2">
      <c r="A3" s="134">
        <v>40147</v>
      </c>
      <c r="B3" s="135">
        <f>'PS INPUT'!E28</f>
        <v>0</v>
      </c>
      <c r="C3" s="136">
        <f>'PS INPUT'!F28</f>
        <v>47629.099999999991</v>
      </c>
    </row>
    <row r="4" spans="1:4" s="13" customFormat="1" hidden="1" outlineLevel="1" x14ac:dyDescent="0.2">
      <c r="A4" s="134">
        <v>40178</v>
      </c>
      <c r="B4" s="135">
        <f>'PS INPUT'!E29</f>
        <v>0</v>
      </c>
      <c r="C4" s="136">
        <f>'PS INPUT'!F29</f>
        <v>48597.74</v>
      </c>
    </row>
    <row r="5" spans="1:4" hidden="1" outlineLevel="1" x14ac:dyDescent="0.2">
      <c r="A5" s="134">
        <v>40209</v>
      </c>
      <c r="B5" s="135">
        <f>'PS INPUT'!E30</f>
        <v>0</v>
      </c>
      <c r="C5" s="136">
        <f>'PS INPUT'!F30</f>
        <v>25875.7</v>
      </c>
      <c r="D5" s="13"/>
    </row>
    <row r="6" spans="1:4" hidden="1" outlineLevel="1" x14ac:dyDescent="0.2">
      <c r="A6" s="134">
        <v>40237</v>
      </c>
      <c r="B6" s="135">
        <f>'PS INPUT'!E31</f>
        <v>0</v>
      </c>
      <c r="C6" s="136">
        <f>'PS INPUT'!F31</f>
        <v>27816.729999999996</v>
      </c>
      <c r="D6" s="13"/>
    </row>
    <row r="7" spans="1:4" hidden="1" outlineLevel="1" x14ac:dyDescent="0.2">
      <c r="A7" s="134">
        <v>40268</v>
      </c>
      <c r="B7" s="135">
        <f>'PS INPUT'!E32</f>
        <v>0</v>
      </c>
      <c r="C7" s="136">
        <f>'PS INPUT'!F32</f>
        <v>42720.97</v>
      </c>
      <c r="D7" s="13"/>
    </row>
    <row r="8" spans="1:4" hidden="1" outlineLevel="1" x14ac:dyDescent="0.2">
      <c r="A8" s="134">
        <v>40298</v>
      </c>
      <c r="B8" s="135">
        <f>'PS INPUT'!E33</f>
        <v>0</v>
      </c>
      <c r="C8" s="136">
        <f>'PS INPUT'!F33</f>
        <v>38027.550000000003</v>
      </c>
      <c r="D8" s="13"/>
    </row>
    <row r="9" spans="1:4" hidden="1" outlineLevel="1" x14ac:dyDescent="0.2">
      <c r="A9" s="134">
        <v>40329</v>
      </c>
      <c r="B9" s="135">
        <f>'PS INPUT'!E34</f>
        <v>0</v>
      </c>
      <c r="C9" s="136">
        <f>'PS INPUT'!F34</f>
        <v>28010.229999999996</v>
      </c>
      <c r="D9" s="13"/>
    </row>
    <row r="10" spans="1:4" hidden="1" outlineLevel="1" x14ac:dyDescent="0.2">
      <c r="A10" s="134">
        <v>40359</v>
      </c>
      <c r="B10" s="135">
        <f>'PS INPUT'!E35</f>
        <v>0</v>
      </c>
      <c r="C10" s="136">
        <f>'PS INPUT'!F35</f>
        <v>31272.460000000003</v>
      </c>
      <c r="D10" s="13"/>
    </row>
    <row r="11" spans="1:4" hidden="1" outlineLevel="1" x14ac:dyDescent="0.2">
      <c r="A11" s="134">
        <v>40390</v>
      </c>
      <c r="B11" s="135">
        <f>'PS INPUT'!E36</f>
        <v>0</v>
      </c>
      <c r="C11" s="136">
        <f>'PS INPUT'!F36</f>
        <v>-16853.309999999998</v>
      </c>
      <c r="D11" s="13"/>
    </row>
    <row r="12" spans="1:4" hidden="1" outlineLevel="1" x14ac:dyDescent="0.2">
      <c r="A12" s="134">
        <v>40421</v>
      </c>
      <c r="B12" s="135">
        <f>'PS INPUT'!E37</f>
        <v>0</v>
      </c>
      <c r="C12" s="136">
        <f>'PS INPUT'!F37</f>
        <v>10869.640000000001</v>
      </c>
      <c r="D12" s="13"/>
    </row>
    <row r="13" spans="1:4" hidden="1" outlineLevel="1" x14ac:dyDescent="0.2">
      <c r="A13" s="134">
        <v>40451</v>
      </c>
      <c r="B13" s="135">
        <f>'PS INPUT'!E38</f>
        <v>0</v>
      </c>
      <c r="C13" s="136">
        <f>'PS INPUT'!F38</f>
        <v>45417.58</v>
      </c>
      <c r="D13" s="13"/>
    </row>
    <row r="14" spans="1:4" hidden="1" outlineLevel="1" x14ac:dyDescent="0.2">
      <c r="A14" s="134">
        <v>40482</v>
      </c>
      <c r="B14" s="135">
        <f>'PS INPUT'!E39</f>
        <v>0</v>
      </c>
      <c r="C14" s="136">
        <f>'PS INPUT'!F39</f>
        <v>-4288.329999999999</v>
      </c>
      <c r="D14" s="13"/>
    </row>
    <row r="15" spans="1:4" hidden="1" outlineLevel="1" x14ac:dyDescent="0.2">
      <c r="A15" s="134">
        <v>40512</v>
      </c>
      <c r="B15" s="135">
        <f>'PS INPUT'!E40</f>
        <v>0</v>
      </c>
      <c r="C15" s="136">
        <f>'PS INPUT'!F40</f>
        <v>11045.179999999998</v>
      </c>
      <c r="D15" s="13"/>
    </row>
    <row r="16" spans="1:4" hidden="1" outlineLevel="1" x14ac:dyDescent="0.2">
      <c r="A16" s="134">
        <v>40543</v>
      </c>
      <c r="B16" s="135">
        <f>'PS INPUT'!E41</f>
        <v>0</v>
      </c>
      <c r="C16" s="136">
        <f>'PS INPUT'!F41</f>
        <v>18610.52</v>
      </c>
      <c r="D16" s="13"/>
    </row>
    <row r="17" spans="1:4" hidden="1" outlineLevel="1" x14ac:dyDescent="0.2">
      <c r="A17" s="134">
        <v>40574</v>
      </c>
      <c r="B17" s="135">
        <f>'PS INPUT'!E42</f>
        <v>0</v>
      </c>
      <c r="C17" s="136">
        <f>'PS INPUT'!F42</f>
        <v>13072.369999999997</v>
      </c>
      <c r="D17" s="13"/>
    </row>
    <row r="18" spans="1:4" hidden="1" outlineLevel="1" x14ac:dyDescent="0.2">
      <c r="A18" s="134">
        <v>40602</v>
      </c>
      <c r="B18" s="135">
        <f>'PS INPUT'!E43</f>
        <v>0</v>
      </c>
      <c r="C18" s="136">
        <f>'PS INPUT'!F43</f>
        <v>10802.7</v>
      </c>
      <c r="D18" s="13"/>
    </row>
    <row r="19" spans="1:4" hidden="1" outlineLevel="1" x14ac:dyDescent="0.2">
      <c r="A19" s="134">
        <v>40633</v>
      </c>
      <c r="B19" s="135">
        <f>'PS INPUT'!E44</f>
        <v>0</v>
      </c>
      <c r="C19" s="136">
        <f>'PS INPUT'!F44</f>
        <v>20029.66</v>
      </c>
      <c r="D19" s="13"/>
    </row>
    <row r="20" spans="1:4" hidden="1" outlineLevel="1" x14ac:dyDescent="0.2">
      <c r="A20" s="134">
        <v>40663</v>
      </c>
      <c r="B20" s="135">
        <f>'PS INPUT'!E45</f>
        <v>0</v>
      </c>
      <c r="C20" s="136">
        <f>'PS INPUT'!F45</f>
        <v>972.85000000000036</v>
      </c>
      <c r="D20" s="13"/>
    </row>
    <row r="21" spans="1:4" hidden="1" outlineLevel="1" x14ac:dyDescent="0.2">
      <c r="A21" s="134">
        <v>40694</v>
      </c>
      <c r="B21" s="135">
        <f>'PS INPUT'!E46</f>
        <v>0</v>
      </c>
      <c r="C21" s="136">
        <f>'PS INPUT'!F46</f>
        <v>4648.3100000000004</v>
      </c>
      <c r="D21" s="13"/>
    </row>
    <row r="22" spans="1:4" hidden="1" outlineLevel="1" x14ac:dyDescent="0.2">
      <c r="A22" s="134">
        <v>40724</v>
      </c>
      <c r="B22" s="135">
        <f>'PS INPUT'!E47</f>
        <v>0</v>
      </c>
      <c r="C22" s="136">
        <f>'PS INPUT'!F47</f>
        <v>11202.42</v>
      </c>
      <c r="D22" s="13"/>
    </row>
    <row r="23" spans="1:4" hidden="1" outlineLevel="1" x14ac:dyDescent="0.2">
      <c r="A23" s="134">
        <v>40755</v>
      </c>
      <c r="B23" s="135">
        <f>'PS INPUT'!E48</f>
        <v>0</v>
      </c>
      <c r="C23" s="136">
        <f>'PS INPUT'!F48</f>
        <v>8383.5600000000013</v>
      </c>
      <c r="D23" s="13"/>
    </row>
    <row r="24" spans="1:4" hidden="1" outlineLevel="1" x14ac:dyDescent="0.2">
      <c r="A24" s="134">
        <v>40786</v>
      </c>
      <c r="B24" s="135">
        <f>'PS INPUT'!E49</f>
        <v>0</v>
      </c>
      <c r="C24" s="136">
        <f>'PS INPUT'!F49</f>
        <v>8658.2799999999988</v>
      </c>
      <c r="D24" s="13"/>
    </row>
    <row r="25" spans="1:4" hidden="1" outlineLevel="1" x14ac:dyDescent="0.2">
      <c r="A25" s="134">
        <v>40816</v>
      </c>
      <c r="B25" s="135">
        <f>'PS INPUT'!E50</f>
        <v>0</v>
      </c>
      <c r="C25" s="136">
        <f>'PS INPUT'!F50</f>
        <v>18998.330000000002</v>
      </c>
      <c r="D25" s="13"/>
    </row>
    <row r="26" spans="1:4" hidden="1" outlineLevel="1" x14ac:dyDescent="0.2">
      <c r="A26" s="134">
        <v>40847</v>
      </c>
      <c r="B26" s="135">
        <f>'PS INPUT'!E51</f>
        <v>0</v>
      </c>
      <c r="C26" s="136">
        <f>'PS INPUT'!F51</f>
        <v>11536.740000000002</v>
      </c>
      <c r="D26" s="13"/>
    </row>
    <row r="27" spans="1:4" hidden="1" outlineLevel="1" x14ac:dyDescent="0.2">
      <c r="A27" s="134">
        <v>40877</v>
      </c>
      <c r="B27" s="135">
        <f>'PS INPUT'!E52</f>
        <v>0</v>
      </c>
      <c r="C27" s="136">
        <f>'PS INPUT'!F52</f>
        <v>7311.7400000000007</v>
      </c>
      <c r="D27" s="13"/>
    </row>
    <row r="28" spans="1:4" hidden="1" outlineLevel="1" x14ac:dyDescent="0.2">
      <c r="A28" s="134">
        <v>40908</v>
      </c>
      <c r="B28" s="135">
        <f>'PS INPUT'!E53</f>
        <v>0</v>
      </c>
      <c r="C28" s="136">
        <f>'PS INPUT'!F53</f>
        <v>11798.230000000001</v>
      </c>
      <c r="D28" s="13"/>
    </row>
    <row r="29" spans="1:4" hidden="1" outlineLevel="1" x14ac:dyDescent="0.2">
      <c r="A29" s="134">
        <v>40939</v>
      </c>
      <c r="B29" s="135">
        <f>'PS INPUT'!E54</f>
        <v>0</v>
      </c>
      <c r="C29" s="136">
        <f>'PS INPUT'!F54</f>
        <v>5139.9500000000007</v>
      </c>
      <c r="D29" s="13"/>
    </row>
    <row r="30" spans="1:4" hidden="1" outlineLevel="1" x14ac:dyDescent="0.2">
      <c r="A30" s="134">
        <v>40968</v>
      </c>
      <c r="B30" s="135">
        <f>'PS INPUT'!E55</f>
        <v>0</v>
      </c>
      <c r="C30" s="136">
        <f>'PS INPUT'!F55</f>
        <v>8183.5599999999995</v>
      </c>
      <c r="D30" s="13"/>
    </row>
    <row r="31" spans="1:4" hidden="1" outlineLevel="1" x14ac:dyDescent="0.2">
      <c r="A31" s="134">
        <v>40999</v>
      </c>
      <c r="B31" s="135">
        <f>'PS INPUT'!E56</f>
        <v>0</v>
      </c>
      <c r="C31" s="136">
        <f>'PS INPUT'!F56</f>
        <v>7921.2599999999993</v>
      </c>
      <c r="D31" s="13"/>
    </row>
    <row r="32" spans="1:4" hidden="1" outlineLevel="1" x14ac:dyDescent="0.2">
      <c r="A32" s="134">
        <v>41029</v>
      </c>
      <c r="B32" s="135">
        <f>'PS INPUT'!E57</f>
        <v>0</v>
      </c>
      <c r="C32" s="136">
        <f>'PS INPUT'!F57</f>
        <v>7190.55</v>
      </c>
      <c r="D32" s="13"/>
    </row>
    <row r="33" spans="1:4" hidden="1" outlineLevel="1" x14ac:dyDescent="0.2">
      <c r="A33" s="134">
        <v>41060</v>
      </c>
      <c r="B33" s="135">
        <f>'PS INPUT'!E58</f>
        <v>0</v>
      </c>
      <c r="C33" s="136">
        <f>'PS INPUT'!F58</f>
        <v>5702.61</v>
      </c>
      <c r="D33" s="13"/>
    </row>
    <row r="34" spans="1:4" hidden="1" outlineLevel="1" x14ac:dyDescent="0.2">
      <c r="A34" s="134">
        <v>41090</v>
      </c>
      <c r="B34" s="135">
        <f>'PS INPUT'!E59</f>
        <v>0</v>
      </c>
      <c r="C34" s="136">
        <f>'PS INPUT'!F59</f>
        <v>3124.75</v>
      </c>
      <c r="D34" s="13"/>
    </row>
    <row r="35" spans="1:4" hidden="1" outlineLevel="1" x14ac:dyDescent="0.2">
      <c r="A35" s="134">
        <v>41121</v>
      </c>
      <c r="B35" s="135">
        <f>'PS INPUT'!E60</f>
        <v>0</v>
      </c>
      <c r="C35" s="136">
        <f>'PS INPUT'!F60</f>
        <v>3987.3199999999997</v>
      </c>
      <c r="D35" s="13"/>
    </row>
    <row r="36" spans="1:4" hidden="1" outlineLevel="1" x14ac:dyDescent="0.2">
      <c r="A36" s="134">
        <v>41152</v>
      </c>
      <c r="B36" s="135">
        <f>'PS INPUT'!E61</f>
        <v>0</v>
      </c>
      <c r="C36" s="136">
        <f>'PS INPUT'!F61</f>
        <v>6116.01</v>
      </c>
      <c r="D36" s="13"/>
    </row>
    <row r="37" spans="1:4" hidden="1" outlineLevel="1" x14ac:dyDescent="0.2">
      <c r="A37" s="134">
        <v>41182</v>
      </c>
      <c r="B37" s="135">
        <f>'PS INPUT'!E62</f>
        <v>0</v>
      </c>
      <c r="C37" s="136">
        <f>'PS INPUT'!F62</f>
        <v>6106.6500000000005</v>
      </c>
      <c r="D37" s="13"/>
    </row>
    <row r="38" spans="1:4" hidden="1" outlineLevel="1" x14ac:dyDescent="0.2">
      <c r="A38" s="134">
        <v>41213</v>
      </c>
      <c r="B38" s="135">
        <f>'PS INPUT'!E63</f>
        <v>0</v>
      </c>
      <c r="C38" s="136">
        <f>'PS INPUT'!F63</f>
        <v>4976.7999999999993</v>
      </c>
      <c r="D38" s="13"/>
    </row>
    <row r="39" spans="1:4" hidden="1" outlineLevel="1" x14ac:dyDescent="0.2">
      <c r="A39" s="134">
        <v>41243</v>
      </c>
      <c r="B39" s="135">
        <f>'PS INPUT'!E64</f>
        <v>0</v>
      </c>
      <c r="C39" s="136">
        <f>'PS INPUT'!F64</f>
        <v>5777.59</v>
      </c>
      <c r="D39" s="13"/>
    </row>
    <row r="40" spans="1:4" hidden="1" outlineLevel="1" x14ac:dyDescent="0.2">
      <c r="A40" s="134">
        <v>41274</v>
      </c>
      <c r="B40" s="135">
        <f>'PS INPUT'!E65</f>
        <v>0</v>
      </c>
      <c r="C40" s="136">
        <f>'PS INPUT'!F65</f>
        <v>3961.6600000000003</v>
      </c>
      <c r="D40" s="13"/>
    </row>
    <row r="41" spans="1:4" hidden="1" outlineLevel="1" x14ac:dyDescent="0.2">
      <c r="A41" s="134">
        <v>41305</v>
      </c>
      <c r="B41" s="135">
        <f>'PS INPUT'!E66</f>
        <v>0</v>
      </c>
      <c r="C41" s="136">
        <f>'PS INPUT'!F66</f>
        <v>6577.38</v>
      </c>
      <c r="D41" s="13"/>
    </row>
    <row r="42" spans="1:4" hidden="1" outlineLevel="1" x14ac:dyDescent="0.2">
      <c r="A42" s="134">
        <v>41333</v>
      </c>
      <c r="B42" s="135">
        <f>'PS INPUT'!E67</f>
        <v>0</v>
      </c>
      <c r="C42" s="136">
        <f>'PS INPUT'!F67</f>
        <v>6580.77</v>
      </c>
      <c r="D42" s="13"/>
    </row>
    <row r="43" spans="1:4" hidden="1" outlineLevel="1" x14ac:dyDescent="0.2">
      <c r="A43" s="134">
        <v>41364</v>
      </c>
      <c r="B43" s="135">
        <f>'PS INPUT'!E68</f>
        <v>0</v>
      </c>
      <c r="C43" s="136">
        <f>'PS INPUT'!F68</f>
        <v>6960.81</v>
      </c>
      <c r="D43" s="13"/>
    </row>
    <row r="44" spans="1:4" hidden="1" outlineLevel="1" x14ac:dyDescent="0.2">
      <c r="A44" s="134">
        <v>41394</v>
      </c>
      <c r="B44" s="135">
        <f>'PS INPUT'!E69</f>
        <v>0</v>
      </c>
      <c r="C44" s="136">
        <f>'PS INPUT'!F69</f>
        <v>6798.2999999999993</v>
      </c>
      <c r="D44" s="13"/>
    </row>
    <row r="45" spans="1:4" hidden="1" outlineLevel="1" x14ac:dyDescent="0.2">
      <c r="A45" s="134">
        <v>41425</v>
      </c>
      <c r="B45" s="135">
        <f>'PS INPUT'!E70</f>
        <v>0</v>
      </c>
      <c r="C45" s="136">
        <f>'PS INPUT'!F70</f>
        <v>8304.5</v>
      </c>
      <c r="D45" s="13"/>
    </row>
    <row r="46" spans="1:4" hidden="1" outlineLevel="1" x14ac:dyDescent="0.2">
      <c r="A46" s="134">
        <v>41455</v>
      </c>
      <c r="B46" s="135">
        <f>'PS INPUT'!E71</f>
        <v>0</v>
      </c>
      <c r="C46" s="136">
        <f>'PS INPUT'!F71</f>
        <v>7803.58</v>
      </c>
      <c r="D46" s="13"/>
    </row>
    <row r="47" spans="1:4" hidden="1" outlineLevel="1" x14ac:dyDescent="0.2">
      <c r="A47" s="134">
        <v>41486</v>
      </c>
      <c r="B47" s="135">
        <f>'PS INPUT'!E72</f>
        <v>0</v>
      </c>
      <c r="C47" s="136">
        <f>'PS INPUT'!F72</f>
        <v>6608.75</v>
      </c>
      <c r="D47" s="13"/>
    </row>
    <row r="48" spans="1:4" hidden="1" outlineLevel="1" x14ac:dyDescent="0.2">
      <c r="A48" s="134">
        <v>41517</v>
      </c>
      <c r="B48" s="135">
        <f>'PS INPUT'!E73</f>
        <v>0</v>
      </c>
      <c r="C48" s="136">
        <f>'PS INPUT'!F73</f>
        <v>9895.2999999999993</v>
      </c>
      <c r="D48" s="13"/>
    </row>
    <row r="49" spans="1:5" hidden="1" outlineLevel="1" x14ac:dyDescent="0.2">
      <c r="A49" s="134">
        <v>41547</v>
      </c>
      <c r="B49" s="135">
        <f>'PS INPUT'!E74</f>
        <v>0</v>
      </c>
      <c r="C49" s="136">
        <f>'PS INPUT'!F74</f>
        <v>8722</v>
      </c>
      <c r="D49" s="13"/>
    </row>
    <row r="50" spans="1:5" hidden="1" outlineLevel="1" x14ac:dyDescent="0.2">
      <c r="A50" s="134">
        <v>41578</v>
      </c>
      <c r="B50" s="135">
        <f>'PS INPUT'!E75</f>
        <v>0</v>
      </c>
      <c r="C50" s="136">
        <f>'PS INPUT'!F75</f>
        <v>11618.83</v>
      </c>
      <c r="D50" s="13"/>
      <c r="E50" s="27"/>
    </row>
    <row r="51" spans="1:5" hidden="1" outlineLevel="1" x14ac:dyDescent="0.2">
      <c r="A51" s="134">
        <v>41608</v>
      </c>
      <c r="B51" s="135">
        <f>'PS INPUT'!E76</f>
        <v>0</v>
      </c>
      <c r="C51" s="136">
        <f>'PS INPUT'!F76</f>
        <v>6639.71</v>
      </c>
      <c r="D51" s="13"/>
      <c r="E51" s="27"/>
    </row>
    <row r="52" spans="1:5" hidden="1" outlineLevel="1" x14ac:dyDescent="0.2">
      <c r="A52" s="134">
        <v>41639</v>
      </c>
      <c r="B52" s="135">
        <f>'PS INPUT'!E77</f>
        <v>0</v>
      </c>
      <c r="C52" s="136">
        <f>'PS INPUT'!F77</f>
        <v>8511.1</v>
      </c>
      <c r="D52" s="13"/>
      <c r="E52" s="27"/>
    </row>
    <row r="53" spans="1:5" hidden="1" outlineLevel="1" x14ac:dyDescent="0.2">
      <c r="A53" s="134">
        <v>41670</v>
      </c>
      <c r="B53" s="135">
        <f>'PS INPUT'!E78</f>
        <v>0</v>
      </c>
      <c r="C53" s="136">
        <f>'PS INPUT'!F78</f>
        <v>9139.0400000000009</v>
      </c>
      <c r="D53" s="13"/>
      <c r="E53" s="27"/>
    </row>
    <row r="54" spans="1:5" hidden="1" outlineLevel="1" x14ac:dyDescent="0.2">
      <c r="A54" s="134">
        <v>41698</v>
      </c>
      <c r="B54" s="135">
        <f>'PS INPUT'!E79</f>
        <v>0</v>
      </c>
      <c r="C54" s="136">
        <f>'PS INPUT'!F79</f>
        <v>7571.4</v>
      </c>
      <c r="D54" s="13"/>
      <c r="E54" s="27"/>
    </row>
    <row r="55" spans="1:5" hidden="1" outlineLevel="1" x14ac:dyDescent="0.2">
      <c r="A55" s="134">
        <v>41729</v>
      </c>
      <c r="B55" s="135">
        <f>'PS INPUT'!E80</f>
        <v>0</v>
      </c>
      <c r="C55" s="136">
        <f>'PS INPUT'!F80</f>
        <v>6963.27</v>
      </c>
      <c r="D55" s="13"/>
      <c r="E55" s="27"/>
    </row>
    <row r="56" spans="1:5" hidden="1" outlineLevel="1" x14ac:dyDescent="0.2">
      <c r="A56" s="134">
        <v>41759</v>
      </c>
      <c r="B56" s="135">
        <f>'PS INPUT'!E81</f>
        <v>0</v>
      </c>
      <c r="C56" s="136">
        <f>'PS INPUT'!F81</f>
        <v>8044.1699999999992</v>
      </c>
      <c r="D56" s="13"/>
    </row>
    <row r="57" spans="1:5" hidden="1" outlineLevel="1" x14ac:dyDescent="0.2">
      <c r="A57" s="134">
        <v>41790</v>
      </c>
      <c r="B57" s="135">
        <f>'PS INPUT'!E82</f>
        <v>0</v>
      </c>
      <c r="C57" s="136">
        <f>'PS INPUT'!F82</f>
        <v>7360.6600000000008</v>
      </c>
      <c r="D57" s="13"/>
    </row>
    <row r="58" spans="1:5" hidden="1" outlineLevel="1" x14ac:dyDescent="0.2">
      <c r="A58" s="134">
        <v>41820</v>
      </c>
      <c r="B58" s="135">
        <f>'PS INPUT'!E83</f>
        <v>0</v>
      </c>
      <c r="C58" s="136">
        <f>'PS INPUT'!F83</f>
        <v>5688.14</v>
      </c>
      <c r="D58" s="13"/>
    </row>
    <row r="59" spans="1:5" hidden="1" outlineLevel="1" x14ac:dyDescent="0.2">
      <c r="A59" s="134">
        <v>41851</v>
      </c>
      <c r="B59" s="135">
        <f>'PS INPUT'!E84</f>
        <v>0</v>
      </c>
      <c r="C59" s="136">
        <f>'PS INPUT'!F84</f>
        <v>7761.58</v>
      </c>
      <c r="D59" s="13"/>
    </row>
    <row r="60" spans="1:5" hidden="1" outlineLevel="1" x14ac:dyDescent="0.2">
      <c r="A60" s="134">
        <v>41882</v>
      </c>
      <c r="B60" s="135">
        <f>'PS INPUT'!E85</f>
        <v>0</v>
      </c>
      <c r="C60" s="136">
        <f>'PS INPUT'!F85</f>
        <v>8606.2199999999993</v>
      </c>
      <c r="D60" s="13"/>
    </row>
    <row r="61" spans="1:5" hidden="1" outlineLevel="1" x14ac:dyDescent="0.2">
      <c r="A61" s="134">
        <v>41912</v>
      </c>
      <c r="B61" s="135">
        <f>'PS INPUT'!E86</f>
        <v>0</v>
      </c>
      <c r="C61" s="136">
        <f>'PS INPUT'!F86</f>
        <v>6403.96</v>
      </c>
      <c r="D61" s="13"/>
    </row>
    <row r="62" spans="1:5" hidden="1" outlineLevel="1" x14ac:dyDescent="0.2">
      <c r="A62" s="134">
        <v>41943</v>
      </c>
      <c r="B62" s="135">
        <f>'PS INPUT'!E87</f>
        <v>0</v>
      </c>
      <c r="C62" s="136">
        <f>'PS INPUT'!F87</f>
        <v>5142.22</v>
      </c>
      <c r="D62" s="13"/>
    </row>
    <row r="63" spans="1:5" hidden="1" outlineLevel="1" x14ac:dyDescent="0.2">
      <c r="A63" s="134">
        <v>41973</v>
      </c>
      <c r="B63" s="135">
        <f>'PS INPUT'!E88</f>
        <v>0</v>
      </c>
      <c r="C63" s="136">
        <f>'PS INPUT'!F88</f>
        <v>4185.6000000000004</v>
      </c>
      <c r="D63" s="13"/>
    </row>
    <row r="64" spans="1:5" hidden="1" outlineLevel="1" x14ac:dyDescent="0.2">
      <c r="A64" s="134">
        <v>42004</v>
      </c>
      <c r="B64" s="135">
        <f>'PS INPUT'!E89</f>
        <v>0</v>
      </c>
      <c r="C64" s="136">
        <f>'PS INPUT'!F89</f>
        <v>5902.9400000000005</v>
      </c>
      <c r="D64" s="13"/>
    </row>
    <row r="65" spans="1:6" hidden="1" outlineLevel="1" x14ac:dyDescent="0.2">
      <c r="A65" s="134">
        <v>42035</v>
      </c>
      <c r="B65" s="135">
        <f>'PS INPUT'!E90</f>
        <v>0</v>
      </c>
      <c r="C65" s="136">
        <f>'PS INPUT'!F90</f>
        <v>8206.5499999999993</v>
      </c>
      <c r="D65" s="13"/>
    </row>
    <row r="66" spans="1:6" hidden="1" outlineLevel="1" x14ac:dyDescent="0.2">
      <c r="A66" s="134">
        <v>42063</v>
      </c>
      <c r="B66" s="135">
        <f>'PS INPUT'!E91</f>
        <v>0</v>
      </c>
      <c r="C66" s="136">
        <f>'PS INPUT'!F91</f>
        <v>7834.34</v>
      </c>
      <c r="D66" s="13"/>
    </row>
    <row r="67" spans="1:6" hidden="1" outlineLevel="1" x14ac:dyDescent="0.2">
      <c r="A67" s="134">
        <v>42094</v>
      </c>
      <c r="B67" s="135">
        <f>'PS INPUT'!E92</f>
        <v>0</v>
      </c>
      <c r="C67" s="136">
        <f>'PS INPUT'!F92</f>
        <v>7990.0300000000007</v>
      </c>
      <c r="D67" s="13"/>
    </row>
    <row r="68" spans="1:6" hidden="1" outlineLevel="1" x14ac:dyDescent="0.2">
      <c r="A68" s="134">
        <v>42124</v>
      </c>
      <c r="B68" s="135">
        <f>'PS INPUT'!E93</f>
        <v>0</v>
      </c>
      <c r="C68" s="136">
        <f>'PS INPUT'!F93</f>
        <v>9114.59</v>
      </c>
      <c r="D68" s="13"/>
    </row>
    <row r="69" spans="1:6" hidden="1" outlineLevel="1" x14ac:dyDescent="0.2">
      <c r="A69" s="134">
        <v>42155</v>
      </c>
      <c r="B69" s="135">
        <f>'PS INPUT'!E94</f>
        <v>0</v>
      </c>
      <c r="C69" s="135">
        <f>'PS INPUT'!F94</f>
        <v>7933.58</v>
      </c>
      <c r="D69" s="13"/>
    </row>
    <row r="70" spans="1:6" hidden="1" outlineLevel="1" x14ac:dyDescent="0.2">
      <c r="A70" s="134">
        <v>42185</v>
      </c>
      <c r="B70" s="135">
        <f>'PS INPUT'!E95</f>
        <v>0</v>
      </c>
      <c r="C70" s="135">
        <f>'PS INPUT'!F95</f>
        <v>8790.0499999999993</v>
      </c>
      <c r="D70" s="13"/>
    </row>
    <row r="71" spans="1:6" hidden="1" outlineLevel="1" x14ac:dyDescent="0.2">
      <c r="A71" s="134">
        <v>42216</v>
      </c>
      <c r="B71" s="135">
        <f>'PS INPUT'!E96</f>
        <v>0</v>
      </c>
      <c r="C71" s="135">
        <f>'PS INPUT'!F96</f>
        <v>10067.839999999998</v>
      </c>
      <c r="D71" s="13"/>
    </row>
    <row r="72" spans="1:6" hidden="1" outlineLevel="1" x14ac:dyDescent="0.2">
      <c r="A72" s="134">
        <v>42247</v>
      </c>
      <c r="B72" s="135">
        <f>'PS INPUT'!E97</f>
        <v>0</v>
      </c>
      <c r="C72" s="135">
        <f>'PS INPUT'!F97</f>
        <v>10582.599999999999</v>
      </c>
      <c r="D72" s="13"/>
    </row>
    <row r="73" spans="1:6" hidden="1" outlineLevel="1" x14ac:dyDescent="0.2">
      <c r="A73" s="134">
        <v>42277</v>
      </c>
      <c r="B73" s="135">
        <f>'PS INPUT'!E98</f>
        <v>0</v>
      </c>
      <c r="C73" s="135">
        <f>'PS INPUT'!F98</f>
        <v>8537.42</v>
      </c>
      <c r="D73" s="13"/>
    </row>
    <row r="74" spans="1:6" hidden="1" outlineLevel="1" x14ac:dyDescent="0.2">
      <c r="A74" s="134">
        <v>42308</v>
      </c>
      <c r="B74" s="135">
        <f>'PS INPUT'!E99</f>
        <v>0</v>
      </c>
      <c r="C74" s="135">
        <f>'PS INPUT'!F99</f>
        <v>6240.5100000000011</v>
      </c>
      <c r="D74" s="13"/>
      <c r="F74" s="97"/>
    </row>
    <row r="75" spans="1:6" hidden="1" outlineLevel="1" x14ac:dyDescent="0.2">
      <c r="A75" s="134">
        <v>42338</v>
      </c>
      <c r="B75" s="135">
        <f>'PS INPUT'!E100</f>
        <v>0</v>
      </c>
      <c r="C75" s="135">
        <f>'PS INPUT'!F100</f>
        <v>5327.33</v>
      </c>
      <c r="D75" s="13"/>
    </row>
    <row r="76" spans="1:6" hidden="1" outlineLevel="1" x14ac:dyDescent="0.2">
      <c r="A76" s="134">
        <v>42369</v>
      </c>
      <c r="B76" s="135">
        <f>'PS INPUT'!E101</f>
        <v>0</v>
      </c>
      <c r="C76" s="135">
        <f>'PS INPUT'!F101</f>
        <v>7743.29</v>
      </c>
      <c r="D76" s="13"/>
    </row>
    <row r="77" spans="1:6" hidden="1" outlineLevel="1" x14ac:dyDescent="0.2">
      <c r="A77" s="134">
        <v>42400</v>
      </c>
      <c r="B77" s="135">
        <f>'PS INPUT'!E102</f>
        <v>0</v>
      </c>
      <c r="C77" s="135">
        <f>'PS INPUT'!F102</f>
        <v>4798.7900000000009</v>
      </c>
      <c r="D77" s="13"/>
    </row>
    <row r="78" spans="1:6" hidden="1" outlineLevel="1" x14ac:dyDescent="0.2">
      <c r="A78" s="134">
        <v>42429</v>
      </c>
      <c r="B78" s="135">
        <f>'PS INPUT'!E103</f>
        <v>0</v>
      </c>
      <c r="C78" s="135">
        <f>'PS INPUT'!F103</f>
        <v>4212.7</v>
      </c>
      <c r="D78" s="13"/>
    </row>
    <row r="79" spans="1:6" hidden="1" outlineLevel="1" x14ac:dyDescent="0.2">
      <c r="A79" s="134">
        <v>42460</v>
      </c>
      <c r="B79" s="135">
        <f>'PS INPUT'!E104</f>
        <v>0</v>
      </c>
      <c r="C79" s="135">
        <f>'PS INPUT'!F104</f>
        <v>5675.34</v>
      </c>
      <c r="D79" s="13"/>
    </row>
    <row r="80" spans="1:6" hidden="1" outlineLevel="1" x14ac:dyDescent="0.2">
      <c r="A80" s="134">
        <v>42490</v>
      </c>
      <c r="B80" s="135">
        <f>'PS INPUT'!E105</f>
        <v>0</v>
      </c>
      <c r="C80" s="135">
        <f>'PS INPUT'!F105</f>
        <v>5675.66</v>
      </c>
      <c r="D80" s="13"/>
    </row>
    <row r="81" spans="1:4" hidden="1" outlineLevel="1" x14ac:dyDescent="0.2">
      <c r="A81" s="134">
        <v>42521</v>
      </c>
      <c r="B81" s="135">
        <f>'PS INPUT'!E106</f>
        <v>0</v>
      </c>
      <c r="C81" s="135">
        <f>'PS INPUT'!F106</f>
        <v>6069.3899999999994</v>
      </c>
      <c r="D81" s="13"/>
    </row>
    <row r="82" spans="1:4" hidden="1" outlineLevel="1" x14ac:dyDescent="0.2">
      <c r="A82" s="134">
        <v>42551</v>
      </c>
      <c r="B82" s="135">
        <f>'PS INPUT'!E107</f>
        <v>0</v>
      </c>
      <c r="C82" s="135">
        <f>'PS INPUT'!F107</f>
        <v>7683.9800000000005</v>
      </c>
      <c r="D82" s="13"/>
    </row>
    <row r="83" spans="1:4" hidden="1" outlineLevel="1" x14ac:dyDescent="0.2">
      <c r="A83" s="134">
        <v>42582</v>
      </c>
      <c r="B83" s="135">
        <f>'PS INPUT'!E108</f>
        <v>0</v>
      </c>
      <c r="C83" s="135">
        <f>'PS INPUT'!F108</f>
        <v>4518.72</v>
      </c>
      <c r="D83" s="13"/>
    </row>
    <row r="84" spans="1:4" hidden="1" outlineLevel="1" x14ac:dyDescent="0.2">
      <c r="A84" s="134">
        <v>42613</v>
      </c>
      <c r="B84" s="135">
        <f>'PS INPUT'!E109</f>
        <v>0</v>
      </c>
      <c r="C84" s="135">
        <f>'PS INPUT'!F109</f>
        <v>5311.7300000000005</v>
      </c>
      <c r="D84" s="13"/>
    </row>
    <row r="85" spans="1:4" hidden="1" outlineLevel="1" x14ac:dyDescent="0.2">
      <c r="A85" s="134">
        <v>42643</v>
      </c>
      <c r="B85" s="135">
        <f>'PS INPUT'!E110</f>
        <v>0</v>
      </c>
      <c r="C85" s="135">
        <f>'PS INPUT'!F110</f>
        <v>5039.07</v>
      </c>
      <c r="D85" s="13"/>
    </row>
    <row r="86" spans="1:4" hidden="1" outlineLevel="1" x14ac:dyDescent="0.2">
      <c r="A86" s="134">
        <v>42674</v>
      </c>
      <c r="B86" s="135">
        <f>'PS INPUT'!E111</f>
        <v>0</v>
      </c>
      <c r="C86" s="135">
        <f>'PS INPUT'!F111</f>
        <v>4703.33</v>
      </c>
      <c r="D86" s="13"/>
    </row>
    <row r="87" spans="1:4" hidden="1" outlineLevel="1" x14ac:dyDescent="0.2">
      <c r="A87" s="134">
        <v>42704</v>
      </c>
      <c r="B87" s="135">
        <f>'PS INPUT'!E112</f>
        <v>0</v>
      </c>
      <c r="C87" s="135">
        <f>'PS INPUT'!F112</f>
        <v>4352.2299999999996</v>
      </c>
      <c r="D87" s="13"/>
    </row>
    <row r="88" spans="1:4" hidden="1" outlineLevel="1" x14ac:dyDescent="0.2">
      <c r="A88" s="134">
        <v>42735</v>
      </c>
      <c r="B88" s="135">
        <f>'PS INPUT'!E113</f>
        <v>0</v>
      </c>
      <c r="C88" s="135">
        <f>'PS INPUT'!F113</f>
        <v>4185.3100000000004</v>
      </c>
      <c r="D88" s="13"/>
    </row>
    <row r="89" spans="1:4" hidden="1" outlineLevel="1" x14ac:dyDescent="0.2">
      <c r="A89" s="134">
        <v>42766</v>
      </c>
      <c r="B89" s="135">
        <f>'PS INPUT'!E114</f>
        <v>0</v>
      </c>
      <c r="C89" s="135">
        <f>'PS INPUT'!F114</f>
        <v>4014.11</v>
      </c>
      <c r="D89" s="13"/>
    </row>
    <row r="90" spans="1:4" hidden="1" outlineLevel="1" x14ac:dyDescent="0.2">
      <c r="A90" s="134">
        <v>42794</v>
      </c>
      <c r="B90" s="135">
        <f>'PS INPUT'!E115</f>
        <v>0</v>
      </c>
      <c r="C90" s="135">
        <f>'PS INPUT'!F115</f>
        <v>4032.92</v>
      </c>
      <c r="D90" s="13"/>
    </row>
    <row r="91" spans="1:4" hidden="1" outlineLevel="1" x14ac:dyDescent="0.2">
      <c r="A91" s="134">
        <v>42825</v>
      </c>
      <c r="B91" s="135">
        <f>'PS INPUT'!E116</f>
        <v>0</v>
      </c>
      <c r="C91" s="135">
        <f>'PS INPUT'!F116</f>
        <v>3743.94</v>
      </c>
      <c r="D91" s="13"/>
    </row>
    <row r="92" spans="1:4" hidden="1" outlineLevel="1" x14ac:dyDescent="0.2">
      <c r="A92" s="134">
        <v>42855</v>
      </c>
      <c r="B92" s="135">
        <f>'PS INPUT'!E117</f>
        <v>0</v>
      </c>
      <c r="C92" s="136">
        <f>'PS INPUT'!F117</f>
        <v>4332.9399999999996</v>
      </c>
      <c r="D92" s="13"/>
    </row>
    <row r="93" spans="1:4" hidden="1" outlineLevel="1" x14ac:dyDescent="0.2">
      <c r="A93" s="134">
        <v>42886</v>
      </c>
      <c r="B93" s="135">
        <f>'PS INPUT'!E118</f>
        <v>0</v>
      </c>
      <c r="C93" s="136">
        <f>'PS INPUT'!F118</f>
        <v>5084.88</v>
      </c>
      <c r="D93" s="13"/>
    </row>
    <row r="94" spans="1:4" hidden="1" outlineLevel="1" x14ac:dyDescent="0.2">
      <c r="A94" s="134">
        <v>42916</v>
      </c>
      <c r="B94" s="135">
        <f>'PS INPUT'!E119</f>
        <v>0</v>
      </c>
      <c r="C94" s="136">
        <f>'PS INPUT'!F119</f>
        <v>4572.5200000000004</v>
      </c>
      <c r="D94" s="13"/>
    </row>
    <row r="95" spans="1:4" hidden="1" outlineLevel="1" x14ac:dyDescent="0.2">
      <c r="A95" s="134">
        <v>42947</v>
      </c>
      <c r="B95" s="135">
        <f>'PS INPUT'!E120</f>
        <v>0</v>
      </c>
      <c r="C95" s="136">
        <f>'PS INPUT'!F120</f>
        <v>10372.92</v>
      </c>
      <c r="D95" s="13"/>
    </row>
    <row r="96" spans="1:4" hidden="1" outlineLevel="1" x14ac:dyDescent="0.2">
      <c r="A96" s="134">
        <v>42978</v>
      </c>
      <c r="B96" s="135">
        <f>'PS INPUT'!E121</f>
        <v>0</v>
      </c>
      <c r="C96" s="136">
        <f>'PS INPUT'!F121</f>
        <v>7978.65</v>
      </c>
      <c r="D96" s="13"/>
    </row>
    <row r="97" spans="1:4" collapsed="1" x14ac:dyDescent="0.2">
      <c r="A97" s="134">
        <v>43008</v>
      </c>
      <c r="B97" s="135">
        <f>'PS INPUT'!E122</f>
        <v>0</v>
      </c>
      <c r="C97" s="136">
        <f>'PS INPUT'!F122</f>
        <v>5854.95</v>
      </c>
      <c r="D97" s="13"/>
    </row>
    <row r="98" spans="1:4" x14ac:dyDescent="0.2">
      <c r="A98" s="134">
        <v>43039</v>
      </c>
      <c r="B98" s="135">
        <f>'PS INPUT'!E123</f>
        <v>0</v>
      </c>
      <c r="C98" s="136">
        <f>'PS INPUT'!F123</f>
        <v>9122.99</v>
      </c>
      <c r="D98" s="13"/>
    </row>
    <row r="99" spans="1:4" x14ac:dyDescent="0.2">
      <c r="A99" s="134">
        <v>43069</v>
      </c>
      <c r="B99" s="135">
        <f>'PS INPUT'!E124</f>
        <v>0</v>
      </c>
      <c r="C99" s="136">
        <f>'PS INPUT'!F124</f>
        <v>6869.77</v>
      </c>
      <c r="D99" s="13"/>
    </row>
    <row r="100" spans="1:4" x14ac:dyDescent="0.2">
      <c r="A100" s="134">
        <v>43100</v>
      </c>
      <c r="B100" s="135">
        <f>'PS INPUT'!E125</f>
        <v>0</v>
      </c>
      <c r="C100" s="136">
        <f>'PS INPUT'!F125</f>
        <v>7218.4</v>
      </c>
      <c r="D100" s="13"/>
    </row>
    <row r="101" spans="1:4" x14ac:dyDescent="0.2">
      <c r="A101" s="134">
        <v>43131</v>
      </c>
      <c r="B101" s="135">
        <f>'PS INPUT'!E126</f>
        <v>0</v>
      </c>
      <c r="C101" s="136">
        <f>'PS INPUT'!F126</f>
        <v>7125.72</v>
      </c>
      <c r="D101" s="13"/>
    </row>
    <row r="102" spans="1:4" x14ac:dyDescent="0.2">
      <c r="A102" s="134">
        <v>43159</v>
      </c>
      <c r="B102" s="135">
        <f>'PS INPUT'!E127</f>
        <v>0</v>
      </c>
      <c r="C102" s="136">
        <f>'PS INPUT'!F127</f>
        <v>6379.21</v>
      </c>
      <c r="D102" s="13"/>
    </row>
    <row r="103" spans="1:4" x14ac:dyDescent="0.2">
      <c r="A103" s="134">
        <v>43190</v>
      </c>
      <c r="B103" s="135">
        <f>'PS INPUT'!E128</f>
        <v>0</v>
      </c>
      <c r="C103" s="136">
        <f>'PS INPUT'!F128</f>
        <v>8094.79</v>
      </c>
      <c r="D103" s="13"/>
    </row>
    <row r="104" spans="1:4" x14ac:dyDescent="0.2">
      <c r="A104" s="107">
        <v>43220</v>
      </c>
      <c r="B104" s="90">
        <f>'PS INPUT'!E129</f>
        <v>0</v>
      </c>
      <c r="C104" s="108">
        <f>'PS INPUT'!F129</f>
        <v>7152.0095359999996</v>
      </c>
      <c r="D104" s="13"/>
    </row>
    <row r="105" spans="1:4" x14ac:dyDescent="0.2">
      <c r="A105" s="107">
        <v>43251</v>
      </c>
      <c r="B105" s="90">
        <f>'PS INPUT'!E130</f>
        <v>0</v>
      </c>
      <c r="C105" s="108">
        <f>'PS INPUT'!F130</f>
        <v>7152.0095359999996</v>
      </c>
      <c r="D105" s="13"/>
    </row>
    <row r="106" spans="1:4" x14ac:dyDescent="0.2">
      <c r="A106" s="107">
        <v>43281</v>
      </c>
      <c r="B106" s="90">
        <f>'PS INPUT'!E131</f>
        <v>0</v>
      </c>
      <c r="C106" s="108">
        <f>'PS INPUT'!F131</f>
        <v>7152.0095359999996</v>
      </c>
      <c r="D106" s="13"/>
    </row>
    <row r="107" spans="1:4" x14ac:dyDescent="0.2">
      <c r="A107" s="107">
        <v>43312</v>
      </c>
      <c r="B107" s="90">
        <f>'PS INPUT'!E132</f>
        <v>0</v>
      </c>
      <c r="C107" s="108">
        <f>'PS INPUT'!F132</f>
        <v>7152.0095359999996</v>
      </c>
      <c r="D107" s="13"/>
    </row>
    <row r="108" spans="1:4" x14ac:dyDescent="0.2">
      <c r="A108" s="107">
        <v>43343</v>
      </c>
      <c r="B108" s="90">
        <f>'PS INPUT'!E133</f>
        <v>0</v>
      </c>
      <c r="C108" s="108">
        <f>'PS INPUT'!F133</f>
        <v>7152.0095359999996</v>
      </c>
      <c r="D108" s="13"/>
    </row>
    <row r="109" spans="1:4" x14ac:dyDescent="0.2">
      <c r="A109" s="107">
        <v>43373</v>
      </c>
      <c r="B109" s="90">
        <f>'PS INPUT'!E134</f>
        <v>0</v>
      </c>
      <c r="C109" s="108">
        <f>'PS INPUT'!F134</f>
        <v>7152.0095359999996</v>
      </c>
      <c r="D109" s="13"/>
    </row>
    <row r="110" spans="1:4" x14ac:dyDescent="0.2">
      <c r="A110" s="107">
        <v>43404</v>
      </c>
      <c r="B110" s="90">
        <f>'PS INPUT'!E135</f>
        <v>0</v>
      </c>
      <c r="C110" s="108">
        <f>'PS INPUT'!F135</f>
        <v>7152.0095359999996</v>
      </c>
      <c r="D110" s="13"/>
    </row>
    <row r="111" spans="1:4" x14ac:dyDescent="0.2">
      <c r="A111" s="107">
        <v>43434</v>
      </c>
      <c r="B111" s="90">
        <f>'PS INPUT'!E136</f>
        <v>0</v>
      </c>
      <c r="C111" s="108">
        <f>'PS INPUT'!F136</f>
        <v>7152.0095359999996</v>
      </c>
      <c r="D111" s="13"/>
    </row>
    <row r="112" spans="1:4" x14ac:dyDescent="0.2">
      <c r="A112" s="107">
        <v>43465</v>
      </c>
      <c r="B112" s="90">
        <f>'PS INPUT'!E137</f>
        <v>0</v>
      </c>
      <c r="C112" s="108">
        <f>'PS INPUT'!F137</f>
        <v>7008.3335359999992</v>
      </c>
      <c r="D112" s="13"/>
    </row>
    <row r="113" spans="1:4" x14ac:dyDescent="0.2">
      <c r="A113" s="107">
        <v>43496</v>
      </c>
      <c r="B113" s="90">
        <f>'PS INPUT'!E138</f>
        <v>0</v>
      </c>
      <c r="C113" s="108">
        <f>'PS INPUT'!F138</f>
        <v>7337.9478682661293</v>
      </c>
      <c r="D113" s="13"/>
    </row>
    <row r="114" spans="1:4" x14ac:dyDescent="0.2">
      <c r="A114" s="107">
        <v>43524</v>
      </c>
      <c r="B114" s="90">
        <f>'PS INPUT'!E139</f>
        <v>0</v>
      </c>
      <c r="C114" s="108">
        <f>'PS INPUT'!F139</f>
        <v>7337.9478682661293</v>
      </c>
      <c r="D114" s="13"/>
    </row>
    <row r="115" spans="1:4" x14ac:dyDescent="0.2">
      <c r="A115" s="107">
        <v>43555</v>
      </c>
      <c r="B115" s="90">
        <f>'PS INPUT'!E140</f>
        <v>0</v>
      </c>
      <c r="C115" s="108">
        <f>'PS INPUT'!F140</f>
        <v>7337.9478682661293</v>
      </c>
      <c r="D115" s="13"/>
    </row>
    <row r="116" spans="1:4" x14ac:dyDescent="0.2">
      <c r="A116" s="107">
        <v>43585</v>
      </c>
      <c r="B116" s="90">
        <f>'PS INPUT'!E141</f>
        <v>0</v>
      </c>
      <c r="C116" s="108">
        <f>'PS INPUT'!F141</f>
        <v>7337.9478682661293</v>
      </c>
      <c r="D116" s="13"/>
    </row>
    <row r="117" spans="1:4" x14ac:dyDescent="0.2">
      <c r="A117" s="107">
        <v>43616</v>
      </c>
      <c r="B117" s="90">
        <f>'PS INPUT'!E142</f>
        <v>0</v>
      </c>
      <c r="C117" s="108">
        <f>'PS INPUT'!F142</f>
        <v>7337.9478682661293</v>
      </c>
      <c r="D117" s="13"/>
    </row>
    <row r="118" spans="1:4" x14ac:dyDescent="0.2">
      <c r="A118" s="107">
        <v>43646</v>
      </c>
      <c r="B118" s="90">
        <f>'PS INPUT'!E143</f>
        <v>0</v>
      </c>
      <c r="C118" s="108">
        <f>'PS INPUT'!F143</f>
        <v>7337.9478682661293</v>
      </c>
      <c r="D118" s="13"/>
    </row>
    <row r="119" spans="1:4" x14ac:dyDescent="0.2">
      <c r="A119" s="107">
        <v>43677</v>
      </c>
      <c r="B119" s="90">
        <f>'PS INPUT'!E144</f>
        <v>0</v>
      </c>
      <c r="C119" s="108">
        <f>'PS INPUT'!F144</f>
        <v>7337.9478682661293</v>
      </c>
      <c r="D119" s="13"/>
    </row>
    <row r="120" spans="1:4" x14ac:dyDescent="0.2">
      <c r="A120" s="107">
        <v>43708</v>
      </c>
      <c r="B120" s="90">
        <f>'PS INPUT'!E145</f>
        <v>0</v>
      </c>
      <c r="C120" s="108">
        <f>'PS INPUT'!F145</f>
        <v>7337.9478682661293</v>
      </c>
      <c r="D120" s="13"/>
    </row>
    <row r="121" spans="1:4" x14ac:dyDescent="0.2">
      <c r="A121" s="107">
        <v>43738</v>
      </c>
      <c r="B121" s="90">
        <f>'PS INPUT'!E146</f>
        <v>0</v>
      </c>
      <c r="C121" s="108">
        <f>'PS INPUT'!F146</f>
        <v>7337.9478682661293</v>
      </c>
      <c r="D121" s="13"/>
    </row>
    <row r="122" spans="1:4" hidden="1" outlineLevel="1" x14ac:dyDescent="0.2">
      <c r="A122" s="107">
        <v>43769</v>
      </c>
      <c r="B122" s="90">
        <f>'PS INPUT'!E147</f>
        <v>0</v>
      </c>
      <c r="C122" s="108">
        <f>'PS INPUT'!F147</f>
        <v>6708.833333333333</v>
      </c>
      <c r="D122" s="13"/>
    </row>
    <row r="123" spans="1:4" hidden="1" outlineLevel="1" x14ac:dyDescent="0.2">
      <c r="A123" s="107">
        <v>43799</v>
      </c>
      <c r="B123" s="90">
        <f>'PS INPUT'!E148</f>
        <v>0</v>
      </c>
      <c r="C123" s="108">
        <f>'PS INPUT'!F148</f>
        <v>6708.833333333333</v>
      </c>
      <c r="D123" s="13"/>
    </row>
    <row r="124" spans="1:4" hidden="1" outlineLevel="1" x14ac:dyDescent="0.2">
      <c r="A124" s="107">
        <v>43830</v>
      </c>
      <c r="B124" s="90">
        <f>'PS INPUT'!E149</f>
        <v>0</v>
      </c>
      <c r="C124" s="108">
        <f>'PS INPUT'!F149</f>
        <v>6708.833333333333</v>
      </c>
      <c r="D124" s="13"/>
    </row>
    <row r="125" spans="1:4" hidden="1" outlineLevel="1" x14ac:dyDescent="0.2">
      <c r="A125" s="107">
        <v>43861</v>
      </c>
      <c r="B125" s="90">
        <f>'PS INPUT'!E150</f>
        <v>0</v>
      </c>
      <c r="C125" s="108">
        <f>'PS INPUT'!F150</f>
        <v>6708.833333333333</v>
      </c>
      <c r="D125" s="13"/>
    </row>
    <row r="126" spans="1:4" hidden="1" outlineLevel="1" x14ac:dyDescent="0.2">
      <c r="A126" s="107">
        <v>43890</v>
      </c>
      <c r="B126" s="90">
        <f>'PS INPUT'!E151</f>
        <v>0</v>
      </c>
      <c r="C126" s="108">
        <f>'PS INPUT'!F151</f>
        <v>6708.833333333333</v>
      </c>
      <c r="D126" s="13"/>
    </row>
    <row r="127" spans="1:4" hidden="1" outlineLevel="1" x14ac:dyDescent="0.2">
      <c r="A127" s="107">
        <v>43921</v>
      </c>
      <c r="B127" s="90">
        <f>'PS INPUT'!E152</f>
        <v>0</v>
      </c>
      <c r="C127" s="108">
        <f>'PS INPUT'!F152</f>
        <v>6708.833333333333</v>
      </c>
      <c r="D127" s="13"/>
    </row>
    <row r="128" spans="1:4" hidden="1" outlineLevel="1" x14ac:dyDescent="0.2">
      <c r="A128" s="107">
        <v>43951</v>
      </c>
      <c r="B128" s="90">
        <f>'PS INPUT'!E153</f>
        <v>0</v>
      </c>
      <c r="C128" s="108">
        <f>'PS INPUT'!F153</f>
        <v>6708.833333333333</v>
      </c>
      <c r="D128" s="13"/>
    </row>
    <row r="129" spans="1:4" hidden="1" outlineLevel="1" x14ac:dyDescent="0.2">
      <c r="A129" s="107">
        <v>43982</v>
      </c>
      <c r="B129" s="90">
        <f>'PS INPUT'!E154</f>
        <v>0</v>
      </c>
      <c r="C129" s="108">
        <f>'PS INPUT'!F154</f>
        <v>6708.833333333333</v>
      </c>
      <c r="D129" s="13"/>
    </row>
    <row r="130" spans="1:4" hidden="1" outlineLevel="1" x14ac:dyDescent="0.2">
      <c r="A130" s="107">
        <v>44012</v>
      </c>
      <c r="B130" s="90">
        <f>'PS INPUT'!E155</f>
        <v>0</v>
      </c>
      <c r="C130" s="108">
        <f>'PS INPUT'!F155</f>
        <v>6708.833333333333</v>
      </c>
      <c r="D130" s="13"/>
    </row>
    <row r="131" spans="1:4" hidden="1" outlineLevel="1" x14ac:dyDescent="0.2">
      <c r="A131" s="107">
        <v>44043</v>
      </c>
      <c r="B131" s="90">
        <f>'PS INPUT'!E156</f>
        <v>0</v>
      </c>
      <c r="C131" s="108">
        <f>'PS INPUT'!F156</f>
        <v>6708.833333333333</v>
      </c>
      <c r="D131" s="13"/>
    </row>
    <row r="132" spans="1:4" hidden="1" outlineLevel="1" x14ac:dyDescent="0.2">
      <c r="A132" s="107">
        <v>44074</v>
      </c>
      <c r="B132" s="90">
        <f>'PS INPUT'!E157</f>
        <v>0</v>
      </c>
      <c r="C132" s="108">
        <f>'PS INPUT'!F157</f>
        <v>6708.833333333333</v>
      </c>
      <c r="D132" s="13"/>
    </row>
    <row r="133" spans="1:4" hidden="1" outlineLevel="1" x14ac:dyDescent="0.2">
      <c r="A133" s="107">
        <v>44104</v>
      </c>
      <c r="B133" s="90">
        <f>'PS INPUT'!E158</f>
        <v>0</v>
      </c>
      <c r="C133" s="108">
        <f>'PS INPUT'!F158</f>
        <v>6708.833333333333</v>
      </c>
      <c r="D133" s="13"/>
    </row>
    <row r="134" spans="1:4" hidden="1" outlineLevel="1" x14ac:dyDescent="0.2">
      <c r="A134" s="107">
        <v>44135</v>
      </c>
      <c r="B134" s="90">
        <f>'PS INPUT'!E159</f>
        <v>0</v>
      </c>
      <c r="C134" s="108">
        <f>'PS INPUT'!F159</f>
        <v>5872.3422794993821</v>
      </c>
      <c r="D134" s="13"/>
    </row>
    <row r="135" spans="1:4" hidden="1" outlineLevel="1" x14ac:dyDescent="0.2">
      <c r="A135" s="107">
        <v>44165</v>
      </c>
      <c r="B135" s="90">
        <f>'PS INPUT'!E160</f>
        <v>0</v>
      </c>
      <c r="C135" s="108">
        <f>'PS INPUT'!F160</f>
        <v>5872.3422794993821</v>
      </c>
      <c r="D135" s="13"/>
    </row>
    <row r="136" spans="1:4" hidden="1" outlineLevel="1" x14ac:dyDescent="0.2">
      <c r="A136" s="107">
        <v>44196</v>
      </c>
      <c r="B136" s="90">
        <f>'PS INPUT'!E161</f>
        <v>0</v>
      </c>
      <c r="C136" s="108">
        <f>'PS INPUT'!F161</f>
        <v>5872.3422794993821</v>
      </c>
      <c r="D136" s="13"/>
    </row>
    <row r="137" spans="1:4" hidden="1" outlineLevel="1" x14ac:dyDescent="0.2">
      <c r="A137" s="107">
        <v>44227</v>
      </c>
      <c r="B137" s="90">
        <f>'PS INPUT'!E162</f>
        <v>0</v>
      </c>
      <c r="C137" s="108">
        <f>'PS INPUT'!F162</f>
        <v>5872.3422794993821</v>
      </c>
      <c r="D137" s="13"/>
    </row>
    <row r="138" spans="1:4" hidden="1" outlineLevel="1" x14ac:dyDescent="0.2">
      <c r="A138" s="107">
        <v>44255</v>
      </c>
      <c r="B138" s="90">
        <f>'PS INPUT'!E163</f>
        <v>0</v>
      </c>
      <c r="C138" s="108">
        <f>'PS INPUT'!F163</f>
        <v>5872.3422794993821</v>
      </c>
      <c r="D138" s="13"/>
    </row>
    <row r="139" spans="1:4" hidden="1" outlineLevel="1" x14ac:dyDescent="0.2">
      <c r="A139" s="107">
        <v>44286</v>
      </c>
      <c r="B139" s="90">
        <f>'PS INPUT'!E164</f>
        <v>0</v>
      </c>
      <c r="C139" s="108">
        <f>'PS INPUT'!F164</f>
        <v>5872.3422794993821</v>
      </c>
      <c r="D139" s="13"/>
    </row>
    <row r="140" spans="1:4" hidden="1" outlineLevel="1" x14ac:dyDescent="0.2">
      <c r="A140" s="107">
        <v>44316</v>
      </c>
      <c r="B140" s="90">
        <f>'PS INPUT'!E165</f>
        <v>0</v>
      </c>
      <c r="C140" s="108">
        <f>'PS INPUT'!F165</f>
        <v>5872.3422794993821</v>
      </c>
      <c r="D140" s="13"/>
    </row>
    <row r="141" spans="1:4" hidden="1" outlineLevel="1" x14ac:dyDescent="0.2">
      <c r="A141" s="107">
        <v>44347</v>
      </c>
      <c r="B141" s="90">
        <f>'PS INPUT'!E166</f>
        <v>0</v>
      </c>
      <c r="C141" s="108">
        <f>'PS INPUT'!F166</f>
        <v>5872.3422794993821</v>
      </c>
      <c r="D141" s="13"/>
    </row>
    <row r="142" spans="1:4" hidden="1" outlineLevel="1" x14ac:dyDescent="0.2">
      <c r="A142" s="107">
        <v>44377</v>
      </c>
      <c r="B142" s="90">
        <f>'PS INPUT'!E167</f>
        <v>0</v>
      </c>
      <c r="C142" s="108">
        <f>'PS INPUT'!F167</f>
        <v>5872.3422794993821</v>
      </c>
      <c r="D142" s="13"/>
    </row>
    <row r="143" spans="1:4" hidden="1" outlineLevel="1" x14ac:dyDescent="0.2">
      <c r="A143" s="107">
        <v>44408</v>
      </c>
      <c r="B143" s="90">
        <f>'PS INPUT'!E168</f>
        <v>0</v>
      </c>
      <c r="C143" s="108">
        <f>'PS INPUT'!F168</f>
        <v>5872.3422794993821</v>
      </c>
      <c r="D143" s="13"/>
    </row>
    <row r="144" spans="1:4" hidden="1" outlineLevel="1" x14ac:dyDescent="0.2">
      <c r="A144" s="107">
        <v>44439</v>
      </c>
      <c r="B144" s="90">
        <f>'PS INPUT'!E169</f>
        <v>0</v>
      </c>
      <c r="C144" s="108">
        <f>'PS INPUT'!F169</f>
        <v>5872.3422794993821</v>
      </c>
      <c r="D144" s="13"/>
    </row>
    <row r="145" spans="1:4" hidden="1" outlineLevel="1" x14ac:dyDescent="0.2">
      <c r="A145" s="107">
        <v>44469</v>
      </c>
      <c r="B145" s="90">
        <f>'PS INPUT'!E170</f>
        <v>0</v>
      </c>
      <c r="C145" s="108">
        <f>'PS INPUT'!F170</f>
        <v>5872.3422794993821</v>
      </c>
      <c r="D145" s="13"/>
    </row>
    <row r="146" spans="1:4" hidden="1" outlineLevel="1" x14ac:dyDescent="0.2">
      <c r="A146" s="107">
        <v>44500</v>
      </c>
      <c r="B146" s="90">
        <f>'PS INPUT'!E171</f>
        <v>0</v>
      </c>
      <c r="C146" s="108">
        <f>'PS INPUT'!F171</f>
        <v>5217.4042215559348</v>
      </c>
      <c r="D146" s="13"/>
    </row>
    <row r="147" spans="1:4" hidden="1" outlineLevel="1" x14ac:dyDescent="0.2">
      <c r="A147" s="107">
        <v>44530</v>
      </c>
      <c r="B147" s="90">
        <f>'PS INPUT'!E172</f>
        <v>0</v>
      </c>
      <c r="C147" s="108">
        <f>'PS INPUT'!F172</f>
        <v>5217.4042215559348</v>
      </c>
      <c r="D147" s="13"/>
    </row>
    <row r="148" spans="1:4" hidden="1" outlineLevel="1" x14ac:dyDescent="0.2">
      <c r="A148" s="107">
        <v>44561</v>
      </c>
      <c r="B148" s="90">
        <f>'PS INPUT'!E173</f>
        <v>0</v>
      </c>
      <c r="C148" s="108">
        <f>'PS INPUT'!F173</f>
        <v>5217.4042215559348</v>
      </c>
      <c r="D148" s="13"/>
    </row>
    <row r="149" spans="1:4" hidden="1" outlineLevel="1" x14ac:dyDescent="0.2">
      <c r="A149" s="107">
        <v>44592</v>
      </c>
      <c r="B149" s="90">
        <f>'PS INPUT'!E174</f>
        <v>0</v>
      </c>
      <c r="C149" s="108">
        <f>'PS INPUT'!F174</f>
        <v>5217.4042215559348</v>
      </c>
      <c r="D149" s="13"/>
    </row>
    <row r="150" spans="1:4" hidden="1" outlineLevel="1" x14ac:dyDescent="0.2">
      <c r="A150" s="107">
        <v>44620</v>
      </c>
      <c r="B150" s="90">
        <f>'PS INPUT'!E175</f>
        <v>0</v>
      </c>
      <c r="C150" s="108">
        <f>'PS INPUT'!F175</f>
        <v>5217.4042215559348</v>
      </c>
      <c r="D150" s="13"/>
    </row>
    <row r="151" spans="1:4" hidden="1" outlineLevel="1" x14ac:dyDescent="0.2">
      <c r="A151" s="107">
        <v>44651</v>
      </c>
      <c r="B151" s="90">
        <f>'PS INPUT'!E176</f>
        <v>0</v>
      </c>
      <c r="C151" s="108">
        <f>'PS INPUT'!F176</f>
        <v>5217.4042215559348</v>
      </c>
      <c r="D151" s="13"/>
    </row>
    <row r="152" spans="1:4" hidden="1" outlineLevel="1" x14ac:dyDescent="0.2">
      <c r="A152" s="107">
        <v>44681</v>
      </c>
      <c r="B152" s="90">
        <f>'PS INPUT'!E177</f>
        <v>0</v>
      </c>
      <c r="C152" s="108">
        <f>'PS INPUT'!F177</f>
        <v>5217.4042215559348</v>
      </c>
      <c r="D152" s="13"/>
    </row>
    <row r="153" spans="1:4" hidden="1" outlineLevel="1" x14ac:dyDescent="0.2">
      <c r="A153" s="107">
        <v>44712</v>
      </c>
      <c r="B153" s="90">
        <f>'PS INPUT'!E178</f>
        <v>0</v>
      </c>
      <c r="C153" s="108">
        <f>'PS INPUT'!F178</f>
        <v>5217.4042215559348</v>
      </c>
      <c r="D153" s="13"/>
    </row>
    <row r="154" spans="1:4" hidden="1" outlineLevel="1" x14ac:dyDescent="0.2">
      <c r="A154" s="107">
        <v>44742</v>
      </c>
      <c r="B154" s="90">
        <f>'PS INPUT'!E179</f>
        <v>0</v>
      </c>
      <c r="C154" s="108">
        <f>'PS INPUT'!F179</f>
        <v>5217.4042215559348</v>
      </c>
      <c r="D154" s="13"/>
    </row>
    <row r="155" spans="1:4" hidden="1" outlineLevel="1" x14ac:dyDescent="0.2">
      <c r="A155" s="107">
        <v>44773</v>
      </c>
      <c r="B155" s="90">
        <f>'PS INPUT'!E180</f>
        <v>0</v>
      </c>
      <c r="C155" s="108">
        <f>'PS INPUT'!F180</f>
        <v>5217.4042215559348</v>
      </c>
      <c r="D155" s="13"/>
    </row>
    <row r="156" spans="1:4" hidden="1" outlineLevel="1" x14ac:dyDescent="0.2">
      <c r="A156" s="107">
        <v>44804</v>
      </c>
      <c r="B156" s="90">
        <f>'PS INPUT'!E181</f>
        <v>0</v>
      </c>
      <c r="C156" s="108">
        <f>'PS INPUT'!F181</f>
        <v>5217.4042215559348</v>
      </c>
      <c r="D156" s="13"/>
    </row>
    <row r="157" spans="1:4" hidden="1" outlineLevel="1" x14ac:dyDescent="0.2">
      <c r="A157" s="107">
        <v>44834</v>
      </c>
      <c r="B157" s="90">
        <f>'PS INPUT'!E182</f>
        <v>0</v>
      </c>
      <c r="C157" s="108">
        <f>'PS INPUT'!F182</f>
        <v>5217.4042215559348</v>
      </c>
      <c r="D157" s="13"/>
    </row>
    <row r="158" spans="1:4" hidden="1" outlineLevel="1" x14ac:dyDescent="0.2">
      <c r="A158" s="107">
        <v>44865</v>
      </c>
      <c r="B158" s="90">
        <f>'PS INPUT'!E183</f>
        <v>0</v>
      </c>
      <c r="C158" s="108">
        <f>'PS INPUT'!F183</f>
        <v>5231.0844782232789</v>
      </c>
      <c r="D158" s="13"/>
    </row>
    <row r="159" spans="1:4" hidden="1" outlineLevel="1" x14ac:dyDescent="0.2">
      <c r="A159" s="107">
        <v>44895</v>
      </c>
      <c r="B159" s="90">
        <f>'PS INPUT'!E184</f>
        <v>0</v>
      </c>
      <c r="C159" s="108">
        <f>'PS INPUT'!F184</f>
        <v>5231.0844782232789</v>
      </c>
      <c r="D159" s="13"/>
    </row>
    <row r="160" spans="1:4" hidden="1" outlineLevel="1" x14ac:dyDescent="0.2">
      <c r="A160" s="107">
        <v>44926</v>
      </c>
      <c r="B160" s="90">
        <f>'PS INPUT'!E185</f>
        <v>0</v>
      </c>
      <c r="C160" s="108">
        <f>'PS INPUT'!F185</f>
        <v>5231.0844782232789</v>
      </c>
      <c r="D160" s="13"/>
    </row>
    <row r="161" spans="1:4" hidden="1" outlineLevel="1" x14ac:dyDescent="0.2">
      <c r="A161" s="107">
        <v>44957</v>
      </c>
      <c r="B161" s="90">
        <f>'PS INPUT'!E186</f>
        <v>0</v>
      </c>
      <c r="C161" s="108">
        <f>'PS INPUT'!F186</f>
        <v>5231.0844782232789</v>
      </c>
      <c r="D161" s="13"/>
    </row>
    <row r="162" spans="1:4" hidden="1" outlineLevel="1" x14ac:dyDescent="0.2">
      <c r="A162" s="107">
        <v>44985</v>
      </c>
      <c r="B162" s="90">
        <f>'PS INPUT'!E187</f>
        <v>0</v>
      </c>
      <c r="C162" s="108">
        <f>'PS INPUT'!F187</f>
        <v>5231.0844782232789</v>
      </c>
      <c r="D162" s="13"/>
    </row>
    <row r="163" spans="1:4" hidden="1" outlineLevel="1" x14ac:dyDescent="0.2">
      <c r="A163" s="107">
        <v>45016</v>
      </c>
      <c r="B163" s="90">
        <f>'PS INPUT'!E188</f>
        <v>0</v>
      </c>
      <c r="C163" s="108">
        <f>'PS INPUT'!F188</f>
        <v>5231.0844782232789</v>
      </c>
      <c r="D163" s="13"/>
    </row>
    <row r="164" spans="1:4" hidden="1" outlineLevel="1" x14ac:dyDescent="0.2">
      <c r="A164" s="107">
        <v>45046</v>
      </c>
      <c r="B164" s="90">
        <f>'PS INPUT'!E189</f>
        <v>0</v>
      </c>
      <c r="C164" s="108">
        <f>'PS INPUT'!F189</f>
        <v>5231.0844782232789</v>
      </c>
      <c r="D164" s="13"/>
    </row>
    <row r="165" spans="1:4" hidden="1" outlineLevel="1" x14ac:dyDescent="0.2">
      <c r="A165" s="107">
        <v>45077</v>
      </c>
      <c r="B165" s="90">
        <f>'PS INPUT'!E190</f>
        <v>0</v>
      </c>
      <c r="C165" s="108">
        <f>'PS INPUT'!F190</f>
        <v>5231.0844782232789</v>
      </c>
      <c r="D165" s="13"/>
    </row>
    <row r="166" spans="1:4" hidden="1" outlineLevel="1" x14ac:dyDescent="0.2">
      <c r="A166" s="107">
        <v>45107</v>
      </c>
      <c r="B166" s="90">
        <f>'PS INPUT'!E191</f>
        <v>0</v>
      </c>
      <c r="C166" s="108">
        <f>'PS INPUT'!F191</f>
        <v>5231.0844782232789</v>
      </c>
      <c r="D166" s="13"/>
    </row>
    <row r="167" spans="1:4" hidden="1" outlineLevel="1" x14ac:dyDescent="0.2">
      <c r="A167" s="107">
        <v>45138</v>
      </c>
      <c r="B167" s="90">
        <f>'PS INPUT'!E192</f>
        <v>0</v>
      </c>
      <c r="C167" s="108">
        <f>'PS INPUT'!F192</f>
        <v>5231.0844782232789</v>
      </c>
      <c r="D167" s="13"/>
    </row>
    <row r="168" spans="1:4" hidden="1" outlineLevel="1" x14ac:dyDescent="0.2">
      <c r="A168" s="107">
        <v>45169</v>
      </c>
      <c r="B168" s="90">
        <f>'PS INPUT'!E193</f>
        <v>0</v>
      </c>
      <c r="C168" s="108">
        <f>'PS INPUT'!F193</f>
        <v>5231.0844782232789</v>
      </c>
      <c r="D168" s="13"/>
    </row>
    <row r="169" spans="1:4" hidden="1" outlineLevel="1" x14ac:dyDescent="0.2">
      <c r="A169" s="107">
        <v>45199</v>
      </c>
      <c r="B169" s="90">
        <f>'PS INPUT'!E194</f>
        <v>0</v>
      </c>
      <c r="C169" s="108">
        <f>'PS INPUT'!F194</f>
        <v>5231.0844782232789</v>
      </c>
      <c r="D169" s="13"/>
    </row>
    <row r="170" spans="1:4" hidden="1" outlineLevel="1" x14ac:dyDescent="0.2">
      <c r="A170" s="107">
        <v>45230</v>
      </c>
      <c r="B170" s="90">
        <f>'PS INPUT'!E195</f>
        <v>0</v>
      </c>
      <c r="C170" s="108">
        <f>'PS INPUT'!F195</f>
        <v>5424.0173413888315</v>
      </c>
      <c r="D170" s="13"/>
    </row>
    <row r="171" spans="1:4" hidden="1" outlineLevel="1" x14ac:dyDescent="0.2">
      <c r="A171" s="107">
        <v>45260</v>
      </c>
      <c r="B171" s="90">
        <f>'PS INPUT'!E196</f>
        <v>0</v>
      </c>
      <c r="C171" s="108">
        <f>'PS INPUT'!F196</f>
        <v>5424.0173413888315</v>
      </c>
      <c r="D171" s="13"/>
    </row>
    <row r="172" spans="1:4" hidden="1" outlineLevel="1" x14ac:dyDescent="0.2">
      <c r="A172" s="107">
        <v>45291</v>
      </c>
      <c r="B172" s="90">
        <f>'PS INPUT'!E197</f>
        <v>0</v>
      </c>
      <c r="C172" s="108">
        <f>'PS INPUT'!F197</f>
        <v>5424.0173413888315</v>
      </c>
      <c r="D172" s="13"/>
    </row>
    <row r="173" spans="1:4" hidden="1" outlineLevel="1" x14ac:dyDescent="0.2">
      <c r="A173" s="107">
        <v>45322</v>
      </c>
      <c r="B173" s="90">
        <f>'PS INPUT'!E198</f>
        <v>0</v>
      </c>
      <c r="C173" s="108">
        <f>'PS INPUT'!F198</f>
        <v>5424.0173413888315</v>
      </c>
      <c r="D173" s="13"/>
    </row>
    <row r="174" spans="1:4" hidden="1" outlineLevel="1" x14ac:dyDescent="0.2">
      <c r="A174" s="107">
        <v>45351</v>
      </c>
      <c r="B174" s="90">
        <f>'PS INPUT'!E199</f>
        <v>0</v>
      </c>
      <c r="C174" s="108">
        <f>'PS INPUT'!F199</f>
        <v>5424.0173413888315</v>
      </c>
      <c r="D174" s="13"/>
    </row>
    <row r="175" spans="1:4" hidden="1" outlineLevel="1" x14ac:dyDescent="0.2">
      <c r="A175" s="107">
        <v>45382</v>
      </c>
      <c r="B175" s="90">
        <f>'PS INPUT'!E200</f>
        <v>0</v>
      </c>
      <c r="C175" s="108">
        <f>'PS INPUT'!F200</f>
        <v>5424.0173413888315</v>
      </c>
      <c r="D175" s="13"/>
    </row>
    <row r="176" spans="1:4" hidden="1" outlineLevel="1" x14ac:dyDescent="0.2">
      <c r="A176" s="107">
        <v>45412</v>
      </c>
      <c r="B176" s="90">
        <f>'PS INPUT'!E201</f>
        <v>0</v>
      </c>
      <c r="C176" s="108">
        <f>'PS INPUT'!F201</f>
        <v>5424.0173413888315</v>
      </c>
      <c r="D176" s="13"/>
    </row>
    <row r="177" spans="1:4" hidden="1" outlineLevel="1" x14ac:dyDescent="0.2">
      <c r="A177" s="107">
        <v>45443</v>
      </c>
      <c r="B177" s="90">
        <f>'PS INPUT'!E202</f>
        <v>0</v>
      </c>
      <c r="C177" s="108">
        <f>'PS INPUT'!F202</f>
        <v>5424.0173413888315</v>
      </c>
      <c r="D177" s="13"/>
    </row>
    <row r="178" spans="1:4" hidden="1" outlineLevel="1" x14ac:dyDescent="0.2">
      <c r="A178" s="107">
        <v>45473</v>
      </c>
      <c r="B178" s="90">
        <f>'PS INPUT'!E203</f>
        <v>0</v>
      </c>
      <c r="C178" s="108">
        <f>'PS INPUT'!F203</f>
        <v>5424.0173413888315</v>
      </c>
      <c r="D178" s="13"/>
    </row>
    <row r="179" spans="1:4" hidden="1" outlineLevel="1" x14ac:dyDescent="0.2">
      <c r="A179" s="107">
        <v>45504</v>
      </c>
      <c r="B179" s="90">
        <f>'PS INPUT'!E204</f>
        <v>0</v>
      </c>
      <c r="C179" s="108">
        <f>'PS INPUT'!F204</f>
        <v>5424.0173413888315</v>
      </c>
      <c r="D179" s="13"/>
    </row>
    <row r="180" spans="1:4" hidden="1" outlineLevel="1" x14ac:dyDescent="0.2">
      <c r="A180" s="107">
        <v>45535</v>
      </c>
      <c r="B180" s="90">
        <f>'PS INPUT'!E205</f>
        <v>0</v>
      </c>
      <c r="C180" s="108">
        <f>'PS INPUT'!F205</f>
        <v>5424.0173413888315</v>
      </c>
      <c r="D180" s="13"/>
    </row>
    <row r="181" spans="1:4" hidden="1" outlineLevel="1" x14ac:dyDescent="0.2">
      <c r="A181" s="107">
        <v>45565</v>
      </c>
      <c r="B181" s="90">
        <f>'PS INPUT'!E206</f>
        <v>0</v>
      </c>
      <c r="C181" s="108">
        <f>'PS INPUT'!F206</f>
        <v>5424.0173413888315</v>
      </c>
      <c r="D181" s="13"/>
    </row>
    <row r="182" spans="1:4" hidden="1" outlineLevel="1" x14ac:dyDescent="0.2">
      <c r="A182" s="107">
        <v>45596</v>
      </c>
      <c r="B182" s="90">
        <f>'PS INPUT'!E207</f>
        <v>0</v>
      </c>
      <c r="C182" s="108">
        <f>'PS INPUT'!F207</f>
        <v>3492.4283927892116</v>
      </c>
      <c r="D182" s="13"/>
    </row>
    <row r="183" spans="1:4" hidden="1" outlineLevel="1" x14ac:dyDescent="0.2">
      <c r="A183" s="107">
        <v>45626</v>
      </c>
      <c r="B183" s="90">
        <f>'PS INPUT'!E208</f>
        <v>0</v>
      </c>
      <c r="C183" s="108">
        <f>'PS INPUT'!F208</f>
        <v>3492.4283927892116</v>
      </c>
      <c r="D183" s="13"/>
    </row>
    <row r="184" spans="1:4" hidden="1" outlineLevel="1" x14ac:dyDescent="0.2">
      <c r="A184" s="107">
        <v>45657</v>
      </c>
      <c r="B184" s="90">
        <f>'PS INPUT'!E209</f>
        <v>0</v>
      </c>
      <c r="C184" s="108">
        <f>'PS INPUT'!F209</f>
        <v>3492.4283927892116</v>
      </c>
      <c r="D184" s="13"/>
    </row>
    <row r="185" spans="1:4" hidden="1" outlineLevel="1" x14ac:dyDescent="0.2">
      <c r="A185" s="107">
        <v>45688</v>
      </c>
      <c r="B185" s="90">
        <f>'PS INPUT'!E210</f>
        <v>0</v>
      </c>
      <c r="C185" s="108">
        <f>'PS INPUT'!F210</f>
        <v>3492.4283927892116</v>
      </c>
      <c r="D185" s="13"/>
    </row>
    <row r="186" spans="1:4" hidden="1" outlineLevel="1" x14ac:dyDescent="0.2">
      <c r="A186" s="107">
        <v>45716</v>
      </c>
      <c r="B186" s="90">
        <f>'PS INPUT'!E211</f>
        <v>0</v>
      </c>
      <c r="C186" s="108">
        <f>'PS INPUT'!F211</f>
        <v>3492.4283927892116</v>
      </c>
      <c r="D186" s="13"/>
    </row>
    <row r="187" spans="1:4" hidden="1" outlineLevel="1" x14ac:dyDescent="0.2">
      <c r="A187" s="107">
        <v>45747</v>
      </c>
      <c r="B187" s="90">
        <f>'PS INPUT'!E212</f>
        <v>0</v>
      </c>
      <c r="C187" s="108">
        <f>'PS INPUT'!F212</f>
        <v>3492.4283927892116</v>
      </c>
      <c r="D187" s="13"/>
    </row>
    <row r="188" spans="1:4" hidden="1" outlineLevel="1" x14ac:dyDescent="0.2">
      <c r="A188" s="107">
        <v>45777</v>
      </c>
      <c r="B188" s="90">
        <f>'PS INPUT'!E213</f>
        <v>0</v>
      </c>
      <c r="C188" s="108">
        <f>'PS INPUT'!F213</f>
        <v>3492.4283927892116</v>
      </c>
      <c r="D188" s="13"/>
    </row>
    <row r="189" spans="1:4" hidden="1" outlineLevel="1" x14ac:dyDescent="0.2">
      <c r="A189" s="107">
        <v>45808</v>
      </c>
      <c r="B189" s="90">
        <f>'PS INPUT'!E214</f>
        <v>0</v>
      </c>
      <c r="C189" s="108">
        <f>'PS INPUT'!F214</f>
        <v>3492.4283927892116</v>
      </c>
      <c r="D189" s="13"/>
    </row>
    <row r="190" spans="1:4" hidden="1" outlineLevel="1" x14ac:dyDescent="0.2">
      <c r="A190" s="107">
        <v>45838</v>
      </c>
      <c r="B190" s="90">
        <f>'PS INPUT'!E215</f>
        <v>0</v>
      </c>
      <c r="C190" s="108">
        <f>'PS INPUT'!F215</f>
        <v>3492.4283927892116</v>
      </c>
      <c r="D190" s="13"/>
    </row>
    <row r="191" spans="1:4" hidden="1" outlineLevel="1" x14ac:dyDescent="0.2">
      <c r="A191" s="107">
        <v>45869</v>
      </c>
      <c r="B191" s="90">
        <f>'PS INPUT'!E216</f>
        <v>0</v>
      </c>
      <c r="C191" s="108">
        <f>'PS INPUT'!F216</f>
        <v>3492.4283927892116</v>
      </c>
      <c r="D191" s="13"/>
    </row>
    <row r="192" spans="1:4" hidden="1" outlineLevel="1" x14ac:dyDescent="0.2">
      <c r="A192" s="107">
        <v>45900</v>
      </c>
      <c r="B192" s="90">
        <f>'PS INPUT'!E217</f>
        <v>0</v>
      </c>
      <c r="C192" s="108">
        <f>'PS INPUT'!F217</f>
        <v>3492.4283927892116</v>
      </c>
      <c r="D192" s="13"/>
    </row>
    <row r="193" spans="1:4" hidden="1" outlineLevel="1" x14ac:dyDescent="0.2">
      <c r="A193" s="107">
        <v>45930</v>
      </c>
      <c r="B193" s="90">
        <f>'PS INPUT'!E218</f>
        <v>0</v>
      </c>
      <c r="C193" s="108">
        <f>'PS INPUT'!F218</f>
        <v>3492.4283927892116</v>
      </c>
      <c r="D193" s="13"/>
    </row>
    <row r="194" spans="1:4" hidden="1" outlineLevel="1" x14ac:dyDescent="0.2">
      <c r="A194" s="107">
        <v>45961</v>
      </c>
      <c r="B194" s="90">
        <f>'PS INPUT'!E219</f>
        <v>0</v>
      </c>
      <c r="C194" s="108">
        <f>'PS INPUT'!F219</f>
        <v>1285.3442810097224</v>
      </c>
      <c r="D194" s="13"/>
    </row>
    <row r="195" spans="1:4" hidden="1" outlineLevel="1" x14ac:dyDescent="0.2">
      <c r="A195" s="107">
        <v>45991</v>
      </c>
      <c r="B195" s="90">
        <f>'PS INPUT'!E220</f>
        <v>0</v>
      </c>
      <c r="C195" s="108">
        <f>'PS INPUT'!F220</f>
        <v>1285.3442810097224</v>
      </c>
      <c r="D195" s="13"/>
    </row>
    <row r="196" spans="1:4" hidden="1" outlineLevel="1" x14ac:dyDescent="0.2">
      <c r="A196" s="107">
        <v>46022</v>
      </c>
      <c r="B196" s="90">
        <f>'PS INPUT'!E221</f>
        <v>0</v>
      </c>
      <c r="C196" s="108">
        <f>'PS INPUT'!F221</f>
        <v>1285.3442810097224</v>
      </c>
      <c r="D196" s="13"/>
    </row>
    <row r="197" spans="1:4" hidden="1" outlineLevel="1" x14ac:dyDescent="0.2">
      <c r="A197" s="107">
        <v>46053</v>
      </c>
      <c r="B197" s="90">
        <f>'PS INPUT'!E222</f>
        <v>0</v>
      </c>
      <c r="C197" s="108">
        <f>'PS INPUT'!F222</f>
        <v>1285.3442810097224</v>
      </c>
      <c r="D197" s="13"/>
    </row>
    <row r="198" spans="1:4" hidden="1" outlineLevel="1" x14ac:dyDescent="0.2">
      <c r="A198" s="107">
        <v>46081</v>
      </c>
      <c r="B198" s="90">
        <f>'PS INPUT'!E223</f>
        <v>0</v>
      </c>
      <c r="C198" s="108">
        <f>'PS INPUT'!F223</f>
        <v>1285.3442810097224</v>
      </c>
      <c r="D198" s="13"/>
    </row>
    <row r="199" spans="1:4" hidden="1" outlineLevel="1" x14ac:dyDescent="0.2">
      <c r="A199" s="107">
        <v>46112</v>
      </c>
      <c r="B199" s="90">
        <f>'PS INPUT'!E224</f>
        <v>0</v>
      </c>
      <c r="C199" s="108">
        <f>'PS INPUT'!F224</f>
        <v>1285.3442810097224</v>
      </c>
      <c r="D199" s="13"/>
    </row>
    <row r="200" spans="1:4" hidden="1" outlineLevel="1" x14ac:dyDescent="0.2">
      <c r="A200" s="107">
        <v>46142</v>
      </c>
      <c r="B200" s="90">
        <f>'PS INPUT'!E225</f>
        <v>0</v>
      </c>
      <c r="C200" s="108">
        <f>'PS INPUT'!F225</f>
        <v>1285.3442810097224</v>
      </c>
      <c r="D200" s="13"/>
    </row>
    <row r="201" spans="1:4" hidden="1" outlineLevel="1" x14ac:dyDescent="0.2">
      <c r="A201" s="107">
        <v>46173</v>
      </c>
      <c r="B201" s="90">
        <f>'PS INPUT'!E226</f>
        <v>0</v>
      </c>
      <c r="C201" s="108">
        <f>'PS INPUT'!F226</f>
        <v>1285.3442810097224</v>
      </c>
      <c r="D201" s="13"/>
    </row>
    <row r="202" spans="1:4" hidden="1" outlineLevel="1" x14ac:dyDescent="0.2">
      <c r="A202" s="107">
        <v>46203</v>
      </c>
      <c r="B202" s="90">
        <f>'PS INPUT'!E227</f>
        <v>0</v>
      </c>
      <c r="C202" s="108">
        <f>'PS INPUT'!F227</f>
        <v>1285.3442810097224</v>
      </c>
      <c r="D202" s="13"/>
    </row>
    <row r="203" spans="1:4" hidden="1" outlineLevel="1" x14ac:dyDescent="0.2">
      <c r="A203" s="107">
        <v>46234</v>
      </c>
      <c r="B203" s="90">
        <f>'PS INPUT'!E228</f>
        <v>0</v>
      </c>
      <c r="C203" s="108">
        <f>'PS INPUT'!F228</f>
        <v>1285.3442810097224</v>
      </c>
      <c r="D203" s="13"/>
    </row>
    <row r="204" spans="1:4" hidden="1" outlineLevel="1" x14ac:dyDescent="0.2">
      <c r="A204" s="107">
        <v>46265</v>
      </c>
      <c r="B204" s="90">
        <f>'PS INPUT'!E229</f>
        <v>0</v>
      </c>
      <c r="C204" s="108">
        <f>'PS INPUT'!F229</f>
        <v>1285.3442810097224</v>
      </c>
      <c r="D204" s="13"/>
    </row>
    <row r="205" spans="1:4" hidden="1" outlineLevel="1" x14ac:dyDescent="0.2">
      <c r="A205" s="107">
        <v>46295</v>
      </c>
      <c r="B205" s="90">
        <f>'PS INPUT'!E230</f>
        <v>0</v>
      </c>
      <c r="C205" s="108">
        <f>'PS INPUT'!F230</f>
        <v>1285.3442810097224</v>
      </c>
      <c r="D205" s="13"/>
    </row>
    <row r="206" spans="1:4" hidden="1" outlineLevel="1" x14ac:dyDescent="0.2">
      <c r="A206" s="107">
        <v>46326</v>
      </c>
      <c r="B206" s="90">
        <f>'PS INPUT'!E231</f>
        <v>0</v>
      </c>
      <c r="C206" s="108">
        <f>'PS INPUT'!F231</f>
        <v>192.35298553116897</v>
      </c>
      <c r="D206" s="13"/>
    </row>
    <row r="207" spans="1:4" hidden="1" outlineLevel="1" x14ac:dyDescent="0.2">
      <c r="A207" s="107">
        <v>46356</v>
      </c>
      <c r="B207" s="90">
        <f>'PS INPUT'!E232</f>
        <v>0</v>
      </c>
      <c r="C207" s="108">
        <f>'PS INPUT'!F232</f>
        <v>192.35298553116897</v>
      </c>
      <c r="D207" s="13"/>
    </row>
    <row r="208" spans="1:4" hidden="1" outlineLevel="1" x14ac:dyDescent="0.2">
      <c r="A208" s="107">
        <v>46387</v>
      </c>
      <c r="B208" s="90">
        <f>'PS INPUT'!E233</f>
        <v>0</v>
      </c>
      <c r="C208" s="108">
        <f>'PS INPUT'!F233</f>
        <v>192.35298553116897</v>
      </c>
      <c r="D208" s="13"/>
    </row>
    <row r="209" spans="1:4" hidden="1" outlineLevel="1" x14ac:dyDescent="0.2">
      <c r="A209" s="107">
        <v>46418</v>
      </c>
      <c r="B209" s="90">
        <f>'PS INPUT'!E234</f>
        <v>0</v>
      </c>
      <c r="C209" s="108">
        <f>'PS INPUT'!F234</f>
        <v>192.35298553116897</v>
      </c>
      <c r="D209" s="13"/>
    </row>
    <row r="210" spans="1:4" hidden="1" outlineLevel="1" x14ac:dyDescent="0.2">
      <c r="A210" s="107">
        <v>46446</v>
      </c>
      <c r="B210" s="90">
        <f>'PS INPUT'!E235</f>
        <v>0</v>
      </c>
      <c r="C210" s="108">
        <f>'PS INPUT'!F235</f>
        <v>192.35298553116897</v>
      </c>
      <c r="D210" s="13"/>
    </row>
    <row r="211" spans="1:4" hidden="1" outlineLevel="1" x14ac:dyDescent="0.2">
      <c r="A211" s="107">
        <v>46477</v>
      </c>
      <c r="B211" s="90">
        <f>'PS INPUT'!E236</f>
        <v>0</v>
      </c>
      <c r="C211" s="108">
        <f>'PS INPUT'!F236</f>
        <v>192.35298553116897</v>
      </c>
      <c r="D211" s="13"/>
    </row>
    <row r="212" spans="1:4" hidden="1" outlineLevel="1" x14ac:dyDescent="0.2">
      <c r="A212" s="107">
        <v>46507</v>
      </c>
      <c r="B212" s="90">
        <f>'PS INPUT'!E237</f>
        <v>0</v>
      </c>
      <c r="C212" s="108">
        <f>'PS INPUT'!F237</f>
        <v>192.35298553116897</v>
      </c>
      <c r="D212" s="13"/>
    </row>
    <row r="213" spans="1:4" hidden="1" outlineLevel="1" x14ac:dyDescent="0.2">
      <c r="A213" s="107">
        <v>46538</v>
      </c>
      <c r="B213" s="90">
        <f>'PS INPUT'!E238</f>
        <v>0</v>
      </c>
      <c r="C213" s="108">
        <f>'PS INPUT'!F238</f>
        <v>192.35298553116897</v>
      </c>
      <c r="D213" s="13"/>
    </row>
    <row r="214" spans="1:4" hidden="1" outlineLevel="1" x14ac:dyDescent="0.2">
      <c r="A214" s="107">
        <v>46568</v>
      </c>
      <c r="B214" s="90">
        <f>'PS INPUT'!E239</f>
        <v>0</v>
      </c>
      <c r="C214" s="108">
        <f>'PS INPUT'!F239</f>
        <v>192.35298553116897</v>
      </c>
      <c r="D214" s="13"/>
    </row>
    <row r="215" spans="1:4" hidden="1" outlineLevel="1" x14ac:dyDescent="0.2">
      <c r="A215" s="107">
        <v>46599</v>
      </c>
      <c r="B215" s="90">
        <f>'PS INPUT'!E240</f>
        <v>0</v>
      </c>
      <c r="C215" s="108">
        <f>'PS INPUT'!F240</f>
        <v>192.35298553116897</v>
      </c>
      <c r="D215" s="13"/>
    </row>
    <row r="216" spans="1:4" hidden="1" outlineLevel="1" x14ac:dyDescent="0.2">
      <c r="A216" s="107">
        <v>46630</v>
      </c>
      <c r="B216" s="90">
        <f>'PS INPUT'!E241</f>
        <v>0</v>
      </c>
      <c r="C216" s="108">
        <f>'PS INPUT'!F241</f>
        <v>192.35298553116897</v>
      </c>
      <c r="D216" s="13"/>
    </row>
    <row r="217" spans="1:4" hidden="1" outlineLevel="1" x14ac:dyDescent="0.2">
      <c r="A217" s="107">
        <v>46660</v>
      </c>
      <c r="B217" s="90">
        <f>'PS INPUT'!E242</f>
        <v>0</v>
      </c>
      <c r="C217" s="108">
        <f>'PS INPUT'!F242</f>
        <v>192.35298553116897</v>
      </c>
      <c r="D217" s="13"/>
    </row>
    <row r="218" spans="1:4" hidden="1" outlineLevel="1" x14ac:dyDescent="0.2">
      <c r="A218" s="107">
        <v>46691</v>
      </c>
      <c r="B218" s="90">
        <f>'PS INPUT'!E243</f>
        <v>0</v>
      </c>
      <c r="C218" s="108">
        <f>'PS INPUT'!F243</f>
        <v>0</v>
      </c>
      <c r="D218" s="13"/>
    </row>
    <row r="219" spans="1:4" hidden="1" outlineLevel="1" x14ac:dyDescent="0.2">
      <c r="A219" s="107">
        <v>46721</v>
      </c>
      <c r="B219" s="90">
        <f>'PS INPUT'!E244</f>
        <v>0</v>
      </c>
      <c r="C219" s="108">
        <f>'PS INPUT'!F244</f>
        <v>0</v>
      </c>
      <c r="D219" s="13"/>
    </row>
    <row r="220" spans="1:4" hidden="1" outlineLevel="1" x14ac:dyDescent="0.2">
      <c r="A220" s="107">
        <v>46752</v>
      </c>
      <c r="B220" s="90">
        <f>'PS INPUT'!E245</f>
        <v>0</v>
      </c>
      <c r="C220" s="108">
        <f>'PS INPUT'!F245</f>
        <v>0</v>
      </c>
      <c r="D220" s="13"/>
    </row>
    <row r="221" spans="1:4" hidden="1" outlineLevel="1" x14ac:dyDescent="0.2">
      <c r="A221" s="107">
        <v>46783</v>
      </c>
      <c r="B221" s="90">
        <f>'PS INPUT'!E246</f>
        <v>0</v>
      </c>
      <c r="C221" s="108">
        <f>'PS INPUT'!F246</f>
        <v>0</v>
      </c>
    </row>
    <row r="222" spans="1:4" hidden="1" outlineLevel="1" x14ac:dyDescent="0.2">
      <c r="A222" s="107">
        <v>46812</v>
      </c>
      <c r="B222" s="90">
        <f>'PS INPUT'!E247</f>
        <v>0</v>
      </c>
      <c r="C222" s="108">
        <f>'PS INPUT'!F247</f>
        <v>0</v>
      </c>
    </row>
    <row r="223" spans="1:4" hidden="1" outlineLevel="1" x14ac:dyDescent="0.2">
      <c r="A223" s="107">
        <v>46843</v>
      </c>
      <c r="B223" s="90">
        <f>'PS INPUT'!E248</f>
        <v>0</v>
      </c>
      <c r="C223" s="108">
        <f>'PS INPUT'!F248</f>
        <v>0</v>
      </c>
    </row>
    <row r="224" spans="1:4" hidden="1" outlineLevel="1" x14ac:dyDescent="0.2">
      <c r="A224" s="107">
        <v>46873</v>
      </c>
      <c r="B224" s="90">
        <f>'PS INPUT'!E249</f>
        <v>0</v>
      </c>
      <c r="C224" s="108">
        <f>'PS INPUT'!F249</f>
        <v>0</v>
      </c>
    </row>
    <row r="225" spans="1:3" hidden="1" outlineLevel="1" x14ac:dyDescent="0.2">
      <c r="A225" s="107">
        <v>46904</v>
      </c>
      <c r="B225" s="90">
        <f>'PS INPUT'!E250</f>
        <v>0</v>
      </c>
      <c r="C225" s="108">
        <f>'PS INPUT'!F250</f>
        <v>0</v>
      </c>
    </row>
    <row r="226" spans="1:3" hidden="1" outlineLevel="1" x14ac:dyDescent="0.2">
      <c r="A226" s="107">
        <v>46934</v>
      </c>
      <c r="B226" s="90">
        <f>'PS INPUT'!E251</f>
        <v>0</v>
      </c>
      <c r="C226" s="108">
        <f>'PS INPUT'!F251</f>
        <v>0</v>
      </c>
    </row>
    <row r="227" spans="1:3" hidden="1" outlineLevel="1" x14ac:dyDescent="0.2">
      <c r="A227" s="107">
        <v>46965</v>
      </c>
      <c r="B227" s="90">
        <f>'PS INPUT'!E252</f>
        <v>0</v>
      </c>
      <c r="C227" s="108">
        <f>'PS INPUT'!F252</f>
        <v>0</v>
      </c>
    </row>
    <row r="228" spans="1:3" hidden="1" outlineLevel="1" x14ac:dyDescent="0.2">
      <c r="A228" s="107">
        <v>46996</v>
      </c>
      <c r="B228" s="90">
        <f>'PS INPUT'!E253</f>
        <v>0</v>
      </c>
      <c r="C228" s="108">
        <f>'PS INPUT'!F253</f>
        <v>0</v>
      </c>
    </row>
    <row r="229" spans="1:3" hidden="1" outlineLevel="1" x14ac:dyDescent="0.2">
      <c r="A229" s="107">
        <v>47026</v>
      </c>
      <c r="B229" s="90">
        <f>'PS INPUT'!E254</f>
        <v>0</v>
      </c>
      <c r="C229" s="108">
        <f>'PS INPUT'!F254</f>
        <v>0</v>
      </c>
    </row>
    <row r="230" spans="1:3" hidden="1" outlineLevel="1" x14ac:dyDescent="0.2">
      <c r="A230" s="107">
        <v>47057</v>
      </c>
      <c r="B230" s="90">
        <f>'PS INPUT'!E255</f>
        <v>0</v>
      </c>
      <c r="C230" s="108">
        <f>'PS INPUT'!F255</f>
        <v>0</v>
      </c>
    </row>
    <row r="231" spans="1:3" hidden="1" outlineLevel="1" x14ac:dyDescent="0.2">
      <c r="A231" s="107">
        <v>47087</v>
      </c>
      <c r="B231" s="90">
        <f>'PS INPUT'!E256</f>
        <v>0</v>
      </c>
      <c r="C231" s="108">
        <f>'PS INPUT'!F256</f>
        <v>0</v>
      </c>
    </row>
    <row r="232" spans="1:3" hidden="1" outlineLevel="1" x14ac:dyDescent="0.2">
      <c r="A232" s="107">
        <v>47118</v>
      </c>
      <c r="B232" s="90">
        <f>'PS INPUT'!E257</f>
        <v>0</v>
      </c>
      <c r="C232" s="108">
        <f>'PS INPUT'!F257</f>
        <v>0</v>
      </c>
    </row>
    <row r="233" spans="1:3" hidden="1" outlineLevel="1" x14ac:dyDescent="0.2">
      <c r="A233" s="107">
        <v>47149</v>
      </c>
      <c r="B233" s="90">
        <f>'PS INPUT'!E258</f>
        <v>0</v>
      </c>
      <c r="C233" s="108">
        <f>'PS INPUT'!F258</f>
        <v>0</v>
      </c>
    </row>
    <row r="234" spans="1:3" hidden="1" outlineLevel="1" x14ac:dyDescent="0.2">
      <c r="A234" s="107">
        <v>47177</v>
      </c>
      <c r="B234" s="90">
        <f>'PS INPUT'!E259</f>
        <v>0</v>
      </c>
      <c r="C234" s="108">
        <f>'PS INPUT'!F259</f>
        <v>0</v>
      </c>
    </row>
    <row r="235" spans="1:3" hidden="1" outlineLevel="1" x14ac:dyDescent="0.2">
      <c r="A235" s="107">
        <v>47208</v>
      </c>
      <c r="B235" s="90">
        <f>'PS INPUT'!E260</f>
        <v>0</v>
      </c>
      <c r="C235" s="108">
        <f>'PS INPUT'!F260</f>
        <v>0</v>
      </c>
    </row>
    <row r="236" spans="1:3" hidden="1" outlineLevel="1" x14ac:dyDescent="0.2">
      <c r="A236" s="107">
        <v>47238</v>
      </c>
      <c r="B236" s="90">
        <f>'PS INPUT'!E261</f>
        <v>0</v>
      </c>
      <c r="C236" s="108">
        <f>'PS INPUT'!F261</f>
        <v>0</v>
      </c>
    </row>
    <row r="237" spans="1:3" hidden="1" outlineLevel="1" x14ac:dyDescent="0.2">
      <c r="A237" s="107">
        <v>47269</v>
      </c>
      <c r="B237" s="90">
        <f>'PS INPUT'!E262</f>
        <v>0</v>
      </c>
      <c r="C237" s="108">
        <f>'PS INPUT'!F262</f>
        <v>0</v>
      </c>
    </row>
    <row r="238" spans="1:3" hidden="1" outlineLevel="1" x14ac:dyDescent="0.2">
      <c r="A238" s="107">
        <v>47299</v>
      </c>
      <c r="B238" s="90">
        <f>'PS INPUT'!E263</f>
        <v>0</v>
      </c>
      <c r="C238" s="108">
        <f>'PS INPUT'!F263</f>
        <v>0</v>
      </c>
    </row>
    <row r="239" spans="1:3" hidden="1" outlineLevel="1" x14ac:dyDescent="0.2">
      <c r="A239" s="107">
        <v>47330</v>
      </c>
      <c r="B239" s="90">
        <f>'PS INPUT'!E264</f>
        <v>0</v>
      </c>
      <c r="C239" s="108">
        <f>'PS INPUT'!F264</f>
        <v>0</v>
      </c>
    </row>
    <row r="240" spans="1:3" hidden="1" outlineLevel="1" x14ac:dyDescent="0.2">
      <c r="A240" s="107">
        <v>47361</v>
      </c>
      <c r="B240" s="90">
        <f>'PS INPUT'!E265</f>
        <v>0</v>
      </c>
      <c r="C240" s="108">
        <f>'PS INPUT'!F265</f>
        <v>0</v>
      </c>
    </row>
    <row r="241" spans="1:3" hidden="1" outlineLevel="1" x14ac:dyDescent="0.2">
      <c r="A241" s="107">
        <v>47391</v>
      </c>
      <c r="B241" s="90">
        <f>'PS INPUT'!E266</f>
        <v>0</v>
      </c>
      <c r="C241" s="108">
        <f>'PS INPUT'!F266</f>
        <v>0</v>
      </c>
    </row>
    <row r="242" spans="1:3" hidden="1" outlineLevel="1" x14ac:dyDescent="0.2">
      <c r="A242" s="107">
        <v>47422</v>
      </c>
      <c r="B242" s="90">
        <f>'PS INPUT'!E267</f>
        <v>0</v>
      </c>
      <c r="C242" s="108">
        <f>'PS INPUT'!F267</f>
        <v>0</v>
      </c>
    </row>
    <row r="243" spans="1:3" hidden="1" outlineLevel="1" x14ac:dyDescent="0.2">
      <c r="A243" s="107">
        <v>47452</v>
      </c>
      <c r="B243" s="90">
        <f>'PS INPUT'!E268</f>
        <v>0</v>
      </c>
      <c r="C243" s="108">
        <f>'PS INPUT'!F268</f>
        <v>0</v>
      </c>
    </row>
    <row r="244" spans="1:3" hidden="1" outlineLevel="1" x14ac:dyDescent="0.2">
      <c r="A244" s="107">
        <v>47483</v>
      </c>
      <c r="B244" s="90">
        <f>'PS INPUT'!E269</f>
        <v>0</v>
      </c>
      <c r="C244" s="108">
        <f>'PS INPUT'!F269</f>
        <v>0</v>
      </c>
    </row>
    <row r="245" spans="1:3" hidden="1" outlineLevel="1" x14ac:dyDescent="0.2">
      <c r="A245" s="107">
        <v>47514</v>
      </c>
      <c r="B245" s="90">
        <f>'PS INPUT'!E270</f>
        <v>0</v>
      </c>
      <c r="C245" s="108">
        <f>'PS INPUT'!F270</f>
        <v>0</v>
      </c>
    </row>
    <row r="246" spans="1:3" hidden="1" outlineLevel="1" x14ac:dyDescent="0.2">
      <c r="A246" s="107">
        <v>47542</v>
      </c>
      <c r="B246" s="90">
        <f>'PS INPUT'!E271</f>
        <v>0</v>
      </c>
      <c r="C246" s="108">
        <f>'PS INPUT'!F271</f>
        <v>0</v>
      </c>
    </row>
    <row r="247" spans="1:3" hidden="1" outlineLevel="1" x14ac:dyDescent="0.2">
      <c r="A247" s="107">
        <v>47573</v>
      </c>
      <c r="B247" s="90">
        <f>'PS INPUT'!E272</f>
        <v>0</v>
      </c>
      <c r="C247" s="108">
        <f>'PS INPUT'!F272</f>
        <v>0</v>
      </c>
    </row>
    <row r="248" spans="1:3" hidden="1" outlineLevel="1" x14ac:dyDescent="0.2">
      <c r="A248" s="107">
        <v>47603</v>
      </c>
      <c r="B248" s="90">
        <f>'PS INPUT'!E273</f>
        <v>0</v>
      </c>
      <c r="C248" s="108">
        <f>'PS INPUT'!F273</f>
        <v>0</v>
      </c>
    </row>
    <row r="249" spans="1:3" hidden="1" outlineLevel="1" x14ac:dyDescent="0.2">
      <c r="A249" s="107">
        <v>47634</v>
      </c>
      <c r="B249" s="90">
        <f>'PS INPUT'!E274</f>
        <v>0</v>
      </c>
      <c r="C249" s="108">
        <f>'PS INPUT'!F274</f>
        <v>0</v>
      </c>
    </row>
    <row r="250" spans="1:3" hidden="1" outlineLevel="1" x14ac:dyDescent="0.2">
      <c r="A250" s="107">
        <v>47664</v>
      </c>
      <c r="B250" s="90">
        <f>'PS INPUT'!E275</f>
        <v>0</v>
      </c>
      <c r="C250" s="108">
        <f>'PS INPUT'!F275</f>
        <v>0</v>
      </c>
    </row>
    <row r="251" spans="1:3" hidden="1" outlineLevel="1" x14ac:dyDescent="0.2">
      <c r="A251" s="107">
        <v>47695</v>
      </c>
      <c r="B251" s="90">
        <f>'PS INPUT'!E276</f>
        <v>0</v>
      </c>
      <c r="C251" s="108">
        <f>'PS INPUT'!F276</f>
        <v>0</v>
      </c>
    </row>
    <row r="252" spans="1:3" hidden="1" outlineLevel="1" x14ac:dyDescent="0.2">
      <c r="A252" s="107">
        <v>47726</v>
      </c>
      <c r="B252" s="90">
        <f>'PS INPUT'!E277</f>
        <v>0</v>
      </c>
      <c r="C252" s="108">
        <f>'PS INPUT'!F277</f>
        <v>0</v>
      </c>
    </row>
    <row r="253" spans="1:3" hidden="1" outlineLevel="1" x14ac:dyDescent="0.2">
      <c r="A253" s="107">
        <v>47756</v>
      </c>
      <c r="B253" s="90">
        <f>'PS INPUT'!E278</f>
        <v>0</v>
      </c>
      <c r="C253" s="108">
        <f>'PS INPUT'!F278</f>
        <v>0</v>
      </c>
    </row>
    <row r="254" spans="1:3" hidden="1" outlineLevel="1" x14ac:dyDescent="0.2">
      <c r="A254" s="107">
        <v>47787</v>
      </c>
      <c r="B254" s="90">
        <f>'PS INPUT'!E279</f>
        <v>0</v>
      </c>
      <c r="C254" s="108">
        <f>'PS INPUT'!F279</f>
        <v>0</v>
      </c>
    </row>
    <row r="255" spans="1:3" hidden="1" outlineLevel="1" x14ac:dyDescent="0.2">
      <c r="A255" s="107">
        <v>47817</v>
      </c>
      <c r="B255" s="90">
        <f>'PS INPUT'!E280</f>
        <v>0</v>
      </c>
      <c r="C255" s="108">
        <f>'PS INPUT'!F280</f>
        <v>0</v>
      </c>
    </row>
    <row r="256" spans="1:3" hidden="1" outlineLevel="1" x14ac:dyDescent="0.2">
      <c r="A256" s="107">
        <v>47848</v>
      </c>
      <c r="B256" s="90">
        <f>'PS INPUT'!E281</f>
        <v>0</v>
      </c>
      <c r="C256" s="108">
        <f>'PS INPUT'!F281</f>
        <v>0</v>
      </c>
    </row>
    <row r="257" collapsed="1" x14ac:dyDescent="0.2"/>
  </sheetData>
  <mergeCells count="1">
    <mergeCell ref="A1:A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335"/>
  <sheetViews>
    <sheetView zoomScale="75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activeCell="D1" sqref="D1"/>
    </sheetView>
  </sheetViews>
  <sheetFormatPr defaultRowHeight="12.75" x14ac:dyDescent="0.2"/>
  <cols>
    <col min="1" max="1" width="7.5703125" style="1" customWidth="1"/>
    <col min="2" max="2" width="12.42578125" bestFit="1" customWidth="1"/>
    <col min="3" max="3" width="11.5703125" customWidth="1"/>
    <col min="4" max="4" width="17.85546875" customWidth="1"/>
    <col min="5" max="5" width="12.28515625" customWidth="1"/>
    <col min="6" max="6" width="10.5703125" customWidth="1"/>
    <col min="7" max="7" width="7.85546875" customWidth="1"/>
    <col min="8" max="8" width="15.140625" customWidth="1"/>
    <col min="9" max="9" width="16" customWidth="1"/>
    <col min="10" max="10" width="14" customWidth="1"/>
    <col min="11" max="11" width="11.85546875" customWidth="1"/>
    <col min="12" max="12" width="12.42578125" bestFit="1" customWidth="1"/>
    <col min="13" max="13" width="12.140625" customWidth="1"/>
    <col min="14" max="14" width="10.42578125" customWidth="1"/>
    <col min="15" max="15" width="14.42578125" customWidth="1"/>
    <col min="16" max="16" width="11.42578125" customWidth="1"/>
    <col min="17" max="17" width="14.140625" customWidth="1"/>
    <col min="18" max="18" width="13.140625" bestFit="1" customWidth="1"/>
    <col min="19" max="19" width="14" customWidth="1"/>
    <col min="20" max="20" width="15.28515625" customWidth="1"/>
    <col min="21" max="21" width="14" style="19" customWidth="1"/>
    <col min="22" max="22" width="13.42578125" customWidth="1"/>
    <col min="23" max="23" width="12.28515625" customWidth="1"/>
    <col min="24" max="24" width="13" customWidth="1"/>
    <col min="25" max="27" width="13.42578125" customWidth="1"/>
    <col min="28" max="28" width="13.7109375" style="20" customWidth="1"/>
    <col min="29" max="29" width="13.28515625" bestFit="1" customWidth="1"/>
    <col min="30" max="31" width="14.42578125" customWidth="1"/>
    <col min="32" max="32" width="14.5703125" customWidth="1"/>
    <col min="34" max="34" width="11.5703125" bestFit="1" customWidth="1"/>
    <col min="35" max="35" width="11.5703125" customWidth="1"/>
    <col min="36" max="36" width="13.5703125" bestFit="1" customWidth="1"/>
    <col min="37" max="37" width="10.85546875" customWidth="1"/>
    <col min="39" max="39" width="12.7109375" customWidth="1"/>
    <col min="42" max="42" width="10.28515625" bestFit="1" customWidth="1"/>
  </cols>
  <sheetData>
    <row r="1" spans="1:42" ht="13.5" thickBot="1" x14ac:dyDescent="0.25">
      <c r="D1" s="2">
        <f>LoansC!D1+LoansR!D1</f>
        <v>40597637.25</v>
      </c>
      <c r="E1" t="s">
        <v>0</v>
      </c>
      <c r="J1" s="3"/>
      <c r="K1" t="s">
        <v>1</v>
      </c>
      <c r="N1" s="21" t="s">
        <v>57</v>
      </c>
      <c r="U1" s="4"/>
      <c r="V1" s="5" t="s">
        <v>2</v>
      </c>
      <c r="W1" s="5"/>
      <c r="AB1"/>
    </row>
    <row r="2" spans="1:42" ht="13.5" thickBot="1" x14ac:dyDescent="0.25">
      <c r="D2" s="22">
        <f>LoansR!D2</f>
        <v>43220</v>
      </c>
      <c r="E2" t="s">
        <v>3</v>
      </c>
      <c r="I2" s="23"/>
      <c r="J2" s="40"/>
      <c r="K2" t="s">
        <v>4</v>
      </c>
      <c r="N2" s="24">
        <f>J2</f>
        <v>0</v>
      </c>
      <c r="O2" s="178" t="s">
        <v>5</v>
      </c>
      <c r="P2" s="179"/>
      <c r="R2" s="25" t="s">
        <v>58</v>
      </c>
      <c r="S2" s="26">
        <f>S187</f>
        <v>0</v>
      </c>
      <c r="U2"/>
      <c r="V2" s="7" t="s">
        <v>6</v>
      </c>
      <c r="W2" s="7"/>
      <c r="X2" s="7"/>
      <c r="Y2" s="7"/>
      <c r="Z2" s="7"/>
      <c r="AA2" s="7"/>
      <c r="AB2"/>
    </row>
    <row r="3" spans="1:42" x14ac:dyDescent="0.2">
      <c r="D3" s="8">
        <f>(B12-D2)/(DAY(B12))</f>
        <v>0</v>
      </c>
      <c r="E3" t="s">
        <v>7</v>
      </c>
      <c r="I3" s="27"/>
      <c r="K3" t="s">
        <v>8</v>
      </c>
      <c r="N3" s="10"/>
      <c r="U3"/>
      <c r="V3" s="11"/>
      <c r="W3" s="4"/>
      <c r="X3" s="4"/>
      <c r="Y3" s="4"/>
      <c r="Z3" s="4"/>
      <c r="AA3" s="4"/>
      <c r="AB3"/>
    </row>
    <row r="4" spans="1:42" x14ac:dyDescent="0.2">
      <c r="B4" s="28" t="s">
        <v>9</v>
      </c>
      <c r="C4" s="28"/>
      <c r="D4" s="29">
        <f>YEAR(D2)</f>
        <v>2018</v>
      </c>
      <c r="E4" t="s">
        <v>10</v>
      </c>
      <c r="I4" s="9"/>
      <c r="N4" s="10"/>
      <c r="U4"/>
      <c r="V4" s="11"/>
      <c r="W4" s="4"/>
      <c r="X4" s="4"/>
      <c r="Y4" s="4"/>
      <c r="Z4" s="4"/>
      <c r="AA4" s="4"/>
      <c r="AB4"/>
    </row>
    <row r="5" spans="1:42" x14ac:dyDescent="0.2">
      <c r="D5" s="30">
        <f>DATE(D4,1,1)</f>
        <v>43101</v>
      </c>
      <c r="E5" t="s">
        <v>11</v>
      </c>
      <c r="I5" s="9"/>
      <c r="N5" s="10"/>
      <c r="U5"/>
      <c r="V5" s="11"/>
      <c r="W5" s="4"/>
      <c r="X5" s="4"/>
      <c r="Y5" s="4"/>
      <c r="Z5" s="4"/>
      <c r="AA5" s="4"/>
      <c r="AB5"/>
    </row>
    <row r="6" spans="1:42" x14ac:dyDescent="0.2">
      <c r="D6" s="31">
        <f>EOMONTH(D5,11)</f>
        <v>43465</v>
      </c>
      <c r="E6" t="s">
        <v>12</v>
      </c>
      <c r="I6" s="9"/>
      <c r="J6" s="37"/>
      <c r="N6" s="10"/>
      <c r="U6"/>
      <c r="V6" s="11"/>
      <c r="W6" s="4"/>
      <c r="X6" s="4"/>
      <c r="Y6" s="4"/>
      <c r="Z6" s="4"/>
      <c r="AA6" s="4"/>
      <c r="AB6"/>
    </row>
    <row r="7" spans="1:42" x14ac:dyDescent="0.2">
      <c r="D7" s="32">
        <f>1+D6-D5</f>
        <v>365</v>
      </c>
      <c r="E7" t="s">
        <v>13</v>
      </c>
      <c r="I7" s="9"/>
      <c r="N7" s="37"/>
      <c r="U7"/>
      <c r="V7" s="11"/>
      <c r="W7" s="4"/>
      <c r="X7" s="4"/>
      <c r="Y7" s="4"/>
      <c r="Z7" s="4"/>
      <c r="AA7" s="4"/>
      <c r="AB7"/>
      <c r="AG7" s="41"/>
    </row>
    <row r="8" spans="1:42" x14ac:dyDescent="0.2">
      <c r="C8" s="37"/>
      <c r="D8" s="33">
        <f>(B12-D2)/D7</f>
        <v>0</v>
      </c>
      <c r="E8" t="s">
        <v>14</v>
      </c>
      <c r="I8" s="9"/>
      <c r="N8" s="10"/>
      <c r="T8" s="4"/>
      <c r="U8"/>
      <c r="V8" s="11"/>
      <c r="W8" s="98"/>
      <c r="X8" s="34"/>
      <c r="Y8" s="34"/>
      <c r="Z8" s="34"/>
      <c r="AA8" s="34"/>
      <c r="AB8" s="34"/>
      <c r="AC8" s="34"/>
      <c r="AD8" s="34"/>
    </row>
    <row r="9" spans="1:42" s="1" customFormat="1" ht="55.5" customHeight="1" x14ac:dyDescent="0.2">
      <c r="A9" s="12">
        <v>1</v>
      </c>
      <c r="B9" s="12">
        <f t="shared" ref="B9:I9" si="0">COLUMN(B:B)</f>
        <v>2</v>
      </c>
      <c r="C9" s="13">
        <f t="shared" si="0"/>
        <v>3</v>
      </c>
      <c r="D9" s="13">
        <f t="shared" si="0"/>
        <v>4</v>
      </c>
      <c r="E9" s="13">
        <f t="shared" si="0"/>
        <v>5</v>
      </c>
      <c r="F9" s="12">
        <f t="shared" si="0"/>
        <v>6</v>
      </c>
      <c r="G9" s="13">
        <f t="shared" si="0"/>
        <v>7</v>
      </c>
      <c r="H9" s="13">
        <f t="shared" si="0"/>
        <v>8</v>
      </c>
      <c r="I9" s="13">
        <f t="shared" si="0"/>
        <v>9</v>
      </c>
      <c r="J9" s="13" t="s">
        <v>15</v>
      </c>
      <c r="K9" s="13" t="s">
        <v>16</v>
      </c>
      <c r="L9" s="14" t="s">
        <v>17</v>
      </c>
      <c r="M9" s="13" t="s">
        <v>18</v>
      </c>
      <c r="N9" s="13">
        <f>COLUMN(N:N)</f>
        <v>14</v>
      </c>
      <c r="O9" s="12" t="s">
        <v>19</v>
      </c>
      <c r="P9" s="12" t="s">
        <v>20</v>
      </c>
      <c r="Q9" s="12" t="s">
        <v>21</v>
      </c>
      <c r="R9" s="13" t="s">
        <v>22</v>
      </c>
      <c r="S9" s="13" t="s">
        <v>23</v>
      </c>
      <c r="T9" s="12" t="s">
        <v>24</v>
      </c>
      <c r="U9" s="13">
        <v>21</v>
      </c>
      <c r="V9" s="13" t="s">
        <v>25</v>
      </c>
      <c r="W9" s="1">
        <v>23</v>
      </c>
      <c r="X9" s="13">
        <f>W9+1</f>
        <v>24</v>
      </c>
      <c r="Y9" s="13">
        <f t="shared" ref="Y9:AE9" si="1">X9+1</f>
        <v>25</v>
      </c>
      <c r="Z9" s="13">
        <f t="shared" si="1"/>
        <v>26</v>
      </c>
      <c r="AA9" s="13">
        <f t="shared" si="1"/>
        <v>27</v>
      </c>
      <c r="AB9" s="13">
        <f t="shared" si="1"/>
        <v>28</v>
      </c>
      <c r="AC9" s="13">
        <f t="shared" si="1"/>
        <v>29</v>
      </c>
      <c r="AD9" s="13">
        <f t="shared" si="1"/>
        <v>30</v>
      </c>
      <c r="AE9" s="13">
        <f t="shared" si="1"/>
        <v>31</v>
      </c>
      <c r="AF9" s="13" t="s">
        <v>71</v>
      </c>
      <c r="AG9" s="13" t="s">
        <v>72</v>
      </c>
      <c r="AH9" s="13" t="s">
        <v>73</v>
      </c>
      <c r="AI9" s="13" t="s">
        <v>74</v>
      </c>
      <c r="AJ9" s="13" t="s">
        <v>68</v>
      </c>
      <c r="AK9" s="13" t="s">
        <v>75</v>
      </c>
      <c r="AL9" s="13" t="s">
        <v>76</v>
      </c>
      <c r="AM9" s="13" t="s">
        <v>77</v>
      </c>
      <c r="AN9" s="13" t="s">
        <v>78</v>
      </c>
    </row>
    <row r="10" spans="1:42" ht="63.75" x14ac:dyDescent="0.2">
      <c r="A10" s="15" t="s">
        <v>26</v>
      </c>
      <c r="B10" s="14" t="s">
        <v>27</v>
      </c>
      <c r="C10" s="13" t="s">
        <v>28</v>
      </c>
      <c r="D10" s="13" t="s">
        <v>29</v>
      </c>
      <c r="E10" s="13" t="s">
        <v>30</v>
      </c>
      <c r="F10" s="13" t="s">
        <v>31</v>
      </c>
      <c r="G10" s="13" t="s">
        <v>32</v>
      </c>
      <c r="H10" s="13" t="s">
        <v>33</v>
      </c>
      <c r="I10" s="13" t="s">
        <v>34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6" t="s">
        <v>42</v>
      </c>
      <c r="R10" s="13" t="s">
        <v>43</v>
      </c>
      <c r="S10" s="13" t="s">
        <v>44</v>
      </c>
      <c r="T10" s="13" t="s">
        <v>45</v>
      </c>
      <c r="U10" s="13" t="s">
        <v>46</v>
      </c>
      <c r="V10" s="16" t="s">
        <v>47</v>
      </c>
      <c r="X10" s="42" t="s">
        <v>48</v>
      </c>
      <c r="Y10" s="17" t="s">
        <v>49</v>
      </c>
      <c r="Z10" s="17" t="s">
        <v>50</v>
      </c>
      <c r="AA10" s="17" t="s">
        <v>51</v>
      </c>
      <c r="AB10" s="17" t="s">
        <v>52</v>
      </c>
      <c r="AC10" s="17" t="s">
        <v>53</v>
      </c>
      <c r="AD10" s="17" t="s">
        <v>54</v>
      </c>
      <c r="AE10" s="42" t="s">
        <v>67</v>
      </c>
      <c r="AF10" s="17" t="s">
        <v>59</v>
      </c>
      <c r="AG10" s="17" t="s">
        <v>63</v>
      </c>
      <c r="AH10" s="17" t="s">
        <v>62</v>
      </c>
      <c r="AI10" s="17" t="s">
        <v>65</v>
      </c>
      <c r="AJ10" s="17" t="s">
        <v>66</v>
      </c>
      <c r="AK10" s="17" t="s">
        <v>80</v>
      </c>
      <c r="AL10" s="17" t="s">
        <v>81</v>
      </c>
      <c r="AM10" s="17" t="s">
        <v>82</v>
      </c>
      <c r="AN10" s="17" t="s">
        <v>83</v>
      </c>
      <c r="AO10" s="17"/>
    </row>
    <row r="11" spans="1:42" x14ac:dyDescent="0.2">
      <c r="A11" s="1" t="s">
        <v>55</v>
      </c>
      <c r="B11" s="44">
        <f>D2</f>
        <v>43220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  <c r="N11" s="6"/>
      <c r="O11" s="35"/>
      <c r="P11" s="36"/>
      <c r="Q11" s="92"/>
      <c r="R11" s="92"/>
      <c r="S11" s="93"/>
      <c r="T11" s="92"/>
      <c r="U11" s="94"/>
      <c r="V11" s="51"/>
      <c r="W11" s="27"/>
      <c r="X11" s="1"/>
      <c r="Y11" s="1"/>
      <c r="Z11" s="1"/>
      <c r="AA11" s="1"/>
      <c r="AB11"/>
    </row>
    <row r="12" spans="1:42" x14ac:dyDescent="0.2">
      <c r="A12" s="1" t="s">
        <v>56</v>
      </c>
      <c r="B12" s="18">
        <f>B11</f>
        <v>43220</v>
      </c>
      <c r="C12" s="37">
        <f>SUMIF(LoansC!$B$12:$B$187,Loans!$B12,LoansC!C$12:C$187)+SUMIF(LoansR!$B$12:$B$187,Loans!$B12,LoansR!C$12:C$187)</f>
        <v>2396481.5100000012</v>
      </c>
      <c r="D12" s="37">
        <f>SUMIF(LoansC!$B$12:$B$187,Loans!$B12,LoansC!D$12:D$187)+SUMIF(LoansR!$B$12:$B$187,Loans!$B12,LoansR!D$12:D$187)</f>
        <v>2396481.5100000012</v>
      </c>
      <c r="E12" s="37">
        <f>SUMIF(LoansC!$B$12:$B$187,Loans!$B12,LoansC!E$12:E$187)+SUMIF(LoansR!$B$12:$B$187,Loans!$B12,LoansR!E$12:E$187)</f>
        <v>0</v>
      </c>
      <c r="F12" s="37">
        <f>SUMIF(LoansC!$B$12:$B$187,Loans!$B12,LoansC!F$12:F$187)+SUMIF(LoansR!$B$12:$B$187,Loans!$B12,LoansR!F$12:F$187)</f>
        <v>0</v>
      </c>
      <c r="G12" s="37">
        <f>SUMIF(LoansC!$B$12:$B$187,Loans!$B12,LoansC!G$12:G$187)+SUMIF(LoansR!$B$12:$B$187,Loans!$B12,LoansR!G$12:G$187)</f>
        <v>1506</v>
      </c>
      <c r="H12" s="37">
        <f>SUMIF(LoansC!$B$12:$B$187,Loans!$B12,LoansC!H$12:H$187)+SUMIF(LoansR!$B$12:$B$187,Loans!$B12,LoansR!H$12:H$187)</f>
        <v>40308267.240000002</v>
      </c>
      <c r="I12" s="37">
        <f>SUMIF(LoansC!$B$12:$B$187,Loans!$B12,LoansC!I$12:I$187)+SUMIF(LoansR!$B$12:$B$187,Loans!$B12,LoansR!I$12:I$187)</f>
        <v>289370.01000000018</v>
      </c>
      <c r="J12" s="37">
        <f>SUMIF(LoansC!$B$12:$B$187,Loans!$B12,LoansC!J$12:J$187)+SUMIF(LoansR!$B$12:$B$187,Loans!$B12,LoansR!J$12:J$187)</f>
        <v>40597637.25</v>
      </c>
      <c r="K12" s="37">
        <f>SUMIF(LoansC!$B$12:$B$187,Loans!$B12,LoansC!K$12:K$187)+SUMIF(LoansR!$B$12:$B$187,Loans!$B12,LoansR!K$12:K$187)</f>
        <v>374829.75999999983</v>
      </c>
      <c r="L12" s="37">
        <f>SUMIF(LoansC!$B$12:$B$187,Loans!$B12,LoansC!L$12:L$187)+SUMIF(LoansR!$B$12:$B$187,Loans!$B12,LoansR!L$12:L$187)</f>
        <v>664199.77</v>
      </c>
      <c r="M12" s="37">
        <f>SUMIF(LoansC!$B$12:$B$187,Loans!$B12,LoansC!M$12:M$187)+SUMIF(LoansR!$B$12:$B$187,Loans!$B12,LoansR!M$12:M$187)</f>
        <v>715350</v>
      </c>
      <c r="N12" s="37">
        <f>SUMIF(LoansC!$B$12:$B$187,Loans!$B12,LoansC!N$12:N$187)+SUMIF(LoansR!$B$12:$B$187,Loans!$B12,LoansR!N$12:N$187)</f>
        <v>0</v>
      </c>
      <c r="O12" s="37">
        <f>SUMIF(LoansC!$B$12:$B$187,Loans!$B12,LoansC!O$12:O$187)+SUMIF(LoansR!$B$12:$B$187,Loans!$B12,LoansR!O$12:O$187)</f>
        <v>707130.59</v>
      </c>
      <c r="P12" s="37">
        <f>SUMIF(LoansC!$B$12:$B$187,Loans!$B12,LoansC!P$12:P$187)+SUMIF(LoansR!$B$12:$B$187,Loans!$B12,LoansR!P$12:P$187)</f>
        <v>396567.07</v>
      </c>
      <c r="Q12" s="37">
        <f>SUMIF(LoansC!$B$12:$B$187,Loans!$B12,LoansC!Q$12:Q$187)+SUMIF(LoansR!$B$12:$B$187,Loans!$B12,LoansR!Q$12:Q$187)</f>
        <v>310563.52</v>
      </c>
      <c r="R12" s="37">
        <f>SUMIF(LoansC!$B$12:$B$187,Loans!$B12,LoansC!R$12:R$187)+SUMIF(LoansR!$B$12:$B$187,Loans!$B12,LoansR!R$12:R$187)</f>
        <v>267632.70000000007</v>
      </c>
      <c r="S12" s="37">
        <f>SUMIF(LoansC!$B$12:$B$187,Loans!$B12,LoansC!S$12:S$187)+SUMIF(LoansR!$B$12:$B$187,Loans!$B12,LoansR!S$12:S$187)</f>
        <v>39997703.720000006</v>
      </c>
      <c r="T12" s="37">
        <f>SUMIF(LoansC!$B$12:$B$187,Loans!$B12,LoansC!T$12:T$187)+SUMIF(LoansR!$B$12:$B$187,Loans!$B12,LoansR!T$12:T$187)</f>
        <v>40265336.420000017</v>
      </c>
      <c r="U12" s="37">
        <f>(SUMIF(LoansC!$B$12:$B$187,Loans!$B12,LoansC!U$12:U$187)+SUMIF(LoansR!$B$12:$B$187,Loans!$B12,LoansR!U$12:U$187))/2</f>
        <v>1</v>
      </c>
      <c r="V12" s="37">
        <f>SUMIF(LoansC!$B$12:$B$187,Loans!$B12,LoansC!V$12:V$187)+SUMIF(LoansR!$B$12:$B$187,Loans!$B12,LoansR!V$12:V$187)</f>
        <v>327149.29350624996</v>
      </c>
      <c r="W12" s="37">
        <f>SUMIF(LoansC!$B$12:$B$187,Loans!$B12,LoansC!W$12:W$187)+SUMIF(LoansR!$B$12:$B$187,Loans!$B12,LoansR!W$12:W$187)</f>
        <v>0</v>
      </c>
      <c r="X12" s="50">
        <f>IF(MONTH($B12)&gt;=6,VLOOKUP(YEAR($B12)+1,SRECPrice!$B$5:$C$29,2,FALSE),VLOOKUP(YEAR($B12),SRECPrice!$B$5:$C$29,2,FALSE))</f>
        <v>209</v>
      </c>
      <c r="Y12" s="37">
        <f>SUMIF(LoansC!$B$12:$B$187,Loans!$B12,LoansC!Y$12:Y$187)+SUMIF(LoansR!$B$12:$B$187,Loans!$B12,LoansR!Y$12:Y$187)</f>
        <v>0</v>
      </c>
      <c r="Z12" s="37">
        <f>SUMIF(LoansC!$B$12:$B$187,Loans!$B12,LoansC!Z$12:Z$187)+SUMIF(LoansR!$B$12:$B$187,Loans!$B12,LoansR!Z$12:Z$187)</f>
        <v>0</v>
      </c>
      <c r="AA12" s="37">
        <f>SUMIF(LoansC!$B$12:$B$187,Loans!$B12,LoansC!AA$12:AA$187)+SUMIF(LoansR!$B$12:$B$187,Loans!$B12,LoansR!AA$12:AA$187)</f>
        <v>0</v>
      </c>
      <c r="AB12" s="37">
        <f>SUMIF(LoansC!$B$12:$B$187,Loans!$B12,LoansC!AB$12:AB$187)+SUMIF(LoansR!$B$12:$B$187,Loans!$B12,LoansR!AB$12:AB$187)</f>
        <v>0</v>
      </c>
      <c r="AC12" s="37">
        <f>SUMIF(LoansC!$B$12:$B$187,Loans!$B12,LoansC!AC$12:AC$187)+SUMIF(LoansR!$B$12:$B$187,Loans!$B12,LoansR!AC$12:AC$187)</f>
        <v>16</v>
      </c>
      <c r="AD12" s="37">
        <f>SUMIF(LoansC!$B$12:$B$187,Loans!$B12,LoansC!AD$12:AD$187)+SUMIF(LoansR!$B$12:$B$187,Loans!$B12,LoansR!AD$12:AD$187)</f>
        <v>0</v>
      </c>
      <c r="AE12" s="56">
        <f>SUMIF(LoansC!$B$12:$B$187,Loans!$B12,LoansC!AE$12:AE$187)</f>
        <v>9.6699999999999994E-2</v>
      </c>
      <c r="AF12" s="37">
        <f>SUMIF(LoansC!$B$12:$B$187,Loans!$B12,LoansC!AF$12:AF$187)+SUMIF(LoansR!$B$12:$B$187,Loans!$B12,LoansR!AF$12:AF$187)</f>
        <v>-47681.830846500059</v>
      </c>
      <c r="AG12" s="37">
        <f>SUMIF(LoansC!$B$12:$B$187,Loans!$B12,LoansC!AG$12:AG$187)+SUMIF(LoansR!$B$12:$B$187,Loans!$B12,LoansR!AG$12:AG$187)</f>
        <v>0</v>
      </c>
      <c r="AH12" s="37">
        <f>SUMIF(LoansC!$B$12:$B$187,Loans!$B12,LoansC!AH$12:AH$187)+SUMIF(LoansR!$B$12:$B$187,Loans!$B12,LoansR!AH$12:AH$187)</f>
        <v>0</v>
      </c>
      <c r="AI12" s="37">
        <f>SUMIF(LoansC!$B$12:$B$187,Loans!$B12,LoansC!AI$12:AI$187)+SUMIF(LoansR!$B$12:$B$187,Loans!$B12,LoansR!AI$12:AI$187)</f>
        <v>1490</v>
      </c>
      <c r="AJ12" s="37">
        <f>SUMIF(LoansC!$B$12:$B$187,Loans!$B12,LoansC!AJ$12:AJ$187)+SUMIF(LoansR!$B$12:$B$187,Loans!$B12,LoansR!AJ$12:AJ$187)</f>
        <v>395911.09</v>
      </c>
      <c r="AK12" s="37">
        <f>SUMIF(LoansC!$B$12:$B$187,Loans!$B12,LoansC!AK$12:AK$187)+SUMIF(LoansR!$B$12:$B$187,Loans!$B12,LoansR!AK$12:AK$187)</f>
        <v>0</v>
      </c>
      <c r="AL12" s="37">
        <f>SUMIF(LoansC!$B$12:$B$187,Loans!$B12,LoansC!AL$12:AL$187)+SUMIF(LoansR!$B$12:$B$187,Loans!$B12,LoansR!AL$12:AL$187)</f>
        <v>0</v>
      </c>
      <c r="AM12" s="37">
        <f>SUMIF(LoansC!$B$12:$B$187,Loans!$B12,LoansC!AM$12:AM$187)+SUMIF(LoansR!$B$12:$B$187,Loans!$B12,LoansR!AM$12:AM$187)</f>
        <v>0</v>
      </c>
      <c r="AN12" s="37">
        <f>SUMIF(LoansC!$B$12:$B$187,Loans!$B12,LoansC!AN$12:AN$187)+SUMIF(LoansR!$B$12:$B$187,Loans!$B12,LoansR!AN$12:AN$187)</f>
        <v>0</v>
      </c>
      <c r="AP12" s="57"/>
    </row>
    <row r="13" spans="1:42" x14ac:dyDescent="0.2">
      <c r="A13" s="1">
        <f t="shared" ref="A13:A76" si="2">MONTH(B13)</f>
        <v>5</v>
      </c>
      <c r="B13" s="101">
        <f t="shared" ref="B13:B44" si="3">EOMONTH(B12,1)</f>
        <v>43251</v>
      </c>
      <c r="C13" s="37">
        <f>SUMIF(LoansC!$B$12:$B$187,Loans!$B13,LoansC!C$12:C$187)+SUMIF(LoansR!$B$12:$B$187,Loans!$B13,LoansR!C$12:C$187)</f>
        <v>2862179.3899999997</v>
      </c>
      <c r="D13" s="37">
        <f>SUMIF(LoansC!$B$12:$B$187,Loans!$B13,LoansC!D$12:D$187)+SUMIF(LoansR!$B$12:$B$187,Loans!$B13,LoansR!D$12:D$187)</f>
        <v>5258660.9000000013</v>
      </c>
      <c r="E13" s="37">
        <f>SUMIF(LoansC!$B$12:$B$187,Loans!$B13,LoansC!E$12:E$187)+SUMIF(LoansR!$B$12:$B$187,Loans!$B13,LoansR!E$12:E$187)</f>
        <v>0</v>
      </c>
      <c r="F13" s="37">
        <f>SUMIF(LoansC!$B$12:$B$187,Loans!$B13,LoansC!F$12:F$187)+SUMIF(LoansR!$B$12:$B$187,Loans!$B13,LoansR!F$12:F$187)</f>
        <v>0</v>
      </c>
      <c r="G13" s="37">
        <f>SUMIF(LoansC!$B$12:$B$187,Loans!$B13,LoansC!G$12:G$187)+SUMIF(LoansR!$B$12:$B$187,Loans!$B13,LoansR!G$12:G$187)</f>
        <v>2136</v>
      </c>
      <c r="H13" s="37">
        <f>SUMIF(LoansC!$B$12:$B$187,Loans!$B13,LoansC!H$12:H$187)+SUMIF(LoansR!$B$12:$B$187,Loans!$B13,LoansR!H$12:H$187)</f>
        <v>39997703.720000006</v>
      </c>
      <c r="I13" s="37">
        <f>SUMIF(LoansC!$B$12:$B$187,Loans!$B13,LoansC!I$12:I$187)+SUMIF(LoansR!$B$12:$B$187,Loans!$B13,LoansR!I$12:I$187)</f>
        <v>267632.7000000003</v>
      </c>
      <c r="J13" s="37">
        <f>SUMIF(LoansC!$B$12:$B$187,Loans!$B13,LoansC!J$12:J$187)+SUMIF(LoansR!$B$12:$B$187,Loans!$B13,LoansR!J$12:J$187)</f>
        <v>40265336.420000017</v>
      </c>
      <c r="K13" s="37">
        <f>SUMIF(LoansC!$B$12:$B$187,Loans!$B13,LoansC!K$12:K$187)+SUMIF(LoansR!$B$12:$B$187,Loans!$B13,LoansR!K$12:K$187)</f>
        <v>371809.1599999998</v>
      </c>
      <c r="L13" s="37">
        <f>SUMIF(LoansC!$B$12:$B$187,Loans!$B13,LoansC!L$12:L$187)+SUMIF(LoansR!$B$12:$B$187,Loans!$B13,LoansR!L$12:L$187)</f>
        <v>639441.85999999987</v>
      </c>
      <c r="M13" s="37">
        <f>SUMIF(LoansC!$B$12:$B$187,Loans!$B13,LoansC!M$12:M$187)+SUMIF(LoansR!$B$12:$B$187,Loans!$B13,LoansR!M$12:M$187)</f>
        <v>1009014</v>
      </c>
      <c r="N13" s="37">
        <f>SUMIF(LoansC!$B$12:$B$187,Loans!$B13,LoansC!N$12:N$187)+SUMIF(LoansR!$B$12:$B$187,Loans!$B13,LoansR!N$12:N$187)</f>
        <v>0</v>
      </c>
      <c r="O13" s="37">
        <f>SUMIF(LoansC!$B$12:$B$187,Loans!$B13,LoansC!O$12:O$187)+SUMIF(LoansR!$B$12:$B$187,Loans!$B13,LoansR!O$12:O$187)</f>
        <v>1003746.23</v>
      </c>
      <c r="P13" s="37">
        <f>SUMIF(LoansC!$B$12:$B$187,Loans!$B13,LoansC!P$12:P$187)+SUMIF(LoansR!$B$12:$B$187,Loans!$B13,LoansR!P$12:P$187)</f>
        <v>402926.8</v>
      </c>
      <c r="Q13" s="37">
        <f>SUMIF(LoansC!$B$12:$B$187,Loans!$B13,LoansC!Q$12:Q$187)+SUMIF(LoansR!$B$12:$B$187,Loans!$B13,LoansR!Q$12:Q$187)</f>
        <v>600819.43000000005</v>
      </c>
      <c r="R13" s="37">
        <f>SUMIF(LoansC!$B$12:$B$187,Loans!$B13,LoansC!R$12:R$187)+SUMIF(LoansR!$B$12:$B$187,Loans!$B13,LoansR!R$12:R$187)</f>
        <v>236515.06</v>
      </c>
      <c r="S13" s="37">
        <f>SUMIF(LoansC!$B$12:$B$187,Loans!$B13,LoansC!S$12:S$187)+SUMIF(LoansR!$B$12:$B$187,Loans!$B13,LoansR!S$12:S$187)</f>
        <v>39396884.289999999</v>
      </c>
      <c r="T13" s="37">
        <f>SUMIF(LoansC!$B$12:$B$187,Loans!$B13,LoansC!T$12:T$187)+SUMIF(LoansR!$B$12:$B$187,Loans!$B13,LoansR!T$12:T$187)</f>
        <v>39633399.350000001</v>
      </c>
      <c r="U13" s="37">
        <f>(SUMIF(LoansC!$B$12:$B$187,Loans!$B13,LoansC!U$12:U$187)+SUMIF(LoansR!$B$12:$B$187,Loans!$B13,LoansR!U$12:U$187))/2</f>
        <v>1</v>
      </c>
      <c r="V13" s="37">
        <f>SUMIF(LoansC!$B$12:$B$187,Loans!$B13,LoansC!V$12:V$187)+SUMIF(LoansR!$B$12:$B$187,Loans!$B13,LoansR!V$12:V$187)</f>
        <v>324471.50265116675</v>
      </c>
      <c r="W13" s="37">
        <f>SUMIF(LoansC!$B$12:$B$187,Loans!$B13,LoansC!W$12:W$187)+SUMIF(LoansR!$B$12:$B$187,Loans!$B13,LoansR!W$12:W$187)</f>
        <v>0</v>
      </c>
      <c r="X13" s="50">
        <f>IF(MONTH($B13)&gt;=6,VLOOKUP(YEAR($B13)+1,SRECPrice!$B$5:$C$29,2,FALSE),VLOOKUP(YEAR($B13),SRECPrice!$B$5:$C$29,2,FALSE))</f>
        <v>209</v>
      </c>
      <c r="Y13" s="37">
        <f>SUMIF(LoansC!$B$12:$B$187,Loans!$B13,LoansC!Y$12:Y$187)+SUMIF(LoansR!$B$12:$B$187,Loans!$B13,LoansR!Y$12:Y$187)</f>
        <v>0</v>
      </c>
      <c r="Z13" s="37">
        <f>SUMIF(LoansC!$B$12:$B$187,Loans!$B13,LoansC!Z$12:Z$187)+SUMIF(LoansR!$B$12:$B$187,Loans!$B13,LoansR!Z$12:Z$187)</f>
        <v>0</v>
      </c>
      <c r="AA13" s="37">
        <f>SUMIF(LoansC!$B$12:$B$187,Loans!$B13,LoansC!AA$12:AA$187)+SUMIF(LoansR!$B$12:$B$187,Loans!$B13,LoansR!AA$12:AA$187)</f>
        <v>0</v>
      </c>
      <c r="AB13" s="37">
        <f>SUMIF(LoansC!$B$12:$B$187,Loans!$B13,LoansC!AB$12:AB$187)+SUMIF(LoansR!$B$12:$B$187,Loans!$B13,LoansR!AB$12:AB$187)</f>
        <v>0</v>
      </c>
      <c r="AC13" s="37">
        <f>SUMIF(LoansC!$B$12:$B$187,Loans!$B13,LoansC!AC$12:AC$187)+SUMIF(LoansR!$B$12:$B$187,Loans!$B13,LoansR!AC$12:AC$187)</f>
        <v>21</v>
      </c>
      <c r="AD13" s="37">
        <f>SUMIF(LoansC!$B$12:$B$187,Loans!$B13,LoansC!AD$12:AD$187)+SUMIF(LoansR!$B$12:$B$187,Loans!$B13,LoansR!AD$12:AD$187)</f>
        <v>0</v>
      </c>
      <c r="AE13" s="56">
        <f>SUMIF(LoansC!$B$12:$B$187,Loans!$B13,LoansC!AE$12:AE$187)</f>
        <v>9.6699999999999994E-2</v>
      </c>
      <c r="AF13" s="37">
        <f>SUMIF(LoansC!$B$12:$B$187,Loans!$B13,LoansC!AF$12:AF$187)+SUMIF(LoansR!$B$12:$B$187,Loans!$B13,LoansR!AF$12:AF$187)</f>
        <v>-47338.950080750074</v>
      </c>
      <c r="AG13" s="37">
        <f>SUMIF(LoansC!$B$12:$B$187,Loans!$B13,LoansC!AG$12:AG$187)+SUMIF(LoansR!$B$12:$B$187,Loans!$B13,LoansR!AG$12:AG$187)</f>
        <v>0</v>
      </c>
      <c r="AH13" s="37">
        <f>SUMIF(LoansC!$B$12:$B$187,Loans!$B13,LoansC!AH$12:AH$187)+SUMIF(LoansR!$B$12:$B$187,Loans!$B13,LoansR!AH$12:AH$187)</f>
        <v>0</v>
      </c>
      <c r="AI13" s="37">
        <f>SUMIF(LoansC!$B$12:$B$187,Loans!$B13,LoansC!AI$12:AI$187)+SUMIF(LoansR!$B$12:$B$187,Loans!$B13,LoansR!AI$12:AI$187)</f>
        <v>2115</v>
      </c>
      <c r="AJ13" s="37">
        <f>SUMIF(LoansC!$B$12:$B$187,Loans!$B13,LoansC!AJ$12:AJ$187)+SUMIF(LoansR!$B$12:$B$187,Loans!$B13,LoansR!AJ$12:AJ$187)</f>
        <v>561805.04</v>
      </c>
      <c r="AK13" s="37">
        <f>SUMIF(LoansC!$B$12:$B$187,Loans!$B13,LoansC!AK$12:AK$187)+SUMIF(LoansR!$B$12:$B$187,Loans!$B13,LoansR!AK$12:AK$187)</f>
        <v>0</v>
      </c>
      <c r="AL13" s="37">
        <f>SUMIF(LoansC!$B$12:$B$187,Loans!$B13,LoansC!AL$12:AL$187)+SUMIF(LoansR!$B$12:$B$187,Loans!$B13,LoansR!AL$12:AL$187)</f>
        <v>0</v>
      </c>
      <c r="AM13" s="37">
        <f>SUMIF(LoansC!$B$12:$B$187,Loans!$B13,LoansC!AM$12:AM$187)+SUMIF(LoansR!$B$12:$B$187,Loans!$B13,LoansR!AM$12:AM$187)</f>
        <v>0</v>
      </c>
      <c r="AN13" s="37">
        <f>SUMIF(LoansC!$B$12:$B$187,Loans!$B13,LoansC!AN$12:AN$187)+SUMIF(LoansR!$B$12:$B$187,Loans!$B13,LoansR!AN$12:AN$187)</f>
        <v>0</v>
      </c>
      <c r="AP13" s="57"/>
    </row>
    <row r="14" spans="1:42" x14ac:dyDescent="0.2">
      <c r="A14" s="1">
        <f t="shared" si="2"/>
        <v>6</v>
      </c>
      <c r="B14" s="101">
        <f t="shared" si="3"/>
        <v>43281</v>
      </c>
      <c r="C14" s="37">
        <f>SUMIF(LoansC!$B$12:$B$187,Loans!$B14,LoansC!C$12:C$187)+SUMIF(LoansR!$B$12:$B$187,Loans!$B14,LoansR!C$12:C$187)</f>
        <v>2805090.0099999988</v>
      </c>
      <c r="D14" s="37">
        <f>SUMIF(LoansC!$B$12:$B$187,Loans!$B14,LoansC!D$12:D$187)+SUMIF(LoansR!$B$12:$B$187,Loans!$B14,LoansR!D$12:D$187)</f>
        <v>8063750.9100000001</v>
      </c>
      <c r="E14" s="37">
        <f>SUMIF(LoansC!$B$12:$B$187,Loans!$B14,LoansC!E$12:E$187)+SUMIF(LoansR!$B$12:$B$187,Loans!$B14,LoansR!E$12:E$187)</f>
        <v>0</v>
      </c>
      <c r="F14" s="37">
        <f>SUMIF(LoansC!$B$12:$B$187,Loans!$B14,LoansC!F$12:F$187)+SUMIF(LoansR!$B$12:$B$187,Loans!$B14,LoansR!F$12:F$187)</f>
        <v>0</v>
      </c>
      <c r="G14" s="37">
        <f>SUMIF(LoansC!$B$12:$B$187,Loans!$B14,LoansC!G$12:G$187)+SUMIF(LoansR!$B$12:$B$187,Loans!$B14,LoansR!G$12:G$187)</f>
        <v>2392</v>
      </c>
      <c r="H14" s="37">
        <f>SUMIF(LoansC!$B$12:$B$187,Loans!$B14,LoansC!H$12:H$187)+SUMIF(LoansR!$B$12:$B$187,Loans!$B14,LoansR!H$12:H$187)</f>
        <v>39396884.290000007</v>
      </c>
      <c r="I14" s="37">
        <f>SUMIF(LoansC!$B$12:$B$187,Loans!$B14,LoansC!I$12:I$187)+SUMIF(LoansR!$B$12:$B$187,Loans!$B14,LoansR!I$12:I$187)</f>
        <v>236515.06000000006</v>
      </c>
      <c r="J14" s="37">
        <f>SUMIF(LoansC!$B$12:$B$187,Loans!$B14,LoansC!J$12:J$187)+SUMIF(LoansR!$B$12:$B$187,Loans!$B14,LoansR!J$12:J$187)</f>
        <v>39633399.350000001</v>
      </c>
      <c r="K14" s="37">
        <f>SUMIF(LoansC!$B$12:$B$187,Loans!$B14,LoansC!K$12:K$187)+SUMIF(LoansR!$B$12:$B$187,Loans!$B14,LoansR!K$12:K$187)</f>
        <v>366046.49999999994</v>
      </c>
      <c r="L14" s="37">
        <f>SUMIF(LoansC!$B$12:$B$187,Loans!$B14,LoansC!L$12:L$187)+SUMIF(LoansR!$B$12:$B$187,Loans!$B14,LoansR!L$12:L$187)</f>
        <v>602561.55999999982</v>
      </c>
      <c r="M14" s="37">
        <f>SUMIF(LoansC!$B$12:$B$187,Loans!$B14,LoansC!M$12:M$187)+SUMIF(LoansR!$B$12:$B$187,Loans!$B14,LoansR!M$12:M$187)</f>
        <v>1129816</v>
      </c>
      <c r="N14" s="37">
        <f>SUMIF(LoansC!$B$12:$B$187,Loans!$B14,LoansC!N$12:N$187)+SUMIF(LoansR!$B$12:$B$187,Loans!$B14,LoansR!N$12:N$187)</f>
        <v>0</v>
      </c>
      <c r="O14" s="37">
        <f>SUMIF(LoansC!$B$12:$B$187,Loans!$B14,LoansC!O$12:O$187)+SUMIF(LoansR!$B$12:$B$187,Loans!$B14,LoansR!O$12:O$187)</f>
        <v>1124106.77</v>
      </c>
      <c r="P14" s="37">
        <f>SUMIF(LoansC!$B$12:$B$187,Loans!$B14,LoansC!P$12:P$187)+SUMIF(LoansR!$B$12:$B$187,Loans!$B14,LoansR!P$12:P$187)</f>
        <v>384835.00999999989</v>
      </c>
      <c r="Q14" s="37">
        <f>SUMIF(LoansC!$B$12:$B$187,Loans!$B14,LoansC!Q$12:Q$187)+SUMIF(LoansR!$B$12:$B$187,Loans!$B14,LoansR!Q$12:Q$187)</f>
        <v>739271.76000000024</v>
      </c>
      <c r="R14" s="37">
        <f>SUMIF(LoansC!$B$12:$B$187,Loans!$B14,LoansC!R$12:R$187)+SUMIF(LoansR!$B$12:$B$187,Loans!$B14,LoansR!R$12:R$187)</f>
        <v>217726.55000000002</v>
      </c>
      <c r="S14" s="37">
        <f>SUMIF(LoansC!$B$12:$B$187,Loans!$B14,LoansC!S$12:S$187)+SUMIF(LoansR!$B$12:$B$187,Loans!$B14,LoansR!S$12:S$187)</f>
        <v>38657612.529999994</v>
      </c>
      <c r="T14" s="37">
        <f>SUMIF(LoansC!$B$12:$B$187,Loans!$B14,LoansC!T$12:T$187)+SUMIF(LoansR!$B$12:$B$187,Loans!$B14,LoansR!T$12:T$187)</f>
        <v>38875339.079999991</v>
      </c>
      <c r="U14" s="37">
        <f>(SUMIF(LoansC!$B$12:$B$187,Loans!$B14,LoansC!U$12:U$187)+SUMIF(LoansR!$B$12:$B$187,Loans!$B14,LoansR!U$12:U$187))/2</f>
        <v>1</v>
      </c>
      <c r="V14" s="37">
        <f>SUMIF(LoansC!$B$12:$B$187,Loans!$B14,LoansC!V$12:V$187)+SUMIF(LoansR!$B$12:$B$187,Loans!$B14,LoansR!V$12:V$187)</f>
        <v>319379.14309541666</v>
      </c>
      <c r="W14" s="37">
        <f>SUMIF(LoansC!$B$12:$B$187,Loans!$B14,LoansC!W$12:W$187)+SUMIF(LoansR!$B$12:$B$187,Loans!$B14,LoansR!W$12:W$187)</f>
        <v>0</v>
      </c>
      <c r="X14" s="50">
        <f>IF(MONTH($B14)&gt;=6,VLOOKUP(YEAR($B14)+1,SRECPrice!$B$5:$C$29,2,FALSE),VLOOKUP(YEAR($B14),SRECPrice!$B$5:$C$29,2,FALSE))</f>
        <v>209</v>
      </c>
      <c r="Y14" s="37">
        <f>SUMIF(LoansC!$B$12:$B$187,Loans!$B14,LoansC!Y$12:Y$187)+SUMIF(LoansR!$B$12:$B$187,Loans!$B14,LoansR!Y$12:Y$187)</f>
        <v>0</v>
      </c>
      <c r="Z14" s="37">
        <f>SUMIF(LoansC!$B$12:$B$187,Loans!$B14,LoansC!Z$12:Z$187)+SUMIF(LoansR!$B$12:$B$187,Loans!$B14,LoansR!Z$12:Z$187)</f>
        <v>0</v>
      </c>
      <c r="AA14" s="37">
        <f>SUMIF(LoansC!$B$12:$B$187,Loans!$B14,LoansC!AA$12:AA$187)+SUMIF(LoansR!$B$12:$B$187,Loans!$B14,LoansR!AA$12:AA$187)</f>
        <v>0</v>
      </c>
      <c r="AB14" s="37">
        <f>SUMIF(LoansC!$B$12:$B$187,Loans!$B14,LoansC!AB$12:AB$187)+SUMIF(LoansR!$B$12:$B$187,Loans!$B14,LoansR!AB$12:AB$187)</f>
        <v>0</v>
      </c>
      <c r="AC14" s="37">
        <f>SUMIF(LoansC!$B$12:$B$187,Loans!$B14,LoansC!AC$12:AC$187)+SUMIF(LoansR!$B$12:$B$187,Loans!$B14,LoansR!AC$12:AC$187)</f>
        <v>24</v>
      </c>
      <c r="AD14" s="37">
        <f>SUMIF(LoansC!$B$12:$B$187,Loans!$B14,LoansC!AD$12:AD$187)+SUMIF(LoansR!$B$12:$B$187,Loans!$B14,LoansR!AD$12:AD$187)</f>
        <v>0</v>
      </c>
      <c r="AE14" s="56">
        <f>SUMIF(LoansC!$B$12:$B$187,Loans!$B14,LoansC!AE$12:AE$187)</f>
        <v>9.6699999999999994E-2</v>
      </c>
      <c r="AF14" s="37">
        <f>SUMIF(LoansC!$B$12:$B$187,Loans!$B14,LoansC!AF$12:AF$187)+SUMIF(LoansR!$B$12:$B$187,Loans!$B14,LoansR!AF$12:AF$187)</f>
        <v>-46668.658156750054</v>
      </c>
      <c r="AG14" s="37">
        <f>SUMIF(LoansC!$B$12:$B$187,Loans!$B14,LoansC!AG$12:AG$187)+SUMIF(LoansR!$B$12:$B$187,Loans!$B14,LoansR!AG$12:AG$187)</f>
        <v>0</v>
      </c>
      <c r="AH14" s="37">
        <f>SUMIF(LoansC!$B$12:$B$187,Loans!$B14,LoansC!AH$12:AH$187)+SUMIF(LoansR!$B$12:$B$187,Loans!$B14,LoansR!AH$12:AH$187)</f>
        <v>0</v>
      </c>
      <c r="AI14" s="37">
        <f>SUMIF(LoansC!$B$12:$B$187,Loans!$B14,LoansC!AI$12:AI$187)+SUMIF(LoansR!$B$12:$B$187,Loans!$B14,LoansR!AI$12:AI$187)</f>
        <v>2368</v>
      </c>
      <c r="AJ14" s="37">
        <f>SUMIF(LoansC!$B$12:$B$187,Loans!$B14,LoansC!AJ$12:AJ$187)+SUMIF(LoansR!$B$12:$B$187,Loans!$B14,LoansR!AJ$12:AJ$187)</f>
        <v>629251.82999999996</v>
      </c>
      <c r="AK14" s="37">
        <f>SUMIF(LoansC!$B$12:$B$187,Loans!$B14,LoansC!AK$12:AK$187)+SUMIF(LoansR!$B$12:$B$187,Loans!$B14,LoansR!AK$12:AK$187)</f>
        <v>0</v>
      </c>
      <c r="AL14" s="37">
        <f>SUMIF(LoansC!$B$12:$B$187,Loans!$B14,LoansC!AL$12:AL$187)+SUMIF(LoansR!$B$12:$B$187,Loans!$B14,LoansR!AL$12:AL$187)</f>
        <v>0</v>
      </c>
      <c r="AM14" s="37">
        <f>SUMIF(LoansC!$B$12:$B$187,Loans!$B14,LoansC!AM$12:AM$187)+SUMIF(LoansR!$B$12:$B$187,Loans!$B14,LoansR!AM$12:AM$187)</f>
        <v>0</v>
      </c>
      <c r="AN14" s="37">
        <f>SUMIF(LoansC!$B$12:$B$187,Loans!$B14,LoansC!AN$12:AN$187)+SUMIF(LoansR!$B$12:$B$187,Loans!$B14,LoansR!AN$12:AN$187)</f>
        <v>0</v>
      </c>
      <c r="AP14" s="57"/>
    </row>
    <row r="15" spans="1:42" x14ac:dyDescent="0.2">
      <c r="A15" s="1">
        <f t="shared" si="2"/>
        <v>7</v>
      </c>
      <c r="B15" s="101">
        <f t="shared" si="3"/>
        <v>43312</v>
      </c>
      <c r="C15" s="37">
        <f>SUMIF(LoansC!$B$12:$B$187,Loans!$B15,LoansC!C$12:C$187)+SUMIF(LoansR!$B$12:$B$187,Loans!$B15,LoansR!C$12:C$187)</f>
        <v>2779660.379999999</v>
      </c>
      <c r="D15" s="37">
        <f>SUMIF(LoansC!$B$12:$B$187,Loans!$B15,LoansC!D$12:D$187)+SUMIF(LoansR!$B$12:$B$187,Loans!$B15,LoansR!D$12:D$187)</f>
        <v>10843411.289999999</v>
      </c>
      <c r="E15" s="37">
        <f>SUMIF(LoansC!$B$12:$B$187,Loans!$B15,LoansC!E$12:E$187)+SUMIF(LoansR!$B$12:$B$187,Loans!$B15,LoansR!E$12:E$187)</f>
        <v>0</v>
      </c>
      <c r="F15" s="37">
        <f>SUMIF(LoansC!$B$12:$B$187,Loans!$B15,LoansC!F$12:F$187)+SUMIF(LoansR!$B$12:$B$187,Loans!$B15,LoansR!F$12:F$187)</f>
        <v>0</v>
      </c>
      <c r="G15" s="37">
        <f>SUMIF(LoansC!$B$12:$B$187,Loans!$B15,LoansC!G$12:G$187)+SUMIF(LoansR!$B$12:$B$187,Loans!$B15,LoansR!G$12:G$187)</f>
        <v>2857</v>
      </c>
      <c r="H15" s="37">
        <f>SUMIF(LoansC!$B$12:$B$187,Loans!$B15,LoansC!H$12:H$187)+SUMIF(LoansR!$B$12:$B$187,Loans!$B15,LoansR!H$12:H$187)</f>
        <v>38657612.529999994</v>
      </c>
      <c r="I15" s="37">
        <f>SUMIF(LoansC!$B$12:$B$187,Loans!$B15,LoansC!I$12:I$187)+SUMIF(LoansR!$B$12:$B$187,Loans!$B15,LoansR!I$12:I$187)</f>
        <v>217726.55000000013</v>
      </c>
      <c r="J15" s="37">
        <f>SUMIF(LoansC!$B$12:$B$187,Loans!$B15,LoansC!J$12:J$187)+SUMIF(LoansR!$B$12:$B$187,Loans!$B15,LoansR!J$12:J$187)</f>
        <v>38875339.079999991</v>
      </c>
      <c r="K15" s="37">
        <f>SUMIF(LoansC!$B$12:$B$187,Loans!$B15,LoansC!K$12:K$187)+SUMIF(LoansR!$B$12:$B$187,Loans!$B15,LoansR!K$12:K$187)</f>
        <v>359106.43999999977</v>
      </c>
      <c r="L15" s="37">
        <f>SUMIF(LoansC!$B$12:$B$187,Loans!$B15,LoansC!L$12:L$187)+SUMIF(LoansR!$B$12:$B$187,Loans!$B15,LoansR!L$12:L$187)</f>
        <v>576832.98999999987</v>
      </c>
      <c r="M15" s="37">
        <f>SUMIF(LoansC!$B$12:$B$187,Loans!$B15,LoansC!M$12:M$187)+SUMIF(LoansR!$B$12:$B$187,Loans!$B15,LoansR!M$12:M$187)</f>
        <v>1347765</v>
      </c>
      <c r="N15" s="37">
        <f>SUMIF(LoansC!$B$12:$B$187,Loans!$B15,LoansC!N$12:N$187)+SUMIF(LoansR!$B$12:$B$187,Loans!$B15,LoansR!N$12:N$187)</f>
        <v>0</v>
      </c>
      <c r="O15" s="37">
        <f>SUMIF(LoansC!$B$12:$B$187,Loans!$B15,LoansC!O$12:O$187)+SUMIF(LoansR!$B$12:$B$187,Loans!$B15,LoansR!O$12:O$187)</f>
        <v>1337476.7400000002</v>
      </c>
      <c r="P15" s="37">
        <f>SUMIF(LoansC!$B$12:$B$187,Loans!$B15,LoansC!P$12:P$187)+SUMIF(LoansR!$B$12:$B$187,Loans!$B15,LoansR!P$12:P$187)</f>
        <v>385604.48999999982</v>
      </c>
      <c r="Q15" s="37">
        <f>SUMIF(LoansC!$B$12:$B$187,Loans!$B15,LoansC!Q$12:Q$187)+SUMIF(LoansR!$B$12:$B$187,Loans!$B15,LoansR!Q$12:Q$187)</f>
        <v>951872.24999999977</v>
      </c>
      <c r="R15" s="37">
        <f>SUMIF(LoansC!$B$12:$B$187,Loans!$B15,LoansC!R$12:R$187)+SUMIF(LoansR!$B$12:$B$187,Loans!$B15,LoansR!R$12:R$187)</f>
        <v>191228.5</v>
      </c>
      <c r="S15" s="37">
        <f>SUMIF(LoansC!$B$12:$B$187,Loans!$B15,LoansC!S$12:S$187)+SUMIF(LoansR!$B$12:$B$187,Loans!$B15,LoansR!S$12:S$187)</f>
        <v>37705740.279999994</v>
      </c>
      <c r="T15" s="37">
        <f>SUMIF(LoansC!$B$12:$B$187,Loans!$B15,LoansC!T$12:T$187)+SUMIF(LoansR!$B$12:$B$187,Loans!$B15,LoansR!T$12:T$187)</f>
        <v>37896968.779999994</v>
      </c>
      <c r="U15" s="37">
        <f>(SUMIF(LoansC!$B$12:$B$187,Loans!$B15,LoansC!U$12:U$187)+SUMIF(LoansR!$B$12:$B$187,Loans!$B15,LoansR!U$12:U$187))/2</f>
        <v>1</v>
      </c>
      <c r="V15" s="37">
        <f>SUMIF(LoansC!$B$12:$B$187,Loans!$B15,LoansC!V$12:V$187)+SUMIF(LoansR!$B$12:$B$187,Loans!$B15,LoansR!V$12:V$187)</f>
        <v>313270.44075299986</v>
      </c>
      <c r="W15" s="37">
        <f>SUMIF(LoansC!$B$12:$B$187,Loans!$B15,LoansC!W$12:W$187)+SUMIF(LoansR!$B$12:$B$187,Loans!$B15,LoansR!W$12:W$187)</f>
        <v>0</v>
      </c>
      <c r="X15" s="50">
        <f>IF(MONTH($B15)&gt;=6,VLOOKUP(YEAR($B15)+1,SRECPrice!$B$5:$C$29,2,FALSE),VLOOKUP(YEAR($B15),SRECPrice!$B$5:$C$29,2,FALSE))</f>
        <v>209</v>
      </c>
      <c r="Y15" s="37">
        <f>SUMIF(LoansC!$B$12:$B$187,Loans!$B15,LoansC!Y$12:Y$187)+SUMIF(LoansR!$B$12:$B$187,Loans!$B15,LoansR!Y$12:Y$187)</f>
        <v>0</v>
      </c>
      <c r="Z15" s="37">
        <f>SUMIF(LoansC!$B$12:$B$187,Loans!$B15,LoansC!Z$12:Z$187)+SUMIF(LoansR!$B$12:$B$187,Loans!$B15,LoansR!Z$12:Z$187)</f>
        <v>0</v>
      </c>
      <c r="AA15" s="37">
        <f>SUMIF(LoansC!$B$12:$B$187,Loans!$B15,LoansC!AA$12:AA$187)+SUMIF(LoansR!$B$12:$B$187,Loans!$B15,LoansR!AA$12:AA$187)</f>
        <v>0</v>
      </c>
      <c r="AB15" s="37">
        <f>SUMIF(LoansC!$B$12:$B$187,Loans!$B15,LoansC!AB$12:AB$187)+SUMIF(LoansR!$B$12:$B$187,Loans!$B15,LoansR!AB$12:AB$187)</f>
        <v>0</v>
      </c>
      <c r="AC15" s="37">
        <f>SUMIF(LoansC!$B$12:$B$187,Loans!$B15,LoansC!AC$12:AC$187)+SUMIF(LoansR!$B$12:$B$187,Loans!$B15,LoansR!AC$12:AC$187)</f>
        <v>39</v>
      </c>
      <c r="AD15" s="37">
        <f>SUMIF(LoansC!$B$12:$B$187,Loans!$B15,LoansC!AD$12:AD$187)+SUMIF(LoansR!$B$12:$B$187,Loans!$B15,LoansR!AD$12:AD$187)</f>
        <v>0</v>
      </c>
      <c r="AE15" s="56">
        <f>SUMIF(LoansC!$B$12:$B$187,Loans!$B15,LoansC!AE$12:AE$187)</f>
        <v>9.6699999999999994E-2</v>
      </c>
      <c r="AF15" s="37">
        <f>SUMIF(LoansC!$B$12:$B$187,Loans!$B15,LoansC!AF$12:AF$187)+SUMIF(LoansR!$B$12:$B$187,Loans!$B15,LoansR!AF$12:AF$187)</f>
        <v>-45837.259330083376</v>
      </c>
      <c r="AG15" s="37">
        <f>SUMIF(LoansC!$B$12:$B$187,Loans!$B15,LoansC!AG$12:AG$187)+SUMIF(LoansR!$B$12:$B$187,Loans!$B15,LoansR!AG$12:AG$187)</f>
        <v>0</v>
      </c>
      <c r="AH15" s="37">
        <f>SUMIF(LoansC!$B$12:$B$187,Loans!$B15,LoansC!AH$12:AH$187)+SUMIF(LoansR!$B$12:$B$187,Loans!$B15,LoansR!AH$12:AH$187)</f>
        <v>0</v>
      </c>
      <c r="AI15" s="37">
        <f>SUMIF(LoansC!$B$12:$B$187,Loans!$B15,LoansC!AI$12:AI$187)+SUMIF(LoansR!$B$12:$B$187,Loans!$B15,LoansR!AI$12:AI$187)</f>
        <v>2818</v>
      </c>
      <c r="AJ15" s="37">
        <f>SUMIF(LoansC!$B$12:$B$187,Loans!$B15,LoansC!AJ$12:AJ$187)+SUMIF(LoansR!$B$12:$B$187,Loans!$B15,LoansR!AJ$12:AJ$187)</f>
        <v>748658.04</v>
      </c>
      <c r="AK15" s="37">
        <f>SUMIF(LoansC!$B$12:$B$187,Loans!$B15,LoansC!AK$12:AK$187)+SUMIF(LoansR!$B$12:$B$187,Loans!$B15,LoansR!AK$12:AK$187)</f>
        <v>0</v>
      </c>
      <c r="AL15" s="37">
        <f>SUMIF(LoansC!$B$12:$B$187,Loans!$B15,LoansC!AL$12:AL$187)+SUMIF(LoansR!$B$12:$B$187,Loans!$B15,LoansR!AL$12:AL$187)</f>
        <v>0</v>
      </c>
      <c r="AM15" s="37">
        <f>SUMIF(LoansC!$B$12:$B$187,Loans!$B15,LoansC!AM$12:AM$187)+SUMIF(LoansR!$B$12:$B$187,Loans!$B15,LoansR!AM$12:AM$187)</f>
        <v>0</v>
      </c>
      <c r="AN15" s="37">
        <f>SUMIF(LoansC!$B$12:$B$187,Loans!$B15,LoansC!AN$12:AN$187)+SUMIF(LoansR!$B$12:$B$187,Loans!$B15,LoansR!AN$12:AN$187)</f>
        <v>0</v>
      </c>
      <c r="AP15" s="57"/>
    </row>
    <row r="16" spans="1:42" x14ac:dyDescent="0.2">
      <c r="A16" s="1">
        <f t="shared" si="2"/>
        <v>8</v>
      </c>
      <c r="B16" s="101">
        <f t="shared" si="3"/>
        <v>43343</v>
      </c>
      <c r="C16" s="37">
        <f>SUMIF(LoansC!$B$12:$B$187,Loans!$B16,LoansC!C$12:C$187)+SUMIF(LoansR!$B$12:$B$187,Loans!$B16,LoansR!C$12:C$187)</f>
        <v>2559671.59</v>
      </c>
      <c r="D16" s="37">
        <f>SUMIF(LoansC!$B$12:$B$187,Loans!$B16,LoansC!D$12:D$187)+SUMIF(LoansR!$B$12:$B$187,Loans!$B16,LoansR!D$12:D$187)</f>
        <v>13403082.879999999</v>
      </c>
      <c r="E16" s="37">
        <f>SUMIF(LoansC!$B$12:$B$187,Loans!$B16,LoansC!E$12:E$187)+SUMIF(LoansR!$B$12:$B$187,Loans!$B16,LoansR!E$12:E$187)</f>
        <v>0</v>
      </c>
      <c r="F16" s="37">
        <f>SUMIF(LoansC!$B$12:$B$187,Loans!$B16,LoansC!F$12:F$187)+SUMIF(LoansR!$B$12:$B$187,Loans!$B16,LoansR!F$12:F$187)</f>
        <v>0</v>
      </c>
      <c r="G16" s="37">
        <f>SUMIF(LoansC!$B$12:$B$187,Loans!$B16,LoansC!G$12:G$187)+SUMIF(LoansR!$B$12:$B$187,Loans!$B16,LoansR!G$12:G$187)</f>
        <v>2809</v>
      </c>
      <c r="H16" s="37">
        <f>SUMIF(LoansC!$B$12:$B$187,Loans!$B16,LoansC!H$12:H$187)+SUMIF(LoansR!$B$12:$B$187,Loans!$B16,LoansR!H$12:H$187)</f>
        <v>37705740.279999994</v>
      </c>
      <c r="I16" s="37">
        <f>SUMIF(LoansC!$B$12:$B$187,Loans!$B16,LoansC!I$12:I$187)+SUMIF(LoansR!$B$12:$B$187,Loans!$B16,LoansR!I$12:I$187)</f>
        <v>191228.50000000006</v>
      </c>
      <c r="J16" s="37">
        <f>SUMIF(LoansC!$B$12:$B$187,Loans!$B16,LoansC!J$12:J$187)+SUMIF(LoansR!$B$12:$B$187,Loans!$B16,LoansR!J$12:J$187)</f>
        <v>37896968.779999994</v>
      </c>
      <c r="K16" s="37">
        <f>SUMIF(LoansC!$B$12:$B$187,Loans!$B16,LoansC!K$12:K$187)+SUMIF(LoansR!$B$12:$B$187,Loans!$B16,LoansR!K$12:K$187)</f>
        <v>350126.9599999999</v>
      </c>
      <c r="L16" s="37">
        <f>SUMIF(LoansC!$B$12:$B$187,Loans!$B16,LoansC!L$12:L$187)+SUMIF(LoansR!$B$12:$B$187,Loans!$B16,LoansR!L$12:L$187)</f>
        <v>541355.46</v>
      </c>
      <c r="M16" s="37">
        <f>SUMIF(LoansC!$B$12:$B$187,Loans!$B16,LoansC!M$12:M$187)+SUMIF(LoansR!$B$12:$B$187,Loans!$B16,LoansR!M$12:M$187)</f>
        <v>1322305</v>
      </c>
      <c r="N16" s="37">
        <f>SUMIF(LoansC!$B$12:$B$187,Loans!$B16,LoansC!N$12:N$187)+SUMIF(LoansR!$B$12:$B$187,Loans!$B16,LoansR!N$12:N$187)</f>
        <v>0</v>
      </c>
      <c r="O16" s="37">
        <f>SUMIF(LoansC!$B$12:$B$187,Loans!$B16,LoansC!O$12:O$187)+SUMIF(LoansR!$B$12:$B$187,Loans!$B16,LoansR!O$12:O$187)</f>
        <v>1307476.77</v>
      </c>
      <c r="P16" s="37">
        <f>SUMIF(LoansC!$B$12:$B$187,Loans!$B16,LoansC!P$12:P$187)+SUMIF(LoansR!$B$12:$B$187,Loans!$B16,LoansR!P$12:P$187)</f>
        <v>377080.21</v>
      </c>
      <c r="Q16" s="37">
        <f>SUMIF(LoansC!$B$12:$B$187,Loans!$B16,LoansC!Q$12:Q$187)+SUMIF(LoansR!$B$12:$B$187,Loans!$B16,LoansR!Q$12:Q$187)</f>
        <v>930396.56000000017</v>
      </c>
      <c r="R16" s="37">
        <f>SUMIF(LoansC!$B$12:$B$187,Loans!$B16,LoansC!R$12:R$187)+SUMIF(LoansR!$B$12:$B$187,Loans!$B16,LoansR!R$12:R$187)</f>
        <v>164275.25</v>
      </c>
      <c r="S16" s="37">
        <f>SUMIF(LoansC!$B$12:$B$187,Loans!$B16,LoansC!S$12:S$187)+SUMIF(LoansR!$B$12:$B$187,Loans!$B16,LoansR!S$12:S$187)</f>
        <v>36775343.720000021</v>
      </c>
      <c r="T16" s="37">
        <f>SUMIF(LoansC!$B$12:$B$187,Loans!$B16,LoansC!T$12:T$187)+SUMIF(LoansR!$B$12:$B$187,Loans!$B16,LoansR!T$12:T$187)</f>
        <v>36939618.970000029</v>
      </c>
      <c r="U16" s="37">
        <f>(SUMIF(LoansC!$B$12:$B$187,Loans!$B16,LoansC!U$12:U$187)+SUMIF(LoansR!$B$12:$B$187,Loans!$B16,LoansR!U$12:U$187))/2</f>
        <v>1</v>
      </c>
      <c r="V16" s="37">
        <f>SUMIF(LoansC!$B$12:$B$187,Loans!$B16,LoansC!V$12:V$187)+SUMIF(LoansR!$B$12:$B$187,Loans!$B16,LoansR!V$12:V$187)</f>
        <v>305386.40675216657</v>
      </c>
      <c r="W16" s="37">
        <f>SUMIF(LoansC!$B$12:$B$187,Loans!$B16,LoansC!W$12:W$187)+SUMIF(LoansR!$B$12:$B$187,Loans!$B16,LoansR!W$12:W$187)</f>
        <v>0</v>
      </c>
      <c r="X16" s="50">
        <f>IF(MONTH($B16)&gt;=6,VLOOKUP(YEAR($B16)+1,SRECPrice!$B$5:$C$29,2,FALSE),VLOOKUP(YEAR($B16),SRECPrice!$B$5:$C$29,2,FALSE))</f>
        <v>209</v>
      </c>
      <c r="Y16" s="37">
        <f>SUMIF(LoansC!$B$12:$B$187,Loans!$B16,LoansC!Y$12:Y$187)+SUMIF(LoansR!$B$12:$B$187,Loans!$B16,LoansR!Y$12:Y$187)</f>
        <v>0</v>
      </c>
      <c r="Z16" s="37">
        <f>SUMIF(LoansC!$B$12:$B$187,Loans!$B16,LoansC!Z$12:Z$187)+SUMIF(LoansR!$B$12:$B$187,Loans!$B16,LoansR!Z$12:Z$187)</f>
        <v>0</v>
      </c>
      <c r="AA16" s="37">
        <f>SUMIF(LoansC!$B$12:$B$187,Loans!$B16,LoansC!AA$12:AA$187)+SUMIF(LoansR!$B$12:$B$187,Loans!$B16,LoansR!AA$12:AA$187)</f>
        <v>0</v>
      </c>
      <c r="AB16" s="37">
        <f>SUMIF(LoansC!$B$12:$B$187,Loans!$B16,LoansC!AB$12:AB$187)+SUMIF(LoansR!$B$12:$B$187,Loans!$B16,LoansR!AB$12:AB$187)</f>
        <v>0</v>
      </c>
      <c r="AC16" s="37">
        <f>SUMIF(LoansC!$B$12:$B$187,Loans!$B16,LoansC!AC$12:AC$187)+SUMIF(LoansR!$B$12:$B$187,Loans!$B16,LoansR!AC$12:AC$187)</f>
        <v>55</v>
      </c>
      <c r="AD16" s="37">
        <f>SUMIF(LoansC!$B$12:$B$187,Loans!$B16,LoansC!AD$12:AD$187)+SUMIF(LoansR!$B$12:$B$187,Loans!$B16,LoansR!AD$12:AD$187)</f>
        <v>0</v>
      </c>
      <c r="AE16" s="56">
        <f>SUMIF(LoansC!$B$12:$B$187,Loans!$B16,LoansC!AE$12:AE$187)</f>
        <v>9.6699999999999994E-2</v>
      </c>
      <c r="AF16" s="37">
        <f>SUMIF(LoansC!$B$12:$B$187,Loans!$B16,LoansC!AF$12:AF$187)+SUMIF(LoansR!$B$12:$B$187,Loans!$B16,LoansR!AF$12:AF$187)</f>
        <v>-44741.854078833378</v>
      </c>
      <c r="AG16" s="37">
        <f>SUMIF(LoansC!$B$12:$B$187,Loans!$B16,LoansC!AG$12:AG$187)+SUMIF(LoansR!$B$12:$B$187,Loans!$B16,LoansR!AG$12:AG$187)</f>
        <v>0</v>
      </c>
      <c r="AH16" s="37">
        <f>SUMIF(LoansC!$B$12:$B$187,Loans!$B16,LoansC!AH$12:AH$187)+SUMIF(LoansR!$B$12:$B$187,Loans!$B16,LoansR!AH$12:AH$187)</f>
        <v>0</v>
      </c>
      <c r="AI16" s="37">
        <f>SUMIF(LoansC!$B$12:$B$187,Loans!$B16,LoansC!AI$12:AI$187)+SUMIF(LoansR!$B$12:$B$187,Loans!$B16,LoansR!AI$12:AI$187)</f>
        <v>2754</v>
      </c>
      <c r="AJ16" s="37">
        <f>SUMIF(LoansC!$B$12:$B$187,Loans!$B16,LoansC!AJ$12:AJ$187)+SUMIF(LoansR!$B$12:$B$187,Loans!$B16,LoansR!AJ$12:AJ$187)</f>
        <v>731890.77</v>
      </c>
      <c r="AK16" s="37">
        <f>SUMIF(LoansC!$B$12:$B$187,Loans!$B16,LoansC!AK$12:AK$187)+SUMIF(LoansR!$B$12:$B$187,Loans!$B16,LoansR!AK$12:AK$187)</f>
        <v>0</v>
      </c>
      <c r="AL16" s="37">
        <f>SUMIF(LoansC!$B$12:$B$187,Loans!$B16,LoansC!AL$12:AL$187)+SUMIF(LoansR!$B$12:$B$187,Loans!$B16,LoansR!AL$12:AL$187)</f>
        <v>0</v>
      </c>
      <c r="AM16" s="37">
        <f>SUMIF(LoansC!$B$12:$B$187,Loans!$B16,LoansC!AM$12:AM$187)+SUMIF(LoansR!$B$12:$B$187,Loans!$B16,LoansR!AM$12:AM$187)</f>
        <v>0</v>
      </c>
      <c r="AN16" s="37">
        <f>SUMIF(LoansC!$B$12:$B$187,Loans!$B16,LoansC!AN$12:AN$187)+SUMIF(LoansR!$B$12:$B$187,Loans!$B16,LoansR!AN$12:AN$187)</f>
        <v>0</v>
      </c>
      <c r="AP16" s="57"/>
    </row>
    <row r="17" spans="1:42" x14ac:dyDescent="0.2">
      <c r="A17" s="1">
        <f t="shared" si="2"/>
        <v>9</v>
      </c>
      <c r="B17" s="101">
        <f t="shared" si="3"/>
        <v>43373</v>
      </c>
      <c r="C17" s="37">
        <f>SUMIF(LoansC!$B$12:$B$187,Loans!$B17,LoansC!C$12:C$187)+SUMIF(LoansR!$B$12:$B$187,Loans!$B17,LoansR!C$12:C$187)</f>
        <v>2181965.879999999</v>
      </c>
      <c r="D17" s="37">
        <f>SUMIF(LoansC!$B$12:$B$187,Loans!$B17,LoansC!D$12:D$187)+SUMIF(LoansR!$B$12:$B$187,Loans!$B17,LoansR!D$12:D$187)</f>
        <v>15585048.759999998</v>
      </c>
      <c r="E17" s="37">
        <f>SUMIF(LoansC!$B$12:$B$187,Loans!$B17,LoansC!E$12:E$187)+SUMIF(LoansR!$B$12:$B$187,Loans!$B17,LoansR!E$12:E$187)</f>
        <v>0</v>
      </c>
      <c r="F17" s="37">
        <f>SUMIF(LoansC!$B$12:$B$187,Loans!$B17,LoansC!F$12:F$187)+SUMIF(LoansR!$B$12:$B$187,Loans!$B17,LoansR!F$12:F$187)</f>
        <v>0</v>
      </c>
      <c r="G17" s="37">
        <f>SUMIF(LoansC!$B$12:$B$187,Loans!$B17,LoansC!G$12:G$187)+SUMIF(LoansR!$B$12:$B$187,Loans!$B17,LoansR!G$12:G$187)</f>
        <v>2777</v>
      </c>
      <c r="H17" s="37">
        <f>SUMIF(LoansC!$B$12:$B$187,Loans!$B17,LoansC!H$12:H$187)+SUMIF(LoansR!$B$12:$B$187,Loans!$B17,LoansR!H$12:H$187)</f>
        <v>36775343.720000021</v>
      </c>
      <c r="I17" s="37">
        <f>SUMIF(LoansC!$B$12:$B$187,Loans!$B17,LoansC!I$12:I$187)+SUMIF(LoansR!$B$12:$B$187,Loans!$B17,LoansR!I$12:I$187)</f>
        <v>164275.25000000015</v>
      </c>
      <c r="J17" s="37">
        <f>SUMIF(LoansC!$B$12:$B$187,Loans!$B17,LoansC!J$12:J$187)+SUMIF(LoansR!$B$12:$B$187,Loans!$B17,LoansR!J$12:J$187)</f>
        <v>36939618.970000029</v>
      </c>
      <c r="K17" s="37">
        <f>SUMIF(LoansC!$B$12:$B$187,Loans!$B17,LoansC!K$12:K$187)+SUMIF(LoansR!$B$12:$B$187,Loans!$B17,LoansR!K$12:K$187)</f>
        <v>341355.31999999983</v>
      </c>
      <c r="L17" s="37">
        <f>SUMIF(LoansC!$B$12:$B$187,Loans!$B17,LoansC!L$12:L$187)+SUMIF(LoansR!$B$12:$B$187,Loans!$B17,LoansR!L$12:L$187)</f>
        <v>505630.57</v>
      </c>
      <c r="M17" s="37">
        <f>SUMIF(LoansC!$B$12:$B$187,Loans!$B17,LoansC!M$12:M$187)+SUMIF(LoansR!$B$12:$B$187,Loans!$B17,LoansR!M$12:M$187)</f>
        <v>1300455</v>
      </c>
      <c r="N17" s="37">
        <f>SUMIF(LoansC!$B$12:$B$187,Loans!$B17,LoansC!N$12:N$187)+SUMIF(LoansR!$B$12:$B$187,Loans!$B17,LoansR!N$12:N$187)</f>
        <v>0</v>
      </c>
      <c r="O17" s="37">
        <f>SUMIF(LoansC!$B$12:$B$187,Loans!$B17,LoansC!O$12:O$187)+SUMIF(LoansR!$B$12:$B$187,Loans!$B17,LoansR!O$12:O$187)</f>
        <v>1283252.8999999999</v>
      </c>
      <c r="P17" s="37">
        <f>SUMIF(LoansC!$B$12:$B$187,Loans!$B17,LoansC!P$12:P$187)+SUMIF(LoansR!$B$12:$B$187,Loans!$B17,LoansR!P$12:P$187)</f>
        <v>366892.07</v>
      </c>
      <c r="Q17" s="37">
        <f>SUMIF(LoansC!$B$12:$B$187,Loans!$B17,LoansC!Q$12:Q$187)+SUMIF(LoansR!$B$12:$B$187,Loans!$B17,LoansR!Q$12:Q$187)</f>
        <v>916360.83000000007</v>
      </c>
      <c r="R17" s="37">
        <f>SUMIF(LoansC!$B$12:$B$187,Loans!$B17,LoansC!R$12:R$187)+SUMIF(LoansR!$B$12:$B$187,Loans!$B17,LoansR!R$12:R$187)</f>
        <v>138738.5</v>
      </c>
      <c r="S17" s="37">
        <f>SUMIF(LoansC!$B$12:$B$187,Loans!$B17,LoansC!S$12:S$187)+SUMIF(LoansR!$B$12:$B$187,Loans!$B17,LoansR!S$12:S$187)</f>
        <v>35858982.890000001</v>
      </c>
      <c r="T17" s="37">
        <f>SUMIF(LoansC!$B$12:$B$187,Loans!$B17,LoansC!T$12:T$187)+SUMIF(LoansR!$B$12:$B$187,Loans!$B17,LoansR!T$12:T$187)</f>
        <v>35997721.390000001</v>
      </c>
      <c r="U17" s="37">
        <f>(SUMIF(LoansC!$B$12:$B$187,Loans!$B17,LoansC!U$12:U$187)+SUMIF(LoansR!$B$12:$B$187,Loans!$B17,LoansR!U$12:U$187))/2</f>
        <v>1</v>
      </c>
      <c r="V17" s="37">
        <f>SUMIF(LoansC!$B$12:$B$187,Loans!$B17,LoansC!V$12:V$187)+SUMIF(LoansR!$B$12:$B$187,Loans!$B17,LoansR!V$12:V$187)</f>
        <v>297671.76286658348</v>
      </c>
      <c r="W17" s="37">
        <f>SUMIF(LoansC!$B$12:$B$187,Loans!$B17,LoansC!W$12:W$187)+SUMIF(LoansR!$B$12:$B$187,Loans!$B17,LoansR!W$12:W$187)</f>
        <v>0</v>
      </c>
      <c r="X17" s="50">
        <f>IF(MONTH($B17)&gt;=6,VLOOKUP(YEAR($B17)+1,SRECPrice!$B$5:$C$29,2,FALSE),VLOOKUP(YEAR($B17),SRECPrice!$B$5:$C$29,2,FALSE))</f>
        <v>209</v>
      </c>
      <c r="Y17" s="37">
        <f>SUMIF(LoansC!$B$12:$B$187,Loans!$B17,LoansC!Y$12:Y$187)+SUMIF(LoansR!$B$12:$B$187,Loans!$B17,LoansR!Y$12:Y$187)</f>
        <v>0</v>
      </c>
      <c r="Z17" s="37">
        <f>SUMIF(LoansC!$B$12:$B$187,Loans!$B17,LoansC!Z$12:Z$187)+SUMIF(LoansR!$B$12:$B$187,Loans!$B17,LoansR!Z$12:Z$187)</f>
        <v>0</v>
      </c>
      <c r="AA17" s="37">
        <f>SUMIF(LoansC!$B$12:$B$187,Loans!$B17,LoansC!AA$12:AA$187)+SUMIF(LoansR!$B$12:$B$187,Loans!$B17,LoansR!AA$12:AA$187)</f>
        <v>0</v>
      </c>
      <c r="AB17" s="37">
        <f>SUMIF(LoansC!$B$12:$B$187,Loans!$B17,LoansC!AB$12:AB$187)+SUMIF(LoansR!$B$12:$B$187,Loans!$B17,LoansR!AB$12:AB$187)</f>
        <v>0</v>
      </c>
      <c r="AC17" s="37">
        <f>SUMIF(LoansC!$B$12:$B$187,Loans!$B17,LoansC!AC$12:AC$187)+SUMIF(LoansR!$B$12:$B$187,Loans!$B17,LoansR!AC$12:AC$187)</f>
        <v>71</v>
      </c>
      <c r="AD17" s="37">
        <f>SUMIF(LoansC!$B$12:$B$187,Loans!$B17,LoansC!AD$12:AD$187)+SUMIF(LoansR!$B$12:$B$187,Loans!$B17,LoansR!AD$12:AD$187)</f>
        <v>0</v>
      </c>
      <c r="AE17" s="56">
        <f>SUMIF(LoansC!$B$12:$B$187,Loans!$B17,LoansC!AE$12:AE$187)</f>
        <v>9.6699999999999994E-2</v>
      </c>
      <c r="AF17" s="37">
        <f>SUMIF(LoansC!$B$12:$B$187,Loans!$B17,LoansC!AF$12:AF$187)+SUMIF(LoansR!$B$12:$B$187,Loans!$B17,LoansR!AF$12:AF$187)</f>
        <v>-43684.749757416757</v>
      </c>
      <c r="AG17" s="37">
        <f>SUMIF(LoansC!$B$12:$B$187,Loans!$B17,LoansC!AG$12:AG$187)+SUMIF(LoansR!$B$12:$B$187,Loans!$B17,LoansR!AG$12:AG$187)</f>
        <v>0</v>
      </c>
      <c r="AH17" s="37">
        <f>SUMIF(LoansC!$B$12:$B$187,Loans!$B17,LoansC!AH$12:AH$187)+SUMIF(LoansR!$B$12:$B$187,Loans!$B17,LoansR!AH$12:AH$187)</f>
        <v>0</v>
      </c>
      <c r="AI17" s="37">
        <f>SUMIF(LoansC!$B$12:$B$187,Loans!$B17,LoansC!AI$12:AI$187)+SUMIF(LoansR!$B$12:$B$187,Loans!$B17,LoansR!AI$12:AI$187)</f>
        <v>2706</v>
      </c>
      <c r="AJ17" s="37">
        <f>SUMIF(LoansC!$B$12:$B$187,Loans!$B17,LoansC!AJ$12:AJ$187)+SUMIF(LoansR!$B$12:$B$187,Loans!$B17,LoansR!AJ$12:AJ$187)</f>
        <v>718129.91</v>
      </c>
      <c r="AK17" s="37">
        <f>SUMIF(LoansC!$B$12:$B$187,Loans!$B17,LoansC!AK$12:AK$187)+SUMIF(LoansR!$B$12:$B$187,Loans!$B17,LoansR!AK$12:AK$187)</f>
        <v>0</v>
      </c>
      <c r="AL17" s="37">
        <f>SUMIF(LoansC!$B$12:$B$187,Loans!$B17,LoansC!AL$12:AL$187)+SUMIF(LoansR!$B$12:$B$187,Loans!$B17,LoansR!AL$12:AL$187)</f>
        <v>0</v>
      </c>
      <c r="AM17" s="37">
        <f>SUMIF(LoansC!$B$12:$B$187,Loans!$B17,LoansC!AM$12:AM$187)+SUMIF(LoansR!$B$12:$B$187,Loans!$B17,LoansR!AM$12:AM$187)</f>
        <v>0</v>
      </c>
      <c r="AN17" s="37">
        <f>SUMIF(LoansC!$B$12:$B$187,Loans!$B17,LoansC!AN$12:AN$187)+SUMIF(LoansR!$B$12:$B$187,Loans!$B17,LoansR!AN$12:AN$187)</f>
        <v>0</v>
      </c>
      <c r="AP17" s="57"/>
    </row>
    <row r="18" spans="1:42" s="4" customFormat="1" x14ac:dyDescent="0.2">
      <c r="A18" s="1">
        <f t="shared" si="2"/>
        <v>10</v>
      </c>
      <c r="B18" s="101">
        <f t="shared" si="3"/>
        <v>43404</v>
      </c>
      <c r="C18" s="37">
        <f>SUMIF(LoansC!$B$12:$B$187,Loans!$B18,LoansC!C$12:C$187)+SUMIF(LoansR!$B$12:$B$187,Loans!$B18,LoansR!C$12:C$187)</f>
        <v>1764991.5400000003</v>
      </c>
      <c r="D18" s="37">
        <f>SUMIF(LoansC!$B$12:$B$187,Loans!$B18,LoansC!D$12:D$187)+SUMIF(LoansR!$B$12:$B$187,Loans!$B18,LoansR!D$12:D$187)</f>
        <v>17350040.299999997</v>
      </c>
      <c r="E18" s="37">
        <f>SUMIF(LoansC!$B$12:$B$187,Loans!$B18,LoansC!E$12:E$187)+SUMIF(LoansR!$B$12:$B$187,Loans!$B18,LoansR!E$12:E$187)</f>
        <v>0</v>
      </c>
      <c r="F18" s="37">
        <f>SUMIF(LoansC!$B$12:$B$187,Loans!$B18,LoansC!F$12:F$187)+SUMIF(LoansR!$B$12:$B$187,Loans!$B18,LoansR!F$12:F$187)</f>
        <v>0</v>
      </c>
      <c r="G18" s="37">
        <f>SUMIF(LoansC!$B$12:$B$187,Loans!$B18,LoansC!G$12:G$187)+SUMIF(LoansR!$B$12:$B$187,Loans!$B18,LoansR!G$12:G$187)</f>
        <v>2569</v>
      </c>
      <c r="H18" s="37">
        <f>SUMIF(LoansC!$B$12:$B$187,Loans!$B18,LoansC!H$12:H$187)+SUMIF(LoansR!$B$12:$B$187,Loans!$B18,LoansR!H$12:H$187)</f>
        <v>35858982.890000001</v>
      </c>
      <c r="I18" s="37">
        <f>SUMIF(LoansC!$B$12:$B$187,Loans!$B18,LoansC!I$12:I$187)+SUMIF(LoansR!$B$12:$B$187,Loans!$B18,LoansR!I$12:I$187)</f>
        <v>138738.50000000012</v>
      </c>
      <c r="J18" s="37">
        <f>SUMIF(LoansC!$B$12:$B$187,Loans!$B18,LoansC!J$12:J$187)+SUMIF(LoansR!$B$12:$B$187,Loans!$B18,LoansR!J$12:J$187)</f>
        <v>35997721.390000001</v>
      </c>
      <c r="K18" s="37">
        <f>SUMIF(LoansC!$B$12:$B$187,Loans!$B18,LoansC!K$12:K$187)+SUMIF(LoansR!$B$12:$B$187,Loans!$B18,LoansR!K$12:K$187)</f>
        <v>332709.12999999983</v>
      </c>
      <c r="L18" s="37">
        <f>SUMIF(LoansC!$B$12:$B$187,Loans!$B18,LoansC!L$12:L$187)+SUMIF(LoansR!$B$12:$B$187,Loans!$B18,LoansR!L$12:L$187)</f>
        <v>471447.62999999983</v>
      </c>
      <c r="M18" s="37">
        <f>SUMIF(LoansC!$B$12:$B$187,Loans!$B18,LoansC!M$12:M$187)+SUMIF(LoansR!$B$12:$B$187,Loans!$B18,LoansR!M$12:M$187)</f>
        <v>1201655</v>
      </c>
      <c r="N18" s="37">
        <f>SUMIF(LoansC!$B$12:$B$187,Loans!$B18,LoansC!N$12:N$187)+SUMIF(LoansR!$B$12:$B$187,Loans!$B18,LoansR!N$12:N$187)</f>
        <v>0</v>
      </c>
      <c r="O18" s="37">
        <f>SUMIF(LoansC!$B$12:$B$187,Loans!$B18,LoansC!O$12:O$187)+SUMIF(LoansR!$B$12:$B$187,Loans!$B18,LoansR!O$12:O$187)</f>
        <v>1185571.25</v>
      </c>
      <c r="P18" s="37">
        <f>SUMIF(LoansC!$B$12:$B$187,Loans!$B18,LoansC!P$12:P$187)+SUMIF(LoansR!$B$12:$B$187,Loans!$B18,LoansR!P$12:P$187)</f>
        <v>355156.39999999997</v>
      </c>
      <c r="Q18" s="37">
        <f>SUMIF(LoansC!$B$12:$B$187,Loans!$B18,LoansC!Q$12:Q$187)+SUMIF(LoansR!$B$12:$B$187,Loans!$B18,LoansR!Q$12:Q$187)</f>
        <v>830414.84999999974</v>
      </c>
      <c r="R18" s="37">
        <f>SUMIF(LoansC!$B$12:$B$187,Loans!$B18,LoansC!R$12:R$187)+SUMIF(LoansR!$B$12:$B$187,Loans!$B18,LoansR!R$12:R$187)</f>
        <v>116291.23000000001</v>
      </c>
      <c r="S18" s="37">
        <f>SUMIF(LoansC!$B$12:$B$187,Loans!$B18,LoansC!S$12:S$187)+SUMIF(LoansR!$B$12:$B$187,Loans!$B18,LoansR!S$12:S$187)</f>
        <v>35028568.039999999</v>
      </c>
      <c r="T18" s="37">
        <f>SUMIF(LoansC!$B$12:$B$187,Loans!$B18,LoansC!T$12:T$187)+SUMIF(LoansR!$B$12:$B$187,Loans!$B18,LoansR!T$12:T$187)</f>
        <v>35144859.270000003</v>
      </c>
      <c r="U18" s="37">
        <f>(SUMIF(LoansC!$B$12:$B$187,Loans!$B18,LoansC!U$12:U$187)+SUMIF(LoansR!$B$12:$B$187,Loans!$B18,LoansR!U$12:U$187))/2</f>
        <v>1</v>
      </c>
      <c r="V18" s="37">
        <f>SUMIF(LoansC!$B$12:$B$187,Loans!$B18,LoansC!V$12:V$187)+SUMIF(LoansR!$B$12:$B$187,Loans!$B18,LoansR!V$12:V$187)</f>
        <v>290081.63820108329</v>
      </c>
      <c r="W18" s="37">
        <f>SUMIF(LoansC!$B$12:$B$187,Loans!$B18,LoansC!W$12:W$187)+SUMIF(LoansR!$B$12:$B$187,Loans!$B18,LoansR!W$12:W$187)</f>
        <v>0</v>
      </c>
      <c r="X18" s="50">
        <f>IF(MONTH($B18)&gt;=6,VLOOKUP(YEAR($B18)+1,SRECPrice!$B$5:$C$29,2,FALSE),VLOOKUP(YEAR($B18),SRECPrice!$B$5:$C$29,2,FALSE))</f>
        <v>209</v>
      </c>
      <c r="Y18" s="37">
        <f>SUMIF(LoansC!$B$12:$B$187,Loans!$B18,LoansC!Y$12:Y$187)+SUMIF(LoansR!$B$12:$B$187,Loans!$B18,LoansR!Y$12:Y$187)</f>
        <v>0</v>
      </c>
      <c r="Z18" s="37">
        <f>SUMIF(LoansC!$B$12:$B$187,Loans!$B18,LoansC!Z$12:Z$187)+SUMIF(LoansR!$B$12:$B$187,Loans!$B18,LoansR!Z$12:Z$187)</f>
        <v>0</v>
      </c>
      <c r="AA18" s="37">
        <f>SUMIF(LoansC!$B$12:$B$187,Loans!$B18,LoansC!AA$12:AA$187)+SUMIF(LoansR!$B$12:$B$187,Loans!$B18,LoansR!AA$12:AA$187)</f>
        <v>0</v>
      </c>
      <c r="AB18" s="37">
        <f>SUMIF(LoansC!$B$12:$B$187,Loans!$B18,LoansC!AB$12:AB$187)+SUMIF(LoansR!$B$12:$B$187,Loans!$B18,LoansR!AB$12:AB$187)</f>
        <v>0</v>
      </c>
      <c r="AC18" s="37">
        <f>SUMIF(LoansC!$B$12:$B$187,Loans!$B18,LoansC!AC$12:AC$187)+SUMIF(LoansR!$B$12:$B$187,Loans!$B18,LoansR!AC$12:AC$187)</f>
        <v>70</v>
      </c>
      <c r="AD18" s="37">
        <f>SUMIF(LoansC!$B$12:$B$187,Loans!$B18,LoansC!AD$12:AD$187)+SUMIF(LoansR!$B$12:$B$187,Loans!$B18,LoansR!AD$12:AD$187)</f>
        <v>0</v>
      </c>
      <c r="AE18" s="56">
        <f>SUMIF(LoansC!$B$12:$B$187,Loans!$B18,LoansC!AE$12:AE$187)</f>
        <v>9.6699999999999994E-2</v>
      </c>
      <c r="AF18" s="37">
        <f>SUMIF(LoansC!$B$12:$B$187,Loans!$B18,LoansC!AF$12:AF$187)+SUMIF(LoansR!$B$12:$B$187,Loans!$B18,LoansR!AF$12:AF$187)</f>
        <v>-42628.699577583378</v>
      </c>
      <c r="AG18" s="37">
        <f>SUMIF(LoansC!$B$12:$B$187,Loans!$B18,LoansC!AG$12:AG$187)+SUMIF(LoansR!$B$12:$B$187,Loans!$B18,LoansR!AG$12:AG$187)</f>
        <v>0</v>
      </c>
      <c r="AH18" s="37">
        <f>SUMIF(LoansC!$B$12:$B$187,Loans!$B18,LoansC!AH$12:AH$187)+SUMIF(LoansR!$B$12:$B$187,Loans!$B18,LoansR!AH$12:AH$187)</f>
        <v>0</v>
      </c>
      <c r="AI18" s="37">
        <f>SUMIF(LoansC!$B$12:$B$187,Loans!$B18,LoansC!AI$12:AI$187)+SUMIF(LoansR!$B$12:$B$187,Loans!$B18,LoansR!AI$12:AI$187)</f>
        <v>2499</v>
      </c>
      <c r="AJ18" s="37">
        <f>SUMIF(LoansC!$B$12:$B$187,Loans!$B18,LoansC!AJ$12:AJ$187)+SUMIF(LoansR!$B$12:$B$187,Loans!$B18,LoansR!AJ$12:AJ$187)</f>
        <v>663476.93999999994</v>
      </c>
      <c r="AK18" s="37">
        <f>SUMIF(LoansC!$B$12:$B$187,Loans!$B18,LoansC!AK$12:AK$187)+SUMIF(LoansR!$B$12:$B$187,Loans!$B18,LoansR!AK$12:AK$187)</f>
        <v>0</v>
      </c>
      <c r="AL18" s="37">
        <f>SUMIF(LoansC!$B$12:$B$187,Loans!$B18,LoansC!AL$12:AL$187)+SUMIF(LoansR!$B$12:$B$187,Loans!$B18,LoansR!AL$12:AL$187)</f>
        <v>0</v>
      </c>
      <c r="AM18" s="37">
        <f>SUMIF(LoansC!$B$12:$B$187,Loans!$B18,LoansC!AM$12:AM$187)+SUMIF(LoansR!$B$12:$B$187,Loans!$B18,LoansR!AM$12:AM$187)</f>
        <v>0</v>
      </c>
      <c r="AN18" s="37">
        <f>SUMIF(LoansC!$B$12:$B$187,Loans!$B18,LoansC!AN$12:AN$187)+SUMIF(LoansR!$B$12:$B$187,Loans!$B18,LoansR!AN$12:AN$187)</f>
        <v>0</v>
      </c>
      <c r="AP18" s="57"/>
    </row>
    <row r="19" spans="1:42" x14ac:dyDescent="0.2">
      <c r="A19" s="1">
        <f t="shared" si="2"/>
        <v>11</v>
      </c>
      <c r="B19" s="101">
        <f t="shared" si="3"/>
        <v>43434</v>
      </c>
      <c r="C19" s="37">
        <f>SUMIF(LoansC!$B$12:$B$187,Loans!$B19,LoansC!C$12:C$187)+SUMIF(LoansR!$B$12:$B$187,Loans!$B19,LoansR!C$12:C$187)</f>
        <v>1111780.08</v>
      </c>
      <c r="D19" s="37">
        <f>SUMIF(LoansC!$B$12:$B$187,Loans!$B19,LoansC!D$12:D$187)+SUMIF(LoansR!$B$12:$B$187,Loans!$B19,LoansR!D$12:D$187)</f>
        <v>18461820.379999995</v>
      </c>
      <c r="E19" s="37">
        <f>SUMIF(LoansC!$B$12:$B$187,Loans!$B19,LoansC!E$12:E$187)+SUMIF(LoansR!$B$12:$B$187,Loans!$B19,LoansR!E$12:E$187)</f>
        <v>0</v>
      </c>
      <c r="F19" s="37">
        <f>SUMIF(LoansC!$B$12:$B$187,Loans!$B19,LoansC!F$12:F$187)+SUMIF(LoansR!$B$12:$B$187,Loans!$B19,LoansR!F$12:F$187)</f>
        <v>0</v>
      </c>
      <c r="G19" s="37">
        <f>SUMIF(LoansC!$B$12:$B$187,Loans!$B19,LoansC!G$12:G$187)+SUMIF(LoansR!$B$12:$B$187,Loans!$B19,LoansR!G$12:G$187)</f>
        <v>2183</v>
      </c>
      <c r="H19" s="37">
        <f>SUMIF(LoansC!$B$12:$B$187,Loans!$B19,LoansC!H$12:H$187)+SUMIF(LoansR!$B$12:$B$187,Loans!$B19,LoansR!H$12:H$187)</f>
        <v>35028568.039999999</v>
      </c>
      <c r="I19" s="37">
        <f>SUMIF(LoansC!$B$12:$B$187,Loans!$B19,LoansC!I$12:I$187)+SUMIF(LoansR!$B$12:$B$187,Loans!$B19,LoansR!I$12:I$187)</f>
        <v>116291.23000000014</v>
      </c>
      <c r="J19" s="37">
        <f>SUMIF(LoansC!$B$12:$B$187,Loans!$B19,LoansC!J$12:J$187)+SUMIF(LoansR!$B$12:$B$187,Loans!$B19,LoansR!J$12:J$187)</f>
        <v>35144859.270000003</v>
      </c>
      <c r="K19" s="37">
        <f>SUMIF(LoansC!$B$12:$B$187,Loans!$B19,LoansC!K$12:K$187)+SUMIF(LoansR!$B$12:$B$187,Loans!$B19,LoansR!K$12:K$187)</f>
        <v>324886.5799999999</v>
      </c>
      <c r="L19" s="37">
        <f>SUMIF(LoansC!$B$12:$B$187,Loans!$B19,LoansC!L$12:L$187)+SUMIF(LoansR!$B$12:$B$187,Loans!$B19,LoansR!L$12:L$187)</f>
        <v>441177.81</v>
      </c>
      <c r="M19" s="37">
        <f>SUMIF(LoansC!$B$12:$B$187,Loans!$B19,LoansC!M$12:M$187)+SUMIF(LoansR!$B$12:$B$187,Loans!$B19,LoansR!M$12:M$187)</f>
        <v>1019369</v>
      </c>
      <c r="N19" s="37">
        <f>SUMIF(LoansC!$B$12:$B$187,Loans!$B19,LoansC!N$12:N$187)+SUMIF(LoansR!$B$12:$B$187,Loans!$B19,LoansR!N$12:N$187)</f>
        <v>0</v>
      </c>
      <c r="O19" s="37">
        <f>SUMIF(LoansC!$B$12:$B$187,Loans!$B19,LoansC!O$12:O$187)+SUMIF(LoansR!$B$12:$B$187,Loans!$B19,LoansR!O$12:O$187)</f>
        <v>1004256.31</v>
      </c>
      <c r="P19" s="37">
        <f>SUMIF(LoansC!$B$12:$B$187,Loans!$B19,LoansC!P$12:P$187)+SUMIF(LoansR!$B$12:$B$187,Loans!$B19,LoansR!P$12:P$187)</f>
        <v>340771.33</v>
      </c>
      <c r="Q19" s="37">
        <f>SUMIF(LoansC!$B$12:$B$187,Loans!$B19,LoansC!Q$12:Q$187)+SUMIF(LoansR!$B$12:$B$187,Loans!$B19,LoansR!Q$12:Q$187)</f>
        <v>663484.9800000001</v>
      </c>
      <c r="R19" s="37">
        <f>SUMIF(LoansC!$B$12:$B$187,Loans!$B19,LoansC!R$12:R$187)+SUMIF(LoansR!$B$12:$B$187,Loans!$B19,LoansR!R$12:R$187)</f>
        <v>100406.48</v>
      </c>
      <c r="S19" s="37">
        <f>SUMIF(LoansC!$B$12:$B$187,Loans!$B19,LoansC!S$12:S$187)+SUMIF(LoansR!$B$12:$B$187,Loans!$B19,LoansR!S$12:S$187)</f>
        <v>34365083.059999987</v>
      </c>
      <c r="T19" s="37">
        <f>SUMIF(LoansC!$B$12:$B$187,Loans!$B19,LoansC!T$12:T$187)+SUMIF(LoansR!$B$12:$B$187,Loans!$B19,LoansR!T$12:T$187)</f>
        <v>34465489.539999992</v>
      </c>
      <c r="U19" s="37">
        <f>(SUMIF(LoansC!$B$12:$B$187,Loans!$B19,LoansC!U$12:U$187)+SUMIF(LoansR!$B$12:$B$187,Loans!$B19,LoansR!U$12:U$187))/2</f>
        <v>1</v>
      </c>
      <c r="V19" s="37">
        <f>SUMIF(LoansC!$B$12:$B$187,Loans!$B19,LoansC!V$12:V$187)+SUMIF(LoansR!$B$12:$B$187,Loans!$B19,LoansR!V$12:V$187)</f>
        <v>283208.99095075001</v>
      </c>
      <c r="W19" s="37">
        <f>SUMIF(LoansC!$B$12:$B$187,Loans!$B19,LoansC!W$12:W$187)+SUMIF(LoansR!$B$12:$B$187,Loans!$B19,LoansR!W$12:W$187)</f>
        <v>0</v>
      </c>
      <c r="X19" s="50">
        <f>IF(MONTH($B19)&gt;=6,VLOOKUP(YEAR($B19)+1,SRECPrice!$B$5:$C$29,2,FALSE),VLOOKUP(YEAR($B19),SRECPrice!$B$5:$C$29,2,FALSE))</f>
        <v>209</v>
      </c>
      <c r="Y19" s="37">
        <f>SUMIF(LoansC!$B$12:$B$187,Loans!$B19,LoansC!Y$12:Y$187)+SUMIF(LoansR!$B$12:$B$187,Loans!$B19,LoansR!Y$12:Y$187)</f>
        <v>0</v>
      </c>
      <c r="Z19" s="37">
        <f>SUMIF(LoansC!$B$12:$B$187,Loans!$B19,LoansC!Z$12:Z$187)+SUMIF(LoansR!$B$12:$B$187,Loans!$B19,LoansR!Z$12:Z$187)</f>
        <v>0</v>
      </c>
      <c r="AA19" s="37">
        <f>SUMIF(LoansC!$B$12:$B$187,Loans!$B19,LoansC!AA$12:AA$187)+SUMIF(LoansR!$B$12:$B$187,Loans!$B19,LoansR!AA$12:AA$187)</f>
        <v>0</v>
      </c>
      <c r="AB19" s="37">
        <f>SUMIF(LoansC!$B$12:$B$187,Loans!$B19,LoansC!AB$12:AB$187)+SUMIF(LoansR!$B$12:$B$187,Loans!$B19,LoansR!AB$12:AB$187)</f>
        <v>0</v>
      </c>
      <c r="AC19" s="37">
        <f>SUMIF(LoansC!$B$12:$B$187,Loans!$B19,LoansC!AC$12:AC$187)+SUMIF(LoansR!$B$12:$B$187,Loans!$B19,LoansR!AC$12:AC$187)</f>
        <v>66</v>
      </c>
      <c r="AD19" s="37">
        <f>SUMIF(LoansC!$B$12:$B$187,Loans!$B19,LoansC!AD$12:AD$187)+SUMIF(LoansR!$B$12:$B$187,Loans!$B19,LoansR!AD$12:AD$187)</f>
        <v>0</v>
      </c>
      <c r="AE19" s="56">
        <f>SUMIF(LoansC!$B$12:$B$187,Loans!$B19,LoansC!AE$12:AE$187)</f>
        <v>9.6699999999999994E-2</v>
      </c>
      <c r="AF19" s="37">
        <f>SUMIF(LoansC!$B$12:$B$187,Loans!$B19,LoansC!AF$12:AF$187)+SUMIF(LoansR!$B$12:$B$187,Loans!$B19,LoansR!AF$12:AF$187)</f>
        <v>-41678.71612516672</v>
      </c>
      <c r="AG19" s="37">
        <f>SUMIF(LoansC!$B$12:$B$187,Loans!$B19,LoansC!AG$12:AG$187)+SUMIF(LoansR!$B$12:$B$187,Loans!$B19,LoansR!AG$12:AG$187)</f>
        <v>0</v>
      </c>
      <c r="AH19" s="37">
        <f>SUMIF(LoansC!$B$12:$B$187,Loans!$B19,LoansC!AH$12:AH$187)+SUMIF(LoansR!$B$12:$B$187,Loans!$B19,LoansR!AH$12:AH$187)</f>
        <v>0</v>
      </c>
      <c r="AI19" s="37">
        <f>SUMIF(LoansC!$B$12:$B$187,Loans!$B19,LoansC!AI$12:AI$187)+SUMIF(LoansR!$B$12:$B$187,Loans!$B19,LoansR!AI$12:AI$187)</f>
        <v>2117</v>
      </c>
      <c r="AJ19" s="37">
        <f>SUMIF(LoansC!$B$12:$B$187,Loans!$B19,LoansC!AJ$12:AJ$187)+SUMIF(LoansR!$B$12:$B$187,Loans!$B19,LoansR!AJ$12:AJ$187)</f>
        <v>561803.31000000006</v>
      </c>
      <c r="AK19" s="37">
        <f>SUMIF(LoansC!$B$12:$B$187,Loans!$B19,LoansC!AK$12:AK$187)+SUMIF(LoansR!$B$12:$B$187,Loans!$B19,LoansR!AK$12:AK$187)</f>
        <v>0</v>
      </c>
      <c r="AL19" s="37">
        <f>SUMIF(LoansC!$B$12:$B$187,Loans!$B19,LoansC!AL$12:AL$187)+SUMIF(LoansR!$B$12:$B$187,Loans!$B19,LoansR!AL$12:AL$187)</f>
        <v>0</v>
      </c>
      <c r="AM19" s="37">
        <f>SUMIF(LoansC!$B$12:$B$187,Loans!$B19,LoansC!AM$12:AM$187)+SUMIF(LoansR!$B$12:$B$187,Loans!$B19,LoansR!AM$12:AM$187)</f>
        <v>0</v>
      </c>
      <c r="AN19" s="37">
        <f>SUMIF(LoansC!$B$12:$B$187,Loans!$B19,LoansC!AN$12:AN$187)+SUMIF(LoansR!$B$12:$B$187,Loans!$B19,LoansR!AN$12:AN$187)</f>
        <v>0</v>
      </c>
      <c r="AP19" s="57"/>
    </row>
    <row r="20" spans="1:42" x14ac:dyDescent="0.2">
      <c r="A20" s="1">
        <f t="shared" si="2"/>
        <v>12</v>
      </c>
      <c r="B20" s="101">
        <f t="shared" si="3"/>
        <v>43465</v>
      </c>
      <c r="C20" s="37">
        <f>SUMIF(LoansC!$B$12:$B$187,Loans!$B20,LoansC!C$12:C$187)+SUMIF(LoansR!$B$12:$B$187,Loans!$B20,LoansR!C$12:C$187)</f>
        <v>985232.94</v>
      </c>
      <c r="D20" s="37">
        <f>SUMIF(LoansC!$B$12:$B$187,Loans!$B20,LoansC!D$12:D$187)+SUMIF(LoansR!$B$12:$B$187,Loans!$B20,LoansR!D$12:D$187)</f>
        <v>19447053.319999993</v>
      </c>
      <c r="E20" s="37">
        <f>SUMIF(LoansC!$B$12:$B$187,Loans!$B20,LoansC!E$12:E$187)+SUMIF(LoansR!$B$12:$B$187,Loans!$B20,LoansR!E$12:E$187)</f>
        <v>0</v>
      </c>
      <c r="F20" s="37">
        <f>SUMIF(LoansC!$B$12:$B$187,Loans!$B20,LoansC!F$12:F$187)+SUMIF(LoansR!$B$12:$B$187,Loans!$B20,LoansR!F$12:F$187)</f>
        <v>0</v>
      </c>
      <c r="G20" s="37">
        <f>SUMIF(LoansC!$B$12:$B$187,Loans!$B20,LoansC!G$12:G$187)+SUMIF(LoansR!$B$12:$B$187,Loans!$B20,LoansR!G$12:G$187)</f>
        <v>1758</v>
      </c>
      <c r="H20" s="37">
        <f>SUMIF(LoansC!$B$12:$B$187,Loans!$B20,LoansC!H$12:H$187)+SUMIF(LoansR!$B$12:$B$187,Loans!$B20,LoansR!H$12:H$187)</f>
        <v>34365083.059999987</v>
      </c>
      <c r="I20" s="37">
        <f>SUMIF(LoansC!$B$12:$B$187,Loans!$B20,LoansC!I$12:I$187)+SUMIF(LoansR!$B$12:$B$187,Loans!$B20,LoansR!I$12:I$187)</f>
        <v>100406.48000000005</v>
      </c>
      <c r="J20" s="37">
        <f>SUMIF(LoansC!$B$12:$B$187,Loans!$B20,LoansC!J$12:J$187)+SUMIF(LoansR!$B$12:$B$187,Loans!$B20,LoansR!J$12:J$187)</f>
        <v>34465489.539999992</v>
      </c>
      <c r="K20" s="37">
        <f>SUMIF(LoansC!$B$12:$B$187,Loans!$B20,LoansC!K$12:K$187)+SUMIF(LoansR!$B$12:$B$187,Loans!$B20,LoansR!K$12:K$187)</f>
        <v>318640.09999999998</v>
      </c>
      <c r="L20" s="37">
        <f>SUMIF(LoansC!$B$12:$B$187,Loans!$B20,LoansC!L$12:L$187)+SUMIF(LoansR!$B$12:$B$187,Loans!$B20,LoansR!L$12:L$187)</f>
        <v>419046.58</v>
      </c>
      <c r="M20" s="37">
        <f>SUMIF(LoansC!$B$12:$B$187,Loans!$B20,LoansC!M$12:M$187)+SUMIF(LoansR!$B$12:$B$187,Loans!$B20,LoansR!M$12:M$187)</f>
        <v>820952</v>
      </c>
      <c r="N20" s="37">
        <f>SUMIF(LoansC!$B$12:$B$187,Loans!$B20,LoansC!N$12:N$187)+SUMIF(LoansR!$B$12:$B$187,Loans!$B20,LoansR!N$12:N$187)</f>
        <v>0</v>
      </c>
      <c r="O20" s="37">
        <f>SUMIF(LoansC!$B$12:$B$187,Loans!$B20,LoansC!O$12:O$187)+SUMIF(LoansR!$B$12:$B$187,Loans!$B20,LoansR!O$12:O$187)</f>
        <v>809290.99</v>
      </c>
      <c r="P20" s="37">
        <f>SUMIF(LoansC!$B$12:$B$187,Loans!$B20,LoansC!P$12:P$187)+SUMIF(LoansR!$B$12:$B$187,Loans!$B20,LoansR!P$12:P$187)</f>
        <v>328165.92000000004</v>
      </c>
      <c r="Q20" s="37">
        <f>SUMIF(LoansC!$B$12:$B$187,Loans!$B20,LoansC!Q$12:Q$187)+SUMIF(LoansR!$B$12:$B$187,Loans!$B20,LoansR!Q$12:Q$187)</f>
        <v>481125.07</v>
      </c>
      <c r="R20" s="37">
        <f>SUMIF(LoansC!$B$12:$B$187,Loans!$B20,LoansC!R$12:R$187)+SUMIF(LoansR!$B$12:$B$187,Loans!$B20,LoansR!R$12:R$187)</f>
        <v>90880.66</v>
      </c>
      <c r="S20" s="37">
        <f>SUMIF(LoansC!$B$12:$B$187,Loans!$B20,LoansC!S$12:S$187)+SUMIF(LoansR!$B$12:$B$187,Loans!$B20,LoansR!S$12:S$187)</f>
        <v>33883957.990000002</v>
      </c>
      <c r="T20" s="37">
        <f>SUMIF(LoansC!$B$12:$B$187,Loans!$B20,LoansC!T$12:T$187)+SUMIF(LoansR!$B$12:$B$187,Loans!$B20,LoansR!T$12:T$187)</f>
        <v>33974838.649999999</v>
      </c>
      <c r="U20" s="37">
        <f>(SUMIF(LoansC!$B$12:$B$187,Loans!$B20,LoansC!U$12:U$187)+SUMIF(LoansR!$B$12:$B$187,Loans!$B20,LoansR!U$12:U$187))/2</f>
        <v>1</v>
      </c>
      <c r="V20" s="37">
        <f>SUMIF(LoansC!$B$12:$B$187,Loans!$B20,LoansC!V$12:V$187)+SUMIF(LoansR!$B$12:$B$187,Loans!$B20,LoansR!V$12:V$187)</f>
        <v>277734.4032098332</v>
      </c>
      <c r="W20" s="37">
        <f>SUMIF(LoansC!$B$12:$B$187,Loans!$B20,LoansC!W$12:W$187)+SUMIF(LoansR!$B$12:$B$187,Loans!$B20,LoansR!W$12:W$187)</f>
        <v>0</v>
      </c>
      <c r="X20" s="50">
        <f>IF(MONTH($B20)&gt;=6,VLOOKUP(YEAR($B20)+1,SRECPrice!$B$5:$C$29,2,FALSE),VLOOKUP(YEAR($B20),SRECPrice!$B$5:$C$29,2,FALSE))</f>
        <v>209</v>
      </c>
      <c r="Y20" s="37">
        <f>SUMIF(LoansC!$B$12:$B$187,Loans!$B20,LoansC!Y$12:Y$187)+SUMIF(LoansR!$B$12:$B$187,Loans!$B20,LoansR!Y$12:Y$187)</f>
        <v>0</v>
      </c>
      <c r="Z20" s="37">
        <f>SUMIF(LoansC!$B$12:$B$187,Loans!$B20,LoansC!Z$12:Z$187)+SUMIF(LoansR!$B$12:$B$187,Loans!$B20,LoansR!Z$12:Z$187)</f>
        <v>0</v>
      </c>
      <c r="AA20" s="37">
        <f>SUMIF(LoansC!$B$12:$B$187,Loans!$B20,LoansC!AA$12:AA$187)+SUMIF(LoansR!$B$12:$B$187,Loans!$B20,LoansR!AA$12:AA$187)</f>
        <v>0</v>
      </c>
      <c r="AB20" s="37">
        <f>SUMIF(LoansC!$B$12:$B$187,Loans!$B20,LoansC!AB$12:AB$187)+SUMIF(LoansR!$B$12:$B$187,Loans!$B20,LoansR!AB$12:AB$187)</f>
        <v>0</v>
      </c>
      <c r="AC20" s="37">
        <f>SUMIF(LoansC!$B$12:$B$187,Loans!$B20,LoansC!AC$12:AC$187)+SUMIF(LoansR!$B$12:$B$187,Loans!$B20,LoansR!AC$12:AC$187)</f>
        <v>53</v>
      </c>
      <c r="AD20" s="37">
        <f>SUMIF(LoansC!$B$12:$B$187,Loans!$B20,LoansC!AD$12:AD$187)+SUMIF(LoansR!$B$12:$B$187,Loans!$B20,LoansR!AD$12:AD$187)</f>
        <v>0</v>
      </c>
      <c r="AE20" s="56">
        <f>SUMIF(LoansC!$B$12:$B$187,Loans!$B20,LoansC!AE$12:AE$187)</f>
        <v>9.6699999999999994E-2</v>
      </c>
      <c r="AF20" s="37">
        <f>SUMIF(LoansC!$B$12:$B$187,Loans!$B20,LoansC!AF$12:AF$187)+SUMIF(LoansR!$B$12:$B$187,Loans!$B20,LoansR!AF$12:AF$187)</f>
        <v>-40906.818588833376</v>
      </c>
      <c r="AG20" s="37">
        <f>SUMIF(LoansC!$B$12:$B$187,Loans!$B20,LoansC!AG$12:AG$187)+SUMIF(LoansR!$B$12:$B$187,Loans!$B20,LoansR!AG$12:AG$187)</f>
        <v>0</v>
      </c>
      <c r="AH20" s="37">
        <f>SUMIF(LoansC!$B$12:$B$187,Loans!$B20,LoansC!AH$12:AH$187)+SUMIF(LoansR!$B$12:$B$187,Loans!$B20,LoansR!AH$12:AH$187)</f>
        <v>0</v>
      </c>
      <c r="AI20" s="37">
        <f>SUMIF(LoansC!$B$12:$B$187,Loans!$B20,LoansC!AI$12:AI$187)+SUMIF(LoansR!$B$12:$B$187,Loans!$B20,LoansR!AI$12:AI$187)</f>
        <v>1705</v>
      </c>
      <c r="AJ20" s="37">
        <f>SUMIF(LoansC!$B$12:$B$187,Loans!$B20,LoansC!AJ$12:AJ$187)+SUMIF(LoansR!$B$12:$B$187,Loans!$B20,LoansR!AJ$12:AJ$187)</f>
        <v>452999.1</v>
      </c>
      <c r="AK20" s="37">
        <f>SUMIF(LoansC!$B$12:$B$187,Loans!$B20,LoansC!AK$12:AK$187)+SUMIF(LoansR!$B$12:$B$187,Loans!$B20,LoansR!AK$12:AK$187)</f>
        <v>0</v>
      </c>
      <c r="AL20" s="37">
        <f>SUMIF(LoansC!$B$12:$B$187,Loans!$B20,LoansC!AL$12:AL$187)+SUMIF(LoansR!$B$12:$B$187,Loans!$B20,LoansR!AL$12:AL$187)</f>
        <v>0</v>
      </c>
      <c r="AM20" s="37">
        <f>SUMIF(LoansC!$B$12:$B$187,Loans!$B20,LoansC!AM$12:AM$187)+SUMIF(LoansR!$B$12:$B$187,Loans!$B20,LoansR!AM$12:AM$187)</f>
        <v>0</v>
      </c>
      <c r="AN20" s="37">
        <f>SUMIF(LoansC!$B$12:$B$187,Loans!$B20,LoansC!AN$12:AN$187)+SUMIF(LoansR!$B$12:$B$187,Loans!$B20,LoansR!AN$12:AN$187)</f>
        <v>0</v>
      </c>
      <c r="AP20" s="57"/>
    </row>
    <row r="21" spans="1:42" x14ac:dyDescent="0.2">
      <c r="A21" s="1">
        <f t="shared" si="2"/>
        <v>1</v>
      </c>
      <c r="B21" s="101">
        <f t="shared" si="3"/>
        <v>43496</v>
      </c>
      <c r="C21" s="37">
        <f>SUMIF(LoansC!$B$12:$B$187,Loans!$B21,LoansC!C$12:C$187)+SUMIF(LoansR!$B$12:$B$187,Loans!$B21,LoansR!C$12:C$187)</f>
        <v>1215511.8200000003</v>
      </c>
      <c r="D21" s="37">
        <f>SUMIF(LoansC!$B$12:$B$187,Loans!$B21,LoansC!D$12:D$187)+SUMIF(LoansR!$B$12:$B$187,Loans!$B21,LoansR!D$12:D$187)</f>
        <v>20662565.139999997</v>
      </c>
      <c r="E21" s="37">
        <f>SUMIF(LoansC!$B$12:$B$187,Loans!$B21,LoansC!E$12:E$187)+SUMIF(LoansR!$B$12:$B$187,Loans!$B21,LoansR!E$12:E$187)</f>
        <v>0</v>
      </c>
      <c r="F21" s="37">
        <f>SUMIF(LoansC!$B$12:$B$187,Loans!$B21,LoansC!F$12:F$187)+SUMIF(LoansR!$B$12:$B$187,Loans!$B21,LoansR!F$12:F$187)</f>
        <v>0</v>
      </c>
      <c r="G21" s="37">
        <f>SUMIF(LoansC!$B$12:$B$187,Loans!$B21,LoansC!G$12:G$187)+SUMIF(LoansR!$B$12:$B$187,Loans!$B21,LoansR!G$12:G$187)</f>
        <v>1117</v>
      </c>
      <c r="H21" s="37">
        <f>SUMIF(LoansC!$B$12:$B$187,Loans!$B21,LoansC!H$12:H$187)+SUMIF(LoansR!$B$12:$B$187,Loans!$B21,LoansR!H$12:H$187)</f>
        <v>33883957.990000002</v>
      </c>
      <c r="I21" s="37">
        <f>SUMIF(LoansC!$B$12:$B$187,Loans!$B21,LoansC!I$12:I$187)+SUMIF(LoansR!$B$12:$B$187,Loans!$B21,LoansR!I$12:I$187)</f>
        <v>90880.659999999989</v>
      </c>
      <c r="J21" s="37">
        <f>SUMIF(LoansC!$B$12:$B$187,Loans!$B21,LoansC!J$12:J$187)+SUMIF(LoansR!$B$12:$B$187,Loans!$B21,LoansR!J$12:J$187)</f>
        <v>33974838.649999999</v>
      </c>
      <c r="K21" s="37">
        <f>SUMIF(LoansC!$B$12:$B$187,Loans!$B21,LoansC!K$12:K$187)+SUMIF(LoansR!$B$12:$B$187,Loans!$B21,LoansR!K$12:K$187)</f>
        <v>314142.08000000007</v>
      </c>
      <c r="L21" s="37">
        <f>SUMIF(LoansC!$B$12:$B$187,Loans!$B21,LoansC!L$12:L$187)+SUMIF(LoansR!$B$12:$B$187,Loans!$B21,LoansR!L$12:L$187)</f>
        <v>405022.74000000005</v>
      </c>
      <c r="M21" s="37">
        <f>SUMIF(LoansC!$B$12:$B$187,Loans!$B21,LoansC!M$12:M$187)+SUMIF(LoansR!$B$12:$B$187,Loans!$B21,LoansR!M$12:M$187)</f>
        <v>520201</v>
      </c>
      <c r="N21" s="37">
        <f>SUMIF(LoansC!$B$12:$B$187,Loans!$B21,LoansC!N$12:N$187)+SUMIF(LoansR!$B$12:$B$187,Loans!$B21,LoansR!N$12:N$187)</f>
        <v>0</v>
      </c>
      <c r="O21" s="37">
        <f>SUMIF(LoansC!$B$12:$B$187,Loans!$B21,LoansC!O$12:O$187)+SUMIF(LoansR!$B$12:$B$187,Loans!$B21,LoansR!O$12:O$187)</f>
        <v>511610.5</v>
      </c>
      <c r="P21" s="37">
        <f>SUMIF(LoansC!$B$12:$B$187,Loans!$B21,LoansC!P$12:P$187)+SUMIF(LoansR!$B$12:$B$187,Loans!$B21,LoansR!P$12:P$187)</f>
        <v>313853.93000000005</v>
      </c>
      <c r="Q21" s="37">
        <f>SUMIF(LoansC!$B$12:$B$187,Loans!$B21,LoansC!Q$12:Q$187)+SUMIF(LoansR!$B$12:$B$187,Loans!$B21,LoansR!Q$12:Q$187)</f>
        <v>197756.56999999998</v>
      </c>
      <c r="R21" s="37">
        <f>SUMIF(LoansC!$B$12:$B$187,Loans!$B21,LoansC!R$12:R$187)+SUMIF(LoansR!$B$12:$B$187,Loans!$B21,LoansR!R$12:R$187)</f>
        <v>91168.81</v>
      </c>
      <c r="S21" s="37">
        <f>SUMIF(LoansC!$B$12:$B$187,Loans!$B21,LoansC!S$12:S$187)+SUMIF(LoansR!$B$12:$B$187,Loans!$B21,LoansR!S$12:S$187)</f>
        <v>33686201.420000002</v>
      </c>
      <c r="T21" s="37">
        <f>SUMIF(LoansC!$B$12:$B$187,Loans!$B21,LoansC!T$12:T$187)+SUMIF(LoansR!$B$12:$B$187,Loans!$B21,LoansR!T$12:T$187)</f>
        <v>33777370.230000004</v>
      </c>
      <c r="U21" s="37">
        <f>(SUMIF(LoansC!$B$12:$B$187,Loans!$B21,LoansC!U$12:U$187)+SUMIF(LoansR!$B$12:$B$187,Loans!$B21,LoansR!U$12:U$187))/2</f>
        <v>1</v>
      </c>
      <c r="V21" s="37">
        <f>SUMIF(LoansC!$B$12:$B$187,Loans!$B21,LoansC!V$12:V$187)+SUMIF(LoansR!$B$12:$B$187,Loans!$B21,LoansR!V$12:V$187)</f>
        <v>273780.57478791656</v>
      </c>
      <c r="W21" s="37">
        <f>SUMIF(LoansC!$B$12:$B$187,Loans!$B21,LoansC!W$12:W$187)+SUMIF(LoansR!$B$12:$B$187,Loans!$B21,LoansR!W$12:W$187)</f>
        <v>0</v>
      </c>
      <c r="X21" s="50">
        <f>IF(MONTH($B21)&gt;=6,VLOOKUP(YEAR($B21)+1,SRECPrice!$B$5:$C$29,2,FALSE),VLOOKUP(YEAR($B21),SRECPrice!$B$5:$C$29,2,FALSE))</f>
        <v>209</v>
      </c>
      <c r="Y21" s="37">
        <f>SUMIF(LoansC!$B$12:$B$187,Loans!$B21,LoansC!Y$12:Y$187)+SUMIF(LoansR!$B$12:$B$187,Loans!$B21,LoansR!Y$12:Y$187)</f>
        <v>0</v>
      </c>
      <c r="Z21" s="37">
        <f>SUMIF(LoansC!$B$12:$B$187,Loans!$B21,LoansC!Z$12:Z$187)+SUMIF(LoansR!$B$12:$B$187,Loans!$B21,LoansR!Z$12:Z$187)</f>
        <v>0</v>
      </c>
      <c r="AA21" s="37">
        <f>SUMIF(LoansC!$B$12:$B$187,Loans!$B21,LoansC!AA$12:AA$187)+SUMIF(LoansR!$B$12:$B$187,Loans!$B21,LoansR!AA$12:AA$187)</f>
        <v>0</v>
      </c>
      <c r="AB21" s="37">
        <f>SUMIF(LoansC!$B$12:$B$187,Loans!$B21,LoansC!AB$12:AB$187)+SUMIF(LoansR!$B$12:$B$187,Loans!$B21,LoansR!AB$12:AB$187)</f>
        <v>0</v>
      </c>
      <c r="AC21" s="37">
        <f>SUMIF(LoansC!$B$12:$B$187,Loans!$B21,LoansC!AC$12:AC$187)+SUMIF(LoansR!$B$12:$B$187,Loans!$B21,LoansR!AC$12:AC$187)</f>
        <v>39</v>
      </c>
      <c r="AD21" s="37">
        <f>SUMIF(LoansC!$B$12:$B$187,Loans!$B21,LoansC!AD$12:AD$187)+SUMIF(LoansR!$B$12:$B$187,Loans!$B21,LoansR!AD$12:AD$187)</f>
        <v>0</v>
      </c>
      <c r="AE21" s="56">
        <f>SUMIF(LoansC!$B$12:$B$187,Loans!$B21,LoansC!AE$12:AE$187)</f>
        <v>9.6699999999999994E-2</v>
      </c>
      <c r="AF21" s="37">
        <f>SUMIF(LoansC!$B$12:$B$187,Loans!$B21,LoansC!AF$12:AF$187)+SUMIF(LoansR!$B$12:$B$187,Loans!$B21,LoansR!AF$12:AF$187)</f>
        <v>-40362.61625925004</v>
      </c>
      <c r="AG21" s="37">
        <f>SUMIF(LoansC!$B$12:$B$187,Loans!$B21,LoansC!AG$12:AG$187)+SUMIF(LoansR!$B$12:$B$187,Loans!$B21,LoansR!AG$12:AG$187)</f>
        <v>0</v>
      </c>
      <c r="AH21" s="37">
        <f>SUMIF(LoansC!$B$12:$B$187,Loans!$B21,LoansC!AH$12:AH$187)+SUMIF(LoansR!$B$12:$B$187,Loans!$B21,LoansR!AH$12:AH$187)</f>
        <v>0</v>
      </c>
      <c r="AI21" s="37">
        <f>SUMIF(LoansC!$B$12:$B$187,Loans!$B21,LoansC!AI$12:AI$187)+SUMIF(LoansR!$B$12:$B$187,Loans!$B21,LoansR!AI$12:AI$187)</f>
        <v>1078</v>
      </c>
      <c r="AJ21" s="37">
        <f>SUMIF(LoansC!$B$12:$B$187,Loans!$B21,LoansC!AJ$12:AJ$187)+SUMIF(LoansR!$B$12:$B$187,Loans!$B21,LoansR!AJ$12:AJ$187)</f>
        <v>286308.5</v>
      </c>
      <c r="AK21" s="37">
        <f>SUMIF(LoansC!$B$12:$B$187,Loans!$B21,LoansC!AK$12:AK$187)+SUMIF(LoansR!$B$12:$B$187,Loans!$B21,LoansR!AK$12:AK$187)</f>
        <v>0</v>
      </c>
      <c r="AL21" s="37">
        <f>SUMIF(LoansC!$B$12:$B$187,Loans!$B21,LoansC!AL$12:AL$187)+SUMIF(LoansR!$B$12:$B$187,Loans!$B21,LoansR!AL$12:AL$187)</f>
        <v>0</v>
      </c>
      <c r="AM21" s="37">
        <f>SUMIF(LoansC!$B$12:$B$187,Loans!$B21,LoansC!AM$12:AM$187)+SUMIF(LoansR!$B$12:$B$187,Loans!$B21,LoansR!AM$12:AM$187)</f>
        <v>0</v>
      </c>
      <c r="AN21" s="37">
        <f>SUMIF(LoansC!$B$12:$B$187,Loans!$B21,LoansC!AN$12:AN$187)+SUMIF(LoansR!$B$12:$B$187,Loans!$B21,LoansR!AN$12:AN$187)</f>
        <v>0</v>
      </c>
      <c r="AP21" s="57"/>
    </row>
    <row r="22" spans="1:42" x14ac:dyDescent="0.2">
      <c r="A22" s="1">
        <f t="shared" si="2"/>
        <v>2</v>
      </c>
      <c r="B22" s="101">
        <f t="shared" si="3"/>
        <v>43524</v>
      </c>
      <c r="C22" s="37">
        <f>SUMIF(LoansC!$B$12:$B$187,Loans!$B22,LoansC!C$12:C$187)+SUMIF(LoansR!$B$12:$B$187,Loans!$B22,LoansR!C$12:C$187)</f>
        <v>1499070.04</v>
      </c>
      <c r="D22" s="37">
        <f>SUMIF(LoansC!$B$12:$B$187,Loans!$B22,LoansC!D$12:D$187)+SUMIF(LoansR!$B$12:$B$187,Loans!$B22,LoansR!D$12:D$187)</f>
        <v>22161635.179999996</v>
      </c>
      <c r="E22" s="37">
        <f>SUMIF(LoansC!$B$12:$B$187,Loans!$B22,LoansC!E$12:E$187)+SUMIF(LoansR!$B$12:$B$187,Loans!$B22,LoansR!E$12:E$187)</f>
        <v>0</v>
      </c>
      <c r="F22" s="37">
        <f>SUMIF(LoansC!$B$12:$B$187,Loans!$B22,LoansC!F$12:F$187)+SUMIF(LoansR!$B$12:$B$187,Loans!$B22,LoansR!F$12:F$187)</f>
        <v>0</v>
      </c>
      <c r="G22" s="37">
        <f>SUMIF(LoansC!$B$12:$B$187,Loans!$B22,LoansC!G$12:G$187)+SUMIF(LoansR!$B$12:$B$187,Loans!$B22,LoansR!G$12:G$187)</f>
        <v>988</v>
      </c>
      <c r="H22" s="37">
        <f>SUMIF(LoansC!$B$12:$B$187,Loans!$B22,LoansC!H$12:H$187)+SUMIF(LoansR!$B$12:$B$187,Loans!$B22,LoansR!H$12:H$187)</f>
        <v>33686201.420000002</v>
      </c>
      <c r="I22" s="37">
        <f>SUMIF(LoansC!$B$12:$B$187,Loans!$B22,LoansC!I$12:I$187)+SUMIF(LoansR!$B$12:$B$187,Loans!$B22,LoansR!I$12:I$187)</f>
        <v>91168.8100000001</v>
      </c>
      <c r="J22" s="37">
        <f>SUMIF(LoansC!$B$12:$B$187,Loans!$B22,LoansC!J$12:J$187)+SUMIF(LoansR!$B$12:$B$187,Loans!$B22,LoansR!J$12:J$187)</f>
        <v>33777370.230000004</v>
      </c>
      <c r="K22" s="37">
        <f>SUMIF(LoansC!$B$12:$B$187,Loans!$B22,LoansC!K$12:K$187)+SUMIF(LoansR!$B$12:$B$187,Loans!$B22,LoansR!K$12:K$187)</f>
        <v>312340.94</v>
      </c>
      <c r="L22" s="37">
        <f>SUMIF(LoansC!$B$12:$B$187,Loans!$B22,LoansC!L$12:L$187)+SUMIF(LoansR!$B$12:$B$187,Loans!$B22,LoansR!L$12:L$187)</f>
        <v>403509.75000000023</v>
      </c>
      <c r="M22" s="37">
        <f>SUMIF(LoansC!$B$12:$B$187,Loans!$B22,LoansC!M$12:M$187)+SUMIF(LoansR!$B$12:$B$187,Loans!$B22,LoansR!M$12:M$187)</f>
        <v>457862</v>
      </c>
      <c r="N22" s="37">
        <f>SUMIF(LoansC!$B$12:$B$187,Loans!$B22,LoansC!N$12:N$187)+SUMIF(LoansR!$B$12:$B$187,Loans!$B22,LoansR!N$12:N$187)</f>
        <v>0</v>
      </c>
      <c r="O22" s="37">
        <f>SUMIF(LoansC!$B$12:$B$187,Loans!$B22,LoansC!O$12:O$187)+SUMIF(LoansR!$B$12:$B$187,Loans!$B22,LoansR!O$12:O$187)</f>
        <v>448440.59</v>
      </c>
      <c r="P22" s="37">
        <f>SUMIF(LoansC!$B$12:$B$187,Loans!$B22,LoansC!P$12:P$187)+SUMIF(LoansR!$B$12:$B$187,Loans!$B22,LoansR!P$12:P$187)</f>
        <v>306851.47000000015</v>
      </c>
      <c r="Q22" s="37">
        <f>SUMIF(LoansC!$B$12:$B$187,Loans!$B22,LoansC!Q$12:Q$187)+SUMIF(LoansR!$B$12:$B$187,Loans!$B22,LoansR!Q$12:Q$187)</f>
        <v>141589.12</v>
      </c>
      <c r="R22" s="37">
        <f>SUMIF(LoansC!$B$12:$B$187,Loans!$B22,LoansC!R$12:R$187)+SUMIF(LoansR!$B$12:$B$187,Loans!$B22,LoansR!R$12:R$187)</f>
        <v>96658.280000000013</v>
      </c>
      <c r="S22" s="37">
        <f>SUMIF(LoansC!$B$12:$B$187,Loans!$B22,LoansC!S$12:S$187)+SUMIF(LoansR!$B$12:$B$187,Loans!$B22,LoansR!S$12:S$187)</f>
        <v>33544612.300000004</v>
      </c>
      <c r="T22" s="37">
        <f>SUMIF(LoansC!$B$12:$B$187,Loans!$B22,LoansC!T$12:T$187)+SUMIF(LoansR!$B$12:$B$187,Loans!$B22,LoansR!T$12:T$187)</f>
        <v>33641270.580000013</v>
      </c>
      <c r="U22" s="37">
        <f>(SUMIF(LoansC!$B$12:$B$187,Loans!$B22,LoansC!U$12:U$187)+SUMIF(LoansR!$B$12:$B$187,Loans!$B22,LoansR!U$12:U$187))/2</f>
        <v>1</v>
      </c>
      <c r="V22" s="37">
        <f>SUMIF(LoansC!$B$12:$B$187,Loans!$B22,LoansC!V$12:V$187)+SUMIF(LoansR!$B$12:$B$187,Loans!$B22,LoansR!V$12:V$187)</f>
        <v>272189.30843674997</v>
      </c>
      <c r="W22" s="37">
        <f>SUMIF(LoansC!$B$12:$B$187,Loans!$B22,LoansC!W$12:W$187)+SUMIF(LoansR!$B$12:$B$187,Loans!$B22,LoansR!W$12:W$187)</f>
        <v>0</v>
      </c>
      <c r="X22" s="50">
        <f>IF(MONTH($B22)&gt;=6,VLOOKUP(YEAR($B22)+1,SRECPrice!$B$5:$C$29,2,FALSE),VLOOKUP(YEAR($B22),SRECPrice!$B$5:$C$29,2,FALSE))</f>
        <v>209</v>
      </c>
      <c r="Y22" s="37">
        <f>SUMIF(LoansC!$B$12:$B$187,Loans!$B22,LoansC!Y$12:Y$187)+SUMIF(LoansR!$B$12:$B$187,Loans!$B22,LoansR!Y$12:Y$187)</f>
        <v>0</v>
      </c>
      <c r="Z22" s="37">
        <f>SUMIF(LoansC!$B$12:$B$187,Loans!$B22,LoansC!Z$12:Z$187)+SUMIF(LoansR!$B$12:$B$187,Loans!$B22,LoansR!Z$12:Z$187)</f>
        <v>0</v>
      </c>
      <c r="AA22" s="37">
        <f>SUMIF(LoansC!$B$12:$B$187,Loans!$B22,LoansC!AA$12:AA$187)+SUMIF(LoansR!$B$12:$B$187,Loans!$B22,LoansR!AA$12:AA$187)</f>
        <v>0</v>
      </c>
      <c r="AB22" s="37">
        <f>SUMIF(LoansC!$B$12:$B$187,Loans!$B22,LoansC!AB$12:AB$187)+SUMIF(LoansR!$B$12:$B$187,Loans!$B22,LoansR!AB$12:AB$187)</f>
        <v>0</v>
      </c>
      <c r="AC22" s="37">
        <f>SUMIF(LoansC!$B$12:$B$187,Loans!$B22,LoansC!AC$12:AC$187)+SUMIF(LoansR!$B$12:$B$187,Loans!$B22,LoansR!AC$12:AC$187)</f>
        <v>43</v>
      </c>
      <c r="AD22" s="37">
        <f>SUMIF(LoansC!$B$12:$B$187,Loans!$B22,LoansC!AD$12:AD$187)+SUMIF(LoansR!$B$12:$B$187,Loans!$B22,LoansR!AD$12:AD$187)</f>
        <v>0</v>
      </c>
      <c r="AE22" s="56">
        <f>SUMIF(LoansC!$B$12:$B$187,Loans!$B22,LoansC!AE$12:AE$187)</f>
        <v>9.6699999999999994E-2</v>
      </c>
      <c r="AF22" s="37">
        <f>SUMIF(LoansC!$B$12:$B$187,Loans!$B22,LoansC!AF$12:AF$187)+SUMIF(LoansR!$B$12:$B$187,Loans!$B22,LoansR!AF$12:AF$187)</f>
        <v>-40152.781508166721</v>
      </c>
      <c r="AG22" s="37">
        <f>SUMIF(LoansC!$B$12:$B$187,Loans!$B22,LoansC!AG$12:AG$187)+SUMIF(LoansR!$B$12:$B$187,Loans!$B22,LoansR!AG$12:AG$187)</f>
        <v>0</v>
      </c>
      <c r="AH22" s="37">
        <f>SUMIF(LoansC!$B$12:$B$187,Loans!$B22,LoansC!AH$12:AH$187)+SUMIF(LoansR!$B$12:$B$187,Loans!$B22,LoansR!AH$12:AH$187)</f>
        <v>0</v>
      </c>
      <c r="AI22" s="37">
        <f>SUMIF(LoansC!$B$12:$B$187,Loans!$B22,LoansC!AI$12:AI$187)+SUMIF(LoansR!$B$12:$B$187,Loans!$B22,LoansR!AI$12:AI$187)</f>
        <v>945</v>
      </c>
      <c r="AJ22" s="37">
        <f>SUMIF(LoansC!$B$12:$B$187,Loans!$B22,LoansC!AJ$12:AJ$187)+SUMIF(LoansR!$B$12:$B$187,Loans!$B22,LoansR!AJ$12:AJ$187)</f>
        <v>251104</v>
      </c>
      <c r="AK22" s="37">
        <f>SUMIF(LoansC!$B$12:$B$187,Loans!$B22,LoansC!AK$12:AK$187)+SUMIF(LoansR!$B$12:$B$187,Loans!$B22,LoansR!AK$12:AK$187)</f>
        <v>0</v>
      </c>
      <c r="AL22" s="37">
        <f>SUMIF(LoansC!$B$12:$B$187,Loans!$B22,LoansC!AL$12:AL$187)+SUMIF(LoansR!$B$12:$B$187,Loans!$B22,LoansR!AL$12:AL$187)</f>
        <v>0</v>
      </c>
      <c r="AM22" s="37">
        <f>SUMIF(LoansC!$B$12:$B$187,Loans!$B22,LoansC!AM$12:AM$187)+SUMIF(LoansR!$B$12:$B$187,Loans!$B22,LoansR!AM$12:AM$187)</f>
        <v>0</v>
      </c>
      <c r="AN22" s="37">
        <f>SUMIF(LoansC!$B$12:$B$187,Loans!$B22,LoansC!AN$12:AN$187)+SUMIF(LoansR!$B$12:$B$187,Loans!$B22,LoansR!AN$12:AN$187)</f>
        <v>0</v>
      </c>
      <c r="AP22" s="57"/>
    </row>
    <row r="23" spans="1:42" x14ac:dyDescent="0.2">
      <c r="A23" s="1">
        <f t="shared" si="2"/>
        <v>3</v>
      </c>
      <c r="B23" s="101">
        <f t="shared" si="3"/>
        <v>43555</v>
      </c>
      <c r="C23" s="37">
        <f>SUMIF(LoansC!$B$12:$B$187,Loans!$B23,LoansC!C$12:C$187)+SUMIF(LoansR!$B$12:$B$187,Loans!$B23,LoansR!C$12:C$187)</f>
        <v>2125497.6399999997</v>
      </c>
      <c r="D23" s="37">
        <f>SUMIF(LoansC!$B$12:$B$187,Loans!$B23,LoansC!D$12:D$187)+SUMIF(LoansR!$B$12:$B$187,Loans!$B23,LoansR!D$12:D$187)</f>
        <v>24287132.819999997</v>
      </c>
      <c r="E23" s="37">
        <f>SUMIF(LoansC!$B$12:$B$187,Loans!$B23,LoansC!E$12:E$187)+SUMIF(LoansR!$B$12:$B$187,Loans!$B23,LoansR!E$12:E$187)</f>
        <v>0</v>
      </c>
      <c r="F23" s="37">
        <f>SUMIF(LoansC!$B$12:$B$187,Loans!$B23,LoansC!F$12:F$187)+SUMIF(LoansR!$B$12:$B$187,Loans!$B23,LoansR!F$12:F$187)</f>
        <v>0</v>
      </c>
      <c r="G23" s="37">
        <f>SUMIF(LoansC!$B$12:$B$187,Loans!$B23,LoansC!G$12:G$187)+SUMIF(LoansR!$B$12:$B$187,Loans!$B23,LoansR!G$12:G$187)</f>
        <v>1212</v>
      </c>
      <c r="H23" s="37">
        <f>SUMIF(LoansC!$B$12:$B$187,Loans!$B23,LoansC!H$12:H$187)+SUMIF(LoansR!$B$12:$B$187,Loans!$B23,LoansR!H$12:H$187)</f>
        <v>33544612.300000004</v>
      </c>
      <c r="I23" s="37">
        <f>SUMIF(LoansC!$B$12:$B$187,Loans!$B23,LoansC!I$12:I$187)+SUMIF(LoansR!$B$12:$B$187,Loans!$B23,LoansR!I$12:I$187)</f>
        <v>96658.280000000013</v>
      </c>
      <c r="J23" s="37">
        <f>SUMIF(LoansC!$B$12:$B$187,Loans!$B23,LoansC!J$12:J$187)+SUMIF(LoansR!$B$12:$B$187,Loans!$B23,LoansR!J$12:J$187)</f>
        <v>33641270.580000013</v>
      </c>
      <c r="K23" s="37">
        <f>SUMIF(LoansC!$B$12:$B$187,Loans!$B23,LoansC!K$12:K$187)+SUMIF(LoansR!$B$12:$B$187,Loans!$B23,LoansR!K$12:K$187)</f>
        <v>311093.57000000007</v>
      </c>
      <c r="L23" s="37">
        <f>SUMIF(LoansC!$B$12:$B$187,Loans!$B23,LoansC!L$12:L$187)+SUMIF(LoansR!$B$12:$B$187,Loans!$B23,LoansR!L$12:L$187)</f>
        <v>407751.85000000009</v>
      </c>
      <c r="M23" s="37">
        <f>SUMIF(LoansC!$B$12:$B$187,Loans!$B23,LoansC!M$12:M$187)+SUMIF(LoansR!$B$12:$B$187,Loans!$B23,LoansR!M$12:M$187)</f>
        <v>565326</v>
      </c>
      <c r="N23" s="37">
        <f>SUMIF(LoansC!$B$12:$B$187,Loans!$B23,LoansC!N$12:N$187)+SUMIF(LoansR!$B$12:$B$187,Loans!$B23,LoansR!N$12:N$187)</f>
        <v>0</v>
      </c>
      <c r="O23" s="37">
        <f>SUMIF(LoansC!$B$12:$B$187,Loans!$B23,LoansC!O$12:O$187)+SUMIF(LoansR!$B$12:$B$187,Loans!$B23,LoansR!O$12:O$187)</f>
        <v>557175</v>
      </c>
      <c r="P23" s="37">
        <f>SUMIF(LoansC!$B$12:$B$187,Loans!$B23,LoansC!P$12:P$187)+SUMIF(LoansR!$B$12:$B$187,Loans!$B23,LoansR!P$12:P$187)</f>
        <v>314275.87000000011</v>
      </c>
      <c r="Q23" s="37">
        <f>SUMIF(LoansC!$B$12:$B$187,Loans!$B23,LoansC!Q$12:Q$187)+SUMIF(LoansR!$B$12:$B$187,Loans!$B23,LoansR!Q$12:Q$187)</f>
        <v>242899.13000000003</v>
      </c>
      <c r="R23" s="37">
        <f>SUMIF(LoansC!$B$12:$B$187,Loans!$B23,LoansC!R$12:R$187)+SUMIF(LoansR!$B$12:$B$187,Loans!$B23,LoansR!R$12:R$187)</f>
        <v>93475.98</v>
      </c>
      <c r="S23" s="37">
        <f>SUMIF(LoansC!$B$12:$B$187,Loans!$B23,LoansC!S$12:S$187)+SUMIF(LoansR!$B$12:$B$187,Loans!$B23,LoansR!S$12:S$187)</f>
        <v>33301713.170000002</v>
      </c>
      <c r="T23" s="37">
        <f>SUMIF(LoansC!$B$12:$B$187,Loans!$B23,LoansC!T$12:T$187)+SUMIF(LoansR!$B$12:$B$187,Loans!$B23,LoansR!T$12:T$187)</f>
        <v>33395189.15000001</v>
      </c>
      <c r="U23" s="37">
        <f>(SUMIF(LoansC!$B$12:$B$187,Loans!$B23,LoansC!U$12:U$187)+SUMIF(LoansR!$B$12:$B$187,Loans!$B23,LoansR!U$12:U$187))/2</f>
        <v>1</v>
      </c>
      <c r="V23" s="37">
        <f>SUMIF(LoansC!$B$12:$B$187,Loans!$B23,LoansC!V$12:V$187)+SUMIF(LoansR!$B$12:$B$187,Loans!$B23,LoansR!V$12:V$187)</f>
        <v>271092.57209050009</v>
      </c>
      <c r="W23" s="37">
        <f>SUMIF(LoansC!$B$12:$B$187,Loans!$B23,LoansC!W$12:W$187)+SUMIF(LoansR!$B$12:$B$187,Loans!$B23,LoansR!W$12:W$187)</f>
        <v>0</v>
      </c>
      <c r="X23" s="50">
        <f>IF(MONTH($B23)&gt;=6,VLOOKUP(YEAR($B23)+1,SRECPrice!$B$5:$C$29,2,FALSE),VLOOKUP(YEAR($B23),SRECPrice!$B$5:$C$29,2,FALSE))</f>
        <v>209</v>
      </c>
      <c r="Y23" s="37">
        <f>SUMIF(LoansC!$B$12:$B$187,Loans!$B23,LoansC!Y$12:Y$187)+SUMIF(LoansR!$B$12:$B$187,Loans!$B23,LoansR!Y$12:Y$187)</f>
        <v>0</v>
      </c>
      <c r="Z23" s="37">
        <f>SUMIF(LoansC!$B$12:$B$187,Loans!$B23,LoansC!Z$12:Z$187)+SUMIF(LoansR!$B$12:$B$187,Loans!$B23,LoansR!Z$12:Z$187)</f>
        <v>0</v>
      </c>
      <c r="AA23" s="37">
        <f>SUMIF(LoansC!$B$12:$B$187,Loans!$B23,LoansC!AA$12:AA$187)+SUMIF(LoansR!$B$12:$B$187,Loans!$B23,LoansR!AA$12:AA$187)</f>
        <v>0</v>
      </c>
      <c r="AB23" s="37">
        <f>SUMIF(LoansC!$B$12:$B$187,Loans!$B23,LoansC!AB$12:AB$187)+SUMIF(LoansR!$B$12:$B$187,Loans!$B23,LoansR!AB$12:AB$187)</f>
        <v>0</v>
      </c>
      <c r="AC23" s="37">
        <f>SUMIF(LoansC!$B$12:$B$187,Loans!$B23,LoansC!AC$12:AC$187)+SUMIF(LoansR!$B$12:$B$187,Loans!$B23,LoansR!AC$12:AC$187)</f>
        <v>39</v>
      </c>
      <c r="AD23" s="37">
        <f>SUMIF(LoansC!$B$12:$B$187,Loans!$B23,LoansC!AD$12:AD$187)+SUMIF(LoansR!$B$12:$B$187,Loans!$B23,LoansR!AD$12:AD$187)</f>
        <v>0</v>
      </c>
      <c r="AE23" s="56">
        <f>SUMIF(LoansC!$B$12:$B$187,Loans!$B23,LoansC!AE$12:AE$187)</f>
        <v>9.6699999999999994E-2</v>
      </c>
      <c r="AF23" s="37">
        <f>SUMIF(LoansC!$B$12:$B$187,Loans!$B23,LoansC!AF$12:AF$187)+SUMIF(LoansR!$B$12:$B$187,Loans!$B23,LoansR!AF$12:AF$187)</f>
        <v>-40002.157484000061</v>
      </c>
      <c r="AG23" s="37">
        <f>SUMIF(LoansC!$B$12:$B$187,Loans!$B23,LoansC!AG$12:AG$187)+SUMIF(LoansR!$B$12:$B$187,Loans!$B23,LoansR!AG$12:AG$187)</f>
        <v>0</v>
      </c>
      <c r="AH23" s="37">
        <f>SUMIF(LoansC!$B$12:$B$187,Loans!$B23,LoansC!AH$12:AH$187)+SUMIF(LoansR!$B$12:$B$187,Loans!$B23,LoansR!AH$12:AH$187)</f>
        <v>0</v>
      </c>
      <c r="AI23" s="37">
        <f>SUMIF(LoansC!$B$12:$B$187,Loans!$B23,LoansC!AI$12:AI$187)+SUMIF(LoansR!$B$12:$B$187,Loans!$B23,LoansR!AI$12:AI$187)</f>
        <v>1173</v>
      </c>
      <c r="AJ23" s="37">
        <f>SUMIF(LoansC!$B$12:$B$187,Loans!$B23,LoansC!AJ$12:AJ$187)+SUMIF(LoansR!$B$12:$B$187,Loans!$B23,LoansR!AJ$12:AJ$187)</f>
        <v>312018</v>
      </c>
      <c r="AK23" s="37">
        <f>SUMIF(LoansC!$B$12:$B$187,Loans!$B23,LoansC!AK$12:AK$187)+SUMIF(LoansR!$B$12:$B$187,Loans!$B23,LoansR!AK$12:AK$187)</f>
        <v>0</v>
      </c>
      <c r="AL23" s="37">
        <f>SUMIF(LoansC!$B$12:$B$187,Loans!$B23,LoansC!AL$12:AL$187)+SUMIF(LoansR!$B$12:$B$187,Loans!$B23,LoansR!AL$12:AL$187)</f>
        <v>0</v>
      </c>
      <c r="AM23" s="37">
        <f>SUMIF(LoansC!$B$12:$B$187,Loans!$B23,LoansC!AM$12:AM$187)+SUMIF(LoansR!$B$12:$B$187,Loans!$B23,LoansR!AM$12:AM$187)</f>
        <v>0</v>
      </c>
      <c r="AN23" s="37">
        <f>SUMIF(LoansC!$B$12:$B$187,Loans!$B23,LoansC!AN$12:AN$187)+SUMIF(LoansR!$B$12:$B$187,Loans!$B23,LoansR!AN$12:AN$187)</f>
        <v>0</v>
      </c>
      <c r="AP23" s="57"/>
    </row>
    <row r="24" spans="1:42" x14ac:dyDescent="0.2">
      <c r="A24" s="1">
        <f t="shared" si="2"/>
        <v>4</v>
      </c>
      <c r="B24" s="101">
        <f t="shared" si="3"/>
        <v>43585</v>
      </c>
      <c r="C24" s="37">
        <f>SUMIF(LoansC!$B$12:$B$187,Loans!$B24,LoansC!C$12:C$187)+SUMIF(LoansR!$B$12:$B$187,Loans!$B24,LoansR!C$12:C$187)</f>
        <v>2384499.1200000006</v>
      </c>
      <c r="D24" s="37">
        <f>SUMIF(LoansC!$B$12:$B$187,Loans!$B24,LoansC!D$12:D$187)+SUMIF(LoansR!$B$12:$B$187,Loans!$B24,LoansR!D$12:D$187)</f>
        <v>26671631.940000001</v>
      </c>
      <c r="E24" s="37">
        <f>SUMIF(LoansC!$B$12:$B$187,Loans!$B24,LoansC!E$12:E$187)+SUMIF(LoansR!$B$12:$B$187,Loans!$B24,LoansR!E$12:E$187)</f>
        <v>0</v>
      </c>
      <c r="F24" s="37">
        <f>SUMIF(LoansC!$B$12:$B$187,Loans!$B24,LoansC!F$12:F$187)+SUMIF(LoansR!$B$12:$B$187,Loans!$B24,LoansR!F$12:F$187)</f>
        <v>0</v>
      </c>
      <c r="G24" s="37">
        <f>SUMIF(LoansC!$B$12:$B$187,Loans!$B24,LoansC!G$12:G$187)+SUMIF(LoansR!$B$12:$B$187,Loans!$B24,LoansR!G$12:G$187)</f>
        <v>1503</v>
      </c>
      <c r="H24" s="37">
        <f>SUMIF(LoansC!$B$12:$B$187,Loans!$B24,LoansC!H$12:H$187)+SUMIF(LoansR!$B$12:$B$187,Loans!$B24,LoansR!H$12:H$187)</f>
        <v>33301713.170000002</v>
      </c>
      <c r="I24" s="37">
        <f>SUMIF(LoansC!$B$12:$B$187,Loans!$B24,LoansC!I$12:I$187)+SUMIF(LoansR!$B$12:$B$187,Loans!$B24,LoansR!I$12:I$187)</f>
        <v>93475.980000000069</v>
      </c>
      <c r="J24" s="37">
        <f>SUMIF(LoansC!$B$12:$B$187,Loans!$B24,LoansC!J$12:J$187)+SUMIF(LoansR!$B$12:$B$187,Loans!$B24,LoansR!J$12:J$187)</f>
        <v>33395189.15000001</v>
      </c>
      <c r="K24" s="37">
        <f>SUMIF(LoansC!$B$12:$B$187,Loans!$B24,LoansC!K$12:K$187)+SUMIF(LoansR!$B$12:$B$187,Loans!$B24,LoansR!K$12:K$187)</f>
        <v>308846.16999999987</v>
      </c>
      <c r="L24" s="37">
        <f>SUMIF(LoansC!$B$12:$B$187,Loans!$B24,LoansC!L$12:L$187)+SUMIF(LoansR!$B$12:$B$187,Loans!$B24,LoansR!L$12:L$187)</f>
        <v>402322.14999999997</v>
      </c>
      <c r="M24" s="37">
        <f>SUMIF(LoansC!$B$12:$B$187,Loans!$B24,LoansC!M$12:M$187)+SUMIF(LoansR!$B$12:$B$187,Loans!$B24,LoansR!M$12:M$187)</f>
        <v>697965</v>
      </c>
      <c r="N24" s="37">
        <f>SUMIF(LoansC!$B$12:$B$187,Loans!$B24,LoansC!N$12:N$187)+SUMIF(LoansR!$B$12:$B$187,Loans!$B24,LoansR!N$12:N$187)</f>
        <v>0</v>
      </c>
      <c r="O24" s="37">
        <f>SUMIF(LoansC!$B$12:$B$187,Loans!$B24,LoansC!O$12:O$187)+SUMIF(LoansR!$B$12:$B$187,Loans!$B24,LoansR!O$12:O$187)</f>
        <v>663627.28</v>
      </c>
      <c r="P24" s="37">
        <f>SUMIF(LoansC!$B$12:$B$187,Loans!$B24,LoansC!P$12:P$187)+SUMIF(LoansR!$B$12:$B$187,Loans!$B24,LoansR!P$12:P$187)</f>
        <v>317467.62999999995</v>
      </c>
      <c r="Q24" s="37">
        <f>SUMIF(LoansC!$B$12:$B$187,Loans!$B24,LoansC!Q$12:Q$187)+SUMIF(LoansR!$B$12:$B$187,Loans!$B24,LoansR!Q$12:Q$187)</f>
        <v>346159.64999999997</v>
      </c>
      <c r="R24" s="37">
        <f>SUMIF(LoansC!$B$12:$B$187,Loans!$B24,LoansC!R$12:R$187)+SUMIF(LoansR!$B$12:$B$187,Loans!$B24,LoansR!R$12:R$187)</f>
        <v>84854.51999999999</v>
      </c>
      <c r="S24" s="37">
        <f>SUMIF(LoansC!$B$12:$B$187,Loans!$B24,LoansC!S$12:S$187)+SUMIF(LoansR!$B$12:$B$187,Loans!$B24,LoansR!S$12:S$187)</f>
        <v>32955553.520000003</v>
      </c>
      <c r="T24" s="37">
        <f>SUMIF(LoansC!$B$12:$B$187,Loans!$B24,LoansC!T$12:T$187)+SUMIF(LoansR!$B$12:$B$187,Loans!$B24,LoansR!T$12:T$187)</f>
        <v>33040408.040000003</v>
      </c>
      <c r="U24" s="37">
        <f>(SUMIF(LoansC!$B$12:$B$187,Loans!$B24,LoansC!U$12:U$187)+SUMIF(LoansR!$B$12:$B$187,Loans!$B24,LoansR!U$12:U$187))/2</f>
        <v>1</v>
      </c>
      <c r="V24" s="37">
        <f>SUMIF(LoansC!$B$12:$B$187,Loans!$B24,LoansC!V$12:V$187)+SUMIF(LoansR!$B$12:$B$187,Loans!$B24,LoansR!V$12:V$187)</f>
        <v>269109.5659004167</v>
      </c>
      <c r="W24" s="37">
        <f>SUMIF(LoansC!$B$12:$B$187,Loans!$B24,LoansC!W$12:W$187)+SUMIF(LoansR!$B$12:$B$187,Loans!$B24,LoansR!W$12:W$187)</f>
        <v>0</v>
      </c>
      <c r="X24" s="50">
        <f>IF(MONTH($B24)&gt;=6,VLOOKUP(YEAR($B24)+1,SRECPrice!$B$5:$C$29,2,FALSE),VLOOKUP(YEAR($B24),SRECPrice!$B$5:$C$29,2,FALSE))</f>
        <v>209</v>
      </c>
      <c r="Y24" s="37">
        <f>SUMIF(LoansC!$B$12:$B$187,Loans!$B24,LoansC!Y$12:Y$187)+SUMIF(LoansR!$B$12:$B$187,Loans!$B24,LoansR!Y$12:Y$187)</f>
        <v>0</v>
      </c>
      <c r="Z24" s="37">
        <f>SUMIF(LoansC!$B$12:$B$187,Loans!$B24,LoansC!Z$12:Z$187)+SUMIF(LoansR!$B$12:$B$187,Loans!$B24,LoansR!Z$12:Z$187)</f>
        <v>0</v>
      </c>
      <c r="AA24" s="37">
        <f>SUMIF(LoansC!$B$12:$B$187,Loans!$B24,LoansC!AA$12:AA$187)+SUMIF(LoansR!$B$12:$B$187,Loans!$B24,LoansR!AA$12:AA$187)</f>
        <v>0</v>
      </c>
      <c r="AB24" s="37">
        <f>SUMIF(LoansC!$B$12:$B$187,Loans!$B24,LoansC!AB$12:AB$187)+SUMIF(LoansR!$B$12:$B$187,Loans!$B24,LoansR!AB$12:AB$187)</f>
        <v>0</v>
      </c>
      <c r="AC24" s="37">
        <f>SUMIF(LoansC!$B$12:$B$187,Loans!$B24,LoansC!AC$12:AC$187)+SUMIF(LoansR!$B$12:$B$187,Loans!$B24,LoansR!AC$12:AC$187)</f>
        <v>103</v>
      </c>
      <c r="AD24" s="37">
        <f>SUMIF(LoansC!$B$12:$B$187,Loans!$B24,LoansC!AD$12:AD$187)+SUMIF(LoansR!$B$12:$B$187,Loans!$B24,LoansR!AD$12:AD$187)</f>
        <v>0</v>
      </c>
      <c r="AE24" s="56">
        <f>SUMIF(LoansC!$B$12:$B$187,Loans!$B24,LoansC!AE$12:AE$187)</f>
        <v>9.6699999999999994E-2</v>
      </c>
      <c r="AF24" s="37">
        <f>SUMIF(LoansC!$B$12:$B$187,Loans!$B24,LoansC!AF$12:AF$187)+SUMIF(LoansR!$B$12:$B$187,Loans!$B24,LoansR!AF$12:AF$187)</f>
        <v>-39737.71618833339</v>
      </c>
      <c r="AG24" s="37">
        <f>SUMIF(LoansC!$B$12:$B$187,Loans!$B24,LoansC!AG$12:AG$187)+SUMIF(LoansR!$B$12:$B$187,Loans!$B24,LoansR!AG$12:AG$187)</f>
        <v>0</v>
      </c>
      <c r="AH24" s="37">
        <f>SUMIF(LoansC!$B$12:$B$187,Loans!$B24,LoansC!AH$12:AH$187)+SUMIF(LoansR!$B$12:$B$187,Loans!$B24,LoansR!AH$12:AH$187)</f>
        <v>0</v>
      </c>
      <c r="AI24" s="37">
        <f>SUMIF(LoansC!$B$12:$B$187,Loans!$B24,LoansC!AI$12:AI$187)+SUMIF(LoansR!$B$12:$B$187,Loans!$B24,LoansR!AI$12:AI$187)</f>
        <v>1400</v>
      </c>
      <c r="AJ24" s="37">
        <f>SUMIF(LoansC!$B$12:$B$187,Loans!$B24,LoansC!AJ$12:AJ$187)+SUMIF(LoansR!$B$12:$B$187,Loans!$B24,LoansR!AJ$12:AJ$187)</f>
        <v>371381.87000000005</v>
      </c>
      <c r="AK24" s="37">
        <f>SUMIF(LoansC!$B$12:$B$187,Loans!$B24,LoansC!AK$12:AK$187)+SUMIF(LoansR!$B$12:$B$187,Loans!$B24,LoansR!AK$12:AK$187)</f>
        <v>0</v>
      </c>
      <c r="AL24" s="37">
        <f>SUMIF(LoansC!$B$12:$B$187,Loans!$B24,LoansC!AL$12:AL$187)+SUMIF(LoansR!$B$12:$B$187,Loans!$B24,LoansR!AL$12:AL$187)</f>
        <v>0</v>
      </c>
      <c r="AM24" s="37">
        <f>SUMIF(LoansC!$B$12:$B$187,Loans!$B24,LoansC!AM$12:AM$187)+SUMIF(LoansR!$B$12:$B$187,Loans!$B24,LoansR!AM$12:AM$187)</f>
        <v>0</v>
      </c>
      <c r="AN24" s="37">
        <f>SUMIF(LoansC!$B$12:$B$187,Loans!$B24,LoansC!AN$12:AN$187)+SUMIF(LoansR!$B$12:$B$187,Loans!$B24,LoansR!AN$12:AN$187)</f>
        <v>0</v>
      </c>
      <c r="AP24" s="57"/>
    </row>
    <row r="25" spans="1:42" x14ac:dyDescent="0.2">
      <c r="A25" s="1">
        <f t="shared" si="2"/>
        <v>5</v>
      </c>
      <c r="B25" s="101">
        <f t="shared" si="3"/>
        <v>43616</v>
      </c>
      <c r="C25" s="37">
        <f>SUMIF(LoansC!$B$12:$B$187,Loans!$B25,LoansC!C$12:C$187)+SUMIF(LoansR!$B$12:$B$187,Loans!$B25,LoansR!C$12:C$187)</f>
        <v>2847868.5</v>
      </c>
      <c r="D25" s="37">
        <f>SUMIF(LoansC!$B$12:$B$187,Loans!$B25,LoansC!D$12:D$187)+SUMIF(LoansR!$B$12:$B$187,Loans!$B25,LoansR!D$12:D$187)</f>
        <v>29519500.439999998</v>
      </c>
      <c r="E25" s="37">
        <f>SUMIF(LoansC!$B$12:$B$187,Loans!$B25,LoansC!E$12:E$187)+SUMIF(LoansR!$B$12:$B$187,Loans!$B25,LoansR!E$12:E$187)</f>
        <v>0</v>
      </c>
      <c r="F25" s="37">
        <f>SUMIF(LoansC!$B$12:$B$187,Loans!$B25,LoansC!F$12:F$187)+SUMIF(LoansR!$B$12:$B$187,Loans!$B25,LoansR!F$12:F$187)</f>
        <v>0</v>
      </c>
      <c r="G25" s="37">
        <f>SUMIF(LoansC!$B$12:$B$187,Loans!$B25,LoansC!G$12:G$187)+SUMIF(LoansR!$B$12:$B$187,Loans!$B25,LoansR!G$12:G$187)</f>
        <v>2120</v>
      </c>
      <c r="H25" s="37">
        <f>SUMIF(LoansC!$B$12:$B$187,Loans!$B25,LoansC!H$12:H$187)+SUMIF(LoansR!$B$12:$B$187,Loans!$B25,LoansR!H$12:H$187)</f>
        <v>32955553.520000003</v>
      </c>
      <c r="I25" s="37">
        <f>SUMIF(LoansC!$B$12:$B$187,Loans!$B25,LoansC!I$12:I$187)+SUMIF(LoansR!$B$12:$B$187,Loans!$B25,LoansR!I$12:I$187)</f>
        <v>84854.520000000033</v>
      </c>
      <c r="J25" s="37">
        <f>SUMIF(LoansC!$B$12:$B$187,Loans!$B25,LoansC!J$12:J$187)+SUMIF(LoansR!$B$12:$B$187,Loans!$B25,LoansR!J$12:J$187)</f>
        <v>33040408.040000003</v>
      </c>
      <c r="K25" s="37">
        <f>SUMIF(LoansC!$B$12:$B$187,Loans!$B25,LoansC!K$12:K$187)+SUMIF(LoansR!$B$12:$B$187,Loans!$B25,LoansR!K$12:K$187)</f>
        <v>305582.90000000002</v>
      </c>
      <c r="L25" s="37">
        <f>SUMIF(LoansC!$B$12:$B$187,Loans!$B25,LoansC!L$12:L$187)+SUMIF(LoansR!$B$12:$B$187,Loans!$B25,LoansR!L$12:L$187)</f>
        <v>390437.42</v>
      </c>
      <c r="M25" s="37">
        <f>SUMIF(LoansC!$B$12:$B$187,Loans!$B25,LoansC!M$12:M$187)+SUMIF(LoansR!$B$12:$B$187,Loans!$B25,LoansR!M$12:M$187)</f>
        <v>971090</v>
      </c>
      <c r="N25" s="37">
        <f>SUMIF(LoansC!$B$12:$B$187,Loans!$B25,LoansC!N$12:N$187)+SUMIF(LoansR!$B$12:$B$187,Loans!$B25,LoansR!N$12:N$187)</f>
        <v>0</v>
      </c>
      <c r="O25" s="37">
        <f>SUMIF(LoansC!$B$12:$B$187,Loans!$B25,LoansC!O$12:O$187)+SUMIF(LoansR!$B$12:$B$187,Loans!$B25,LoansR!O$12:O$187)</f>
        <v>942760.51</v>
      </c>
      <c r="P25" s="37">
        <f>SUMIF(LoansC!$B$12:$B$187,Loans!$B25,LoansC!P$12:P$187)+SUMIF(LoansR!$B$12:$B$187,Loans!$B25,LoansR!P$12:P$187)</f>
        <v>321539.69</v>
      </c>
      <c r="Q25" s="37">
        <f>SUMIF(LoansC!$B$12:$B$187,Loans!$B25,LoansC!Q$12:Q$187)+SUMIF(LoansR!$B$12:$B$187,Loans!$B25,LoansR!Q$12:Q$187)</f>
        <v>621220.82000000018</v>
      </c>
      <c r="R25" s="37">
        <f>SUMIF(LoansC!$B$12:$B$187,Loans!$B25,LoansC!R$12:R$187)+SUMIF(LoansR!$B$12:$B$187,Loans!$B25,LoansR!R$12:R$187)</f>
        <v>68897.73</v>
      </c>
      <c r="S25" s="37">
        <f>SUMIF(LoansC!$B$12:$B$187,Loans!$B25,LoansC!S$12:S$187)+SUMIF(LoansR!$B$12:$B$187,Loans!$B25,LoansR!S$12:S$187)</f>
        <v>32334332.699999992</v>
      </c>
      <c r="T25" s="37">
        <f>SUMIF(LoansC!$B$12:$B$187,Loans!$B25,LoansC!T$12:T$187)+SUMIF(LoansR!$B$12:$B$187,Loans!$B25,LoansR!T$12:T$187)</f>
        <v>32403230.429999992</v>
      </c>
      <c r="U25" s="37">
        <f>(SUMIF(LoansC!$B$12:$B$187,Loans!$B25,LoansC!U$12:U$187)+SUMIF(LoansR!$B$12:$B$187,Loans!$B25,LoansR!U$12:U$187))/2</f>
        <v>1</v>
      </c>
      <c r="V25" s="37">
        <f>SUMIF(LoansC!$B$12:$B$187,Loans!$B25,LoansC!V$12:V$187)+SUMIF(LoansR!$B$12:$B$187,Loans!$B25,LoansR!V$12:V$187)</f>
        <v>266250.62145566661</v>
      </c>
      <c r="W25" s="37">
        <f>SUMIF(LoansC!$B$12:$B$187,Loans!$B25,LoansC!W$12:W$187)+SUMIF(LoansR!$B$12:$B$187,Loans!$B25,LoansR!W$12:W$187)</f>
        <v>0</v>
      </c>
      <c r="X25" s="50">
        <f>IF(MONTH($B25)&gt;=6,VLOOKUP(YEAR($B25)+1,SRECPrice!$B$5:$C$29,2,FALSE),VLOOKUP(YEAR($B25),SRECPrice!$B$5:$C$29,2,FALSE))</f>
        <v>209</v>
      </c>
      <c r="Y25" s="37">
        <f>SUMIF(LoansC!$B$12:$B$187,Loans!$B25,LoansC!Y$12:Y$187)+SUMIF(LoansR!$B$12:$B$187,Loans!$B25,LoansR!Y$12:Y$187)</f>
        <v>0</v>
      </c>
      <c r="Z25" s="37">
        <f>SUMIF(LoansC!$B$12:$B$187,Loans!$B25,LoansC!Z$12:Z$187)+SUMIF(LoansR!$B$12:$B$187,Loans!$B25,LoansR!Z$12:Z$187)</f>
        <v>0</v>
      </c>
      <c r="AA25" s="37">
        <f>SUMIF(LoansC!$B$12:$B$187,Loans!$B25,LoansC!AA$12:AA$187)+SUMIF(LoansR!$B$12:$B$187,Loans!$B25,LoansR!AA$12:AA$187)</f>
        <v>0</v>
      </c>
      <c r="AB25" s="37">
        <f>SUMIF(LoansC!$B$12:$B$187,Loans!$B25,LoansC!AB$12:AB$187)+SUMIF(LoansR!$B$12:$B$187,Loans!$B25,LoansR!AB$12:AB$187)</f>
        <v>0</v>
      </c>
      <c r="AC25" s="37">
        <f>SUMIF(LoansC!$B$12:$B$187,Loans!$B25,LoansC!AC$12:AC$187)+SUMIF(LoansR!$B$12:$B$187,Loans!$B25,LoansR!AC$12:AC$187)</f>
        <v>135</v>
      </c>
      <c r="AD25" s="37">
        <f>SUMIF(LoansC!$B$12:$B$187,Loans!$B25,LoansC!AD$12:AD$187)+SUMIF(LoansR!$B$12:$B$187,Loans!$B25,LoansR!AD$12:AD$187)</f>
        <v>0</v>
      </c>
      <c r="AE25" s="56">
        <f>SUMIF(LoansC!$B$12:$B$187,Loans!$B25,LoansC!AE$12:AE$187)</f>
        <v>9.6699999999999994E-2</v>
      </c>
      <c r="AF25" s="37">
        <f>SUMIF(LoansC!$B$12:$B$187,Loans!$B25,LoansC!AF$12:AF$187)+SUMIF(LoansR!$B$12:$B$187,Loans!$B25,LoansR!AF$12:AF$187)</f>
        <v>-39333.367527583381</v>
      </c>
      <c r="AG25" s="37">
        <f>SUMIF(LoansC!$B$12:$B$187,Loans!$B25,LoansC!AG$12:AG$187)+SUMIF(LoansR!$B$12:$B$187,Loans!$B25,LoansR!AG$12:AG$187)</f>
        <v>0</v>
      </c>
      <c r="AH25" s="37">
        <f>SUMIF(LoansC!$B$12:$B$187,Loans!$B25,LoansC!AH$12:AH$187)+SUMIF(LoansR!$B$12:$B$187,Loans!$B25,LoansR!AH$12:AH$187)</f>
        <v>0</v>
      </c>
      <c r="AI25" s="37">
        <f>SUMIF(LoansC!$B$12:$B$187,Loans!$B25,LoansC!AI$12:AI$187)+SUMIF(LoansR!$B$12:$B$187,Loans!$B25,LoansR!AI$12:AI$187)</f>
        <v>1985</v>
      </c>
      <c r="AJ25" s="37">
        <f>SUMIF(LoansC!$B$12:$B$187,Loans!$B25,LoansC!AJ$12:AJ$187)+SUMIF(LoansR!$B$12:$B$187,Loans!$B25,LoansR!AJ$12:AJ$187)</f>
        <v>527895.51</v>
      </c>
      <c r="AK25" s="37">
        <f>SUMIF(LoansC!$B$12:$B$187,Loans!$B25,LoansC!AK$12:AK$187)+SUMIF(LoansR!$B$12:$B$187,Loans!$B25,LoansR!AK$12:AK$187)</f>
        <v>0</v>
      </c>
      <c r="AL25" s="37">
        <f>SUMIF(LoansC!$B$12:$B$187,Loans!$B25,LoansC!AL$12:AL$187)+SUMIF(LoansR!$B$12:$B$187,Loans!$B25,LoansR!AL$12:AL$187)</f>
        <v>0</v>
      </c>
      <c r="AM25" s="37">
        <f>SUMIF(LoansC!$B$12:$B$187,Loans!$B25,LoansC!AM$12:AM$187)+SUMIF(LoansR!$B$12:$B$187,Loans!$B25,LoansR!AM$12:AM$187)</f>
        <v>0</v>
      </c>
      <c r="AN25" s="37">
        <f>SUMIF(LoansC!$B$12:$B$187,Loans!$B25,LoansC!AN$12:AN$187)+SUMIF(LoansR!$B$12:$B$187,Loans!$B25,LoansR!AN$12:AN$187)</f>
        <v>0</v>
      </c>
      <c r="AP25" s="57"/>
    </row>
    <row r="26" spans="1:42" x14ac:dyDescent="0.2">
      <c r="A26" s="1">
        <f t="shared" si="2"/>
        <v>6</v>
      </c>
      <c r="B26" s="101">
        <f t="shared" si="3"/>
        <v>43646</v>
      </c>
      <c r="C26" s="37">
        <f>SUMIF(LoansC!$B$12:$B$187,Loans!$B26,LoansC!C$12:C$187)+SUMIF(LoansR!$B$12:$B$187,Loans!$B26,LoansR!C$12:C$187)</f>
        <v>2791064.5100000002</v>
      </c>
      <c r="D26" s="37">
        <f>SUMIF(LoansC!$B$12:$B$187,Loans!$B26,LoansC!D$12:D$187)+SUMIF(LoansR!$B$12:$B$187,Loans!$B26,LoansR!D$12:D$187)</f>
        <v>32310564.949999999</v>
      </c>
      <c r="E26" s="37">
        <f>SUMIF(LoansC!$B$12:$B$187,Loans!$B26,LoansC!E$12:E$187)+SUMIF(LoansR!$B$12:$B$187,Loans!$B26,LoansR!E$12:E$187)</f>
        <v>0</v>
      </c>
      <c r="F26" s="37">
        <f>SUMIF(LoansC!$B$12:$B$187,Loans!$B26,LoansC!F$12:F$187)+SUMIF(LoansR!$B$12:$B$187,Loans!$B26,LoansR!F$12:F$187)</f>
        <v>0</v>
      </c>
      <c r="G26" s="37">
        <f>SUMIF(LoansC!$B$12:$B$187,Loans!$B26,LoansC!G$12:G$187)+SUMIF(LoansR!$B$12:$B$187,Loans!$B26,LoansR!G$12:G$187)</f>
        <v>2387</v>
      </c>
      <c r="H26" s="37">
        <f>SUMIF(LoansC!$B$12:$B$187,Loans!$B26,LoansC!H$12:H$187)+SUMIF(LoansR!$B$12:$B$187,Loans!$B26,LoansR!H$12:H$187)</f>
        <v>32334332.699999996</v>
      </c>
      <c r="I26" s="37">
        <f>SUMIF(LoansC!$B$12:$B$187,Loans!$B26,LoansC!I$12:I$187)+SUMIF(LoansR!$B$12:$B$187,Loans!$B26,LoansR!I$12:I$187)</f>
        <v>68897.730000000127</v>
      </c>
      <c r="J26" s="37">
        <f>SUMIF(LoansC!$B$12:$B$187,Loans!$B26,LoansC!J$12:J$187)+SUMIF(LoansR!$B$12:$B$187,Loans!$B26,LoansR!J$12:J$187)</f>
        <v>32403230.429999992</v>
      </c>
      <c r="K26" s="37">
        <f>SUMIF(LoansC!$B$12:$B$187,Loans!$B26,LoansC!K$12:K$187)+SUMIF(LoansR!$B$12:$B$187,Loans!$B26,LoansR!K$12:K$187)</f>
        <v>299723.53999999998</v>
      </c>
      <c r="L26" s="37">
        <f>SUMIF(LoansC!$B$12:$B$187,Loans!$B26,LoansC!L$12:L$187)+SUMIF(LoansR!$B$12:$B$187,Loans!$B26,LoansR!L$12:L$187)</f>
        <v>368621.27000000008</v>
      </c>
      <c r="M26" s="37">
        <f>SUMIF(LoansC!$B$12:$B$187,Loans!$B26,LoansC!M$12:M$187)+SUMIF(LoansR!$B$12:$B$187,Loans!$B26,LoansR!M$12:M$187)</f>
        <v>1090733</v>
      </c>
      <c r="N26" s="37">
        <f>SUMIF(LoansC!$B$12:$B$187,Loans!$B26,LoansC!N$12:N$187)+SUMIF(LoansR!$B$12:$B$187,Loans!$B26,LoansR!N$12:N$187)</f>
        <v>0</v>
      </c>
      <c r="O26" s="37">
        <f>SUMIF(LoansC!$B$12:$B$187,Loans!$B26,LoansC!O$12:O$187)+SUMIF(LoansR!$B$12:$B$187,Loans!$B26,LoansR!O$12:O$187)</f>
        <v>1056313.72</v>
      </c>
      <c r="P26" s="37">
        <f>SUMIF(LoansC!$B$12:$B$187,Loans!$B26,LoansC!P$12:P$187)+SUMIF(LoansR!$B$12:$B$187,Loans!$B26,LoansR!P$12:P$187)</f>
        <v>320019.4800000001</v>
      </c>
      <c r="Q26" s="37">
        <f>SUMIF(LoansC!$B$12:$B$187,Loans!$B26,LoansC!Q$12:Q$187)+SUMIF(LoansR!$B$12:$B$187,Loans!$B26,LoansR!Q$12:Q$187)</f>
        <v>736294.24000000022</v>
      </c>
      <c r="R26" s="37">
        <f>SUMIF(LoansC!$B$12:$B$187,Loans!$B26,LoansC!R$12:R$187)+SUMIF(LoansR!$B$12:$B$187,Loans!$B26,LoansR!R$12:R$187)</f>
        <v>48601.789999999994</v>
      </c>
      <c r="S26" s="37">
        <f>SUMIF(LoansC!$B$12:$B$187,Loans!$B26,LoansC!S$12:S$187)+SUMIF(LoansR!$B$12:$B$187,Loans!$B26,LoansR!S$12:S$187)</f>
        <v>31598038.460000005</v>
      </c>
      <c r="T26" s="37">
        <f>SUMIF(LoansC!$B$12:$B$187,Loans!$B26,LoansC!T$12:T$187)+SUMIF(LoansR!$B$12:$B$187,Loans!$B26,LoansR!T$12:T$187)</f>
        <v>31646640.25</v>
      </c>
      <c r="U26" s="37">
        <f>(SUMIF(LoansC!$B$12:$B$187,Loans!$B26,LoansC!U$12:U$187)+SUMIF(LoansR!$B$12:$B$187,Loans!$B26,LoansR!U$12:U$187))/2</f>
        <v>1</v>
      </c>
      <c r="V26" s="37">
        <f>SUMIF(LoansC!$B$12:$B$187,Loans!$B26,LoansC!V$12:V$187)+SUMIF(LoansR!$B$12:$B$187,Loans!$B26,LoansR!V$12:V$187)</f>
        <v>261116.03188174989</v>
      </c>
      <c r="W26" s="37">
        <f>SUMIF(LoansC!$B$12:$B$187,Loans!$B26,LoansC!W$12:W$187)+SUMIF(LoansR!$B$12:$B$187,Loans!$B26,LoansR!W$12:W$187)</f>
        <v>0</v>
      </c>
      <c r="X26" s="50">
        <f>IF(MONTH($B26)&gt;=6,VLOOKUP(YEAR($B26)+1,SRECPrice!$B$5:$C$29,2,FALSE),VLOOKUP(YEAR($B26),SRECPrice!$B$5:$C$29,2,FALSE))</f>
        <v>209</v>
      </c>
      <c r="Y26" s="37">
        <f>SUMIF(LoansC!$B$12:$B$187,Loans!$B26,LoansC!Y$12:Y$187)+SUMIF(LoansR!$B$12:$B$187,Loans!$B26,LoansR!Y$12:Y$187)</f>
        <v>0</v>
      </c>
      <c r="Z26" s="37">
        <f>SUMIF(LoansC!$B$12:$B$187,Loans!$B26,LoansC!Z$12:Z$187)+SUMIF(LoansR!$B$12:$B$187,Loans!$B26,LoansR!Z$12:Z$187)</f>
        <v>0</v>
      </c>
      <c r="AA26" s="37">
        <f>SUMIF(LoansC!$B$12:$B$187,Loans!$B26,LoansC!AA$12:AA$187)+SUMIF(LoansR!$B$12:$B$187,Loans!$B26,LoansR!AA$12:AA$187)</f>
        <v>0</v>
      </c>
      <c r="AB26" s="37">
        <f>SUMIF(LoansC!$B$12:$B$187,Loans!$B26,LoansC!AB$12:AB$187)+SUMIF(LoansR!$B$12:$B$187,Loans!$B26,LoansR!AB$12:AB$187)</f>
        <v>0</v>
      </c>
      <c r="AC26" s="37">
        <f>SUMIF(LoansC!$B$12:$B$187,Loans!$B26,LoansC!AC$12:AC$187)+SUMIF(LoansR!$B$12:$B$187,Loans!$B26,LoansR!AC$12:AC$187)</f>
        <v>162</v>
      </c>
      <c r="AD26" s="37">
        <f>SUMIF(LoansC!$B$12:$B$187,Loans!$B26,LoansC!AD$12:AD$187)+SUMIF(LoansR!$B$12:$B$187,Loans!$B26,LoansR!AD$12:AD$187)</f>
        <v>0</v>
      </c>
      <c r="AE26" s="56">
        <f>SUMIF(LoansC!$B$12:$B$187,Loans!$B26,LoansC!AE$12:AE$187)</f>
        <v>9.6699999999999994E-2</v>
      </c>
      <c r="AF26" s="37">
        <f>SUMIF(LoansC!$B$12:$B$187,Loans!$B26,LoansC!AF$12:AF$187)+SUMIF(LoansR!$B$12:$B$187,Loans!$B26,LoansR!AF$12:AF$187)</f>
        <v>-38608.577803750035</v>
      </c>
      <c r="AG26" s="37">
        <f>SUMIF(LoansC!$B$12:$B$187,Loans!$B26,LoansC!AG$12:AG$187)+SUMIF(LoansR!$B$12:$B$187,Loans!$B26,LoansR!AG$12:AG$187)</f>
        <v>0</v>
      </c>
      <c r="AH26" s="37">
        <f>SUMIF(LoansC!$B$12:$B$187,Loans!$B26,LoansC!AH$12:AH$187)+SUMIF(LoansR!$B$12:$B$187,Loans!$B26,LoansR!AH$12:AH$187)</f>
        <v>0</v>
      </c>
      <c r="AI26" s="37">
        <f>SUMIF(LoansC!$B$12:$B$187,Loans!$B26,LoansC!AI$12:AI$187)+SUMIF(LoansR!$B$12:$B$187,Loans!$B26,LoansR!AI$12:AI$187)</f>
        <v>2225</v>
      </c>
      <c r="AJ26" s="37">
        <f>SUMIF(LoansC!$B$12:$B$187,Loans!$B26,LoansC!AJ$12:AJ$187)+SUMIF(LoansR!$B$12:$B$187,Loans!$B26,LoansR!AJ$12:AJ$187)</f>
        <v>591386.42000000004</v>
      </c>
      <c r="AK26" s="37">
        <f>SUMIF(LoansC!$B$12:$B$187,Loans!$B26,LoansC!AK$12:AK$187)+SUMIF(LoansR!$B$12:$B$187,Loans!$B26,LoansR!AK$12:AK$187)</f>
        <v>0</v>
      </c>
      <c r="AL26" s="37">
        <f>SUMIF(LoansC!$B$12:$B$187,Loans!$B26,LoansC!AL$12:AL$187)+SUMIF(LoansR!$B$12:$B$187,Loans!$B26,LoansR!AL$12:AL$187)</f>
        <v>0</v>
      </c>
      <c r="AM26" s="37">
        <f>SUMIF(LoansC!$B$12:$B$187,Loans!$B26,LoansC!AM$12:AM$187)+SUMIF(LoansR!$B$12:$B$187,Loans!$B26,LoansR!AM$12:AM$187)</f>
        <v>0</v>
      </c>
      <c r="AN26" s="37">
        <f>SUMIF(LoansC!$B$12:$B$187,Loans!$B26,LoansC!AN$12:AN$187)+SUMIF(LoansR!$B$12:$B$187,Loans!$B26,LoansR!AN$12:AN$187)</f>
        <v>0</v>
      </c>
      <c r="AP26" s="57"/>
    </row>
    <row r="27" spans="1:42" x14ac:dyDescent="0.2">
      <c r="A27" s="1">
        <f t="shared" si="2"/>
        <v>7</v>
      </c>
      <c r="B27" s="101">
        <f t="shared" si="3"/>
        <v>43677</v>
      </c>
      <c r="C27" s="37">
        <f>SUMIF(LoansC!$B$12:$B$187,Loans!$B27,LoansC!C$12:C$187)+SUMIF(LoansR!$B$12:$B$187,Loans!$B27,LoansR!C$12:C$187)</f>
        <v>2765762.1100000003</v>
      </c>
      <c r="D27" s="37">
        <f>SUMIF(LoansC!$B$12:$B$187,Loans!$B27,LoansC!D$12:D$187)+SUMIF(LoansR!$B$12:$B$187,Loans!$B27,LoansR!D$12:D$187)</f>
        <v>35076327.060000002</v>
      </c>
      <c r="E27" s="37">
        <f>SUMIF(LoansC!$B$12:$B$187,Loans!$B27,LoansC!E$12:E$187)+SUMIF(LoansR!$B$12:$B$187,Loans!$B27,LoansR!E$12:E$187)</f>
        <v>0</v>
      </c>
      <c r="F27" s="37">
        <f>SUMIF(LoansC!$B$12:$B$187,Loans!$B27,LoansC!F$12:F$187)+SUMIF(LoansR!$B$12:$B$187,Loans!$B27,LoansR!F$12:F$187)</f>
        <v>0</v>
      </c>
      <c r="G27" s="37">
        <f>SUMIF(LoansC!$B$12:$B$187,Loans!$B27,LoansC!G$12:G$187)+SUMIF(LoansR!$B$12:$B$187,Loans!$B27,LoansR!G$12:G$187)</f>
        <v>2851</v>
      </c>
      <c r="H27" s="37">
        <f>SUMIF(LoansC!$B$12:$B$187,Loans!$B27,LoansC!H$12:H$187)+SUMIF(LoansR!$B$12:$B$187,Loans!$B27,LoansR!H$12:H$187)</f>
        <v>31598038.460000005</v>
      </c>
      <c r="I27" s="37">
        <f>SUMIF(LoansC!$B$12:$B$187,Loans!$B27,LoansC!I$12:I$187)+SUMIF(LoansR!$B$12:$B$187,Loans!$B27,LoansR!I$12:I$187)</f>
        <v>48601.790000000183</v>
      </c>
      <c r="J27" s="37">
        <f>SUMIF(LoansC!$B$12:$B$187,Loans!$B27,LoansC!J$12:J$187)+SUMIF(LoansR!$B$12:$B$187,Loans!$B27,LoansR!J$12:J$187)</f>
        <v>31646640.25</v>
      </c>
      <c r="K27" s="37">
        <f>SUMIF(LoansC!$B$12:$B$187,Loans!$B27,LoansC!K$12:K$187)+SUMIF(LoansR!$B$12:$B$187,Loans!$B27,LoansR!K$12:K$187)</f>
        <v>292753.45999999985</v>
      </c>
      <c r="L27" s="37">
        <f>SUMIF(LoansC!$B$12:$B$187,Loans!$B27,LoansC!L$12:L$187)+SUMIF(LoansR!$B$12:$B$187,Loans!$B27,LoansR!L$12:L$187)</f>
        <v>341355.25</v>
      </c>
      <c r="M27" s="37">
        <f>SUMIF(LoansC!$B$12:$B$187,Loans!$B27,LoansC!M$12:M$187)+SUMIF(LoansR!$B$12:$B$187,Loans!$B27,LoansR!M$12:M$187)</f>
        <v>1304217</v>
      </c>
      <c r="N27" s="37">
        <f>SUMIF(LoansC!$B$12:$B$187,Loans!$B27,LoansC!N$12:N$187)+SUMIF(LoansR!$B$12:$B$187,Loans!$B27,LoansR!N$12:N$187)</f>
        <v>0</v>
      </c>
      <c r="O27" s="37">
        <f>SUMIF(LoansC!$B$12:$B$187,Loans!$B27,LoansC!O$12:O$187)+SUMIF(LoansR!$B$12:$B$187,Loans!$B27,LoansR!O$12:O$187)</f>
        <v>1262617.99</v>
      </c>
      <c r="P27" s="37">
        <f>SUMIF(LoansC!$B$12:$B$187,Loans!$B27,LoansC!P$12:P$187)+SUMIF(LoansR!$B$12:$B$187,Loans!$B27,LoansR!P$12:P$187)</f>
        <v>320816.33999999997</v>
      </c>
      <c r="Q27" s="37">
        <f>SUMIF(LoansC!$B$12:$B$187,Loans!$B27,LoansC!Q$12:Q$187)+SUMIF(LoansR!$B$12:$B$187,Loans!$B27,LoansR!Q$12:Q$187)</f>
        <v>941801.65</v>
      </c>
      <c r="R27" s="37">
        <f>SUMIF(LoansC!$B$12:$B$187,Loans!$B27,LoansC!R$12:R$187)+SUMIF(LoansR!$B$12:$B$187,Loans!$B27,LoansR!R$12:R$187)</f>
        <v>20538.91</v>
      </c>
      <c r="S27" s="37">
        <f>SUMIF(LoansC!$B$12:$B$187,Loans!$B27,LoansC!S$12:S$187)+SUMIF(LoansR!$B$12:$B$187,Loans!$B27,LoansR!S$12:S$187)</f>
        <v>30656236.810000006</v>
      </c>
      <c r="T27" s="37">
        <f>SUMIF(LoansC!$B$12:$B$187,Loans!$B27,LoansC!T$12:T$187)+SUMIF(LoansR!$B$12:$B$187,Loans!$B27,LoansR!T$12:T$187)</f>
        <v>30676775.720000006</v>
      </c>
      <c r="U27" s="37">
        <f>(SUMIF(LoansC!$B$12:$B$187,Loans!$B27,LoansC!U$12:U$187)+SUMIF(LoansR!$B$12:$B$187,Loans!$B27,LoansR!U$12:U$187))/2</f>
        <v>1</v>
      </c>
      <c r="V27" s="37">
        <f>SUMIF(LoansC!$B$12:$B$187,Loans!$B27,LoansC!V$12:V$187)+SUMIF(LoansR!$B$12:$B$187,Loans!$B27,LoansR!V$12:V$187)</f>
        <v>255019.17601458333</v>
      </c>
      <c r="W27" s="37">
        <f>SUMIF(LoansC!$B$12:$B$187,Loans!$B27,LoansC!W$12:W$187)+SUMIF(LoansR!$B$12:$B$187,Loans!$B27,LoansR!W$12:W$187)</f>
        <v>0</v>
      </c>
      <c r="X27" s="50">
        <f>IF(MONTH($B27)&gt;=6,VLOOKUP(YEAR($B27)+1,SRECPrice!$B$5:$C$29,2,FALSE),VLOOKUP(YEAR($B27),SRECPrice!$B$5:$C$29,2,FALSE))</f>
        <v>209</v>
      </c>
      <c r="Y27" s="37">
        <f>SUMIF(LoansC!$B$12:$B$187,Loans!$B27,LoansC!Y$12:Y$187)+SUMIF(LoansR!$B$12:$B$187,Loans!$B27,LoansR!Y$12:Y$187)</f>
        <v>0</v>
      </c>
      <c r="Z27" s="37">
        <f>SUMIF(LoansC!$B$12:$B$187,Loans!$B27,LoansC!Z$12:Z$187)+SUMIF(LoansR!$B$12:$B$187,Loans!$B27,LoansR!Z$12:Z$187)</f>
        <v>0</v>
      </c>
      <c r="AA27" s="37">
        <f>SUMIF(LoansC!$B$12:$B$187,Loans!$B27,LoansC!AA$12:AA$187)+SUMIF(LoansR!$B$12:$B$187,Loans!$B27,LoansR!AA$12:AA$187)</f>
        <v>0</v>
      </c>
      <c r="AB27" s="37">
        <f>SUMIF(LoansC!$B$12:$B$187,Loans!$B27,LoansC!AB$12:AB$187)+SUMIF(LoansR!$B$12:$B$187,Loans!$B27,LoansR!AB$12:AB$187)</f>
        <v>0</v>
      </c>
      <c r="AC27" s="37">
        <f>SUMIF(LoansC!$B$12:$B$187,Loans!$B27,LoansC!AC$12:AC$187)+SUMIF(LoansR!$B$12:$B$187,Loans!$B27,LoansR!AC$12:AC$187)</f>
        <v>189</v>
      </c>
      <c r="AD27" s="37">
        <f>SUMIF(LoansC!$B$12:$B$187,Loans!$B27,LoansC!AD$12:AD$187)+SUMIF(LoansR!$B$12:$B$187,Loans!$B27,LoansR!AD$12:AD$187)</f>
        <v>0</v>
      </c>
      <c r="AE27" s="56">
        <f>SUMIF(LoansC!$B$12:$B$187,Loans!$B27,LoansC!AE$12:AE$187)</f>
        <v>9.6699999999999994E-2</v>
      </c>
      <c r="AF27" s="37">
        <f>SUMIF(LoansC!$B$12:$B$187,Loans!$B27,LoansC!AF$12:AF$187)+SUMIF(LoansR!$B$12:$B$187,Loans!$B27,LoansR!AF$12:AF$187)</f>
        <v>-37735.342742333378</v>
      </c>
      <c r="AG27" s="37">
        <f>SUMIF(LoansC!$B$12:$B$187,Loans!$B27,LoansC!AG$12:AG$187)+SUMIF(LoansR!$B$12:$B$187,Loans!$B27,LoansR!AG$12:AG$187)</f>
        <v>0</v>
      </c>
      <c r="AH27" s="37">
        <f>SUMIF(LoansC!$B$12:$B$187,Loans!$B27,LoansC!AH$12:AH$187)+SUMIF(LoansR!$B$12:$B$187,Loans!$B27,LoansR!AH$12:AH$187)</f>
        <v>0</v>
      </c>
      <c r="AI27" s="37">
        <f>SUMIF(LoansC!$B$12:$B$187,Loans!$B27,LoansC!AI$12:AI$187)+SUMIF(LoansR!$B$12:$B$187,Loans!$B27,LoansR!AI$12:AI$187)</f>
        <v>2662</v>
      </c>
      <c r="AJ27" s="37">
        <f>SUMIF(LoansC!$B$12:$B$187,Loans!$B27,LoansC!AJ$12:AJ$187)+SUMIF(LoansR!$B$12:$B$187,Loans!$B27,LoansR!AJ$12:AJ$187)</f>
        <v>706678.89</v>
      </c>
      <c r="AK27" s="37">
        <f>SUMIF(LoansC!$B$12:$B$187,Loans!$B27,LoansC!AK$12:AK$187)+SUMIF(LoansR!$B$12:$B$187,Loans!$B27,LoansR!AK$12:AK$187)</f>
        <v>0</v>
      </c>
      <c r="AL27" s="37">
        <f>SUMIF(LoansC!$B$12:$B$187,Loans!$B27,LoansC!AL$12:AL$187)+SUMIF(LoansR!$B$12:$B$187,Loans!$B27,LoansR!AL$12:AL$187)</f>
        <v>0</v>
      </c>
      <c r="AM27" s="37">
        <f>SUMIF(LoansC!$B$12:$B$187,Loans!$B27,LoansC!AM$12:AM$187)+SUMIF(LoansR!$B$12:$B$187,Loans!$B27,LoansR!AM$12:AM$187)</f>
        <v>0</v>
      </c>
      <c r="AN27" s="37">
        <f>SUMIF(LoansC!$B$12:$B$187,Loans!$B27,LoansC!AN$12:AN$187)+SUMIF(LoansR!$B$12:$B$187,Loans!$B27,LoansR!AN$12:AN$187)</f>
        <v>0</v>
      </c>
      <c r="AP27" s="57"/>
    </row>
    <row r="28" spans="1:42" x14ac:dyDescent="0.2">
      <c r="A28" s="1">
        <f t="shared" si="2"/>
        <v>8</v>
      </c>
      <c r="B28" s="101">
        <f t="shared" si="3"/>
        <v>43708</v>
      </c>
      <c r="C28" s="37">
        <f>SUMIF(LoansC!$B$12:$B$187,Loans!$B28,LoansC!C$12:C$187)+SUMIF(LoansR!$B$12:$B$187,Loans!$B28,LoansR!C$12:C$187)</f>
        <v>2546873.2000000002</v>
      </c>
      <c r="D28" s="37">
        <f>SUMIF(LoansC!$B$12:$B$187,Loans!$B28,LoansC!D$12:D$187)+SUMIF(LoansR!$B$12:$B$187,Loans!$B28,LoansR!D$12:D$187)</f>
        <v>37623200.260000005</v>
      </c>
      <c r="E28" s="37">
        <f>SUMIF(LoansC!$B$12:$B$187,Loans!$B28,LoansC!E$12:E$187)+SUMIF(LoansR!$B$12:$B$187,Loans!$B28,LoansR!E$12:E$187)</f>
        <v>0</v>
      </c>
      <c r="F28" s="37">
        <f>SUMIF(LoansC!$B$12:$B$187,Loans!$B28,LoansC!F$12:F$187)+SUMIF(LoansR!$B$12:$B$187,Loans!$B28,LoansR!F$12:F$187)</f>
        <v>0</v>
      </c>
      <c r="G28" s="37">
        <f>SUMIF(LoansC!$B$12:$B$187,Loans!$B28,LoansC!G$12:G$187)+SUMIF(LoansR!$B$12:$B$187,Loans!$B28,LoansR!G$12:G$187)</f>
        <v>2785</v>
      </c>
      <c r="H28" s="37">
        <f>SUMIF(LoansC!$B$12:$B$187,Loans!$B28,LoansC!H$12:H$187)+SUMIF(LoansR!$B$12:$B$187,Loans!$B28,LoansR!H$12:H$187)</f>
        <v>30656236.810000006</v>
      </c>
      <c r="I28" s="37">
        <f>SUMIF(LoansC!$B$12:$B$187,Loans!$B28,LoansC!I$12:I$187)+SUMIF(LoansR!$B$12:$B$187,Loans!$B28,LoansR!I$12:I$187)</f>
        <v>20538.910000000036</v>
      </c>
      <c r="J28" s="37">
        <f>SUMIF(LoansC!$B$12:$B$187,Loans!$B28,LoansC!J$12:J$187)+SUMIF(LoansR!$B$12:$B$187,Loans!$B28,LoansR!J$12:J$187)</f>
        <v>30676775.720000006</v>
      </c>
      <c r="K28" s="37">
        <f>SUMIF(LoansC!$B$12:$B$187,Loans!$B28,LoansC!K$12:K$187)+SUMIF(LoansR!$B$12:$B$187,Loans!$B28,LoansR!K$12:K$187)</f>
        <v>283809.65999999992</v>
      </c>
      <c r="L28" s="37">
        <f>SUMIF(LoansC!$B$12:$B$187,Loans!$B28,LoansC!L$12:L$187)+SUMIF(LoansR!$B$12:$B$187,Loans!$B28,LoansR!L$12:L$187)</f>
        <v>304348.56999999995</v>
      </c>
      <c r="M28" s="37">
        <f>SUMIF(LoansC!$B$12:$B$187,Loans!$B28,LoansC!M$12:M$187)+SUMIF(LoansR!$B$12:$B$187,Loans!$B28,LoansR!M$12:M$187)</f>
        <v>1274197</v>
      </c>
      <c r="N28" s="37">
        <f>SUMIF(LoansC!$B$12:$B$187,Loans!$B28,LoansC!N$12:N$187)+SUMIF(LoansR!$B$12:$B$187,Loans!$B28,LoansR!N$12:N$187)</f>
        <v>0</v>
      </c>
      <c r="O28" s="37">
        <f>SUMIF(LoansC!$B$12:$B$187,Loans!$B28,LoansC!O$12:O$187)+SUMIF(LoansR!$B$12:$B$187,Loans!$B28,LoansR!O$12:O$187)</f>
        <v>1235366.67</v>
      </c>
      <c r="P28" s="37">
        <f>SUMIF(LoansC!$B$12:$B$187,Loans!$B28,LoansC!P$12:P$187)+SUMIF(LoansR!$B$12:$B$187,Loans!$B28,LoansR!P$12:P$187)</f>
        <v>304320.13999999996</v>
      </c>
      <c r="Q28" s="37">
        <f>SUMIF(LoansC!$B$12:$B$187,Loans!$B28,LoansC!Q$12:Q$187)+SUMIF(LoansR!$B$12:$B$187,Loans!$B28,LoansR!Q$12:Q$187)</f>
        <v>931046.53000000014</v>
      </c>
      <c r="R28" s="37">
        <f>SUMIF(LoansC!$B$12:$B$187,Loans!$B28,LoansC!R$12:R$187)+SUMIF(LoansR!$B$12:$B$187,Loans!$B28,LoansR!R$12:R$187)</f>
        <v>28.43</v>
      </c>
      <c r="S28" s="37">
        <f>SUMIF(LoansC!$B$12:$B$187,Loans!$B28,LoansC!S$12:S$187)+SUMIF(LoansR!$B$12:$B$187,Loans!$B28,LoansR!S$12:S$187)</f>
        <v>29725190.279999994</v>
      </c>
      <c r="T28" s="37">
        <f>SUMIF(LoansC!$B$12:$B$187,Loans!$B28,LoansC!T$12:T$187)+SUMIF(LoansR!$B$12:$B$187,Loans!$B28,LoansR!T$12:T$187)</f>
        <v>29725218.709999993</v>
      </c>
      <c r="U28" s="37">
        <f>(SUMIF(LoansC!$B$12:$B$187,Loans!$B28,LoansC!U$12:U$187)+SUMIF(LoansR!$B$12:$B$187,Loans!$B28,LoansR!U$12:U$187))/2</f>
        <v>1</v>
      </c>
      <c r="V28" s="37">
        <f>SUMIF(LoansC!$B$12:$B$187,Loans!$B28,LoansC!V$12:V$187)+SUMIF(LoansR!$B$12:$B$187,Loans!$B28,LoansR!V$12:V$187)</f>
        <v>247203.68434366668</v>
      </c>
      <c r="W28" s="37">
        <f>SUMIF(LoansC!$B$12:$B$187,Loans!$B28,LoansC!W$12:W$187)+SUMIF(LoansR!$B$12:$B$187,Loans!$B28,LoansR!W$12:W$187)</f>
        <v>0</v>
      </c>
      <c r="X28" s="50">
        <f>IF(MONTH($B28)&gt;=6,VLOOKUP(YEAR($B28)+1,SRECPrice!$B$5:$C$29,2,FALSE),VLOOKUP(YEAR($B28),SRECPrice!$B$5:$C$29,2,FALSE))</f>
        <v>209</v>
      </c>
      <c r="Y28" s="37">
        <f>SUMIF(LoansC!$B$12:$B$187,Loans!$B28,LoansC!Y$12:Y$187)+SUMIF(LoansR!$B$12:$B$187,Loans!$B28,LoansR!Y$12:Y$187)</f>
        <v>0</v>
      </c>
      <c r="Z28" s="37">
        <f>SUMIF(LoansC!$B$12:$B$187,Loans!$B28,LoansC!Z$12:Z$187)+SUMIF(LoansR!$B$12:$B$187,Loans!$B28,LoansR!Z$12:Z$187)</f>
        <v>0</v>
      </c>
      <c r="AA28" s="37">
        <f>SUMIF(LoansC!$B$12:$B$187,Loans!$B28,LoansC!AA$12:AA$187)+SUMIF(LoansR!$B$12:$B$187,Loans!$B28,LoansR!AA$12:AA$187)</f>
        <v>0</v>
      </c>
      <c r="AB28" s="37">
        <f>SUMIF(LoansC!$B$12:$B$187,Loans!$B28,LoansC!AB$12:AB$187)+SUMIF(LoansR!$B$12:$B$187,Loans!$B28,LoansR!AB$12:AB$187)</f>
        <v>0</v>
      </c>
      <c r="AC28" s="37">
        <f>SUMIF(LoansC!$B$12:$B$187,Loans!$B28,LoansC!AC$12:AC$187)+SUMIF(LoansR!$B$12:$B$187,Loans!$B28,LoansR!AC$12:AC$187)</f>
        <v>183</v>
      </c>
      <c r="AD28" s="37">
        <f>SUMIF(LoansC!$B$12:$B$187,Loans!$B28,LoansC!AD$12:AD$187)+SUMIF(LoansR!$B$12:$B$187,Loans!$B28,LoansR!AD$12:AD$187)</f>
        <v>0</v>
      </c>
      <c r="AE28" s="56">
        <f>SUMIF(LoansC!$B$12:$B$187,Loans!$B28,LoansC!AE$12:AE$187)</f>
        <v>9.6699999999999994E-2</v>
      </c>
      <c r="AF28" s="37">
        <f>SUMIF(LoansC!$B$12:$B$187,Loans!$B28,LoansC!AF$12:AF$187)+SUMIF(LoansR!$B$12:$B$187,Loans!$B28,LoansR!AF$12:AF$187)</f>
        <v>-36606.958972333385</v>
      </c>
      <c r="AG28" s="37">
        <f>SUMIF(LoansC!$B$12:$B$187,Loans!$B28,LoansC!AG$12:AG$187)+SUMIF(LoansR!$B$12:$B$187,Loans!$B28,LoansR!AG$12:AG$187)</f>
        <v>0</v>
      </c>
      <c r="AH28" s="37">
        <f>SUMIF(LoansC!$B$12:$B$187,Loans!$B28,LoansC!AH$12:AH$187)+SUMIF(LoansR!$B$12:$B$187,Loans!$B28,LoansR!AH$12:AH$187)</f>
        <v>0</v>
      </c>
      <c r="AI28" s="37">
        <f>SUMIF(LoansC!$B$12:$B$187,Loans!$B28,LoansC!AI$12:AI$187)+SUMIF(LoansR!$B$12:$B$187,Loans!$B28,LoansR!AI$12:AI$187)</f>
        <v>2602</v>
      </c>
      <c r="AJ28" s="37">
        <f>SUMIF(LoansC!$B$12:$B$187,Loans!$B28,LoansC!AJ$12:AJ$187)+SUMIF(LoansR!$B$12:$B$187,Loans!$B28,LoansR!AJ$12:AJ$187)</f>
        <v>691568.81</v>
      </c>
      <c r="AK28" s="37">
        <f>SUMIF(LoansC!$B$12:$B$187,Loans!$B28,LoansC!AK$12:AK$187)+SUMIF(LoansR!$B$12:$B$187,Loans!$B28,LoansR!AK$12:AK$187)</f>
        <v>0</v>
      </c>
      <c r="AL28" s="37">
        <f>SUMIF(LoansC!$B$12:$B$187,Loans!$B28,LoansC!AL$12:AL$187)+SUMIF(LoansR!$B$12:$B$187,Loans!$B28,LoansR!AL$12:AL$187)</f>
        <v>0</v>
      </c>
      <c r="AM28" s="37">
        <f>SUMIF(LoansC!$B$12:$B$187,Loans!$B28,LoansC!AM$12:AM$187)+SUMIF(LoansR!$B$12:$B$187,Loans!$B28,LoansR!AM$12:AM$187)</f>
        <v>0</v>
      </c>
      <c r="AN28" s="37">
        <f>SUMIF(LoansC!$B$12:$B$187,Loans!$B28,LoansC!AN$12:AN$187)+SUMIF(LoansR!$B$12:$B$187,Loans!$B28,LoansR!AN$12:AN$187)</f>
        <v>0</v>
      </c>
      <c r="AP28" s="57"/>
    </row>
    <row r="29" spans="1:42" x14ac:dyDescent="0.2">
      <c r="A29" s="1">
        <f t="shared" si="2"/>
        <v>9</v>
      </c>
      <c r="B29" s="101">
        <f t="shared" si="3"/>
        <v>43738</v>
      </c>
      <c r="C29" s="37">
        <f>SUMIF(LoansC!$B$12:$B$187,Loans!$B29,LoansC!C$12:C$187)+SUMIF(LoansR!$B$12:$B$187,Loans!$B29,LoansR!C$12:C$187)</f>
        <v>2169664.5499999993</v>
      </c>
      <c r="D29" s="37">
        <f>SUMIF(LoansC!$B$12:$B$187,Loans!$B29,LoansC!D$12:D$187)+SUMIF(LoansR!$B$12:$B$187,Loans!$B29,LoansR!D$12:D$187)</f>
        <v>39792864.810000002</v>
      </c>
      <c r="E29" s="37">
        <f>SUMIF(LoansC!$B$12:$B$187,Loans!$B29,LoansC!E$12:E$187)+SUMIF(LoansR!$B$12:$B$187,Loans!$B29,LoansR!E$12:E$187)</f>
        <v>0</v>
      </c>
      <c r="F29" s="37">
        <f>SUMIF(LoansC!$B$12:$B$187,Loans!$B29,LoansC!F$12:F$187)+SUMIF(LoansR!$B$12:$B$187,Loans!$B29,LoansR!F$12:F$187)</f>
        <v>0</v>
      </c>
      <c r="G29" s="37">
        <f>SUMIF(LoansC!$B$12:$B$187,Loans!$B29,LoansC!G$12:G$187)+SUMIF(LoansR!$B$12:$B$187,Loans!$B29,LoansR!G$12:G$187)</f>
        <v>2760</v>
      </c>
      <c r="H29" s="37">
        <f>SUMIF(LoansC!$B$12:$B$187,Loans!$B29,LoansC!H$12:H$187)+SUMIF(LoansR!$B$12:$B$187,Loans!$B29,LoansR!H$12:H$187)</f>
        <v>29725190.279999997</v>
      </c>
      <c r="I29" s="37">
        <f>SUMIF(LoansC!$B$12:$B$187,Loans!$B29,LoansC!I$12:I$187)+SUMIF(LoansR!$B$12:$B$187,Loans!$B29,LoansR!I$12:I$187)</f>
        <v>28.429999999999779</v>
      </c>
      <c r="J29" s="37">
        <f>SUMIF(LoansC!$B$12:$B$187,Loans!$B29,LoansC!J$12:J$187)+SUMIF(LoansR!$B$12:$B$187,Loans!$B29,LoansR!J$12:J$187)</f>
        <v>29725218.709999993</v>
      </c>
      <c r="K29" s="37">
        <f>SUMIF(LoansC!$B$12:$B$187,Loans!$B29,LoansC!K$12:K$187)+SUMIF(LoansR!$B$12:$B$187,Loans!$B29,LoansR!K$12:K$187)</f>
        <v>275031.14</v>
      </c>
      <c r="L29" s="37">
        <f>SUMIF(LoansC!$B$12:$B$187,Loans!$B29,LoansC!L$12:L$187)+SUMIF(LoansR!$B$12:$B$187,Loans!$B29,LoansR!L$12:L$187)</f>
        <v>275059.57</v>
      </c>
      <c r="M29" s="37">
        <f>SUMIF(LoansC!$B$12:$B$187,Loans!$B29,LoansC!M$12:M$187)+SUMIF(LoansR!$B$12:$B$187,Loans!$B29,LoansR!M$12:M$187)</f>
        <v>1261524</v>
      </c>
      <c r="N29" s="37">
        <f>SUMIF(LoansC!$B$12:$B$187,Loans!$B29,LoansC!N$12:N$187)+SUMIF(LoansR!$B$12:$B$187,Loans!$B29,LoansR!N$12:N$187)</f>
        <v>0</v>
      </c>
      <c r="O29" s="37">
        <f>SUMIF(LoansC!$B$12:$B$187,Loans!$B29,LoansC!O$12:O$187)+SUMIF(LoansR!$B$12:$B$187,Loans!$B29,LoansR!O$12:O$187)</f>
        <v>1221171.1300000001</v>
      </c>
      <c r="P29" s="37">
        <f>SUMIF(LoansC!$B$12:$B$187,Loans!$B29,LoansC!P$12:P$187)+SUMIF(LoansR!$B$12:$B$187,Loans!$B29,LoansR!P$12:P$187)</f>
        <v>275052.2</v>
      </c>
      <c r="Q29" s="37">
        <f>SUMIF(LoansC!$B$12:$B$187,Loans!$B29,LoansC!Q$12:Q$187)+SUMIF(LoansR!$B$12:$B$187,Loans!$B29,LoansR!Q$12:Q$187)</f>
        <v>946118.92999999993</v>
      </c>
      <c r="R29" s="37">
        <f>SUMIF(LoansC!$B$12:$B$187,Loans!$B29,LoansC!R$12:R$187)+SUMIF(LoansR!$B$12:$B$187,Loans!$B29,LoansR!R$12:R$187)</f>
        <v>7.37</v>
      </c>
      <c r="S29" s="37">
        <f>SUMIF(LoansC!$B$12:$B$187,Loans!$B29,LoansC!S$12:S$187)+SUMIF(LoansR!$B$12:$B$187,Loans!$B29,LoansR!S$12:S$187)</f>
        <v>28779071.349999998</v>
      </c>
      <c r="T29" s="37">
        <f>SUMIF(LoansC!$B$12:$B$187,Loans!$B29,LoansC!T$12:T$187)+SUMIF(LoansR!$B$12:$B$187,Loans!$B29,LoansR!T$12:T$187)</f>
        <v>28779078.719999995</v>
      </c>
      <c r="U29" s="37">
        <f>(SUMIF(LoansC!$B$12:$B$187,Loans!$B29,LoansC!U$12:U$187)+SUMIF(LoansR!$B$12:$B$187,Loans!$B29,LoansR!U$12:U$187))/2</f>
        <v>1</v>
      </c>
      <c r="V29" s="37">
        <f>SUMIF(LoansC!$B$12:$B$187,Loans!$B29,LoansC!V$12:V$187)+SUMIF(LoansR!$B$12:$B$187,Loans!$B29,LoansR!V$12:V$187)</f>
        <v>239535.72077141659</v>
      </c>
      <c r="W29" s="37">
        <f>SUMIF(LoansC!$B$12:$B$187,Loans!$B29,LoansC!W$12:W$187)+SUMIF(LoansR!$B$12:$B$187,Loans!$B29,LoansR!W$12:W$187)</f>
        <v>0</v>
      </c>
      <c r="X29" s="50">
        <f>IF(MONTH($B29)&gt;=6,VLOOKUP(YEAR($B29)+1,SRECPrice!$B$5:$C$29,2,FALSE),VLOOKUP(YEAR($B29),SRECPrice!$B$5:$C$29,2,FALSE))</f>
        <v>209</v>
      </c>
      <c r="Y29" s="37">
        <f>SUMIF(LoansC!$B$12:$B$187,Loans!$B29,LoansC!Y$12:Y$187)+SUMIF(LoansR!$B$12:$B$187,Loans!$B29,LoansR!Y$12:Y$187)</f>
        <v>0</v>
      </c>
      <c r="Z29" s="37">
        <f>SUMIF(LoansC!$B$12:$B$187,Loans!$B29,LoansC!Z$12:Z$187)+SUMIF(LoansR!$B$12:$B$187,Loans!$B29,LoansR!Z$12:Z$187)</f>
        <v>0</v>
      </c>
      <c r="AA29" s="37">
        <f>SUMIF(LoansC!$B$12:$B$187,Loans!$B29,LoansC!AA$12:AA$187)+SUMIF(LoansR!$B$12:$B$187,Loans!$B29,LoansR!AA$12:AA$187)</f>
        <v>0</v>
      </c>
      <c r="AB29" s="37">
        <f>SUMIF(LoansC!$B$12:$B$187,Loans!$B29,LoansC!AB$12:AB$187)+SUMIF(LoansR!$B$12:$B$187,Loans!$B29,LoansR!AB$12:AB$187)</f>
        <v>0</v>
      </c>
      <c r="AC29" s="37">
        <f>SUMIF(LoansC!$B$12:$B$187,Loans!$B29,LoansC!AC$12:AC$187)+SUMIF(LoansR!$B$12:$B$187,Loans!$B29,LoansR!AC$12:AC$187)</f>
        <v>188</v>
      </c>
      <c r="AD29" s="37">
        <f>SUMIF(LoansC!$B$12:$B$187,Loans!$B29,LoansC!AD$12:AD$187)+SUMIF(LoansR!$B$12:$B$187,Loans!$B29,LoansR!AD$12:AD$187)</f>
        <v>0</v>
      </c>
      <c r="AE29" s="56">
        <f>SUMIF(LoansC!$B$12:$B$187,Loans!$B29,LoansC!AE$12:AE$187)</f>
        <v>9.6699999999999994E-2</v>
      </c>
      <c r="AF29" s="37">
        <f>SUMIF(LoansC!$B$12:$B$187,Loans!$B29,LoansC!AF$12:AF$187)+SUMIF(LoansR!$B$12:$B$187,Loans!$B29,LoansR!AF$12:AF$187)</f>
        <v>-35496.409210000034</v>
      </c>
      <c r="AG29" s="37">
        <f>SUMIF(LoansC!$B$12:$B$187,Loans!$B29,LoansC!AG$12:AG$187)+SUMIF(LoansR!$B$12:$B$187,Loans!$B29,LoansR!AG$12:AG$187)</f>
        <v>0</v>
      </c>
      <c r="AH29" s="37">
        <f>SUMIF(LoansC!$B$12:$B$187,Loans!$B29,LoansC!AH$12:AH$187)+SUMIF(LoansR!$B$12:$B$187,Loans!$B29,LoansR!AH$12:AH$187)</f>
        <v>0</v>
      </c>
      <c r="AI29" s="37">
        <f>SUMIF(LoansC!$B$12:$B$187,Loans!$B29,LoansC!AI$12:AI$187)+SUMIF(LoansR!$B$12:$B$187,Loans!$B29,LoansR!AI$12:AI$187)</f>
        <v>2572</v>
      </c>
      <c r="AJ29" s="37">
        <f>SUMIF(LoansC!$B$12:$B$187,Loans!$B29,LoansC!AJ$12:AJ$187)+SUMIF(LoansR!$B$12:$B$187,Loans!$B29,LoansR!AJ$12:AJ$187)</f>
        <v>683623.13</v>
      </c>
      <c r="AK29" s="37">
        <f>SUMIF(LoansC!$B$12:$B$187,Loans!$B29,LoansC!AK$12:AK$187)+SUMIF(LoansR!$B$12:$B$187,Loans!$B29,LoansR!AK$12:AK$187)</f>
        <v>0</v>
      </c>
      <c r="AL29" s="37">
        <f>SUMIF(LoansC!$B$12:$B$187,Loans!$B29,LoansC!AL$12:AL$187)+SUMIF(LoansR!$B$12:$B$187,Loans!$B29,LoansR!AL$12:AL$187)</f>
        <v>0</v>
      </c>
      <c r="AM29" s="37">
        <f>SUMIF(LoansC!$B$12:$B$187,Loans!$B29,LoansC!AM$12:AM$187)+SUMIF(LoansR!$B$12:$B$187,Loans!$B29,LoansR!AM$12:AM$187)</f>
        <v>0</v>
      </c>
      <c r="AN29" s="37">
        <f>SUMIF(LoansC!$B$12:$B$187,Loans!$B29,LoansC!AN$12:AN$187)+SUMIF(LoansR!$B$12:$B$187,Loans!$B29,LoansR!AN$12:AN$187)</f>
        <v>0</v>
      </c>
      <c r="AP29" s="57"/>
    </row>
    <row r="30" spans="1:42" x14ac:dyDescent="0.2">
      <c r="A30" s="1">
        <f t="shared" si="2"/>
        <v>10</v>
      </c>
      <c r="B30" s="101">
        <f t="shared" si="3"/>
        <v>43769</v>
      </c>
      <c r="C30" s="37">
        <f>SUMIF(LoansC!$B$12:$B$187,Loans!$B30,LoansC!C$12:C$187)+SUMIF(LoansR!$B$12:$B$187,Loans!$B30,LoansR!C$12:C$187)</f>
        <v>1754952.9500000002</v>
      </c>
      <c r="D30" s="37">
        <f>SUMIF(LoansC!$B$12:$B$187,Loans!$B30,LoansC!D$12:D$187)+SUMIF(LoansR!$B$12:$B$187,Loans!$B30,LoansR!D$12:D$187)</f>
        <v>41547817.760000005</v>
      </c>
      <c r="E30" s="37">
        <f>SUMIF(LoansC!$B$12:$B$187,Loans!$B30,LoansC!E$12:E$187)+SUMIF(LoansR!$B$12:$B$187,Loans!$B30,LoansR!E$12:E$187)</f>
        <v>0</v>
      </c>
      <c r="F30" s="37">
        <f>SUMIF(LoansC!$B$12:$B$187,Loans!$B30,LoansC!F$12:F$187)+SUMIF(LoansR!$B$12:$B$187,Loans!$B30,LoansR!F$12:F$187)</f>
        <v>0</v>
      </c>
      <c r="G30" s="37">
        <f>SUMIF(LoansC!$B$12:$B$187,Loans!$B30,LoansC!G$12:G$187)+SUMIF(LoansR!$B$12:$B$187,Loans!$B30,LoansR!G$12:G$187)</f>
        <v>2548</v>
      </c>
      <c r="H30" s="37">
        <f>SUMIF(LoansC!$B$12:$B$187,Loans!$B30,LoansC!H$12:H$187)+SUMIF(LoansR!$B$12:$B$187,Loans!$B30,LoansR!H$12:H$187)</f>
        <v>28779071.349999998</v>
      </c>
      <c r="I30" s="37">
        <f>SUMIF(LoansC!$B$12:$B$187,Loans!$B30,LoansC!I$12:I$187)+SUMIF(LoansR!$B$12:$B$187,Loans!$B30,LoansR!I$12:I$187)</f>
        <v>7.3699999999998909</v>
      </c>
      <c r="J30" s="37">
        <f>SUMIF(LoansC!$B$12:$B$187,Loans!$B30,LoansC!J$12:J$187)+SUMIF(LoansR!$B$12:$B$187,Loans!$B30,LoansR!J$12:J$187)</f>
        <v>28779078.719999995</v>
      </c>
      <c r="K30" s="37">
        <f>SUMIF(LoansC!$B$12:$B$187,Loans!$B30,LoansC!K$12:K$187)+SUMIF(LoansR!$B$12:$B$187,Loans!$B30,LoansR!K$12:K$187)</f>
        <v>266297.30999999982</v>
      </c>
      <c r="L30" s="37">
        <f>SUMIF(LoansC!$B$12:$B$187,Loans!$B30,LoansC!L$12:L$187)+SUMIF(LoansR!$B$12:$B$187,Loans!$B30,LoansR!L$12:L$187)</f>
        <v>266304.67999999982</v>
      </c>
      <c r="M30" s="37">
        <f>SUMIF(LoansC!$B$12:$B$187,Loans!$B30,LoansC!M$12:M$187)+SUMIF(LoansR!$B$12:$B$187,Loans!$B30,LoansR!M$12:M$187)</f>
        <v>1160824</v>
      </c>
      <c r="N30" s="37">
        <f>SUMIF(LoansC!$B$12:$B$187,Loans!$B30,LoansC!N$12:N$187)+SUMIF(LoansR!$B$12:$B$187,Loans!$B30,LoansR!N$12:N$187)</f>
        <v>0</v>
      </c>
      <c r="O30" s="37">
        <f>SUMIF(LoansC!$B$12:$B$187,Loans!$B30,LoansC!O$12:O$187)+SUMIF(LoansR!$B$12:$B$187,Loans!$B30,LoansR!O$12:O$187)</f>
        <v>1121621.19</v>
      </c>
      <c r="P30" s="37">
        <f>SUMIF(LoansC!$B$12:$B$187,Loans!$B30,LoansC!P$12:P$187)+SUMIF(LoansR!$B$12:$B$187,Loans!$B30,LoansR!P$12:P$187)</f>
        <v>266284.49999999983</v>
      </c>
      <c r="Q30" s="37">
        <f>SUMIF(LoansC!$B$12:$B$187,Loans!$B30,LoansC!Q$12:Q$187)+SUMIF(LoansR!$B$12:$B$187,Loans!$B30,LoansR!Q$12:Q$187)</f>
        <v>855336.68999999983</v>
      </c>
      <c r="R30" s="37">
        <f>SUMIF(LoansC!$B$12:$B$187,Loans!$B30,LoansC!R$12:R$187)+SUMIF(LoansR!$B$12:$B$187,Loans!$B30,LoansR!R$12:R$187)</f>
        <v>20.18</v>
      </c>
      <c r="S30" s="37">
        <f>SUMIF(LoansC!$B$12:$B$187,Loans!$B30,LoansC!S$12:S$187)+SUMIF(LoansR!$B$12:$B$187,Loans!$B30,LoansR!S$12:S$187)</f>
        <v>27923734.66</v>
      </c>
      <c r="T30" s="37">
        <f>SUMIF(LoansC!$B$12:$B$187,Loans!$B30,LoansC!T$12:T$187)+SUMIF(LoansR!$B$12:$B$187,Loans!$B30,LoansR!T$12:T$187)</f>
        <v>27923754.84</v>
      </c>
      <c r="U30" s="37">
        <f>(SUMIF(LoansC!$B$12:$B$187,Loans!$B30,LoansC!U$12:U$187)+SUMIF(LoansR!$B$12:$B$187,Loans!$B30,LoansR!U$12:U$187))/2</f>
        <v>1</v>
      </c>
      <c r="V30" s="37">
        <f>SUMIF(LoansC!$B$12:$B$187,Loans!$B30,LoansC!V$12:V$187)+SUMIF(LoansR!$B$12:$B$187,Loans!$B30,LoansR!V$12:V$187)</f>
        <v>231911.40935199993</v>
      </c>
      <c r="W30" s="37">
        <f>SUMIF(LoansC!$B$12:$B$187,Loans!$B30,LoansC!W$12:W$187)+SUMIF(LoansR!$B$12:$B$187,Loans!$B30,LoansR!W$12:W$187)</f>
        <v>0</v>
      </c>
      <c r="X30" s="50">
        <f>IF(MONTH($B30)&gt;=6,VLOOKUP(YEAR($B30)+1,SRECPrice!$B$5:$C$29,2,FALSE),VLOOKUP(YEAR($B30),SRECPrice!$B$5:$C$29,2,FALSE))</f>
        <v>209</v>
      </c>
      <c r="Y30" s="37">
        <f>SUMIF(LoansC!$B$12:$B$187,Loans!$B30,LoansC!Y$12:Y$187)+SUMIF(LoansR!$B$12:$B$187,Loans!$B30,LoansR!Y$12:Y$187)</f>
        <v>0</v>
      </c>
      <c r="Z30" s="37">
        <f>SUMIF(LoansC!$B$12:$B$187,Loans!$B30,LoansC!Z$12:Z$187)+SUMIF(LoansR!$B$12:$B$187,Loans!$B30,LoansR!Z$12:Z$187)</f>
        <v>0</v>
      </c>
      <c r="AA30" s="37">
        <f>SUMIF(LoansC!$B$12:$B$187,Loans!$B30,LoansC!AA$12:AA$187)+SUMIF(LoansR!$B$12:$B$187,Loans!$B30,LoansR!AA$12:AA$187)</f>
        <v>0</v>
      </c>
      <c r="AB30" s="37">
        <f>SUMIF(LoansC!$B$12:$B$187,Loans!$B30,LoansC!AB$12:AB$187)+SUMIF(LoansR!$B$12:$B$187,Loans!$B30,LoansR!AB$12:AB$187)</f>
        <v>0</v>
      </c>
      <c r="AC30" s="37">
        <f>SUMIF(LoansC!$B$12:$B$187,Loans!$B30,LoansC!AC$12:AC$187)+SUMIF(LoansR!$B$12:$B$187,Loans!$B30,LoansR!AC$12:AC$187)</f>
        <v>186</v>
      </c>
      <c r="AD30" s="37">
        <f>SUMIF(LoansC!$B$12:$B$187,Loans!$B30,LoansC!AD$12:AD$187)+SUMIF(LoansR!$B$12:$B$187,Loans!$B30,LoansR!AD$12:AD$187)</f>
        <v>0</v>
      </c>
      <c r="AE30" s="56">
        <f>SUMIF(LoansC!$B$12:$B$187,Loans!$B30,LoansC!AE$12:AE$187)</f>
        <v>9.6699999999999994E-2</v>
      </c>
      <c r="AF30" s="37">
        <f>SUMIF(LoansC!$B$12:$B$187,Loans!$B30,LoansC!AF$12:AF$187)+SUMIF(LoansR!$B$12:$B$187,Loans!$B30,LoansR!AF$12:AF$187)</f>
        <v>-34386.84416033337</v>
      </c>
      <c r="AG30" s="37">
        <f>SUMIF(LoansC!$B$12:$B$187,Loans!$B30,LoansC!AG$12:AG$187)+SUMIF(LoansR!$B$12:$B$187,Loans!$B30,LoansR!AG$12:AG$187)</f>
        <v>0</v>
      </c>
      <c r="AH30" s="37">
        <f>SUMIF(LoansC!$B$12:$B$187,Loans!$B30,LoansC!AH$12:AH$187)+SUMIF(LoansR!$B$12:$B$187,Loans!$B30,LoansR!AH$12:AH$187)</f>
        <v>0</v>
      </c>
      <c r="AI30" s="37">
        <f>SUMIF(LoansC!$B$12:$B$187,Loans!$B30,LoansC!AI$12:AI$187)+SUMIF(LoansR!$B$12:$B$187,Loans!$B30,LoansR!AI$12:AI$187)</f>
        <v>2362</v>
      </c>
      <c r="AJ30" s="37">
        <f>SUMIF(LoansC!$B$12:$B$187,Loans!$B30,LoansC!AJ$12:AJ$187)+SUMIF(LoansR!$B$12:$B$187,Loans!$B30,LoansR!AJ$12:AJ$187)</f>
        <v>627963.18999999994</v>
      </c>
      <c r="AK30" s="37">
        <f>SUMIF(LoansC!$B$12:$B$187,Loans!$B30,LoansC!AK$12:AK$187)+SUMIF(LoansR!$B$12:$B$187,Loans!$B30,LoansR!AK$12:AK$187)</f>
        <v>0</v>
      </c>
      <c r="AL30" s="37">
        <f>SUMIF(LoansC!$B$12:$B$187,Loans!$B30,LoansC!AL$12:AL$187)+SUMIF(LoansR!$B$12:$B$187,Loans!$B30,LoansR!AL$12:AL$187)</f>
        <v>0</v>
      </c>
      <c r="AM30" s="37">
        <f>SUMIF(LoansC!$B$12:$B$187,Loans!$B30,LoansC!AM$12:AM$187)+SUMIF(LoansR!$B$12:$B$187,Loans!$B30,LoansR!AM$12:AM$187)</f>
        <v>0</v>
      </c>
      <c r="AN30" s="37">
        <f>SUMIF(LoansC!$B$12:$B$187,Loans!$B30,LoansC!AN$12:AN$187)+SUMIF(LoansR!$B$12:$B$187,Loans!$B30,LoansR!AN$12:AN$187)</f>
        <v>0</v>
      </c>
      <c r="AP30" s="57"/>
    </row>
    <row r="31" spans="1:42" x14ac:dyDescent="0.2">
      <c r="A31" s="1">
        <f t="shared" si="2"/>
        <v>11</v>
      </c>
      <c r="B31" s="101">
        <f t="shared" si="3"/>
        <v>43799</v>
      </c>
      <c r="C31" s="37">
        <f>SUMIF(LoansC!$B$12:$B$187,Loans!$B31,LoansC!C$12:C$187)+SUMIF(LoansR!$B$12:$B$187,Loans!$B31,LoansR!C$12:C$187)</f>
        <v>1105408.01</v>
      </c>
      <c r="D31" s="37">
        <f>SUMIF(LoansC!$B$12:$B$187,Loans!$B31,LoansC!D$12:D$187)+SUMIF(LoansR!$B$12:$B$187,Loans!$B31,LoansR!D$12:D$187)</f>
        <v>42653225.770000003</v>
      </c>
      <c r="E31" s="37">
        <f>SUMIF(LoansC!$B$12:$B$187,Loans!$B31,LoansC!E$12:E$187)+SUMIF(LoansR!$B$12:$B$187,Loans!$B31,LoansR!E$12:E$187)</f>
        <v>0</v>
      </c>
      <c r="F31" s="37">
        <f>SUMIF(LoansC!$B$12:$B$187,Loans!$B31,LoansC!F$12:F$187)+SUMIF(LoansR!$B$12:$B$187,Loans!$B31,LoansR!F$12:F$187)</f>
        <v>0</v>
      </c>
      <c r="G31" s="37">
        <f>SUMIF(LoansC!$B$12:$B$187,Loans!$B31,LoansC!G$12:G$187)+SUMIF(LoansR!$B$12:$B$187,Loans!$B31,LoansR!G$12:G$187)</f>
        <v>2178</v>
      </c>
      <c r="H31" s="37">
        <f>SUMIF(LoansC!$B$12:$B$187,Loans!$B31,LoansC!H$12:H$187)+SUMIF(LoansR!$B$12:$B$187,Loans!$B31,LoansR!H$12:H$187)</f>
        <v>27923734.660000004</v>
      </c>
      <c r="I31" s="37">
        <f>SUMIF(LoansC!$B$12:$B$187,Loans!$B31,LoansC!I$12:I$187)+SUMIF(LoansR!$B$12:$B$187,Loans!$B31,LoansR!I$12:I$187)</f>
        <v>20.180000000000177</v>
      </c>
      <c r="J31" s="37">
        <f>SUMIF(LoansC!$B$12:$B$187,Loans!$B31,LoansC!J$12:J$187)+SUMIF(LoansR!$B$12:$B$187,Loans!$B31,LoansR!J$12:J$187)</f>
        <v>27923754.84</v>
      </c>
      <c r="K31" s="37">
        <f>SUMIF(LoansC!$B$12:$B$187,Loans!$B31,LoansC!K$12:K$187)+SUMIF(LoansR!$B$12:$B$187,Loans!$B31,LoansR!K$12:K$187)</f>
        <v>258400.13</v>
      </c>
      <c r="L31" s="37">
        <f>SUMIF(LoansC!$B$12:$B$187,Loans!$B31,LoansC!L$12:L$187)+SUMIF(LoansR!$B$12:$B$187,Loans!$B31,LoansR!L$12:L$187)</f>
        <v>258420.31</v>
      </c>
      <c r="M31" s="37">
        <f>SUMIF(LoansC!$B$12:$B$187,Loans!$B31,LoansC!M$12:M$187)+SUMIF(LoansR!$B$12:$B$187,Loans!$B31,LoansR!M$12:M$187)</f>
        <v>989064</v>
      </c>
      <c r="N31" s="37">
        <f>SUMIF(LoansC!$B$12:$B$187,Loans!$B31,LoansC!N$12:N$187)+SUMIF(LoansR!$B$12:$B$187,Loans!$B31,LoansR!N$12:N$187)</f>
        <v>0</v>
      </c>
      <c r="O31" s="37">
        <f>SUMIF(LoansC!$B$12:$B$187,Loans!$B31,LoansC!O$12:O$187)+SUMIF(LoansR!$B$12:$B$187,Loans!$B31,LoansR!O$12:O$187)</f>
        <v>953016.16</v>
      </c>
      <c r="P31" s="37">
        <f>SUMIF(LoansC!$B$12:$B$187,Loans!$B31,LoansC!P$12:P$187)+SUMIF(LoansR!$B$12:$B$187,Loans!$B31,LoansR!P$12:P$187)</f>
        <v>258358.5</v>
      </c>
      <c r="Q31" s="37">
        <f>SUMIF(LoansC!$B$12:$B$187,Loans!$B31,LoansC!Q$12:Q$187)+SUMIF(LoansR!$B$12:$B$187,Loans!$B31,LoansR!Q$12:Q$187)</f>
        <v>694657.66000000015</v>
      </c>
      <c r="R31" s="37">
        <f>SUMIF(LoansC!$B$12:$B$187,Loans!$B31,LoansC!R$12:R$187)+SUMIF(LoansR!$B$12:$B$187,Loans!$B31,LoansR!R$12:R$187)</f>
        <v>61.81</v>
      </c>
      <c r="S31" s="37">
        <f>SUMIF(LoansC!$B$12:$B$187,Loans!$B31,LoansC!S$12:S$187)+SUMIF(LoansR!$B$12:$B$187,Loans!$B31,LoansR!S$12:S$187)</f>
        <v>27229077</v>
      </c>
      <c r="T31" s="37">
        <f>SUMIF(LoansC!$B$12:$B$187,Loans!$B31,LoansC!T$12:T$187)+SUMIF(LoansR!$B$12:$B$187,Loans!$B31,LoansR!T$12:T$187)</f>
        <v>27229138.809999999</v>
      </c>
      <c r="U31" s="37">
        <f>(SUMIF(LoansC!$B$12:$B$187,Loans!$B31,LoansC!U$12:U$187)+SUMIF(LoansR!$B$12:$B$187,Loans!$B31,LoansR!U$12:U$187))/2</f>
        <v>1</v>
      </c>
      <c r="V31" s="37">
        <f>SUMIF(LoansC!$B$12:$B$187,Loans!$B31,LoansC!V$12:V$187)+SUMIF(LoansR!$B$12:$B$187,Loans!$B31,LoansR!V$12:V$187)</f>
        <v>225018.92441899999</v>
      </c>
      <c r="W31" s="37">
        <f>SUMIF(LoansC!$B$12:$B$187,Loans!$B31,LoansC!W$12:W$187)+SUMIF(LoansR!$B$12:$B$187,Loans!$B31,LoansR!W$12:W$187)</f>
        <v>0</v>
      </c>
      <c r="X31" s="50">
        <f>IF(MONTH($B31)&gt;=6,VLOOKUP(YEAR($B31)+1,SRECPrice!$B$5:$C$29,2,FALSE),VLOOKUP(YEAR($B31),SRECPrice!$B$5:$C$29,2,FALSE))</f>
        <v>209</v>
      </c>
      <c r="Y31" s="37">
        <f>SUMIF(LoansC!$B$12:$B$187,Loans!$B31,LoansC!Y$12:Y$187)+SUMIF(LoansR!$B$12:$B$187,Loans!$B31,LoansR!Y$12:Y$187)</f>
        <v>0</v>
      </c>
      <c r="Z31" s="37">
        <f>SUMIF(LoansC!$B$12:$B$187,Loans!$B31,LoansC!Z$12:Z$187)+SUMIF(LoansR!$B$12:$B$187,Loans!$B31,LoansR!Z$12:Z$187)</f>
        <v>0</v>
      </c>
      <c r="AA31" s="37">
        <f>SUMIF(LoansC!$B$12:$B$187,Loans!$B31,LoansC!AA$12:AA$187)+SUMIF(LoansR!$B$12:$B$187,Loans!$B31,LoansR!AA$12:AA$187)</f>
        <v>0</v>
      </c>
      <c r="AB31" s="37">
        <f>SUMIF(LoansC!$B$12:$B$187,Loans!$B31,LoansC!AB$12:AB$187)+SUMIF(LoansR!$B$12:$B$187,Loans!$B31,LoansR!AB$12:AB$187)</f>
        <v>0</v>
      </c>
      <c r="AC31" s="37">
        <f>SUMIF(LoansC!$B$12:$B$187,Loans!$B31,LoansC!AC$12:AC$187)+SUMIF(LoansR!$B$12:$B$187,Loans!$B31,LoansR!AC$12:AC$187)</f>
        <v>171</v>
      </c>
      <c r="AD31" s="37">
        <f>SUMIF(LoansC!$B$12:$B$187,Loans!$B31,LoansC!AD$12:AD$187)+SUMIF(LoansR!$B$12:$B$187,Loans!$B31,LoansR!AD$12:AD$187)</f>
        <v>0</v>
      </c>
      <c r="AE31" s="56">
        <f>SUMIF(LoansC!$B$12:$B$187,Loans!$B31,LoansC!AE$12:AE$187)</f>
        <v>9.6699999999999994E-2</v>
      </c>
      <c r="AF31" s="37">
        <f>SUMIF(LoansC!$B$12:$B$187,Loans!$B31,LoansC!AF$12:AF$187)+SUMIF(LoansR!$B$12:$B$187,Loans!$B31,LoansR!AF$12:AF$187)</f>
        <v>-33382.112708083376</v>
      </c>
      <c r="AG31" s="37">
        <f>SUMIF(LoansC!$B$12:$B$187,Loans!$B31,LoansC!AG$12:AG$187)+SUMIF(LoansR!$B$12:$B$187,Loans!$B31,LoansR!AG$12:AG$187)</f>
        <v>0</v>
      </c>
      <c r="AH31" s="37">
        <f>SUMIF(LoansC!$B$12:$B$187,Loans!$B31,LoansC!AH$12:AH$187)+SUMIF(LoansR!$B$12:$B$187,Loans!$B31,LoansR!AH$12:AH$187)</f>
        <v>0</v>
      </c>
      <c r="AI31" s="37">
        <f>SUMIF(LoansC!$B$12:$B$187,Loans!$B31,LoansC!AI$12:AI$187)+SUMIF(LoansR!$B$12:$B$187,Loans!$B31,LoansR!AI$12:AI$187)</f>
        <v>2007</v>
      </c>
      <c r="AJ31" s="37">
        <f>SUMIF(LoansC!$B$12:$B$187,Loans!$B31,LoansC!AJ$12:AJ$187)+SUMIF(LoansR!$B$12:$B$187,Loans!$B31,LoansR!AJ$12:AJ$187)</f>
        <v>533596</v>
      </c>
      <c r="AK31" s="37">
        <f>SUMIF(LoansC!$B$12:$B$187,Loans!$B31,LoansC!AK$12:AK$187)+SUMIF(LoansR!$B$12:$B$187,Loans!$B31,LoansR!AK$12:AK$187)</f>
        <v>0</v>
      </c>
      <c r="AL31" s="37">
        <f>SUMIF(LoansC!$B$12:$B$187,Loans!$B31,LoansC!AL$12:AL$187)+SUMIF(LoansR!$B$12:$B$187,Loans!$B31,LoansR!AL$12:AL$187)</f>
        <v>0</v>
      </c>
      <c r="AM31" s="37">
        <f>SUMIF(LoansC!$B$12:$B$187,Loans!$B31,LoansC!AM$12:AM$187)+SUMIF(LoansR!$B$12:$B$187,Loans!$B31,LoansR!AM$12:AM$187)</f>
        <v>0</v>
      </c>
      <c r="AN31" s="37">
        <f>SUMIF(LoansC!$B$12:$B$187,Loans!$B31,LoansC!AN$12:AN$187)+SUMIF(LoansR!$B$12:$B$187,Loans!$B31,LoansR!AN$12:AN$187)</f>
        <v>0</v>
      </c>
      <c r="AP31" s="57"/>
    </row>
    <row r="32" spans="1:42" x14ac:dyDescent="0.2">
      <c r="A32" s="1">
        <f t="shared" si="2"/>
        <v>12</v>
      </c>
      <c r="B32" s="101">
        <f t="shared" si="3"/>
        <v>43830</v>
      </c>
      <c r="C32" s="37">
        <f>SUMIF(LoansC!$B$12:$B$187,Loans!$B32,LoansC!C$12:C$187)+SUMIF(LoansR!$B$12:$B$187,Loans!$B32,LoansR!C$12:C$187)</f>
        <v>978440.70000000007</v>
      </c>
      <c r="D32" s="37">
        <f>SUMIF(LoansC!$B$12:$B$187,Loans!$B32,LoansC!D$12:D$187)+SUMIF(LoansR!$B$12:$B$187,Loans!$B32,LoansR!D$12:D$187)</f>
        <v>43631666.470000006</v>
      </c>
      <c r="E32" s="37">
        <f>SUMIF(LoansC!$B$12:$B$187,Loans!$B32,LoansC!E$12:E$187)+SUMIF(LoansR!$B$12:$B$187,Loans!$B32,LoansR!E$12:E$187)</f>
        <v>0</v>
      </c>
      <c r="F32" s="37">
        <f>SUMIF(LoansC!$B$12:$B$187,Loans!$B32,LoansC!F$12:F$187)+SUMIF(LoansR!$B$12:$B$187,Loans!$B32,LoansR!F$12:F$187)</f>
        <v>0</v>
      </c>
      <c r="G32" s="37">
        <f>SUMIF(LoansC!$B$12:$B$187,Loans!$B32,LoansC!G$12:G$187)+SUMIF(LoansR!$B$12:$B$187,Loans!$B32,LoansR!G$12:G$187)</f>
        <v>1749</v>
      </c>
      <c r="H32" s="37">
        <f>SUMIF(LoansC!$B$12:$B$187,Loans!$B32,LoansC!H$12:H$187)+SUMIF(LoansR!$B$12:$B$187,Loans!$B32,LoansR!H$12:H$187)</f>
        <v>27229077</v>
      </c>
      <c r="I32" s="37">
        <f>SUMIF(LoansC!$B$12:$B$187,Loans!$B32,LoansC!I$12:I$187)+SUMIF(LoansR!$B$12:$B$187,Loans!$B32,LoansR!I$12:I$187)</f>
        <v>61.810000000000059</v>
      </c>
      <c r="J32" s="37">
        <f>SUMIF(LoansC!$B$12:$B$187,Loans!$B32,LoansC!J$12:J$187)+SUMIF(LoansR!$B$12:$B$187,Loans!$B32,LoansR!J$12:J$187)</f>
        <v>27229138.809999999</v>
      </c>
      <c r="K32" s="37">
        <f>SUMIF(LoansC!$B$12:$B$187,Loans!$B32,LoansC!K$12:K$187)+SUMIF(LoansR!$B$12:$B$187,Loans!$B32,LoansR!K$12:K$187)</f>
        <v>251983.68999999997</v>
      </c>
      <c r="L32" s="37">
        <f>SUMIF(LoansC!$B$12:$B$187,Loans!$B32,LoansC!L$12:L$187)+SUMIF(LoansR!$B$12:$B$187,Loans!$B32,LoansR!L$12:L$187)</f>
        <v>252045.49999999997</v>
      </c>
      <c r="M32" s="37">
        <f>SUMIF(LoansC!$B$12:$B$187,Loans!$B32,LoansC!M$12:M$187)+SUMIF(LoansR!$B$12:$B$187,Loans!$B32,LoansR!M$12:M$187)</f>
        <v>796461</v>
      </c>
      <c r="N32" s="37">
        <f>SUMIF(LoansC!$B$12:$B$187,Loans!$B32,LoansC!N$12:N$187)+SUMIF(LoansR!$B$12:$B$187,Loans!$B32,LoansR!N$12:N$187)</f>
        <v>0</v>
      </c>
      <c r="O32" s="37">
        <f>SUMIF(LoansC!$B$12:$B$187,Loans!$B32,LoansC!O$12:O$187)+SUMIF(LoansR!$B$12:$B$187,Loans!$B32,LoansR!O$12:O$187)</f>
        <v>769257.99</v>
      </c>
      <c r="P32" s="37">
        <f>SUMIF(LoansC!$B$12:$B$187,Loans!$B32,LoansC!P$12:P$187)+SUMIF(LoansR!$B$12:$B$187,Loans!$B32,LoansR!P$12:P$187)</f>
        <v>252029.95999999996</v>
      </c>
      <c r="Q32" s="37">
        <f>SUMIF(LoansC!$B$12:$B$187,Loans!$B32,LoansC!Q$12:Q$187)+SUMIF(LoansR!$B$12:$B$187,Loans!$B32,LoansR!Q$12:Q$187)</f>
        <v>517228.02999999997</v>
      </c>
      <c r="R32" s="37">
        <f>SUMIF(LoansC!$B$12:$B$187,Loans!$B32,LoansC!R$12:R$187)+SUMIF(LoansR!$B$12:$B$187,Loans!$B32,LoansR!R$12:R$187)</f>
        <v>15.54</v>
      </c>
      <c r="S32" s="37">
        <f>SUMIF(LoansC!$B$12:$B$187,Loans!$B32,LoansC!S$12:S$187)+SUMIF(LoansR!$B$12:$B$187,Loans!$B32,LoansR!S$12:S$187)</f>
        <v>26711848.97000001</v>
      </c>
      <c r="T32" s="37">
        <f>SUMIF(LoansC!$B$12:$B$187,Loans!$B32,LoansC!T$12:T$187)+SUMIF(LoansR!$B$12:$B$187,Loans!$B32,LoansR!T$12:T$187)</f>
        <v>26711864.510000013</v>
      </c>
      <c r="U32" s="37">
        <f>(SUMIF(LoansC!$B$12:$B$187,Loans!$B32,LoansC!U$12:U$187)+SUMIF(LoansR!$B$12:$B$187,Loans!$B32,LoansR!U$12:U$187))/2</f>
        <v>1</v>
      </c>
      <c r="V32" s="37">
        <f>SUMIF(LoansC!$B$12:$B$187,Loans!$B32,LoansC!V$12:V$187)+SUMIF(LoansR!$B$12:$B$187,Loans!$B32,LoansR!V$12:V$187)</f>
        <v>219421.4769105833</v>
      </c>
      <c r="W32" s="37">
        <f>SUMIF(LoansC!$B$12:$B$187,Loans!$B32,LoansC!W$12:W$187)+SUMIF(LoansR!$B$12:$B$187,Loans!$B32,LoansR!W$12:W$187)</f>
        <v>0</v>
      </c>
      <c r="X32" s="50">
        <f>IF(MONTH($B32)&gt;=6,VLOOKUP(YEAR($B32)+1,SRECPrice!$B$5:$C$29,2,FALSE),VLOOKUP(YEAR($B32),SRECPrice!$B$5:$C$29,2,FALSE))</f>
        <v>209</v>
      </c>
      <c r="Y32" s="37">
        <f>SUMIF(LoansC!$B$12:$B$187,Loans!$B32,LoansC!Y$12:Y$187)+SUMIF(LoansR!$B$12:$B$187,Loans!$B32,LoansR!Y$12:Y$187)</f>
        <v>0</v>
      </c>
      <c r="Z32" s="37">
        <f>SUMIF(LoansC!$B$12:$B$187,Loans!$B32,LoansC!Z$12:Z$187)+SUMIF(LoansR!$B$12:$B$187,Loans!$B32,LoansR!Z$12:Z$187)</f>
        <v>0</v>
      </c>
      <c r="AA32" s="37">
        <f>SUMIF(LoansC!$B$12:$B$187,Loans!$B32,LoansC!AA$12:AA$187)+SUMIF(LoansR!$B$12:$B$187,Loans!$B32,LoansR!AA$12:AA$187)</f>
        <v>0</v>
      </c>
      <c r="AB32" s="37">
        <f>SUMIF(LoansC!$B$12:$B$187,Loans!$B32,LoansC!AB$12:AB$187)+SUMIF(LoansR!$B$12:$B$187,Loans!$B32,LoansR!AB$12:AB$187)</f>
        <v>0</v>
      </c>
      <c r="AC32" s="37">
        <f>SUMIF(LoansC!$B$12:$B$187,Loans!$B32,LoansC!AC$12:AC$187)+SUMIF(LoansR!$B$12:$B$187,Loans!$B32,LoansR!AC$12:AC$187)</f>
        <v>129</v>
      </c>
      <c r="AD32" s="37">
        <f>SUMIF(LoansC!$B$12:$B$187,Loans!$B32,LoansC!AD$12:AD$187)+SUMIF(LoansR!$B$12:$B$187,Loans!$B32,LoansR!AD$12:AD$187)</f>
        <v>0</v>
      </c>
      <c r="AE32" s="56">
        <f>SUMIF(LoansC!$B$12:$B$187,Loans!$B32,LoansC!AE$12:AE$187)</f>
        <v>9.6699999999999994E-2</v>
      </c>
      <c r="AF32" s="37">
        <f>SUMIF(LoansC!$B$12:$B$187,Loans!$B32,LoansC!AF$12:AF$187)+SUMIF(LoansR!$B$12:$B$187,Loans!$B32,LoansR!AF$12:AF$187)</f>
        <v>-32563.125436500035</v>
      </c>
      <c r="AG32" s="37">
        <f>SUMIF(LoansC!$B$12:$B$187,Loans!$B32,LoansC!AG$12:AG$187)+SUMIF(LoansR!$B$12:$B$187,Loans!$B32,LoansR!AG$12:AG$187)</f>
        <v>0</v>
      </c>
      <c r="AH32" s="37">
        <f>SUMIF(LoansC!$B$12:$B$187,Loans!$B32,LoansC!AH$12:AH$187)+SUMIF(LoansR!$B$12:$B$187,Loans!$B32,LoansR!AH$12:AH$187)</f>
        <v>0</v>
      </c>
      <c r="AI32" s="37">
        <f>SUMIF(LoansC!$B$12:$B$187,Loans!$B32,LoansC!AI$12:AI$187)+SUMIF(LoansR!$B$12:$B$187,Loans!$B32,LoansR!AI$12:AI$187)</f>
        <v>1620</v>
      </c>
      <c r="AJ32" s="37">
        <f>SUMIF(LoansC!$B$12:$B$187,Loans!$B32,LoansC!AJ$12:AJ$187)+SUMIF(LoansR!$B$12:$B$187,Loans!$B32,LoansR!AJ$12:AJ$187)</f>
        <v>430677.99</v>
      </c>
      <c r="AK32" s="37">
        <f>SUMIF(LoansC!$B$12:$B$187,Loans!$B32,LoansC!AK$12:AK$187)+SUMIF(LoansR!$B$12:$B$187,Loans!$B32,LoansR!AK$12:AK$187)</f>
        <v>0</v>
      </c>
      <c r="AL32" s="37">
        <f>SUMIF(LoansC!$B$12:$B$187,Loans!$B32,LoansC!AL$12:AL$187)+SUMIF(LoansR!$B$12:$B$187,Loans!$B32,LoansR!AL$12:AL$187)</f>
        <v>0</v>
      </c>
      <c r="AM32" s="37">
        <f>SUMIF(LoansC!$B$12:$B$187,Loans!$B32,LoansC!AM$12:AM$187)+SUMIF(LoansR!$B$12:$B$187,Loans!$B32,LoansR!AM$12:AM$187)</f>
        <v>0</v>
      </c>
      <c r="AN32" s="37">
        <f>SUMIF(LoansC!$B$12:$B$187,Loans!$B32,LoansC!AN$12:AN$187)+SUMIF(LoansR!$B$12:$B$187,Loans!$B32,LoansR!AN$12:AN$187)</f>
        <v>0</v>
      </c>
      <c r="AP32" s="57"/>
    </row>
    <row r="33" spans="1:42" x14ac:dyDescent="0.2">
      <c r="A33" s="1">
        <f t="shared" si="2"/>
        <v>1</v>
      </c>
      <c r="B33" s="101">
        <f t="shared" si="3"/>
        <v>43861</v>
      </c>
      <c r="C33" s="37">
        <f>SUMIF(LoansC!$B$12:$B$187,Loans!$B33,LoansC!C$12:C$187)+SUMIF(LoansR!$B$12:$B$187,Loans!$B33,LoansR!C$12:C$187)</f>
        <v>1205059.75</v>
      </c>
      <c r="D33" s="37">
        <f>SUMIF(LoansC!$B$12:$B$187,Loans!$B33,LoansC!D$12:D$187)+SUMIF(LoansR!$B$12:$B$187,Loans!$B33,LoansR!D$12:D$187)</f>
        <v>44836726.220000006</v>
      </c>
      <c r="E33" s="37">
        <f>SUMIF(LoansC!$B$12:$B$187,Loans!$B33,LoansC!E$12:E$187)+SUMIF(LoansR!$B$12:$B$187,Loans!$B33,LoansR!E$12:E$187)</f>
        <v>0</v>
      </c>
      <c r="F33" s="37">
        <f>SUMIF(LoansC!$B$12:$B$187,Loans!$B33,LoansC!F$12:F$187)+SUMIF(LoansR!$B$12:$B$187,Loans!$B33,LoansR!F$12:F$187)</f>
        <v>0</v>
      </c>
      <c r="G33" s="37">
        <f>SUMIF(LoansC!$B$12:$B$187,Loans!$B33,LoansC!G$12:G$187)+SUMIF(LoansR!$B$12:$B$187,Loans!$B33,LoansR!G$12:G$187)</f>
        <v>1100</v>
      </c>
      <c r="H33" s="37">
        <f>SUMIF(LoansC!$B$12:$B$187,Loans!$B33,LoansC!H$12:H$187)+SUMIF(LoansR!$B$12:$B$187,Loans!$B33,LoansR!H$12:H$187)</f>
        <v>26711848.97000001</v>
      </c>
      <c r="I33" s="37">
        <f>SUMIF(LoansC!$B$12:$B$187,Loans!$B33,LoansC!I$12:I$187)+SUMIF(LoansR!$B$12:$B$187,Loans!$B33,LoansR!I$12:I$187)</f>
        <v>15.540000000000013</v>
      </c>
      <c r="J33" s="37">
        <f>SUMIF(LoansC!$B$12:$B$187,Loans!$B33,LoansC!J$12:J$187)+SUMIF(LoansR!$B$12:$B$187,Loans!$B33,LoansR!J$12:J$187)</f>
        <v>26711864.510000013</v>
      </c>
      <c r="K33" s="37">
        <f>SUMIF(LoansC!$B$12:$B$187,Loans!$B33,LoansC!K$12:K$187)+SUMIF(LoansR!$B$12:$B$187,Loans!$B33,LoansR!K$12:K$187)</f>
        <v>247209.46</v>
      </c>
      <c r="L33" s="37">
        <f>SUMIF(LoansC!$B$12:$B$187,Loans!$B33,LoansC!L$12:L$187)+SUMIF(LoansR!$B$12:$B$187,Loans!$B33,LoansR!L$12:L$187)</f>
        <v>247224.99999999997</v>
      </c>
      <c r="M33" s="37">
        <f>SUMIF(LoansC!$B$12:$B$187,Loans!$B33,LoansC!M$12:M$187)+SUMIF(LoansR!$B$12:$B$187,Loans!$B33,LoansR!M$12:M$187)</f>
        <v>499358</v>
      </c>
      <c r="N33" s="37">
        <f>SUMIF(LoansC!$B$12:$B$187,Loans!$B33,LoansC!N$12:N$187)+SUMIF(LoansR!$B$12:$B$187,Loans!$B33,LoansR!N$12:N$187)</f>
        <v>0</v>
      </c>
      <c r="O33" s="37">
        <f>SUMIF(LoansC!$B$12:$B$187,Loans!$B33,LoansC!O$12:O$187)+SUMIF(LoansR!$B$12:$B$187,Loans!$B33,LoansR!O$12:O$187)</f>
        <v>480722.13</v>
      </c>
      <c r="P33" s="37">
        <f>SUMIF(LoansC!$B$12:$B$187,Loans!$B33,LoansC!P$12:P$187)+SUMIF(LoansR!$B$12:$B$187,Loans!$B33,LoansR!P$12:P$187)</f>
        <v>247080.53999999998</v>
      </c>
      <c r="Q33" s="37">
        <f>SUMIF(LoansC!$B$12:$B$187,Loans!$B33,LoansC!Q$12:Q$187)+SUMIF(LoansR!$B$12:$B$187,Loans!$B33,LoansR!Q$12:Q$187)</f>
        <v>233641.59000000003</v>
      </c>
      <c r="R33" s="37">
        <f>SUMIF(LoansC!$B$12:$B$187,Loans!$B33,LoansC!R$12:R$187)+SUMIF(LoansR!$B$12:$B$187,Loans!$B33,LoansR!R$12:R$187)</f>
        <v>144.45999999999998</v>
      </c>
      <c r="S33" s="37">
        <f>SUMIF(LoansC!$B$12:$B$187,Loans!$B33,LoansC!S$12:S$187)+SUMIF(LoansR!$B$12:$B$187,Loans!$B33,LoansR!S$12:S$187)</f>
        <v>26478207.380000003</v>
      </c>
      <c r="T33" s="37">
        <f>SUMIF(LoansC!$B$12:$B$187,Loans!$B33,LoansC!T$12:T$187)+SUMIF(LoansR!$B$12:$B$187,Loans!$B33,LoansR!T$12:T$187)</f>
        <v>26478351.840000004</v>
      </c>
      <c r="U33" s="37">
        <f>(SUMIF(LoansC!$B$12:$B$187,Loans!$B33,LoansC!U$12:U$187)+SUMIF(LoansR!$B$12:$B$187,Loans!$B33,LoansR!U$12:U$187))/2</f>
        <v>1</v>
      </c>
      <c r="V33" s="37">
        <f>SUMIF(LoansC!$B$12:$B$187,Loans!$B33,LoansC!V$12:V$187)+SUMIF(LoansR!$B$12:$B$187,Loans!$B33,LoansR!V$12:V$187)</f>
        <v>215253.10817641675</v>
      </c>
      <c r="W33" s="37">
        <f>SUMIF(LoansC!$B$12:$B$187,Loans!$B33,LoansC!W$12:W$187)+SUMIF(LoansR!$B$12:$B$187,Loans!$B33,LoansR!W$12:W$187)</f>
        <v>0</v>
      </c>
      <c r="X33" s="50">
        <f>IF(MONTH($B33)&gt;=6,VLOOKUP(YEAR($B33)+1,SRECPrice!$B$5:$C$29,2,FALSE),VLOOKUP(YEAR($B33),SRECPrice!$B$5:$C$29,2,FALSE))</f>
        <v>209</v>
      </c>
      <c r="Y33" s="37">
        <f>SUMIF(LoansC!$B$12:$B$187,Loans!$B33,LoansC!Y$12:Y$187)+SUMIF(LoansR!$B$12:$B$187,Loans!$B33,LoansR!Y$12:Y$187)</f>
        <v>0</v>
      </c>
      <c r="Z33" s="37">
        <f>SUMIF(LoansC!$B$12:$B$187,Loans!$B33,LoansC!Z$12:Z$187)+SUMIF(LoansR!$B$12:$B$187,Loans!$B33,LoansR!Z$12:Z$187)</f>
        <v>0</v>
      </c>
      <c r="AA33" s="37">
        <f>SUMIF(LoansC!$B$12:$B$187,Loans!$B33,LoansC!AA$12:AA$187)+SUMIF(LoansR!$B$12:$B$187,Loans!$B33,LoansR!AA$12:AA$187)</f>
        <v>0</v>
      </c>
      <c r="AB33" s="37">
        <f>SUMIF(LoansC!$B$12:$B$187,Loans!$B33,LoansC!AB$12:AB$187)+SUMIF(LoansR!$B$12:$B$187,Loans!$B33,LoansR!AB$12:AB$187)</f>
        <v>0</v>
      </c>
      <c r="AC33" s="37">
        <f>SUMIF(LoansC!$B$12:$B$187,Loans!$B33,LoansC!AC$12:AC$187)+SUMIF(LoansR!$B$12:$B$187,Loans!$B33,LoansR!AC$12:AC$187)</f>
        <v>87</v>
      </c>
      <c r="AD33" s="37">
        <f>SUMIF(LoansC!$B$12:$B$187,Loans!$B33,LoansC!AD$12:AD$187)+SUMIF(LoansR!$B$12:$B$187,Loans!$B33,LoansR!AD$12:AD$187)</f>
        <v>0</v>
      </c>
      <c r="AE33" s="56">
        <f>SUMIF(LoansC!$B$12:$B$187,Loans!$B33,LoansC!AE$12:AE$187)</f>
        <v>9.6699999999999994E-2</v>
      </c>
      <c r="AF33" s="37">
        <f>SUMIF(LoansC!$B$12:$B$187,Loans!$B33,LoansC!AF$12:AF$187)+SUMIF(LoansR!$B$12:$B$187,Loans!$B33,LoansR!AF$12:AF$187)</f>
        <v>-31957.283848916719</v>
      </c>
      <c r="AG33" s="37">
        <f>SUMIF(LoansC!$B$12:$B$187,Loans!$B33,LoansC!AG$12:AG$187)+SUMIF(LoansR!$B$12:$B$187,Loans!$B33,LoansR!AG$12:AG$187)</f>
        <v>0</v>
      </c>
      <c r="AH33" s="37">
        <f>SUMIF(LoansC!$B$12:$B$187,Loans!$B33,LoansC!AH$12:AH$187)+SUMIF(LoansR!$B$12:$B$187,Loans!$B33,LoansR!AH$12:AH$187)</f>
        <v>0</v>
      </c>
      <c r="AI33" s="37">
        <f>SUMIF(LoansC!$B$12:$B$187,Loans!$B33,LoansC!AI$12:AI$187)+SUMIF(LoansR!$B$12:$B$187,Loans!$B33,LoansR!AI$12:AI$187)</f>
        <v>1013</v>
      </c>
      <c r="AJ33" s="37">
        <f>SUMIF(LoansC!$B$12:$B$187,Loans!$B33,LoansC!AJ$12:AJ$187)+SUMIF(LoansR!$B$12:$B$187,Loans!$B33,LoansR!AJ$12:AJ$187)</f>
        <v>269192</v>
      </c>
      <c r="AK33" s="37">
        <f>SUMIF(LoansC!$B$12:$B$187,Loans!$B33,LoansC!AK$12:AK$187)+SUMIF(LoansR!$B$12:$B$187,Loans!$B33,LoansR!AK$12:AK$187)</f>
        <v>0</v>
      </c>
      <c r="AL33" s="37">
        <f>SUMIF(LoansC!$B$12:$B$187,Loans!$B33,LoansC!AL$12:AL$187)+SUMIF(LoansR!$B$12:$B$187,Loans!$B33,LoansR!AL$12:AL$187)</f>
        <v>0</v>
      </c>
      <c r="AM33" s="37">
        <f>SUMIF(LoansC!$B$12:$B$187,Loans!$B33,LoansC!AM$12:AM$187)+SUMIF(LoansR!$B$12:$B$187,Loans!$B33,LoansR!AM$12:AM$187)</f>
        <v>0</v>
      </c>
      <c r="AN33" s="37">
        <f>SUMIF(LoansC!$B$12:$B$187,Loans!$B33,LoansC!AN$12:AN$187)+SUMIF(LoansR!$B$12:$B$187,Loans!$B33,LoansR!AN$12:AN$187)</f>
        <v>0</v>
      </c>
      <c r="AP33" s="57"/>
    </row>
    <row r="34" spans="1:42" x14ac:dyDescent="0.2">
      <c r="A34" s="1">
        <f t="shared" si="2"/>
        <v>2</v>
      </c>
      <c r="B34" s="101">
        <f t="shared" si="3"/>
        <v>43890</v>
      </c>
      <c r="C34" s="37">
        <f>SUMIF(LoansC!$B$12:$B$187,Loans!$B34,LoansC!C$12:C$187)+SUMIF(LoansR!$B$12:$B$187,Loans!$B34,LoansR!C$12:C$187)</f>
        <v>1484961.0199999998</v>
      </c>
      <c r="D34" s="37">
        <f>SUMIF(LoansC!$B$12:$B$187,Loans!$B34,LoansC!D$12:D$187)+SUMIF(LoansR!$B$12:$B$187,Loans!$B34,LoansR!D$12:D$187)</f>
        <v>46321687.240000002</v>
      </c>
      <c r="E34" s="37">
        <f>SUMIF(LoansC!$B$12:$B$187,Loans!$B34,LoansC!E$12:E$187)+SUMIF(LoansR!$B$12:$B$187,Loans!$B34,LoansR!E$12:E$187)</f>
        <v>0</v>
      </c>
      <c r="F34" s="37">
        <f>SUMIF(LoansC!$B$12:$B$187,Loans!$B34,LoansC!F$12:F$187)+SUMIF(LoansR!$B$12:$B$187,Loans!$B34,LoansR!F$12:F$187)</f>
        <v>0</v>
      </c>
      <c r="G34" s="37">
        <f>SUMIF(LoansC!$B$12:$B$187,Loans!$B34,LoansC!G$12:G$187)+SUMIF(LoansR!$B$12:$B$187,Loans!$B34,LoansR!G$12:G$187)</f>
        <v>968</v>
      </c>
      <c r="H34" s="37">
        <f>SUMIF(LoansC!$B$12:$B$187,Loans!$B34,LoansC!H$12:H$187)+SUMIF(LoansR!$B$12:$B$187,Loans!$B34,LoansR!H$12:H$187)</f>
        <v>26478207.380000003</v>
      </c>
      <c r="I34" s="37">
        <f>SUMIF(LoansC!$B$12:$B$187,Loans!$B34,LoansC!I$12:I$187)+SUMIF(LoansR!$B$12:$B$187,Loans!$B34,LoansR!I$12:I$187)</f>
        <v>144.4600000000006</v>
      </c>
      <c r="J34" s="37">
        <f>SUMIF(LoansC!$B$12:$B$187,Loans!$B34,LoansC!J$12:J$187)+SUMIF(LoansR!$B$12:$B$187,Loans!$B34,LoansR!J$12:J$187)</f>
        <v>26478351.840000004</v>
      </c>
      <c r="K34" s="37">
        <f>SUMIF(LoansC!$B$12:$B$187,Loans!$B34,LoansC!K$12:K$187)+SUMIF(LoansR!$B$12:$B$187,Loans!$B34,LoansR!K$12:K$187)</f>
        <v>245048.95999999996</v>
      </c>
      <c r="L34" s="37">
        <f>SUMIF(LoansC!$B$12:$B$187,Loans!$B34,LoansC!L$12:L$187)+SUMIF(LoansR!$B$12:$B$187,Loans!$B34,LoansR!L$12:L$187)</f>
        <v>245193.41999999995</v>
      </c>
      <c r="M34" s="37">
        <f>SUMIF(LoansC!$B$12:$B$187,Loans!$B34,LoansC!M$12:M$187)+SUMIF(LoansR!$B$12:$B$187,Loans!$B34,LoansR!M$12:M$187)</f>
        <v>440914</v>
      </c>
      <c r="N34" s="37">
        <f>SUMIF(LoansC!$B$12:$B$187,Loans!$B34,LoansC!N$12:N$187)+SUMIF(LoansR!$B$12:$B$187,Loans!$B34,LoansR!N$12:N$187)</f>
        <v>0</v>
      </c>
      <c r="O34" s="37">
        <f>SUMIF(LoansC!$B$12:$B$187,Loans!$B34,LoansC!O$12:O$187)+SUMIF(LoansR!$B$12:$B$187,Loans!$B34,LoansR!O$12:O$187)</f>
        <v>426075</v>
      </c>
      <c r="P34" s="37">
        <f>SUMIF(LoansC!$B$12:$B$187,Loans!$B34,LoansC!P$12:P$187)+SUMIF(LoansR!$B$12:$B$187,Loans!$B34,LoansR!P$12:P$187)</f>
        <v>243730.25999999995</v>
      </c>
      <c r="Q34" s="37">
        <f>SUMIF(LoansC!$B$12:$B$187,Loans!$B34,LoansC!Q$12:Q$187)+SUMIF(LoansR!$B$12:$B$187,Loans!$B34,LoansR!Q$12:Q$187)</f>
        <v>182344.74</v>
      </c>
      <c r="R34" s="37">
        <f>SUMIF(LoansC!$B$12:$B$187,Loans!$B34,LoansC!R$12:R$187)+SUMIF(LoansR!$B$12:$B$187,Loans!$B34,LoansR!R$12:R$187)</f>
        <v>1463.16</v>
      </c>
      <c r="S34" s="37">
        <f>SUMIF(LoansC!$B$12:$B$187,Loans!$B34,LoansC!S$12:S$187)+SUMIF(LoansR!$B$12:$B$187,Loans!$B34,LoansR!S$12:S$187)</f>
        <v>26295862.640000004</v>
      </c>
      <c r="T34" s="37">
        <f>SUMIF(LoansC!$B$12:$B$187,Loans!$B34,LoansC!T$12:T$187)+SUMIF(LoansR!$B$12:$B$187,Loans!$B34,LoansR!T$12:T$187)</f>
        <v>26297325.800000008</v>
      </c>
      <c r="U34" s="37">
        <f>(SUMIF(LoansC!$B$12:$B$187,Loans!$B34,LoansC!U$12:U$187)+SUMIF(LoansR!$B$12:$B$187,Loans!$B34,LoansR!U$12:U$187))/2</f>
        <v>1</v>
      </c>
      <c r="V34" s="37">
        <f>SUMIF(LoansC!$B$12:$B$187,Loans!$B34,LoansC!V$12:V$187)+SUMIF(LoansR!$B$12:$B$187,Loans!$B34,LoansR!V$12:V$187)</f>
        <v>213371.38524399998</v>
      </c>
      <c r="W34" s="37">
        <f>SUMIF(LoansC!$B$12:$B$187,Loans!$B34,LoansC!W$12:W$187)+SUMIF(LoansR!$B$12:$B$187,Loans!$B34,LoansR!W$12:W$187)</f>
        <v>0</v>
      </c>
      <c r="X34" s="50">
        <f>IF(MONTH($B34)&gt;=6,VLOOKUP(YEAR($B34)+1,SRECPrice!$B$5:$C$29,2,FALSE),VLOOKUP(YEAR($B34),SRECPrice!$B$5:$C$29,2,FALSE))</f>
        <v>209</v>
      </c>
      <c r="Y34" s="37">
        <f>SUMIF(LoansC!$B$12:$B$187,Loans!$B34,LoansC!Y$12:Y$187)+SUMIF(LoansR!$B$12:$B$187,Loans!$B34,LoansR!Y$12:Y$187)</f>
        <v>0</v>
      </c>
      <c r="Z34" s="37">
        <f>SUMIF(LoansC!$B$12:$B$187,Loans!$B34,LoansC!Z$12:Z$187)+SUMIF(LoansR!$B$12:$B$187,Loans!$B34,LoansR!Z$12:Z$187)</f>
        <v>0</v>
      </c>
      <c r="AA34" s="37">
        <f>SUMIF(LoansC!$B$12:$B$187,Loans!$B34,LoansC!AA$12:AA$187)+SUMIF(LoansR!$B$12:$B$187,Loans!$B34,LoansR!AA$12:AA$187)</f>
        <v>0</v>
      </c>
      <c r="AB34" s="37">
        <f>SUMIF(LoansC!$B$12:$B$187,Loans!$B34,LoansC!AB$12:AB$187)+SUMIF(LoansR!$B$12:$B$187,Loans!$B34,LoansR!AB$12:AB$187)</f>
        <v>0</v>
      </c>
      <c r="AC34" s="37">
        <f>SUMIF(LoansC!$B$12:$B$187,Loans!$B34,LoansC!AC$12:AC$187)+SUMIF(LoansR!$B$12:$B$187,Loans!$B34,LoansR!AC$12:AC$187)</f>
        <v>71</v>
      </c>
      <c r="AD34" s="37">
        <f>SUMIF(LoansC!$B$12:$B$187,Loans!$B34,LoansC!AD$12:AD$187)+SUMIF(LoansR!$B$12:$B$187,Loans!$B34,LoansR!AD$12:AD$187)</f>
        <v>0</v>
      </c>
      <c r="AE34" s="56">
        <f>SUMIF(LoansC!$B$12:$B$187,Loans!$B34,LoansC!AE$12:AE$187)</f>
        <v>9.6699999999999994E-2</v>
      </c>
      <c r="AF34" s="37">
        <f>SUMIF(LoansC!$B$12:$B$187,Loans!$B34,LoansC!AF$12:AF$187)+SUMIF(LoansR!$B$12:$B$187,Loans!$B34,LoansR!AF$12:AF$187)</f>
        <v>-31678.453296833373</v>
      </c>
      <c r="AG34" s="37">
        <f>SUMIF(LoansC!$B$12:$B$187,Loans!$B34,LoansC!AG$12:AG$187)+SUMIF(LoansR!$B$12:$B$187,Loans!$B34,LoansR!AG$12:AG$187)</f>
        <v>0</v>
      </c>
      <c r="AH34" s="37">
        <f>SUMIF(LoansC!$B$12:$B$187,Loans!$B34,LoansC!AH$12:AH$187)+SUMIF(LoansR!$B$12:$B$187,Loans!$B34,LoansR!AH$12:AH$187)</f>
        <v>0</v>
      </c>
      <c r="AI34" s="37">
        <f>SUMIF(LoansC!$B$12:$B$187,Loans!$B34,LoansC!AI$12:AI$187)+SUMIF(LoansR!$B$12:$B$187,Loans!$B34,LoansR!AI$12:AI$187)</f>
        <v>897</v>
      </c>
      <c r="AJ34" s="37">
        <f>SUMIF(LoansC!$B$12:$B$187,Loans!$B34,LoansC!AJ$12:AJ$187)+SUMIF(LoansR!$B$12:$B$187,Loans!$B34,LoansR!AJ$12:AJ$187)</f>
        <v>238602</v>
      </c>
      <c r="AK34" s="37">
        <f>SUMIF(LoansC!$B$12:$B$187,Loans!$B34,LoansC!AK$12:AK$187)+SUMIF(LoansR!$B$12:$B$187,Loans!$B34,LoansR!AK$12:AK$187)</f>
        <v>0</v>
      </c>
      <c r="AL34" s="37">
        <f>SUMIF(LoansC!$B$12:$B$187,Loans!$B34,LoansC!AL$12:AL$187)+SUMIF(LoansR!$B$12:$B$187,Loans!$B34,LoansR!AL$12:AL$187)</f>
        <v>0</v>
      </c>
      <c r="AM34" s="37">
        <f>SUMIF(LoansC!$B$12:$B$187,Loans!$B34,LoansC!AM$12:AM$187)+SUMIF(LoansR!$B$12:$B$187,Loans!$B34,LoansR!AM$12:AM$187)</f>
        <v>0</v>
      </c>
      <c r="AN34" s="37">
        <f>SUMIF(LoansC!$B$12:$B$187,Loans!$B34,LoansC!AN$12:AN$187)+SUMIF(LoansR!$B$12:$B$187,Loans!$B34,LoansR!AN$12:AN$187)</f>
        <v>0</v>
      </c>
      <c r="AP34" s="57"/>
    </row>
    <row r="35" spans="1:42" x14ac:dyDescent="0.2">
      <c r="A35" s="1">
        <f t="shared" si="2"/>
        <v>3</v>
      </c>
      <c r="B35" s="101">
        <f t="shared" si="3"/>
        <v>43921</v>
      </c>
      <c r="C35" s="37">
        <f>SUMIF(LoansC!$B$12:$B$187,Loans!$B35,LoansC!C$12:C$187)+SUMIF(LoansR!$B$12:$B$187,Loans!$B35,LoansR!C$12:C$187)</f>
        <v>2102275.0500000003</v>
      </c>
      <c r="D35" s="37">
        <f>SUMIF(LoansC!$B$12:$B$187,Loans!$B35,LoansC!D$12:D$187)+SUMIF(LoansR!$B$12:$B$187,Loans!$B35,LoansR!D$12:D$187)</f>
        <v>48423962.289999999</v>
      </c>
      <c r="E35" s="37">
        <f>SUMIF(LoansC!$B$12:$B$187,Loans!$B35,LoansC!E$12:E$187)+SUMIF(LoansR!$B$12:$B$187,Loans!$B35,LoansR!E$12:E$187)</f>
        <v>0</v>
      </c>
      <c r="F35" s="37">
        <f>SUMIF(LoansC!$B$12:$B$187,Loans!$B35,LoansC!F$12:F$187)+SUMIF(LoansR!$B$12:$B$187,Loans!$B35,LoansR!F$12:F$187)</f>
        <v>0</v>
      </c>
      <c r="G35" s="37">
        <f>SUMIF(LoansC!$B$12:$B$187,Loans!$B35,LoansC!G$12:G$187)+SUMIF(LoansR!$B$12:$B$187,Loans!$B35,LoansR!G$12:G$187)</f>
        <v>1206</v>
      </c>
      <c r="H35" s="37">
        <f>SUMIF(LoansC!$B$12:$B$187,Loans!$B35,LoansC!H$12:H$187)+SUMIF(LoansR!$B$12:$B$187,Loans!$B35,LoansR!H$12:H$187)</f>
        <v>26295862.640000012</v>
      </c>
      <c r="I35" s="37">
        <f>SUMIF(LoansC!$B$12:$B$187,Loans!$B35,LoansC!I$12:I$187)+SUMIF(LoansR!$B$12:$B$187,Loans!$B35,LoansR!I$12:I$187)</f>
        <v>1463.1599999999166</v>
      </c>
      <c r="J35" s="37">
        <f>SUMIF(LoansC!$B$12:$B$187,Loans!$B35,LoansC!J$12:J$187)+SUMIF(LoansR!$B$12:$B$187,Loans!$B35,LoansR!J$12:J$187)</f>
        <v>26297325.800000008</v>
      </c>
      <c r="K35" s="37">
        <f>SUMIF(LoansC!$B$12:$B$187,Loans!$B35,LoansC!K$12:K$187)+SUMIF(LoansR!$B$12:$B$187,Loans!$B35,LoansR!K$12:K$187)</f>
        <v>243383.37000000002</v>
      </c>
      <c r="L35" s="37">
        <f>SUMIF(LoansC!$B$12:$B$187,Loans!$B35,LoansC!L$12:L$187)+SUMIF(LoansR!$B$12:$B$187,Loans!$B35,LoansR!L$12:L$187)</f>
        <v>244846.52999999994</v>
      </c>
      <c r="M35" s="37">
        <f>SUMIF(LoansC!$B$12:$B$187,Loans!$B35,LoansC!M$12:M$187)+SUMIF(LoansR!$B$12:$B$187,Loans!$B35,LoansR!M$12:M$187)</f>
        <v>547580</v>
      </c>
      <c r="N35" s="37">
        <f>SUMIF(LoansC!$B$12:$B$187,Loans!$B35,LoansC!N$12:N$187)+SUMIF(LoansR!$B$12:$B$187,Loans!$B35,LoansR!N$12:N$187)</f>
        <v>0</v>
      </c>
      <c r="O35" s="37">
        <f>SUMIF(LoansC!$B$12:$B$187,Loans!$B35,LoansC!O$12:O$187)+SUMIF(LoansR!$B$12:$B$187,Loans!$B35,LoansR!O$12:O$187)</f>
        <v>527194.77</v>
      </c>
      <c r="P35" s="37">
        <f>SUMIF(LoansC!$B$12:$B$187,Loans!$B35,LoansC!P$12:P$187)+SUMIF(LoansR!$B$12:$B$187,Loans!$B35,LoansR!P$12:P$187)</f>
        <v>244776.00999999995</v>
      </c>
      <c r="Q35" s="37">
        <f>SUMIF(LoansC!$B$12:$B$187,Loans!$B35,LoansC!Q$12:Q$187)+SUMIF(LoansR!$B$12:$B$187,Loans!$B35,LoansR!Q$12:Q$187)</f>
        <v>282418.76000000007</v>
      </c>
      <c r="R35" s="37">
        <f>SUMIF(LoansC!$B$12:$B$187,Loans!$B35,LoansC!R$12:R$187)+SUMIF(LoansR!$B$12:$B$187,Loans!$B35,LoansR!R$12:R$187)</f>
        <v>70.52</v>
      </c>
      <c r="S35" s="37">
        <f>SUMIF(LoansC!$B$12:$B$187,Loans!$B35,LoansC!S$12:S$187)+SUMIF(LoansR!$B$12:$B$187,Loans!$B35,LoansR!S$12:S$187)</f>
        <v>26013443.880000003</v>
      </c>
      <c r="T35" s="37">
        <f>SUMIF(LoansC!$B$12:$B$187,Loans!$B35,LoansC!T$12:T$187)+SUMIF(LoansR!$B$12:$B$187,Loans!$B35,LoansR!T$12:T$187)</f>
        <v>26013514.400000002</v>
      </c>
      <c r="U35" s="37">
        <f>(SUMIF(LoansC!$B$12:$B$187,Loans!$B35,LoansC!U$12:U$187)+SUMIF(LoansR!$B$12:$B$187,Loans!$B35,LoansR!U$12:U$187))/2</f>
        <v>1</v>
      </c>
      <c r="V35" s="37">
        <f>SUMIF(LoansC!$B$12:$B$187,Loans!$B35,LoansC!V$12:V$187)+SUMIF(LoansR!$B$12:$B$187,Loans!$B35,LoansR!V$12:V$187)</f>
        <v>211912.6170716667</v>
      </c>
      <c r="W35" s="37">
        <f>SUMIF(LoansC!$B$12:$B$187,Loans!$B35,LoansC!W$12:W$187)+SUMIF(LoansR!$B$12:$B$187,Loans!$B35,LoansR!W$12:W$187)</f>
        <v>0</v>
      </c>
      <c r="X35" s="50">
        <f>IF(MONTH($B35)&gt;=6,VLOOKUP(YEAR($B35)+1,SRECPrice!$B$5:$C$29,2,FALSE),VLOOKUP(YEAR($B35),SRECPrice!$B$5:$C$29,2,FALSE))</f>
        <v>209</v>
      </c>
      <c r="Y35" s="37">
        <f>SUMIF(LoansC!$B$12:$B$187,Loans!$B35,LoansC!Y$12:Y$187)+SUMIF(LoansR!$B$12:$B$187,Loans!$B35,LoansR!Y$12:Y$187)</f>
        <v>0</v>
      </c>
      <c r="Z35" s="37">
        <f>SUMIF(LoansC!$B$12:$B$187,Loans!$B35,LoansC!Z$12:Z$187)+SUMIF(LoansR!$B$12:$B$187,Loans!$B35,LoansR!Z$12:Z$187)</f>
        <v>0</v>
      </c>
      <c r="AA35" s="37">
        <f>SUMIF(LoansC!$B$12:$B$187,Loans!$B35,LoansC!AA$12:AA$187)+SUMIF(LoansR!$B$12:$B$187,Loans!$B35,LoansR!AA$12:AA$187)</f>
        <v>0</v>
      </c>
      <c r="AB35" s="37">
        <f>SUMIF(LoansC!$B$12:$B$187,Loans!$B35,LoansC!AB$12:AB$187)+SUMIF(LoansR!$B$12:$B$187,Loans!$B35,LoansR!AB$12:AB$187)</f>
        <v>0</v>
      </c>
      <c r="AC35" s="37">
        <f>SUMIF(LoansC!$B$12:$B$187,Loans!$B35,LoansC!AC$12:AC$187)+SUMIF(LoansR!$B$12:$B$187,Loans!$B35,LoansR!AC$12:AC$187)</f>
        <v>95</v>
      </c>
      <c r="AD35" s="37">
        <f>SUMIF(LoansC!$B$12:$B$187,Loans!$B35,LoansC!AD$12:AD$187)+SUMIF(LoansR!$B$12:$B$187,Loans!$B35,LoansR!AD$12:AD$187)</f>
        <v>0</v>
      </c>
      <c r="AE35" s="56">
        <f>SUMIF(LoansC!$B$12:$B$187,Loans!$B35,LoansC!AE$12:AE$187)</f>
        <v>9.6699999999999994E-2</v>
      </c>
      <c r="AF35" s="37">
        <f>SUMIF(LoansC!$B$12:$B$187,Loans!$B35,LoansC!AF$12:AF$187)+SUMIF(LoansR!$B$12:$B$187,Loans!$B35,LoansR!AF$12:AF$187)</f>
        <v>-31471.653134250046</v>
      </c>
      <c r="AG35" s="37">
        <f>SUMIF(LoansC!$B$12:$B$187,Loans!$B35,LoansC!AG$12:AG$187)+SUMIF(LoansR!$B$12:$B$187,Loans!$B35,LoansR!AG$12:AG$187)</f>
        <v>0</v>
      </c>
      <c r="AH35" s="37">
        <f>SUMIF(LoansC!$B$12:$B$187,Loans!$B35,LoansC!AH$12:AH$187)+SUMIF(LoansR!$B$12:$B$187,Loans!$B35,LoansR!AH$12:AH$187)</f>
        <v>0</v>
      </c>
      <c r="AI35" s="37">
        <f>SUMIF(LoansC!$B$12:$B$187,Loans!$B35,LoansC!AI$12:AI$187)+SUMIF(LoansR!$B$12:$B$187,Loans!$B35,LoansR!AI$12:AI$187)</f>
        <v>1111</v>
      </c>
      <c r="AJ35" s="37">
        <f>SUMIF(LoansC!$B$12:$B$187,Loans!$B35,LoansC!AJ$12:AJ$187)+SUMIF(LoansR!$B$12:$B$187,Loans!$B35,LoansR!AJ$12:AJ$187)</f>
        <v>294995.77</v>
      </c>
      <c r="AK35" s="37">
        <f>SUMIF(LoansC!$B$12:$B$187,Loans!$B35,LoansC!AK$12:AK$187)+SUMIF(LoansR!$B$12:$B$187,Loans!$B35,LoansR!AK$12:AK$187)</f>
        <v>0</v>
      </c>
      <c r="AL35" s="37">
        <f>SUMIF(LoansC!$B$12:$B$187,Loans!$B35,LoansC!AL$12:AL$187)+SUMIF(LoansR!$B$12:$B$187,Loans!$B35,LoansR!AL$12:AL$187)</f>
        <v>0</v>
      </c>
      <c r="AM35" s="37">
        <f>SUMIF(LoansC!$B$12:$B$187,Loans!$B35,LoansC!AM$12:AM$187)+SUMIF(LoansR!$B$12:$B$187,Loans!$B35,LoansR!AM$12:AM$187)</f>
        <v>0</v>
      </c>
      <c r="AN35" s="37">
        <f>SUMIF(LoansC!$B$12:$B$187,Loans!$B35,LoansC!AN$12:AN$187)+SUMIF(LoansR!$B$12:$B$187,Loans!$B35,LoansR!AN$12:AN$187)</f>
        <v>0</v>
      </c>
      <c r="AP35" s="57"/>
    </row>
    <row r="36" spans="1:42" x14ac:dyDescent="0.2">
      <c r="A36" s="1">
        <f t="shared" si="2"/>
        <v>4</v>
      </c>
      <c r="B36" s="101">
        <f t="shared" si="3"/>
        <v>43951</v>
      </c>
      <c r="C36" s="37">
        <f>SUMIF(LoansC!$B$12:$B$187,Loans!$B36,LoansC!C$12:C$187)+SUMIF(LoansR!$B$12:$B$187,Loans!$B36,LoansR!C$12:C$187)</f>
        <v>2356470.2400000002</v>
      </c>
      <c r="D36" s="37">
        <f>SUMIF(LoansC!$B$12:$B$187,Loans!$B36,LoansC!D$12:D$187)+SUMIF(LoansR!$B$12:$B$187,Loans!$B36,LoansR!D$12:D$187)</f>
        <v>50780432.530000001</v>
      </c>
      <c r="E36" s="37">
        <f>SUMIF(LoansC!$B$12:$B$187,Loans!$B36,LoansC!E$12:E$187)+SUMIF(LoansR!$B$12:$B$187,Loans!$B36,LoansR!E$12:E$187)</f>
        <v>0</v>
      </c>
      <c r="F36" s="37">
        <f>SUMIF(LoansC!$B$12:$B$187,Loans!$B36,LoansC!F$12:F$187)+SUMIF(LoansR!$B$12:$B$187,Loans!$B36,LoansR!F$12:F$187)</f>
        <v>0</v>
      </c>
      <c r="G36" s="37">
        <f>SUMIF(LoansC!$B$12:$B$187,Loans!$B36,LoansC!G$12:G$187)+SUMIF(LoansR!$B$12:$B$187,Loans!$B36,LoansR!G$12:G$187)</f>
        <v>1482</v>
      </c>
      <c r="H36" s="37">
        <f>SUMIF(LoansC!$B$12:$B$187,Loans!$B36,LoansC!H$12:H$187)+SUMIF(LoansR!$B$12:$B$187,Loans!$B36,LoansR!H$12:H$187)</f>
        <v>26013443.880000003</v>
      </c>
      <c r="I36" s="37">
        <f>SUMIF(LoansC!$B$12:$B$187,Loans!$B36,LoansC!I$12:I$187)+SUMIF(LoansR!$B$12:$B$187,Loans!$B36,LoansR!I$12:I$187)</f>
        <v>70.519999999998674</v>
      </c>
      <c r="J36" s="37">
        <f>SUMIF(LoansC!$B$12:$B$187,Loans!$B36,LoansC!J$12:J$187)+SUMIF(LoansR!$B$12:$B$187,Loans!$B36,LoansR!J$12:J$187)</f>
        <v>26013514.400000002</v>
      </c>
      <c r="K36" s="37">
        <f>SUMIF(LoansC!$B$12:$B$187,Loans!$B36,LoansC!K$12:K$187)+SUMIF(LoansR!$B$12:$B$187,Loans!$B36,LoansR!K$12:K$187)</f>
        <v>240764.22999999998</v>
      </c>
      <c r="L36" s="37">
        <f>SUMIF(LoansC!$B$12:$B$187,Loans!$B36,LoansC!L$12:L$187)+SUMIF(LoansR!$B$12:$B$187,Loans!$B36,LoansR!L$12:L$187)</f>
        <v>240834.74999999997</v>
      </c>
      <c r="M36" s="37">
        <f>SUMIF(LoansC!$B$12:$B$187,Loans!$B36,LoansC!M$12:M$187)+SUMIF(LoansR!$B$12:$B$187,Loans!$B36,LoansR!M$12:M$187)</f>
        <v>675222</v>
      </c>
      <c r="N36" s="37">
        <f>SUMIF(LoansC!$B$12:$B$187,Loans!$B36,LoansC!N$12:N$187)+SUMIF(LoansR!$B$12:$B$187,Loans!$B36,LoansR!N$12:N$187)</f>
        <v>0</v>
      </c>
      <c r="O36" s="37">
        <f>SUMIF(LoansC!$B$12:$B$187,Loans!$B36,LoansC!O$12:O$187)+SUMIF(LoansR!$B$12:$B$187,Loans!$B36,LoansR!O$12:O$187)</f>
        <v>651996.34</v>
      </c>
      <c r="P36" s="37">
        <f>SUMIF(LoansC!$B$12:$B$187,Loans!$B36,LoansC!P$12:P$187)+SUMIF(LoansR!$B$12:$B$187,Loans!$B36,LoansR!P$12:P$187)</f>
        <v>240797.53999999998</v>
      </c>
      <c r="Q36" s="37">
        <f>SUMIF(LoansC!$B$12:$B$187,Loans!$B36,LoansC!Q$12:Q$187)+SUMIF(LoansR!$B$12:$B$187,Loans!$B36,LoansR!Q$12:Q$187)</f>
        <v>411198.8</v>
      </c>
      <c r="R36" s="37">
        <f>SUMIF(LoansC!$B$12:$B$187,Loans!$B36,LoansC!R$12:R$187)+SUMIF(LoansR!$B$12:$B$187,Loans!$B36,LoansR!R$12:R$187)</f>
        <v>37.21</v>
      </c>
      <c r="S36" s="37">
        <f>SUMIF(LoansC!$B$12:$B$187,Loans!$B36,LoansC!S$12:S$187)+SUMIF(LoansR!$B$12:$B$187,Loans!$B36,LoansR!S$12:S$187)</f>
        <v>25602245.080000009</v>
      </c>
      <c r="T36" s="37">
        <f>SUMIF(LoansC!$B$12:$B$187,Loans!$B36,LoansC!T$12:T$187)+SUMIF(LoansR!$B$12:$B$187,Loans!$B36,LoansR!T$12:T$187)</f>
        <v>25602282.290000007</v>
      </c>
      <c r="U36" s="37">
        <f>(SUMIF(LoansC!$B$12:$B$187,Loans!$B36,LoansC!U$12:U$187)+SUMIF(LoansR!$B$12:$B$187,Loans!$B36,LoansR!U$12:U$187))/2</f>
        <v>1</v>
      </c>
      <c r="V36" s="37">
        <f>SUMIF(LoansC!$B$12:$B$187,Loans!$B36,LoansC!V$12:V$187)+SUMIF(LoansR!$B$12:$B$187,Loans!$B36,LoansR!V$12:V$187)</f>
        <v>209625.57020666666</v>
      </c>
      <c r="W36" s="37">
        <f>SUMIF(LoansC!$B$12:$B$187,Loans!$B36,LoansC!W$12:W$187)+SUMIF(LoansR!$B$12:$B$187,Loans!$B36,LoansR!W$12:W$187)</f>
        <v>0</v>
      </c>
      <c r="X36" s="50">
        <f>IF(MONTH($B36)&gt;=6,VLOOKUP(YEAR($B36)+1,SRECPrice!$B$5:$C$29,2,FALSE),VLOOKUP(YEAR($B36),SRECPrice!$B$5:$C$29,2,FALSE))</f>
        <v>209</v>
      </c>
      <c r="Y36" s="37">
        <f>SUMIF(LoansC!$B$12:$B$187,Loans!$B36,LoansC!Y$12:Y$187)+SUMIF(LoansR!$B$12:$B$187,Loans!$B36,LoansR!Y$12:Y$187)</f>
        <v>0</v>
      </c>
      <c r="Z36" s="37">
        <f>SUMIF(LoansC!$B$12:$B$187,Loans!$B36,LoansC!Z$12:Z$187)+SUMIF(LoansR!$B$12:$B$187,Loans!$B36,LoansR!Z$12:Z$187)</f>
        <v>0</v>
      </c>
      <c r="AA36" s="37">
        <f>SUMIF(LoansC!$B$12:$B$187,Loans!$B36,LoansC!AA$12:AA$187)+SUMIF(LoansR!$B$12:$B$187,Loans!$B36,LoansR!AA$12:AA$187)</f>
        <v>0</v>
      </c>
      <c r="AB36" s="37">
        <f>SUMIF(LoansC!$B$12:$B$187,Loans!$B36,LoansC!AB$12:AB$187)+SUMIF(LoansR!$B$12:$B$187,Loans!$B36,LoansR!AB$12:AB$187)</f>
        <v>0</v>
      </c>
      <c r="AC36" s="37">
        <f>SUMIF(LoansC!$B$12:$B$187,Loans!$B36,LoansC!AC$12:AC$187)+SUMIF(LoansR!$B$12:$B$187,Loans!$B36,LoansR!AC$12:AC$187)</f>
        <v>108</v>
      </c>
      <c r="AD36" s="37">
        <f>SUMIF(LoansC!$B$12:$B$187,Loans!$B36,LoansC!AD$12:AD$187)+SUMIF(LoansR!$B$12:$B$187,Loans!$B36,LoansR!AD$12:AD$187)</f>
        <v>0</v>
      </c>
      <c r="AE36" s="56">
        <f>SUMIF(LoansC!$B$12:$B$187,Loans!$B36,LoansC!AE$12:AE$187)</f>
        <v>9.6699999999999994E-2</v>
      </c>
      <c r="AF36" s="37">
        <f>SUMIF(LoansC!$B$12:$B$187,Loans!$B36,LoansC!AF$12:AF$187)+SUMIF(LoansR!$B$12:$B$187,Loans!$B36,LoansR!AF$12:AF$187)</f>
        <v>-31139.530122083375</v>
      </c>
      <c r="AG36" s="37">
        <f>SUMIF(LoansC!$B$12:$B$187,Loans!$B36,LoansC!AG$12:AG$187)+SUMIF(LoansR!$B$12:$B$187,Loans!$B36,LoansR!AG$12:AG$187)</f>
        <v>0</v>
      </c>
      <c r="AH36" s="37">
        <f>SUMIF(LoansC!$B$12:$B$187,Loans!$B36,LoansC!AH$12:AH$187)+SUMIF(LoansR!$B$12:$B$187,Loans!$B36,LoansR!AH$12:AH$187)</f>
        <v>0</v>
      </c>
      <c r="AI36" s="37">
        <f>SUMIF(LoansC!$B$12:$B$187,Loans!$B36,LoansC!AI$12:AI$187)+SUMIF(LoansR!$B$12:$B$187,Loans!$B36,LoansR!AI$12:AI$187)</f>
        <v>1374</v>
      </c>
      <c r="AJ36" s="37">
        <f>SUMIF(LoansC!$B$12:$B$187,Loans!$B36,LoansC!AJ$12:AJ$187)+SUMIF(LoansR!$B$12:$B$187,Loans!$B36,LoansR!AJ$12:AJ$187)</f>
        <v>364952</v>
      </c>
      <c r="AK36" s="37">
        <f>SUMIF(LoansC!$B$12:$B$187,Loans!$B36,LoansC!AK$12:AK$187)+SUMIF(LoansR!$B$12:$B$187,Loans!$B36,LoansR!AK$12:AK$187)</f>
        <v>0</v>
      </c>
      <c r="AL36" s="37">
        <f>SUMIF(LoansC!$B$12:$B$187,Loans!$B36,LoansC!AL$12:AL$187)+SUMIF(LoansR!$B$12:$B$187,Loans!$B36,LoansR!AL$12:AL$187)</f>
        <v>0</v>
      </c>
      <c r="AM36" s="37">
        <f>SUMIF(LoansC!$B$12:$B$187,Loans!$B36,LoansC!AM$12:AM$187)+SUMIF(LoansR!$B$12:$B$187,Loans!$B36,LoansR!AM$12:AM$187)</f>
        <v>0</v>
      </c>
      <c r="AN36" s="37">
        <f>SUMIF(LoansC!$B$12:$B$187,Loans!$B36,LoansC!AN$12:AN$187)+SUMIF(LoansR!$B$12:$B$187,Loans!$B36,LoansR!AN$12:AN$187)</f>
        <v>0</v>
      </c>
      <c r="AP36" s="57"/>
    </row>
    <row r="37" spans="1:42" x14ac:dyDescent="0.2">
      <c r="A37" s="1">
        <f t="shared" si="2"/>
        <v>5</v>
      </c>
      <c r="B37" s="101">
        <f t="shared" si="3"/>
        <v>43982</v>
      </c>
      <c r="C37" s="37">
        <f>SUMIF(LoansC!$B$12:$B$187,Loans!$B37,LoansC!C$12:C$187)+SUMIF(LoansR!$B$12:$B$187,Loans!$B37,LoansR!C$12:C$187)</f>
        <v>2811193.9400000004</v>
      </c>
      <c r="D37" s="37">
        <f>SUMIF(LoansC!$B$12:$B$187,Loans!$B37,LoansC!D$12:D$187)+SUMIF(LoansR!$B$12:$B$187,Loans!$B37,LoansR!D$12:D$187)</f>
        <v>53591626.469999999</v>
      </c>
      <c r="E37" s="37">
        <f>SUMIF(LoansC!$B$12:$B$187,Loans!$B37,LoansC!E$12:E$187)+SUMIF(LoansR!$B$12:$B$187,Loans!$B37,LoansR!E$12:E$187)</f>
        <v>0</v>
      </c>
      <c r="F37" s="37">
        <f>SUMIF(LoansC!$B$12:$B$187,Loans!$B37,LoansC!F$12:F$187)+SUMIF(LoansR!$B$12:$B$187,Loans!$B37,LoansR!F$12:F$187)</f>
        <v>0</v>
      </c>
      <c r="G37" s="37">
        <f>SUMIF(LoansC!$B$12:$B$187,Loans!$B37,LoansC!G$12:G$187)+SUMIF(LoansR!$B$12:$B$187,Loans!$B37,LoansR!G$12:G$187)</f>
        <v>2095</v>
      </c>
      <c r="H37" s="37">
        <f>SUMIF(LoansC!$B$12:$B$187,Loans!$B37,LoansC!H$12:H$187)+SUMIF(LoansR!$B$12:$B$187,Loans!$B37,LoansR!H$12:H$187)</f>
        <v>25602245.080000009</v>
      </c>
      <c r="I37" s="37">
        <f>SUMIF(LoansC!$B$12:$B$187,Loans!$B37,LoansC!I$12:I$187)+SUMIF(LoansR!$B$12:$B$187,Loans!$B37,LoansR!I$12:I$187)</f>
        <v>37.209999999999127</v>
      </c>
      <c r="J37" s="37">
        <f>SUMIF(LoansC!$B$12:$B$187,Loans!$B37,LoansC!J$12:J$187)+SUMIF(LoansR!$B$12:$B$187,Loans!$B37,LoansR!J$12:J$187)</f>
        <v>25602282.290000007</v>
      </c>
      <c r="K37" s="37">
        <f>SUMIF(LoansC!$B$12:$B$187,Loans!$B37,LoansC!K$12:K$187)+SUMIF(LoansR!$B$12:$B$187,Loans!$B37,LoansR!K$12:K$187)</f>
        <v>236963.14999999997</v>
      </c>
      <c r="L37" s="37">
        <f>SUMIF(LoansC!$B$12:$B$187,Loans!$B37,LoansC!L$12:L$187)+SUMIF(LoansR!$B$12:$B$187,Loans!$B37,LoansR!L$12:L$187)</f>
        <v>237000.35999999996</v>
      </c>
      <c r="M37" s="37">
        <f>SUMIF(LoansC!$B$12:$B$187,Loans!$B37,LoansC!M$12:M$187)+SUMIF(LoansR!$B$12:$B$187,Loans!$B37,LoansR!M$12:M$187)</f>
        <v>956023</v>
      </c>
      <c r="N37" s="37">
        <f>SUMIF(LoansC!$B$12:$B$187,Loans!$B37,LoansC!N$12:N$187)+SUMIF(LoansR!$B$12:$B$187,Loans!$B37,LoansR!N$12:N$187)</f>
        <v>0</v>
      </c>
      <c r="O37" s="37">
        <f>SUMIF(LoansC!$B$12:$B$187,Loans!$B37,LoansC!O$12:O$187)+SUMIF(LoansR!$B$12:$B$187,Loans!$B37,LoansR!O$12:O$187)</f>
        <v>925051.83</v>
      </c>
      <c r="P37" s="37">
        <f>SUMIF(LoansC!$B$12:$B$187,Loans!$B37,LoansC!P$12:P$187)+SUMIF(LoansR!$B$12:$B$187,Loans!$B37,LoansR!P$12:P$187)</f>
        <v>237000.35999999996</v>
      </c>
      <c r="Q37" s="37">
        <f>SUMIF(LoansC!$B$12:$B$187,Loans!$B37,LoansC!Q$12:Q$187)+SUMIF(LoansR!$B$12:$B$187,Loans!$B37,LoansR!Q$12:Q$187)</f>
        <v>688051.47</v>
      </c>
      <c r="R37" s="37">
        <f>SUMIF(LoansC!$B$12:$B$187,Loans!$B37,LoansC!R$12:R$187)+SUMIF(LoansR!$B$12:$B$187,Loans!$B37,LoansR!R$12:R$187)</f>
        <v>0</v>
      </c>
      <c r="S37" s="37">
        <f>SUMIF(LoansC!$B$12:$B$187,Loans!$B37,LoansC!S$12:S$187)+SUMIF(LoansR!$B$12:$B$187,Loans!$B37,LoansR!S$12:S$187)</f>
        <v>24914193.609999985</v>
      </c>
      <c r="T37" s="37">
        <f>SUMIF(LoansC!$B$12:$B$187,Loans!$B37,LoansC!T$12:T$187)+SUMIF(LoansR!$B$12:$B$187,Loans!$B37,LoansR!T$12:T$187)</f>
        <v>24914193.609999985</v>
      </c>
      <c r="U37" s="37">
        <f>(SUMIF(LoansC!$B$12:$B$187,Loans!$B37,LoansC!U$12:U$187)+SUMIF(LoansR!$B$12:$B$187,Loans!$B37,LoansR!U$12:U$187))/2</f>
        <v>1</v>
      </c>
      <c r="V37" s="37">
        <f>SUMIF(LoansC!$B$12:$B$187,Loans!$B37,LoansC!V$12:V$187)+SUMIF(LoansR!$B$12:$B$187,Loans!$B37,LoansR!V$12:V$187)</f>
        <v>206311.72478691669</v>
      </c>
      <c r="W37" s="37">
        <f>SUMIF(LoansC!$B$12:$B$187,Loans!$B37,LoansC!W$12:W$187)+SUMIF(LoansR!$B$12:$B$187,Loans!$B37,LoansR!W$12:W$187)</f>
        <v>0</v>
      </c>
      <c r="X37" s="50">
        <f>IF(MONTH($B37)&gt;=6,VLOOKUP(YEAR($B37)+1,SRECPrice!$B$5:$C$29,2,FALSE),VLOOKUP(YEAR($B37),SRECPrice!$B$5:$C$29,2,FALSE))</f>
        <v>209</v>
      </c>
      <c r="Y37" s="37">
        <f>SUMIF(LoansC!$B$12:$B$187,Loans!$B37,LoansC!Y$12:Y$187)+SUMIF(LoansR!$B$12:$B$187,Loans!$B37,LoansR!Y$12:Y$187)</f>
        <v>0</v>
      </c>
      <c r="Z37" s="37">
        <f>SUMIF(LoansC!$B$12:$B$187,Loans!$B37,LoansC!Z$12:Z$187)+SUMIF(LoansR!$B$12:$B$187,Loans!$B37,LoansR!Z$12:Z$187)</f>
        <v>0</v>
      </c>
      <c r="AA37" s="37">
        <f>SUMIF(LoansC!$B$12:$B$187,Loans!$B37,LoansC!AA$12:AA$187)+SUMIF(LoansR!$B$12:$B$187,Loans!$B37,LoansR!AA$12:AA$187)</f>
        <v>0</v>
      </c>
      <c r="AB37" s="37">
        <f>SUMIF(LoansC!$B$12:$B$187,Loans!$B37,LoansC!AB$12:AB$187)+SUMIF(LoansR!$B$12:$B$187,Loans!$B37,LoansR!AB$12:AB$187)</f>
        <v>0</v>
      </c>
      <c r="AC37" s="37">
        <f>SUMIF(LoansC!$B$12:$B$187,Loans!$B37,LoansC!AC$12:AC$187)+SUMIF(LoansR!$B$12:$B$187,Loans!$B37,LoansR!AC$12:AC$187)</f>
        <v>147</v>
      </c>
      <c r="AD37" s="37">
        <f>SUMIF(LoansC!$B$12:$B$187,Loans!$B37,LoansC!AD$12:AD$187)+SUMIF(LoansR!$B$12:$B$187,Loans!$B37,LoansR!AD$12:AD$187)</f>
        <v>0</v>
      </c>
      <c r="AE37" s="56">
        <f>SUMIF(LoansC!$B$12:$B$187,Loans!$B37,LoansC!AE$12:AE$187)</f>
        <v>9.6699999999999994E-2</v>
      </c>
      <c r="AF37" s="37">
        <f>SUMIF(LoansC!$B$12:$B$187,Loans!$B37,LoansC!AF$12:AF$187)+SUMIF(LoansR!$B$12:$B$187,Loans!$B37,LoansR!AF$12:AF$187)</f>
        <v>-30652.249005166712</v>
      </c>
      <c r="AG37" s="37">
        <f>SUMIF(LoansC!$B$12:$B$187,Loans!$B37,LoansC!AG$12:AG$187)+SUMIF(LoansR!$B$12:$B$187,Loans!$B37,LoansR!AG$12:AG$187)</f>
        <v>0</v>
      </c>
      <c r="AH37" s="37">
        <f>SUMIF(LoansC!$B$12:$B$187,Loans!$B37,LoansC!AH$12:AH$187)+SUMIF(LoansR!$B$12:$B$187,Loans!$B37,LoansR!AH$12:AH$187)</f>
        <v>0</v>
      </c>
      <c r="AI37" s="37">
        <f>SUMIF(LoansC!$B$12:$B$187,Loans!$B37,LoansC!AI$12:AI$187)+SUMIF(LoansR!$B$12:$B$187,Loans!$B37,LoansR!AI$12:AI$187)</f>
        <v>1948</v>
      </c>
      <c r="AJ37" s="37">
        <f>SUMIF(LoansC!$B$12:$B$187,Loans!$B37,LoansC!AJ$12:AJ$187)+SUMIF(LoansR!$B$12:$B$187,Loans!$B37,LoansR!AJ$12:AJ$187)</f>
        <v>517919.83</v>
      </c>
      <c r="AK37" s="37">
        <f>SUMIF(LoansC!$B$12:$B$187,Loans!$B37,LoansC!AK$12:AK$187)+SUMIF(LoansR!$B$12:$B$187,Loans!$B37,LoansR!AK$12:AK$187)</f>
        <v>0</v>
      </c>
      <c r="AL37" s="37">
        <f>SUMIF(LoansC!$B$12:$B$187,Loans!$B37,LoansC!AL$12:AL$187)+SUMIF(LoansR!$B$12:$B$187,Loans!$B37,LoansR!AL$12:AL$187)</f>
        <v>0</v>
      </c>
      <c r="AM37" s="37">
        <f>SUMIF(LoansC!$B$12:$B$187,Loans!$B37,LoansC!AM$12:AM$187)+SUMIF(LoansR!$B$12:$B$187,Loans!$B37,LoansR!AM$12:AM$187)</f>
        <v>0</v>
      </c>
      <c r="AN37" s="37">
        <f>SUMIF(LoansC!$B$12:$B$187,Loans!$B37,LoansC!AN$12:AN$187)+SUMIF(LoansR!$B$12:$B$187,Loans!$B37,LoansR!AN$12:AN$187)</f>
        <v>0</v>
      </c>
      <c r="AP37" s="57"/>
    </row>
    <row r="38" spans="1:42" x14ac:dyDescent="0.2">
      <c r="A38" s="1">
        <f t="shared" si="2"/>
        <v>6</v>
      </c>
      <c r="B38" s="101">
        <f t="shared" si="3"/>
        <v>44012</v>
      </c>
      <c r="C38" s="37">
        <f>SUMIF(LoansC!$B$12:$B$187,Loans!$B38,LoansC!C$12:C$187)+SUMIF(LoansR!$B$12:$B$187,Loans!$B38,LoansR!C$12:C$187)</f>
        <v>2750470.7399999993</v>
      </c>
      <c r="D38" s="37">
        <f>SUMIF(LoansC!$B$12:$B$187,Loans!$B38,LoansC!D$12:D$187)+SUMIF(LoansR!$B$12:$B$187,Loans!$B38,LoansR!D$12:D$187)</f>
        <v>56342097.210000001</v>
      </c>
      <c r="E38" s="37">
        <f>SUMIF(LoansC!$B$12:$B$187,Loans!$B38,LoansC!E$12:E$187)+SUMIF(LoansR!$B$12:$B$187,Loans!$B38,LoansR!E$12:E$187)</f>
        <v>0</v>
      </c>
      <c r="F38" s="37">
        <f>SUMIF(LoansC!$B$12:$B$187,Loans!$B38,LoansC!F$12:F$187)+SUMIF(LoansR!$B$12:$B$187,Loans!$B38,LoansR!F$12:F$187)</f>
        <v>0</v>
      </c>
      <c r="G38" s="37">
        <f>SUMIF(LoansC!$B$12:$B$187,Loans!$B38,LoansC!G$12:G$187)+SUMIF(LoansR!$B$12:$B$187,Loans!$B38,LoansR!G$12:G$187)</f>
        <v>2351</v>
      </c>
      <c r="H38" s="37">
        <f>SUMIF(LoansC!$B$12:$B$187,Loans!$B38,LoansC!H$12:H$187)+SUMIF(LoansR!$B$12:$B$187,Loans!$B38,LoansR!H$12:H$187)</f>
        <v>24914193.609999992</v>
      </c>
      <c r="I38" s="37">
        <f>SUMIF(LoansC!$B$12:$B$187,Loans!$B38,LoansC!I$12:I$187)+SUMIF(LoansR!$B$12:$B$187,Loans!$B38,LoansR!I$12:I$187)</f>
        <v>0</v>
      </c>
      <c r="J38" s="37">
        <f>SUMIF(LoansC!$B$12:$B$187,Loans!$B38,LoansC!J$12:J$187)+SUMIF(LoansR!$B$12:$B$187,Loans!$B38,LoansR!J$12:J$187)</f>
        <v>24914193.609999985</v>
      </c>
      <c r="K38" s="37">
        <f>SUMIF(LoansC!$B$12:$B$187,Loans!$B38,LoansC!K$12:K$187)+SUMIF(LoansR!$B$12:$B$187,Loans!$B38,LoansR!K$12:K$187)</f>
        <v>230600.38999999996</v>
      </c>
      <c r="L38" s="37">
        <f>SUMIF(LoansC!$B$12:$B$187,Loans!$B38,LoansC!L$12:L$187)+SUMIF(LoansR!$B$12:$B$187,Loans!$B38,LoansR!L$12:L$187)</f>
        <v>230600.38999999996</v>
      </c>
      <c r="M38" s="37">
        <f>SUMIF(LoansC!$B$12:$B$187,Loans!$B38,LoansC!M$12:M$187)+SUMIF(LoansR!$B$12:$B$187,Loans!$B38,LoansR!M$12:M$187)</f>
        <v>1073633</v>
      </c>
      <c r="N38" s="37">
        <f>SUMIF(LoansC!$B$12:$B$187,Loans!$B38,LoansC!N$12:N$187)+SUMIF(LoansR!$B$12:$B$187,Loans!$B38,LoansR!N$12:N$187)</f>
        <v>0</v>
      </c>
      <c r="O38" s="37">
        <f>SUMIF(LoansC!$B$12:$B$187,Loans!$B38,LoansC!O$12:O$187)+SUMIF(LoansR!$B$12:$B$187,Loans!$B38,LoansR!O$12:O$187)</f>
        <v>1039775</v>
      </c>
      <c r="P38" s="37">
        <f>SUMIF(LoansC!$B$12:$B$187,Loans!$B38,LoansC!P$12:P$187)+SUMIF(LoansR!$B$12:$B$187,Loans!$B38,LoansR!P$12:P$187)</f>
        <v>230600.38999999996</v>
      </c>
      <c r="Q38" s="37">
        <f>SUMIF(LoansC!$B$12:$B$187,Loans!$B38,LoansC!Q$12:Q$187)+SUMIF(LoansR!$B$12:$B$187,Loans!$B38,LoansR!Q$12:Q$187)</f>
        <v>809174.60999999964</v>
      </c>
      <c r="R38" s="37">
        <f>SUMIF(LoansC!$B$12:$B$187,Loans!$B38,LoansC!R$12:R$187)+SUMIF(LoansR!$B$12:$B$187,Loans!$B38,LoansR!R$12:R$187)</f>
        <v>0</v>
      </c>
      <c r="S38" s="37">
        <f>SUMIF(LoansC!$B$12:$B$187,Loans!$B38,LoansC!S$12:S$187)+SUMIF(LoansR!$B$12:$B$187,Loans!$B38,LoansR!S$12:S$187)</f>
        <v>24105018.999999993</v>
      </c>
      <c r="T38" s="37">
        <f>SUMIF(LoansC!$B$12:$B$187,Loans!$B38,LoansC!T$12:T$187)+SUMIF(LoansR!$B$12:$B$187,Loans!$B38,LoansR!T$12:T$187)</f>
        <v>24105018.999999993</v>
      </c>
      <c r="U38" s="37">
        <f>(SUMIF(LoansC!$B$12:$B$187,Loans!$B38,LoansC!U$12:U$187)+SUMIF(LoansR!$B$12:$B$187,Loans!$B38,LoansR!U$12:U$187))/2</f>
        <v>1</v>
      </c>
      <c r="V38" s="37">
        <f>SUMIF(LoansC!$B$12:$B$187,Loans!$B38,LoansC!V$12:V$187)+SUMIF(LoansR!$B$12:$B$187,Loans!$B38,LoansR!V$12:V$187)</f>
        <v>200766.87684058319</v>
      </c>
      <c r="W38" s="37">
        <f>SUMIF(LoansC!$B$12:$B$187,Loans!$B38,LoansC!W$12:W$187)+SUMIF(LoansR!$B$12:$B$187,Loans!$B38,LoansR!W$12:W$187)</f>
        <v>0</v>
      </c>
      <c r="X38" s="50">
        <f>IF(MONTH($B38)&gt;=6,VLOOKUP(YEAR($B38)+1,SRECPrice!$B$5:$C$29,2,FALSE),VLOOKUP(YEAR($B38),SRECPrice!$B$5:$C$29,2,FALSE))</f>
        <v>209</v>
      </c>
      <c r="Y38" s="37">
        <f>SUMIF(LoansC!$B$12:$B$187,Loans!$B38,LoansC!Y$12:Y$187)+SUMIF(LoansR!$B$12:$B$187,Loans!$B38,LoansR!Y$12:Y$187)</f>
        <v>0</v>
      </c>
      <c r="Z38" s="37">
        <f>SUMIF(LoansC!$B$12:$B$187,Loans!$B38,LoansC!Z$12:Z$187)+SUMIF(LoansR!$B$12:$B$187,Loans!$B38,LoansR!Z$12:Z$187)</f>
        <v>0</v>
      </c>
      <c r="AA38" s="37">
        <f>SUMIF(LoansC!$B$12:$B$187,Loans!$B38,LoansC!AA$12:AA$187)+SUMIF(LoansR!$B$12:$B$187,Loans!$B38,LoansR!AA$12:AA$187)</f>
        <v>0</v>
      </c>
      <c r="AB38" s="37">
        <f>SUMIF(LoansC!$B$12:$B$187,Loans!$B38,LoansC!AB$12:AB$187)+SUMIF(LoansR!$B$12:$B$187,Loans!$B38,LoansR!AB$12:AB$187)</f>
        <v>0</v>
      </c>
      <c r="AC38" s="37">
        <f>SUMIF(LoansC!$B$12:$B$187,Loans!$B38,LoansC!AC$12:AC$187)+SUMIF(LoansR!$B$12:$B$187,Loans!$B38,LoansR!AC$12:AC$187)</f>
        <v>162</v>
      </c>
      <c r="AD38" s="37">
        <f>SUMIF(LoansC!$B$12:$B$187,Loans!$B38,LoansC!AD$12:AD$187)+SUMIF(LoansR!$B$12:$B$187,Loans!$B38,LoansR!AD$12:AD$187)</f>
        <v>0</v>
      </c>
      <c r="AE38" s="56">
        <f>SUMIF(LoansC!$B$12:$B$187,Loans!$B38,LoansC!AE$12:AE$187)</f>
        <v>9.6699999999999994E-2</v>
      </c>
      <c r="AF38" s="37">
        <f>SUMIF(LoansC!$B$12:$B$187,Loans!$B38,LoansC!AF$12:AF$187)+SUMIF(LoansR!$B$12:$B$187,Loans!$B38,LoansR!AF$12:AF$187)</f>
        <v>-29834.331376250018</v>
      </c>
      <c r="AG38" s="37">
        <f>SUMIF(LoansC!$B$12:$B$187,Loans!$B38,LoansC!AG$12:AG$187)+SUMIF(LoansR!$B$12:$B$187,Loans!$B38,LoansR!AG$12:AG$187)</f>
        <v>0</v>
      </c>
      <c r="AH38" s="37">
        <f>SUMIF(LoansC!$B$12:$B$187,Loans!$B38,LoansC!AH$12:AH$187)+SUMIF(LoansR!$B$12:$B$187,Loans!$B38,LoansR!AH$12:AH$187)</f>
        <v>0</v>
      </c>
      <c r="AI38" s="37">
        <f>SUMIF(LoansC!$B$12:$B$187,Loans!$B38,LoansC!AI$12:AI$187)+SUMIF(LoansR!$B$12:$B$187,Loans!$B38,LoansR!AI$12:AI$187)</f>
        <v>2189</v>
      </c>
      <c r="AJ38" s="37">
        <f>SUMIF(LoansC!$B$12:$B$187,Loans!$B38,LoansC!AJ$12:AJ$187)+SUMIF(LoansR!$B$12:$B$187,Loans!$B38,LoansR!AJ$12:AJ$187)</f>
        <v>582274</v>
      </c>
      <c r="AK38" s="37">
        <f>SUMIF(LoansC!$B$12:$B$187,Loans!$B38,LoansC!AK$12:AK$187)+SUMIF(LoansR!$B$12:$B$187,Loans!$B38,LoansR!AK$12:AK$187)</f>
        <v>0</v>
      </c>
      <c r="AL38" s="37">
        <f>SUMIF(LoansC!$B$12:$B$187,Loans!$B38,LoansC!AL$12:AL$187)+SUMIF(LoansR!$B$12:$B$187,Loans!$B38,LoansR!AL$12:AL$187)</f>
        <v>0</v>
      </c>
      <c r="AM38" s="37">
        <f>SUMIF(LoansC!$B$12:$B$187,Loans!$B38,LoansC!AM$12:AM$187)+SUMIF(LoansR!$B$12:$B$187,Loans!$B38,LoansR!AM$12:AM$187)</f>
        <v>0</v>
      </c>
      <c r="AN38" s="37">
        <f>SUMIF(LoansC!$B$12:$B$187,Loans!$B38,LoansC!AN$12:AN$187)+SUMIF(LoansR!$B$12:$B$187,Loans!$B38,LoansR!AN$12:AN$187)</f>
        <v>0</v>
      </c>
      <c r="AP38" s="57"/>
    </row>
    <row r="39" spans="1:42" x14ac:dyDescent="0.2">
      <c r="A39" s="1">
        <f t="shared" si="2"/>
        <v>7</v>
      </c>
      <c r="B39" s="101">
        <f t="shared" si="3"/>
        <v>44043</v>
      </c>
      <c r="C39" s="37">
        <f>SUMIF(LoansC!$B$12:$B$187,Loans!$B39,LoansC!C$12:C$187)+SUMIF(LoansR!$B$12:$B$187,Loans!$B39,LoansR!C$12:C$187)</f>
        <v>2718959.0500000003</v>
      </c>
      <c r="D39" s="37">
        <f>SUMIF(LoansC!$B$12:$B$187,Loans!$B39,LoansC!D$12:D$187)+SUMIF(LoansR!$B$12:$B$187,Loans!$B39,LoansR!D$12:D$187)</f>
        <v>59061056.259999998</v>
      </c>
      <c r="E39" s="37">
        <f>SUMIF(LoansC!$B$12:$B$187,Loans!$B39,LoansC!E$12:E$187)+SUMIF(LoansR!$B$12:$B$187,Loans!$B39,LoansR!E$12:E$187)</f>
        <v>0</v>
      </c>
      <c r="F39" s="37">
        <f>SUMIF(LoansC!$B$12:$B$187,Loans!$B39,LoansC!F$12:F$187)+SUMIF(LoansR!$B$12:$B$187,Loans!$B39,LoansR!F$12:F$187)</f>
        <v>0</v>
      </c>
      <c r="G39" s="37">
        <f>SUMIF(LoansC!$B$12:$B$187,Loans!$B39,LoansC!G$12:G$187)+SUMIF(LoansR!$B$12:$B$187,Loans!$B39,LoansR!G$12:G$187)</f>
        <v>2802</v>
      </c>
      <c r="H39" s="37">
        <f>SUMIF(LoansC!$B$12:$B$187,Loans!$B39,LoansC!H$12:H$187)+SUMIF(LoansR!$B$12:$B$187,Loans!$B39,LoansR!H$12:H$187)</f>
        <v>24105018.999999993</v>
      </c>
      <c r="I39" s="37">
        <f>SUMIF(LoansC!$B$12:$B$187,Loans!$B39,LoansC!I$12:I$187)+SUMIF(LoansR!$B$12:$B$187,Loans!$B39,LoansR!I$12:I$187)</f>
        <v>0</v>
      </c>
      <c r="J39" s="37">
        <f>SUMIF(LoansC!$B$12:$B$187,Loans!$B39,LoansC!J$12:J$187)+SUMIF(LoansR!$B$12:$B$187,Loans!$B39,LoansR!J$12:J$187)</f>
        <v>24105018.999999993</v>
      </c>
      <c r="K39" s="37">
        <f>SUMIF(LoansC!$B$12:$B$187,Loans!$B39,LoansC!K$12:K$187)+SUMIF(LoansR!$B$12:$B$187,Loans!$B39,LoansR!K$12:K$187)</f>
        <v>223115.78000000012</v>
      </c>
      <c r="L39" s="37">
        <f>SUMIF(LoansC!$B$12:$B$187,Loans!$B39,LoansC!L$12:L$187)+SUMIF(LoansR!$B$12:$B$187,Loans!$B39,LoansR!L$12:L$187)</f>
        <v>223115.78000000012</v>
      </c>
      <c r="M39" s="37">
        <f>SUMIF(LoansC!$B$12:$B$187,Loans!$B39,LoansC!M$12:M$187)+SUMIF(LoansR!$B$12:$B$187,Loans!$B39,LoansR!M$12:M$187)</f>
        <v>1281474</v>
      </c>
      <c r="N39" s="37">
        <f>SUMIF(LoansC!$B$12:$B$187,Loans!$B39,LoansC!N$12:N$187)+SUMIF(LoansR!$B$12:$B$187,Loans!$B39,LoansR!N$12:N$187)</f>
        <v>0</v>
      </c>
      <c r="O39" s="37">
        <f>SUMIF(LoansC!$B$12:$B$187,Loans!$B39,LoansC!O$12:O$187)+SUMIF(LoansR!$B$12:$B$187,Loans!$B39,LoansR!O$12:O$187)</f>
        <v>1238272.8899999999</v>
      </c>
      <c r="P39" s="37">
        <f>SUMIF(LoansC!$B$12:$B$187,Loans!$B39,LoansC!P$12:P$187)+SUMIF(LoansR!$B$12:$B$187,Loans!$B39,LoansR!P$12:P$187)</f>
        <v>223112.00000000012</v>
      </c>
      <c r="Q39" s="37">
        <f>SUMIF(LoansC!$B$12:$B$187,Loans!$B39,LoansC!Q$12:Q$187)+SUMIF(LoansR!$B$12:$B$187,Loans!$B39,LoansR!Q$12:Q$187)</f>
        <v>1015160.8899999994</v>
      </c>
      <c r="R39" s="37">
        <f>SUMIF(LoansC!$B$12:$B$187,Loans!$B39,LoansC!R$12:R$187)+SUMIF(LoansR!$B$12:$B$187,Loans!$B39,LoansR!R$12:R$187)</f>
        <v>3.78</v>
      </c>
      <c r="S39" s="37">
        <f>SUMIF(LoansC!$B$12:$B$187,Loans!$B39,LoansC!S$12:S$187)+SUMIF(LoansR!$B$12:$B$187,Loans!$B39,LoansR!S$12:S$187)</f>
        <v>23089858.109999999</v>
      </c>
      <c r="T39" s="37">
        <f>SUMIF(LoansC!$B$12:$B$187,Loans!$B39,LoansC!T$12:T$187)+SUMIF(LoansR!$B$12:$B$187,Loans!$B39,LoansR!T$12:T$187)</f>
        <v>23089861.890000001</v>
      </c>
      <c r="U39" s="37">
        <f>(SUMIF(LoansC!$B$12:$B$187,Loans!$B39,LoansC!U$12:U$187)+SUMIF(LoansR!$B$12:$B$187,Loans!$B39,LoansR!U$12:U$187))/2</f>
        <v>1</v>
      </c>
      <c r="V39" s="37">
        <f>SUMIF(LoansC!$B$12:$B$187,Loans!$B39,LoansC!V$12:V$187)+SUMIF(LoansR!$B$12:$B$187,Loans!$B39,LoansR!V$12:V$187)</f>
        <v>194246.27810833324</v>
      </c>
      <c r="W39" s="37">
        <f>SUMIF(LoansC!$B$12:$B$187,Loans!$B39,LoansC!W$12:W$187)+SUMIF(LoansR!$B$12:$B$187,Loans!$B39,LoansR!W$12:W$187)</f>
        <v>0</v>
      </c>
      <c r="X39" s="50">
        <f>IF(MONTH($B39)&gt;=6,VLOOKUP(YEAR($B39)+1,SRECPrice!$B$5:$C$29,2,FALSE),VLOOKUP(YEAR($B39),SRECPrice!$B$5:$C$29,2,FALSE))</f>
        <v>209</v>
      </c>
      <c r="Y39" s="37">
        <f>SUMIF(LoansC!$B$12:$B$187,Loans!$B39,LoansC!Y$12:Y$187)+SUMIF(LoansR!$B$12:$B$187,Loans!$B39,LoansR!Y$12:Y$187)</f>
        <v>0</v>
      </c>
      <c r="Z39" s="37">
        <f>SUMIF(LoansC!$B$12:$B$187,Loans!$B39,LoansC!Z$12:Z$187)+SUMIF(LoansR!$B$12:$B$187,Loans!$B39,LoansR!Z$12:Z$187)</f>
        <v>0</v>
      </c>
      <c r="AA39" s="37">
        <f>SUMIF(LoansC!$B$12:$B$187,Loans!$B39,LoansC!AA$12:AA$187)+SUMIF(LoansR!$B$12:$B$187,Loans!$B39,LoansR!AA$12:AA$187)</f>
        <v>0</v>
      </c>
      <c r="AB39" s="37">
        <f>SUMIF(LoansC!$B$12:$B$187,Loans!$B39,LoansC!AB$12:AB$187)+SUMIF(LoansR!$B$12:$B$187,Loans!$B39,LoansR!AB$12:AB$187)</f>
        <v>0</v>
      </c>
      <c r="AC39" s="37">
        <f>SUMIF(LoansC!$B$12:$B$187,Loans!$B39,LoansC!AC$12:AC$187)+SUMIF(LoansR!$B$12:$B$187,Loans!$B39,LoansR!AC$12:AC$187)</f>
        <v>195</v>
      </c>
      <c r="AD39" s="37">
        <f>SUMIF(LoansC!$B$12:$B$187,Loans!$B39,LoansC!AD$12:AD$187)+SUMIF(LoansR!$B$12:$B$187,Loans!$B39,LoansR!AD$12:AD$187)</f>
        <v>0</v>
      </c>
      <c r="AE39" s="56">
        <f>SUMIF(LoansC!$B$12:$B$187,Loans!$B39,LoansC!AE$12:AE$187)</f>
        <v>9.6699999999999994E-2</v>
      </c>
      <c r="AF39" s="37">
        <f>SUMIF(LoansC!$B$12:$B$187,Loans!$B39,LoansC!AF$12:AF$187)+SUMIF(LoansR!$B$12:$B$187,Loans!$B39,LoansR!AF$12:AF$187)</f>
        <v>-28870.281330750026</v>
      </c>
      <c r="AG39" s="37">
        <f>SUMIF(LoansC!$B$12:$B$187,Loans!$B39,LoansC!AG$12:AG$187)+SUMIF(LoansR!$B$12:$B$187,Loans!$B39,LoansR!AG$12:AG$187)</f>
        <v>0</v>
      </c>
      <c r="AH39" s="37">
        <f>SUMIF(LoansC!$B$12:$B$187,Loans!$B39,LoansC!AH$12:AH$187)+SUMIF(LoansR!$B$12:$B$187,Loans!$B39,LoansR!AH$12:AH$187)</f>
        <v>0</v>
      </c>
      <c r="AI39" s="37">
        <f>SUMIF(LoansC!$B$12:$B$187,Loans!$B39,LoansC!AI$12:AI$187)+SUMIF(LoansR!$B$12:$B$187,Loans!$B39,LoansR!AI$12:AI$187)</f>
        <v>2607</v>
      </c>
      <c r="AJ39" s="37">
        <f>SUMIF(LoansC!$B$12:$B$187,Loans!$B39,LoansC!AJ$12:AJ$187)+SUMIF(LoansR!$B$12:$B$187,Loans!$B39,LoansR!AJ$12:AJ$187)</f>
        <v>693409.89</v>
      </c>
      <c r="AK39" s="37">
        <f>SUMIF(LoansC!$B$12:$B$187,Loans!$B39,LoansC!AK$12:AK$187)+SUMIF(LoansR!$B$12:$B$187,Loans!$B39,LoansR!AK$12:AK$187)</f>
        <v>0</v>
      </c>
      <c r="AL39" s="37">
        <f>SUMIF(LoansC!$B$12:$B$187,Loans!$B39,LoansC!AL$12:AL$187)+SUMIF(LoansR!$B$12:$B$187,Loans!$B39,LoansR!AL$12:AL$187)</f>
        <v>0</v>
      </c>
      <c r="AM39" s="37">
        <f>SUMIF(LoansC!$B$12:$B$187,Loans!$B39,LoansC!AM$12:AM$187)+SUMIF(LoansR!$B$12:$B$187,Loans!$B39,LoansR!AM$12:AM$187)</f>
        <v>0</v>
      </c>
      <c r="AN39" s="37">
        <f>SUMIF(LoansC!$B$12:$B$187,Loans!$B39,LoansC!AN$12:AN$187)+SUMIF(LoansR!$B$12:$B$187,Loans!$B39,LoansR!AN$12:AN$187)</f>
        <v>0</v>
      </c>
      <c r="AP39" s="57"/>
    </row>
    <row r="40" spans="1:42" x14ac:dyDescent="0.2">
      <c r="A40" s="1">
        <f t="shared" si="2"/>
        <v>8</v>
      </c>
      <c r="B40" s="101">
        <f t="shared" si="3"/>
        <v>44074</v>
      </c>
      <c r="C40" s="37">
        <f>SUMIF(LoansC!$B$12:$B$187,Loans!$B40,LoansC!C$12:C$187)+SUMIF(LoansR!$B$12:$B$187,Loans!$B40,LoansR!C$12:C$187)</f>
        <v>2491676.8099999987</v>
      </c>
      <c r="D40" s="37">
        <f>SUMIF(LoansC!$B$12:$B$187,Loans!$B40,LoansC!D$12:D$187)+SUMIF(LoansR!$B$12:$B$187,Loans!$B40,LoansR!D$12:D$187)</f>
        <v>61552733.07</v>
      </c>
      <c r="E40" s="37">
        <f>SUMIF(LoansC!$B$12:$B$187,Loans!$B40,LoansC!E$12:E$187)+SUMIF(LoansR!$B$12:$B$187,Loans!$B40,LoansR!E$12:E$187)</f>
        <v>0</v>
      </c>
      <c r="F40" s="37">
        <f>SUMIF(LoansC!$B$12:$B$187,Loans!$B40,LoansC!F$12:F$187)+SUMIF(LoansR!$B$12:$B$187,Loans!$B40,LoansR!F$12:F$187)</f>
        <v>0</v>
      </c>
      <c r="G40" s="37">
        <f>SUMIF(LoansC!$B$12:$B$187,Loans!$B40,LoansC!G$12:G$187)+SUMIF(LoansR!$B$12:$B$187,Loans!$B40,LoansR!G$12:G$187)</f>
        <v>2731</v>
      </c>
      <c r="H40" s="37">
        <f>SUMIF(LoansC!$B$12:$B$187,Loans!$B40,LoansC!H$12:H$187)+SUMIF(LoansR!$B$12:$B$187,Loans!$B40,LoansR!H$12:H$187)</f>
        <v>23089858.109999999</v>
      </c>
      <c r="I40" s="37">
        <f>SUMIF(LoansC!$B$12:$B$187,Loans!$B40,LoansC!I$12:I$187)+SUMIF(LoansR!$B$12:$B$187,Loans!$B40,LoansR!I$12:I$187)</f>
        <v>3.7799999999999727</v>
      </c>
      <c r="J40" s="37">
        <f>SUMIF(LoansC!$B$12:$B$187,Loans!$B40,LoansC!J$12:J$187)+SUMIF(LoansR!$B$12:$B$187,Loans!$B40,LoansR!J$12:J$187)</f>
        <v>23089861.890000001</v>
      </c>
      <c r="K40" s="37">
        <f>SUMIF(LoansC!$B$12:$B$187,Loans!$B40,LoansC!K$12:K$187)+SUMIF(LoansR!$B$12:$B$187,Loans!$B40,LoansR!K$12:K$187)</f>
        <v>213722.29000000004</v>
      </c>
      <c r="L40" s="37">
        <f>SUMIF(LoansC!$B$12:$B$187,Loans!$B40,LoansC!L$12:L$187)+SUMIF(LoansR!$B$12:$B$187,Loans!$B40,LoansR!L$12:L$187)</f>
        <v>213726.07000000004</v>
      </c>
      <c r="M40" s="37">
        <f>SUMIF(LoansC!$B$12:$B$187,Loans!$B40,LoansC!M$12:M$187)+SUMIF(LoansR!$B$12:$B$187,Loans!$B40,LoansR!M$12:M$187)</f>
        <v>1243227</v>
      </c>
      <c r="N40" s="37">
        <f>SUMIF(LoansC!$B$12:$B$187,Loans!$B40,LoansC!N$12:N$187)+SUMIF(LoansR!$B$12:$B$187,Loans!$B40,LoansR!N$12:N$187)</f>
        <v>0</v>
      </c>
      <c r="O40" s="37">
        <f>SUMIF(LoansC!$B$12:$B$187,Loans!$B40,LoansC!O$12:O$187)+SUMIF(LoansR!$B$12:$B$187,Loans!$B40,LoansR!O$12:O$187)</f>
        <v>1195170.49</v>
      </c>
      <c r="P40" s="37">
        <f>SUMIF(LoansC!$B$12:$B$187,Loans!$B40,LoansC!P$12:P$187)+SUMIF(LoansR!$B$12:$B$187,Loans!$B40,LoansR!P$12:P$187)</f>
        <v>213726.07000000004</v>
      </c>
      <c r="Q40" s="37">
        <f>SUMIF(LoansC!$B$12:$B$187,Loans!$B40,LoansC!Q$12:Q$187)+SUMIF(LoansR!$B$12:$B$187,Loans!$B40,LoansR!Q$12:Q$187)</f>
        <v>981444.42</v>
      </c>
      <c r="R40" s="37">
        <f>SUMIF(LoansC!$B$12:$B$187,Loans!$B40,LoansC!R$12:R$187)+SUMIF(LoansR!$B$12:$B$187,Loans!$B40,LoansR!R$12:R$187)</f>
        <v>0</v>
      </c>
      <c r="S40" s="37">
        <f>SUMIF(LoansC!$B$12:$B$187,Loans!$B40,LoansC!S$12:S$187)+SUMIF(LoansR!$B$12:$B$187,Loans!$B40,LoansR!S$12:S$187)</f>
        <v>22108413.689999998</v>
      </c>
      <c r="T40" s="37">
        <f>SUMIF(LoansC!$B$12:$B$187,Loans!$B40,LoansC!T$12:T$187)+SUMIF(LoansR!$B$12:$B$187,Loans!$B40,LoansR!T$12:T$187)</f>
        <v>22108413.689999998</v>
      </c>
      <c r="U40" s="37">
        <f>(SUMIF(LoansC!$B$12:$B$187,Loans!$B40,LoansC!U$12:U$187)+SUMIF(LoansR!$B$12:$B$187,Loans!$B40,LoansR!U$12:U$187))/2</f>
        <v>1</v>
      </c>
      <c r="V40" s="37">
        <f>SUMIF(LoansC!$B$12:$B$187,Loans!$B40,LoansC!V$12:V$187)+SUMIF(LoansR!$B$12:$B$187,Loans!$B40,LoansR!V$12:V$187)</f>
        <v>186065.80373024996</v>
      </c>
      <c r="W40" s="37">
        <f>SUMIF(LoansC!$B$12:$B$187,Loans!$B40,LoansC!W$12:W$187)+SUMIF(LoansR!$B$12:$B$187,Loans!$B40,LoansR!W$12:W$187)</f>
        <v>0</v>
      </c>
      <c r="X40" s="50">
        <f>IF(MONTH($B40)&gt;=6,VLOOKUP(YEAR($B40)+1,SRECPrice!$B$5:$C$29,2,FALSE),VLOOKUP(YEAR($B40),SRECPrice!$B$5:$C$29,2,FALSE))</f>
        <v>209</v>
      </c>
      <c r="Y40" s="37">
        <f>SUMIF(LoansC!$B$12:$B$187,Loans!$B40,LoansC!Y$12:Y$187)+SUMIF(LoansR!$B$12:$B$187,Loans!$B40,LoansR!Y$12:Y$187)</f>
        <v>0</v>
      </c>
      <c r="Z40" s="37">
        <f>SUMIF(LoansC!$B$12:$B$187,Loans!$B40,LoansC!Z$12:Z$187)+SUMIF(LoansR!$B$12:$B$187,Loans!$B40,LoansR!Z$12:Z$187)</f>
        <v>0</v>
      </c>
      <c r="AA40" s="37">
        <f>SUMIF(LoansC!$B$12:$B$187,Loans!$B40,LoansC!AA$12:AA$187)+SUMIF(LoansR!$B$12:$B$187,Loans!$B40,LoansR!AA$12:AA$187)</f>
        <v>0</v>
      </c>
      <c r="AB40" s="37">
        <f>SUMIF(LoansC!$B$12:$B$187,Loans!$B40,LoansC!AB$12:AB$187)+SUMIF(LoansR!$B$12:$B$187,Loans!$B40,LoansR!AB$12:AB$187)</f>
        <v>0</v>
      </c>
      <c r="AC40" s="37">
        <f>SUMIF(LoansC!$B$12:$B$187,Loans!$B40,LoansC!AC$12:AC$187)+SUMIF(LoansR!$B$12:$B$187,Loans!$B40,LoansR!AC$12:AC$187)</f>
        <v>214</v>
      </c>
      <c r="AD40" s="37">
        <f>SUMIF(LoansC!$B$12:$B$187,Loans!$B40,LoansC!AD$12:AD$187)+SUMIF(LoansR!$B$12:$B$187,Loans!$B40,LoansR!AD$12:AD$187)</f>
        <v>0</v>
      </c>
      <c r="AE40" s="56">
        <f>SUMIF(LoansC!$B$12:$B$187,Loans!$B40,LoansC!AE$12:AE$187)</f>
        <v>9.6699999999999994E-2</v>
      </c>
      <c r="AF40" s="37">
        <f>SUMIF(LoansC!$B$12:$B$187,Loans!$B40,LoansC!AF$12:AF$187)+SUMIF(LoansR!$B$12:$B$187,Loans!$B40,LoansR!AF$12:AF$187)</f>
        <v>-27657.265257166699</v>
      </c>
      <c r="AG40" s="37">
        <f>SUMIF(LoansC!$B$12:$B$187,Loans!$B40,LoansC!AG$12:AG$187)+SUMIF(LoansR!$B$12:$B$187,Loans!$B40,LoansR!AG$12:AG$187)</f>
        <v>0</v>
      </c>
      <c r="AH40" s="37">
        <f>SUMIF(LoansC!$B$12:$B$187,Loans!$B40,LoansC!AH$12:AH$187)+SUMIF(LoansR!$B$12:$B$187,Loans!$B40,LoansR!AH$12:AH$187)</f>
        <v>0</v>
      </c>
      <c r="AI40" s="37">
        <f>SUMIF(LoansC!$B$12:$B$187,Loans!$B40,LoansC!AI$12:AI$187)+SUMIF(LoansR!$B$12:$B$187,Loans!$B40,LoansR!AI$12:AI$187)</f>
        <v>2517</v>
      </c>
      <c r="AJ40" s="37">
        <f>SUMIF(LoansC!$B$12:$B$187,Loans!$B40,LoansC!AJ$12:AJ$187)+SUMIF(LoansR!$B$12:$B$187,Loans!$B40,LoansR!AJ$12:AJ$187)</f>
        <v>669117.49</v>
      </c>
      <c r="AK40" s="37">
        <f>SUMIF(LoansC!$B$12:$B$187,Loans!$B40,LoansC!AK$12:AK$187)+SUMIF(LoansR!$B$12:$B$187,Loans!$B40,LoansR!AK$12:AK$187)</f>
        <v>0</v>
      </c>
      <c r="AL40" s="37">
        <f>SUMIF(LoansC!$B$12:$B$187,Loans!$B40,LoansC!AL$12:AL$187)+SUMIF(LoansR!$B$12:$B$187,Loans!$B40,LoansR!AL$12:AL$187)</f>
        <v>0</v>
      </c>
      <c r="AM40" s="37">
        <f>SUMIF(LoansC!$B$12:$B$187,Loans!$B40,LoansC!AM$12:AM$187)+SUMIF(LoansR!$B$12:$B$187,Loans!$B40,LoansR!AM$12:AM$187)</f>
        <v>0</v>
      </c>
      <c r="AN40" s="37">
        <f>SUMIF(LoansC!$B$12:$B$187,Loans!$B40,LoansC!AN$12:AN$187)+SUMIF(LoansR!$B$12:$B$187,Loans!$B40,LoansR!AN$12:AN$187)</f>
        <v>0</v>
      </c>
      <c r="AP40" s="57"/>
    </row>
    <row r="41" spans="1:42" x14ac:dyDescent="0.2">
      <c r="A41" s="1">
        <f t="shared" si="2"/>
        <v>9</v>
      </c>
      <c r="B41" s="101">
        <f t="shared" si="3"/>
        <v>44104</v>
      </c>
      <c r="C41" s="37">
        <f>SUMIF(LoansC!$B$12:$B$187,Loans!$B41,LoansC!C$12:C$187)+SUMIF(LoansR!$B$12:$B$187,Loans!$B41,LoansR!C$12:C$187)</f>
        <v>2118276.6399999987</v>
      </c>
      <c r="D41" s="37">
        <f>SUMIF(LoansC!$B$12:$B$187,Loans!$B41,LoansC!D$12:D$187)+SUMIF(LoansR!$B$12:$B$187,Loans!$B41,LoansR!D$12:D$187)</f>
        <v>63671009.710000001</v>
      </c>
      <c r="E41" s="37">
        <f>SUMIF(LoansC!$B$12:$B$187,Loans!$B41,LoansC!E$12:E$187)+SUMIF(LoansR!$B$12:$B$187,Loans!$B41,LoansR!E$12:E$187)</f>
        <v>0</v>
      </c>
      <c r="F41" s="37">
        <f>SUMIF(LoansC!$B$12:$B$187,Loans!$B41,LoansC!F$12:F$187)+SUMIF(LoansR!$B$12:$B$187,Loans!$B41,LoansR!F$12:F$187)</f>
        <v>0</v>
      </c>
      <c r="G41" s="37">
        <f>SUMIF(LoansC!$B$12:$B$187,Loans!$B41,LoansC!G$12:G$187)+SUMIF(LoansR!$B$12:$B$187,Loans!$B41,LoansR!G$12:G$187)</f>
        <v>2703</v>
      </c>
      <c r="H41" s="37">
        <f>SUMIF(LoansC!$B$12:$B$187,Loans!$B41,LoansC!H$12:H$187)+SUMIF(LoansR!$B$12:$B$187,Loans!$B41,LoansR!H$12:H$187)</f>
        <v>22108413.689999998</v>
      </c>
      <c r="I41" s="37">
        <f>SUMIF(LoansC!$B$12:$B$187,Loans!$B41,LoansC!I$12:I$187)+SUMIF(LoansR!$B$12:$B$187,Loans!$B41,LoansR!I$12:I$187)</f>
        <v>0</v>
      </c>
      <c r="J41" s="37">
        <f>SUMIF(LoansC!$B$12:$B$187,Loans!$B41,LoansC!J$12:J$187)+SUMIF(LoansR!$B$12:$B$187,Loans!$B41,LoansR!J$12:J$187)</f>
        <v>22108413.689999998</v>
      </c>
      <c r="K41" s="37">
        <f>SUMIF(LoansC!$B$12:$B$187,Loans!$B41,LoansC!K$12:K$187)+SUMIF(LoansR!$B$12:$B$187,Loans!$B41,LoansR!K$12:K$187)</f>
        <v>204642.83000000002</v>
      </c>
      <c r="L41" s="37">
        <f>SUMIF(LoansC!$B$12:$B$187,Loans!$B41,LoansC!L$12:L$187)+SUMIF(LoansR!$B$12:$B$187,Loans!$B41,LoansR!L$12:L$187)</f>
        <v>204642.83000000002</v>
      </c>
      <c r="M41" s="37">
        <f>SUMIF(LoansC!$B$12:$B$187,Loans!$B41,LoansC!M$12:M$187)+SUMIF(LoansR!$B$12:$B$187,Loans!$B41,LoansR!M$12:M$187)</f>
        <v>1226203</v>
      </c>
      <c r="N41" s="37">
        <f>SUMIF(LoansC!$B$12:$B$187,Loans!$B41,LoansC!N$12:N$187)+SUMIF(LoansR!$B$12:$B$187,Loans!$B41,LoansR!N$12:N$187)</f>
        <v>0</v>
      </c>
      <c r="O41" s="37">
        <f>SUMIF(LoansC!$B$12:$B$187,Loans!$B41,LoansC!O$12:O$187)+SUMIF(LoansR!$B$12:$B$187,Loans!$B41,LoansR!O$12:O$187)</f>
        <v>1174598.47</v>
      </c>
      <c r="P41" s="37">
        <f>SUMIF(LoansC!$B$12:$B$187,Loans!$B41,LoansC!P$12:P$187)+SUMIF(LoansR!$B$12:$B$187,Loans!$B41,LoansR!P$12:P$187)</f>
        <v>204642.83000000002</v>
      </c>
      <c r="Q41" s="37">
        <f>SUMIF(LoansC!$B$12:$B$187,Loans!$B41,LoansC!Q$12:Q$187)+SUMIF(LoansR!$B$12:$B$187,Loans!$B41,LoansR!Q$12:Q$187)</f>
        <v>969955.6399999999</v>
      </c>
      <c r="R41" s="37">
        <f>SUMIF(LoansC!$B$12:$B$187,Loans!$B41,LoansC!R$12:R$187)+SUMIF(LoansR!$B$12:$B$187,Loans!$B41,LoansR!R$12:R$187)</f>
        <v>0</v>
      </c>
      <c r="S41" s="37">
        <f>SUMIF(LoansC!$B$12:$B$187,Loans!$B41,LoansC!S$12:S$187)+SUMIF(LoansR!$B$12:$B$187,Loans!$B41,LoansR!S$12:S$187)</f>
        <v>21138458.049999997</v>
      </c>
      <c r="T41" s="37">
        <f>SUMIF(LoansC!$B$12:$B$187,Loans!$B41,LoansC!T$12:T$187)+SUMIF(LoansR!$B$12:$B$187,Loans!$B41,LoansR!T$12:T$187)</f>
        <v>21138458.049999997</v>
      </c>
      <c r="U41" s="37">
        <f>(SUMIF(LoansC!$B$12:$B$187,Loans!$B41,LoansC!U$12:U$187)+SUMIF(LoansR!$B$12:$B$187,Loans!$B41,LoansR!U$12:U$187))/2</f>
        <v>1</v>
      </c>
      <c r="V41" s="37">
        <f>SUMIF(LoansC!$B$12:$B$187,Loans!$B41,LoansC!V$12:V$187)+SUMIF(LoansR!$B$12:$B$187,Loans!$B41,LoansR!V$12:V$187)</f>
        <v>178156.96698524995</v>
      </c>
      <c r="W41" s="37">
        <f>SUMIF(LoansC!$B$12:$B$187,Loans!$B41,LoansC!W$12:W$187)+SUMIF(LoansR!$B$12:$B$187,Loans!$B41,LoansR!W$12:W$187)</f>
        <v>0</v>
      </c>
      <c r="X41" s="50">
        <f>IF(MONTH($B41)&gt;=6,VLOOKUP(YEAR($B41)+1,SRECPrice!$B$5:$C$29,2,FALSE),VLOOKUP(YEAR($B41),SRECPrice!$B$5:$C$29,2,FALSE))</f>
        <v>209</v>
      </c>
      <c r="Y41" s="37">
        <f>SUMIF(LoansC!$B$12:$B$187,Loans!$B41,LoansC!Y$12:Y$187)+SUMIF(LoansR!$B$12:$B$187,Loans!$B41,LoansR!Y$12:Y$187)</f>
        <v>0</v>
      </c>
      <c r="Z41" s="37">
        <f>SUMIF(LoansC!$B$12:$B$187,Loans!$B41,LoansC!Z$12:Z$187)+SUMIF(LoansR!$B$12:$B$187,Loans!$B41,LoansR!Z$12:Z$187)</f>
        <v>0</v>
      </c>
      <c r="AA41" s="37">
        <f>SUMIF(LoansC!$B$12:$B$187,Loans!$B41,LoansC!AA$12:AA$187)+SUMIF(LoansR!$B$12:$B$187,Loans!$B41,LoansR!AA$12:AA$187)</f>
        <v>0</v>
      </c>
      <c r="AB41" s="37">
        <f>SUMIF(LoansC!$B$12:$B$187,Loans!$B41,LoansC!AB$12:AB$187)+SUMIF(LoansR!$B$12:$B$187,Loans!$B41,LoansR!AB$12:AB$187)</f>
        <v>0</v>
      </c>
      <c r="AC41" s="37">
        <f>SUMIF(LoansC!$B$12:$B$187,Loans!$B41,LoansC!AC$12:AC$187)+SUMIF(LoansR!$B$12:$B$187,Loans!$B41,LoansR!AC$12:AC$187)</f>
        <v>229</v>
      </c>
      <c r="AD41" s="37">
        <f>SUMIF(LoansC!$B$12:$B$187,Loans!$B41,LoansC!AD$12:AD$187)+SUMIF(LoansR!$B$12:$B$187,Loans!$B41,LoansR!AD$12:AD$187)</f>
        <v>0</v>
      </c>
      <c r="AE41" s="56">
        <f>SUMIF(LoansC!$B$12:$B$187,Loans!$B41,LoansC!AE$12:AE$187)</f>
        <v>9.6699999999999994E-2</v>
      </c>
      <c r="AF41" s="37">
        <f>SUMIF(LoansC!$B$12:$B$187,Loans!$B41,LoansC!AF$12:AF$187)+SUMIF(LoansR!$B$12:$B$187,Loans!$B41,LoansR!AF$12:AF$187)</f>
        <v>-26486.552673000027</v>
      </c>
      <c r="AG41" s="37">
        <f>SUMIF(LoansC!$B$12:$B$187,Loans!$B41,LoansC!AG$12:AG$187)+SUMIF(LoansR!$B$12:$B$187,Loans!$B41,LoansR!AG$12:AG$187)</f>
        <v>0</v>
      </c>
      <c r="AH41" s="37">
        <f>SUMIF(LoansC!$B$12:$B$187,Loans!$B41,LoansC!AH$12:AH$187)+SUMIF(LoansR!$B$12:$B$187,Loans!$B41,LoansR!AH$12:AH$187)</f>
        <v>0</v>
      </c>
      <c r="AI41" s="37">
        <f>SUMIF(LoansC!$B$12:$B$187,Loans!$B41,LoansC!AI$12:AI$187)+SUMIF(LoansR!$B$12:$B$187,Loans!$B41,LoansR!AI$12:AI$187)</f>
        <v>2474</v>
      </c>
      <c r="AJ41" s="37">
        <f>SUMIF(LoansC!$B$12:$B$187,Loans!$B41,LoansC!AJ$12:AJ$187)+SUMIF(LoansR!$B$12:$B$187,Loans!$B41,LoansR!AJ$12:AJ$187)</f>
        <v>657532.47</v>
      </c>
      <c r="AK41" s="37">
        <f>SUMIF(LoansC!$B$12:$B$187,Loans!$B41,LoansC!AK$12:AK$187)+SUMIF(LoansR!$B$12:$B$187,Loans!$B41,LoansR!AK$12:AK$187)</f>
        <v>0</v>
      </c>
      <c r="AL41" s="37">
        <f>SUMIF(LoansC!$B$12:$B$187,Loans!$B41,LoansC!AL$12:AL$187)+SUMIF(LoansR!$B$12:$B$187,Loans!$B41,LoansR!AL$12:AL$187)</f>
        <v>0</v>
      </c>
      <c r="AM41" s="37">
        <f>SUMIF(LoansC!$B$12:$B$187,Loans!$B41,LoansC!AM$12:AM$187)+SUMIF(LoansR!$B$12:$B$187,Loans!$B41,LoansR!AM$12:AM$187)</f>
        <v>0</v>
      </c>
      <c r="AN41" s="37">
        <f>SUMIF(LoansC!$B$12:$B$187,Loans!$B41,LoansC!AN$12:AN$187)+SUMIF(LoansR!$B$12:$B$187,Loans!$B41,LoansR!AN$12:AN$187)</f>
        <v>0</v>
      </c>
      <c r="AP41" s="57"/>
    </row>
    <row r="42" spans="1:42" x14ac:dyDescent="0.2">
      <c r="A42" s="1">
        <f t="shared" si="2"/>
        <v>10</v>
      </c>
      <c r="B42" s="101">
        <f t="shared" si="3"/>
        <v>44135</v>
      </c>
      <c r="C42" s="37">
        <f>SUMIF(LoansC!$B$12:$B$187,Loans!$B42,LoansC!C$12:C$187)+SUMIF(LoansR!$B$12:$B$187,Loans!$B42,LoansR!C$12:C$187)</f>
        <v>1704126.21</v>
      </c>
      <c r="D42" s="37">
        <f>SUMIF(LoansC!$B$12:$B$187,Loans!$B42,LoansC!D$12:D$187)+SUMIF(LoansR!$B$12:$B$187,Loans!$B42,LoansR!D$12:D$187)</f>
        <v>65375135.919999994</v>
      </c>
      <c r="E42" s="37">
        <f>SUMIF(LoansC!$B$12:$B$187,Loans!$B42,LoansC!E$12:E$187)+SUMIF(LoansR!$B$12:$B$187,Loans!$B42,LoansR!E$12:E$187)</f>
        <v>0</v>
      </c>
      <c r="F42" s="37">
        <f>SUMIF(LoansC!$B$12:$B$187,Loans!$B42,LoansC!F$12:F$187)+SUMIF(LoansR!$B$12:$B$187,Loans!$B42,LoansR!F$12:F$187)</f>
        <v>0</v>
      </c>
      <c r="G42" s="37">
        <f>SUMIF(LoansC!$B$12:$B$187,Loans!$B42,LoansC!G$12:G$187)+SUMIF(LoansR!$B$12:$B$187,Loans!$B42,LoansR!G$12:G$187)</f>
        <v>2478</v>
      </c>
      <c r="H42" s="37">
        <f>SUMIF(LoansC!$B$12:$B$187,Loans!$B42,LoansC!H$12:H$187)+SUMIF(LoansR!$B$12:$B$187,Loans!$B42,LoansR!H$12:H$187)</f>
        <v>21138458.049999997</v>
      </c>
      <c r="I42" s="37">
        <f>SUMIF(LoansC!$B$12:$B$187,Loans!$B42,LoansC!I$12:I$187)+SUMIF(LoansR!$B$12:$B$187,Loans!$B42,LoansR!I$12:I$187)</f>
        <v>0</v>
      </c>
      <c r="J42" s="37">
        <f>SUMIF(LoansC!$B$12:$B$187,Loans!$B42,LoansC!J$12:J$187)+SUMIF(LoansR!$B$12:$B$187,Loans!$B42,LoansR!J$12:J$187)</f>
        <v>21138458.049999997</v>
      </c>
      <c r="K42" s="37">
        <f>SUMIF(LoansC!$B$12:$B$187,Loans!$B42,LoansC!K$12:K$187)+SUMIF(LoansR!$B$12:$B$187,Loans!$B42,LoansR!K$12:K$187)</f>
        <v>195670.56999999995</v>
      </c>
      <c r="L42" s="37">
        <f>SUMIF(LoansC!$B$12:$B$187,Loans!$B42,LoansC!L$12:L$187)+SUMIF(LoansR!$B$12:$B$187,Loans!$B42,LoansR!L$12:L$187)</f>
        <v>195670.56999999995</v>
      </c>
      <c r="M42" s="37">
        <f>SUMIF(LoansC!$B$12:$B$187,Loans!$B42,LoansC!M$12:M$187)+SUMIF(LoansR!$B$12:$B$187,Loans!$B42,LoansR!M$12:M$187)</f>
        <v>1117200</v>
      </c>
      <c r="N42" s="37">
        <f>SUMIF(LoansC!$B$12:$B$187,Loans!$B42,LoansC!N$12:N$187)+SUMIF(LoansR!$B$12:$B$187,Loans!$B42,LoansR!N$12:N$187)</f>
        <v>0</v>
      </c>
      <c r="O42" s="37">
        <f>SUMIF(LoansC!$B$12:$B$187,Loans!$B42,LoansC!O$12:O$187)+SUMIF(LoansR!$B$12:$B$187,Loans!$B42,LoansR!O$12:O$187)</f>
        <v>1063910.6499999999</v>
      </c>
      <c r="P42" s="37">
        <f>SUMIF(LoansC!$B$12:$B$187,Loans!$B42,LoansC!P$12:P$187)+SUMIF(LoansR!$B$12:$B$187,Loans!$B42,LoansR!P$12:P$187)</f>
        <v>195670.56999999995</v>
      </c>
      <c r="Q42" s="37">
        <f>SUMIF(LoansC!$B$12:$B$187,Loans!$B42,LoansC!Q$12:Q$187)+SUMIF(LoansR!$B$12:$B$187,Loans!$B42,LoansR!Q$12:Q$187)</f>
        <v>868240.08000000042</v>
      </c>
      <c r="R42" s="37">
        <f>SUMIF(LoansC!$B$12:$B$187,Loans!$B42,LoansC!R$12:R$187)+SUMIF(LoansR!$B$12:$B$187,Loans!$B42,LoansR!R$12:R$187)</f>
        <v>0</v>
      </c>
      <c r="S42" s="37">
        <f>SUMIF(LoansC!$B$12:$B$187,Loans!$B42,LoansC!S$12:S$187)+SUMIF(LoansR!$B$12:$B$187,Loans!$B42,LoansR!S$12:S$187)</f>
        <v>20270217.969999999</v>
      </c>
      <c r="T42" s="37">
        <f>SUMIF(LoansC!$B$12:$B$187,Loans!$B42,LoansC!T$12:T$187)+SUMIF(LoansR!$B$12:$B$187,Loans!$B42,LoansR!T$12:T$187)</f>
        <v>20270217.969999999</v>
      </c>
      <c r="U42" s="37">
        <f>(SUMIF(LoansC!$B$12:$B$187,Loans!$B42,LoansC!U$12:U$187)+SUMIF(LoansR!$B$12:$B$187,Loans!$B42,LoansR!U$12:U$187))/2</f>
        <v>1</v>
      </c>
      <c r="V42" s="37">
        <f>SUMIF(LoansC!$B$12:$B$187,Loans!$B42,LoansC!V$12:V$187)+SUMIF(LoansR!$B$12:$B$187,Loans!$B42,LoansR!V$12:V$187)</f>
        <v>170340.74111958328</v>
      </c>
      <c r="W42" s="37">
        <f>SUMIF(LoansC!$B$12:$B$187,Loans!$B42,LoansC!W$12:W$187)+SUMIF(LoansR!$B$12:$B$187,Loans!$B42,LoansR!W$12:W$187)</f>
        <v>0</v>
      </c>
      <c r="X42" s="50">
        <f>IF(MONTH($B42)&gt;=6,VLOOKUP(YEAR($B42)+1,SRECPrice!$B$5:$C$29,2,FALSE),VLOOKUP(YEAR($B42),SRECPrice!$B$5:$C$29,2,FALSE))</f>
        <v>209</v>
      </c>
      <c r="Y42" s="37">
        <f>SUMIF(LoansC!$B$12:$B$187,Loans!$B42,LoansC!Y$12:Y$187)+SUMIF(LoansR!$B$12:$B$187,Loans!$B42,LoansR!Y$12:Y$187)</f>
        <v>0</v>
      </c>
      <c r="Z42" s="37">
        <f>SUMIF(LoansC!$B$12:$B$187,Loans!$B42,LoansC!Z$12:Z$187)+SUMIF(LoansR!$B$12:$B$187,Loans!$B42,LoansR!Z$12:Z$187)</f>
        <v>0</v>
      </c>
      <c r="AA42" s="37">
        <f>SUMIF(LoansC!$B$12:$B$187,Loans!$B42,LoansC!AA$12:AA$187)+SUMIF(LoansR!$B$12:$B$187,Loans!$B42,LoansR!AA$12:AA$187)</f>
        <v>0</v>
      </c>
      <c r="AB42" s="37">
        <f>SUMIF(LoansC!$B$12:$B$187,Loans!$B42,LoansC!AB$12:AB$187)+SUMIF(LoansR!$B$12:$B$187,Loans!$B42,LoansR!AB$12:AB$187)</f>
        <v>0</v>
      </c>
      <c r="AC42" s="37">
        <f>SUMIF(LoansC!$B$12:$B$187,Loans!$B42,LoansC!AC$12:AC$187)+SUMIF(LoansR!$B$12:$B$187,Loans!$B42,LoansR!AC$12:AC$187)</f>
        <v>238</v>
      </c>
      <c r="AD42" s="37">
        <f>SUMIF(LoansC!$B$12:$B$187,Loans!$B42,LoansC!AD$12:AD$187)+SUMIF(LoansR!$B$12:$B$187,Loans!$B42,LoansR!AD$12:AD$187)</f>
        <v>0</v>
      </c>
      <c r="AE42" s="56">
        <f>SUMIF(LoansC!$B$12:$B$187,Loans!$B42,LoansC!AE$12:AE$187)</f>
        <v>9.6699999999999994E-2</v>
      </c>
      <c r="AF42" s="37">
        <f>SUMIF(LoansC!$B$12:$B$187,Loans!$B42,LoansC!AF$12:AF$187)+SUMIF(LoansR!$B$12:$B$187,Loans!$B42,LoansR!AF$12:AF$187)</f>
        <v>-25330.557040916694</v>
      </c>
      <c r="AG42" s="37">
        <f>SUMIF(LoansC!$B$12:$B$187,Loans!$B42,LoansC!AG$12:AG$187)+SUMIF(LoansR!$B$12:$B$187,Loans!$B42,LoansR!AG$12:AG$187)</f>
        <v>0</v>
      </c>
      <c r="AH42" s="37">
        <f>SUMIF(LoansC!$B$12:$B$187,Loans!$B42,LoansC!AH$12:AH$187)+SUMIF(LoansR!$B$12:$B$187,Loans!$B42,LoansR!AH$12:AH$187)</f>
        <v>0</v>
      </c>
      <c r="AI42" s="37">
        <f>SUMIF(LoansC!$B$12:$B$187,Loans!$B42,LoansC!AI$12:AI$187)+SUMIF(LoansR!$B$12:$B$187,Loans!$B42,LoansR!AI$12:AI$187)</f>
        <v>2240</v>
      </c>
      <c r="AJ42" s="37">
        <f>SUMIF(LoansC!$B$12:$B$187,Loans!$B42,LoansC!AJ$12:AJ$187)+SUMIF(LoansR!$B$12:$B$187,Loans!$B42,LoansR!AJ$12:AJ$187)</f>
        <v>595750.65</v>
      </c>
      <c r="AK42" s="37">
        <f>SUMIF(LoansC!$B$12:$B$187,Loans!$B42,LoansC!AK$12:AK$187)+SUMIF(LoansR!$B$12:$B$187,Loans!$B42,LoansR!AK$12:AK$187)</f>
        <v>0</v>
      </c>
      <c r="AL42" s="37">
        <f>SUMIF(LoansC!$B$12:$B$187,Loans!$B42,LoansC!AL$12:AL$187)+SUMIF(LoansR!$B$12:$B$187,Loans!$B42,LoansR!AL$12:AL$187)</f>
        <v>0</v>
      </c>
      <c r="AM42" s="37">
        <f>SUMIF(LoansC!$B$12:$B$187,Loans!$B42,LoansC!AM$12:AM$187)+SUMIF(LoansR!$B$12:$B$187,Loans!$B42,LoansR!AM$12:AM$187)</f>
        <v>0</v>
      </c>
      <c r="AN42" s="37">
        <f>SUMIF(LoansC!$B$12:$B$187,Loans!$B42,LoansC!AN$12:AN$187)+SUMIF(LoansR!$B$12:$B$187,Loans!$B42,LoansR!AN$12:AN$187)</f>
        <v>0</v>
      </c>
      <c r="AP42" s="57"/>
    </row>
    <row r="43" spans="1:42" x14ac:dyDescent="0.2">
      <c r="A43" s="1">
        <f t="shared" si="2"/>
        <v>11</v>
      </c>
      <c r="B43" s="101">
        <f t="shared" si="3"/>
        <v>44165</v>
      </c>
      <c r="C43" s="37">
        <f>SUMIF(LoansC!$B$12:$B$187,Loans!$B43,LoansC!C$12:C$187)+SUMIF(LoansR!$B$12:$B$187,Loans!$B43,LoansR!C$12:C$187)</f>
        <v>1070783.1299999999</v>
      </c>
      <c r="D43" s="37">
        <f>SUMIF(LoansC!$B$12:$B$187,Loans!$B43,LoansC!D$12:D$187)+SUMIF(LoansR!$B$12:$B$187,Loans!$B43,LoansR!D$12:D$187)</f>
        <v>66445919.049999997</v>
      </c>
      <c r="E43" s="37">
        <f>SUMIF(LoansC!$B$12:$B$187,Loans!$B43,LoansC!E$12:E$187)+SUMIF(LoansR!$B$12:$B$187,Loans!$B43,LoansR!E$12:E$187)</f>
        <v>0</v>
      </c>
      <c r="F43" s="37">
        <f>SUMIF(LoansC!$B$12:$B$187,Loans!$B43,LoansC!F$12:F$187)+SUMIF(LoansR!$B$12:$B$187,Loans!$B43,LoansR!F$12:F$187)</f>
        <v>0</v>
      </c>
      <c r="G43" s="37">
        <f>SUMIF(LoansC!$B$12:$B$187,Loans!$B43,LoansC!G$12:G$187)+SUMIF(LoansR!$B$12:$B$187,Loans!$B43,LoansR!G$12:G$187)</f>
        <v>2106</v>
      </c>
      <c r="H43" s="37">
        <f>SUMIF(LoansC!$B$12:$B$187,Loans!$B43,LoansC!H$12:H$187)+SUMIF(LoansR!$B$12:$B$187,Loans!$B43,LoansR!H$12:H$187)</f>
        <v>20270217.969999995</v>
      </c>
      <c r="I43" s="37">
        <f>SUMIF(LoansC!$B$12:$B$187,Loans!$B43,LoansC!I$12:I$187)+SUMIF(LoansR!$B$12:$B$187,Loans!$B43,LoansR!I$12:I$187)</f>
        <v>0</v>
      </c>
      <c r="J43" s="37">
        <f>SUMIF(LoansC!$B$12:$B$187,Loans!$B43,LoansC!J$12:J$187)+SUMIF(LoansR!$B$12:$B$187,Loans!$B43,LoansR!J$12:J$187)</f>
        <v>20270217.969999999</v>
      </c>
      <c r="K43" s="37">
        <f>SUMIF(LoansC!$B$12:$B$187,Loans!$B43,LoansC!K$12:K$187)+SUMIF(LoansR!$B$12:$B$187,Loans!$B43,LoansR!K$12:K$187)</f>
        <v>187637.44</v>
      </c>
      <c r="L43" s="37">
        <f>SUMIF(LoansC!$B$12:$B$187,Loans!$B43,LoansC!L$12:L$187)+SUMIF(LoansR!$B$12:$B$187,Loans!$B43,LoansR!L$12:L$187)</f>
        <v>187637.44</v>
      </c>
      <c r="M43" s="37">
        <f>SUMIF(LoansC!$B$12:$B$187,Loans!$B43,LoansC!M$12:M$187)+SUMIF(LoansR!$B$12:$B$187,Loans!$B43,LoansR!M$12:M$187)</f>
        <v>943958</v>
      </c>
      <c r="N43" s="37">
        <f>SUMIF(LoansC!$B$12:$B$187,Loans!$B43,LoansC!N$12:N$187)+SUMIF(LoansR!$B$12:$B$187,Loans!$B43,LoansR!N$12:N$187)</f>
        <v>0</v>
      </c>
      <c r="O43" s="37">
        <f>SUMIF(LoansC!$B$12:$B$187,Loans!$B43,LoansC!O$12:O$187)+SUMIF(LoansR!$B$12:$B$187,Loans!$B43,LoansR!O$12:O$187)</f>
        <v>872597.82</v>
      </c>
      <c r="P43" s="37">
        <f>SUMIF(LoansC!$B$12:$B$187,Loans!$B43,LoansC!P$12:P$187)+SUMIF(LoansR!$B$12:$B$187,Loans!$B43,LoansR!P$12:P$187)</f>
        <v>187606.01</v>
      </c>
      <c r="Q43" s="37">
        <f>SUMIF(LoansC!$B$12:$B$187,Loans!$B43,LoansC!Q$12:Q$187)+SUMIF(LoansR!$B$12:$B$187,Loans!$B43,LoansR!Q$12:Q$187)</f>
        <v>684991.81000000029</v>
      </c>
      <c r="R43" s="37">
        <f>SUMIF(LoansC!$B$12:$B$187,Loans!$B43,LoansC!R$12:R$187)+SUMIF(LoansR!$B$12:$B$187,Loans!$B43,LoansR!R$12:R$187)</f>
        <v>31.43</v>
      </c>
      <c r="S43" s="37">
        <f>SUMIF(LoansC!$B$12:$B$187,Loans!$B43,LoansC!S$12:S$187)+SUMIF(LoansR!$B$12:$B$187,Loans!$B43,LoansR!S$12:S$187)</f>
        <v>19585226.159999996</v>
      </c>
      <c r="T43" s="37">
        <f>SUMIF(LoansC!$B$12:$B$187,Loans!$B43,LoansC!T$12:T$187)+SUMIF(LoansR!$B$12:$B$187,Loans!$B43,LoansR!T$12:T$187)</f>
        <v>19585257.589999996</v>
      </c>
      <c r="U43" s="37">
        <f>(SUMIF(LoansC!$B$12:$B$187,Loans!$B43,LoansC!U$12:U$187)+SUMIF(LoansR!$B$12:$B$187,Loans!$B43,LoansR!U$12:U$187))/2</f>
        <v>1</v>
      </c>
      <c r="V43" s="37">
        <f>SUMIF(LoansC!$B$12:$B$187,Loans!$B43,LoansC!V$12:V$187)+SUMIF(LoansR!$B$12:$B$187,Loans!$B43,LoansR!V$12:V$187)</f>
        <v>163344.17314158331</v>
      </c>
      <c r="W43" s="37">
        <f>SUMIF(LoansC!$B$12:$B$187,Loans!$B43,LoansC!W$12:W$187)+SUMIF(LoansR!$B$12:$B$187,Loans!$B43,LoansR!W$12:W$187)</f>
        <v>0</v>
      </c>
      <c r="X43" s="50">
        <f>IF(MONTH($B43)&gt;=6,VLOOKUP(YEAR($B43)+1,SRECPrice!$B$5:$C$29,2,FALSE),VLOOKUP(YEAR($B43),SRECPrice!$B$5:$C$29,2,FALSE))</f>
        <v>209</v>
      </c>
      <c r="Y43" s="37">
        <f>SUMIF(LoansC!$B$12:$B$187,Loans!$B43,LoansC!Y$12:Y$187)+SUMIF(LoansR!$B$12:$B$187,Loans!$B43,LoansR!Y$12:Y$187)</f>
        <v>0</v>
      </c>
      <c r="Z43" s="37">
        <f>SUMIF(LoansC!$B$12:$B$187,Loans!$B43,LoansC!Z$12:Z$187)+SUMIF(LoansR!$B$12:$B$187,Loans!$B43,LoansR!Z$12:Z$187)</f>
        <v>0</v>
      </c>
      <c r="AA43" s="37">
        <f>SUMIF(LoansC!$B$12:$B$187,Loans!$B43,LoansC!AA$12:AA$187)+SUMIF(LoansR!$B$12:$B$187,Loans!$B43,LoansR!AA$12:AA$187)</f>
        <v>0</v>
      </c>
      <c r="AB43" s="37">
        <f>SUMIF(LoansC!$B$12:$B$187,Loans!$B43,LoansC!AB$12:AB$187)+SUMIF(LoansR!$B$12:$B$187,Loans!$B43,LoansR!AB$12:AB$187)</f>
        <v>0</v>
      </c>
      <c r="AC43" s="37">
        <f>SUMIF(LoansC!$B$12:$B$187,Loans!$B43,LoansC!AC$12:AC$187)+SUMIF(LoansR!$B$12:$B$187,Loans!$B43,LoansR!AC$12:AC$187)</f>
        <v>268</v>
      </c>
      <c r="AD43" s="37">
        <f>SUMIF(LoansC!$B$12:$B$187,Loans!$B43,LoansC!AD$12:AD$187)+SUMIF(LoansR!$B$12:$B$187,Loans!$B43,LoansR!AD$12:AD$187)</f>
        <v>0</v>
      </c>
      <c r="AE43" s="56">
        <f>SUMIF(LoansC!$B$12:$B$187,Loans!$B43,LoansC!AE$12:AE$187)</f>
        <v>9.6699999999999994E-2</v>
      </c>
      <c r="AF43" s="37">
        <f>SUMIF(LoansC!$B$12:$B$187,Loans!$B43,LoansC!AF$12:AF$187)+SUMIF(LoansR!$B$12:$B$187,Loans!$B43,LoansR!AF$12:AF$187)</f>
        <v>-24293.950506666697</v>
      </c>
      <c r="AG43" s="37">
        <f>SUMIF(LoansC!$B$12:$B$187,Loans!$B43,LoansC!AG$12:AG$187)+SUMIF(LoansR!$B$12:$B$187,Loans!$B43,LoansR!AG$12:AG$187)</f>
        <v>0</v>
      </c>
      <c r="AH43" s="37">
        <f>SUMIF(LoansC!$B$12:$B$187,Loans!$B43,LoansC!AH$12:AH$187)+SUMIF(LoansR!$B$12:$B$187,Loans!$B43,LoansR!AH$12:AH$187)</f>
        <v>0</v>
      </c>
      <c r="AI43" s="37">
        <f>SUMIF(LoansC!$B$12:$B$187,Loans!$B43,LoansC!AI$12:AI$187)+SUMIF(LoansR!$B$12:$B$187,Loans!$B43,LoansR!AI$12:AI$187)</f>
        <v>1838</v>
      </c>
      <c r="AJ43" s="37">
        <f>SUMIF(LoansC!$B$12:$B$187,Loans!$B43,LoansC!AJ$12:AJ$187)+SUMIF(LoansR!$B$12:$B$187,Loans!$B43,LoansR!AJ$12:AJ$187)</f>
        <v>488455.82</v>
      </c>
      <c r="AK43" s="37">
        <f>SUMIF(LoansC!$B$12:$B$187,Loans!$B43,LoansC!AK$12:AK$187)+SUMIF(LoansR!$B$12:$B$187,Loans!$B43,LoansR!AK$12:AK$187)</f>
        <v>0</v>
      </c>
      <c r="AL43" s="37">
        <f>SUMIF(LoansC!$B$12:$B$187,Loans!$B43,LoansC!AL$12:AL$187)+SUMIF(LoansR!$B$12:$B$187,Loans!$B43,LoansR!AL$12:AL$187)</f>
        <v>0</v>
      </c>
      <c r="AM43" s="37">
        <f>SUMIF(LoansC!$B$12:$B$187,Loans!$B43,LoansC!AM$12:AM$187)+SUMIF(LoansR!$B$12:$B$187,Loans!$B43,LoansR!AM$12:AM$187)</f>
        <v>0</v>
      </c>
      <c r="AN43" s="37">
        <f>SUMIF(LoansC!$B$12:$B$187,Loans!$B43,LoansC!AN$12:AN$187)+SUMIF(LoansR!$B$12:$B$187,Loans!$B43,LoansR!AN$12:AN$187)</f>
        <v>0</v>
      </c>
      <c r="AP43" s="57"/>
    </row>
    <row r="44" spans="1:42" x14ac:dyDescent="0.2">
      <c r="A44" s="1">
        <f t="shared" si="2"/>
        <v>12</v>
      </c>
      <c r="B44" s="101">
        <f t="shared" si="3"/>
        <v>44196</v>
      </c>
      <c r="C44" s="37">
        <f>SUMIF(LoansC!$B$12:$B$187,Loans!$B44,LoansC!C$12:C$187)+SUMIF(LoansR!$B$12:$B$187,Loans!$B44,LoansR!C$12:C$187)</f>
        <v>947733.61000000022</v>
      </c>
      <c r="D44" s="37">
        <f>SUMIF(LoansC!$B$12:$B$187,Loans!$B44,LoansC!D$12:D$187)+SUMIF(LoansR!$B$12:$B$187,Loans!$B44,LoansR!D$12:D$187)</f>
        <v>67393652.659999996</v>
      </c>
      <c r="E44" s="37">
        <f>SUMIF(LoansC!$B$12:$B$187,Loans!$B44,LoansC!E$12:E$187)+SUMIF(LoansR!$B$12:$B$187,Loans!$B44,LoansR!E$12:E$187)</f>
        <v>0</v>
      </c>
      <c r="F44" s="37">
        <f>SUMIF(LoansC!$B$12:$B$187,Loans!$B44,LoansC!F$12:F$187)+SUMIF(LoansR!$B$12:$B$187,Loans!$B44,LoansR!F$12:F$187)</f>
        <v>0</v>
      </c>
      <c r="G44" s="37">
        <f>SUMIF(LoansC!$B$12:$B$187,Loans!$B44,LoansC!G$12:G$187)+SUMIF(LoansR!$B$12:$B$187,Loans!$B44,LoansR!G$12:G$187)</f>
        <v>1703</v>
      </c>
      <c r="H44" s="37">
        <f>SUMIF(LoansC!$B$12:$B$187,Loans!$B44,LoansC!H$12:H$187)+SUMIF(LoansR!$B$12:$B$187,Loans!$B44,LoansR!H$12:H$187)</f>
        <v>19585226.159999996</v>
      </c>
      <c r="I44" s="37">
        <f>SUMIF(LoansC!$B$12:$B$187,Loans!$B44,LoansC!I$12:I$187)+SUMIF(LoansR!$B$12:$B$187,Loans!$B44,LoansR!I$12:I$187)</f>
        <v>31.429999999999836</v>
      </c>
      <c r="J44" s="37">
        <f>SUMIF(LoansC!$B$12:$B$187,Loans!$B44,LoansC!J$12:J$187)+SUMIF(LoansR!$B$12:$B$187,Loans!$B44,LoansR!J$12:J$187)</f>
        <v>19585257.589999996</v>
      </c>
      <c r="K44" s="37">
        <f>SUMIF(LoansC!$B$12:$B$187,Loans!$B44,LoansC!K$12:K$187)+SUMIF(LoansR!$B$12:$B$187,Loans!$B44,LoansR!K$12:K$187)</f>
        <v>181297.53</v>
      </c>
      <c r="L44" s="37">
        <f>SUMIF(LoansC!$B$12:$B$187,Loans!$B44,LoansC!L$12:L$187)+SUMIF(LoansR!$B$12:$B$187,Loans!$B44,LoansR!L$12:L$187)</f>
        <v>181328.96</v>
      </c>
      <c r="M44" s="37">
        <f>SUMIF(LoansC!$B$12:$B$187,Loans!$B44,LoansC!M$12:M$187)+SUMIF(LoansR!$B$12:$B$187,Loans!$B44,LoansR!M$12:M$187)</f>
        <v>745085</v>
      </c>
      <c r="N44" s="37">
        <f>SUMIF(LoansC!$B$12:$B$187,Loans!$B44,LoansC!N$12:N$187)+SUMIF(LoansR!$B$12:$B$187,Loans!$B44,LoansR!N$12:N$187)</f>
        <v>0</v>
      </c>
      <c r="O44" s="37">
        <f>SUMIF(LoansC!$B$12:$B$187,Loans!$B44,LoansC!O$12:O$187)+SUMIF(LoansR!$B$12:$B$187,Loans!$B44,LoansR!O$12:O$187)</f>
        <v>688852.28</v>
      </c>
      <c r="P44" s="37">
        <f>SUMIF(LoansC!$B$12:$B$187,Loans!$B44,LoansC!P$12:P$187)+SUMIF(LoansR!$B$12:$B$187,Loans!$B44,LoansR!P$12:P$187)</f>
        <v>181328.96</v>
      </c>
      <c r="Q44" s="37">
        <f>SUMIF(LoansC!$B$12:$B$187,Loans!$B44,LoansC!Q$12:Q$187)+SUMIF(LoansR!$B$12:$B$187,Loans!$B44,LoansR!Q$12:Q$187)</f>
        <v>507523.31999999989</v>
      </c>
      <c r="R44" s="37">
        <f>SUMIF(LoansC!$B$12:$B$187,Loans!$B44,LoansC!R$12:R$187)+SUMIF(LoansR!$B$12:$B$187,Loans!$B44,LoansR!R$12:R$187)</f>
        <v>0</v>
      </c>
      <c r="S44" s="37">
        <f>SUMIF(LoansC!$B$12:$B$187,Loans!$B44,LoansC!S$12:S$187)+SUMIF(LoansR!$B$12:$B$187,Loans!$B44,LoansR!S$12:S$187)</f>
        <v>19077702.84</v>
      </c>
      <c r="T44" s="37">
        <f>SUMIF(LoansC!$B$12:$B$187,Loans!$B44,LoansC!T$12:T$187)+SUMIF(LoansR!$B$12:$B$187,Loans!$B44,LoansR!T$12:T$187)</f>
        <v>19077702.84</v>
      </c>
      <c r="U44" s="37">
        <f>(SUMIF(LoansC!$B$12:$B$187,Loans!$B44,LoansC!U$12:U$187)+SUMIF(LoansR!$B$12:$B$187,Loans!$B44,LoansR!U$12:U$187))/2</f>
        <v>1</v>
      </c>
      <c r="V44" s="37">
        <f>SUMIF(LoansC!$B$12:$B$187,Loans!$B44,LoansC!V$12:V$187)+SUMIF(LoansR!$B$12:$B$187,Loans!$B44,LoansR!V$12:V$187)</f>
        <v>157824.53407941663</v>
      </c>
      <c r="W44" s="37">
        <f>SUMIF(LoansC!$B$12:$B$187,Loans!$B44,LoansC!W$12:W$187)+SUMIF(LoansR!$B$12:$B$187,Loans!$B44,LoansR!W$12:W$187)</f>
        <v>0</v>
      </c>
      <c r="X44" s="50">
        <f>IF(MONTH($B44)&gt;=6,VLOOKUP(YEAR($B44)+1,SRECPrice!$B$5:$C$29,2,FALSE),VLOOKUP(YEAR($B44),SRECPrice!$B$5:$C$29,2,FALSE))</f>
        <v>209</v>
      </c>
      <c r="Y44" s="37">
        <f>SUMIF(LoansC!$B$12:$B$187,Loans!$B44,LoansC!Y$12:Y$187)+SUMIF(LoansR!$B$12:$B$187,Loans!$B44,LoansR!Y$12:Y$187)</f>
        <v>0</v>
      </c>
      <c r="Z44" s="37">
        <f>SUMIF(LoansC!$B$12:$B$187,Loans!$B44,LoansC!Z$12:Z$187)+SUMIF(LoansR!$B$12:$B$187,Loans!$B44,LoansR!Z$12:Z$187)</f>
        <v>0</v>
      </c>
      <c r="AA44" s="37">
        <f>SUMIF(LoansC!$B$12:$B$187,Loans!$B44,LoansC!AA$12:AA$187)+SUMIF(LoansR!$B$12:$B$187,Loans!$B44,LoansR!AA$12:AA$187)</f>
        <v>0</v>
      </c>
      <c r="AB44" s="37">
        <f>SUMIF(LoansC!$B$12:$B$187,Loans!$B44,LoansC!AB$12:AB$187)+SUMIF(LoansR!$B$12:$B$187,Loans!$B44,LoansR!AB$12:AB$187)</f>
        <v>0</v>
      </c>
      <c r="AC44" s="37">
        <f>SUMIF(LoansC!$B$12:$B$187,Loans!$B44,LoansC!AC$12:AC$187)+SUMIF(LoansR!$B$12:$B$187,Loans!$B44,LoansR!AC$12:AC$187)</f>
        <v>252</v>
      </c>
      <c r="AD44" s="37">
        <f>SUMIF(LoansC!$B$12:$B$187,Loans!$B44,LoansC!AD$12:AD$187)+SUMIF(LoansR!$B$12:$B$187,Loans!$B44,LoansR!AD$12:AD$187)</f>
        <v>0</v>
      </c>
      <c r="AE44" s="56">
        <f>SUMIF(LoansC!$B$12:$B$187,Loans!$B44,LoansC!AE$12:AE$187)</f>
        <v>9.6699999999999994E-2</v>
      </c>
      <c r="AF44" s="37">
        <f>SUMIF(LoansC!$B$12:$B$187,Loans!$B44,LoansC!AF$12:AF$187)+SUMIF(LoansR!$B$12:$B$187,Loans!$B44,LoansR!AF$12:AF$187)</f>
        <v>-23473.658649500023</v>
      </c>
      <c r="AG44" s="37">
        <f>SUMIF(LoansC!$B$12:$B$187,Loans!$B44,LoansC!AG$12:AG$187)+SUMIF(LoansR!$B$12:$B$187,Loans!$B44,LoansR!AG$12:AG$187)</f>
        <v>0</v>
      </c>
      <c r="AH44" s="37">
        <f>SUMIF(LoansC!$B$12:$B$187,Loans!$B44,LoansC!AH$12:AH$187)+SUMIF(LoansR!$B$12:$B$187,Loans!$B44,LoansR!AH$12:AH$187)</f>
        <v>0</v>
      </c>
      <c r="AI44" s="37">
        <f>SUMIF(LoansC!$B$12:$B$187,Loans!$B44,LoansC!AI$12:AI$187)+SUMIF(LoansR!$B$12:$B$187,Loans!$B44,LoansR!AI$12:AI$187)</f>
        <v>1451</v>
      </c>
      <c r="AJ44" s="37">
        <f>SUMIF(LoansC!$B$12:$B$187,Loans!$B44,LoansC!AJ$12:AJ$187)+SUMIF(LoansR!$B$12:$B$187,Loans!$B44,LoansR!AJ$12:AJ$187)</f>
        <v>385593.28</v>
      </c>
      <c r="AK44" s="37">
        <f>SUMIF(LoansC!$B$12:$B$187,Loans!$B44,LoansC!AK$12:AK$187)+SUMIF(LoansR!$B$12:$B$187,Loans!$B44,LoansR!AK$12:AK$187)</f>
        <v>0</v>
      </c>
      <c r="AL44" s="37">
        <f>SUMIF(LoansC!$B$12:$B$187,Loans!$B44,LoansC!AL$12:AL$187)+SUMIF(LoansR!$B$12:$B$187,Loans!$B44,LoansR!AL$12:AL$187)</f>
        <v>0</v>
      </c>
      <c r="AM44" s="37">
        <f>SUMIF(LoansC!$B$12:$B$187,Loans!$B44,LoansC!AM$12:AM$187)+SUMIF(LoansR!$B$12:$B$187,Loans!$B44,LoansR!AM$12:AM$187)</f>
        <v>0</v>
      </c>
      <c r="AN44" s="37">
        <f>SUMIF(LoansC!$B$12:$B$187,Loans!$B44,LoansC!AN$12:AN$187)+SUMIF(LoansR!$B$12:$B$187,Loans!$B44,LoansR!AN$12:AN$187)</f>
        <v>0</v>
      </c>
      <c r="AP44" s="57"/>
    </row>
    <row r="45" spans="1:42" x14ac:dyDescent="0.2">
      <c r="A45" s="1">
        <f t="shared" si="2"/>
        <v>1</v>
      </c>
      <c r="B45" s="101">
        <f t="shared" ref="B45:B76" si="4">EOMONTH(B44,1)</f>
        <v>44227</v>
      </c>
      <c r="C45" s="37">
        <f>SUMIF(LoansC!$B$12:$B$187,Loans!$B45,LoansC!C$12:C$187)+SUMIF(LoansR!$B$12:$B$187,Loans!$B45,LoansR!C$12:C$187)</f>
        <v>1166626.8500000001</v>
      </c>
      <c r="D45" s="37">
        <f>SUMIF(LoansC!$B$12:$B$187,Loans!$B45,LoansC!D$12:D$187)+SUMIF(LoansR!$B$12:$B$187,Loans!$B45,LoansR!D$12:D$187)</f>
        <v>68560279.510000005</v>
      </c>
      <c r="E45" s="37">
        <f>SUMIF(LoansC!$B$12:$B$187,Loans!$B45,LoansC!E$12:E$187)+SUMIF(LoansR!$B$12:$B$187,Loans!$B45,LoansR!E$12:E$187)</f>
        <v>0</v>
      </c>
      <c r="F45" s="37">
        <f>SUMIF(LoansC!$B$12:$B$187,Loans!$B45,LoansC!F$12:F$187)+SUMIF(LoansR!$B$12:$B$187,Loans!$B45,LoansR!F$12:F$187)</f>
        <v>0</v>
      </c>
      <c r="G45" s="37">
        <f>SUMIF(LoansC!$B$12:$B$187,Loans!$B45,LoansC!G$12:G$187)+SUMIF(LoansR!$B$12:$B$187,Loans!$B45,LoansR!G$12:G$187)</f>
        <v>1066</v>
      </c>
      <c r="H45" s="37">
        <f>SUMIF(LoansC!$B$12:$B$187,Loans!$B45,LoansC!H$12:H$187)+SUMIF(LoansR!$B$12:$B$187,Loans!$B45,LoansR!H$12:H$187)</f>
        <v>19077702.84</v>
      </c>
      <c r="I45" s="37">
        <f>SUMIF(LoansC!$B$12:$B$187,Loans!$B45,LoansC!I$12:I$187)+SUMIF(LoansR!$B$12:$B$187,Loans!$B45,LoansR!I$12:I$187)</f>
        <v>0</v>
      </c>
      <c r="J45" s="37">
        <f>SUMIF(LoansC!$B$12:$B$187,Loans!$B45,LoansC!J$12:J$187)+SUMIF(LoansR!$B$12:$B$187,Loans!$B45,LoansR!J$12:J$187)</f>
        <v>19077702.84</v>
      </c>
      <c r="K45" s="37">
        <f>SUMIF(LoansC!$B$12:$B$187,Loans!$B45,LoansC!K$12:K$187)+SUMIF(LoansR!$B$12:$B$187,Loans!$B45,LoansR!K$12:K$187)</f>
        <v>176603.7900000001</v>
      </c>
      <c r="L45" s="37">
        <f>SUMIF(LoansC!$B$12:$B$187,Loans!$B45,LoansC!L$12:L$187)+SUMIF(LoansR!$B$12:$B$187,Loans!$B45,LoansR!L$12:L$187)</f>
        <v>176603.7900000001</v>
      </c>
      <c r="M45" s="37">
        <f>SUMIF(LoansC!$B$12:$B$187,Loans!$B45,LoansC!M$12:M$187)+SUMIF(LoansR!$B$12:$B$187,Loans!$B45,LoansR!M$12:M$187)</f>
        <v>464056</v>
      </c>
      <c r="N45" s="37">
        <f>SUMIF(LoansC!$B$12:$B$187,Loans!$B45,LoansC!N$12:N$187)+SUMIF(LoansR!$B$12:$B$187,Loans!$B45,LoansR!N$12:N$187)</f>
        <v>0</v>
      </c>
      <c r="O45" s="37">
        <f>SUMIF(LoansC!$B$12:$B$187,Loans!$B45,LoansC!O$12:O$187)+SUMIF(LoansR!$B$12:$B$187,Loans!$B45,LoansR!O$12:O$187)</f>
        <v>398069.19</v>
      </c>
      <c r="P45" s="37">
        <f>SUMIF(LoansC!$B$12:$B$187,Loans!$B45,LoansC!P$12:P$187)+SUMIF(LoansR!$B$12:$B$187,Loans!$B45,LoansR!P$12:P$187)</f>
        <v>176597.52000000008</v>
      </c>
      <c r="Q45" s="37">
        <f>SUMIF(LoansC!$B$12:$B$187,Loans!$B45,LoansC!Q$12:Q$187)+SUMIF(LoansR!$B$12:$B$187,Loans!$B45,LoansR!Q$12:Q$187)</f>
        <v>221471.66999999993</v>
      </c>
      <c r="R45" s="37">
        <f>SUMIF(LoansC!$B$12:$B$187,Loans!$B45,LoansC!R$12:R$187)+SUMIF(LoansR!$B$12:$B$187,Loans!$B45,LoansR!R$12:R$187)</f>
        <v>6.27</v>
      </c>
      <c r="S45" s="37">
        <f>SUMIF(LoansC!$B$12:$B$187,Loans!$B45,LoansC!S$12:S$187)+SUMIF(LoansR!$B$12:$B$187,Loans!$B45,LoansR!S$12:S$187)</f>
        <v>18856231.169999994</v>
      </c>
      <c r="T45" s="37">
        <f>SUMIF(LoansC!$B$12:$B$187,Loans!$B45,LoansC!T$12:T$187)+SUMIF(LoansR!$B$12:$B$187,Loans!$B45,LoansR!T$12:T$187)</f>
        <v>18856237.439999994</v>
      </c>
      <c r="U45" s="37">
        <f>(SUMIF(LoansC!$B$12:$B$187,Loans!$B45,LoansC!U$12:U$187)+SUMIF(LoansR!$B$12:$B$187,Loans!$B45,LoansR!U$12:U$187))/2</f>
        <v>1</v>
      </c>
      <c r="V45" s="37">
        <f>SUMIF(LoansC!$B$12:$B$187,Loans!$B45,LoansC!V$12:V$187)+SUMIF(LoansR!$B$12:$B$187,Loans!$B45,LoansR!V$12:V$187)</f>
        <v>153734.48871899999</v>
      </c>
      <c r="W45" s="37">
        <f>SUMIF(LoansC!$B$12:$B$187,Loans!$B45,LoansC!W$12:W$187)+SUMIF(LoansR!$B$12:$B$187,Loans!$B45,LoansR!W$12:W$187)</f>
        <v>0</v>
      </c>
      <c r="X45" s="50">
        <f>IF(MONTH($B45)&gt;=6,VLOOKUP(YEAR($B45)+1,SRECPrice!$B$5:$C$29,2,FALSE),VLOOKUP(YEAR($B45),SRECPrice!$B$5:$C$29,2,FALSE))</f>
        <v>209</v>
      </c>
      <c r="Y45" s="37">
        <f>SUMIF(LoansC!$B$12:$B$187,Loans!$B45,LoansC!Y$12:Y$187)+SUMIF(LoansR!$B$12:$B$187,Loans!$B45,LoansR!Y$12:Y$187)</f>
        <v>0</v>
      </c>
      <c r="Z45" s="37">
        <f>SUMIF(LoansC!$B$12:$B$187,Loans!$B45,LoansC!Z$12:Z$187)+SUMIF(LoansR!$B$12:$B$187,Loans!$B45,LoansR!Z$12:Z$187)</f>
        <v>0</v>
      </c>
      <c r="AA45" s="37">
        <f>SUMIF(LoansC!$B$12:$B$187,Loans!$B45,LoansC!AA$12:AA$187)+SUMIF(LoansR!$B$12:$B$187,Loans!$B45,LoansR!AA$12:AA$187)</f>
        <v>0</v>
      </c>
      <c r="AB45" s="37">
        <f>SUMIF(LoansC!$B$12:$B$187,Loans!$B45,LoansC!AB$12:AB$187)+SUMIF(LoansR!$B$12:$B$187,Loans!$B45,LoansR!AB$12:AB$187)</f>
        <v>0</v>
      </c>
      <c r="AC45" s="37">
        <f>SUMIF(LoansC!$B$12:$B$187,Loans!$B45,LoansC!AC$12:AC$187)+SUMIF(LoansR!$B$12:$B$187,Loans!$B45,LoansR!AC$12:AC$187)</f>
        <v>228</v>
      </c>
      <c r="AD45" s="37">
        <f>SUMIF(LoansC!$B$12:$B$187,Loans!$B45,LoansC!AD$12:AD$187)+SUMIF(LoansR!$B$12:$B$187,Loans!$B45,LoansR!AD$12:AD$187)</f>
        <v>0</v>
      </c>
      <c r="AE45" s="56">
        <f>SUMIF(LoansC!$B$12:$B$187,Loans!$B45,LoansC!AE$12:AE$187)</f>
        <v>9.6699999999999994E-2</v>
      </c>
      <c r="AF45" s="37">
        <f>SUMIF(LoansC!$B$12:$B$187,Loans!$B45,LoansC!AF$12:AF$187)+SUMIF(LoansR!$B$12:$B$187,Loans!$B45,LoansR!AF$12:AF$187)</f>
        <v>-22869.912121166697</v>
      </c>
      <c r="AG45" s="37">
        <f>SUMIF(LoansC!$B$12:$B$187,Loans!$B45,LoansC!AG$12:AG$187)+SUMIF(LoansR!$B$12:$B$187,Loans!$B45,LoansR!AG$12:AG$187)</f>
        <v>0</v>
      </c>
      <c r="AH45" s="37">
        <f>SUMIF(LoansC!$B$12:$B$187,Loans!$B45,LoansC!AH$12:AH$187)+SUMIF(LoansR!$B$12:$B$187,Loans!$B45,LoansR!AH$12:AH$187)</f>
        <v>0</v>
      </c>
      <c r="AI45" s="37">
        <f>SUMIF(LoansC!$B$12:$B$187,Loans!$B45,LoansC!AI$12:AI$187)+SUMIF(LoansR!$B$12:$B$187,Loans!$B45,LoansR!AI$12:AI$187)</f>
        <v>838</v>
      </c>
      <c r="AJ45" s="37">
        <f>SUMIF(LoansC!$B$12:$B$187,Loans!$B45,LoansC!AJ$12:AJ$187)+SUMIF(LoansR!$B$12:$B$187,Loans!$B45,LoansR!AJ$12:AJ$187)</f>
        <v>222908</v>
      </c>
      <c r="AK45" s="37">
        <f>SUMIF(LoansC!$B$12:$B$187,Loans!$B45,LoansC!AK$12:AK$187)+SUMIF(LoansR!$B$12:$B$187,Loans!$B45,LoansR!AK$12:AK$187)</f>
        <v>0</v>
      </c>
      <c r="AL45" s="37">
        <f>SUMIF(LoansC!$B$12:$B$187,Loans!$B45,LoansC!AL$12:AL$187)+SUMIF(LoansR!$B$12:$B$187,Loans!$B45,LoansR!AL$12:AL$187)</f>
        <v>0</v>
      </c>
      <c r="AM45" s="37">
        <f>SUMIF(LoansC!$B$12:$B$187,Loans!$B45,LoansC!AM$12:AM$187)+SUMIF(LoansR!$B$12:$B$187,Loans!$B45,LoansR!AM$12:AM$187)</f>
        <v>0</v>
      </c>
      <c r="AN45" s="37">
        <f>SUMIF(LoansC!$B$12:$B$187,Loans!$B45,LoansC!AN$12:AN$187)+SUMIF(LoansR!$B$12:$B$187,Loans!$B45,LoansR!AN$12:AN$187)</f>
        <v>0</v>
      </c>
      <c r="AP45" s="57"/>
    </row>
    <row r="46" spans="1:42" x14ac:dyDescent="0.2">
      <c r="A46" s="1">
        <f t="shared" si="2"/>
        <v>2</v>
      </c>
      <c r="B46" s="101">
        <f t="shared" si="4"/>
        <v>44255</v>
      </c>
      <c r="C46" s="37">
        <f>SUMIF(LoansC!$B$12:$B$187,Loans!$B46,LoansC!C$12:C$187)+SUMIF(LoansR!$B$12:$B$187,Loans!$B46,LoansR!C$12:C$187)</f>
        <v>1440835.3800000008</v>
      </c>
      <c r="D46" s="37">
        <f>SUMIF(LoansC!$B$12:$B$187,Loans!$B46,LoansC!D$12:D$187)+SUMIF(LoansR!$B$12:$B$187,Loans!$B46,LoansR!D$12:D$187)</f>
        <v>70001114.890000001</v>
      </c>
      <c r="E46" s="37">
        <f>SUMIF(LoansC!$B$12:$B$187,Loans!$B46,LoansC!E$12:E$187)+SUMIF(LoansR!$B$12:$B$187,Loans!$B46,LoansR!E$12:E$187)</f>
        <v>0</v>
      </c>
      <c r="F46" s="37">
        <f>SUMIF(LoansC!$B$12:$B$187,Loans!$B46,LoansC!F$12:F$187)+SUMIF(LoansR!$B$12:$B$187,Loans!$B46,LoansR!F$12:F$187)</f>
        <v>0</v>
      </c>
      <c r="G46" s="37">
        <f>SUMIF(LoansC!$B$12:$B$187,Loans!$B46,LoansC!G$12:G$187)+SUMIF(LoansR!$B$12:$B$187,Loans!$B46,LoansR!G$12:G$187)</f>
        <v>942</v>
      </c>
      <c r="H46" s="37">
        <f>SUMIF(LoansC!$B$12:$B$187,Loans!$B46,LoansC!H$12:H$187)+SUMIF(LoansR!$B$12:$B$187,Loans!$B46,LoansR!H$12:H$187)</f>
        <v>18856231.169999994</v>
      </c>
      <c r="I46" s="37">
        <f>SUMIF(LoansC!$B$12:$B$187,Loans!$B46,LoansC!I$12:I$187)+SUMIF(LoansR!$B$12:$B$187,Loans!$B46,LoansR!I$12:I$187)</f>
        <v>6.2699999999999818</v>
      </c>
      <c r="J46" s="37">
        <f>SUMIF(LoansC!$B$12:$B$187,Loans!$B46,LoansC!J$12:J$187)+SUMIF(LoansR!$B$12:$B$187,Loans!$B46,LoansR!J$12:J$187)</f>
        <v>18856237.439999994</v>
      </c>
      <c r="K46" s="37">
        <f>SUMIF(LoansC!$B$12:$B$187,Loans!$B46,LoansC!K$12:K$187)+SUMIF(LoansR!$B$12:$B$187,Loans!$B46,LoansR!K$12:K$187)</f>
        <v>174556.9</v>
      </c>
      <c r="L46" s="37">
        <f>SUMIF(LoansC!$B$12:$B$187,Loans!$B46,LoansC!L$12:L$187)+SUMIF(LoansR!$B$12:$B$187,Loans!$B46,LoansR!L$12:L$187)</f>
        <v>174563.17</v>
      </c>
      <c r="M46" s="37">
        <f>SUMIF(LoansC!$B$12:$B$187,Loans!$B46,LoansC!M$12:M$187)+SUMIF(LoansR!$B$12:$B$187,Loans!$B46,LoansR!M$12:M$187)</f>
        <v>388664</v>
      </c>
      <c r="N46" s="37">
        <f>SUMIF(LoansC!$B$12:$B$187,Loans!$B46,LoansC!N$12:N$187)+SUMIF(LoansR!$B$12:$B$187,Loans!$B46,LoansR!N$12:N$187)</f>
        <v>0</v>
      </c>
      <c r="O46" s="37">
        <f>SUMIF(LoansC!$B$12:$B$187,Loans!$B46,LoansC!O$12:O$187)+SUMIF(LoansR!$B$12:$B$187,Loans!$B46,LoansR!O$12:O$187)</f>
        <v>342475</v>
      </c>
      <c r="P46" s="37">
        <f>SUMIF(LoansC!$B$12:$B$187,Loans!$B46,LoansC!P$12:P$187)+SUMIF(LoansR!$B$12:$B$187,Loans!$B46,LoansR!P$12:P$187)</f>
        <v>174541.55</v>
      </c>
      <c r="Q46" s="37">
        <f>SUMIF(LoansC!$B$12:$B$187,Loans!$B46,LoansC!Q$12:Q$187)+SUMIF(LoansR!$B$12:$B$187,Loans!$B46,LoansR!Q$12:Q$187)</f>
        <v>167933.45000000004</v>
      </c>
      <c r="R46" s="37">
        <f>SUMIF(LoansC!$B$12:$B$187,Loans!$B46,LoansC!R$12:R$187)+SUMIF(LoansR!$B$12:$B$187,Loans!$B46,LoansR!R$12:R$187)</f>
        <v>21.62</v>
      </c>
      <c r="S46" s="37">
        <f>SUMIF(LoansC!$B$12:$B$187,Loans!$B46,LoansC!S$12:S$187)+SUMIF(LoansR!$B$12:$B$187,Loans!$B46,LoansR!S$12:S$187)</f>
        <v>18688297.72000001</v>
      </c>
      <c r="T46" s="37">
        <f>SUMIF(LoansC!$B$12:$B$187,Loans!$B46,LoansC!T$12:T$187)+SUMIF(LoansR!$B$12:$B$187,Loans!$B46,LoansR!T$12:T$187)</f>
        <v>18688319.340000007</v>
      </c>
      <c r="U46" s="37">
        <f>(SUMIF(LoansC!$B$12:$B$187,Loans!$B46,LoansC!U$12:U$187)+SUMIF(LoansR!$B$12:$B$187,Loans!$B46,LoansR!U$12:U$187))/2</f>
        <v>1</v>
      </c>
      <c r="V46" s="37">
        <f>SUMIF(LoansC!$B$12:$B$187,Loans!$B46,LoansC!V$12:V$187)+SUMIF(LoansR!$B$12:$B$187,Loans!$B46,LoansR!V$12:V$187)</f>
        <v>151949.84670399991</v>
      </c>
      <c r="W46" s="37">
        <f>SUMIF(LoansC!$B$12:$B$187,Loans!$B46,LoansC!W$12:W$187)+SUMIF(LoansR!$B$12:$B$187,Loans!$B46,LoansR!W$12:W$187)</f>
        <v>0</v>
      </c>
      <c r="X46" s="50">
        <f>IF(MONTH($B46)&gt;=6,VLOOKUP(YEAR($B46)+1,SRECPrice!$B$5:$C$29,2,FALSE),VLOOKUP(YEAR($B46),SRECPrice!$B$5:$C$29,2,FALSE))</f>
        <v>209</v>
      </c>
      <c r="Y46" s="37">
        <f>SUMIF(LoansC!$B$12:$B$187,Loans!$B46,LoansC!Y$12:Y$187)+SUMIF(LoansR!$B$12:$B$187,Loans!$B46,LoansR!Y$12:Y$187)</f>
        <v>0</v>
      </c>
      <c r="Z46" s="37">
        <f>SUMIF(LoansC!$B$12:$B$187,Loans!$B46,LoansC!Z$12:Z$187)+SUMIF(LoansR!$B$12:$B$187,Loans!$B46,LoansR!Z$12:Z$187)</f>
        <v>0</v>
      </c>
      <c r="AA46" s="37">
        <f>SUMIF(LoansC!$B$12:$B$187,Loans!$B46,LoansC!AA$12:AA$187)+SUMIF(LoansR!$B$12:$B$187,Loans!$B46,LoansR!AA$12:AA$187)</f>
        <v>0</v>
      </c>
      <c r="AB46" s="37">
        <f>SUMIF(LoansC!$B$12:$B$187,Loans!$B46,LoansC!AB$12:AB$187)+SUMIF(LoansR!$B$12:$B$187,Loans!$B46,LoansR!AB$12:AB$187)</f>
        <v>0</v>
      </c>
      <c r="AC46" s="37">
        <f>SUMIF(LoansC!$B$12:$B$187,Loans!$B46,LoansC!AC$12:AC$187)+SUMIF(LoansR!$B$12:$B$187,Loans!$B46,LoansR!AC$12:AC$187)</f>
        <v>221</v>
      </c>
      <c r="AD46" s="37">
        <f>SUMIF(LoansC!$B$12:$B$187,Loans!$B46,LoansC!AD$12:AD$187)+SUMIF(LoansR!$B$12:$B$187,Loans!$B46,LoansR!AD$12:AD$187)</f>
        <v>0</v>
      </c>
      <c r="AE46" s="56">
        <f>SUMIF(LoansC!$B$12:$B$187,Loans!$B46,LoansC!AE$12:AE$187)</f>
        <v>9.6699999999999994E-2</v>
      </c>
      <c r="AF46" s="37">
        <f>SUMIF(LoansC!$B$12:$B$187,Loans!$B46,LoansC!AF$12:AF$187)+SUMIF(LoansR!$B$12:$B$187,Loans!$B46,LoansR!AF$12:AF$187)</f>
        <v>-22607.676872083353</v>
      </c>
      <c r="AG46" s="37">
        <f>SUMIF(LoansC!$B$12:$B$187,Loans!$B46,LoansC!AG$12:AG$187)+SUMIF(LoansR!$B$12:$B$187,Loans!$B46,LoansR!AG$12:AG$187)</f>
        <v>0</v>
      </c>
      <c r="AH46" s="37">
        <f>SUMIF(LoansC!$B$12:$B$187,Loans!$B46,LoansC!AH$12:AH$187)+SUMIF(LoansR!$B$12:$B$187,Loans!$B46,LoansR!AH$12:AH$187)</f>
        <v>0</v>
      </c>
      <c r="AI46" s="37">
        <f>SUMIF(LoansC!$B$12:$B$187,Loans!$B46,LoansC!AI$12:AI$187)+SUMIF(LoansR!$B$12:$B$187,Loans!$B46,LoansR!AI$12:AI$187)</f>
        <v>721</v>
      </c>
      <c r="AJ46" s="37">
        <f>SUMIF(LoansC!$B$12:$B$187,Loans!$B46,LoansC!AJ$12:AJ$187)+SUMIF(LoansR!$B$12:$B$187,Loans!$B46,LoansR!AJ$12:AJ$187)</f>
        <v>191786</v>
      </c>
      <c r="AK46" s="37">
        <f>SUMIF(LoansC!$B$12:$B$187,Loans!$B46,LoansC!AK$12:AK$187)+SUMIF(LoansR!$B$12:$B$187,Loans!$B46,LoansR!AK$12:AK$187)</f>
        <v>0</v>
      </c>
      <c r="AL46" s="37">
        <f>SUMIF(LoansC!$B$12:$B$187,Loans!$B46,LoansC!AL$12:AL$187)+SUMIF(LoansR!$B$12:$B$187,Loans!$B46,LoansR!AL$12:AL$187)</f>
        <v>0</v>
      </c>
      <c r="AM46" s="37">
        <f>SUMIF(LoansC!$B$12:$B$187,Loans!$B46,LoansC!AM$12:AM$187)+SUMIF(LoansR!$B$12:$B$187,Loans!$B46,LoansR!AM$12:AM$187)</f>
        <v>0</v>
      </c>
      <c r="AN46" s="37">
        <f>SUMIF(LoansC!$B$12:$B$187,Loans!$B46,LoansC!AN$12:AN$187)+SUMIF(LoansR!$B$12:$B$187,Loans!$B46,LoansR!AN$12:AN$187)</f>
        <v>0</v>
      </c>
      <c r="AP46" s="57"/>
    </row>
    <row r="47" spans="1:42" x14ac:dyDescent="0.2">
      <c r="A47" s="1">
        <f t="shared" si="2"/>
        <v>3</v>
      </c>
      <c r="B47" s="101">
        <f t="shared" si="4"/>
        <v>44286</v>
      </c>
      <c r="C47" s="37">
        <f>SUMIF(LoansC!$B$12:$B$187,Loans!$B47,LoansC!C$12:C$187)+SUMIF(LoansR!$B$12:$B$187,Loans!$B47,LoansR!C$12:C$187)</f>
        <v>2040202.3399999996</v>
      </c>
      <c r="D47" s="37">
        <f>SUMIF(LoansC!$B$12:$B$187,Loans!$B47,LoansC!D$12:D$187)+SUMIF(LoansR!$B$12:$B$187,Loans!$B47,LoansR!D$12:D$187)</f>
        <v>72041317.230000004</v>
      </c>
      <c r="E47" s="37">
        <f>SUMIF(LoansC!$B$12:$B$187,Loans!$B47,LoansC!E$12:E$187)+SUMIF(LoansR!$B$12:$B$187,Loans!$B47,LoansR!E$12:E$187)</f>
        <v>0</v>
      </c>
      <c r="F47" s="37">
        <f>SUMIF(LoansC!$B$12:$B$187,Loans!$B47,LoansC!F$12:F$187)+SUMIF(LoansR!$B$12:$B$187,Loans!$B47,LoansR!F$12:F$187)</f>
        <v>0</v>
      </c>
      <c r="G47" s="37">
        <f>SUMIF(LoansC!$B$12:$B$187,Loans!$B47,LoansC!G$12:G$187)+SUMIF(LoansR!$B$12:$B$187,Loans!$B47,LoansR!G$12:G$187)</f>
        <v>1163</v>
      </c>
      <c r="H47" s="37">
        <f>SUMIF(LoansC!$B$12:$B$187,Loans!$B47,LoansC!H$12:H$187)+SUMIF(LoansR!$B$12:$B$187,Loans!$B47,LoansR!H$12:H$187)</f>
        <v>18687133.790000007</v>
      </c>
      <c r="I47" s="37">
        <f>SUMIF(LoansC!$B$12:$B$187,Loans!$B47,LoansC!I$12:I$187)+SUMIF(LoansR!$B$12:$B$187,Loans!$B47,LoansR!I$12:I$187)</f>
        <v>15.320000000000164</v>
      </c>
      <c r="J47" s="37">
        <f>SUMIF(LoansC!$B$12:$B$187,Loans!$B47,LoansC!J$12:J$187)+SUMIF(LoansR!$B$12:$B$187,Loans!$B47,LoansR!J$12:J$187)</f>
        <v>18687149.110000007</v>
      </c>
      <c r="K47" s="37">
        <f>SUMIF(LoansC!$B$12:$B$187,Loans!$B47,LoansC!K$12:K$187)+SUMIF(LoansR!$B$12:$B$187,Loans!$B47,LoansR!K$12:K$187)</f>
        <v>172997.62000000005</v>
      </c>
      <c r="L47" s="37">
        <f>SUMIF(LoansC!$B$12:$B$187,Loans!$B47,LoansC!L$12:L$187)+SUMIF(LoansR!$B$12:$B$187,Loans!$B47,LoansR!L$12:L$187)</f>
        <v>173012.94000000003</v>
      </c>
      <c r="M47" s="37">
        <f>SUMIF(LoansC!$B$12:$B$187,Loans!$B47,LoansC!M$12:M$187)+SUMIF(LoansR!$B$12:$B$187,Loans!$B47,LoansR!M$12:M$187)</f>
        <v>481403</v>
      </c>
      <c r="N47" s="37">
        <f>SUMIF(LoansC!$B$12:$B$187,Loans!$B47,LoansC!N$12:N$187)+SUMIF(LoansR!$B$12:$B$187,Loans!$B47,LoansR!N$12:N$187)</f>
        <v>0</v>
      </c>
      <c r="O47" s="37">
        <f>SUMIF(LoansC!$B$12:$B$187,Loans!$B47,LoansC!O$12:O$187)+SUMIF(LoansR!$B$12:$B$187,Loans!$B47,LoansR!O$12:O$187)</f>
        <v>425600</v>
      </c>
      <c r="P47" s="37">
        <f>SUMIF(LoansC!$B$12:$B$187,Loans!$B47,LoansC!P$12:P$187)+SUMIF(LoansR!$B$12:$B$187,Loans!$B47,LoansR!P$12:P$187)</f>
        <v>172978.45000000004</v>
      </c>
      <c r="Q47" s="37">
        <f>SUMIF(LoansC!$B$12:$B$187,Loans!$B47,LoansC!Q$12:Q$187)+SUMIF(LoansR!$B$12:$B$187,Loans!$B47,LoansR!Q$12:Q$187)</f>
        <v>252621.54999999993</v>
      </c>
      <c r="R47" s="37">
        <f>SUMIF(LoansC!$B$12:$B$187,Loans!$B47,LoansC!R$12:R$187)+SUMIF(LoansR!$B$12:$B$187,Loans!$B47,LoansR!R$12:R$187)</f>
        <v>34.49</v>
      </c>
      <c r="S47" s="37">
        <f>SUMIF(LoansC!$B$12:$B$187,Loans!$B47,LoansC!S$12:S$187)+SUMIF(LoansR!$B$12:$B$187,Loans!$B47,LoansR!S$12:S$187)</f>
        <v>18434512.239999998</v>
      </c>
      <c r="T47" s="37">
        <f>SUMIF(LoansC!$B$12:$B$187,Loans!$B47,LoansC!T$12:T$187)+SUMIF(LoansR!$B$12:$B$187,Loans!$B47,LoansR!T$12:T$187)</f>
        <v>18434546.73</v>
      </c>
      <c r="U47" s="37">
        <f>(SUMIF(LoansC!$B$12:$B$187,Loans!$B47,LoansC!U$12:U$187)+SUMIF(LoansR!$B$12:$B$187,Loans!$B47,LoansR!U$12:U$187))/2</f>
        <v>1</v>
      </c>
      <c r="V47" s="37">
        <f>SUMIF(LoansC!$B$12:$B$187,Loans!$B47,LoansC!V$12:V$187)+SUMIF(LoansR!$B$12:$B$187,Loans!$B47,LoansR!V$12:V$187)</f>
        <v>150587.27657808337</v>
      </c>
      <c r="W47" s="37">
        <f>SUMIF(LoansC!$B$12:$B$187,Loans!$B47,LoansC!W$12:W$187)+SUMIF(LoansR!$B$12:$B$187,Loans!$B47,LoansR!W$12:W$187)</f>
        <v>0</v>
      </c>
      <c r="X47" s="50">
        <f>IF(MONTH($B47)&gt;=6,VLOOKUP(YEAR($B47)+1,SRECPrice!$B$5:$C$29,2,FALSE),VLOOKUP(YEAR($B47),SRECPrice!$B$5:$C$29,2,FALSE))</f>
        <v>209</v>
      </c>
      <c r="Y47" s="37">
        <f>SUMIF(LoansC!$B$12:$B$187,Loans!$B47,LoansC!Y$12:Y$187)+SUMIF(LoansR!$B$12:$B$187,Loans!$B47,LoansR!Y$12:Y$187)</f>
        <v>0</v>
      </c>
      <c r="Z47" s="37">
        <f>SUMIF(LoansC!$B$12:$B$187,Loans!$B47,LoansC!Z$12:Z$187)+SUMIF(LoansR!$B$12:$B$187,Loans!$B47,LoansR!Z$12:Z$187)</f>
        <v>0</v>
      </c>
      <c r="AA47" s="37">
        <f>SUMIF(LoansC!$B$12:$B$187,Loans!$B47,LoansC!AA$12:AA$187)+SUMIF(LoansR!$B$12:$B$187,Loans!$B47,LoansR!AA$12:AA$187)</f>
        <v>0</v>
      </c>
      <c r="AB47" s="37">
        <f>SUMIF(LoansC!$B$12:$B$187,Loans!$B47,LoansC!AB$12:AB$187)+SUMIF(LoansR!$B$12:$B$187,Loans!$B47,LoansR!AB$12:AB$187)</f>
        <v>0</v>
      </c>
      <c r="AC47" s="37">
        <f>SUMIF(LoansC!$B$12:$B$187,Loans!$B47,LoansC!AC$12:AC$187)+SUMIF(LoansR!$B$12:$B$187,Loans!$B47,LoansR!AC$12:AC$187)</f>
        <v>267</v>
      </c>
      <c r="AD47" s="37">
        <f>SUMIF(LoansC!$B$12:$B$187,Loans!$B47,LoansC!AD$12:AD$187)+SUMIF(LoansR!$B$12:$B$187,Loans!$B47,LoansR!AD$12:AD$187)</f>
        <v>0</v>
      </c>
      <c r="AE47" s="56">
        <f>SUMIF(LoansC!$B$12:$B$187,Loans!$B47,LoansC!AE$12:AE$187)</f>
        <v>9.6699999999999994E-2</v>
      </c>
      <c r="AF47" s="37">
        <f>SUMIF(LoansC!$B$12:$B$187,Loans!$B47,LoansC!AF$12:AF$187)+SUMIF(LoansR!$B$12:$B$187,Loans!$B47,LoansR!AF$12:AF$187)</f>
        <v>-22410.984003583369</v>
      </c>
      <c r="AG47" s="37">
        <f>SUMIF(LoansC!$B$12:$B$187,Loans!$B47,LoansC!AG$12:AG$187)+SUMIF(LoansR!$B$12:$B$187,Loans!$B47,LoansR!AG$12:AG$187)</f>
        <v>0</v>
      </c>
      <c r="AH47" s="37">
        <f>SUMIF(LoansC!$B$12:$B$187,Loans!$B47,LoansC!AH$12:AH$187)+SUMIF(LoansR!$B$12:$B$187,Loans!$B47,LoansR!AH$12:AH$187)</f>
        <v>0</v>
      </c>
      <c r="AI47" s="37">
        <f>SUMIF(LoansC!$B$12:$B$187,Loans!$B47,LoansC!AI$12:AI$187)+SUMIF(LoansR!$B$12:$B$187,Loans!$B47,LoansR!AI$12:AI$187)</f>
        <v>896</v>
      </c>
      <c r="AJ47" s="37">
        <f>SUMIF(LoansC!$B$12:$B$187,Loans!$B47,LoansC!AJ$12:AJ$187)+SUMIF(LoansR!$B$12:$B$187,Loans!$B47,LoansR!AJ$12:AJ$187)</f>
        <v>238336</v>
      </c>
      <c r="AK47" s="37">
        <f>SUMIF(LoansC!$B$12:$B$187,Loans!$B47,LoansC!AK$12:AK$187)+SUMIF(LoansR!$B$12:$B$187,Loans!$B47,LoansR!AK$12:AK$187)</f>
        <v>0</v>
      </c>
      <c r="AL47" s="37">
        <f>SUMIF(LoansC!$B$12:$B$187,Loans!$B47,LoansC!AL$12:AL$187)+SUMIF(LoansR!$B$12:$B$187,Loans!$B47,LoansR!AL$12:AL$187)</f>
        <v>0</v>
      </c>
      <c r="AM47" s="37">
        <f>SUMIF(LoansC!$B$12:$B$187,Loans!$B47,LoansC!AM$12:AM$187)+SUMIF(LoansR!$B$12:$B$187,Loans!$B47,LoansR!AM$12:AM$187)</f>
        <v>0</v>
      </c>
      <c r="AN47" s="37">
        <f>SUMIF(LoansC!$B$12:$B$187,Loans!$B47,LoansC!AN$12:AN$187)+SUMIF(LoansR!$B$12:$B$187,Loans!$B47,LoansR!AN$12:AN$187)</f>
        <v>0</v>
      </c>
      <c r="AP47" s="57"/>
    </row>
    <row r="48" spans="1:42" x14ac:dyDescent="0.2">
      <c r="A48" s="1">
        <f t="shared" si="2"/>
        <v>4</v>
      </c>
      <c r="B48" s="101">
        <f t="shared" si="4"/>
        <v>44316</v>
      </c>
      <c r="C48" s="37">
        <f>SUMIF(LoansC!$B$12:$B$187,Loans!$B48,LoansC!C$12:C$187)+SUMIF(LoansR!$B$12:$B$187,Loans!$B48,LoansR!C$12:C$187)</f>
        <v>2292036.2600000012</v>
      </c>
      <c r="D48" s="37">
        <f>SUMIF(LoansC!$B$12:$B$187,Loans!$B48,LoansC!D$12:D$187)+SUMIF(LoansR!$B$12:$B$187,Loans!$B48,LoansR!D$12:D$187)</f>
        <v>74333353.489999995</v>
      </c>
      <c r="E48" s="37">
        <f>SUMIF(LoansC!$B$12:$B$187,Loans!$B48,LoansC!E$12:E$187)+SUMIF(LoansR!$B$12:$B$187,Loans!$B48,LoansR!E$12:E$187)</f>
        <v>0</v>
      </c>
      <c r="F48" s="37">
        <f>SUMIF(LoansC!$B$12:$B$187,Loans!$B48,LoansC!F$12:F$187)+SUMIF(LoansR!$B$12:$B$187,Loans!$B48,LoansR!F$12:F$187)</f>
        <v>0</v>
      </c>
      <c r="G48" s="37">
        <f>SUMIF(LoansC!$B$12:$B$187,Loans!$B48,LoansC!G$12:G$187)+SUMIF(LoansR!$B$12:$B$187,Loans!$B48,LoansR!G$12:G$187)</f>
        <v>1439</v>
      </c>
      <c r="H48" s="37">
        <f>SUMIF(LoansC!$B$12:$B$187,Loans!$B48,LoansC!H$12:H$187)+SUMIF(LoansR!$B$12:$B$187,Loans!$B48,LoansR!H$12:H$187)</f>
        <v>18434512.239999998</v>
      </c>
      <c r="I48" s="37">
        <f>SUMIF(LoansC!$B$12:$B$187,Loans!$B48,LoansC!I$12:I$187)+SUMIF(LoansR!$B$12:$B$187,Loans!$B48,LoansR!I$12:I$187)</f>
        <v>34.489999999999895</v>
      </c>
      <c r="J48" s="37">
        <f>SUMIF(LoansC!$B$12:$B$187,Loans!$B48,LoansC!J$12:J$187)+SUMIF(LoansR!$B$12:$B$187,Loans!$B48,LoansR!J$12:J$187)</f>
        <v>18434546.73</v>
      </c>
      <c r="K48" s="37">
        <f>SUMIF(LoansC!$B$12:$B$187,Loans!$B48,LoansC!K$12:K$187)+SUMIF(LoansR!$B$12:$B$187,Loans!$B48,LoansR!K$12:K$187)</f>
        <v>170658.89000000004</v>
      </c>
      <c r="L48" s="37">
        <f>SUMIF(LoansC!$B$12:$B$187,Loans!$B48,LoansC!L$12:L$187)+SUMIF(LoansR!$B$12:$B$187,Loans!$B48,LoansR!L$12:L$187)</f>
        <v>170693.38000000006</v>
      </c>
      <c r="M48" s="37">
        <f>SUMIF(LoansC!$B$12:$B$187,Loans!$B48,LoansC!M$12:M$187)+SUMIF(LoansR!$B$12:$B$187,Loans!$B48,LoansR!M$12:M$187)</f>
        <v>594415</v>
      </c>
      <c r="N48" s="37">
        <f>SUMIF(LoansC!$B$12:$B$187,Loans!$B48,LoansC!N$12:N$187)+SUMIF(LoansR!$B$12:$B$187,Loans!$B48,LoansR!N$12:N$187)</f>
        <v>0</v>
      </c>
      <c r="O48" s="37">
        <f>SUMIF(LoansC!$B$12:$B$187,Loans!$B48,LoansC!O$12:O$187)+SUMIF(LoansR!$B$12:$B$187,Loans!$B48,LoansR!O$12:O$187)</f>
        <v>523610.65</v>
      </c>
      <c r="P48" s="37">
        <f>SUMIF(LoansC!$B$12:$B$187,Loans!$B48,LoansC!P$12:P$187)+SUMIF(LoansR!$B$12:$B$187,Loans!$B48,LoansR!P$12:P$187)</f>
        <v>170693.38000000006</v>
      </c>
      <c r="Q48" s="37">
        <f>SUMIF(LoansC!$B$12:$B$187,Loans!$B48,LoansC!Q$12:Q$187)+SUMIF(LoansR!$B$12:$B$187,Loans!$B48,LoansR!Q$12:Q$187)</f>
        <v>352917.27000000008</v>
      </c>
      <c r="R48" s="37">
        <f>SUMIF(LoansC!$B$12:$B$187,Loans!$B48,LoansC!R$12:R$187)+SUMIF(LoansR!$B$12:$B$187,Loans!$B48,LoansR!R$12:R$187)</f>
        <v>0</v>
      </c>
      <c r="S48" s="37">
        <f>SUMIF(LoansC!$B$12:$B$187,Loans!$B48,LoansC!S$12:S$187)+SUMIF(LoansR!$B$12:$B$187,Loans!$B48,LoansR!S$12:S$187)</f>
        <v>18081594.969999995</v>
      </c>
      <c r="T48" s="37">
        <f>SUMIF(LoansC!$B$12:$B$187,Loans!$B48,LoansC!T$12:T$187)+SUMIF(LoansR!$B$12:$B$187,Loans!$B48,LoansR!T$12:T$187)</f>
        <v>18081594.969999995</v>
      </c>
      <c r="U48" s="37">
        <f>(SUMIF(LoansC!$B$12:$B$187,Loans!$B48,LoansC!U$12:U$187)+SUMIF(LoansR!$B$12:$B$187,Loans!$B48,LoansR!U$12:U$187))/2</f>
        <v>1</v>
      </c>
      <c r="V48" s="37">
        <f>SUMIF(LoansC!$B$12:$B$187,Loans!$B48,LoansC!V$12:V$187)+SUMIF(LoansR!$B$12:$B$187,Loans!$B48,LoansR!V$12:V$187)</f>
        <v>148551.72239924999</v>
      </c>
      <c r="W48" s="37">
        <f>SUMIF(LoansC!$B$12:$B$187,Loans!$B48,LoansC!W$12:W$187)+SUMIF(LoansR!$B$12:$B$187,Loans!$B48,LoansR!W$12:W$187)</f>
        <v>0</v>
      </c>
      <c r="X48" s="50">
        <f>IF(MONTH($B48)&gt;=6,VLOOKUP(YEAR($B48)+1,SRECPrice!$B$5:$C$29,2,FALSE),VLOOKUP(YEAR($B48),SRECPrice!$B$5:$C$29,2,FALSE))</f>
        <v>209</v>
      </c>
      <c r="Y48" s="37">
        <f>SUMIF(LoansC!$B$12:$B$187,Loans!$B48,LoansC!Y$12:Y$187)+SUMIF(LoansR!$B$12:$B$187,Loans!$B48,LoansR!Y$12:Y$187)</f>
        <v>0</v>
      </c>
      <c r="Z48" s="37">
        <f>SUMIF(LoansC!$B$12:$B$187,Loans!$B48,LoansC!Z$12:Z$187)+SUMIF(LoansR!$B$12:$B$187,Loans!$B48,LoansR!Z$12:Z$187)</f>
        <v>0</v>
      </c>
      <c r="AA48" s="37">
        <f>SUMIF(LoansC!$B$12:$B$187,Loans!$B48,LoansC!AA$12:AA$187)+SUMIF(LoansR!$B$12:$B$187,Loans!$B48,LoansR!AA$12:AA$187)</f>
        <v>0</v>
      </c>
      <c r="AB48" s="37">
        <f>SUMIF(LoansC!$B$12:$B$187,Loans!$B48,LoansC!AB$12:AB$187)+SUMIF(LoansR!$B$12:$B$187,Loans!$B48,LoansR!AB$12:AB$187)</f>
        <v>0</v>
      </c>
      <c r="AC48" s="37">
        <f>SUMIF(LoansC!$B$12:$B$187,Loans!$B48,LoansC!AC$12:AC$187)+SUMIF(LoansR!$B$12:$B$187,Loans!$B48,LoansR!AC$12:AC$187)</f>
        <v>336</v>
      </c>
      <c r="AD48" s="37">
        <f>SUMIF(LoansC!$B$12:$B$187,Loans!$B48,LoansC!AD$12:AD$187)+SUMIF(LoansR!$B$12:$B$187,Loans!$B48,LoansR!AD$12:AD$187)</f>
        <v>0</v>
      </c>
      <c r="AE48" s="56">
        <f>SUMIF(LoansC!$B$12:$B$187,Loans!$B48,LoansC!AE$12:AE$187)</f>
        <v>9.6699999999999994E-2</v>
      </c>
      <c r="AF48" s="37">
        <f>SUMIF(LoansC!$B$12:$B$187,Loans!$B48,LoansC!AF$12:AF$187)+SUMIF(LoansR!$B$12:$B$187,Loans!$B48,LoansR!AF$12:AF$187)</f>
        <v>-22107.787502833358</v>
      </c>
      <c r="AG48" s="37">
        <f>SUMIF(LoansC!$B$12:$B$187,Loans!$B48,LoansC!AG$12:AG$187)+SUMIF(LoansR!$B$12:$B$187,Loans!$B48,LoansR!AG$12:AG$187)</f>
        <v>0</v>
      </c>
      <c r="AH48" s="37">
        <f>SUMIF(LoansC!$B$12:$B$187,Loans!$B48,LoansC!AH$12:AH$187)+SUMIF(LoansR!$B$12:$B$187,Loans!$B48,LoansR!AH$12:AH$187)</f>
        <v>0</v>
      </c>
      <c r="AI48" s="37">
        <f>SUMIF(LoansC!$B$12:$B$187,Loans!$B48,LoansC!AI$12:AI$187)+SUMIF(LoansR!$B$12:$B$187,Loans!$B48,LoansR!AI$12:AI$187)</f>
        <v>1103</v>
      </c>
      <c r="AJ48" s="37">
        <f>SUMIF(LoansC!$B$12:$B$187,Loans!$B48,LoansC!AJ$12:AJ$187)+SUMIF(LoansR!$B$12:$B$187,Loans!$B48,LoansR!AJ$12:AJ$187)</f>
        <v>293132</v>
      </c>
      <c r="AK48" s="37">
        <f>SUMIF(LoansC!$B$12:$B$187,Loans!$B48,LoansC!AK$12:AK$187)+SUMIF(LoansR!$B$12:$B$187,Loans!$B48,LoansR!AK$12:AK$187)</f>
        <v>0</v>
      </c>
      <c r="AL48" s="37">
        <f>SUMIF(LoansC!$B$12:$B$187,Loans!$B48,LoansC!AL$12:AL$187)+SUMIF(LoansR!$B$12:$B$187,Loans!$B48,LoansR!AL$12:AL$187)</f>
        <v>0</v>
      </c>
      <c r="AM48" s="37">
        <f>SUMIF(LoansC!$B$12:$B$187,Loans!$B48,LoansC!AM$12:AM$187)+SUMIF(LoansR!$B$12:$B$187,Loans!$B48,LoansR!AM$12:AM$187)</f>
        <v>0</v>
      </c>
      <c r="AN48" s="37">
        <f>SUMIF(LoansC!$B$12:$B$187,Loans!$B48,LoansC!AN$12:AN$187)+SUMIF(LoansR!$B$12:$B$187,Loans!$B48,LoansR!AN$12:AN$187)</f>
        <v>0</v>
      </c>
      <c r="AP48" s="57"/>
    </row>
    <row r="49" spans="1:42" x14ac:dyDescent="0.2">
      <c r="A49" s="1">
        <f t="shared" si="2"/>
        <v>5</v>
      </c>
      <c r="B49" s="101">
        <f t="shared" si="4"/>
        <v>44347</v>
      </c>
      <c r="C49" s="37">
        <f>SUMIF(LoansC!$B$12:$B$187,Loans!$B49,LoansC!C$12:C$187)+SUMIF(LoansR!$B$12:$B$187,Loans!$B49,LoansR!C$12:C$187)</f>
        <v>2739160.2500000005</v>
      </c>
      <c r="D49" s="37">
        <f>SUMIF(LoansC!$B$12:$B$187,Loans!$B49,LoansC!D$12:D$187)+SUMIF(LoansR!$B$12:$B$187,Loans!$B49,LoansR!D$12:D$187)</f>
        <v>77072513.739999995</v>
      </c>
      <c r="E49" s="37">
        <f>SUMIF(LoansC!$B$12:$B$187,Loans!$B49,LoansC!E$12:E$187)+SUMIF(LoansR!$B$12:$B$187,Loans!$B49,LoansR!E$12:E$187)</f>
        <v>0</v>
      </c>
      <c r="F49" s="37">
        <f>SUMIF(LoansC!$B$12:$B$187,Loans!$B49,LoansC!F$12:F$187)+SUMIF(LoansR!$B$12:$B$187,Loans!$B49,LoansR!F$12:F$187)</f>
        <v>0</v>
      </c>
      <c r="G49" s="37">
        <f>SUMIF(LoansC!$B$12:$B$187,Loans!$B49,LoansC!G$12:G$187)+SUMIF(LoansR!$B$12:$B$187,Loans!$B49,LoansR!G$12:G$187)</f>
        <v>2039</v>
      </c>
      <c r="H49" s="37">
        <f>SUMIF(LoansC!$B$12:$B$187,Loans!$B49,LoansC!H$12:H$187)+SUMIF(LoansR!$B$12:$B$187,Loans!$B49,LoansR!H$12:H$187)</f>
        <v>18081594.969999995</v>
      </c>
      <c r="I49" s="37">
        <f>SUMIF(LoansC!$B$12:$B$187,Loans!$B49,LoansC!I$12:I$187)+SUMIF(LoansR!$B$12:$B$187,Loans!$B49,LoansR!I$12:I$187)</f>
        <v>0</v>
      </c>
      <c r="J49" s="37">
        <f>SUMIF(LoansC!$B$12:$B$187,Loans!$B49,LoansC!J$12:J$187)+SUMIF(LoansR!$B$12:$B$187,Loans!$B49,LoansR!J$12:J$187)</f>
        <v>18081594.969999995</v>
      </c>
      <c r="K49" s="37">
        <f>SUMIF(LoansC!$B$12:$B$187,Loans!$B49,LoansC!K$12:K$187)+SUMIF(LoansR!$B$12:$B$187,Loans!$B49,LoansR!K$12:K$187)</f>
        <v>167394.73999999996</v>
      </c>
      <c r="L49" s="37">
        <f>SUMIF(LoansC!$B$12:$B$187,Loans!$B49,LoansC!L$12:L$187)+SUMIF(LoansR!$B$12:$B$187,Loans!$B49,LoansR!L$12:L$187)</f>
        <v>167394.73999999996</v>
      </c>
      <c r="M49" s="37">
        <f>SUMIF(LoansC!$B$12:$B$187,Loans!$B49,LoansC!M$12:M$187)+SUMIF(LoansR!$B$12:$B$187,Loans!$B49,LoansR!M$12:M$187)</f>
        <v>841909</v>
      </c>
      <c r="N49" s="37">
        <f>SUMIF(LoansC!$B$12:$B$187,Loans!$B49,LoansC!N$12:N$187)+SUMIF(LoansR!$B$12:$B$187,Loans!$B49,LoansR!N$12:N$187)</f>
        <v>0</v>
      </c>
      <c r="O49" s="37">
        <f>SUMIF(LoansC!$B$12:$B$187,Loans!$B49,LoansC!O$12:O$187)+SUMIF(LoansR!$B$12:$B$187,Loans!$B49,LoansR!O$12:O$187)</f>
        <v>742179.6</v>
      </c>
      <c r="P49" s="37">
        <f>SUMIF(LoansC!$B$12:$B$187,Loans!$B49,LoansC!P$12:P$187)+SUMIF(LoansR!$B$12:$B$187,Loans!$B49,LoansR!P$12:P$187)</f>
        <v>167394.73999999996</v>
      </c>
      <c r="Q49" s="37">
        <f>SUMIF(LoansC!$B$12:$B$187,Loans!$B49,LoansC!Q$12:Q$187)+SUMIF(LoansR!$B$12:$B$187,Loans!$B49,LoansR!Q$12:Q$187)</f>
        <v>574784.86</v>
      </c>
      <c r="R49" s="37">
        <f>SUMIF(LoansC!$B$12:$B$187,Loans!$B49,LoansC!R$12:R$187)+SUMIF(LoansR!$B$12:$B$187,Loans!$B49,LoansR!R$12:R$187)</f>
        <v>0</v>
      </c>
      <c r="S49" s="37">
        <f>SUMIF(LoansC!$B$12:$B$187,Loans!$B49,LoansC!S$12:S$187)+SUMIF(LoansR!$B$12:$B$187,Loans!$B49,LoansR!S$12:S$187)</f>
        <v>17506810.110000003</v>
      </c>
      <c r="T49" s="37">
        <f>SUMIF(LoansC!$B$12:$B$187,Loans!$B49,LoansC!T$12:T$187)+SUMIF(LoansR!$B$12:$B$187,Loans!$B49,LoansR!T$12:T$187)</f>
        <v>17506810.110000003</v>
      </c>
      <c r="U49" s="37">
        <f>(SUMIF(LoansC!$B$12:$B$187,Loans!$B49,LoansC!U$12:U$187)+SUMIF(LoansR!$B$12:$B$187,Loans!$B49,LoansR!U$12:U$187))/2</f>
        <v>1</v>
      </c>
      <c r="V49" s="37">
        <f>SUMIF(LoansC!$B$12:$B$187,Loans!$B49,LoansC!V$12:V$187)+SUMIF(LoansR!$B$12:$B$187,Loans!$B49,LoansR!V$12:V$187)</f>
        <v>145707.51946658327</v>
      </c>
      <c r="W49" s="37">
        <f>SUMIF(LoansC!$B$12:$B$187,Loans!$B49,LoansC!W$12:W$187)+SUMIF(LoansR!$B$12:$B$187,Loans!$B49,LoansR!W$12:W$187)</f>
        <v>0</v>
      </c>
      <c r="X49" s="50">
        <f>IF(MONTH($B49)&gt;=6,VLOOKUP(YEAR($B49)+1,SRECPrice!$B$5:$C$29,2,FALSE),VLOOKUP(YEAR($B49),SRECPrice!$B$5:$C$29,2,FALSE))</f>
        <v>209</v>
      </c>
      <c r="Y49" s="37">
        <f>SUMIF(LoansC!$B$12:$B$187,Loans!$B49,LoansC!Y$12:Y$187)+SUMIF(LoansR!$B$12:$B$187,Loans!$B49,LoansR!Y$12:Y$187)</f>
        <v>0</v>
      </c>
      <c r="Z49" s="37">
        <f>SUMIF(LoansC!$B$12:$B$187,Loans!$B49,LoansC!Z$12:Z$187)+SUMIF(LoansR!$B$12:$B$187,Loans!$B49,LoansR!Z$12:Z$187)</f>
        <v>0</v>
      </c>
      <c r="AA49" s="37">
        <f>SUMIF(LoansC!$B$12:$B$187,Loans!$B49,LoansC!AA$12:AA$187)+SUMIF(LoansR!$B$12:$B$187,Loans!$B49,LoansR!AA$12:AA$187)</f>
        <v>0</v>
      </c>
      <c r="AB49" s="37">
        <f>SUMIF(LoansC!$B$12:$B$187,Loans!$B49,LoansC!AB$12:AB$187)+SUMIF(LoansR!$B$12:$B$187,Loans!$B49,LoansR!AB$12:AB$187)</f>
        <v>0</v>
      </c>
      <c r="AC49" s="37">
        <f>SUMIF(LoansC!$B$12:$B$187,Loans!$B49,LoansC!AC$12:AC$187)+SUMIF(LoansR!$B$12:$B$187,Loans!$B49,LoansR!AC$12:AC$187)</f>
        <v>476</v>
      </c>
      <c r="AD49" s="37">
        <f>SUMIF(LoansC!$B$12:$B$187,Loans!$B49,LoansC!AD$12:AD$187)+SUMIF(LoansR!$B$12:$B$187,Loans!$B49,LoansR!AD$12:AD$187)</f>
        <v>0</v>
      </c>
      <c r="AE49" s="56">
        <f>SUMIF(LoansC!$B$12:$B$187,Loans!$B49,LoansC!AE$12:AE$187)</f>
        <v>9.6699999999999994E-2</v>
      </c>
      <c r="AF49" s="37">
        <f>SUMIF(LoansC!$B$12:$B$187,Loans!$B49,LoansC!AF$12:AF$187)+SUMIF(LoansR!$B$12:$B$187,Loans!$B49,LoansR!AF$12:AF$187)</f>
        <v>-21687.82094525002</v>
      </c>
      <c r="AG49" s="37">
        <f>SUMIF(LoansC!$B$12:$B$187,Loans!$B49,LoansC!AG$12:AG$187)+SUMIF(LoansR!$B$12:$B$187,Loans!$B49,LoansR!AG$12:AG$187)</f>
        <v>0</v>
      </c>
      <c r="AH49" s="37">
        <f>SUMIF(LoansC!$B$12:$B$187,Loans!$B49,LoansC!AH$12:AH$187)+SUMIF(LoansR!$B$12:$B$187,Loans!$B49,LoansR!AH$12:AH$187)</f>
        <v>0</v>
      </c>
      <c r="AI49" s="37">
        <f>SUMIF(LoansC!$B$12:$B$187,Loans!$B49,LoansC!AI$12:AI$187)+SUMIF(LoansR!$B$12:$B$187,Loans!$B49,LoansR!AI$12:AI$187)</f>
        <v>1563</v>
      </c>
      <c r="AJ49" s="37">
        <f>SUMIF(LoansC!$B$12:$B$187,Loans!$B49,LoansC!AJ$12:AJ$187)+SUMIF(LoansR!$B$12:$B$187,Loans!$B49,LoansR!AJ$12:AJ$187)</f>
        <v>415512.6</v>
      </c>
      <c r="AK49" s="37">
        <f>SUMIF(LoansC!$B$12:$B$187,Loans!$B49,LoansC!AK$12:AK$187)+SUMIF(LoansR!$B$12:$B$187,Loans!$B49,LoansR!AK$12:AK$187)</f>
        <v>0</v>
      </c>
      <c r="AL49" s="37">
        <f>SUMIF(LoansC!$B$12:$B$187,Loans!$B49,LoansC!AL$12:AL$187)+SUMIF(LoansR!$B$12:$B$187,Loans!$B49,LoansR!AL$12:AL$187)</f>
        <v>0</v>
      </c>
      <c r="AM49" s="37">
        <f>SUMIF(LoansC!$B$12:$B$187,Loans!$B49,LoansC!AM$12:AM$187)+SUMIF(LoansR!$B$12:$B$187,Loans!$B49,LoansR!AM$12:AM$187)</f>
        <v>0</v>
      </c>
      <c r="AN49" s="37">
        <f>SUMIF(LoansC!$B$12:$B$187,Loans!$B49,LoansC!AN$12:AN$187)+SUMIF(LoansR!$B$12:$B$187,Loans!$B49,LoansR!AN$12:AN$187)</f>
        <v>0</v>
      </c>
      <c r="AP49" s="57"/>
    </row>
    <row r="50" spans="1:42" x14ac:dyDescent="0.2">
      <c r="A50" s="1">
        <f t="shared" si="2"/>
        <v>6</v>
      </c>
      <c r="B50" s="101">
        <f t="shared" si="4"/>
        <v>44377</v>
      </c>
      <c r="C50" s="37">
        <f>SUMIF(LoansC!$B$12:$B$187,Loans!$B50,LoansC!C$12:C$187)+SUMIF(LoansR!$B$12:$B$187,Loans!$B50,LoansR!C$12:C$187)</f>
        <v>2684796.49</v>
      </c>
      <c r="D50" s="37">
        <f>SUMIF(LoansC!$B$12:$B$187,Loans!$B50,LoansC!D$12:D$187)+SUMIF(LoansR!$B$12:$B$187,Loans!$B50,LoansR!D$12:D$187)</f>
        <v>79757310.229999989</v>
      </c>
      <c r="E50" s="37">
        <f>SUMIF(LoansC!$B$12:$B$187,Loans!$B50,LoansC!E$12:E$187)+SUMIF(LoansR!$B$12:$B$187,Loans!$B50,LoansR!E$12:E$187)</f>
        <v>0</v>
      </c>
      <c r="F50" s="37">
        <f>SUMIF(LoansC!$B$12:$B$187,Loans!$B50,LoansC!F$12:F$187)+SUMIF(LoansR!$B$12:$B$187,Loans!$B50,LoansR!F$12:F$187)</f>
        <v>0</v>
      </c>
      <c r="G50" s="37">
        <f>SUMIF(LoansC!$B$12:$B$187,Loans!$B50,LoansC!G$12:G$187)+SUMIF(LoansR!$B$12:$B$187,Loans!$B50,LoansR!G$12:G$187)</f>
        <v>2288</v>
      </c>
      <c r="H50" s="37">
        <f>SUMIF(LoansC!$B$12:$B$187,Loans!$B50,LoansC!H$12:H$187)+SUMIF(LoansR!$B$12:$B$187,Loans!$B50,LoansR!H$12:H$187)</f>
        <v>17506810.110000003</v>
      </c>
      <c r="I50" s="37">
        <f>SUMIF(LoansC!$B$12:$B$187,Loans!$B50,LoansC!I$12:I$187)+SUMIF(LoansR!$B$12:$B$187,Loans!$B50,LoansR!I$12:I$187)</f>
        <v>0</v>
      </c>
      <c r="J50" s="37">
        <f>SUMIF(LoansC!$B$12:$B$187,Loans!$B50,LoansC!J$12:J$187)+SUMIF(LoansR!$B$12:$B$187,Loans!$B50,LoansR!J$12:J$187)</f>
        <v>17506810.110000003</v>
      </c>
      <c r="K50" s="37">
        <f>SUMIF(LoansC!$B$12:$B$187,Loans!$B50,LoansC!K$12:K$187)+SUMIF(LoansR!$B$12:$B$187,Loans!$B50,LoansR!K$12:K$187)</f>
        <v>162075.83999999997</v>
      </c>
      <c r="L50" s="37">
        <f>SUMIF(LoansC!$B$12:$B$187,Loans!$B50,LoansC!L$12:L$187)+SUMIF(LoansR!$B$12:$B$187,Loans!$B50,LoansR!L$12:L$187)</f>
        <v>162075.83999999997</v>
      </c>
      <c r="M50" s="37">
        <f>SUMIF(LoansC!$B$12:$B$187,Loans!$B50,LoansC!M$12:M$187)+SUMIF(LoansR!$B$12:$B$187,Loans!$B50,LoansR!M$12:M$187)</f>
        <v>945820</v>
      </c>
      <c r="N50" s="37">
        <f>SUMIF(LoansC!$B$12:$B$187,Loans!$B50,LoansC!N$12:N$187)+SUMIF(LoansR!$B$12:$B$187,Loans!$B50,LoansR!N$12:N$187)</f>
        <v>0</v>
      </c>
      <c r="O50" s="37">
        <f>SUMIF(LoansC!$B$12:$B$187,Loans!$B50,LoansC!O$12:O$187)+SUMIF(LoansR!$B$12:$B$187,Loans!$B50,LoansR!O$12:O$187)</f>
        <v>835050</v>
      </c>
      <c r="P50" s="37">
        <f>SUMIF(LoansC!$B$12:$B$187,Loans!$B50,LoansC!P$12:P$187)+SUMIF(LoansR!$B$12:$B$187,Loans!$B50,LoansR!P$12:P$187)</f>
        <v>162075.83999999997</v>
      </c>
      <c r="Q50" s="37">
        <f>SUMIF(LoansC!$B$12:$B$187,Loans!$B50,LoansC!Q$12:Q$187)+SUMIF(LoansR!$B$12:$B$187,Loans!$B50,LoansR!Q$12:Q$187)</f>
        <v>672974.16</v>
      </c>
      <c r="R50" s="37">
        <f>SUMIF(LoansC!$B$12:$B$187,Loans!$B50,LoansC!R$12:R$187)+SUMIF(LoansR!$B$12:$B$187,Loans!$B50,LoansR!R$12:R$187)</f>
        <v>0</v>
      </c>
      <c r="S50" s="37">
        <f>SUMIF(LoansC!$B$12:$B$187,Loans!$B50,LoansC!S$12:S$187)+SUMIF(LoansR!$B$12:$B$187,Loans!$B50,LoansR!S$12:S$187)</f>
        <v>16833835.949999999</v>
      </c>
      <c r="T50" s="37">
        <f>SUMIF(LoansC!$B$12:$B$187,Loans!$B50,LoansC!T$12:T$187)+SUMIF(LoansR!$B$12:$B$187,Loans!$B50,LoansR!T$12:T$187)</f>
        <v>16833835.949999999</v>
      </c>
      <c r="U50" s="37">
        <f>(SUMIF(LoansC!$B$12:$B$187,Loans!$B50,LoansC!U$12:U$187)+SUMIF(LoansR!$B$12:$B$187,Loans!$B50,LoansR!U$12:U$187))/2</f>
        <v>1</v>
      </c>
      <c r="V50" s="37">
        <f>SUMIF(LoansC!$B$12:$B$187,Loans!$B50,LoansC!V$12:V$187)+SUMIF(LoansR!$B$12:$B$187,Loans!$B50,LoansR!V$12:V$187)</f>
        <v>141075.71146975001</v>
      </c>
      <c r="W50" s="37">
        <f>SUMIF(LoansC!$B$12:$B$187,Loans!$B50,LoansC!W$12:W$187)+SUMIF(LoansR!$B$12:$B$187,Loans!$B50,LoansR!W$12:W$187)</f>
        <v>0</v>
      </c>
      <c r="X50" s="50">
        <f>IF(MONTH($B50)&gt;=6,VLOOKUP(YEAR($B50)+1,SRECPrice!$B$5:$C$29,2,FALSE),VLOOKUP(YEAR($B50),SRECPrice!$B$5:$C$29,2,FALSE))</f>
        <v>209</v>
      </c>
      <c r="Y50" s="37">
        <f>SUMIF(LoansC!$B$12:$B$187,Loans!$B50,LoansC!Y$12:Y$187)+SUMIF(LoansR!$B$12:$B$187,Loans!$B50,LoansR!Y$12:Y$187)</f>
        <v>0</v>
      </c>
      <c r="Z50" s="37">
        <f>SUMIF(LoansC!$B$12:$B$187,Loans!$B50,LoansC!Z$12:Z$187)+SUMIF(LoansR!$B$12:$B$187,Loans!$B50,LoansR!Z$12:Z$187)</f>
        <v>0</v>
      </c>
      <c r="AA50" s="37">
        <f>SUMIF(LoansC!$B$12:$B$187,Loans!$B50,LoansC!AA$12:AA$187)+SUMIF(LoansR!$B$12:$B$187,Loans!$B50,LoansR!AA$12:AA$187)</f>
        <v>0</v>
      </c>
      <c r="AB50" s="37">
        <f>SUMIF(LoansC!$B$12:$B$187,Loans!$B50,LoansC!AB$12:AB$187)+SUMIF(LoansR!$B$12:$B$187,Loans!$B50,LoansR!AB$12:AB$187)</f>
        <v>0</v>
      </c>
      <c r="AC50" s="37">
        <f>SUMIF(LoansC!$B$12:$B$187,Loans!$B50,LoansC!AC$12:AC$187)+SUMIF(LoansR!$B$12:$B$187,Loans!$B50,LoansR!AC$12:AC$187)</f>
        <v>530</v>
      </c>
      <c r="AD50" s="37">
        <f>SUMIF(LoansC!$B$12:$B$187,Loans!$B50,LoansC!AD$12:AD$187)+SUMIF(LoansR!$B$12:$B$187,Loans!$B50,LoansR!AD$12:AD$187)</f>
        <v>0</v>
      </c>
      <c r="AE50" s="56">
        <f>SUMIF(LoansC!$B$12:$B$187,Loans!$B50,LoansC!AE$12:AE$187)</f>
        <v>9.6699999999999994E-2</v>
      </c>
      <c r="AF50" s="37">
        <f>SUMIF(LoansC!$B$12:$B$187,Loans!$B50,LoansC!AF$12:AF$187)+SUMIF(LoansR!$B$12:$B$187,Loans!$B50,LoansR!AF$12:AF$187)</f>
        <v>-21000.731284666697</v>
      </c>
      <c r="AG50" s="37">
        <f>SUMIF(LoansC!$B$12:$B$187,Loans!$B50,LoansC!AG$12:AG$187)+SUMIF(LoansR!$B$12:$B$187,Loans!$B50,LoansR!AG$12:AG$187)</f>
        <v>0</v>
      </c>
      <c r="AH50" s="37">
        <f>SUMIF(LoansC!$B$12:$B$187,Loans!$B50,LoansC!AH$12:AH$187)+SUMIF(LoansR!$B$12:$B$187,Loans!$B50,LoansR!AH$12:AH$187)</f>
        <v>0</v>
      </c>
      <c r="AI50" s="37">
        <f>SUMIF(LoansC!$B$12:$B$187,Loans!$B50,LoansC!AI$12:AI$187)+SUMIF(LoansR!$B$12:$B$187,Loans!$B50,LoansR!AI$12:AI$187)</f>
        <v>1758</v>
      </c>
      <c r="AJ50" s="37">
        <f>SUMIF(LoansC!$B$12:$B$187,Loans!$B50,LoansC!AJ$12:AJ$187)+SUMIF(LoansR!$B$12:$B$187,Loans!$B50,LoansR!AJ$12:AJ$187)</f>
        <v>467628</v>
      </c>
      <c r="AK50" s="37">
        <f>SUMIF(LoansC!$B$12:$B$187,Loans!$B50,LoansC!AK$12:AK$187)+SUMIF(LoansR!$B$12:$B$187,Loans!$B50,LoansR!AK$12:AK$187)</f>
        <v>0</v>
      </c>
      <c r="AL50" s="37">
        <f>SUMIF(LoansC!$B$12:$B$187,Loans!$B50,LoansC!AL$12:AL$187)+SUMIF(LoansR!$B$12:$B$187,Loans!$B50,LoansR!AL$12:AL$187)</f>
        <v>0</v>
      </c>
      <c r="AM50" s="37">
        <f>SUMIF(LoansC!$B$12:$B$187,Loans!$B50,LoansC!AM$12:AM$187)+SUMIF(LoansR!$B$12:$B$187,Loans!$B50,LoansR!AM$12:AM$187)</f>
        <v>0</v>
      </c>
      <c r="AN50" s="37">
        <f>SUMIF(LoansC!$B$12:$B$187,Loans!$B50,LoansC!AN$12:AN$187)+SUMIF(LoansR!$B$12:$B$187,Loans!$B50,LoansR!AN$12:AN$187)</f>
        <v>0</v>
      </c>
      <c r="AP50" s="57"/>
    </row>
    <row r="51" spans="1:42" x14ac:dyDescent="0.2">
      <c r="A51" s="1">
        <f t="shared" si="2"/>
        <v>7</v>
      </c>
      <c r="B51" s="101">
        <f t="shared" si="4"/>
        <v>44408</v>
      </c>
      <c r="C51" s="37">
        <f>SUMIF(LoansC!$B$12:$B$187,Loans!$B51,LoansC!C$12:C$187)+SUMIF(LoansR!$B$12:$B$187,Loans!$B51,LoansR!C$12:C$187)</f>
        <v>2660223.11</v>
      </c>
      <c r="D51" s="37">
        <f>SUMIF(LoansC!$B$12:$B$187,Loans!$B51,LoansC!D$12:D$187)+SUMIF(LoansR!$B$12:$B$187,Loans!$B51,LoansR!D$12:D$187)</f>
        <v>82417533.340000004</v>
      </c>
      <c r="E51" s="37">
        <f>SUMIF(LoansC!$B$12:$B$187,Loans!$B51,LoansC!E$12:E$187)+SUMIF(LoansR!$B$12:$B$187,Loans!$B51,LoansR!E$12:E$187)</f>
        <v>0</v>
      </c>
      <c r="F51" s="37">
        <f>SUMIF(LoansC!$B$12:$B$187,Loans!$B51,LoansC!F$12:F$187)+SUMIF(LoansR!$B$12:$B$187,Loans!$B51,LoansR!F$12:F$187)</f>
        <v>0</v>
      </c>
      <c r="G51" s="37">
        <f>SUMIF(LoansC!$B$12:$B$187,Loans!$B51,LoansC!G$12:G$187)+SUMIF(LoansR!$B$12:$B$187,Loans!$B51,LoansR!G$12:G$187)</f>
        <v>2739</v>
      </c>
      <c r="H51" s="37">
        <f>SUMIF(LoansC!$B$12:$B$187,Loans!$B51,LoansC!H$12:H$187)+SUMIF(LoansR!$B$12:$B$187,Loans!$B51,LoansR!H$12:H$187)</f>
        <v>16833835.949999999</v>
      </c>
      <c r="I51" s="37">
        <f>SUMIF(LoansC!$B$12:$B$187,Loans!$B51,LoansC!I$12:I$187)+SUMIF(LoansR!$B$12:$B$187,Loans!$B51,LoansR!I$12:I$187)</f>
        <v>0</v>
      </c>
      <c r="J51" s="37">
        <f>SUMIF(LoansC!$B$12:$B$187,Loans!$B51,LoansC!J$12:J$187)+SUMIF(LoansR!$B$12:$B$187,Loans!$B51,LoansR!J$12:J$187)</f>
        <v>16833835.949999999</v>
      </c>
      <c r="K51" s="37">
        <f>SUMIF(LoansC!$B$12:$B$187,Loans!$B51,LoansC!K$12:K$187)+SUMIF(LoansR!$B$12:$B$187,Loans!$B51,LoansR!K$12:K$187)</f>
        <v>155847.03000000003</v>
      </c>
      <c r="L51" s="37">
        <f>SUMIF(LoansC!$B$12:$B$187,Loans!$B51,LoansC!L$12:L$187)+SUMIF(LoansR!$B$12:$B$187,Loans!$B51,LoansR!L$12:L$187)</f>
        <v>155847.03000000003</v>
      </c>
      <c r="M51" s="37">
        <f>SUMIF(LoansC!$B$12:$B$187,Loans!$B51,LoansC!M$12:M$187)+SUMIF(LoansR!$B$12:$B$187,Loans!$B51,LoansR!M$12:M$187)</f>
        <v>1130253</v>
      </c>
      <c r="N51" s="37">
        <f>SUMIF(LoansC!$B$12:$B$187,Loans!$B51,LoansC!N$12:N$187)+SUMIF(LoansR!$B$12:$B$187,Loans!$B51,LoansR!N$12:N$187)</f>
        <v>0</v>
      </c>
      <c r="O51" s="37">
        <f>SUMIF(LoansC!$B$12:$B$187,Loans!$B51,LoansC!O$12:O$187)+SUMIF(LoansR!$B$12:$B$187,Loans!$B51,LoansR!O$12:O$187)</f>
        <v>989243.56</v>
      </c>
      <c r="P51" s="37">
        <f>SUMIF(LoansC!$B$12:$B$187,Loans!$B51,LoansC!P$12:P$187)+SUMIF(LoansR!$B$12:$B$187,Loans!$B51,LoansR!P$12:P$187)</f>
        <v>155847.03000000003</v>
      </c>
      <c r="Q51" s="37">
        <f>SUMIF(LoansC!$B$12:$B$187,Loans!$B51,LoansC!Q$12:Q$187)+SUMIF(LoansR!$B$12:$B$187,Loans!$B51,LoansR!Q$12:Q$187)</f>
        <v>833396.52999999991</v>
      </c>
      <c r="R51" s="37">
        <f>SUMIF(LoansC!$B$12:$B$187,Loans!$B51,LoansC!R$12:R$187)+SUMIF(LoansR!$B$12:$B$187,Loans!$B51,LoansR!R$12:R$187)</f>
        <v>0</v>
      </c>
      <c r="S51" s="37">
        <f>SUMIF(LoansC!$B$12:$B$187,Loans!$B51,LoansC!S$12:S$187)+SUMIF(LoansR!$B$12:$B$187,Loans!$B51,LoansR!S$12:S$187)</f>
        <v>16000439.420000002</v>
      </c>
      <c r="T51" s="37">
        <f>SUMIF(LoansC!$B$12:$B$187,Loans!$B51,LoansC!T$12:T$187)+SUMIF(LoansR!$B$12:$B$187,Loans!$B51,LoansR!T$12:T$187)</f>
        <v>16000439.420000002</v>
      </c>
      <c r="U51" s="37">
        <f>(SUMIF(LoansC!$B$12:$B$187,Loans!$B51,LoansC!U$12:U$187)+SUMIF(LoansR!$B$12:$B$187,Loans!$B51,LoansR!U$12:U$187))/2</f>
        <v>1</v>
      </c>
      <c r="V51" s="37">
        <f>SUMIF(LoansC!$B$12:$B$187,Loans!$B51,LoansC!V$12:V$187)+SUMIF(LoansR!$B$12:$B$187,Loans!$B51,LoansR!V$12:V$187)</f>
        <v>135652.66136374997</v>
      </c>
      <c r="W51" s="37">
        <f>SUMIF(LoansC!$B$12:$B$187,Loans!$B51,LoansC!W$12:W$187)+SUMIF(LoansR!$B$12:$B$187,Loans!$B51,LoansR!W$12:W$187)</f>
        <v>0</v>
      </c>
      <c r="X51" s="50">
        <f>IF(MONTH($B51)&gt;=6,VLOOKUP(YEAR($B51)+1,SRECPrice!$B$5:$C$29,2,FALSE),VLOOKUP(YEAR($B51),SRECPrice!$B$5:$C$29,2,FALSE))</f>
        <v>209</v>
      </c>
      <c r="Y51" s="37">
        <f>SUMIF(LoansC!$B$12:$B$187,Loans!$B51,LoansC!Y$12:Y$187)+SUMIF(LoansR!$B$12:$B$187,Loans!$B51,LoansR!Y$12:Y$187)</f>
        <v>0</v>
      </c>
      <c r="Z51" s="37">
        <f>SUMIF(LoansC!$B$12:$B$187,Loans!$B51,LoansC!Z$12:Z$187)+SUMIF(LoansR!$B$12:$B$187,Loans!$B51,LoansR!Z$12:Z$187)</f>
        <v>0</v>
      </c>
      <c r="AA51" s="37">
        <f>SUMIF(LoansC!$B$12:$B$187,Loans!$B51,LoansC!AA$12:AA$187)+SUMIF(LoansR!$B$12:$B$187,Loans!$B51,LoansR!AA$12:AA$187)</f>
        <v>0</v>
      </c>
      <c r="AB51" s="37">
        <f>SUMIF(LoansC!$B$12:$B$187,Loans!$B51,LoansC!AB$12:AB$187)+SUMIF(LoansR!$B$12:$B$187,Loans!$B51,LoansR!AB$12:AB$187)</f>
        <v>0</v>
      </c>
      <c r="AC51" s="37">
        <f>SUMIF(LoansC!$B$12:$B$187,Loans!$B51,LoansC!AC$12:AC$187)+SUMIF(LoansR!$B$12:$B$187,Loans!$B51,LoansR!AC$12:AC$187)</f>
        <v>656</v>
      </c>
      <c r="AD51" s="37">
        <f>SUMIF(LoansC!$B$12:$B$187,Loans!$B51,LoansC!AD$12:AD$187)+SUMIF(LoansR!$B$12:$B$187,Loans!$B51,LoansR!AD$12:AD$187)</f>
        <v>0</v>
      </c>
      <c r="AE51" s="56">
        <f>SUMIF(LoansC!$B$12:$B$187,Loans!$B51,LoansC!AE$12:AE$187)</f>
        <v>9.6699999999999994E-2</v>
      </c>
      <c r="AF51" s="37">
        <f>SUMIF(LoansC!$B$12:$B$187,Loans!$B51,LoansC!AF$12:AF$187)+SUMIF(LoansR!$B$12:$B$187,Loans!$B51,LoansR!AF$12:AF$187)</f>
        <v>-20194.946785250024</v>
      </c>
      <c r="AG51" s="37">
        <f>SUMIF(LoansC!$B$12:$B$187,Loans!$B51,LoansC!AG$12:AG$187)+SUMIF(LoansR!$B$12:$B$187,Loans!$B51,LoansR!AG$12:AG$187)</f>
        <v>0</v>
      </c>
      <c r="AH51" s="37">
        <f>SUMIF(LoansC!$B$12:$B$187,Loans!$B51,LoansC!AH$12:AH$187)+SUMIF(LoansR!$B$12:$B$187,Loans!$B51,LoansR!AH$12:AH$187)</f>
        <v>0</v>
      </c>
      <c r="AI51" s="37">
        <f>SUMIF(LoansC!$B$12:$B$187,Loans!$B51,LoansC!AI$12:AI$187)+SUMIF(LoansR!$B$12:$B$187,Loans!$B51,LoansR!AI$12:AI$187)</f>
        <v>2083</v>
      </c>
      <c r="AJ51" s="37">
        <f>SUMIF(LoansC!$B$12:$B$187,Loans!$B51,LoansC!AJ$12:AJ$187)+SUMIF(LoansR!$B$12:$B$187,Loans!$B51,LoansR!AJ$12:AJ$187)</f>
        <v>553896.56000000006</v>
      </c>
      <c r="AK51" s="37">
        <f>SUMIF(LoansC!$B$12:$B$187,Loans!$B51,LoansC!AK$12:AK$187)+SUMIF(LoansR!$B$12:$B$187,Loans!$B51,LoansR!AK$12:AK$187)</f>
        <v>0</v>
      </c>
      <c r="AL51" s="37">
        <f>SUMIF(LoansC!$B$12:$B$187,Loans!$B51,LoansC!AL$12:AL$187)+SUMIF(LoansR!$B$12:$B$187,Loans!$B51,LoansR!AL$12:AL$187)</f>
        <v>0</v>
      </c>
      <c r="AM51" s="37">
        <f>SUMIF(LoansC!$B$12:$B$187,Loans!$B51,LoansC!AM$12:AM$187)+SUMIF(LoansR!$B$12:$B$187,Loans!$B51,LoansR!AM$12:AM$187)</f>
        <v>0</v>
      </c>
      <c r="AN51" s="37">
        <f>SUMIF(LoansC!$B$12:$B$187,Loans!$B51,LoansC!AN$12:AN$187)+SUMIF(LoansR!$B$12:$B$187,Loans!$B51,LoansR!AN$12:AN$187)</f>
        <v>0</v>
      </c>
      <c r="AP51" s="57"/>
    </row>
    <row r="52" spans="1:42" x14ac:dyDescent="0.2">
      <c r="A52" s="1">
        <f t="shared" si="2"/>
        <v>8</v>
      </c>
      <c r="B52" s="101">
        <f t="shared" si="4"/>
        <v>44439</v>
      </c>
      <c r="C52" s="37">
        <f>SUMIF(LoansC!$B$12:$B$187,Loans!$B52,LoansC!C$12:C$187)+SUMIF(LoansR!$B$12:$B$187,Loans!$B52,LoansR!C$12:C$187)</f>
        <v>2447690.8200000008</v>
      </c>
      <c r="D52" s="37">
        <f>SUMIF(LoansC!$B$12:$B$187,Loans!$B52,LoansC!D$12:D$187)+SUMIF(LoansR!$B$12:$B$187,Loans!$B52,LoansR!D$12:D$187)</f>
        <v>84865224.159999996</v>
      </c>
      <c r="E52" s="37">
        <f>SUMIF(LoansC!$B$12:$B$187,Loans!$B52,LoansC!E$12:E$187)+SUMIF(LoansR!$B$12:$B$187,Loans!$B52,LoansR!E$12:E$187)</f>
        <v>0</v>
      </c>
      <c r="F52" s="37">
        <f>SUMIF(LoansC!$B$12:$B$187,Loans!$B52,LoansC!F$12:F$187)+SUMIF(LoansR!$B$12:$B$187,Loans!$B52,LoansR!F$12:F$187)</f>
        <v>0</v>
      </c>
      <c r="G52" s="37">
        <f>SUMIF(LoansC!$B$12:$B$187,Loans!$B52,LoansC!G$12:G$187)+SUMIF(LoansR!$B$12:$B$187,Loans!$B52,LoansR!G$12:G$187)</f>
        <v>2685</v>
      </c>
      <c r="H52" s="37">
        <f>SUMIF(LoansC!$B$12:$B$187,Loans!$B52,LoansC!H$12:H$187)+SUMIF(LoansR!$B$12:$B$187,Loans!$B52,LoansR!H$12:H$187)</f>
        <v>16000439.420000002</v>
      </c>
      <c r="I52" s="37">
        <f>SUMIF(LoansC!$B$12:$B$187,Loans!$B52,LoansC!I$12:I$187)+SUMIF(LoansR!$B$12:$B$187,Loans!$B52,LoansR!I$12:I$187)</f>
        <v>0</v>
      </c>
      <c r="J52" s="37">
        <f>SUMIF(LoansC!$B$12:$B$187,Loans!$B52,LoansC!J$12:J$187)+SUMIF(LoansR!$B$12:$B$187,Loans!$B52,LoansR!J$12:J$187)</f>
        <v>16000439.420000002</v>
      </c>
      <c r="K52" s="37">
        <f>SUMIF(LoansC!$B$12:$B$187,Loans!$B52,LoansC!K$12:K$187)+SUMIF(LoansR!$B$12:$B$187,Loans!$B52,LoansR!K$12:K$187)</f>
        <v>148133.00999999998</v>
      </c>
      <c r="L52" s="37">
        <f>SUMIF(LoansC!$B$12:$B$187,Loans!$B52,LoansC!L$12:L$187)+SUMIF(LoansR!$B$12:$B$187,Loans!$B52,LoansR!L$12:L$187)</f>
        <v>148133.00999999998</v>
      </c>
      <c r="M52" s="37">
        <f>SUMIF(LoansC!$B$12:$B$187,Loans!$B52,LoansC!M$12:M$187)+SUMIF(LoansR!$B$12:$B$187,Loans!$B52,LoansR!M$12:M$187)</f>
        <v>1091835</v>
      </c>
      <c r="N52" s="37">
        <f>SUMIF(LoansC!$B$12:$B$187,Loans!$B52,LoansC!N$12:N$187)+SUMIF(LoansR!$B$12:$B$187,Loans!$B52,LoansR!N$12:N$187)</f>
        <v>0</v>
      </c>
      <c r="O52" s="37">
        <f>SUMIF(LoansC!$B$12:$B$187,Loans!$B52,LoansC!O$12:O$187)+SUMIF(LoansR!$B$12:$B$187,Loans!$B52,LoansR!O$12:O$187)</f>
        <v>946755.51</v>
      </c>
      <c r="P52" s="37">
        <f>SUMIF(LoansC!$B$12:$B$187,Loans!$B52,LoansC!P$12:P$187)+SUMIF(LoansR!$B$12:$B$187,Loans!$B52,LoansR!P$12:P$187)</f>
        <v>148133.00999999998</v>
      </c>
      <c r="Q52" s="37">
        <f>SUMIF(LoansC!$B$12:$B$187,Loans!$B52,LoansC!Q$12:Q$187)+SUMIF(LoansR!$B$12:$B$187,Loans!$B52,LoansR!Q$12:Q$187)</f>
        <v>798622.5</v>
      </c>
      <c r="R52" s="37">
        <f>SUMIF(LoansC!$B$12:$B$187,Loans!$B52,LoansC!R$12:R$187)+SUMIF(LoansR!$B$12:$B$187,Loans!$B52,LoansR!R$12:R$187)</f>
        <v>0</v>
      </c>
      <c r="S52" s="37">
        <f>SUMIF(LoansC!$B$12:$B$187,Loans!$B52,LoansC!S$12:S$187)+SUMIF(LoansR!$B$12:$B$187,Loans!$B52,LoansR!S$12:S$187)</f>
        <v>15201816.919999998</v>
      </c>
      <c r="T52" s="37">
        <f>SUMIF(LoansC!$B$12:$B$187,Loans!$B52,LoansC!T$12:T$187)+SUMIF(LoansR!$B$12:$B$187,Loans!$B52,LoansR!T$12:T$187)</f>
        <v>15201816.919999998</v>
      </c>
      <c r="U52" s="37">
        <f>(SUMIF(LoansC!$B$12:$B$187,Loans!$B52,LoansC!U$12:U$187)+SUMIF(LoansR!$B$12:$B$187,Loans!$B52,LoansR!U$12:U$187))/2</f>
        <v>1</v>
      </c>
      <c r="V52" s="37">
        <f>SUMIF(LoansC!$B$12:$B$187,Loans!$B52,LoansC!V$12:V$187)+SUMIF(LoansR!$B$12:$B$187,Loans!$B52,LoansR!V$12:V$187)</f>
        <v>128936.87432616667</v>
      </c>
      <c r="W52" s="37">
        <f>SUMIF(LoansC!$B$12:$B$187,Loans!$B52,LoansC!W$12:W$187)+SUMIF(LoansR!$B$12:$B$187,Loans!$B52,LoansR!W$12:W$187)</f>
        <v>0</v>
      </c>
      <c r="X52" s="50">
        <f>IF(MONTH($B52)&gt;=6,VLOOKUP(YEAR($B52)+1,SRECPrice!$B$5:$C$29,2,FALSE),VLOOKUP(YEAR($B52),SRECPrice!$B$5:$C$29,2,FALSE))</f>
        <v>209</v>
      </c>
      <c r="Y52" s="37">
        <f>SUMIF(LoansC!$B$12:$B$187,Loans!$B52,LoansC!Y$12:Y$187)+SUMIF(LoansR!$B$12:$B$187,Loans!$B52,LoansR!Y$12:Y$187)</f>
        <v>0</v>
      </c>
      <c r="Z52" s="37">
        <f>SUMIF(LoansC!$B$12:$B$187,Loans!$B52,LoansC!Z$12:Z$187)+SUMIF(LoansR!$B$12:$B$187,Loans!$B52,LoansR!Z$12:Z$187)</f>
        <v>0</v>
      </c>
      <c r="AA52" s="37">
        <f>SUMIF(LoansC!$B$12:$B$187,Loans!$B52,LoansC!AA$12:AA$187)+SUMIF(LoansR!$B$12:$B$187,Loans!$B52,LoansR!AA$12:AA$187)</f>
        <v>0</v>
      </c>
      <c r="AB52" s="37">
        <f>SUMIF(LoansC!$B$12:$B$187,Loans!$B52,LoansC!AB$12:AB$187)+SUMIF(LoansR!$B$12:$B$187,Loans!$B52,LoansR!AB$12:AB$187)</f>
        <v>0</v>
      </c>
      <c r="AC52" s="37">
        <f>SUMIF(LoansC!$B$12:$B$187,Loans!$B52,LoansC!AC$12:AC$187)+SUMIF(LoansR!$B$12:$B$187,Loans!$B52,LoansR!AC$12:AC$187)</f>
        <v>691</v>
      </c>
      <c r="AD52" s="37">
        <f>SUMIF(LoansC!$B$12:$B$187,Loans!$B52,LoansC!AD$12:AD$187)+SUMIF(LoansR!$B$12:$B$187,Loans!$B52,LoansR!AD$12:AD$187)</f>
        <v>0</v>
      </c>
      <c r="AE52" s="56">
        <f>SUMIF(LoansC!$B$12:$B$187,Loans!$B52,LoansC!AE$12:AE$187)</f>
        <v>9.6699999999999994E-2</v>
      </c>
      <c r="AF52" s="37">
        <f>SUMIF(LoansC!$B$12:$B$187,Loans!$B52,LoansC!AF$12:AF$187)+SUMIF(LoansR!$B$12:$B$187,Loans!$B52,LoansR!AF$12:AF$187)</f>
        <v>-19196.665084416694</v>
      </c>
      <c r="AG52" s="37">
        <f>SUMIF(LoansC!$B$12:$B$187,Loans!$B52,LoansC!AG$12:AG$187)+SUMIF(LoansR!$B$12:$B$187,Loans!$B52,LoansR!AG$12:AG$187)</f>
        <v>0</v>
      </c>
      <c r="AH52" s="37">
        <f>SUMIF(LoansC!$B$12:$B$187,Loans!$B52,LoansC!AH$12:AH$187)+SUMIF(LoansR!$B$12:$B$187,Loans!$B52,LoansR!AH$12:AH$187)</f>
        <v>0</v>
      </c>
      <c r="AI52" s="37">
        <f>SUMIF(LoansC!$B$12:$B$187,Loans!$B52,LoansC!AI$12:AI$187)+SUMIF(LoansR!$B$12:$B$187,Loans!$B52,LoansR!AI$12:AI$187)</f>
        <v>1994</v>
      </c>
      <c r="AJ52" s="37">
        <f>SUMIF(LoansC!$B$12:$B$187,Loans!$B52,LoansC!AJ$12:AJ$187)+SUMIF(LoansR!$B$12:$B$187,Loans!$B52,LoansR!AJ$12:AJ$187)</f>
        <v>530009.51</v>
      </c>
      <c r="AK52" s="37">
        <f>SUMIF(LoansC!$B$12:$B$187,Loans!$B52,LoansC!AK$12:AK$187)+SUMIF(LoansR!$B$12:$B$187,Loans!$B52,LoansR!AK$12:AK$187)</f>
        <v>0</v>
      </c>
      <c r="AL52" s="37">
        <f>SUMIF(LoansC!$B$12:$B$187,Loans!$B52,LoansC!AL$12:AL$187)+SUMIF(LoansR!$B$12:$B$187,Loans!$B52,LoansR!AL$12:AL$187)</f>
        <v>0</v>
      </c>
      <c r="AM52" s="37">
        <f>SUMIF(LoansC!$B$12:$B$187,Loans!$B52,LoansC!AM$12:AM$187)+SUMIF(LoansR!$B$12:$B$187,Loans!$B52,LoansR!AM$12:AM$187)</f>
        <v>0</v>
      </c>
      <c r="AN52" s="37">
        <f>SUMIF(LoansC!$B$12:$B$187,Loans!$B52,LoansC!AN$12:AN$187)+SUMIF(LoansR!$B$12:$B$187,Loans!$B52,LoansR!AN$12:AN$187)</f>
        <v>0</v>
      </c>
      <c r="AP52" s="57"/>
    </row>
    <row r="53" spans="1:42" x14ac:dyDescent="0.2">
      <c r="A53" s="1">
        <f t="shared" si="2"/>
        <v>9</v>
      </c>
      <c r="B53" s="101">
        <f t="shared" si="4"/>
        <v>44469</v>
      </c>
      <c r="C53" s="37">
        <f>SUMIF(LoansC!$B$12:$B$187,Loans!$B53,LoansC!C$12:C$187)+SUMIF(LoansR!$B$12:$B$187,Loans!$B53,LoansR!C$12:C$187)</f>
        <v>2083036.4999999998</v>
      </c>
      <c r="D53" s="37">
        <f>SUMIF(LoansC!$B$12:$B$187,Loans!$B53,LoansC!D$12:D$187)+SUMIF(LoansR!$B$12:$B$187,Loans!$B53,LoansR!D$12:D$187)</f>
        <v>86948260.659999996</v>
      </c>
      <c r="E53" s="37">
        <f>SUMIF(LoansC!$B$12:$B$187,Loans!$B53,LoansC!E$12:E$187)+SUMIF(LoansR!$B$12:$B$187,Loans!$B53,LoansR!E$12:E$187)</f>
        <v>0</v>
      </c>
      <c r="F53" s="37">
        <f>SUMIF(LoansC!$B$12:$B$187,Loans!$B53,LoansC!F$12:F$187)+SUMIF(LoansR!$B$12:$B$187,Loans!$B53,LoansR!F$12:F$187)</f>
        <v>0</v>
      </c>
      <c r="G53" s="37">
        <f>SUMIF(LoansC!$B$12:$B$187,Loans!$B53,LoansC!G$12:G$187)+SUMIF(LoansR!$B$12:$B$187,Loans!$B53,LoansR!G$12:G$187)</f>
        <v>2657</v>
      </c>
      <c r="H53" s="37">
        <f>SUMIF(LoansC!$B$12:$B$187,Loans!$B53,LoansC!H$12:H$187)+SUMIF(LoansR!$B$12:$B$187,Loans!$B53,LoansR!H$12:H$187)</f>
        <v>15201816.919999998</v>
      </c>
      <c r="I53" s="37">
        <f>SUMIF(LoansC!$B$12:$B$187,Loans!$B53,LoansC!I$12:I$187)+SUMIF(LoansR!$B$12:$B$187,Loans!$B53,LoansR!I$12:I$187)</f>
        <v>0</v>
      </c>
      <c r="J53" s="37">
        <f>SUMIF(LoansC!$B$12:$B$187,Loans!$B53,LoansC!J$12:J$187)+SUMIF(LoansR!$B$12:$B$187,Loans!$B53,LoansR!J$12:J$187)</f>
        <v>15201816.919999998</v>
      </c>
      <c r="K53" s="37">
        <f>SUMIF(LoansC!$B$12:$B$187,Loans!$B53,LoansC!K$12:K$187)+SUMIF(LoansR!$B$12:$B$187,Loans!$B53,LoansR!K$12:K$187)</f>
        <v>140740.92000000001</v>
      </c>
      <c r="L53" s="37">
        <f>SUMIF(LoansC!$B$12:$B$187,Loans!$B53,LoansC!L$12:L$187)+SUMIF(LoansR!$B$12:$B$187,Loans!$B53,LoansR!L$12:L$187)</f>
        <v>140740.92000000001</v>
      </c>
      <c r="M53" s="37">
        <f>SUMIF(LoansC!$B$12:$B$187,Loans!$B53,LoansC!M$12:M$187)+SUMIF(LoansR!$B$12:$B$187,Loans!$B53,LoansR!M$12:M$187)</f>
        <v>1079067</v>
      </c>
      <c r="N53" s="37">
        <f>SUMIF(LoansC!$B$12:$B$187,Loans!$B53,LoansC!N$12:N$187)+SUMIF(LoansR!$B$12:$B$187,Loans!$B53,LoansR!N$12:N$187)</f>
        <v>0</v>
      </c>
      <c r="O53" s="37">
        <f>SUMIF(LoansC!$B$12:$B$187,Loans!$B53,LoansC!O$12:O$187)+SUMIF(LoansR!$B$12:$B$187,Loans!$B53,LoansR!O$12:O$187)</f>
        <v>903391.79</v>
      </c>
      <c r="P53" s="37">
        <f>SUMIF(LoansC!$B$12:$B$187,Loans!$B53,LoansC!P$12:P$187)+SUMIF(LoansR!$B$12:$B$187,Loans!$B53,LoansR!P$12:P$187)</f>
        <v>140740.92000000001</v>
      </c>
      <c r="Q53" s="37">
        <f>SUMIF(LoansC!$B$12:$B$187,Loans!$B53,LoansC!Q$12:Q$187)+SUMIF(LoansR!$B$12:$B$187,Loans!$B53,LoansR!Q$12:Q$187)</f>
        <v>762650.87000000023</v>
      </c>
      <c r="R53" s="37">
        <f>SUMIF(LoansC!$B$12:$B$187,Loans!$B53,LoansC!R$12:R$187)+SUMIF(LoansR!$B$12:$B$187,Loans!$B53,LoansR!R$12:R$187)</f>
        <v>0</v>
      </c>
      <c r="S53" s="37">
        <f>SUMIF(LoansC!$B$12:$B$187,Loans!$B53,LoansC!S$12:S$187)+SUMIF(LoansR!$B$12:$B$187,Loans!$B53,LoansR!S$12:S$187)</f>
        <v>14439166.049999999</v>
      </c>
      <c r="T53" s="37">
        <f>SUMIF(LoansC!$B$12:$B$187,Loans!$B53,LoansC!T$12:T$187)+SUMIF(LoansR!$B$12:$B$187,Loans!$B53,LoansR!T$12:T$187)</f>
        <v>14439166.049999999</v>
      </c>
      <c r="U53" s="37">
        <f>(SUMIF(LoansC!$B$12:$B$187,Loans!$B53,LoansC!U$12:U$187)+SUMIF(LoansR!$B$12:$B$187,Loans!$B53,LoansR!U$12:U$187))/2</f>
        <v>1</v>
      </c>
      <c r="V53" s="37">
        <f>SUMIF(LoansC!$B$12:$B$187,Loans!$B53,LoansC!V$12:V$187)+SUMIF(LoansR!$B$12:$B$187,Loans!$B53,LoansR!V$12:V$187)</f>
        <v>122501.30801366664</v>
      </c>
      <c r="W53" s="37">
        <f>SUMIF(LoansC!$B$12:$B$187,Loans!$B53,LoansC!W$12:W$187)+SUMIF(LoansR!$B$12:$B$187,Loans!$B53,LoansR!W$12:W$187)</f>
        <v>0</v>
      </c>
      <c r="X53" s="50">
        <f>IF(MONTH($B53)&gt;=6,VLOOKUP(YEAR($B53)+1,SRECPrice!$B$5:$C$29,2,FALSE),VLOOKUP(YEAR($B53),SRECPrice!$B$5:$C$29,2,FALSE))</f>
        <v>209</v>
      </c>
      <c r="Y53" s="37">
        <f>SUMIF(LoansC!$B$12:$B$187,Loans!$B53,LoansC!Y$12:Y$187)+SUMIF(LoansR!$B$12:$B$187,Loans!$B53,LoansR!Y$12:Y$187)</f>
        <v>0</v>
      </c>
      <c r="Z53" s="37">
        <f>SUMIF(LoansC!$B$12:$B$187,Loans!$B53,LoansC!Z$12:Z$187)+SUMIF(LoansR!$B$12:$B$187,Loans!$B53,LoansR!Z$12:Z$187)</f>
        <v>0</v>
      </c>
      <c r="AA53" s="37">
        <f>SUMIF(LoansC!$B$12:$B$187,Loans!$B53,LoansC!AA$12:AA$187)+SUMIF(LoansR!$B$12:$B$187,Loans!$B53,LoansR!AA$12:AA$187)</f>
        <v>0</v>
      </c>
      <c r="AB53" s="37">
        <f>SUMIF(LoansC!$B$12:$B$187,Loans!$B53,LoansC!AB$12:AB$187)+SUMIF(LoansR!$B$12:$B$187,Loans!$B53,LoansR!AB$12:AB$187)</f>
        <v>0</v>
      </c>
      <c r="AC53" s="37">
        <f>SUMIF(LoansC!$B$12:$B$187,Loans!$B53,LoansC!AC$12:AC$187)+SUMIF(LoansR!$B$12:$B$187,Loans!$B53,LoansR!AC$12:AC$187)</f>
        <v>754</v>
      </c>
      <c r="AD53" s="37">
        <f>SUMIF(LoansC!$B$12:$B$187,Loans!$B53,LoansC!AD$12:AD$187)+SUMIF(LoansR!$B$12:$B$187,Loans!$B53,LoansR!AD$12:AD$187)</f>
        <v>0</v>
      </c>
      <c r="AE53" s="56">
        <f>SUMIF(LoansC!$B$12:$B$187,Loans!$B53,LoansC!AE$12:AE$187)</f>
        <v>9.6699999999999994E-2</v>
      </c>
      <c r="AF53" s="37">
        <f>SUMIF(LoansC!$B$12:$B$187,Loans!$B53,LoansC!AF$12:AF$187)+SUMIF(LoansR!$B$12:$B$187,Loans!$B53,LoansR!AF$12:AF$187)</f>
        <v>-18240.121939000019</v>
      </c>
      <c r="AG53" s="37">
        <f>SUMIF(LoansC!$B$12:$B$187,Loans!$B53,LoansC!AG$12:AG$187)+SUMIF(LoansR!$B$12:$B$187,Loans!$B53,LoansR!AG$12:AG$187)</f>
        <v>0</v>
      </c>
      <c r="AH53" s="37">
        <f>SUMIF(LoansC!$B$12:$B$187,Loans!$B53,LoansC!AH$12:AH$187)+SUMIF(LoansR!$B$12:$B$187,Loans!$B53,LoansR!AH$12:AH$187)</f>
        <v>0</v>
      </c>
      <c r="AI53" s="37">
        <f>SUMIF(LoansC!$B$12:$B$187,Loans!$B53,LoansC!AI$12:AI$187)+SUMIF(LoansR!$B$12:$B$187,Loans!$B53,LoansR!AI$12:AI$187)</f>
        <v>1903</v>
      </c>
      <c r="AJ53" s="37">
        <f>SUMIF(LoansC!$B$12:$B$187,Loans!$B53,LoansC!AJ$12:AJ$187)+SUMIF(LoansR!$B$12:$B$187,Loans!$B53,LoansR!AJ$12:AJ$187)</f>
        <v>505664.79000000004</v>
      </c>
      <c r="AK53" s="37">
        <f>SUMIF(LoansC!$B$12:$B$187,Loans!$B53,LoansC!AK$12:AK$187)+SUMIF(LoansR!$B$12:$B$187,Loans!$B53,LoansR!AK$12:AK$187)</f>
        <v>0</v>
      </c>
      <c r="AL53" s="37">
        <f>SUMIF(LoansC!$B$12:$B$187,Loans!$B53,LoansC!AL$12:AL$187)+SUMIF(LoansR!$B$12:$B$187,Loans!$B53,LoansR!AL$12:AL$187)</f>
        <v>0</v>
      </c>
      <c r="AM53" s="37">
        <f>SUMIF(LoansC!$B$12:$B$187,Loans!$B53,LoansC!AM$12:AM$187)+SUMIF(LoansR!$B$12:$B$187,Loans!$B53,LoansR!AM$12:AM$187)</f>
        <v>0</v>
      </c>
      <c r="AN53" s="37">
        <f>SUMIF(LoansC!$B$12:$B$187,Loans!$B53,LoansC!AN$12:AN$187)+SUMIF(LoansR!$B$12:$B$187,Loans!$B53,LoansR!AN$12:AN$187)</f>
        <v>0</v>
      </c>
      <c r="AP53" s="57"/>
    </row>
    <row r="54" spans="1:42" x14ac:dyDescent="0.2">
      <c r="A54" s="1">
        <f t="shared" si="2"/>
        <v>10</v>
      </c>
      <c r="B54" s="101">
        <f t="shared" si="4"/>
        <v>44500</v>
      </c>
      <c r="C54" s="37">
        <f>SUMIF(LoansC!$B$12:$B$187,Loans!$B54,LoansC!C$12:C$187)+SUMIF(LoansR!$B$12:$B$187,Loans!$B54,LoansR!C$12:C$187)</f>
        <v>1681123.9700000004</v>
      </c>
      <c r="D54" s="37">
        <f>SUMIF(LoansC!$B$12:$B$187,Loans!$B54,LoansC!D$12:D$187)+SUMIF(LoansR!$B$12:$B$187,Loans!$B54,LoansR!D$12:D$187)</f>
        <v>88629384.629999995</v>
      </c>
      <c r="E54" s="37">
        <f>SUMIF(LoansC!$B$12:$B$187,Loans!$B54,LoansC!E$12:E$187)+SUMIF(LoansR!$B$12:$B$187,Loans!$B54,LoansR!E$12:E$187)</f>
        <v>0</v>
      </c>
      <c r="F54" s="37">
        <f>SUMIF(LoansC!$B$12:$B$187,Loans!$B54,LoansC!F$12:F$187)+SUMIF(LoansR!$B$12:$B$187,Loans!$B54,LoansR!F$12:F$187)</f>
        <v>0</v>
      </c>
      <c r="G54" s="37">
        <f>SUMIF(LoansC!$B$12:$B$187,Loans!$B54,LoansC!G$12:G$187)+SUMIF(LoansR!$B$12:$B$187,Loans!$B54,LoansR!G$12:G$187)</f>
        <v>2452</v>
      </c>
      <c r="H54" s="37">
        <f>SUMIF(LoansC!$B$12:$B$187,Loans!$B54,LoansC!H$12:H$187)+SUMIF(LoansR!$B$12:$B$187,Loans!$B54,LoansR!H$12:H$187)</f>
        <v>14439166.050000001</v>
      </c>
      <c r="I54" s="37">
        <f>SUMIF(LoansC!$B$12:$B$187,Loans!$B54,LoansC!I$12:I$187)+SUMIF(LoansR!$B$12:$B$187,Loans!$B54,LoansR!I$12:I$187)</f>
        <v>0</v>
      </c>
      <c r="J54" s="37">
        <f>SUMIF(LoansC!$B$12:$B$187,Loans!$B54,LoansC!J$12:J$187)+SUMIF(LoansR!$B$12:$B$187,Loans!$B54,LoansR!J$12:J$187)</f>
        <v>14439166.049999999</v>
      </c>
      <c r="K54" s="37">
        <f>SUMIF(LoansC!$B$12:$B$187,Loans!$B54,LoansC!K$12:K$187)+SUMIF(LoansR!$B$12:$B$187,Loans!$B54,LoansR!K$12:K$187)</f>
        <v>133681.88</v>
      </c>
      <c r="L54" s="37">
        <f>SUMIF(LoansC!$B$12:$B$187,Loans!$B54,LoansC!L$12:L$187)+SUMIF(LoansR!$B$12:$B$187,Loans!$B54,LoansR!L$12:L$187)</f>
        <v>133681.88</v>
      </c>
      <c r="M54" s="37">
        <f>SUMIF(LoansC!$B$12:$B$187,Loans!$B54,LoansC!M$12:M$187)+SUMIF(LoansR!$B$12:$B$187,Loans!$B54,LoansR!M$12:M$187)</f>
        <v>976638</v>
      </c>
      <c r="N54" s="37">
        <f>SUMIF(LoansC!$B$12:$B$187,Loans!$B54,LoansC!N$12:N$187)+SUMIF(LoansR!$B$12:$B$187,Loans!$B54,LoansR!N$12:N$187)</f>
        <v>0</v>
      </c>
      <c r="O54" s="37">
        <f>SUMIF(LoansC!$B$12:$B$187,Loans!$B54,LoansC!O$12:O$187)+SUMIF(LoansR!$B$12:$B$187,Loans!$B54,LoansR!O$12:O$187)</f>
        <v>828464.05</v>
      </c>
      <c r="P54" s="37">
        <f>SUMIF(LoansC!$B$12:$B$187,Loans!$B54,LoansC!P$12:P$187)+SUMIF(LoansR!$B$12:$B$187,Loans!$B54,LoansR!P$12:P$187)</f>
        <v>133681.88</v>
      </c>
      <c r="Q54" s="37">
        <f>SUMIF(LoansC!$B$12:$B$187,Loans!$B54,LoansC!Q$12:Q$187)+SUMIF(LoansR!$B$12:$B$187,Loans!$B54,LoansR!Q$12:Q$187)</f>
        <v>694782.16999999993</v>
      </c>
      <c r="R54" s="37">
        <f>SUMIF(LoansC!$B$12:$B$187,Loans!$B54,LoansC!R$12:R$187)+SUMIF(LoansR!$B$12:$B$187,Loans!$B54,LoansR!R$12:R$187)</f>
        <v>0</v>
      </c>
      <c r="S54" s="37">
        <f>SUMIF(LoansC!$B$12:$B$187,Loans!$B54,LoansC!S$12:S$187)+SUMIF(LoansR!$B$12:$B$187,Loans!$B54,LoansR!S$12:S$187)</f>
        <v>13744383.880000003</v>
      </c>
      <c r="T54" s="37">
        <f>SUMIF(LoansC!$B$12:$B$187,Loans!$B54,LoansC!T$12:T$187)+SUMIF(LoansR!$B$12:$B$187,Loans!$B54,LoansR!T$12:T$187)</f>
        <v>13744383.880000003</v>
      </c>
      <c r="U54" s="37">
        <f>(SUMIF(LoansC!$B$12:$B$187,Loans!$B54,LoansC!U$12:U$187)+SUMIF(LoansR!$B$12:$B$187,Loans!$B54,LoansR!U$12:U$187))/2</f>
        <v>1</v>
      </c>
      <c r="V54" s="37">
        <f>SUMIF(LoansC!$B$12:$B$187,Loans!$B54,LoansC!V$12:V$187)+SUMIF(LoansR!$B$12:$B$187,Loans!$B54,LoansR!V$12:V$187)</f>
        <v>116355.61308624998</v>
      </c>
      <c r="W54" s="37">
        <f>SUMIF(LoansC!$B$12:$B$187,Loans!$B54,LoansC!W$12:W$187)+SUMIF(LoansR!$B$12:$B$187,Loans!$B54,LoansR!W$12:W$187)</f>
        <v>0</v>
      </c>
      <c r="X54" s="50">
        <f>IF(MONTH($B54)&gt;=6,VLOOKUP(YEAR($B54)+1,SRECPrice!$B$5:$C$29,2,FALSE),VLOOKUP(YEAR($B54),SRECPrice!$B$5:$C$29,2,FALSE))</f>
        <v>209</v>
      </c>
      <c r="Y54" s="37">
        <f>SUMIF(LoansC!$B$12:$B$187,Loans!$B54,LoansC!Y$12:Y$187)+SUMIF(LoansR!$B$12:$B$187,Loans!$B54,LoansR!Y$12:Y$187)</f>
        <v>0</v>
      </c>
      <c r="Z54" s="37">
        <f>SUMIF(LoansC!$B$12:$B$187,Loans!$B54,LoansC!Z$12:Z$187)+SUMIF(LoansR!$B$12:$B$187,Loans!$B54,LoansR!Z$12:Z$187)</f>
        <v>0</v>
      </c>
      <c r="AA54" s="37">
        <f>SUMIF(LoansC!$B$12:$B$187,Loans!$B54,LoansC!AA$12:AA$187)+SUMIF(LoansR!$B$12:$B$187,Loans!$B54,LoansR!AA$12:AA$187)</f>
        <v>0</v>
      </c>
      <c r="AB54" s="37">
        <f>SUMIF(LoansC!$B$12:$B$187,Loans!$B54,LoansC!AB$12:AB$187)+SUMIF(LoansR!$B$12:$B$187,Loans!$B54,LoansR!AB$12:AB$187)</f>
        <v>0</v>
      </c>
      <c r="AC54" s="37">
        <f>SUMIF(LoansC!$B$12:$B$187,Loans!$B54,LoansC!AC$12:AC$187)+SUMIF(LoansR!$B$12:$B$187,Loans!$B54,LoansR!AC$12:AC$187)</f>
        <v>707</v>
      </c>
      <c r="AD54" s="37">
        <f>SUMIF(LoansC!$B$12:$B$187,Loans!$B54,LoansC!AD$12:AD$187)+SUMIF(LoansR!$B$12:$B$187,Loans!$B54,LoansR!AD$12:AD$187)</f>
        <v>0</v>
      </c>
      <c r="AE54" s="56">
        <f>SUMIF(LoansC!$B$12:$B$187,Loans!$B54,LoansC!AE$12:AE$187)</f>
        <v>9.6699999999999994E-2</v>
      </c>
      <c r="AF54" s="37">
        <f>SUMIF(LoansC!$B$12:$B$187,Loans!$B54,LoansC!AF$12:AF$187)+SUMIF(LoansR!$B$12:$B$187,Loans!$B54,LoansR!AF$12:AF$187)</f>
        <v>-17326.754545833355</v>
      </c>
      <c r="AG54" s="37">
        <f>SUMIF(LoansC!$B$12:$B$187,Loans!$B54,LoansC!AG$12:AG$187)+SUMIF(LoansR!$B$12:$B$187,Loans!$B54,LoansR!AG$12:AG$187)</f>
        <v>0</v>
      </c>
      <c r="AH54" s="37">
        <f>SUMIF(LoansC!$B$12:$B$187,Loans!$B54,LoansC!AH$12:AH$187)+SUMIF(LoansR!$B$12:$B$187,Loans!$B54,LoansR!AH$12:AH$187)</f>
        <v>0</v>
      </c>
      <c r="AI54" s="37">
        <f>SUMIF(LoansC!$B$12:$B$187,Loans!$B54,LoansC!AI$12:AI$187)+SUMIF(LoansR!$B$12:$B$187,Loans!$B54,LoansR!AI$12:AI$187)</f>
        <v>1745</v>
      </c>
      <c r="AJ54" s="37">
        <f>SUMIF(LoansC!$B$12:$B$187,Loans!$B54,LoansC!AJ$12:AJ$187)+SUMIF(LoansR!$B$12:$B$187,Loans!$B54,LoansR!AJ$12:AJ$187)</f>
        <v>463904</v>
      </c>
      <c r="AK54" s="37">
        <f>SUMIF(LoansC!$B$12:$B$187,Loans!$B54,LoansC!AK$12:AK$187)+SUMIF(LoansR!$B$12:$B$187,Loans!$B54,LoansR!AK$12:AK$187)</f>
        <v>0</v>
      </c>
      <c r="AL54" s="37">
        <f>SUMIF(LoansC!$B$12:$B$187,Loans!$B54,LoansC!AL$12:AL$187)+SUMIF(LoansR!$B$12:$B$187,Loans!$B54,LoansR!AL$12:AL$187)</f>
        <v>0</v>
      </c>
      <c r="AM54" s="37">
        <f>SUMIF(LoansC!$B$12:$B$187,Loans!$B54,LoansC!AM$12:AM$187)+SUMIF(LoansR!$B$12:$B$187,Loans!$B54,LoansR!AM$12:AM$187)</f>
        <v>0</v>
      </c>
      <c r="AN54" s="37">
        <f>SUMIF(LoansC!$B$12:$B$187,Loans!$B54,LoansC!AN$12:AN$187)+SUMIF(LoansR!$B$12:$B$187,Loans!$B54,LoansR!AN$12:AN$187)</f>
        <v>0</v>
      </c>
      <c r="AP54" s="57"/>
    </row>
    <row r="55" spans="1:42" x14ac:dyDescent="0.2">
      <c r="A55" s="1">
        <f t="shared" si="2"/>
        <v>11</v>
      </c>
      <c r="B55" s="101">
        <f t="shared" si="4"/>
        <v>44530</v>
      </c>
      <c r="C55" s="37">
        <f>SUMIF(LoansC!$B$12:$B$187,Loans!$B55,LoansC!C$12:C$187)+SUMIF(LoansR!$B$12:$B$187,Loans!$B55,LoansR!C$12:C$187)</f>
        <v>1056761.74</v>
      </c>
      <c r="D55" s="37">
        <f>SUMIF(LoansC!$B$12:$B$187,Loans!$B55,LoansC!D$12:D$187)+SUMIF(LoansR!$B$12:$B$187,Loans!$B55,LoansR!D$12:D$187)</f>
        <v>89686146.370000005</v>
      </c>
      <c r="E55" s="37">
        <f>SUMIF(LoansC!$B$12:$B$187,Loans!$B55,LoansC!E$12:E$187)+SUMIF(LoansR!$B$12:$B$187,Loans!$B55,LoansR!E$12:E$187)</f>
        <v>0</v>
      </c>
      <c r="F55" s="37">
        <f>SUMIF(LoansC!$B$12:$B$187,Loans!$B55,LoansC!F$12:F$187)+SUMIF(LoansR!$B$12:$B$187,Loans!$B55,LoansR!F$12:F$187)</f>
        <v>0</v>
      </c>
      <c r="G55" s="37">
        <f>SUMIF(LoansC!$B$12:$B$187,Loans!$B55,LoansC!G$12:G$187)+SUMIF(LoansR!$B$12:$B$187,Loans!$B55,LoansR!G$12:G$187)</f>
        <v>2077</v>
      </c>
      <c r="H55" s="37">
        <f>SUMIF(LoansC!$B$12:$B$187,Loans!$B55,LoansC!H$12:H$187)+SUMIF(LoansR!$B$12:$B$187,Loans!$B55,LoansR!H$12:H$187)</f>
        <v>13744383.880000005</v>
      </c>
      <c r="I55" s="37">
        <f>SUMIF(LoansC!$B$12:$B$187,Loans!$B55,LoansC!I$12:I$187)+SUMIF(LoansR!$B$12:$B$187,Loans!$B55,LoansR!I$12:I$187)</f>
        <v>0</v>
      </c>
      <c r="J55" s="37">
        <f>SUMIF(LoansC!$B$12:$B$187,Loans!$B55,LoansC!J$12:J$187)+SUMIF(LoansR!$B$12:$B$187,Loans!$B55,LoansR!J$12:J$187)</f>
        <v>13744383.880000003</v>
      </c>
      <c r="K55" s="37">
        <f>SUMIF(LoansC!$B$12:$B$187,Loans!$B55,LoansC!K$12:K$187)+SUMIF(LoansR!$B$12:$B$187,Loans!$B55,LoansR!K$12:K$187)</f>
        <v>127249.65000000001</v>
      </c>
      <c r="L55" s="37">
        <f>SUMIF(LoansC!$B$12:$B$187,Loans!$B55,LoansC!L$12:L$187)+SUMIF(LoansR!$B$12:$B$187,Loans!$B55,LoansR!L$12:L$187)</f>
        <v>127249.65000000001</v>
      </c>
      <c r="M55" s="37">
        <f>SUMIF(LoansC!$B$12:$B$187,Loans!$B55,LoansC!M$12:M$187)+SUMIF(LoansR!$B$12:$B$187,Loans!$B55,LoansR!M$12:M$187)</f>
        <v>827241</v>
      </c>
      <c r="N55" s="37">
        <f>SUMIF(LoansC!$B$12:$B$187,Loans!$B55,LoansC!N$12:N$187)+SUMIF(LoansR!$B$12:$B$187,Loans!$B55,LoansR!N$12:N$187)</f>
        <v>0</v>
      </c>
      <c r="O55" s="37">
        <f>SUMIF(LoansC!$B$12:$B$187,Loans!$B55,LoansC!O$12:O$187)+SUMIF(LoansR!$B$12:$B$187,Loans!$B55,LoansR!O$12:O$187)</f>
        <v>702050</v>
      </c>
      <c r="P55" s="37">
        <f>SUMIF(LoansC!$B$12:$B$187,Loans!$B55,LoansC!P$12:P$187)+SUMIF(LoansR!$B$12:$B$187,Loans!$B55,LoansR!P$12:P$187)</f>
        <v>127249.65000000001</v>
      </c>
      <c r="Q55" s="37">
        <f>SUMIF(LoansC!$B$12:$B$187,Loans!$B55,LoansC!Q$12:Q$187)+SUMIF(LoansR!$B$12:$B$187,Loans!$B55,LoansR!Q$12:Q$187)</f>
        <v>574800.35</v>
      </c>
      <c r="R55" s="37">
        <f>SUMIF(LoansC!$B$12:$B$187,Loans!$B55,LoansC!R$12:R$187)+SUMIF(LoansR!$B$12:$B$187,Loans!$B55,LoansR!R$12:R$187)</f>
        <v>0</v>
      </c>
      <c r="S55" s="37">
        <f>SUMIF(LoansC!$B$12:$B$187,Loans!$B55,LoansC!S$12:S$187)+SUMIF(LoansR!$B$12:$B$187,Loans!$B55,LoansR!S$12:S$187)</f>
        <v>13169583.529999999</v>
      </c>
      <c r="T55" s="37">
        <f>SUMIF(LoansC!$B$12:$B$187,Loans!$B55,LoansC!T$12:T$187)+SUMIF(LoansR!$B$12:$B$187,Loans!$B55,LoansR!T$12:T$187)</f>
        <v>13169583.529999999</v>
      </c>
      <c r="U55" s="37">
        <f>(SUMIF(LoansC!$B$12:$B$187,Loans!$B55,LoansC!U$12:U$187)+SUMIF(LoansR!$B$12:$B$187,Loans!$B55,LoansR!U$12:U$187))/2</f>
        <v>1</v>
      </c>
      <c r="V55" s="37">
        <f>SUMIF(LoansC!$B$12:$B$187,Loans!$B55,LoansC!V$12:V$187)+SUMIF(LoansR!$B$12:$B$187,Loans!$B55,LoansR!V$12:V$187)</f>
        <v>110756.82676633334</v>
      </c>
      <c r="W55" s="37">
        <f>SUMIF(LoansC!$B$12:$B$187,Loans!$B55,LoansC!W$12:W$187)+SUMIF(LoansR!$B$12:$B$187,Loans!$B55,LoansR!W$12:W$187)</f>
        <v>0</v>
      </c>
      <c r="X55" s="50">
        <f>IF(MONTH($B55)&gt;=6,VLOOKUP(YEAR($B55)+1,SRECPrice!$B$5:$C$29,2,FALSE),VLOOKUP(YEAR($B55),SRECPrice!$B$5:$C$29,2,FALSE))</f>
        <v>209</v>
      </c>
      <c r="Y55" s="37">
        <f>SUMIF(LoansC!$B$12:$B$187,Loans!$B55,LoansC!Y$12:Y$187)+SUMIF(LoansR!$B$12:$B$187,Loans!$B55,LoansR!Y$12:Y$187)</f>
        <v>0</v>
      </c>
      <c r="Z55" s="37">
        <f>SUMIF(LoansC!$B$12:$B$187,Loans!$B55,LoansC!Z$12:Z$187)+SUMIF(LoansR!$B$12:$B$187,Loans!$B55,LoansR!Z$12:Z$187)</f>
        <v>0</v>
      </c>
      <c r="AA55" s="37">
        <f>SUMIF(LoansC!$B$12:$B$187,Loans!$B55,LoansC!AA$12:AA$187)+SUMIF(LoansR!$B$12:$B$187,Loans!$B55,LoansR!AA$12:AA$187)</f>
        <v>0</v>
      </c>
      <c r="AB55" s="37">
        <f>SUMIF(LoansC!$B$12:$B$187,Loans!$B55,LoansC!AB$12:AB$187)+SUMIF(LoansR!$B$12:$B$187,Loans!$B55,LoansR!AB$12:AB$187)</f>
        <v>0</v>
      </c>
      <c r="AC55" s="37">
        <f>SUMIF(LoansC!$B$12:$B$187,Loans!$B55,LoansC!AC$12:AC$187)+SUMIF(LoansR!$B$12:$B$187,Loans!$B55,LoansR!AC$12:AC$187)</f>
        <v>599</v>
      </c>
      <c r="AD55" s="37">
        <f>SUMIF(LoansC!$B$12:$B$187,Loans!$B55,LoansC!AD$12:AD$187)+SUMIF(LoansR!$B$12:$B$187,Loans!$B55,LoansR!AD$12:AD$187)</f>
        <v>0</v>
      </c>
      <c r="AE55" s="56">
        <f>SUMIF(LoansC!$B$12:$B$187,Loans!$B55,LoansC!AE$12:AE$187)</f>
        <v>9.6699999999999994E-2</v>
      </c>
      <c r="AF55" s="37">
        <f>SUMIF(LoansC!$B$12:$B$187,Loans!$B55,LoansC!AF$12:AF$187)+SUMIF(LoansR!$B$12:$B$187,Loans!$B55,LoansR!AF$12:AF$187)</f>
        <v>-16493.260656000024</v>
      </c>
      <c r="AG55" s="37">
        <f>SUMIF(LoansC!$B$12:$B$187,Loans!$B55,LoansC!AG$12:AG$187)+SUMIF(LoansR!$B$12:$B$187,Loans!$B55,LoansR!AG$12:AG$187)</f>
        <v>0</v>
      </c>
      <c r="AH55" s="37">
        <f>SUMIF(LoansC!$B$12:$B$187,Loans!$B55,LoansC!AH$12:AH$187)+SUMIF(LoansR!$B$12:$B$187,Loans!$B55,LoansR!AH$12:AH$187)</f>
        <v>0</v>
      </c>
      <c r="AI55" s="37">
        <f>SUMIF(LoansC!$B$12:$B$187,Loans!$B55,LoansC!AI$12:AI$187)+SUMIF(LoansR!$B$12:$B$187,Loans!$B55,LoansR!AI$12:AI$187)</f>
        <v>1478</v>
      </c>
      <c r="AJ55" s="37">
        <f>SUMIF(LoansC!$B$12:$B$187,Loans!$B55,LoansC!AJ$12:AJ$187)+SUMIF(LoansR!$B$12:$B$187,Loans!$B55,LoansR!AJ$12:AJ$187)</f>
        <v>393148</v>
      </c>
      <c r="AK55" s="37">
        <f>SUMIF(LoansC!$B$12:$B$187,Loans!$B55,LoansC!AK$12:AK$187)+SUMIF(LoansR!$B$12:$B$187,Loans!$B55,LoansR!AK$12:AK$187)</f>
        <v>0</v>
      </c>
      <c r="AL55" s="37">
        <f>SUMIF(LoansC!$B$12:$B$187,Loans!$B55,LoansC!AL$12:AL$187)+SUMIF(LoansR!$B$12:$B$187,Loans!$B55,LoansR!AL$12:AL$187)</f>
        <v>0</v>
      </c>
      <c r="AM55" s="37">
        <f>SUMIF(LoansC!$B$12:$B$187,Loans!$B55,LoansC!AM$12:AM$187)+SUMIF(LoansR!$B$12:$B$187,Loans!$B55,LoansR!AM$12:AM$187)</f>
        <v>0</v>
      </c>
      <c r="AN55" s="37">
        <f>SUMIF(LoansC!$B$12:$B$187,Loans!$B55,LoansC!AN$12:AN$187)+SUMIF(LoansR!$B$12:$B$187,Loans!$B55,LoansR!AN$12:AN$187)</f>
        <v>0</v>
      </c>
      <c r="AP55" s="57"/>
    </row>
    <row r="56" spans="1:42" x14ac:dyDescent="0.2">
      <c r="A56" s="1">
        <f t="shared" si="2"/>
        <v>12</v>
      </c>
      <c r="B56" s="101">
        <f t="shared" si="4"/>
        <v>44561</v>
      </c>
      <c r="C56" s="37">
        <f>SUMIF(LoansC!$B$12:$B$187,Loans!$B56,LoansC!C$12:C$187)+SUMIF(LoansR!$B$12:$B$187,Loans!$B56,LoansR!C$12:C$187)</f>
        <v>934764.02</v>
      </c>
      <c r="D56" s="37">
        <f>SUMIF(LoansC!$B$12:$B$187,Loans!$B56,LoansC!D$12:D$187)+SUMIF(LoansR!$B$12:$B$187,Loans!$B56,LoansR!D$12:D$187)</f>
        <v>90620910.390000001</v>
      </c>
      <c r="E56" s="37">
        <f>SUMIF(LoansC!$B$12:$B$187,Loans!$B56,LoansC!E$12:E$187)+SUMIF(LoansR!$B$12:$B$187,Loans!$B56,LoansR!E$12:E$187)</f>
        <v>0</v>
      </c>
      <c r="F56" s="37">
        <f>SUMIF(LoansC!$B$12:$B$187,Loans!$B56,LoansC!F$12:F$187)+SUMIF(LoansR!$B$12:$B$187,Loans!$B56,LoansR!F$12:F$187)</f>
        <v>0</v>
      </c>
      <c r="G56" s="37">
        <f>SUMIF(LoansC!$B$12:$B$187,Loans!$B56,LoansC!G$12:G$187)+SUMIF(LoansR!$B$12:$B$187,Loans!$B56,LoansR!G$12:G$187)</f>
        <v>1683</v>
      </c>
      <c r="H56" s="37">
        <f>SUMIF(LoansC!$B$12:$B$187,Loans!$B56,LoansC!H$12:H$187)+SUMIF(LoansR!$B$12:$B$187,Loans!$B56,LoansR!H$12:H$187)</f>
        <v>13169583.529999999</v>
      </c>
      <c r="I56" s="37">
        <f>SUMIF(LoansC!$B$12:$B$187,Loans!$B56,LoansC!I$12:I$187)+SUMIF(LoansR!$B$12:$B$187,Loans!$B56,LoansR!I$12:I$187)</f>
        <v>0</v>
      </c>
      <c r="J56" s="37">
        <f>SUMIF(LoansC!$B$12:$B$187,Loans!$B56,LoansC!J$12:J$187)+SUMIF(LoansR!$B$12:$B$187,Loans!$B56,LoansR!J$12:J$187)</f>
        <v>13169583.529999999</v>
      </c>
      <c r="K56" s="37">
        <f>SUMIF(LoansC!$B$12:$B$187,Loans!$B56,LoansC!K$12:K$187)+SUMIF(LoansR!$B$12:$B$187,Loans!$B56,LoansR!K$12:K$187)</f>
        <v>121927.97000000003</v>
      </c>
      <c r="L56" s="37">
        <f>SUMIF(LoansC!$B$12:$B$187,Loans!$B56,LoansC!L$12:L$187)+SUMIF(LoansR!$B$12:$B$187,Loans!$B56,LoansR!L$12:L$187)</f>
        <v>121927.97000000003</v>
      </c>
      <c r="M56" s="37">
        <f>SUMIF(LoansC!$B$12:$B$187,Loans!$B56,LoansC!M$12:M$187)+SUMIF(LoansR!$B$12:$B$187,Loans!$B56,LoansR!M$12:M$187)</f>
        <v>670947</v>
      </c>
      <c r="N56" s="37">
        <f>SUMIF(LoansC!$B$12:$B$187,Loans!$B56,LoansC!N$12:N$187)+SUMIF(LoansR!$B$12:$B$187,Loans!$B56,LoansR!N$12:N$187)</f>
        <v>0</v>
      </c>
      <c r="O56" s="37">
        <f>SUMIF(LoansC!$B$12:$B$187,Loans!$B56,LoansC!O$12:O$187)+SUMIF(LoansR!$B$12:$B$187,Loans!$B56,LoansR!O$12:O$187)</f>
        <v>568907.87</v>
      </c>
      <c r="P56" s="37">
        <f>SUMIF(LoansC!$B$12:$B$187,Loans!$B56,LoansC!P$12:P$187)+SUMIF(LoansR!$B$12:$B$187,Loans!$B56,LoansR!P$12:P$187)</f>
        <v>121927.97000000003</v>
      </c>
      <c r="Q56" s="37">
        <f>SUMIF(LoansC!$B$12:$B$187,Loans!$B56,LoansC!Q$12:Q$187)+SUMIF(LoansR!$B$12:$B$187,Loans!$B56,LoansR!Q$12:Q$187)</f>
        <v>446979.89999999985</v>
      </c>
      <c r="R56" s="37">
        <f>SUMIF(LoansC!$B$12:$B$187,Loans!$B56,LoansC!R$12:R$187)+SUMIF(LoansR!$B$12:$B$187,Loans!$B56,LoansR!R$12:R$187)</f>
        <v>0</v>
      </c>
      <c r="S56" s="37">
        <f>SUMIF(LoansC!$B$12:$B$187,Loans!$B56,LoansC!S$12:S$187)+SUMIF(LoansR!$B$12:$B$187,Loans!$B56,LoansR!S$12:S$187)</f>
        <v>12722603.629999999</v>
      </c>
      <c r="T56" s="37">
        <f>SUMIF(LoansC!$B$12:$B$187,Loans!$B56,LoansC!T$12:T$187)+SUMIF(LoansR!$B$12:$B$187,Loans!$B56,LoansR!T$12:T$187)</f>
        <v>12722603.629999999</v>
      </c>
      <c r="U56" s="37">
        <f>(SUMIF(LoansC!$B$12:$B$187,Loans!$B56,LoansC!U$12:U$187)+SUMIF(LoansR!$B$12:$B$187,Loans!$B56,LoansR!U$12:U$187))/2</f>
        <v>1</v>
      </c>
      <c r="V56" s="37">
        <f>SUMIF(LoansC!$B$12:$B$187,Loans!$B56,LoansC!V$12:V$187)+SUMIF(LoansR!$B$12:$B$187,Loans!$B56,LoansR!V$12:V$187)</f>
        <v>106124.89394591664</v>
      </c>
      <c r="W56" s="37">
        <f>SUMIF(LoansC!$B$12:$B$187,Loans!$B56,LoansC!W$12:W$187)+SUMIF(LoansR!$B$12:$B$187,Loans!$B56,LoansR!W$12:W$187)</f>
        <v>0</v>
      </c>
      <c r="X56" s="50">
        <f>IF(MONTH($B56)&gt;=6,VLOOKUP(YEAR($B56)+1,SRECPrice!$B$5:$C$29,2,FALSE),VLOOKUP(YEAR($B56),SRECPrice!$B$5:$C$29,2,FALSE))</f>
        <v>209</v>
      </c>
      <c r="Y56" s="37">
        <f>SUMIF(LoansC!$B$12:$B$187,Loans!$B56,LoansC!Y$12:Y$187)+SUMIF(LoansR!$B$12:$B$187,Loans!$B56,LoansR!Y$12:Y$187)</f>
        <v>0</v>
      </c>
      <c r="Z56" s="37">
        <f>SUMIF(LoansC!$B$12:$B$187,Loans!$B56,LoansC!Z$12:Z$187)+SUMIF(LoansR!$B$12:$B$187,Loans!$B56,LoansR!Z$12:Z$187)</f>
        <v>0</v>
      </c>
      <c r="AA56" s="37">
        <f>SUMIF(LoansC!$B$12:$B$187,Loans!$B56,LoansC!AA$12:AA$187)+SUMIF(LoansR!$B$12:$B$187,Loans!$B56,LoansR!AA$12:AA$187)</f>
        <v>0</v>
      </c>
      <c r="AB56" s="37">
        <f>SUMIF(LoansC!$B$12:$B$187,Loans!$B56,LoansC!AB$12:AB$187)+SUMIF(LoansR!$B$12:$B$187,Loans!$B56,LoansR!AB$12:AB$187)</f>
        <v>0</v>
      </c>
      <c r="AC56" s="37">
        <f>SUMIF(LoansC!$B$12:$B$187,Loans!$B56,LoansC!AC$12:AC$187)+SUMIF(LoansR!$B$12:$B$187,Loans!$B56,LoansR!AC$12:AC$187)</f>
        <v>485</v>
      </c>
      <c r="AD56" s="37">
        <f>SUMIF(LoansC!$B$12:$B$187,Loans!$B56,LoansC!AD$12:AD$187)+SUMIF(LoansR!$B$12:$B$187,Loans!$B56,LoansR!AD$12:AD$187)</f>
        <v>0</v>
      </c>
      <c r="AE56" s="56">
        <f>SUMIF(LoansC!$B$12:$B$187,Loans!$B56,LoansC!AE$12:AE$187)</f>
        <v>9.6699999999999994E-2</v>
      </c>
      <c r="AF56" s="37">
        <f>SUMIF(LoansC!$B$12:$B$187,Loans!$B56,LoansC!AF$12:AF$187)+SUMIF(LoansR!$B$12:$B$187,Loans!$B56,LoansR!AF$12:AF$187)</f>
        <v>-15803.500236000018</v>
      </c>
      <c r="AG56" s="37">
        <f>SUMIF(LoansC!$B$12:$B$187,Loans!$B56,LoansC!AG$12:AG$187)+SUMIF(LoansR!$B$12:$B$187,Loans!$B56,LoansR!AG$12:AG$187)</f>
        <v>0</v>
      </c>
      <c r="AH56" s="37">
        <f>SUMIF(LoansC!$B$12:$B$187,Loans!$B56,LoansC!AH$12:AH$187)+SUMIF(LoansR!$B$12:$B$187,Loans!$B56,LoansR!AH$12:AH$187)</f>
        <v>0</v>
      </c>
      <c r="AI56" s="37">
        <f>SUMIF(LoansC!$B$12:$B$187,Loans!$B56,LoansC!AI$12:AI$187)+SUMIF(LoansR!$B$12:$B$187,Loans!$B56,LoansR!AI$12:AI$187)</f>
        <v>1198</v>
      </c>
      <c r="AJ56" s="37">
        <f>SUMIF(LoansC!$B$12:$B$187,Loans!$B56,LoansC!AJ$12:AJ$187)+SUMIF(LoansR!$B$12:$B$187,Loans!$B56,LoansR!AJ$12:AJ$187)</f>
        <v>318525.87</v>
      </c>
      <c r="AK56" s="37">
        <f>SUMIF(LoansC!$B$12:$B$187,Loans!$B56,LoansC!AK$12:AK$187)+SUMIF(LoansR!$B$12:$B$187,Loans!$B56,LoansR!AK$12:AK$187)</f>
        <v>0</v>
      </c>
      <c r="AL56" s="37">
        <f>SUMIF(LoansC!$B$12:$B$187,Loans!$B56,LoansC!AL$12:AL$187)+SUMIF(LoansR!$B$12:$B$187,Loans!$B56,LoansR!AL$12:AL$187)</f>
        <v>0</v>
      </c>
      <c r="AM56" s="37">
        <f>SUMIF(LoansC!$B$12:$B$187,Loans!$B56,LoansC!AM$12:AM$187)+SUMIF(LoansR!$B$12:$B$187,Loans!$B56,LoansR!AM$12:AM$187)</f>
        <v>0</v>
      </c>
      <c r="AN56" s="37">
        <f>SUMIF(LoansC!$B$12:$B$187,Loans!$B56,LoansC!AN$12:AN$187)+SUMIF(LoansR!$B$12:$B$187,Loans!$B56,LoansR!AN$12:AN$187)</f>
        <v>0</v>
      </c>
      <c r="AP56" s="57"/>
    </row>
    <row r="57" spans="1:42" x14ac:dyDescent="0.2">
      <c r="A57" s="1">
        <f t="shared" si="2"/>
        <v>1</v>
      </c>
      <c r="B57" s="101">
        <f t="shared" si="4"/>
        <v>44592</v>
      </c>
      <c r="C57" s="37">
        <f>SUMIF(LoansC!$B$12:$B$187,Loans!$B57,LoansC!C$12:C$187)+SUMIF(LoansR!$B$12:$B$187,Loans!$B57,LoansR!C$12:C$187)</f>
        <v>1153248.4500000002</v>
      </c>
      <c r="D57" s="37">
        <f>SUMIF(LoansC!$B$12:$B$187,Loans!$B57,LoansC!D$12:D$187)+SUMIF(LoansR!$B$12:$B$187,Loans!$B57,LoansR!D$12:D$187)</f>
        <v>91774158.840000004</v>
      </c>
      <c r="E57" s="37">
        <f>SUMIF(LoansC!$B$12:$B$187,Loans!$B57,LoansC!E$12:E$187)+SUMIF(LoansR!$B$12:$B$187,Loans!$B57,LoansR!E$12:E$187)</f>
        <v>0</v>
      </c>
      <c r="F57" s="37">
        <f>SUMIF(LoansC!$B$12:$B$187,Loans!$B57,LoansC!F$12:F$187)+SUMIF(LoansR!$B$12:$B$187,Loans!$B57,LoansR!F$12:F$187)</f>
        <v>0</v>
      </c>
      <c r="G57" s="37">
        <f>SUMIF(LoansC!$B$12:$B$187,Loans!$B57,LoansC!G$12:G$187)+SUMIF(LoansR!$B$12:$B$187,Loans!$B57,LoansR!G$12:G$187)</f>
        <v>1054</v>
      </c>
      <c r="H57" s="37">
        <f>SUMIF(LoansC!$B$12:$B$187,Loans!$B57,LoansC!H$12:H$187)+SUMIF(LoansR!$B$12:$B$187,Loans!$B57,LoansR!H$12:H$187)</f>
        <v>12722603.629999999</v>
      </c>
      <c r="I57" s="37">
        <f>SUMIF(LoansC!$B$12:$B$187,Loans!$B57,LoansC!I$12:I$187)+SUMIF(LoansR!$B$12:$B$187,Loans!$B57,LoansR!I$12:I$187)</f>
        <v>0</v>
      </c>
      <c r="J57" s="37">
        <f>SUMIF(LoansC!$B$12:$B$187,Loans!$B57,LoansC!J$12:J$187)+SUMIF(LoansR!$B$12:$B$187,Loans!$B57,LoansR!J$12:J$187)</f>
        <v>12722603.629999999</v>
      </c>
      <c r="K57" s="37">
        <f>SUMIF(LoansC!$B$12:$B$187,Loans!$B57,LoansC!K$12:K$187)+SUMIF(LoansR!$B$12:$B$187,Loans!$B57,LoansR!K$12:K$187)</f>
        <v>117789.65999999999</v>
      </c>
      <c r="L57" s="37">
        <f>SUMIF(LoansC!$B$12:$B$187,Loans!$B57,LoansC!L$12:L$187)+SUMIF(LoansR!$B$12:$B$187,Loans!$B57,LoansR!L$12:L$187)</f>
        <v>117789.65999999999</v>
      </c>
      <c r="M57" s="37">
        <f>SUMIF(LoansC!$B$12:$B$187,Loans!$B57,LoansC!M$12:M$187)+SUMIF(LoansR!$B$12:$B$187,Loans!$B57,LoansR!M$12:M$187)</f>
        <v>419254</v>
      </c>
      <c r="N57" s="37">
        <f>SUMIF(LoansC!$B$12:$B$187,Loans!$B57,LoansC!N$12:N$187)+SUMIF(LoansR!$B$12:$B$187,Loans!$B57,LoansR!N$12:N$187)</f>
        <v>0</v>
      </c>
      <c r="O57" s="37">
        <f>SUMIF(LoansC!$B$12:$B$187,Loans!$B57,LoansC!O$12:O$187)+SUMIF(LoansR!$B$12:$B$187,Loans!$B57,LoansR!O$12:O$187)</f>
        <v>355300</v>
      </c>
      <c r="P57" s="37">
        <f>SUMIF(LoansC!$B$12:$B$187,Loans!$B57,LoansC!P$12:P$187)+SUMIF(LoansR!$B$12:$B$187,Loans!$B57,LoansR!P$12:P$187)</f>
        <v>117789.65999999999</v>
      </c>
      <c r="Q57" s="37">
        <f>SUMIF(LoansC!$B$12:$B$187,Loans!$B57,LoansC!Q$12:Q$187)+SUMIF(LoansR!$B$12:$B$187,Loans!$B57,LoansR!Q$12:Q$187)</f>
        <v>237510.34</v>
      </c>
      <c r="R57" s="37">
        <f>SUMIF(LoansC!$B$12:$B$187,Loans!$B57,LoansC!R$12:R$187)+SUMIF(LoansR!$B$12:$B$187,Loans!$B57,LoansR!R$12:R$187)</f>
        <v>0</v>
      </c>
      <c r="S57" s="37">
        <f>SUMIF(LoansC!$B$12:$B$187,Loans!$B57,LoansC!S$12:S$187)+SUMIF(LoansR!$B$12:$B$187,Loans!$B57,LoansR!S$12:S$187)</f>
        <v>12485093.290000003</v>
      </c>
      <c r="T57" s="37">
        <f>SUMIF(LoansC!$B$12:$B$187,Loans!$B57,LoansC!T$12:T$187)+SUMIF(LoansR!$B$12:$B$187,Loans!$B57,LoansR!T$12:T$187)</f>
        <v>12485093.290000003</v>
      </c>
      <c r="U57" s="37">
        <f>(SUMIF(LoansC!$B$12:$B$187,Loans!$B57,LoansC!U$12:U$187)+SUMIF(LoansR!$B$12:$B$187,Loans!$B57,LoansR!U$12:U$187))/2</f>
        <v>1</v>
      </c>
      <c r="V57" s="37">
        <f>SUMIF(LoansC!$B$12:$B$187,Loans!$B57,LoansC!V$12:V$187)+SUMIF(LoansR!$B$12:$B$187,Loans!$B57,LoansR!V$12:V$187)</f>
        <v>102522.98091841665</v>
      </c>
      <c r="W57" s="37">
        <f>SUMIF(LoansC!$B$12:$B$187,Loans!$B57,LoansC!W$12:W$187)+SUMIF(LoansR!$B$12:$B$187,Loans!$B57,LoansR!W$12:W$187)</f>
        <v>0</v>
      </c>
      <c r="X57" s="50">
        <f>IF(MONTH($B57)&gt;=6,VLOOKUP(YEAR($B57)+1,SRECPrice!$B$5:$C$29,2,FALSE),VLOOKUP(YEAR($B57),SRECPrice!$B$5:$C$29,2,FALSE))</f>
        <v>209</v>
      </c>
      <c r="Y57" s="37">
        <f>SUMIF(LoansC!$B$12:$B$187,Loans!$B57,LoansC!Y$12:Y$187)+SUMIF(LoansR!$B$12:$B$187,Loans!$B57,LoansR!Y$12:Y$187)</f>
        <v>0</v>
      </c>
      <c r="Z57" s="37">
        <f>SUMIF(LoansC!$B$12:$B$187,Loans!$B57,LoansC!Z$12:Z$187)+SUMIF(LoansR!$B$12:$B$187,Loans!$B57,LoansR!Z$12:Z$187)</f>
        <v>0</v>
      </c>
      <c r="AA57" s="37">
        <f>SUMIF(LoansC!$B$12:$B$187,Loans!$B57,LoansC!AA$12:AA$187)+SUMIF(LoansR!$B$12:$B$187,Loans!$B57,LoansR!AA$12:AA$187)</f>
        <v>0</v>
      </c>
      <c r="AB57" s="37">
        <f>SUMIF(LoansC!$B$12:$B$187,Loans!$B57,LoansC!AB$12:AB$187)+SUMIF(LoansR!$B$12:$B$187,Loans!$B57,LoansR!AB$12:AB$187)</f>
        <v>0</v>
      </c>
      <c r="AC57" s="37">
        <f>SUMIF(LoansC!$B$12:$B$187,Loans!$B57,LoansC!AC$12:AC$187)+SUMIF(LoansR!$B$12:$B$187,Loans!$B57,LoansR!AC$12:AC$187)</f>
        <v>306</v>
      </c>
      <c r="AD57" s="37">
        <f>SUMIF(LoansC!$B$12:$B$187,Loans!$B57,LoansC!AD$12:AD$187)+SUMIF(LoansR!$B$12:$B$187,Loans!$B57,LoansR!AD$12:AD$187)</f>
        <v>0</v>
      </c>
      <c r="AE57" s="56">
        <f>SUMIF(LoansC!$B$12:$B$187,Loans!$B57,LoansC!AE$12:AE$187)</f>
        <v>9.6699999999999994E-2</v>
      </c>
      <c r="AF57" s="37">
        <f>SUMIF(LoansC!$B$12:$B$187,Loans!$B57,LoansC!AF$12:AF$187)+SUMIF(LoansR!$B$12:$B$187,Loans!$B57,LoansR!AF$12:AF$187)</f>
        <v>-15267.124356000017</v>
      </c>
      <c r="AG57" s="37">
        <f>SUMIF(LoansC!$B$12:$B$187,Loans!$B57,LoansC!AG$12:AG$187)+SUMIF(LoansR!$B$12:$B$187,Loans!$B57,LoansR!AG$12:AG$187)</f>
        <v>0</v>
      </c>
      <c r="AH57" s="37">
        <f>SUMIF(LoansC!$B$12:$B$187,Loans!$B57,LoansC!AH$12:AH$187)+SUMIF(LoansR!$B$12:$B$187,Loans!$B57,LoansR!AH$12:AH$187)</f>
        <v>0</v>
      </c>
      <c r="AI57" s="37">
        <f>SUMIF(LoansC!$B$12:$B$187,Loans!$B57,LoansC!AI$12:AI$187)+SUMIF(LoansR!$B$12:$B$187,Loans!$B57,LoansR!AI$12:AI$187)</f>
        <v>748</v>
      </c>
      <c r="AJ57" s="37">
        <f>SUMIF(LoansC!$B$12:$B$187,Loans!$B57,LoansC!AJ$12:AJ$187)+SUMIF(LoansR!$B$12:$B$187,Loans!$B57,LoansR!AJ$12:AJ$187)</f>
        <v>198968</v>
      </c>
      <c r="AK57" s="37">
        <f>SUMIF(LoansC!$B$12:$B$187,Loans!$B57,LoansC!AK$12:AK$187)+SUMIF(LoansR!$B$12:$B$187,Loans!$B57,LoansR!AK$12:AK$187)</f>
        <v>0</v>
      </c>
      <c r="AL57" s="37">
        <f>SUMIF(LoansC!$B$12:$B$187,Loans!$B57,LoansC!AL$12:AL$187)+SUMIF(LoansR!$B$12:$B$187,Loans!$B57,LoansR!AL$12:AL$187)</f>
        <v>0</v>
      </c>
      <c r="AM57" s="37">
        <f>SUMIF(LoansC!$B$12:$B$187,Loans!$B57,LoansC!AM$12:AM$187)+SUMIF(LoansR!$B$12:$B$187,Loans!$B57,LoansR!AM$12:AM$187)</f>
        <v>0</v>
      </c>
      <c r="AN57" s="37">
        <f>SUMIF(LoansC!$B$12:$B$187,Loans!$B57,LoansC!AN$12:AN$187)+SUMIF(LoansR!$B$12:$B$187,Loans!$B57,LoansR!AN$12:AN$187)</f>
        <v>0</v>
      </c>
      <c r="AP57" s="57"/>
    </row>
    <row r="58" spans="1:42" x14ac:dyDescent="0.2">
      <c r="A58" s="1">
        <f t="shared" si="2"/>
        <v>2</v>
      </c>
      <c r="B58" s="101">
        <f t="shared" si="4"/>
        <v>44620</v>
      </c>
      <c r="C58" s="37">
        <f>SUMIF(LoansC!$B$12:$B$187,Loans!$B58,LoansC!C$12:C$187)+SUMIF(LoansR!$B$12:$B$187,Loans!$B58,LoansR!C$12:C$187)</f>
        <v>1425372.7500000005</v>
      </c>
      <c r="D58" s="37">
        <f>SUMIF(LoansC!$B$12:$B$187,Loans!$B58,LoansC!D$12:D$187)+SUMIF(LoansR!$B$12:$B$187,Loans!$B58,LoansR!D$12:D$187)</f>
        <v>93199531.590000018</v>
      </c>
      <c r="E58" s="37">
        <f>SUMIF(LoansC!$B$12:$B$187,Loans!$B58,LoansC!E$12:E$187)+SUMIF(LoansR!$B$12:$B$187,Loans!$B58,LoansR!E$12:E$187)</f>
        <v>0</v>
      </c>
      <c r="F58" s="37">
        <f>SUMIF(LoansC!$B$12:$B$187,Loans!$B58,LoansC!F$12:F$187)+SUMIF(LoansR!$B$12:$B$187,Loans!$B58,LoansR!F$12:F$187)</f>
        <v>0</v>
      </c>
      <c r="G58" s="37">
        <f>SUMIF(LoansC!$B$12:$B$187,Loans!$B58,LoansC!G$12:G$187)+SUMIF(LoansR!$B$12:$B$187,Loans!$B58,LoansR!G$12:G$187)</f>
        <v>935</v>
      </c>
      <c r="H58" s="37">
        <f>SUMIF(LoansC!$B$12:$B$187,Loans!$B58,LoansC!H$12:H$187)+SUMIF(LoansR!$B$12:$B$187,Loans!$B58,LoansR!H$12:H$187)</f>
        <v>12485093.290000003</v>
      </c>
      <c r="I58" s="37">
        <f>SUMIF(LoansC!$B$12:$B$187,Loans!$B58,LoansC!I$12:I$187)+SUMIF(LoansR!$B$12:$B$187,Loans!$B58,LoansR!I$12:I$187)</f>
        <v>0</v>
      </c>
      <c r="J58" s="37">
        <f>SUMIF(LoansC!$B$12:$B$187,Loans!$B58,LoansC!J$12:J$187)+SUMIF(LoansR!$B$12:$B$187,Loans!$B58,LoansR!J$12:J$187)</f>
        <v>12485093.290000003</v>
      </c>
      <c r="K58" s="37">
        <f>SUMIF(LoansC!$B$12:$B$187,Loans!$B58,LoansC!K$12:K$187)+SUMIF(LoansR!$B$12:$B$187,Loans!$B58,LoansR!K$12:K$187)</f>
        <v>115590.75000000001</v>
      </c>
      <c r="L58" s="37">
        <f>SUMIF(LoansC!$B$12:$B$187,Loans!$B58,LoansC!L$12:L$187)+SUMIF(LoansR!$B$12:$B$187,Loans!$B58,LoansR!L$12:L$187)</f>
        <v>115590.75000000001</v>
      </c>
      <c r="M58" s="37">
        <f>SUMIF(LoansC!$B$12:$B$187,Loans!$B58,LoansC!M$12:M$187)+SUMIF(LoansR!$B$12:$B$187,Loans!$B58,LoansR!M$12:M$187)</f>
        <v>372305</v>
      </c>
      <c r="N58" s="37">
        <f>SUMIF(LoansC!$B$12:$B$187,Loans!$B58,LoansC!N$12:N$187)+SUMIF(LoansR!$B$12:$B$187,Loans!$B58,LoansR!N$12:N$187)</f>
        <v>0</v>
      </c>
      <c r="O58" s="37">
        <f>SUMIF(LoansC!$B$12:$B$187,Loans!$B58,LoansC!O$12:O$187)+SUMIF(LoansR!$B$12:$B$187,Loans!$B58,LoansR!O$12:O$187)</f>
        <v>315875</v>
      </c>
      <c r="P58" s="37">
        <f>SUMIF(LoansC!$B$12:$B$187,Loans!$B58,LoansC!P$12:P$187)+SUMIF(LoansR!$B$12:$B$187,Loans!$B58,LoansR!P$12:P$187)</f>
        <v>115590.75000000001</v>
      </c>
      <c r="Q58" s="37">
        <f>SUMIF(LoansC!$B$12:$B$187,Loans!$B58,LoansC!Q$12:Q$187)+SUMIF(LoansR!$B$12:$B$187,Loans!$B58,LoansR!Q$12:Q$187)</f>
        <v>200284.25</v>
      </c>
      <c r="R58" s="37">
        <f>SUMIF(LoansC!$B$12:$B$187,Loans!$B58,LoansC!R$12:R$187)+SUMIF(LoansR!$B$12:$B$187,Loans!$B58,LoansR!R$12:R$187)</f>
        <v>0</v>
      </c>
      <c r="S58" s="37">
        <f>SUMIF(LoansC!$B$12:$B$187,Loans!$B58,LoansC!S$12:S$187)+SUMIF(LoansR!$B$12:$B$187,Loans!$B58,LoansR!S$12:S$187)</f>
        <v>12284809.039999995</v>
      </c>
      <c r="T58" s="37">
        <f>SUMIF(LoansC!$B$12:$B$187,Loans!$B58,LoansC!T$12:T$187)+SUMIF(LoansR!$B$12:$B$187,Loans!$B58,LoansR!T$12:T$187)</f>
        <v>12284809.039999995</v>
      </c>
      <c r="U58" s="37">
        <f>(SUMIF(LoansC!$B$12:$B$187,Loans!$B58,LoansC!U$12:U$187)+SUMIF(LoansR!$B$12:$B$187,Loans!$B58,LoansR!U$12:U$187))/2</f>
        <v>1</v>
      </c>
      <c r="V58" s="37">
        <f>SUMIF(LoansC!$B$12:$B$187,Loans!$B58,LoansC!V$12:V$187)+SUMIF(LoansR!$B$12:$B$187,Loans!$B58,LoansR!V$12:V$187)</f>
        <v>100609.04342858335</v>
      </c>
      <c r="W58" s="37">
        <f>SUMIF(LoansC!$B$12:$B$187,Loans!$B58,LoansC!W$12:W$187)+SUMIF(LoansR!$B$12:$B$187,Loans!$B58,LoansR!W$12:W$187)</f>
        <v>0</v>
      </c>
      <c r="X58" s="50">
        <f>IF(MONTH($B58)&gt;=6,VLOOKUP(YEAR($B58)+1,SRECPrice!$B$5:$C$29,2,FALSE),VLOOKUP(YEAR($B58),SRECPrice!$B$5:$C$29,2,FALSE))</f>
        <v>209</v>
      </c>
      <c r="Y58" s="37">
        <f>SUMIF(LoansC!$B$12:$B$187,Loans!$B58,LoansC!Y$12:Y$187)+SUMIF(LoansR!$B$12:$B$187,Loans!$B58,LoansR!Y$12:Y$187)</f>
        <v>0</v>
      </c>
      <c r="Z58" s="37">
        <f>SUMIF(LoansC!$B$12:$B$187,Loans!$B58,LoansC!Z$12:Z$187)+SUMIF(LoansR!$B$12:$B$187,Loans!$B58,LoansR!Z$12:Z$187)</f>
        <v>0</v>
      </c>
      <c r="AA58" s="37">
        <f>SUMIF(LoansC!$B$12:$B$187,Loans!$B58,LoansC!AA$12:AA$187)+SUMIF(LoansR!$B$12:$B$187,Loans!$B58,LoansR!AA$12:AA$187)</f>
        <v>0</v>
      </c>
      <c r="AB58" s="37">
        <f>SUMIF(LoansC!$B$12:$B$187,Loans!$B58,LoansC!AB$12:AB$187)+SUMIF(LoansR!$B$12:$B$187,Loans!$B58,LoansR!AB$12:AB$187)</f>
        <v>0</v>
      </c>
      <c r="AC58" s="37">
        <f>SUMIF(LoansC!$B$12:$B$187,Loans!$B58,LoansC!AC$12:AC$187)+SUMIF(LoansR!$B$12:$B$187,Loans!$B58,LoansR!AC$12:AC$187)</f>
        <v>270</v>
      </c>
      <c r="AD58" s="37">
        <f>SUMIF(LoansC!$B$12:$B$187,Loans!$B58,LoansC!AD$12:AD$187)+SUMIF(LoansR!$B$12:$B$187,Loans!$B58,LoansR!AD$12:AD$187)</f>
        <v>0</v>
      </c>
      <c r="AE58" s="56">
        <f>SUMIF(LoansC!$B$12:$B$187,Loans!$B58,LoansC!AE$12:AE$187)</f>
        <v>9.6699999999999994E-2</v>
      </c>
      <c r="AF58" s="37">
        <f>SUMIF(LoansC!$B$12:$B$187,Loans!$B58,LoansC!AF$12:AF$187)+SUMIF(LoansR!$B$12:$B$187,Loans!$B58,LoansR!AF$12:AF$187)</f>
        <v>-14982.111948000022</v>
      </c>
      <c r="AG58" s="37">
        <f>SUMIF(LoansC!$B$12:$B$187,Loans!$B58,LoansC!AG$12:AG$187)+SUMIF(LoansR!$B$12:$B$187,Loans!$B58,LoansR!AG$12:AG$187)</f>
        <v>0</v>
      </c>
      <c r="AH58" s="37">
        <f>SUMIF(LoansC!$B$12:$B$187,Loans!$B58,LoansC!AH$12:AH$187)+SUMIF(LoansR!$B$12:$B$187,Loans!$B58,LoansR!AH$12:AH$187)</f>
        <v>0</v>
      </c>
      <c r="AI58" s="37">
        <f>SUMIF(LoansC!$B$12:$B$187,Loans!$B58,LoansC!AI$12:AI$187)+SUMIF(LoansR!$B$12:$B$187,Loans!$B58,LoansR!AI$12:AI$187)</f>
        <v>665</v>
      </c>
      <c r="AJ58" s="37">
        <f>SUMIF(LoansC!$B$12:$B$187,Loans!$B58,LoansC!AJ$12:AJ$187)+SUMIF(LoansR!$B$12:$B$187,Loans!$B58,LoansR!AJ$12:AJ$187)</f>
        <v>176890</v>
      </c>
      <c r="AK58" s="37">
        <f>SUMIF(LoansC!$B$12:$B$187,Loans!$B58,LoansC!AK$12:AK$187)+SUMIF(LoansR!$B$12:$B$187,Loans!$B58,LoansR!AK$12:AK$187)</f>
        <v>0</v>
      </c>
      <c r="AL58" s="37">
        <f>SUMIF(LoansC!$B$12:$B$187,Loans!$B58,LoansC!AL$12:AL$187)+SUMIF(LoansR!$B$12:$B$187,Loans!$B58,LoansR!AL$12:AL$187)</f>
        <v>0</v>
      </c>
      <c r="AM58" s="37">
        <f>SUMIF(LoansC!$B$12:$B$187,Loans!$B58,LoansC!AM$12:AM$187)+SUMIF(LoansR!$B$12:$B$187,Loans!$B58,LoansR!AM$12:AM$187)</f>
        <v>0</v>
      </c>
      <c r="AN58" s="37">
        <f>SUMIF(LoansC!$B$12:$B$187,Loans!$B58,LoansC!AN$12:AN$187)+SUMIF(LoansR!$B$12:$B$187,Loans!$B58,LoansR!AN$12:AN$187)</f>
        <v>0</v>
      </c>
      <c r="AP58" s="57"/>
    </row>
    <row r="59" spans="1:42" x14ac:dyDescent="0.2">
      <c r="A59" s="1">
        <f t="shared" si="2"/>
        <v>3</v>
      </c>
      <c r="B59" s="101">
        <f t="shared" si="4"/>
        <v>44651</v>
      </c>
      <c r="C59" s="37">
        <f>SUMIF(LoansC!$B$12:$B$187,Loans!$B59,LoansC!C$12:C$187)+SUMIF(LoansR!$B$12:$B$187,Loans!$B59,LoansR!C$12:C$187)</f>
        <v>2024978.4700000004</v>
      </c>
      <c r="D59" s="37">
        <f>SUMIF(LoansC!$B$12:$B$187,Loans!$B59,LoansC!D$12:D$187)+SUMIF(LoansR!$B$12:$B$187,Loans!$B59,LoansR!D$12:D$187)</f>
        <v>95224510.060000002</v>
      </c>
      <c r="E59" s="37">
        <f>SUMIF(LoansC!$B$12:$B$187,Loans!$B59,LoansC!E$12:E$187)+SUMIF(LoansR!$B$12:$B$187,Loans!$B59,LoansR!E$12:E$187)</f>
        <v>0</v>
      </c>
      <c r="F59" s="37">
        <f>SUMIF(LoansC!$B$12:$B$187,Loans!$B59,LoansC!F$12:F$187)+SUMIF(LoansR!$B$12:$B$187,Loans!$B59,LoansR!F$12:F$187)</f>
        <v>0</v>
      </c>
      <c r="G59" s="37">
        <f>SUMIF(LoansC!$B$12:$B$187,Loans!$B59,LoansC!G$12:G$187)+SUMIF(LoansR!$B$12:$B$187,Loans!$B59,LoansR!G$12:G$187)</f>
        <v>1157</v>
      </c>
      <c r="H59" s="37">
        <f>SUMIF(LoansC!$B$12:$B$187,Loans!$B59,LoansC!H$12:H$187)+SUMIF(LoansR!$B$12:$B$187,Loans!$B59,LoansR!H$12:H$187)</f>
        <v>12284809.039999997</v>
      </c>
      <c r="I59" s="37">
        <f>SUMIF(LoansC!$B$12:$B$187,Loans!$B59,LoansC!I$12:I$187)+SUMIF(LoansR!$B$12:$B$187,Loans!$B59,LoansR!I$12:I$187)</f>
        <v>0</v>
      </c>
      <c r="J59" s="37">
        <f>SUMIF(LoansC!$B$12:$B$187,Loans!$B59,LoansC!J$12:J$187)+SUMIF(LoansR!$B$12:$B$187,Loans!$B59,LoansR!J$12:J$187)</f>
        <v>12284809.039999995</v>
      </c>
      <c r="K59" s="37">
        <f>SUMIF(LoansC!$B$12:$B$187,Loans!$B59,LoansC!K$12:K$187)+SUMIF(LoansR!$B$12:$B$187,Loans!$B59,LoansR!K$12:K$187)</f>
        <v>113736.46000000004</v>
      </c>
      <c r="L59" s="37">
        <f>SUMIF(LoansC!$B$12:$B$187,Loans!$B59,LoansC!L$12:L$187)+SUMIF(LoansR!$B$12:$B$187,Loans!$B59,LoansR!L$12:L$187)</f>
        <v>113736.46000000004</v>
      </c>
      <c r="M59" s="37">
        <f>SUMIF(LoansC!$B$12:$B$187,Loans!$B59,LoansC!M$12:M$187)+SUMIF(LoansR!$B$12:$B$187,Loans!$B59,LoansR!M$12:M$187)</f>
        <v>459933</v>
      </c>
      <c r="N59" s="37">
        <f>SUMIF(LoansC!$B$12:$B$187,Loans!$B59,LoansC!N$12:N$187)+SUMIF(LoansR!$B$12:$B$187,Loans!$B59,LoansR!N$12:N$187)</f>
        <v>0</v>
      </c>
      <c r="O59" s="37">
        <f>SUMIF(LoansC!$B$12:$B$187,Loans!$B59,LoansC!O$12:O$187)+SUMIF(LoansR!$B$12:$B$187,Loans!$B59,LoansR!O$12:O$187)</f>
        <v>378788.78</v>
      </c>
      <c r="P59" s="37">
        <f>SUMIF(LoansC!$B$12:$B$187,Loans!$B59,LoansC!P$12:P$187)+SUMIF(LoansR!$B$12:$B$187,Loans!$B59,LoansR!P$12:P$187)</f>
        <v>113736.46000000004</v>
      </c>
      <c r="Q59" s="37">
        <f>SUMIF(LoansC!$B$12:$B$187,Loans!$B59,LoansC!Q$12:Q$187)+SUMIF(LoansR!$B$12:$B$187,Loans!$B59,LoansR!Q$12:Q$187)</f>
        <v>265052.31999999995</v>
      </c>
      <c r="R59" s="37">
        <f>SUMIF(LoansC!$B$12:$B$187,Loans!$B59,LoansC!R$12:R$187)+SUMIF(LoansR!$B$12:$B$187,Loans!$B59,LoansR!R$12:R$187)</f>
        <v>0</v>
      </c>
      <c r="S59" s="37">
        <f>SUMIF(LoansC!$B$12:$B$187,Loans!$B59,LoansC!S$12:S$187)+SUMIF(LoansR!$B$12:$B$187,Loans!$B59,LoansR!S$12:S$187)</f>
        <v>12019756.720000001</v>
      </c>
      <c r="T59" s="37">
        <f>SUMIF(LoansC!$B$12:$B$187,Loans!$B59,LoansC!T$12:T$187)+SUMIF(LoansR!$B$12:$B$187,Loans!$B59,LoansR!T$12:T$187)</f>
        <v>12019756.720000001</v>
      </c>
      <c r="U59" s="37">
        <f>(SUMIF(LoansC!$B$12:$B$187,Loans!$B59,LoansC!U$12:U$187)+SUMIF(LoansR!$B$12:$B$187,Loans!$B59,LoansR!U$12:U$187))/2</f>
        <v>1</v>
      </c>
      <c r="V59" s="37">
        <f>SUMIF(LoansC!$B$12:$B$187,Loans!$B59,LoansC!V$12:V$187)+SUMIF(LoansR!$B$12:$B$187,Loans!$B59,LoansR!V$12:V$187)</f>
        <v>98995.086180666622</v>
      </c>
      <c r="W59" s="37">
        <f>SUMIF(LoansC!$B$12:$B$187,Loans!$B59,LoansC!W$12:W$187)+SUMIF(LoansR!$B$12:$B$187,Loans!$B59,LoansR!W$12:W$187)</f>
        <v>0</v>
      </c>
      <c r="X59" s="50">
        <f>IF(MONTH($B59)&gt;=6,VLOOKUP(YEAR($B59)+1,SRECPrice!$B$5:$C$29,2,FALSE),VLOOKUP(YEAR($B59),SRECPrice!$B$5:$C$29,2,FALSE))</f>
        <v>209</v>
      </c>
      <c r="Y59" s="37">
        <f>SUMIF(LoansC!$B$12:$B$187,Loans!$B59,LoansC!Y$12:Y$187)+SUMIF(LoansR!$B$12:$B$187,Loans!$B59,LoansR!Y$12:Y$187)</f>
        <v>0</v>
      </c>
      <c r="Z59" s="37">
        <f>SUMIF(LoansC!$B$12:$B$187,Loans!$B59,LoansC!Z$12:Z$187)+SUMIF(LoansR!$B$12:$B$187,Loans!$B59,LoansR!Z$12:Z$187)</f>
        <v>0</v>
      </c>
      <c r="AA59" s="37">
        <f>SUMIF(LoansC!$B$12:$B$187,Loans!$B59,LoansC!AA$12:AA$187)+SUMIF(LoansR!$B$12:$B$187,Loans!$B59,LoansR!AA$12:AA$187)</f>
        <v>0</v>
      </c>
      <c r="AB59" s="37">
        <f>SUMIF(LoansC!$B$12:$B$187,Loans!$B59,LoansC!AB$12:AB$187)+SUMIF(LoansR!$B$12:$B$187,Loans!$B59,LoansR!AB$12:AB$187)</f>
        <v>0</v>
      </c>
      <c r="AC59" s="37">
        <f>SUMIF(LoansC!$B$12:$B$187,Loans!$B59,LoansC!AC$12:AC$187)+SUMIF(LoansR!$B$12:$B$187,Loans!$B59,LoansR!AC$12:AC$187)</f>
        <v>358</v>
      </c>
      <c r="AD59" s="37">
        <f>SUMIF(LoansC!$B$12:$B$187,Loans!$B59,LoansC!AD$12:AD$187)+SUMIF(LoansR!$B$12:$B$187,Loans!$B59,LoansR!AD$12:AD$187)</f>
        <v>0</v>
      </c>
      <c r="AE59" s="56">
        <f>SUMIF(LoansC!$B$12:$B$187,Loans!$B59,LoansC!AE$12:AE$187)</f>
        <v>9.6699999999999994E-2</v>
      </c>
      <c r="AF59" s="37">
        <f>SUMIF(LoansC!$B$12:$B$187,Loans!$B59,LoansC!AF$12:AF$187)+SUMIF(LoansR!$B$12:$B$187,Loans!$B59,LoansR!AF$12:AF$187)</f>
        <v>-14741.770848000011</v>
      </c>
      <c r="AG59" s="37">
        <f>SUMIF(LoansC!$B$12:$B$187,Loans!$B59,LoansC!AG$12:AG$187)+SUMIF(LoansR!$B$12:$B$187,Loans!$B59,LoansR!AG$12:AG$187)</f>
        <v>0</v>
      </c>
      <c r="AH59" s="37">
        <f>SUMIF(LoansC!$B$12:$B$187,Loans!$B59,LoansC!AH$12:AH$187)+SUMIF(LoansR!$B$12:$B$187,Loans!$B59,LoansR!AH$12:AH$187)</f>
        <v>0</v>
      </c>
      <c r="AI59" s="37">
        <f>SUMIF(LoansC!$B$12:$B$187,Loans!$B59,LoansC!AI$12:AI$187)+SUMIF(LoansR!$B$12:$B$187,Loans!$B59,LoansR!AI$12:AI$187)</f>
        <v>799</v>
      </c>
      <c r="AJ59" s="37">
        <f>SUMIF(LoansC!$B$12:$B$187,Loans!$B59,LoansC!AJ$12:AJ$187)+SUMIF(LoansR!$B$12:$B$187,Loans!$B59,LoansR!AJ$12:AJ$187)</f>
        <v>211797.78</v>
      </c>
      <c r="AK59" s="37">
        <f>SUMIF(LoansC!$B$12:$B$187,Loans!$B59,LoansC!AK$12:AK$187)+SUMIF(LoansR!$B$12:$B$187,Loans!$B59,LoansR!AK$12:AK$187)</f>
        <v>0</v>
      </c>
      <c r="AL59" s="37">
        <f>SUMIF(LoansC!$B$12:$B$187,Loans!$B59,LoansC!AL$12:AL$187)+SUMIF(LoansR!$B$12:$B$187,Loans!$B59,LoansR!AL$12:AL$187)</f>
        <v>0</v>
      </c>
      <c r="AM59" s="37">
        <f>SUMIF(LoansC!$B$12:$B$187,Loans!$B59,LoansC!AM$12:AM$187)+SUMIF(LoansR!$B$12:$B$187,Loans!$B59,LoansR!AM$12:AM$187)</f>
        <v>0</v>
      </c>
      <c r="AN59" s="37">
        <f>SUMIF(LoansC!$B$12:$B$187,Loans!$B59,LoansC!AN$12:AN$187)+SUMIF(LoansR!$B$12:$B$187,Loans!$B59,LoansR!AN$12:AN$187)</f>
        <v>0</v>
      </c>
      <c r="AP59" s="57"/>
    </row>
    <row r="60" spans="1:42" x14ac:dyDescent="0.2">
      <c r="A60" s="1">
        <f t="shared" si="2"/>
        <v>4</v>
      </c>
      <c r="B60" s="101">
        <f t="shared" si="4"/>
        <v>44681</v>
      </c>
      <c r="C60" s="37">
        <f>SUMIF(LoansC!$B$12:$B$187,Loans!$B60,LoansC!C$12:C$187)+SUMIF(LoansR!$B$12:$B$187,Loans!$B60,LoansR!C$12:C$187)</f>
        <v>2275271.7100000004</v>
      </c>
      <c r="D60" s="37">
        <f>SUMIF(LoansC!$B$12:$B$187,Loans!$B60,LoansC!D$12:D$187)+SUMIF(LoansR!$B$12:$B$187,Loans!$B60,LoansR!D$12:D$187)</f>
        <v>97499781.770000011</v>
      </c>
      <c r="E60" s="37">
        <f>SUMIF(LoansC!$B$12:$B$187,Loans!$B60,LoansC!E$12:E$187)+SUMIF(LoansR!$B$12:$B$187,Loans!$B60,LoansR!E$12:E$187)</f>
        <v>0</v>
      </c>
      <c r="F60" s="37">
        <f>SUMIF(LoansC!$B$12:$B$187,Loans!$B60,LoansC!F$12:F$187)+SUMIF(LoansR!$B$12:$B$187,Loans!$B60,LoansR!F$12:F$187)</f>
        <v>0</v>
      </c>
      <c r="G60" s="37">
        <f>SUMIF(LoansC!$B$12:$B$187,Loans!$B60,LoansC!G$12:G$187)+SUMIF(LoansR!$B$12:$B$187,Loans!$B60,LoansR!G$12:G$187)</f>
        <v>1419</v>
      </c>
      <c r="H60" s="37">
        <f>SUMIF(LoansC!$B$12:$B$187,Loans!$B60,LoansC!H$12:H$187)+SUMIF(LoansR!$B$12:$B$187,Loans!$B60,LoansR!H$12:H$187)</f>
        <v>12019756.720000001</v>
      </c>
      <c r="I60" s="37">
        <f>SUMIF(LoansC!$B$12:$B$187,Loans!$B60,LoansC!I$12:I$187)+SUMIF(LoansR!$B$12:$B$187,Loans!$B60,LoansR!I$12:I$187)</f>
        <v>0</v>
      </c>
      <c r="J60" s="37">
        <f>SUMIF(LoansC!$B$12:$B$187,Loans!$B60,LoansC!J$12:J$187)+SUMIF(LoansR!$B$12:$B$187,Loans!$B60,LoansR!J$12:J$187)</f>
        <v>12019756.720000001</v>
      </c>
      <c r="K60" s="37">
        <f>SUMIF(LoansC!$B$12:$B$187,Loans!$B60,LoansC!K$12:K$187)+SUMIF(LoansR!$B$12:$B$187,Loans!$B60,LoansR!K$12:K$187)</f>
        <v>111282.51999999999</v>
      </c>
      <c r="L60" s="37">
        <f>SUMIF(LoansC!$B$12:$B$187,Loans!$B60,LoansC!L$12:L$187)+SUMIF(LoansR!$B$12:$B$187,Loans!$B60,LoansR!L$12:L$187)</f>
        <v>111282.51999999999</v>
      </c>
      <c r="M60" s="37">
        <f>SUMIF(LoansC!$B$12:$B$187,Loans!$B60,LoansC!M$12:M$187)+SUMIF(LoansR!$B$12:$B$187,Loans!$B60,LoansR!M$12:M$187)</f>
        <v>555921</v>
      </c>
      <c r="N60" s="37">
        <f>SUMIF(LoansC!$B$12:$B$187,Loans!$B60,LoansC!N$12:N$187)+SUMIF(LoansR!$B$12:$B$187,Loans!$B60,LoansR!N$12:N$187)</f>
        <v>0</v>
      </c>
      <c r="O60" s="37">
        <f>SUMIF(LoansC!$B$12:$B$187,Loans!$B60,LoansC!O$12:O$187)+SUMIF(LoansR!$B$12:$B$187,Loans!$B60,LoansR!O$12:O$187)</f>
        <v>463125</v>
      </c>
      <c r="P60" s="37">
        <f>SUMIF(LoansC!$B$12:$B$187,Loans!$B60,LoansC!P$12:P$187)+SUMIF(LoansR!$B$12:$B$187,Loans!$B60,LoansR!P$12:P$187)</f>
        <v>111282.51999999999</v>
      </c>
      <c r="Q60" s="37">
        <f>SUMIF(LoansC!$B$12:$B$187,Loans!$B60,LoansC!Q$12:Q$187)+SUMIF(LoansR!$B$12:$B$187,Loans!$B60,LoansR!Q$12:Q$187)</f>
        <v>351842.47999999992</v>
      </c>
      <c r="R60" s="37">
        <f>SUMIF(LoansC!$B$12:$B$187,Loans!$B60,LoansC!R$12:R$187)+SUMIF(LoansR!$B$12:$B$187,Loans!$B60,LoansR!R$12:R$187)</f>
        <v>0</v>
      </c>
      <c r="S60" s="37">
        <f>SUMIF(LoansC!$B$12:$B$187,Loans!$B60,LoansC!S$12:S$187)+SUMIF(LoansR!$B$12:$B$187,Loans!$B60,LoansR!S$12:S$187)</f>
        <v>11667914.239999998</v>
      </c>
      <c r="T60" s="37">
        <f>SUMIF(LoansC!$B$12:$B$187,Loans!$B60,LoansC!T$12:T$187)+SUMIF(LoansR!$B$12:$B$187,Loans!$B60,LoansR!T$12:T$187)</f>
        <v>11667914.239999998</v>
      </c>
      <c r="U60" s="37">
        <f>(SUMIF(LoansC!$B$12:$B$187,Loans!$B60,LoansC!U$12:U$187)+SUMIF(LoansR!$B$12:$B$187,Loans!$B60,LoansR!U$12:U$187))/2</f>
        <v>1</v>
      </c>
      <c r="V60" s="37">
        <f>SUMIF(LoansC!$B$12:$B$187,Loans!$B60,LoansC!V$12:V$187)+SUMIF(LoansR!$B$12:$B$187,Loans!$B60,LoansR!V$12:V$187)</f>
        <v>96859.206235333331</v>
      </c>
      <c r="W60" s="37">
        <f>SUMIF(LoansC!$B$12:$B$187,Loans!$B60,LoansC!W$12:W$187)+SUMIF(LoansR!$B$12:$B$187,Loans!$B60,LoansR!W$12:W$187)</f>
        <v>0</v>
      </c>
      <c r="X60" s="50">
        <f>IF(MONTH($B60)&gt;=6,VLOOKUP(YEAR($B60)+1,SRECPrice!$B$5:$C$29,2,FALSE),VLOOKUP(YEAR($B60),SRECPrice!$B$5:$C$29,2,FALSE))</f>
        <v>209</v>
      </c>
      <c r="Y60" s="37">
        <f>SUMIF(LoansC!$B$12:$B$187,Loans!$B60,LoansC!Y$12:Y$187)+SUMIF(LoansR!$B$12:$B$187,Loans!$B60,LoansR!Y$12:Y$187)</f>
        <v>0</v>
      </c>
      <c r="Z60" s="37">
        <f>SUMIF(LoansC!$B$12:$B$187,Loans!$B60,LoansC!Z$12:Z$187)+SUMIF(LoansR!$B$12:$B$187,Loans!$B60,LoansR!Z$12:Z$187)</f>
        <v>0</v>
      </c>
      <c r="AA60" s="37">
        <f>SUMIF(LoansC!$B$12:$B$187,Loans!$B60,LoansC!AA$12:AA$187)+SUMIF(LoansR!$B$12:$B$187,Loans!$B60,LoansR!AA$12:AA$187)</f>
        <v>0</v>
      </c>
      <c r="AB60" s="37">
        <f>SUMIF(LoansC!$B$12:$B$187,Loans!$B60,LoansC!AB$12:AB$187)+SUMIF(LoansR!$B$12:$B$187,Loans!$B60,LoansR!AB$12:AB$187)</f>
        <v>0</v>
      </c>
      <c r="AC60" s="37">
        <f>SUMIF(LoansC!$B$12:$B$187,Loans!$B60,LoansC!AC$12:AC$187)+SUMIF(LoansR!$B$12:$B$187,Loans!$B60,LoansR!AC$12:AC$187)</f>
        <v>444</v>
      </c>
      <c r="AD60" s="37">
        <f>SUMIF(LoansC!$B$12:$B$187,Loans!$B60,LoansC!AD$12:AD$187)+SUMIF(LoansR!$B$12:$B$187,Loans!$B60,LoansR!AD$12:AD$187)</f>
        <v>0</v>
      </c>
      <c r="AE60" s="56">
        <f>SUMIF(LoansC!$B$12:$B$187,Loans!$B60,LoansC!AE$12:AE$187)</f>
        <v>9.6699999999999994E-2</v>
      </c>
      <c r="AF60" s="37">
        <f>SUMIF(LoansC!$B$12:$B$187,Loans!$B60,LoansC!AF$12:AF$187)+SUMIF(LoansR!$B$12:$B$187,Loans!$B60,LoansR!AF$12:AF$187)</f>
        <v>-14423.708064000019</v>
      </c>
      <c r="AG60" s="37">
        <f>SUMIF(LoansC!$B$12:$B$187,Loans!$B60,LoansC!AG$12:AG$187)+SUMIF(LoansR!$B$12:$B$187,Loans!$B60,LoansR!AG$12:AG$187)</f>
        <v>0</v>
      </c>
      <c r="AH60" s="37">
        <f>SUMIF(LoansC!$B$12:$B$187,Loans!$B60,LoansC!AH$12:AH$187)+SUMIF(LoansR!$B$12:$B$187,Loans!$B60,LoansR!AH$12:AH$187)</f>
        <v>0</v>
      </c>
      <c r="AI60" s="37">
        <f>SUMIF(LoansC!$B$12:$B$187,Loans!$B60,LoansC!AI$12:AI$187)+SUMIF(LoansR!$B$12:$B$187,Loans!$B60,LoansR!AI$12:AI$187)</f>
        <v>975</v>
      </c>
      <c r="AJ60" s="37">
        <f>SUMIF(LoansC!$B$12:$B$187,Loans!$B60,LoansC!AJ$12:AJ$187)+SUMIF(LoansR!$B$12:$B$187,Loans!$B60,LoansR!AJ$12:AJ$187)</f>
        <v>259350</v>
      </c>
      <c r="AK60" s="37">
        <f>SUMIF(LoansC!$B$12:$B$187,Loans!$B60,LoansC!AK$12:AK$187)+SUMIF(LoansR!$B$12:$B$187,Loans!$B60,LoansR!AK$12:AK$187)</f>
        <v>0</v>
      </c>
      <c r="AL60" s="37">
        <f>SUMIF(LoansC!$B$12:$B$187,Loans!$B60,LoansC!AL$12:AL$187)+SUMIF(LoansR!$B$12:$B$187,Loans!$B60,LoansR!AL$12:AL$187)</f>
        <v>0</v>
      </c>
      <c r="AM60" s="37">
        <f>SUMIF(LoansC!$B$12:$B$187,Loans!$B60,LoansC!AM$12:AM$187)+SUMIF(LoansR!$B$12:$B$187,Loans!$B60,LoansR!AM$12:AM$187)</f>
        <v>0</v>
      </c>
      <c r="AN60" s="37">
        <f>SUMIF(LoansC!$B$12:$B$187,Loans!$B60,LoansC!AN$12:AN$187)+SUMIF(LoansR!$B$12:$B$187,Loans!$B60,LoansR!AN$12:AN$187)</f>
        <v>0</v>
      </c>
      <c r="AP60" s="57"/>
    </row>
    <row r="61" spans="1:42" x14ac:dyDescent="0.2">
      <c r="A61" s="1">
        <f t="shared" si="2"/>
        <v>5</v>
      </c>
      <c r="B61" s="101">
        <f t="shared" si="4"/>
        <v>44712</v>
      </c>
      <c r="C61" s="37">
        <f>SUMIF(LoansC!$B$12:$B$187,Loans!$B61,LoansC!C$12:C$187)+SUMIF(LoansR!$B$12:$B$187,Loans!$B61,LoansR!C$12:C$187)</f>
        <v>2720161.0799999996</v>
      </c>
      <c r="D61" s="37">
        <f>SUMIF(LoansC!$B$12:$B$187,Loans!$B61,LoansC!D$12:D$187)+SUMIF(LoansR!$B$12:$B$187,Loans!$B61,LoansR!D$12:D$187)</f>
        <v>100219942.85000001</v>
      </c>
      <c r="E61" s="37">
        <f>SUMIF(LoansC!$B$12:$B$187,Loans!$B61,LoansC!E$12:E$187)+SUMIF(LoansR!$B$12:$B$187,Loans!$B61,LoansR!E$12:E$187)</f>
        <v>0</v>
      </c>
      <c r="F61" s="37">
        <f>SUMIF(LoansC!$B$12:$B$187,Loans!$B61,LoansC!F$12:F$187)+SUMIF(LoansR!$B$12:$B$187,Loans!$B61,LoansR!F$12:F$187)</f>
        <v>0</v>
      </c>
      <c r="G61" s="37">
        <f>SUMIF(LoansC!$B$12:$B$187,Loans!$B61,LoansC!G$12:G$187)+SUMIF(LoansR!$B$12:$B$187,Loans!$B61,LoansR!G$12:G$187)</f>
        <v>2031</v>
      </c>
      <c r="H61" s="37">
        <f>SUMIF(LoansC!$B$12:$B$187,Loans!$B61,LoansC!H$12:H$187)+SUMIF(LoansR!$B$12:$B$187,Loans!$B61,LoansR!H$12:H$187)</f>
        <v>11667914.239999998</v>
      </c>
      <c r="I61" s="37">
        <f>SUMIF(LoansC!$B$12:$B$187,Loans!$B61,LoansC!I$12:I$187)+SUMIF(LoansR!$B$12:$B$187,Loans!$B61,LoansR!I$12:I$187)</f>
        <v>0</v>
      </c>
      <c r="J61" s="37">
        <f>SUMIF(LoansC!$B$12:$B$187,Loans!$B61,LoansC!J$12:J$187)+SUMIF(LoansR!$B$12:$B$187,Loans!$B61,LoansR!J$12:J$187)</f>
        <v>11667914.239999998</v>
      </c>
      <c r="K61" s="37">
        <f>SUMIF(LoansC!$B$12:$B$187,Loans!$B61,LoansC!K$12:K$187)+SUMIF(LoansR!$B$12:$B$187,Loans!$B61,LoansR!K$12:K$187)</f>
        <v>108025.06000000001</v>
      </c>
      <c r="L61" s="37">
        <f>SUMIF(LoansC!$B$12:$B$187,Loans!$B61,LoansC!L$12:L$187)+SUMIF(LoansR!$B$12:$B$187,Loans!$B61,LoansR!L$12:L$187)</f>
        <v>108025.06000000001</v>
      </c>
      <c r="M61" s="37">
        <f>SUMIF(LoansC!$B$12:$B$187,Loans!$B61,LoansC!M$12:M$187)+SUMIF(LoansR!$B$12:$B$187,Loans!$B61,LoansR!M$12:M$187)</f>
        <v>794485</v>
      </c>
      <c r="N61" s="37">
        <f>SUMIF(LoansC!$B$12:$B$187,Loans!$B61,LoansC!N$12:N$187)+SUMIF(LoansR!$B$12:$B$187,Loans!$B61,LoansR!N$12:N$187)</f>
        <v>0</v>
      </c>
      <c r="O61" s="37">
        <f>SUMIF(LoansC!$B$12:$B$187,Loans!$B61,LoansC!O$12:O$187)+SUMIF(LoansR!$B$12:$B$187,Loans!$B61,LoansR!O$12:O$187)</f>
        <v>660725</v>
      </c>
      <c r="P61" s="37">
        <f>SUMIF(LoansC!$B$12:$B$187,Loans!$B61,LoansC!P$12:P$187)+SUMIF(LoansR!$B$12:$B$187,Loans!$B61,LoansR!P$12:P$187)</f>
        <v>108025.06000000001</v>
      </c>
      <c r="Q61" s="37">
        <f>SUMIF(LoansC!$B$12:$B$187,Loans!$B61,LoansC!Q$12:Q$187)+SUMIF(LoansR!$B$12:$B$187,Loans!$B61,LoansR!Q$12:Q$187)</f>
        <v>552699.94000000006</v>
      </c>
      <c r="R61" s="37">
        <f>SUMIF(LoansC!$B$12:$B$187,Loans!$B61,LoansC!R$12:R$187)+SUMIF(LoansR!$B$12:$B$187,Loans!$B61,LoansR!R$12:R$187)</f>
        <v>0</v>
      </c>
      <c r="S61" s="37">
        <f>SUMIF(LoansC!$B$12:$B$187,Loans!$B61,LoansC!S$12:S$187)+SUMIF(LoansR!$B$12:$B$187,Loans!$B61,LoansR!S$12:S$187)</f>
        <v>11115214.300000001</v>
      </c>
      <c r="T61" s="37">
        <f>SUMIF(LoansC!$B$12:$B$187,Loans!$B61,LoansC!T$12:T$187)+SUMIF(LoansR!$B$12:$B$187,Loans!$B61,LoansR!T$12:T$187)</f>
        <v>11115214.300000001</v>
      </c>
      <c r="U61" s="37">
        <f>(SUMIF(LoansC!$B$12:$B$187,Loans!$B61,LoansC!U$12:U$187)+SUMIF(LoansR!$B$12:$B$187,Loans!$B61,LoansR!U$12:U$187))/2</f>
        <v>1</v>
      </c>
      <c r="V61" s="37">
        <f>SUMIF(LoansC!$B$12:$B$187,Loans!$B61,LoansC!V$12:V$187)+SUMIF(LoansR!$B$12:$B$187,Loans!$B61,LoansR!V$12:V$187)</f>
        <v>94023.942250666645</v>
      </c>
      <c r="W61" s="37">
        <f>SUMIF(LoansC!$B$12:$B$187,Loans!$B61,LoansC!W$12:W$187)+SUMIF(LoansR!$B$12:$B$187,Loans!$B61,LoansR!W$12:W$187)</f>
        <v>0</v>
      </c>
      <c r="X61" s="50">
        <f>IF(MONTH($B61)&gt;=6,VLOOKUP(YEAR($B61)+1,SRECPrice!$B$5:$C$29,2,FALSE),VLOOKUP(YEAR($B61),SRECPrice!$B$5:$C$29,2,FALSE))</f>
        <v>209</v>
      </c>
      <c r="Y61" s="37">
        <f>SUMIF(LoansC!$B$12:$B$187,Loans!$B61,LoansC!Y$12:Y$187)+SUMIF(LoansR!$B$12:$B$187,Loans!$B61,LoansR!Y$12:Y$187)</f>
        <v>0</v>
      </c>
      <c r="Z61" s="37">
        <f>SUMIF(LoansC!$B$12:$B$187,Loans!$B61,LoansC!Z$12:Z$187)+SUMIF(LoansR!$B$12:$B$187,Loans!$B61,LoansR!Z$12:Z$187)</f>
        <v>0</v>
      </c>
      <c r="AA61" s="37">
        <f>SUMIF(LoansC!$B$12:$B$187,Loans!$B61,LoansC!AA$12:AA$187)+SUMIF(LoansR!$B$12:$B$187,Loans!$B61,LoansR!AA$12:AA$187)</f>
        <v>0</v>
      </c>
      <c r="AB61" s="37">
        <f>SUMIF(LoansC!$B$12:$B$187,Loans!$B61,LoansC!AB$12:AB$187)+SUMIF(LoansR!$B$12:$B$187,Loans!$B61,LoansR!AB$12:AB$187)</f>
        <v>0</v>
      </c>
      <c r="AC61" s="37">
        <f>SUMIF(LoansC!$B$12:$B$187,Loans!$B61,LoansC!AC$12:AC$187)+SUMIF(LoansR!$B$12:$B$187,Loans!$B61,LoansR!AC$12:AC$187)</f>
        <v>640</v>
      </c>
      <c r="AD61" s="37">
        <f>SUMIF(LoansC!$B$12:$B$187,Loans!$B61,LoansC!AD$12:AD$187)+SUMIF(LoansR!$B$12:$B$187,Loans!$B61,LoansR!AD$12:AD$187)</f>
        <v>0</v>
      </c>
      <c r="AE61" s="56">
        <f>SUMIF(LoansC!$B$12:$B$187,Loans!$B61,LoansC!AE$12:AE$187)</f>
        <v>9.6699999999999994E-2</v>
      </c>
      <c r="AF61" s="37">
        <f>SUMIF(LoansC!$B$12:$B$187,Loans!$B61,LoansC!AF$12:AF$187)+SUMIF(LoansR!$B$12:$B$187,Loans!$B61,LoansR!AF$12:AF$187)</f>
        <v>-14001.497088000015</v>
      </c>
      <c r="AG61" s="37">
        <f>SUMIF(LoansC!$B$12:$B$187,Loans!$B61,LoansC!AG$12:AG$187)+SUMIF(LoansR!$B$12:$B$187,Loans!$B61,LoansR!AG$12:AG$187)</f>
        <v>0</v>
      </c>
      <c r="AH61" s="37">
        <f>SUMIF(LoansC!$B$12:$B$187,Loans!$B61,LoansC!AH$12:AH$187)+SUMIF(LoansR!$B$12:$B$187,Loans!$B61,LoansR!AH$12:AH$187)</f>
        <v>0</v>
      </c>
      <c r="AI61" s="37">
        <f>SUMIF(LoansC!$B$12:$B$187,Loans!$B61,LoansC!AI$12:AI$187)+SUMIF(LoansR!$B$12:$B$187,Loans!$B61,LoansR!AI$12:AI$187)</f>
        <v>1391</v>
      </c>
      <c r="AJ61" s="37">
        <f>SUMIF(LoansC!$B$12:$B$187,Loans!$B61,LoansC!AJ$12:AJ$187)+SUMIF(LoansR!$B$12:$B$187,Loans!$B61,LoansR!AJ$12:AJ$187)</f>
        <v>370006</v>
      </c>
      <c r="AK61" s="37">
        <f>SUMIF(LoansC!$B$12:$B$187,Loans!$B61,LoansC!AK$12:AK$187)+SUMIF(LoansR!$B$12:$B$187,Loans!$B61,LoansR!AK$12:AK$187)</f>
        <v>0</v>
      </c>
      <c r="AL61" s="37">
        <f>SUMIF(LoansC!$B$12:$B$187,Loans!$B61,LoansC!AL$12:AL$187)+SUMIF(LoansR!$B$12:$B$187,Loans!$B61,LoansR!AL$12:AL$187)</f>
        <v>0</v>
      </c>
      <c r="AM61" s="37">
        <f>SUMIF(LoansC!$B$12:$B$187,Loans!$B61,LoansC!AM$12:AM$187)+SUMIF(LoansR!$B$12:$B$187,Loans!$B61,LoansR!AM$12:AM$187)</f>
        <v>0</v>
      </c>
      <c r="AN61" s="37">
        <f>SUMIF(LoansC!$B$12:$B$187,Loans!$B61,LoansC!AN$12:AN$187)+SUMIF(LoansR!$B$12:$B$187,Loans!$B61,LoansR!AN$12:AN$187)</f>
        <v>0</v>
      </c>
      <c r="AP61" s="57"/>
    </row>
    <row r="62" spans="1:42" x14ac:dyDescent="0.2">
      <c r="A62" s="1">
        <f t="shared" si="2"/>
        <v>6</v>
      </c>
      <c r="B62" s="101">
        <f t="shared" si="4"/>
        <v>44742</v>
      </c>
      <c r="C62" s="37">
        <f>SUMIF(LoansC!$B$12:$B$187,Loans!$B62,LoansC!C$12:C$187)+SUMIF(LoansR!$B$12:$B$187,Loans!$B62,LoansR!C$12:C$187)</f>
        <v>2666412.4699999993</v>
      </c>
      <c r="D62" s="37">
        <f>SUMIF(LoansC!$B$12:$B$187,Loans!$B62,LoansC!D$12:D$187)+SUMIF(LoansR!$B$12:$B$187,Loans!$B62,LoansR!D$12:D$187)</f>
        <v>102886355.32000001</v>
      </c>
      <c r="E62" s="37">
        <f>SUMIF(LoansC!$B$12:$B$187,Loans!$B62,LoansC!E$12:E$187)+SUMIF(LoansR!$B$12:$B$187,Loans!$B62,LoansR!E$12:E$187)</f>
        <v>0</v>
      </c>
      <c r="F62" s="37">
        <f>SUMIF(LoansC!$B$12:$B$187,Loans!$B62,LoansC!F$12:F$187)+SUMIF(LoansR!$B$12:$B$187,Loans!$B62,LoansR!F$12:F$187)</f>
        <v>0</v>
      </c>
      <c r="G62" s="37">
        <f>SUMIF(LoansC!$B$12:$B$187,Loans!$B62,LoansC!G$12:G$187)+SUMIF(LoansR!$B$12:$B$187,Loans!$B62,LoansR!G$12:G$187)</f>
        <v>2274</v>
      </c>
      <c r="H62" s="37">
        <f>SUMIF(LoansC!$B$12:$B$187,Loans!$B62,LoansC!H$12:H$187)+SUMIF(LoansR!$B$12:$B$187,Loans!$B62,LoansR!H$12:H$187)</f>
        <v>11115214.300000001</v>
      </c>
      <c r="I62" s="37">
        <f>SUMIF(LoansC!$B$12:$B$187,Loans!$B62,LoansC!I$12:I$187)+SUMIF(LoansR!$B$12:$B$187,Loans!$B62,LoansR!I$12:I$187)</f>
        <v>0</v>
      </c>
      <c r="J62" s="37">
        <f>SUMIF(LoansC!$B$12:$B$187,Loans!$B62,LoansC!J$12:J$187)+SUMIF(LoansR!$B$12:$B$187,Loans!$B62,LoansR!J$12:J$187)</f>
        <v>11115214.300000001</v>
      </c>
      <c r="K62" s="37">
        <f>SUMIF(LoansC!$B$12:$B$187,Loans!$B62,LoansC!K$12:K$187)+SUMIF(LoansR!$B$12:$B$187,Loans!$B62,LoansR!K$12:K$187)</f>
        <v>102907.98999999998</v>
      </c>
      <c r="L62" s="37">
        <f>SUMIF(LoansC!$B$12:$B$187,Loans!$B62,LoansC!L$12:L$187)+SUMIF(LoansR!$B$12:$B$187,Loans!$B62,LoansR!L$12:L$187)</f>
        <v>102907.98999999998</v>
      </c>
      <c r="M62" s="37">
        <f>SUMIF(LoansC!$B$12:$B$187,Loans!$B62,LoansC!M$12:M$187)+SUMIF(LoansR!$B$12:$B$187,Loans!$B62,LoansR!M$12:M$187)</f>
        <v>889960</v>
      </c>
      <c r="N62" s="37">
        <f>SUMIF(LoansC!$B$12:$B$187,Loans!$B62,LoansC!N$12:N$187)+SUMIF(LoansR!$B$12:$B$187,Loans!$B62,LoansR!N$12:N$187)</f>
        <v>0</v>
      </c>
      <c r="O62" s="37">
        <f>SUMIF(LoansC!$B$12:$B$187,Loans!$B62,LoansC!O$12:O$187)+SUMIF(LoansR!$B$12:$B$187,Loans!$B62,LoansR!O$12:O$187)</f>
        <v>735287.29999999993</v>
      </c>
      <c r="P62" s="37">
        <f>SUMIF(LoansC!$B$12:$B$187,Loans!$B62,LoansC!P$12:P$187)+SUMIF(LoansR!$B$12:$B$187,Loans!$B62,LoansR!P$12:P$187)</f>
        <v>102907.98999999998</v>
      </c>
      <c r="Q62" s="37">
        <f>SUMIF(LoansC!$B$12:$B$187,Loans!$B62,LoansC!Q$12:Q$187)+SUMIF(LoansR!$B$12:$B$187,Loans!$B62,LoansR!Q$12:Q$187)</f>
        <v>632379.31000000017</v>
      </c>
      <c r="R62" s="37">
        <f>SUMIF(LoansC!$B$12:$B$187,Loans!$B62,LoansC!R$12:R$187)+SUMIF(LoansR!$B$12:$B$187,Loans!$B62,LoansR!R$12:R$187)</f>
        <v>0</v>
      </c>
      <c r="S62" s="37">
        <f>SUMIF(LoansC!$B$12:$B$187,Loans!$B62,LoansC!S$12:S$187)+SUMIF(LoansR!$B$12:$B$187,Loans!$B62,LoansR!S$12:S$187)</f>
        <v>10482834.990000002</v>
      </c>
      <c r="T62" s="37">
        <f>SUMIF(LoansC!$B$12:$B$187,Loans!$B62,LoansC!T$12:T$187)+SUMIF(LoansR!$B$12:$B$187,Loans!$B62,LoansR!T$12:T$187)</f>
        <v>10482834.990000002</v>
      </c>
      <c r="U62" s="37">
        <f>(SUMIF(LoansC!$B$12:$B$187,Loans!$B62,LoansC!U$12:U$187)+SUMIF(LoansR!$B$12:$B$187,Loans!$B62,LoansR!U$12:U$187))/2</f>
        <v>1</v>
      </c>
      <c r="V62" s="37">
        <f>SUMIF(LoansC!$B$12:$B$187,Loans!$B62,LoansC!V$12:V$187)+SUMIF(LoansR!$B$12:$B$187,Loans!$B62,LoansR!V$12:V$187)</f>
        <v>89570.101900833324</v>
      </c>
      <c r="W62" s="37">
        <f>SUMIF(LoansC!$B$12:$B$187,Loans!$B62,LoansC!W$12:W$187)+SUMIF(LoansR!$B$12:$B$187,Loans!$B62,LoansR!W$12:W$187)</f>
        <v>0</v>
      </c>
      <c r="X62" s="50">
        <f>IF(MONTH($B62)&gt;=6,VLOOKUP(YEAR($B62)+1,SRECPrice!$B$5:$C$29,2,FALSE),VLOOKUP(YEAR($B62),SRECPrice!$B$5:$C$29,2,FALSE))</f>
        <v>209</v>
      </c>
      <c r="Y62" s="37">
        <f>SUMIF(LoansC!$B$12:$B$187,Loans!$B62,LoansC!Y$12:Y$187)+SUMIF(LoansR!$B$12:$B$187,Loans!$B62,LoansR!Y$12:Y$187)</f>
        <v>0</v>
      </c>
      <c r="Z62" s="37">
        <f>SUMIF(LoansC!$B$12:$B$187,Loans!$B62,LoansC!Z$12:Z$187)+SUMIF(LoansR!$B$12:$B$187,Loans!$B62,LoansR!Z$12:Z$187)</f>
        <v>0</v>
      </c>
      <c r="AA62" s="37">
        <f>SUMIF(LoansC!$B$12:$B$187,Loans!$B62,LoansC!AA$12:AA$187)+SUMIF(LoansR!$B$12:$B$187,Loans!$B62,LoansR!AA$12:AA$187)</f>
        <v>0</v>
      </c>
      <c r="AB62" s="37">
        <f>SUMIF(LoansC!$B$12:$B$187,Loans!$B62,LoansC!AB$12:AB$187)+SUMIF(LoansR!$B$12:$B$187,Loans!$B62,LoansR!AB$12:AB$187)</f>
        <v>0</v>
      </c>
      <c r="AC62" s="37">
        <f>SUMIF(LoansC!$B$12:$B$187,Loans!$B62,LoansC!AC$12:AC$187)+SUMIF(LoansR!$B$12:$B$187,Loans!$B62,LoansR!AC$12:AC$187)</f>
        <v>725</v>
      </c>
      <c r="AD62" s="37">
        <f>SUMIF(LoansC!$B$12:$B$187,Loans!$B62,LoansC!AD$12:AD$187)+SUMIF(LoansR!$B$12:$B$187,Loans!$B62,LoansR!AD$12:AD$187)</f>
        <v>0</v>
      </c>
      <c r="AE62" s="56">
        <f>SUMIF(LoansC!$B$12:$B$187,Loans!$B62,LoansC!AE$12:AE$187)</f>
        <v>9.6699999999999994E-2</v>
      </c>
      <c r="AF62" s="37">
        <f>SUMIF(LoansC!$B$12:$B$187,Loans!$B62,LoansC!AF$12:AF$187)+SUMIF(LoansR!$B$12:$B$187,Loans!$B62,LoansR!AF$12:AF$187)</f>
        <v>-13338.257160000017</v>
      </c>
      <c r="AG62" s="37">
        <f>SUMIF(LoansC!$B$12:$B$187,Loans!$B62,LoansC!AG$12:AG$187)+SUMIF(LoansR!$B$12:$B$187,Loans!$B62,LoansR!AG$12:AG$187)</f>
        <v>0</v>
      </c>
      <c r="AH62" s="37">
        <f>SUMIF(LoansC!$B$12:$B$187,Loans!$B62,LoansC!AH$12:AH$187)+SUMIF(LoansR!$B$12:$B$187,Loans!$B62,LoansR!AH$12:AH$187)</f>
        <v>0</v>
      </c>
      <c r="AI62" s="37">
        <f>SUMIF(LoansC!$B$12:$B$187,Loans!$B62,LoansC!AI$12:AI$187)+SUMIF(LoansR!$B$12:$B$187,Loans!$B62,LoansR!AI$12:AI$187)</f>
        <v>1549</v>
      </c>
      <c r="AJ62" s="37">
        <f>SUMIF(LoansC!$B$12:$B$187,Loans!$B62,LoansC!AJ$12:AJ$187)+SUMIF(LoansR!$B$12:$B$187,Loans!$B62,LoansR!AJ$12:AJ$187)</f>
        <v>411537.6</v>
      </c>
      <c r="AK62" s="37">
        <f>SUMIF(LoansC!$B$12:$B$187,Loans!$B62,LoansC!AK$12:AK$187)+SUMIF(LoansR!$B$12:$B$187,Loans!$B62,LoansR!AK$12:AK$187)</f>
        <v>0</v>
      </c>
      <c r="AL62" s="37">
        <f>SUMIF(LoansC!$B$12:$B$187,Loans!$B62,LoansC!AL$12:AL$187)+SUMIF(LoansR!$B$12:$B$187,Loans!$B62,LoansR!AL$12:AL$187)</f>
        <v>0</v>
      </c>
      <c r="AM62" s="37">
        <f>SUMIF(LoansC!$B$12:$B$187,Loans!$B62,LoansC!AM$12:AM$187)+SUMIF(LoansR!$B$12:$B$187,Loans!$B62,LoansR!AM$12:AM$187)</f>
        <v>0</v>
      </c>
      <c r="AN62" s="37">
        <f>SUMIF(LoansC!$B$12:$B$187,Loans!$B62,LoansC!AN$12:AN$187)+SUMIF(LoansR!$B$12:$B$187,Loans!$B62,LoansR!AN$12:AN$187)</f>
        <v>0</v>
      </c>
      <c r="AP62" s="57"/>
    </row>
    <row r="63" spans="1:42" x14ac:dyDescent="0.2">
      <c r="A63" s="1">
        <f t="shared" si="2"/>
        <v>7</v>
      </c>
      <c r="B63" s="101">
        <f t="shared" si="4"/>
        <v>44773</v>
      </c>
      <c r="C63" s="37">
        <f>SUMIF(LoansC!$B$12:$B$187,Loans!$B63,LoansC!C$12:C$187)+SUMIF(LoansR!$B$12:$B$187,Loans!$B63,LoansR!C$12:C$187)</f>
        <v>2642037.09</v>
      </c>
      <c r="D63" s="37">
        <f>SUMIF(LoansC!$B$12:$B$187,Loans!$B63,LoansC!D$12:D$187)+SUMIF(LoansR!$B$12:$B$187,Loans!$B63,LoansR!D$12:D$187)</f>
        <v>105528392.41000001</v>
      </c>
      <c r="E63" s="37">
        <f>SUMIF(LoansC!$B$12:$B$187,Loans!$B63,LoansC!E$12:E$187)+SUMIF(LoansR!$B$12:$B$187,Loans!$B63,LoansR!E$12:E$187)</f>
        <v>0</v>
      </c>
      <c r="F63" s="37">
        <f>SUMIF(LoansC!$B$12:$B$187,Loans!$B63,LoansC!F$12:F$187)+SUMIF(LoansR!$B$12:$B$187,Loans!$B63,LoansR!F$12:F$187)</f>
        <v>0</v>
      </c>
      <c r="G63" s="37">
        <f>SUMIF(LoansC!$B$12:$B$187,Loans!$B63,LoansC!G$12:G$187)+SUMIF(LoansR!$B$12:$B$187,Loans!$B63,LoansR!G$12:G$187)</f>
        <v>2718</v>
      </c>
      <c r="H63" s="37">
        <f>SUMIF(LoansC!$B$12:$B$187,Loans!$B63,LoansC!H$12:H$187)+SUMIF(LoansR!$B$12:$B$187,Loans!$B63,LoansR!H$12:H$187)</f>
        <v>10482834.990000002</v>
      </c>
      <c r="I63" s="37">
        <f>SUMIF(LoansC!$B$12:$B$187,Loans!$B63,LoansC!I$12:I$187)+SUMIF(LoansR!$B$12:$B$187,Loans!$B63,LoansR!I$12:I$187)</f>
        <v>0</v>
      </c>
      <c r="J63" s="37">
        <f>SUMIF(LoansC!$B$12:$B$187,Loans!$B63,LoansC!J$12:J$187)+SUMIF(LoansR!$B$12:$B$187,Loans!$B63,LoansR!J$12:J$187)</f>
        <v>10482834.990000002</v>
      </c>
      <c r="K63" s="37">
        <f>SUMIF(LoansC!$B$12:$B$187,Loans!$B63,LoansC!K$12:K$187)+SUMIF(LoansR!$B$12:$B$187,Loans!$B63,LoansR!K$12:K$187)</f>
        <v>97053.239999999976</v>
      </c>
      <c r="L63" s="37">
        <f>SUMIF(LoansC!$B$12:$B$187,Loans!$B63,LoansC!L$12:L$187)+SUMIF(LoansR!$B$12:$B$187,Loans!$B63,LoansR!L$12:L$187)</f>
        <v>97053.239999999976</v>
      </c>
      <c r="M63" s="37">
        <f>SUMIF(LoansC!$B$12:$B$187,Loans!$B63,LoansC!M$12:M$187)+SUMIF(LoansR!$B$12:$B$187,Loans!$B63,LoansR!M$12:M$187)</f>
        <v>1051916</v>
      </c>
      <c r="N63" s="37">
        <f>SUMIF(LoansC!$B$12:$B$187,Loans!$B63,LoansC!N$12:N$187)+SUMIF(LoansR!$B$12:$B$187,Loans!$B63,LoansR!N$12:N$187)</f>
        <v>0</v>
      </c>
      <c r="O63" s="37">
        <f>SUMIF(LoansC!$B$12:$B$187,Loans!$B63,LoansC!O$12:O$187)+SUMIF(LoansR!$B$12:$B$187,Loans!$B63,LoansR!O$12:O$187)</f>
        <v>859847.43</v>
      </c>
      <c r="P63" s="37">
        <f>SUMIF(LoansC!$B$12:$B$187,Loans!$B63,LoansC!P$12:P$187)+SUMIF(LoansR!$B$12:$B$187,Loans!$B63,LoansR!P$12:P$187)</f>
        <v>97053.239999999976</v>
      </c>
      <c r="Q63" s="37">
        <f>SUMIF(LoansC!$B$12:$B$187,Loans!$B63,LoansC!Q$12:Q$187)+SUMIF(LoansR!$B$12:$B$187,Loans!$B63,LoansR!Q$12:Q$187)</f>
        <v>762794.19000000006</v>
      </c>
      <c r="R63" s="37">
        <f>SUMIF(LoansC!$B$12:$B$187,Loans!$B63,LoansC!R$12:R$187)+SUMIF(LoansR!$B$12:$B$187,Loans!$B63,LoansR!R$12:R$187)</f>
        <v>0</v>
      </c>
      <c r="S63" s="37">
        <f>SUMIF(LoansC!$B$12:$B$187,Loans!$B63,LoansC!S$12:S$187)+SUMIF(LoansR!$B$12:$B$187,Loans!$B63,LoansR!S$12:S$187)</f>
        <v>9720040.799999997</v>
      </c>
      <c r="T63" s="37">
        <f>SUMIF(LoansC!$B$12:$B$187,Loans!$B63,LoansC!T$12:T$187)+SUMIF(LoansR!$B$12:$B$187,Loans!$B63,LoansR!T$12:T$187)</f>
        <v>9720040.799999997</v>
      </c>
      <c r="U63" s="37">
        <f>(SUMIF(LoansC!$B$12:$B$187,Loans!$B63,LoansC!U$12:U$187)+SUMIF(LoansR!$B$12:$B$187,Loans!$B63,LoansR!U$12:U$187))/2</f>
        <v>1</v>
      </c>
      <c r="V63" s="37">
        <f>SUMIF(LoansC!$B$12:$B$187,Loans!$B63,LoansC!V$12:V$187)+SUMIF(LoansR!$B$12:$B$187,Loans!$B63,LoansR!V$12:V$187)</f>
        <v>84474.178627750007</v>
      </c>
      <c r="W63" s="37">
        <f>SUMIF(LoansC!$B$12:$B$187,Loans!$B63,LoansC!W$12:W$187)+SUMIF(LoansR!$B$12:$B$187,Loans!$B63,LoansR!W$12:W$187)</f>
        <v>0</v>
      </c>
      <c r="X63" s="50">
        <f>IF(MONTH($B63)&gt;=6,VLOOKUP(YEAR($B63)+1,SRECPrice!$B$5:$C$29,2,FALSE),VLOOKUP(YEAR($B63),SRECPrice!$B$5:$C$29,2,FALSE))</f>
        <v>209</v>
      </c>
      <c r="Y63" s="37">
        <f>SUMIF(LoansC!$B$12:$B$187,Loans!$B63,LoansC!Y$12:Y$187)+SUMIF(LoansR!$B$12:$B$187,Loans!$B63,LoansR!Y$12:Y$187)</f>
        <v>0</v>
      </c>
      <c r="Z63" s="37">
        <f>SUMIF(LoansC!$B$12:$B$187,Loans!$B63,LoansC!Z$12:Z$187)+SUMIF(LoansR!$B$12:$B$187,Loans!$B63,LoansR!Z$12:Z$187)</f>
        <v>0</v>
      </c>
      <c r="AA63" s="37">
        <f>SUMIF(LoansC!$B$12:$B$187,Loans!$B63,LoansC!AA$12:AA$187)+SUMIF(LoansR!$B$12:$B$187,Loans!$B63,LoansR!AA$12:AA$187)</f>
        <v>0</v>
      </c>
      <c r="AB63" s="37">
        <f>SUMIF(LoansC!$B$12:$B$187,Loans!$B63,LoansC!AB$12:AB$187)+SUMIF(LoansR!$B$12:$B$187,Loans!$B63,LoansR!AB$12:AB$187)</f>
        <v>0</v>
      </c>
      <c r="AC63" s="37">
        <f>SUMIF(LoansC!$B$12:$B$187,Loans!$B63,LoansC!AC$12:AC$187)+SUMIF(LoansR!$B$12:$B$187,Loans!$B63,LoansR!AC$12:AC$187)</f>
        <v>907</v>
      </c>
      <c r="AD63" s="37">
        <f>SUMIF(LoansC!$B$12:$B$187,Loans!$B63,LoansC!AD$12:AD$187)+SUMIF(LoansR!$B$12:$B$187,Loans!$B63,LoansR!AD$12:AD$187)</f>
        <v>0</v>
      </c>
      <c r="AE63" s="56">
        <f>SUMIF(LoansC!$B$12:$B$187,Loans!$B63,LoansC!AE$12:AE$187)</f>
        <v>9.6699999999999994E-2</v>
      </c>
      <c r="AF63" s="37">
        <f>SUMIF(LoansC!$B$12:$B$187,Loans!$B63,LoansC!AF$12:AF$187)+SUMIF(LoansR!$B$12:$B$187,Loans!$B63,LoansR!AF$12:AF$187)</f>
        <v>-12579.401988000018</v>
      </c>
      <c r="AG63" s="37">
        <f>SUMIF(LoansC!$B$12:$B$187,Loans!$B63,LoansC!AG$12:AG$187)+SUMIF(LoansR!$B$12:$B$187,Loans!$B63,LoansR!AG$12:AG$187)</f>
        <v>0</v>
      </c>
      <c r="AH63" s="37">
        <f>SUMIF(LoansC!$B$12:$B$187,Loans!$B63,LoansC!AH$12:AH$187)+SUMIF(LoansR!$B$12:$B$187,Loans!$B63,LoansR!AH$12:AH$187)</f>
        <v>0</v>
      </c>
      <c r="AI63" s="37">
        <f>SUMIF(LoansC!$B$12:$B$187,Loans!$B63,LoansC!AI$12:AI$187)+SUMIF(LoansR!$B$12:$B$187,Loans!$B63,LoansR!AI$12:AI$187)</f>
        <v>1811</v>
      </c>
      <c r="AJ63" s="37">
        <f>SUMIF(LoansC!$B$12:$B$187,Loans!$B63,LoansC!AJ$12:AJ$187)+SUMIF(LoansR!$B$12:$B$187,Loans!$B63,LoansR!AJ$12:AJ$187)</f>
        <v>481348.43</v>
      </c>
      <c r="AK63" s="37">
        <f>SUMIF(LoansC!$B$12:$B$187,Loans!$B63,LoansC!AK$12:AK$187)+SUMIF(LoansR!$B$12:$B$187,Loans!$B63,LoansR!AK$12:AK$187)</f>
        <v>0</v>
      </c>
      <c r="AL63" s="37">
        <f>SUMIF(LoansC!$B$12:$B$187,Loans!$B63,LoansC!AL$12:AL$187)+SUMIF(LoansR!$B$12:$B$187,Loans!$B63,LoansR!AL$12:AL$187)</f>
        <v>0</v>
      </c>
      <c r="AM63" s="37">
        <f>SUMIF(LoansC!$B$12:$B$187,Loans!$B63,LoansC!AM$12:AM$187)+SUMIF(LoansR!$B$12:$B$187,Loans!$B63,LoansR!AM$12:AM$187)</f>
        <v>0</v>
      </c>
      <c r="AN63" s="37">
        <f>SUMIF(LoansC!$B$12:$B$187,Loans!$B63,LoansC!AN$12:AN$187)+SUMIF(LoansR!$B$12:$B$187,Loans!$B63,LoansR!AN$12:AN$187)</f>
        <v>0</v>
      </c>
      <c r="AP63" s="57"/>
    </row>
    <row r="64" spans="1:42" x14ac:dyDescent="0.2">
      <c r="A64" s="1">
        <f t="shared" si="2"/>
        <v>8</v>
      </c>
      <c r="B64" s="101">
        <f t="shared" si="4"/>
        <v>44804</v>
      </c>
      <c r="C64" s="37">
        <f>SUMIF(LoansC!$B$12:$B$187,Loans!$B64,LoansC!C$12:C$187)+SUMIF(LoansR!$B$12:$B$187,Loans!$B64,LoansR!C$12:C$187)</f>
        <v>2431158.0999999996</v>
      </c>
      <c r="D64" s="37">
        <f>SUMIF(LoansC!$B$12:$B$187,Loans!$B64,LoansC!D$12:D$187)+SUMIF(LoansR!$B$12:$B$187,Loans!$B64,LoansR!D$12:D$187)</f>
        <v>107959550.51000001</v>
      </c>
      <c r="E64" s="37">
        <f>SUMIF(LoansC!$B$12:$B$187,Loans!$B64,LoansC!E$12:E$187)+SUMIF(LoansR!$B$12:$B$187,Loans!$B64,LoansR!E$12:E$187)</f>
        <v>0</v>
      </c>
      <c r="F64" s="37">
        <f>SUMIF(LoansC!$B$12:$B$187,Loans!$B64,LoansC!F$12:F$187)+SUMIF(LoansR!$B$12:$B$187,Loans!$B64,LoansR!F$12:F$187)</f>
        <v>0</v>
      </c>
      <c r="G64" s="37">
        <f>SUMIF(LoansC!$B$12:$B$187,Loans!$B64,LoansC!G$12:G$187)+SUMIF(LoansR!$B$12:$B$187,Loans!$B64,LoansR!G$12:G$187)</f>
        <v>2666</v>
      </c>
      <c r="H64" s="37">
        <f>SUMIF(LoansC!$B$12:$B$187,Loans!$B64,LoansC!H$12:H$187)+SUMIF(LoansR!$B$12:$B$187,Loans!$B64,LoansR!H$12:H$187)</f>
        <v>9720040.799999997</v>
      </c>
      <c r="I64" s="37">
        <f>SUMIF(LoansC!$B$12:$B$187,Loans!$B64,LoansC!I$12:I$187)+SUMIF(LoansR!$B$12:$B$187,Loans!$B64,LoansR!I$12:I$187)</f>
        <v>0</v>
      </c>
      <c r="J64" s="37">
        <f>SUMIF(LoansC!$B$12:$B$187,Loans!$B64,LoansC!J$12:J$187)+SUMIF(LoansR!$B$12:$B$187,Loans!$B64,LoansR!J$12:J$187)</f>
        <v>9720040.799999997</v>
      </c>
      <c r="K64" s="37">
        <f>SUMIF(LoansC!$B$12:$B$187,Loans!$B64,LoansC!K$12:K$187)+SUMIF(LoansR!$B$12:$B$187,Loans!$B64,LoansR!K$12:K$187)</f>
        <v>89991.05</v>
      </c>
      <c r="L64" s="37">
        <f>SUMIF(LoansC!$B$12:$B$187,Loans!$B64,LoansC!L$12:L$187)+SUMIF(LoansR!$B$12:$B$187,Loans!$B64,LoansR!L$12:L$187)</f>
        <v>89991.05</v>
      </c>
      <c r="M64" s="37">
        <f>SUMIF(LoansC!$B$12:$B$187,Loans!$B64,LoansC!M$12:M$187)+SUMIF(LoansR!$B$12:$B$187,Loans!$B64,LoansR!M$12:M$187)</f>
        <v>1025620</v>
      </c>
      <c r="N64" s="37">
        <f>SUMIF(LoansC!$B$12:$B$187,Loans!$B64,LoansC!N$12:N$187)+SUMIF(LoansR!$B$12:$B$187,Loans!$B64,LoansR!N$12:N$187)</f>
        <v>0</v>
      </c>
      <c r="O64" s="37">
        <f>SUMIF(LoansC!$B$12:$B$187,Loans!$B64,LoansC!O$12:O$187)+SUMIF(LoansR!$B$12:$B$187,Loans!$B64,LoansR!O$12:O$187)</f>
        <v>836475</v>
      </c>
      <c r="P64" s="37">
        <f>SUMIF(LoansC!$B$12:$B$187,Loans!$B64,LoansC!P$12:P$187)+SUMIF(LoansR!$B$12:$B$187,Loans!$B64,LoansR!P$12:P$187)</f>
        <v>89991.05</v>
      </c>
      <c r="Q64" s="37">
        <f>SUMIF(LoansC!$B$12:$B$187,Loans!$B64,LoansC!Q$12:Q$187)+SUMIF(LoansR!$B$12:$B$187,Loans!$B64,LoansR!Q$12:Q$187)</f>
        <v>746483.95000000019</v>
      </c>
      <c r="R64" s="37">
        <f>SUMIF(LoansC!$B$12:$B$187,Loans!$B64,LoansC!R$12:R$187)+SUMIF(LoansR!$B$12:$B$187,Loans!$B64,LoansR!R$12:R$187)</f>
        <v>0</v>
      </c>
      <c r="S64" s="37">
        <f>SUMIF(LoansC!$B$12:$B$187,Loans!$B64,LoansC!S$12:S$187)+SUMIF(LoansR!$B$12:$B$187,Loans!$B64,LoansR!S$12:S$187)</f>
        <v>8973556.8499999996</v>
      </c>
      <c r="T64" s="37">
        <f>SUMIF(LoansC!$B$12:$B$187,Loans!$B64,LoansC!T$12:T$187)+SUMIF(LoansR!$B$12:$B$187,Loans!$B64,LoansR!T$12:T$187)</f>
        <v>8973556.8499999996</v>
      </c>
      <c r="U64" s="37">
        <f>(SUMIF(LoansC!$B$12:$B$187,Loans!$B64,LoansC!U$12:U$187)+SUMIF(LoansR!$B$12:$B$187,Loans!$B64,LoansR!U$12:U$187))/2</f>
        <v>1</v>
      </c>
      <c r="V64" s="37">
        <f>SUMIF(LoansC!$B$12:$B$187,Loans!$B64,LoansC!V$12:V$187)+SUMIF(LoansR!$B$12:$B$187,Loans!$B64,LoansR!V$12:V$187)</f>
        <v>78327.328779999967</v>
      </c>
      <c r="W64" s="37">
        <f>SUMIF(LoansC!$B$12:$B$187,Loans!$B64,LoansC!W$12:W$187)+SUMIF(LoansR!$B$12:$B$187,Loans!$B64,LoansR!W$12:W$187)</f>
        <v>0</v>
      </c>
      <c r="X64" s="50">
        <f>IF(MONTH($B64)&gt;=6,VLOOKUP(YEAR($B64)+1,SRECPrice!$B$5:$C$29,2,FALSE),VLOOKUP(YEAR($B64),SRECPrice!$B$5:$C$29,2,FALSE))</f>
        <v>209</v>
      </c>
      <c r="Y64" s="37">
        <f>SUMIF(LoansC!$B$12:$B$187,Loans!$B64,LoansC!Y$12:Y$187)+SUMIF(LoansR!$B$12:$B$187,Loans!$B64,LoansR!Y$12:Y$187)</f>
        <v>0</v>
      </c>
      <c r="Z64" s="37">
        <f>SUMIF(LoansC!$B$12:$B$187,Loans!$B64,LoansC!Z$12:Z$187)+SUMIF(LoansR!$B$12:$B$187,Loans!$B64,LoansR!Z$12:Z$187)</f>
        <v>0</v>
      </c>
      <c r="AA64" s="37">
        <f>SUMIF(LoansC!$B$12:$B$187,Loans!$B64,LoansC!AA$12:AA$187)+SUMIF(LoansR!$B$12:$B$187,Loans!$B64,LoansR!AA$12:AA$187)</f>
        <v>0</v>
      </c>
      <c r="AB64" s="37">
        <f>SUMIF(LoansC!$B$12:$B$187,Loans!$B64,LoansC!AB$12:AB$187)+SUMIF(LoansR!$B$12:$B$187,Loans!$B64,LoansR!AB$12:AB$187)</f>
        <v>0</v>
      </c>
      <c r="AC64" s="37">
        <f>SUMIF(LoansC!$B$12:$B$187,Loans!$B64,LoansC!AC$12:AC$187)+SUMIF(LoansR!$B$12:$B$187,Loans!$B64,LoansR!AC$12:AC$187)</f>
        <v>905</v>
      </c>
      <c r="AD64" s="37">
        <f>SUMIF(LoansC!$B$12:$B$187,Loans!$B64,LoansC!AD$12:AD$187)+SUMIF(LoansR!$B$12:$B$187,Loans!$B64,LoansR!AD$12:AD$187)</f>
        <v>0</v>
      </c>
      <c r="AE64" s="56">
        <f>SUMIF(LoansC!$B$12:$B$187,Loans!$B64,LoansC!AE$12:AE$187)</f>
        <v>9.6699999999999994E-2</v>
      </c>
      <c r="AF64" s="37">
        <f>SUMIF(LoansC!$B$12:$B$187,Loans!$B64,LoansC!AF$12:AF$187)+SUMIF(LoansR!$B$12:$B$187,Loans!$B64,LoansR!AF$12:AF$187)</f>
        <v>-11664.048960000011</v>
      </c>
      <c r="AG64" s="37">
        <f>SUMIF(LoansC!$B$12:$B$187,Loans!$B64,LoansC!AG$12:AG$187)+SUMIF(LoansR!$B$12:$B$187,Loans!$B64,LoansR!AG$12:AG$187)</f>
        <v>0</v>
      </c>
      <c r="AH64" s="37">
        <f>SUMIF(LoansC!$B$12:$B$187,Loans!$B64,LoansC!AH$12:AH$187)+SUMIF(LoansR!$B$12:$B$187,Loans!$B64,LoansR!AH$12:AH$187)</f>
        <v>0</v>
      </c>
      <c r="AI64" s="37">
        <f>SUMIF(LoansC!$B$12:$B$187,Loans!$B64,LoansC!AI$12:AI$187)+SUMIF(LoansR!$B$12:$B$187,Loans!$B64,LoansR!AI$12:AI$187)</f>
        <v>1761</v>
      </c>
      <c r="AJ64" s="37">
        <f>SUMIF(LoansC!$B$12:$B$187,Loans!$B64,LoansC!AJ$12:AJ$187)+SUMIF(LoansR!$B$12:$B$187,Loans!$B64,LoansR!AJ$12:AJ$187)</f>
        <v>468426</v>
      </c>
      <c r="AK64" s="37">
        <f>SUMIF(LoansC!$B$12:$B$187,Loans!$B64,LoansC!AK$12:AK$187)+SUMIF(LoansR!$B$12:$B$187,Loans!$B64,LoansR!AK$12:AK$187)</f>
        <v>0</v>
      </c>
      <c r="AL64" s="37">
        <f>SUMIF(LoansC!$B$12:$B$187,Loans!$B64,LoansC!AL$12:AL$187)+SUMIF(LoansR!$B$12:$B$187,Loans!$B64,LoansR!AL$12:AL$187)</f>
        <v>0</v>
      </c>
      <c r="AM64" s="37">
        <f>SUMIF(LoansC!$B$12:$B$187,Loans!$B64,LoansC!AM$12:AM$187)+SUMIF(LoansR!$B$12:$B$187,Loans!$B64,LoansR!AM$12:AM$187)</f>
        <v>0</v>
      </c>
      <c r="AN64" s="37">
        <f>SUMIF(LoansC!$B$12:$B$187,Loans!$B64,LoansC!AN$12:AN$187)+SUMIF(LoansR!$B$12:$B$187,Loans!$B64,LoansR!AN$12:AN$187)</f>
        <v>0</v>
      </c>
      <c r="AP64" s="57"/>
    </row>
    <row r="65" spans="1:42" x14ac:dyDescent="0.2">
      <c r="A65" s="1">
        <f t="shared" si="2"/>
        <v>9</v>
      </c>
      <c r="B65" s="101">
        <f t="shared" si="4"/>
        <v>44834</v>
      </c>
      <c r="C65" s="37">
        <f>SUMIF(LoansC!$B$12:$B$187,Loans!$B65,LoansC!C$12:C$187)+SUMIF(LoansR!$B$12:$B$187,Loans!$B65,LoansR!C$12:C$187)</f>
        <v>2069527.3600000003</v>
      </c>
      <c r="D65" s="37">
        <f>SUMIF(LoansC!$B$12:$B$187,Loans!$B65,LoansC!D$12:D$187)+SUMIF(LoansR!$B$12:$B$187,Loans!$B65,LoansR!D$12:D$187)</f>
        <v>110029077.87</v>
      </c>
      <c r="E65" s="37">
        <f>SUMIF(LoansC!$B$12:$B$187,Loans!$B65,LoansC!E$12:E$187)+SUMIF(LoansR!$B$12:$B$187,Loans!$B65,LoansR!E$12:E$187)</f>
        <v>0</v>
      </c>
      <c r="F65" s="37">
        <f>SUMIF(LoansC!$B$12:$B$187,Loans!$B65,LoansC!F$12:F$187)+SUMIF(LoansR!$B$12:$B$187,Loans!$B65,LoansR!F$12:F$187)</f>
        <v>0</v>
      </c>
      <c r="G65" s="37">
        <f>SUMIF(LoansC!$B$12:$B$187,Loans!$B65,LoansC!G$12:G$187)+SUMIF(LoansR!$B$12:$B$187,Loans!$B65,LoansR!G$12:G$187)</f>
        <v>2643</v>
      </c>
      <c r="H65" s="37">
        <f>SUMIF(LoansC!$B$12:$B$187,Loans!$B65,LoansC!H$12:H$187)+SUMIF(LoansR!$B$12:$B$187,Loans!$B65,LoansR!H$12:H$187)</f>
        <v>8973556.8499999996</v>
      </c>
      <c r="I65" s="37">
        <f>SUMIF(LoansC!$B$12:$B$187,Loans!$B65,LoansC!I$12:I$187)+SUMIF(LoansR!$B$12:$B$187,Loans!$B65,LoansR!I$12:I$187)</f>
        <v>0</v>
      </c>
      <c r="J65" s="37">
        <f>SUMIF(LoansC!$B$12:$B$187,Loans!$B65,LoansC!J$12:J$187)+SUMIF(LoansR!$B$12:$B$187,Loans!$B65,LoansR!J$12:J$187)</f>
        <v>8973556.8499999996</v>
      </c>
      <c r="K65" s="37">
        <f>SUMIF(LoansC!$B$12:$B$187,Loans!$B65,LoansC!K$12:K$187)+SUMIF(LoansR!$B$12:$B$187,Loans!$B65,LoansR!K$12:K$187)</f>
        <v>83079.889999999985</v>
      </c>
      <c r="L65" s="37">
        <f>SUMIF(LoansC!$B$12:$B$187,Loans!$B65,LoansC!L$12:L$187)+SUMIF(LoansR!$B$12:$B$187,Loans!$B65,LoansR!L$12:L$187)</f>
        <v>83079.889999999985</v>
      </c>
      <c r="M65" s="37">
        <f>SUMIF(LoansC!$B$12:$B$187,Loans!$B65,LoansC!M$12:M$187)+SUMIF(LoansR!$B$12:$B$187,Loans!$B65,LoansR!M$12:M$187)</f>
        <v>1016025</v>
      </c>
      <c r="N65" s="37">
        <f>SUMIF(LoansC!$B$12:$B$187,Loans!$B65,LoansC!N$12:N$187)+SUMIF(LoansR!$B$12:$B$187,Loans!$B65,LoansR!N$12:N$187)</f>
        <v>0</v>
      </c>
      <c r="O65" s="37">
        <f>SUMIF(LoansC!$B$12:$B$187,Loans!$B65,LoansC!O$12:O$187)+SUMIF(LoansR!$B$12:$B$187,Loans!$B65,LoansR!O$12:O$187)</f>
        <v>803717.53</v>
      </c>
      <c r="P65" s="37">
        <f>SUMIF(LoansC!$B$12:$B$187,Loans!$B65,LoansC!P$12:P$187)+SUMIF(LoansR!$B$12:$B$187,Loans!$B65,LoansR!P$12:P$187)</f>
        <v>83079.889999999985</v>
      </c>
      <c r="Q65" s="37">
        <f>SUMIF(LoansC!$B$12:$B$187,Loans!$B65,LoansC!Q$12:Q$187)+SUMIF(LoansR!$B$12:$B$187,Loans!$B65,LoansR!Q$12:Q$187)</f>
        <v>720637.6399999999</v>
      </c>
      <c r="R65" s="37">
        <f>SUMIF(LoansC!$B$12:$B$187,Loans!$B65,LoansC!R$12:R$187)+SUMIF(LoansR!$B$12:$B$187,Loans!$B65,LoansR!R$12:R$187)</f>
        <v>0</v>
      </c>
      <c r="S65" s="37">
        <f>SUMIF(LoansC!$B$12:$B$187,Loans!$B65,LoansC!S$12:S$187)+SUMIF(LoansR!$B$12:$B$187,Loans!$B65,LoansR!S$12:S$187)</f>
        <v>8252919.209999999</v>
      </c>
      <c r="T65" s="37">
        <f>SUMIF(LoansC!$B$12:$B$187,Loans!$B65,LoansC!T$12:T$187)+SUMIF(LoansR!$B$12:$B$187,Loans!$B65,LoansR!T$12:T$187)</f>
        <v>8252919.209999999</v>
      </c>
      <c r="U65" s="37">
        <f>(SUMIF(LoansC!$B$12:$B$187,Loans!$B65,LoansC!U$12:U$187)+SUMIF(LoansR!$B$12:$B$187,Loans!$B65,LoansR!U$12:U$187))/2</f>
        <v>1</v>
      </c>
      <c r="V65" s="37">
        <f>SUMIF(LoansC!$B$12:$B$187,Loans!$B65,LoansC!V$12:V$187)+SUMIF(LoansR!$B$12:$B$187,Loans!$B65,LoansR!V$12:V$187)</f>
        <v>72311.912282916659</v>
      </c>
      <c r="W65" s="37">
        <f>SUMIF(LoansC!$B$12:$B$187,Loans!$B65,LoansC!W$12:W$187)+SUMIF(LoansR!$B$12:$B$187,Loans!$B65,LoansR!W$12:W$187)</f>
        <v>0</v>
      </c>
      <c r="X65" s="50">
        <f>IF(MONTH($B65)&gt;=6,VLOOKUP(YEAR($B65)+1,SRECPrice!$B$5:$C$29,2,FALSE),VLOOKUP(YEAR($B65),SRECPrice!$B$5:$C$29,2,FALSE))</f>
        <v>209</v>
      </c>
      <c r="Y65" s="37">
        <f>SUMIF(LoansC!$B$12:$B$187,Loans!$B65,LoansC!Y$12:Y$187)+SUMIF(LoansR!$B$12:$B$187,Loans!$B65,LoansR!Y$12:Y$187)</f>
        <v>0</v>
      </c>
      <c r="Z65" s="37">
        <f>SUMIF(LoansC!$B$12:$B$187,Loans!$B65,LoansC!Z$12:Z$187)+SUMIF(LoansR!$B$12:$B$187,Loans!$B65,LoansR!Z$12:Z$187)</f>
        <v>0</v>
      </c>
      <c r="AA65" s="37">
        <f>SUMIF(LoansC!$B$12:$B$187,Loans!$B65,LoansC!AA$12:AA$187)+SUMIF(LoansR!$B$12:$B$187,Loans!$B65,LoansR!AA$12:AA$187)</f>
        <v>0</v>
      </c>
      <c r="AB65" s="37">
        <f>SUMIF(LoansC!$B$12:$B$187,Loans!$B65,LoansC!AB$12:AB$187)+SUMIF(LoansR!$B$12:$B$187,Loans!$B65,LoansR!AB$12:AB$187)</f>
        <v>0</v>
      </c>
      <c r="AC65" s="37">
        <f>SUMIF(LoansC!$B$12:$B$187,Loans!$B65,LoansC!AC$12:AC$187)+SUMIF(LoansR!$B$12:$B$187,Loans!$B65,LoansR!AC$12:AC$187)</f>
        <v>951</v>
      </c>
      <c r="AD65" s="37">
        <f>SUMIF(LoansC!$B$12:$B$187,Loans!$B65,LoansC!AD$12:AD$187)+SUMIF(LoansR!$B$12:$B$187,Loans!$B65,LoansR!AD$12:AD$187)</f>
        <v>0</v>
      </c>
      <c r="AE65" s="56">
        <f>SUMIF(LoansC!$B$12:$B$187,Loans!$B65,LoansC!AE$12:AE$187)</f>
        <v>9.6699999999999994E-2</v>
      </c>
      <c r="AF65" s="37">
        <f>SUMIF(LoansC!$B$12:$B$187,Loans!$B65,LoansC!AF$12:AF$187)+SUMIF(LoansR!$B$12:$B$187,Loans!$B65,LoansR!AF$12:AF$187)</f>
        <v>-10768.268220000013</v>
      </c>
      <c r="AG65" s="37">
        <f>SUMIF(LoansC!$B$12:$B$187,Loans!$B65,LoansC!AG$12:AG$187)+SUMIF(LoansR!$B$12:$B$187,Loans!$B65,LoansR!AG$12:AG$187)</f>
        <v>0</v>
      </c>
      <c r="AH65" s="37">
        <f>SUMIF(LoansC!$B$12:$B$187,Loans!$B65,LoansC!AH$12:AH$187)+SUMIF(LoansR!$B$12:$B$187,Loans!$B65,LoansR!AH$12:AH$187)</f>
        <v>0</v>
      </c>
      <c r="AI65" s="37">
        <f>SUMIF(LoansC!$B$12:$B$187,Loans!$B65,LoansC!AI$12:AI$187)+SUMIF(LoansR!$B$12:$B$187,Loans!$B65,LoansR!AI$12:AI$187)</f>
        <v>1692</v>
      </c>
      <c r="AJ65" s="37">
        <f>SUMIF(LoansC!$B$12:$B$187,Loans!$B65,LoansC!AJ$12:AJ$187)+SUMIF(LoansR!$B$12:$B$187,Loans!$B65,LoansR!AJ$12:AJ$187)</f>
        <v>449797.1</v>
      </c>
      <c r="AK65" s="37">
        <f>SUMIF(LoansC!$B$12:$B$187,Loans!$B65,LoansC!AK$12:AK$187)+SUMIF(LoansR!$B$12:$B$187,Loans!$B65,LoansR!AK$12:AK$187)</f>
        <v>0</v>
      </c>
      <c r="AL65" s="37">
        <f>SUMIF(LoansC!$B$12:$B$187,Loans!$B65,LoansC!AL$12:AL$187)+SUMIF(LoansR!$B$12:$B$187,Loans!$B65,LoansR!AL$12:AL$187)</f>
        <v>0</v>
      </c>
      <c r="AM65" s="37">
        <f>SUMIF(LoansC!$B$12:$B$187,Loans!$B65,LoansC!AM$12:AM$187)+SUMIF(LoansR!$B$12:$B$187,Loans!$B65,LoansR!AM$12:AM$187)</f>
        <v>0</v>
      </c>
      <c r="AN65" s="37">
        <f>SUMIF(LoansC!$B$12:$B$187,Loans!$B65,LoansC!AN$12:AN$187)+SUMIF(LoansR!$B$12:$B$187,Loans!$B65,LoansR!AN$12:AN$187)</f>
        <v>0</v>
      </c>
      <c r="AP65" s="57"/>
    </row>
    <row r="66" spans="1:42" x14ac:dyDescent="0.2">
      <c r="A66" s="1">
        <f t="shared" si="2"/>
        <v>10</v>
      </c>
      <c r="B66" s="101">
        <f t="shared" si="4"/>
        <v>44865</v>
      </c>
      <c r="C66" s="37">
        <f>SUMIF(LoansC!$B$12:$B$187,Loans!$B66,LoansC!C$12:C$187)+SUMIF(LoansR!$B$12:$B$187,Loans!$B66,LoansR!C$12:C$187)</f>
        <v>1670090.3899999997</v>
      </c>
      <c r="D66" s="37">
        <f>SUMIF(LoansC!$B$12:$B$187,Loans!$B66,LoansC!D$12:D$187)+SUMIF(LoansR!$B$12:$B$187,Loans!$B66,LoansR!D$12:D$187)</f>
        <v>111699168.26000001</v>
      </c>
      <c r="E66" s="37">
        <f>SUMIF(LoansC!$B$12:$B$187,Loans!$B66,LoansC!E$12:E$187)+SUMIF(LoansR!$B$12:$B$187,Loans!$B66,LoansR!E$12:E$187)</f>
        <v>0</v>
      </c>
      <c r="F66" s="37">
        <f>SUMIF(LoansC!$B$12:$B$187,Loans!$B66,LoansC!F$12:F$187)+SUMIF(LoansR!$B$12:$B$187,Loans!$B66,LoansR!F$12:F$187)</f>
        <v>0</v>
      </c>
      <c r="G66" s="37">
        <f>SUMIF(LoansC!$B$12:$B$187,Loans!$B66,LoansC!G$12:G$187)+SUMIF(LoansR!$B$12:$B$187,Loans!$B66,LoansR!G$12:G$187)</f>
        <v>2432</v>
      </c>
      <c r="H66" s="37">
        <f>SUMIF(LoansC!$B$12:$B$187,Loans!$B66,LoansC!H$12:H$187)+SUMIF(LoansR!$B$12:$B$187,Loans!$B66,LoansR!H$12:H$187)</f>
        <v>8252919.209999999</v>
      </c>
      <c r="I66" s="37">
        <f>SUMIF(LoansC!$B$12:$B$187,Loans!$B66,LoansC!I$12:I$187)+SUMIF(LoansR!$B$12:$B$187,Loans!$B66,LoansR!I$12:I$187)</f>
        <v>0</v>
      </c>
      <c r="J66" s="37">
        <f>SUMIF(LoansC!$B$12:$B$187,Loans!$B66,LoansC!J$12:J$187)+SUMIF(LoansR!$B$12:$B$187,Loans!$B66,LoansR!J$12:J$187)</f>
        <v>8252919.209999999</v>
      </c>
      <c r="K66" s="37">
        <f>SUMIF(LoansC!$B$12:$B$187,Loans!$B66,LoansC!K$12:K$187)+SUMIF(LoansR!$B$12:$B$187,Loans!$B66,LoansR!K$12:K$187)</f>
        <v>76408.009999999995</v>
      </c>
      <c r="L66" s="37">
        <f>SUMIF(LoansC!$B$12:$B$187,Loans!$B66,LoansC!L$12:L$187)+SUMIF(LoansR!$B$12:$B$187,Loans!$B66,LoansR!L$12:L$187)</f>
        <v>76408.009999999995</v>
      </c>
      <c r="M66" s="37">
        <f>SUMIF(LoansC!$B$12:$B$187,Loans!$B66,LoansC!M$12:M$187)+SUMIF(LoansR!$B$12:$B$187,Loans!$B66,LoansR!M$12:M$187)</f>
        <v>893456</v>
      </c>
      <c r="N66" s="37">
        <f>SUMIF(LoansC!$B$12:$B$187,Loans!$B66,LoansC!N$12:N$187)+SUMIF(LoansR!$B$12:$B$187,Loans!$B66,LoansR!N$12:N$187)</f>
        <v>0</v>
      </c>
      <c r="O66" s="37">
        <f>SUMIF(LoansC!$B$12:$B$187,Loans!$B66,LoansC!O$12:O$187)+SUMIF(LoansR!$B$12:$B$187,Loans!$B66,LoansR!O$12:O$187)</f>
        <v>613626.16</v>
      </c>
      <c r="P66" s="37">
        <f>SUMIF(LoansC!$B$12:$B$187,Loans!$B66,LoansC!P$12:P$187)+SUMIF(LoansR!$B$12:$B$187,Loans!$B66,LoansR!P$12:P$187)</f>
        <v>76408.009999999995</v>
      </c>
      <c r="Q66" s="37">
        <f>SUMIF(LoansC!$B$12:$B$187,Loans!$B66,LoansC!Q$12:Q$187)+SUMIF(LoansR!$B$12:$B$187,Loans!$B66,LoansR!Q$12:Q$187)</f>
        <v>537218.14999999991</v>
      </c>
      <c r="R66" s="37">
        <f>SUMIF(LoansC!$B$12:$B$187,Loans!$B66,LoansC!R$12:R$187)+SUMIF(LoansR!$B$12:$B$187,Loans!$B66,LoansR!R$12:R$187)</f>
        <v>0</v>
      </c>
      <c r="S66" s="37">
        <f>SUMIF(LoansC!$B$12:$B$187,Loans!$B66,LoansC!S$12:S$187)+SUMIF(LoansR!$B$12:$B$187,Loans!$B66,LoansR!S$12:S$187)</f>
        <v>7715701.0600000005</v>
      </c>
      <c r="T66" s="37">
        <f>SUMIF(LoansC!$B$12:$B$187,Loans!$B66,LoansC!T$12:T$187)+SUMIF(LoansR!$B$12:$B$187,Loans!$B66,LoansR!T$12:T$187)</f>
        <v>7715701.0600000005</v>
      </c>
      <c r="U66" s="37">
        <f>(SUMIF(LoansC!$B$12:$B$187,Loans!$B66,LoansC!U$12:U$187)+SUMIF(LoansR!$B$12:$B$187,Loans!$B66,LoansR!U$12:U$187))/2</f>
        <v>1</v>
      </c>
      <c r="V66" s="37">
        <f>SUMIF(LoansC!$B$12:$B$187,Loans!$B66,LoansC!V$12:V$187)+SUMIF(LoansR!$B$12:$B$187,Loans!$B66,LoansR!V$12:V$187)</f>
        <v>66504.773967249988</v>
      </c>
      <c r="W66" s="37">
        <f>SUMIF(LoansC!$B$12:$B$187,Loans!$B66,LoansC!W$12:W$187)+SUMIF(LoansR!$B$12:$B$187,Loans!$B66,LoansR!W$12:W$187)</f>
        <v>0</v>
      </c>
      <c r="X66" s="50">
        <f>IF(MONTH($B66)&gt;=6,VLOOKUP(YEAR($B66)+1,SRECPrice!$B$5:$C$29,2,FALSE),VLOOKUP(YEAR($B66),SRECPrice!$B$5:$C$29,2,FALSE))</f>
        <v>209</v>
      </c>
      <c r="Y66" s="37">
        <f>SUMIF(LoansC!$B$12:$B$187,Loans!$B66,LoansC!Y$12:Y$187)+SUMIF(LoansR!$B$12:$B$187,Loans!$B66,LoansR!Y$12:Y$187)</f>
        <v>0</v>
      </c>
      <c r="Z66" s="37">
        <f>SUMIF(LoansC!$B$12:$B$187,Loans!$B66,LoansC!Z$12:Z$187)+SUMIF(LoansR!$B$12:$B$187,Loans!$B66,LoansR!Z$12:Z$187)</f>
        <v>0</v>
      </c>
      <c r="AA66" s="37">
        <f>SUMIF(LoansC!$B$12:$B$187,Loans!$B66,LoansC!AA$12:AA$187)+SUMIF(LoansR!$B$12:$B$187,Loans!$B66,LoansR!AA$12:AA$187)</f>
        <v>0</v>
      </c>
      <c r="AB66" s="37">
        <f>SUMIF(LoansC!$B$12:$B$187,Loans!$B66,LoansC!AB$12:AB$187)+SUMIF(LoansR!$B$12:$B$187,Loans!$B66,LoansR!AB$12:AB$187)</f>
        <v>0</v>
      </c>
      <c r="AC66" s="37">
        <f>SUMIF(LoansC!$B$12:$B$187,Loans!$B66,LoansC!AC$12:AC$187)+SUMIF(LoansR!$B$12:$B$187,Loans!$B66,LoansR!AC$12:AC$187)</f>
        <v>1140</v>
      </c>
      <c r="AD66" s="37">
        <f>SUMIF(LoansC!$B$12:$B$187,Loans!$B66,LoansC!AD$12:AD$187)+SUMIF(LoansR!$B$12:$B$187,Loans!$B66,LoansR!AD$12:AD$187)</f>
        <v>0</v>
      </c>
      <c r="AE66" s="56">
        <f>SUMIF(LoansC!$B$12:$B$187,Loans!$B66,LoansC!AE$12:AE$187)</f>
        <v>9.6699999999999994E-2</v>
      </c>
      <c r="AF66" s="37">
        <f>SUMIF(LoansC!$B$12:$B$187,Loans!$B66,LoansC!AF$12:AF$187)+SUMIF(LoansR!$B$12:$B$187,Loans!$B66,LoansR!AF$12:AF$187)</f>
        <v>-9903.5030520000109</v>
      </c>
      <c r="AG66" s="37">
        <f>SUMIF(LoansC!$B$12:$B$187,Loans!$B66,LoansC!AG$12:AG$187)+SUMIF(LoansR!$B$12:$B$187,Loans!$B66,LoansR!AG$12:AG$187)</f>
        <v>0</v>
      </c>
      <c r="AH66" s="37">
        <f>SUMIF(LoansC!$B$12:$B$187,Loans!$B66,LoansC!AH$12:AH$187)+SUMIF(LoansR!$B$12:$B$187,Loans!$B66,LoansR!AH$12:AH$187)</f>
        <v>0</v>
      </c>
      <c r="AI66" s="37">
        <f>SUMIF(LoansC!$B$12:$B$187,Loans!$B66,LoansC!AI$12:AI$187)+SUMIF(LoansR!$B$12:$B$187,Loans!$B66,LoansR!AI$12:AI$187)</f>
        <v>1292</v>
      </c>
      <c r="AJ66" s="37">
        <f>SUMIF(LoansC!$B$12:$B$187,Loans!$B66,LoansC!AJ$12:AJ$187)+SUMIF(LoansR!$B$12:$B$187,Loans!$B66,LoansR!AJ$12:AJ$187)</f>
        <v>343426.26</v>
      </c>
      <c r="AK66" s="37">
        <f>SUMIF(LoansC!$B$12:$B$187,Loans!$B66,LoansC!AK$12:AK$187)+SUMIF(LoansR!$B$12:$B$187,Loans!$B66,LoansR!AK$12:AK$187)</f>
        <v>0</v>
      </c>
      <c r="AL66" s="37">
        <f>SUMIF(LoansC!$B$12:$B$187,Loans!$B66,LoansC!AL$12:AL$187)+SUMIF(LoansR!$B$12:$B$187,Loans!$B66,LoansR!AL$12:AL$187)</f>
        <v>0</v>
      </c>
      <c r="AM66" s="37">
        <f>SUMIF(LoansC!$B$12:$B$187,Loans!$B66,LoansC!AM$12:AM$187)+SUMIF(LoansR!$B$12:$B$187,Loans!$B66,LoansR!AM$12:AM$187)</f>
        <v>0</v>
      </c>
      <c r="AN66" s="37">
        <f>SUMIF(LoansC!$B$12:$B$187,Loans!$B66,LoansC!AN$12:AN$187)+SUMIF(LoansR!$B$12:$B$187,Loans!$B66,LoansR!AN$12:AN$187)</f>
        <v>0</v>
      </c>
      <c r="AP66" s="57"/>
    </row>
    <row r="67" spans="1:42" x14ac:dyDescent="0.2">
      <c r="A67" s="1">
        <f t="shared" si="2"/>
        <v>11</v>
      </c>
      <c r="B67" s="101">
        <f t="shared" si="4"/>
        <v>44895</v>
      </c>
      <c r="C67" s="37">
        <f>SUMIF(LoansC!$B$12:$B$187,Loans!$B67,LoansC!C$12:C$187)+SUMIF(LoansR!$B$12:$B$187,Loans!$B67,LoansR!C$12:C$187)</f>
        <v>1049708.8499999999</v>
      </c>
      <c r="D67" s="37">
        <f>SUMIF(LoansC!$B$12:$B$187,Loans!$B67,LoansC!D$12:D$187)+SUMIF(LoansR!$B$12:$B$187,Loans!$B67,LoansR!D$12:D$187)</f>
        <v>112748877.11</v>
      </c>
      <c r="E67" s="37">
        <f>SUMIF(LoansC!$B$12:$B$187,Loans!$B67,LoansC!E$12:E$187)+SUMIF(LoansR!$B$12:$B$187,Loans!$B67,LoansR!E$12:E$187)</f>
        <v>0</v>
      </c>
      <c r="F67" s="37">
        <f>SUMIF(LoansC!$B$12:$B$187,Loans!$B67,LoansC!F$12:F$187)+SUMIF(LoansR!$B$12:$B$187,Loans!$B67,LoansR!F$12:F$187)</f>
        <v>0</v>
      </c>
      <c r="G67" s="37">
        <f>SUMIF(LoansC!$B$12:$B$187,Loans!$B67,LoansC!G$12:G$187)+SUMIF(LoansR!$B$12:$B$187,Loans!$B67,LoansR!G$12:G$187)</f>
        <v>2070</v>
      </c>
      <c r="H67" s="37">
        <f>SUMIF(LoansC!$B$12:$B$187,Loans!$B67,LoansC!H$12:H$187)+SUMIF(LoansR!$B$12:$B$187,Loans!$B67,LoansR!H$12:H$187)</f>
        <v>7715701.0599999987</v>
      </c>
      <c r="I67" s="37">
        <f>SUMIF(LoansC!$B$12:$B$187,Loans!$B67,LoansC!I$12:I$187)+SUMIF(LoansR!$B$12:$B$187,Loans!$B67,LoansR!I$12:I$187)</f>
        <v>0</v>
      </c>
      <c r="J67" s="37">
        <f>SUMIF(LoansC!$B$12:$B$187,Loans!$B67,LoansC!J$12:J$187)+SUMIF(LoansR!$B$12:$B$187,Loans!$B67,LoansR!J$12:J$187)</f>
        <v>7715701.0600000005</v>
      </c>
      <c r="K67" s="37">
        <f>SUMIF(LoansC!$B$12:$B$187,Loans!$B67,LoansC!K$12:K$187)+SUMIF(LoansR!$B$12:$B$187,Loans!$B67,LoansR!K$12:K$187)</f>
        <v>71434.28</v>
      </c>
      <c r="L67" s="37">
        <f>SUMIF(LoansC!$B$12:$B$187,Loans!$B67,LoansC!L$12:L$187)+SUMIF(LoansR!$B$12:$B$187,Loans!$B67,LoansR!L$12:L$187)</f>
        <v>71434.28</v>
      </c>
      <c r="M67" s="37">
        <f>SUMIF(LoansC!$B$12:$B$187,Loans!$B67,LoansC!M$12:M$187)+SUMIF(LoansR!$B$12:$B$187,Loans!$B67,LoansR!M$12:M$187)</f>
        <v>706876</v>
      </c>
      <c r="N67" s="37">
        <f>SUMIF(LoansC!$B$12:$B$187,Loans!$B67,LoansC!N$12:N$187)+SUMIF(LoansR!$B$12:$B$187,Loans!$B67,LoansR!N$12:N$187)</f>
        <v>0</v>
      </c>
      <c r="O67" s="37">
        <f>SUMIF(LoansC!$B$12:$B$187,Loans!$B67,LoansC!O$12:O$187)+SUMIF(LoansR!$B$12:$B$187,Loans!$B67,LoansR!O$12:O$187)</f>
        <v>482511.82</v>
      </c>
      <c r="P67" s="37">
        <f>SUMIF(LoansC!$B$12:$B$187,Loans!$B67,LoansC!P$12:P$187)+SUMIF(LoansR!$B$12:$B$187,Loans!$B67,LoansR!P$12:P$187)</f>
        <v>71434.28</v>
      </c>
      <c r="Q67" s="37">
        <f>SUMIF(LoansC!$B$12:$B$187,Loans!$B67,LoansC!Q$12:Q$187)+SUMIF(LoansR!$B$12:$B$187,Loans!$B67,LoansR!Q$12:Q$187)</f>
        <v>411077.53999999992</v>
      </c>
      <c r="R67" s="37">
        <f>SUMIF(LoansC!$B$12:$B$187,Loans!$B67,LoansC!R$12:R$187)+SUMIF(LoansR!$B$12:$B$187,Loans!$B67,LoansR!R$12:R$187)</f>
        <v>0</v>
      </c>
      <c r="S67" s="37">
        <f>SUMIF(LoansC!$B$12:$B$187,Loans!$B67,LoansC!S$12:S$187)+SUMIF(LoansR!$B$12:$B$187,Loans!$B67,LoansR!S$12:S$187)</f>
        <v>7304623.5200000014</v>
      </c>
      <c r="T67" s="37">
        <f>SUMIF(LoansC!$B$12:$B$187,Loans!$B67,LoansC!T$12:T$187)+SUMIF(LoansR!$B$12:$B$187,Loans!$B67,LoansR!T$12:T$187)</f>
        <v>7304623.5200000014</v>
      </c>
      <c r="U67" s="37">
        <f>(SUMIF(LoansC!$B$12:$B$187,Loans!$B67,LoansC!U$12:U$187)+SUMIF(LoansR!$B$12:$B$187,Loans!$B67,LoansR!U$12:U$187))/2</f>
        <v>1</v>
      </c>
      <c r="V67" s="37">
        <f>SUMIF(LoansC!$B$12:$B$187,Loans!$B67,LoansC!V$12:V$187)+SUMIF(LoansR!$B$12:$B$187,Loans!$B67,LoansR!V$12:V$187)</f>
        <v>62175.691041833328</v>
      </c>
      <c r="W67" s="37">
        <f>SUMIF(LoansC!$B$12:$B$187,Loans!$B67,LoansC!W$12:W$187)+SUMIF(LoansR!$B$12:$B$187,Loans!$B67,LoansR!W$12:W$187)</f>
        <v>0</v>
      </c>
      <c r="X67" s="50">
        <f>IF(MONTH($B67)&gt;=6,VLOOKUP(YEAR($B67)+1,SRECPrice!$B$5:$C$29,2,FALSE),VLOOKUP(YEAR($B67),SRECPrice!$B$5:$C$29,2,FALSE))</f>
        <v>209</v>
      </c>
      <c r="Y67" s="37">
        <f>SUMIF(LoansC!$B$12:$B$187,Loans!$B67,LoansC!Y$12:Y$187)+SUMIF(LoansR!$B$12:$B$187,Loans!$B67,LoansR!Y$12:Y$187)</f>
        <v>0</v>
      </c>
      <c r="Z67" s="37">
        <f>SUMIF(LoansC!$B$12:$B$187,Loans!$B67,LoansC!Z$12:Z$187)+SUMIF(LoansR!$B$12:$B$187,Loans!$B67,LoansR!Z$12:Z$187)</f>
        <v>0</v>
      </c>
      <c r="AA67" s="37">
        <f>SUMIF(LoansC!$B$12:$B$187,Loans!$B67,LoansC!AA$12:AA$187)+SUMIF(LoansR!$B$12:$B$187,Loans!$B67,LoansR!AA$12:AA$187)</f>
        <v>0</v>
      </c>
      <c r="AB67" s="37">
        <f>SUMIF(LoansC!$B$12:$B$187,Loans!$B67,LoansC!AB$12:AB$187)+SUMIF(LoansR!$B$12:$B$187,Loans!$B67,LoansR!AB$12:AB$187)</f>
        <v>0</v>
      </c>
      <c r="AC67" s="37">
        <f>SUMIF(LoansC!$B$12:$B$187,Loans!$B67,LoansC!AC$12:AC$187)+SUMIF(LoansR!$B$12:$B$187,Loans!$B67,LoansR!AC$12:AC$187)</f>
        <v>1054</v>
      </c>
      <c r="AD67" s="37">
        <f>SUMIF(LoansC!$B$12:$B$187,Loans!$B67,LoansC!AD$12:AD$187)+SUMIF(LoansR!$B$12:$B$187,Loans!$B67,LoansR!AD$12:AD$187)</f>
        <v>0</v>
      </c>
      <c r="AE67" s="56">
        <f>SUMIF(LoansC!$B$12:$B$187,Loans!$B67,LoansC!AE$12:AE$187)</f>
        <v>9.6699999999999994E-2</v>
      </c>
      <c r="AF67" s="37">
        <f>SUMIF(LoansC!$B$12:$B$187,Loans!$B67,LoansC!AF$12:AF$187)+SUMIF(LoansR!$B$12:$B$187,Loans!$B67,LoansR!AF$12:AF$187)</f>
        <v>-9258.8412720000124</v>
      </c>
      <c r="AG67" s="37">
        <f>SUMIF(LoansC!$B$12:$B$187,Loans!$B67,LoansC!AG$12:AG$187)+SUMIF(LoansR!$B$12:$B$187,Loans!$B67,LoansR!AG$12:AG$187)</f>
        <v>0</v>
      </c>
      <c r="AH67" s="37">
        <f>SUMIF(LoansC!$B$12:$B$187,Loans!$B67,LoansC!AH$12:AH$187)+SUMIF(LoansR!$B$12:$B$187,Loans!$B67,LoansR!AH$12:AH$187)</f>
        <v>0</v>
      </c>
      <c r="AI67" s="37">
        <f>SUMIF(LoansC!$B$12:$B$187,Loans!$B67,LoansC!AI$12:AI$187)+SUMIF(LoansR!$B$12:$B$187,Loans!$B67,LoansR!AI$12:AI$187)</f>
        <v>1016</v>
      </c>
      <c r="AJ67" s="37">
        <f>SUMIF(LoansC!$B$12:$B$187,Loans!$B67,LoansC!AJ$12:AJ$187)+SUMIF(LoansR!$B$12:$B$187,Loans!$B67,LoansR!AJ$12:AJ$187)</f>
        <v>270167.82</v>
      </c>
      <c r="AK67" s="37">
        <f>SUMIF(LoansC!$B$12:$B$187,Loans!$B67,LoansC!AK$12:AK$187)+SUMIF(LoansR!$B$12:$B$187,Loans!$B67,LoansR!AK$12:AK$187)</f>
        <v>0</v>
      </c>
      <c r="AL67" s="37">
        <f>SUMIF(LoansC!$B$12:$B$187,Loans!$B67,LoansC!AL$12:AL$187)+SUMIF(LoansR!$B$12:$B$187,Loans!$B67,LoansR!AL$12:AL$187)</f>
        <v>0</v>
      </c>
      <c r="AM67" s="37">
        <f>SUMIF(LoansC!$B$12:$B$187,Loans!$B67,LoansC!AM$12:AM$187)+SUMIF(LoansR!$B$12:$B$187,Loans!$B67,LoansR!AM$12:AM$187)</f>
        <v>0</v>
      </c>
      <c r="AN67" s="37">
        <f>SUMIF(LoansC!$B$12:$B$187,Loans!$B67,LoansC!AN$12:AN$187)+SUMIF(LoansR!$B$12:$B$187,Loans!$B67,LoansR!AN$12:AN$187)</f>
        <v>0</v>
      </c>
      <c r="AP67" s="57"/>
    </row>
    <row r="68" spans="1:42" x14ac:dyDescent="0.2">
      <c r="A68" s="1">
        <f t="shared" si="2"/>
        <v>12</v>
      </c>
      <c r="B68" s="101">
        <f t="shared" si="4"/>
        <v>44926</v>
      </c>
      <c r="C68" s="37">
        <f>SUMIF(LoansC!$B$12:$B$187,Loans!$B68,LoansC!C$12:C$187)+SUMIF(LoansR!$B$12:$B$187,Loans!$B68,LoansR!C$12:C$187)</f>
        <v>928965.98999999976</v>
      </c>
      <c r="D68" s="37">
        <f>SUMIF(LoansC!$B$12:$B$187,Loans!$B68,LoansC!D$12:D$187)+SUMIF(LoansR!$B$12:$B$187,Loans!$B68,LoansR!D$12:D$187)</f>
        <v>113677843.09999999</v>
      </c>
      <c r="E68" s="37">
        <f>SUMIF(LoansC!$B$12:$B$187,Loans!$B68,LoansC!E$12:E$187)+SUMIF(LoansR!$B$12:$B$187,Loans!$B68,LoansR!E$12:E$187)</f>
        <v>0</v>
      </c>
      <c r="F68" s="37">
        <f>SUMIF(LoansC!$B$12:$B$187,Loans!$B68,LoansC!F$12:F$187)+SUMIF(LoansR!$B$12:$B$187,Loans!$B68,LoansR!F$12:F$187)</f>
        <v>0</v>
      </c>
      <c r="G68" s="37">
        <f>SUMIF(LoansC!$B$12:$B$187,Loans!$B68,LoansC!G$12:G$187)+SUMIF(LoansR!$B$12:$B$187,Loans!$B68,LoansR!G$12:G$187)</f>
        <v>1669</v>
      </c>
      <c r="H68" s="37">
        <f>SUMIF(LoansC!$B$12:$B$187,Loans!$B68,LoansC!H$12:H$187)+SUMIF(LoansR!$B$12:$B$187,Loans!$B68,LoansR!H$12:H$187)</f>
        <v>7304623.5200000014</v>
      </c>
      <c r="I68" s="37">
        <f>SUMIF(LoansC!$B$12:$B$187,Loans!$B68,LoansC!I$12:I$187)+SUMIF(LoansR!$B$12:$B$187,Loans!$B68,LoansR!I$12:I$187)</f>
        <v>0</v>
      </c>
      <c r="J68" s="37">
        <f>SUMIF(LoansC!$B$12:$B$187,Loans!$B68,LoansC!J$12:J$187)+SUMIF(LoansR!$B$12:$B$187,Loans!$B68,LoansR!J$12:J$187)</f>
        <v>7304623.5200000014</v>
      </c>
      <c r="K68" s="37">
        <f>SUMIF(LoansC!$B$12:$B$187,Loans!$B68,LoansC!K$12:K$187)+SUMIF(LoansR!$B$12:$B$187,Loans!$B68,LoansR!K$12:K$187)</f>
        <v>67628.38</v>
      </c>
      <c r="L68" s="37">
        <f>SUMIF(LoansC!$B$12:$B$187,Loans!$B68,LoansC!L$12:L$187)+SUMIF(LoansR!$B$12:$B$187,Loans!$B68,LoansR!L$12:L$187)</f>
        <v>67628.38</v>
      </c>
      <c r="M68" s="37">
        <f>SUMIF(LoansC!$B$12:$B$187,Loans!$B68,LoansC!M$12:M$187)+SUMIF(LoansR!$B$12:$B$187,Loans!$B68,LoansR!M$12:M$187)</f>
        <v>567207</v>
      </c>
      <c r="N68" s="37">
        <f>SUMIF(LoansC!$B$12:$B$187,Loans!$B68,LoansC!N$12:N$187)+SUMIF(LoansR!$B$12:$B$187,Loans!$B68,LoansR!N$12:N$187)</f>
        <v>0</v>
      </c>
      <c r="O68" s="37">
        <f>SUMIF(LoansC!$B$12:$B$187,Loans!$B68,LoansC!O$12:O$187)+SUMIF(LoansR!$B$12:$B$187,Loans!$B68,LoansR!O$12:O$187)</f>
        <v>389975</v>
      </c>
      <c r="P68" s="37">
        <f>SUMIF(LoansC!$B$12:$B$187,Loans!$B68,LoansC!P$12:P$187)+SUMIF(LoansR!$B$12:$B$187,Loans!$B68,LoansR!P$12:P$187)</f>
        <v>67628.38</v>
      </c>
      <c r="Q68" s="37">
        <f>SUMIF(LoansC!$B$12:$B$187,Loans!$B68,LoansC!Q$12:Q$187)+SUMIF(LoansR!$B$12:$B$187,Loans!$B68,LoansR!Q$12:Q$187)</f>
        <v>322346.62</v>
      </c>
      <c r="R68" s="37">
        <f>SUMIF(LoansC!$B$12:$B$187,Loans!$B68,LoansC!R$12:R$187)+SUMIF(LoansR!$B$12:$B$187,Loans!$B68,LoansR!R$12:R$187)</f>
        <v>0</v>
      </c>
      <c r="S68" s="37">
        <f>SUMIF(LoansC!$B$12:$B$187,Loans!$B68,LoansC!S$12:S$187)+SUMIF(LoansR!$B$12:$B$187,Loans!$B68,LoansR!S$12:S$187)</f>
        <v>6982276.8999999994</v>
      </c>
      <c r="T68" s="37">
        <f>SUMIF(LoansC!$B$12:$B$187,Loans!$B68,LoansC!T$12:T$187)+SUMIF(LoansR!$B$12:$B$187,Loans!$B68,LoansR!T$12:T$187)</f>
        <v>6982276.8999999994</v>
      </c>
      <c r="U68" s="37">
        <f>(SUMIF(LoansC!$B$12:$B$187,Loans!$B68,LoansC!U$12:U$187)+SUMIF(LoansR!$B$12:$B$187,Loans!$B68,LoansR!U$12:U$187))/2</f>
        <v>1</v>
      </c>
      <c r="V68" s="37">
        <f>SUMIF(LoansC!$B$12:$B$187,Loans!$B68,LoansC!V$12:V$187)+SUMIF(LoansR!$B$12:$B$187,Loans!$B68,LoansR!V$12:V$187)</f>
        <v>58863.091198666669</v>
      </c>
      <c r="W68" s="37">
        <f>SUMIF(LoansC!$B$12:$B$187,Loans!$B68,LoansC!W$12:W$187)+SUMIF(LoansR!$B$12:$B$187,Loans!$B68,LoansR!W$12:W$187)</f>
        <v>0</v>
      </c>
      <c r="X68" s="50">
        <f>IF(MONTH($B68)&gt;=6,VLOOKUP(YEAR($B68)+1,SRECPrice!$B$5:$C$29,2,FALSE),VLOOKUP(YEAR($B68),SRECPrice!$B$5:$C$29,2,FALSE))</f>
        <v>209</v>
      </c>
      <c r="Y68" s="37">
        <f>SUMIF(LoansC!$B$12:$B$187,Loans!$B68,LoansC!Y$12:Y$187)+SUMIF(LoansR!$B$12:$B$187,Loans!$B68,LoansR!Y$12:Y$187)</f>
        <v>0</v>
      </c>
      <c r="Z68" s="37">
        <f>SUMIF(LoansC!$B$12:$B$187,Loans!$B68,LoansC!Z$12:Z$187)+SUMIF(LoansR!$B$12:$B$187,Loans!$B68,LoansR!Z$12:Z$187)</f>
        <v>0</v>
      </c>
      <c r="AA68" s="37">
        <f>SUMIF(LoansC!$B$12:$B$187,Loans!$B68,LoansC!AA$12:AA$187)+SUMIF(LoansR!$B$12:$B$187,Loans!$B68,LoansR!AA$12:AA$187)</f>
        <v>0</v>
      </c>
      <c r="AB68" s="37">
        <f>SUMIF(LoansC!$B$12:$B$187,Loans!$B68,LoansC!AB$12:AB$187)+SUMIF(LoansR!$B$12:$B$187,Loans!$B68,LoansR!AB$12:AB$187)</f>
        <v>0</v>
      </c>
      <c r="AC68" s="37">
        <f>SUMIF(LoansC!$B$12:$B$187,Loans!$B68,LoansC!AC$12:AC$187)+SUMIF(LoansR!$B$12:$B$187,Loans!$B68,LoansR!AC$12:AC$187)</f>
        <v>848</v>
      </c>
      <c r="AD68" s="37">
        <f>SUMIF(LoansC!$B$12:$B$187,Loans!$B68,LoansC!AD$12:AD$187)+SUMIF(LoansR!$B$12:$B$187,Loans!$B68,LoansR!AD$12:AD$187)</f>
        <v>0</v>
      </c>
      <c r="AE68" s="56">
        <f>SUMIF(LoansC!$B$12:$B$187,Loans!$B68,LoansC!AE$12:AE$187)</f>
        <v>9.6699999999999994E-2</v>
      </c>
      <c r="AF68" s="37">
        <f>SUMIF(LoansC!$B$12:$B$187,Loans!$B68,LoansC!AF$12:AF$187)+SUMIF(LoansR!$B$12:$B$187,Loans!$B68,LoansR!AF$12:AF$187)</f>
        <v>-8765.5482240000129</v>
      </c>
      <c r="AG68" s="37">
        <f>SUMIF(LoansC!$B$12:$B$187,Loans!$B68,LoansC!AG$12:AG$187)+SUMIF(LoansR!$B$12:$B$187,Loans!$B68,LoansR!AG$12:AG$187)</f>
        <v>0</v>
      </c>
      <c r="AH68" s="37">
        <f>SUMIF(LoansC!$B$12:$B$187,Loans!$B68,LoansC!AH$12:AH$187)+SUMIF(LoansR!$B$12:$B$187,Loans!$B68,LoansR!AH$12:AH$187)</f>
        <v>0</v>
      </c>
      <c r="AI68" s="37">
        <f>SUMIF(LoansC!$B$12:$B$187,Loans!$B68,LoansC!AI$12:AI$187)+SUMIF(LoansR!$B$12:$B$187,Loans!$B68,LoansR!AI$12:AI$187)</f>
        <v>821</v>
      </c>
      <c r="AJ68" s="37">
        <f>SUMIF(LoansC!$B$12:$B$187,Loans!$B68,LoansC!AJ$12:AJ$187)+SUMIF(LoansR!$B$12:$B$187,Loans!$B68,LoansR!AJ$12:AJ$187)</f>
        <v>218386</v>
      </c>
      <c r="AK68" s="37">
        <f>SUMIF(LoansC!$B$12:$B$187,Loans!$B68,LoansC!AK$12:AK$187)+SUMIF(LoansR!$B$12:$B$187,Loans!$B68,LoansR!AK$12:AK$187)</f>
        <v>0</v>
      </c>
      <c r="AL68" s="37">
        <f>SUMIF(LoansC!$B$12:$B$187,Loans!$B68,LoansC!AL$12:AL$187)+SUMIF(LoansR!$B$12:$B$187,Loans!$B68,LoansR!AL$12:AL$187)</f>
        <v>0</v>
      </c>
      <c r="AM68" s="37">
        <f>SUMIF(LoansC!$B$12:$B$187,Loans!$B68,LoansC!AM$12:AM$187)+SUMIF(LoansR!$B$12:$B$187,Loans!$B68,LoansR!AM$12:AM$187)</f>
        <v>0</v>
      </c>
      <c r="AN68" s="37">
        <f>SUMIF(LoansC!$B$12:$B$187,Loans!$B68,LoansC!AN$12:AN$187)+SUMIF(LoansR!$B$12:$B$187,Loans!$B68,LoansR!AN$12:AN$187)</f>
        <v>0</v>
      </c>
      <c r="AP68" s="57"/>
    </row>
    <row r="69" spans="1:42" x14ac:dyDescent="0.2">
      <c r="A69" s="1">
        <f t="shared" si="2"/>
        <v>1</v>
      </c>
      <c r="B69" s="101">
        <f t="shared" si="4"/>
        <v>44957</v>
      </c>
      <c r="C69" s="37">
        <f>SUMIF(LoansC!$B$12:$B$187,Loans!$B69,LoansC!C$12:C$187)+SUMIF(LoansR!$B$12:$B$187,Loans!$B69,LoansR!C$12:C$187)</f>
        <v>1147200.69</v>
      </c>
      <c r="D69" s="37">
        <f>SUMIF(LoansC!$B$12:$B$187,Loans!$B69,LoansC!D$12:D$187)+SUMIF(LoansR!$B$12:$B$187,Loans!$B69,LoansR!D$12:D$187)</f>
        <v>114825043.78999999</v>
      </c>
      <c r="E69" s="37">
        <f>SUMIF(LoansC!$B$12:$B$187,Loans!$B69,LoansC!E$12:E$187)+SUMIF(LoansR!$B$12:$B$187,Loans!$B69,LoansR!E$12:E$187)</f>
        <v>0</v>
      </c>
      <c r="F69" s="37">
        <f>SUMIF(LoansC!$B$12:$B$187,Loans!$B69,LoansC!F$12:F$187)+SUMIF(LoansR!$B$12:$B$187,Loans!$B69,LoansR!F$12:F$187)</f>
        <v>0</v>
      </c>
      <c r="G69" s="37">
        <f>SUMIF(LoansC!$B$12:$B$187,Loans!$B69,LoansC!G$12:G$187)+SUMIF(LoansR!$B$12:$B$187,Loans!$B69,LoansR!G$12:G$187)</f>
        <v>1048</v>
      </c>
      <c r="H69" s="37">
        <f>SUMIF(LoansC!$B$12:$B$187,Loans!$B69,LoansC!H$12:H$187)+SUMIF(LoansR!$B$12:$B$187,Loans!$B69,LoansR!H$12:H$187)</f>
        <v>6982276.8999999994</v>
      </c>
      <c r="I69" s="37">
        <f>SUMIF(LoansC!$B$12:$B$187,Loans!$B69,LoansC!I$12:I$187)+SUMIF(LoansR!$B$12:$B$187,Loans!$B69,LoansR!I$12:I$187)</f>
        <v>0</v>
      </c>
      <c r="J69" s="37">
        <f>SUMIF(LoansC!$B$12:$B$187,Loans!$B69,LoansC!J$12:J$187)+SUMIF(LoansR!$B$12:$B$187,Loans!$B69,LoansR!J$12:J$187)</f>
        <v>6982276.8999999994</v>
      </c>
      <c r="K69" s="37">
        <f>SUMIF(LoansC!$B$12:$B$187,Loans!$B69,LoansC!K$12:K$187)+SUMIF(LoansR!$B$12:$B$187,Loans!$B69,LoansR!K$12:K$187)</f>
        <v>64644.03</v>
      </c>
      <c r="L69" s="37">
        <f>SUMIF(LoansC!$B$12:$B$187,Loans!$B69,LoansC!L$12:L$187)+SUMIF(LoansR!$B$12:$B$187,Loans!$B69,LoansR!L$12:L$187)</f>
        <v>64644.03</v>
      </c>
      <c r="M69" s="37">
        <f>SUMIF(LoansC!$B$12:$B$187,Loans!$B69,LoansC!M$12:M$187)+SUMIF(LoansR!$B$12:$B$187,Loans!$B69,LoansR!M$12:M$187)</f>
        <v>356022</v>
      </c>
      <c r="N69" s="37">
        <f>SUMIF(LoansC!$B$12:$B$187,Loans!$B69,LoansC!N$12:N$187)+SUMIF(LoansR!$B$12:$B$187,Loans!$B69,LoansR!N$12:N$187)</f>
        <v>0</v>
      </c>
      <c r="O69" s="37">
        <f>SUMIF(LoansC!$B$12:$B$187,Loans!$B69,LoansC!O$12:O$187)+SUMIF(LoansR!$B$12:$B$187,Loans!$B69,LoansR!O$12:O$187)</f>
        <v>244625</v>
      </c>
      <c r="P69" s="37">
        <f>SUMIF(LoansC!$B$12:$B$187,Loans!$B69,LoansC!P$12:P$187)+SUMIF(LoansR!$B$12:$B$187,Loans!$B69,LoansR!P$12:P$187)</f>
        <v>64644.03</v>
      </c>
      <c r="Q69" s="37">
        <f>SUMIF(LoansC!$B$12:$B$187,Loans!$B69,LoansC!Q$12:Q$187)+SUMIF(LoansR!$B$12:$B$187,Loans!$B69,LoansR!Q$12:Q$187)</f>
        <v>179980.97000000003</v>
      </c>
      <c r="R69" s="37">
        <f>SUMIF(LoansC!$B$12:$B$187,Loans!$B69,LoansC!R$12:R$187)+SUMIF(LoansR!$B$12:$B$187,Loans!$B69,LoansR!R$12:R$187)</f>
        <v>0</v>
      </c>
      <c r="S69" s="37">
        <f>SUMIF(LoansC!$B$12:$B$187,Loans!$B69,LoansC!S$12:S$187)+SUMIF(LoansR!$B$12:$B$187,Loans!$B69,LoansR!S$12:S$187)</f>
        <v>6802295.9300000006</v>
      </c>
      <c r="T69" s="37">
        <f>SUMIF(LoansC!$B$12:$B$187,Loans!$B69,LoansC!T$12:T$187)+SUMIF(LoansR!$B$12:$B$187,Loans!$B69,LoansR!T$12:T$187)</f>
        <v>6802295.9300000006</v>
      </c>
      <c r="U69" s="37">
        <f>(SUMIF(LoansC!$B$12:$B$187,Loans!$B69,LoansC!U$12:U$187)+SUMIF(LoansR!$B$12:$B$187,Loans!$B69,LoansR!U$12:U$187))/2</f>
        <v>1</v>
      </c>
      <c r="V69" s="37">
        <f>SUMIF(LoansC!$B$12:$B$187,Loans!$B69,LoansC!V$12:V$187)+SUMIF(LoansR!$B$12:$B$187,Loans!$B69,LoansR!V$12:V$187)</f>
        <v>56265.514685833325</v>
      </c>
      <c r="W69" s="37">
        <f>SUMIF(LoansC!$B$12:$B$187,Loans!$B69,LoansC!W$12:W$187)+SUMIF(LoansR!$B$12:$B$187,Loans!$B69,LoansR!W$12:W$187)</f>
        <v>0</v>
      </c>
      <c r="X69" s="50">
        <f>IF(MONTH($B69)&gt;=6,VLOOKUP(YEAR($B69)+1,SRECPrice!$B$5:$C$29,2,FALSE),VLOOKUP(YEAR($B69),SRECPrice!$B$5:$C$29,2,FALSE))</f>
        <v>209</v>
      </c>
      <c r="Y69" s="37">
        <f>SUMIF(LoansC!$B$12:$B$187,Loans!$B69,LoansC!Y$12:Y$187)+SUMIF(LoansR!$B$12:$B$187,Loans!$B69,LoansR!Y$12:Y$187)</f>
        <v>0</v>
      </c>
      <c r="Z69" s="37">
        <f>SUMIF(LoansC!$B$12:$B$187,Loans!$B69,LoansC!Z$12:Z$187)+SUMIF(LoansR!$B$12:$B$187,Loans!$B69,LoansR!Z$12:Z$187)</f>
        <v>0</v>
      </c>
      <c r="AA69" s="37">
        <f>SUMIF(LoansC!$B$12:$B$187,Loans!$B69,LoansC!AA$12:AA$187)+SUMIF(LoansR!$B$12:$B$187,Loans!$B69,LoansR!AA$12:AA$187)</f>
        <v>0</v>
      </c>
      <c r="AB69" s="37">
        <f>SUMIF(LoansC!$B$12:$B$187,Loans!$B69,LoansC!AB$12:AB$187)+SUMIF(LoansR!$B$12:$B$187,Loans!$B69,LoansR!AB$12:AB$187)</f>
        <v>0</v>
      </c>
      <c r="AC69" s="37">
        <f>SUMIF(LoansC!$B$12:$B$187,Loans!$B69,LoansC!AC$12:AC$187)+SUMIF(LoansR!$B$12:$B$187,Loans!$B69,LoansR!AC$12:AC$187)</f>
        <v>533</v>
      </c>
      <c r="AD69" s="37">
        <f>SUMIF(LoansC!$B$12:$B$187,Loans!$B69,LoansC!AD$12:AD$187)+SUMIF(LoansR!$B$12:$B$187,Loans!$B69,LoansR!AD$12:AD$187)</f>
        <v>0</v>
      </c>
      <c r="AE69" s="56">
        <f>SUMIF(LoansC!$B$12:$B$187,Loans!$B69,LoansC!AE$12:AE$187)</f>
        <v>9.6699999999999994E-2</v>
      </c>
      <c r="AF69" s="37">
        <f>SUMIF(LoansC!$B$12:$B$187,Loans!$B69,LoansC!AF$12:AF$187)+SUMIF(LoansR!$B$12:$B$187,Loans!$B69,LoansR!AF$12:AF$187)</f>
        <v>-8378.7322800000093</v>
      </c>
      <c r="AG69" s="37">
        <f>SUMIF(LoansC!$B$12:$B$187,Loans!$B69,LoansC!AG$12:AG$187)+SUMIF(LoansR!$B$12:$B$187,Loans!$B69,LoansR!AG$12:AG$187)</f>
        <v>0</v>
      </c>
      <c r="AH69" s="37">
        <f>SUMIF(LoansC!$B$12:$B$187,Loans!$B69,LoansC!AH$12:AH$187)+SUMIF(LoansR!$B$12:$B$187,Loans!$B69,LoansR!AH$12:AH$187)</f>
        <v>0</v>
      </c>
      <c r="AI69" s="37">
        <f>SUMIF(LoansC!$B$12:$B$187,Loans!$B69,LoansC!AI$12:AI$187)+SUMIF(LoansR!$B$12:$B$187,Loans!$B69,LoansR!AI$12:AI$187)</f>
        <v>515</v>
      </c>
      <c r="AJ69" s="37">
        <f>SUMIF(LoansC!$B$12:$B$187,Loans!$B69,LoansC!AJ$12:AJ$187)+SUMIF(LoansR!$B$12:$B$187,Loans!$B69,LoansR!AJ$12:AJ$187)</f>
        <v>136990</v>
      </c>
      <c r="AK69" s="37">
        <f>SUMIF(LoansC!$B$12:$B$187,Loans!$B69,LoansC!AK$12:AK$187)+SUMIF(LoansR!$B$12:$B$187,Loans!$B69,LoansR!AK$12:AK$187)</f>
        <v>0</v>
      </c>
      <c r="AL69" s="37">
        <f>SUMIF(LoansC!$B$12:$B$187,Loans!$B69,LoansC!AL$12:AL$187)+SUMIF(LoansR!$B$12:$B$187,Loans!$B69,LoansR!AL$12:AL$187)</f>
        <v>0</v>
      </c>
      <c r="AM69" s="37">
        <f>SUMIF(LoansC!$B$12:$B$187,Loans!$B69,LoansC!AM$12:AM$187)+SUMIF(LoansR!$B$12:$B$187,Loans!$B69,LoansR!AM$12:AM$187)</f>
        <v>0</v>
      </c>
      <c r="AN69" s="37">
        <f>SUMIF(LoansC!$B$12:$B$187,Loans!$B69,LoansC!AN$12:AN$187)+SUMIF(LoansR!$B$12:$B$187,Loans!$B69,LoansR!AN$12:AN$187)</f>
        <v>0</v>
      </c>
      <c r="AP69" s="57"/>
    </row>
    <row r="70" spans="1:42" x14ac:dyDescent="0.2">
      <c r="A70" s="1">
        <f t="shared" si="2"/>
        <v>2</v>
      </c>
      <c r="B70" s="101">
        <f t="shared" si="4"/>
        <v>44985</v>
      </c>
      <c r="C70" s="37">
        <f>SUMIF(LoansC!$B$12:$B$187,Loans!$B70,LoansC!C$12:C$187)+SUMIF(LoansR!$B$12:$B$187,Loans!$B70,LoansR!C$12:C$187)</f>
        <v>1417926.3099999994</v>
      </c>
      <c r="D70" s="37">
        <f>SUMIF(LoansC!$B$12:$B$187,Loans!$B70,LoansC!D$12:D$187)+SUMIF(LoansR!$B$12:$B$187,Loans!$B70,LoansR!D$12:D$187)</f>
        <v>116242970.09999999</v>
      </c>
      <c r="E70" s="37">
        <f>SUMIF(LoansC!$B$12:$B$187,Loans!$B70,LoansC!E$12:E$187)+SUMIF(LoansR!$B$12:$B$187,Loans!$B70,LoansR!E$12:E$187)</f>
        <v>0</v>
      </c>
      <c r="F70" s="37">
        <f>SUMIF(LoansC!$B$12:$B$187,Loans!$B70,LoansC!F$12:F$187)+SUMIF(LoansR!$B$12:$B$187,Loans!$B70,LoansR!F$12:F$187)</f>
        <v>0</v>
      </c>
      <c r="G70" s="37">
        <f>SUMIF(LoansC!$B$12:$B$187,Loans!$B70,LoansC!G$12:G$187)+SUMIF(LoansR!$B$12:$B$187,Loans!$B70,LoansR!G$12:G$187)</f>
        <v>931</v>
      </c>
      <c r="H70" s="37">
        <f>SUMIF(LoansC!$B$12:$B$187,Loans!$B70,LoansC!H$12:H$187)+SUMIF(LoansR!$B$12:$B$187,Loans!$B70,LoansR!H$12:H$187)</f>
        <v>6802295.9299999988</v>
      </c>
      <c r="I70" s="37">
        <f>SUMIF(LoansC!$B$12:$B$187,Loans!$B70,LoansC!I$12:I$187)+SUMIF(LoansR!$B$12:$B$187,Loans!$B70,LoansR!I$12:I$187)</f>
        <v>0</v>
      </c>
      <c r="J70" s="37">
        <f>SUMIF(LoansC!$B$12:$B$187,Loans!$B70,LoansC!J$12:J$187)+SUMIF(LoansR!$B$12:$B$187,Loans!$B70,LoansR!J$12:J$187)</f>
        <v>6802295.9300000006</v>
      </c>
      <c r="K70" s="37">
        <f>SUMIF(LoansC!$B$12:$B$187,Loans!$B70,LoansC!K$12:K$187)+SUMIF(LoansR!$B$12:$B$187,Loans!$B70,LoansR!K$12:K$187)</f>
        <v>62977.680000000008</v>
      </c>
      <c r="L70" s="37">
        <f>SUMIF(LoansC!$B$12:$B$187,Loans!$B70,LoansC!L$12:L$187)+SUMIF(LoansR!$B$12:$B$187,Loans!$B70,LoansR!L$12:L$187)</f>
        <v>62977.680000000008</v>
      </c>
      <c r="M70" s="37">
        <f>SUMIF(LoansC!$B$12:$B$187,Loans!$B70,LoansC!M$12:M$187)+SUMIF(LoansR!$B$12:$B$187,Loans!$B70,LoansR!M$12:M$187)</f>
        <v>316141</v>
      </c>
      <c r="N70" s="37">
        <f>SUMIF(LoansC!$B$12:$B$187,Loans!$B70,LoansC!N$12:N$187)+SUMIF(LoansR!$B$12:$B$187,Loans!$B70,LoansR!N$12:N$187)</f>
        <v>0</v>
      </c>
      <c r="O70" s="37">
        <f>SUMIF(LoansC!$B$12:$B$187,Loans!$B70,LoansC!O$12:O$187)+SUMIF(LoansR!$B$12:$B$187,Loans!$B70,LoansR!O$12:O$187)</f>
        <v>211774.33</v>
      </c>
      <c r="P70" s="37">
        <f>SUMIF(LoansC!$B$12:$B$187,Loans!$B70,LoansC!P$12:P$187)+SUMIF(LoansR!$B$12:$B$187,Loans!$B70,LoansR!P$12:P$187)</f>
        <v>62977.680000000008</v>
      </c>
      <c r="Q70" s="37">
        <f>SUMIF(LoansC!$B$12:$B$187,Loans!$B70,LoansC!Q$12:Q$187)+SUMIF(LoansR!$B$12:$B$187,Loans!$B70,LoansR!Q$12:Q$187)</f>
        <v>148796.65000000002</v>
      </c>
      <c r="R70" s="37">
        <f>SUMIF(LoansC!$B$12:$B$187,Loans!$B70,LoansC!R$12:R$187)+SUMIF(LoansR!$B$12:$B$187,Loans!$B70,LoansR!R$12:R$187)</f>
        <v>0</v>
      </c>
      <c r="S70" s="37">
        <f>SUMIF(LoansC!$B$12:$B$187,Loans!$B70,LoansC!S$12:S$187)+SUMIF(LoansR!$B$12:$B$187,Loans!$B70,LoansR!S$12:S$187)</f>
        <v>6653499.2800000003</v>
      </c>
      <c r="T70" s="37">
        <f>SUMIF(LoansC!$B$12:$B$187,Loans!$B70,LoansC!T$12:T$187)+SUMIF(LoansR!$B$12:$B$187,Loans!$B70,LoansR!T$12:T$187)</f>
        <v>6653499.2800000003</v>
      </c>
      <c r="U70" s="37">
        <f>(SUMIF(LoansC!$B$12:$B$187,Loans!$B70,LoansC!U$12:U$187)+SUMIF(LoansR!$B$12:$B$187,Loans!$B70,LoansR!U$12:U$187))/2</f>
        <v>1</v>
      </c>
      <c r="V70" s="37">
        <f>SUMIF(LoansC!$B$12:$B$187,Loans!$B70,LoansC!V$12:V$187)+SUMIF(LoansR!$B$12:$B$187,Loans!$B70,LoansR!V$12:V$187)</f>
        <v>54815.168035916664</v>
      </c>
      <c r="W70" s="37">
        <f>SUMIF(LoansC!$B$12:$B$187,Loans!$B70,LoansC!W$12:W$187)+SUMIF(LoansR!$B$12:$B$187,Loans!$B70,LoansR!W$12:W$187)</f>
        <v>0</v>
      </c>
      <c r="X70" s="50">
        <f>IF(MONTH($B70)&gt;=6,VLOOKUP(YEAR($B70)+1,SRECPrice!$B$5:$C$29,2,FALSE),VLOOKUP(YEAR($B70),SRECPrice!$B$5:$C$29,2,FALSE))</f>
        <v>209</v>
      </c>
      <c r="Y70" s="37">
        <f>SUMIF(LoansC!$B$12:$B$187,Loans!$B70,LoansC!Y$12:Y$187)+SUMIF(LoansR!$B$12:$B$187,Loans!$B70,LoansR!Y$12:Y$187)</f>
        <v>0</v>
      </c>
      <c r="Z70" s="37">
        <f>SUMIF(LoansC!$B$12:$B$187,Loans!$B70,LoansC!Z$12:Z$187)+SUMIF(LoansR!$B$12:$B$187,Loans!$B70,LoansR!Z$12:Z$187)</f>
        <v>0</v>
      </c>
      <c r="AA70" s="37">
        <f>SUMIF(LoansC!$B$12:$B$187,Loans!$B70,LoansC!AA$12:AA$187)+SUMIF(LoansR!$B$12:$B$187,Loans!$B70,LoansR!AA$12:AA$187)</f>
        <v>0</v>
      </c>
      <c r="AB70" s="37">
        <f>SUMIF(LoansC!$B$12:$B$187,Loans!$B70,LoansC!AB$12:AB$187)+SUMIF(LoansR!$B$12:$B$187,Loans!$B70,LoansR!AB$12:AB$187)</f>
        <v>0</v>
      </c>
      <c r="AC70" s="37">
        <f>SUMIF(LoansC!$B$12:$B$187,Loans!$B70,LoansC!AC$12:AC$187)+SUMIF(LoansR!$B$12:$B$187,Loans!$B70,LoansR!AC$12:AC$187)</f>
        <v>485</v>
      </c>
      <c r="AD70" s="37">
        <f>SUMIF(LoansC!$B$12:$B$187,Loans!$B70,LoansC!AD$12:AD$187)+SUMIF(LoansR!$B$12:$B$187,Loans!$B70,LoansR!AD$12:AD$187)</f>
        <v>0</v>
      </c>
      <c r="AE70" s="56">
        <f>SUMIF(LoansC!$B$12:$B$187,Loans!$B70,LoansC!AE$12:AE$187)</f>
        <v>9.6699999999999994E-2</v>
      </c>
      <c r="AF70" s="37">
        <f>SUMIF(LoansC!$B$12:$B$187,Loans!$B70,LoansC!AF$12:AF$187)+SUMIF(LoansR!$B$12:$B$187,Loans!$B70,LoansR!AF$12:AF$187)</f>
        <v>-8162.7551160000103</v>
      </c>
      <c r="AG70" s="37">
        <f>SUMIF(LoansC!$B$12:$B$187,Loans!$B70,LoansC!AG$12:AG$187)+SUMIF(LoansR!$B$12:$B$187,Loans!$B70,LoansR!AG$12:AG$187)</f>
        <v>0</v>
      </c>
      <c r="AH70" s="37">
        <f>SUMIF(LoansC!$B$12:$B$187,Loans!$B70,LoansC!AH$12:AH$187)+SUMIF(LoansR!$B$12:$B$187,Loans!$B70,LoansR!AH$12:AH$187)</f>
        <v>0</v>
      </c>
      <c r="AI70" s="37">
        <f>SUMIF(LoansC!$B$12:$B$187,Loans!$B70,LoansC!AI$12:AI$187)+SUMIF(LoansR!$B$12:$B$187,Loans!$B70,LoansR!AI$12:AI$187)</f>
        <v>446</v>
      </c>
      <c r="AJ70" s="37">
        <f>SUMIF(LoansC!$B$12:$B$187,Loans!$B70,LoansC!AJ$12:AJ$187)+SUMIF(LoansR!$B$12:$B$187,Loans!$B70,LoansR!AJ$12:AJ$187)</f>
        <v>118560.33</v>
      </c>
      <c r="AK70" s="37">
        <f>SUMIF(LoansC!$B$12:$B$187,Loans!$B70,LoansC!AK$12:AK$187)+SUMIF(LoansR!$B$12:$B$187,Loans!$B70,LoansR!AK$12:AK$187)</f>
        <v>0</v>
      </c>
      <c r="AL70" s="37">
        <f>SUMIF(LoansC!$B$12:$B$187,Loans!$B70,LoansC!AL$12:AL$187)+SUMIF(LoansR!$B$12:$B$187,Loans!$B70,LoansR!AL$12:AL$187)</f>
        <v>0</v>
      </c>
      <c r="AM70" s="37">
        <f>SUMIF(LoansC!$B$12:$B$187,Loans!$B70,LoansC!AM$12:AM$187)+SUMIF(LoansR!$B$12:$B$187,Loans!$B70,LoansR!AM$12:AM$187)</f>
        <v>0</v>
      </c>
      <c r="AN70" s="37">
        <f>SUMIF(LoansC!$B$12:$B$187,Loans!$B70,LoansC!AN$12:AN$187)+SUMIF(LoansR!$B$12:$B$187,Loans!$B70,LoansR!AN$12:AN$187)</f>
        <v>0</v>
      </c>
      <c r="AP70" s="57"/>
    </row>
    <row r="71" spans="1:42" x14ac:dyDescent="0.2">
      <c r="A71" s="1">
        <f t="shared" si="2"/>
        <v>3</v>
      </c>
      <c r="B71" s="101">
        <f t="shared" si="4"/>
        <v>45016</v>
      </c>
      <c r="C71" s="37">
        <f>SUMIF(LoansC!$B$12:$B$187,Loans!$B71,LoansC!C$12:C$187)+SUMIF(LoansR!$B$12:$B$187,Loans!$B71,LoansR!C$12:C$187)</f>
        <v>2014423.6700000002</v>
      </c>
      <c r="D71" s="37">
        <f>SUMIF(LoansC!$B$12:$B$187,Loans!$B71,LoansC!D$12:D$187)+SUMIF(LoansR!$B$12:$B$187,Loans!$B71,LoansR!D$12:D$187)</f>
        <v>118257393.77</v>
      </c>
      <c r="E71" s="37">
        <f>SUMIF(LoansC!$B$12:$B$187,Loans!$B71,LoansC!E$12:E$187)+SUMIF(LoansR!$B$12:$B$187,Loans!$B71,LoansR!E$12:E$187)</f>
        <v>0</v>
      </c>
      <c r="F71" s="37">
        <f>SUMIF(LoansC!$B$12:$B$187,Loans!$B71,LoansC!F$12:F$187)+SUMIF(LoansR!$B$12:$B$187,Loans!$B71,LoansR!F$12:F$187)</f>
        <v>0</v>
      </c>
      <c r="G71" s="37">
        <f>SUMIF(LoansC!$B$12:$B$187,Loans!$B71,LoansC!G$12:G$187)+SUMIF(LoansR!$B$12:$B$187,Loans!$B71,LoansR!G$12:G$187)</f>
        <v>1146</v>
      </c>
      <c r="H71" s="37">
        <f>SUMIF(LoansC!$B$12:$B$187,Loans!$B71,LoansC!H$12:H$187)+SUMIF(LoansR!$B$12:$B$187,Loans!$B71,LoansR!H$12:H$187)</f>
        <v>6653499.2800000003</v>
      </c>
      <c r="I71" s="37">
        <f>SUMIF(LoansC!$B$12:$B$187,Loans!$B71,LoansC!I$12:I$187)+SUMIF(LoansR!$B$12:$B$187,Loans!$B71,LoansR!I$12:I$187)</f>
        <v>0</v>
      </c>
      <c r="J71" s="37">
        <f>SUMIF(LoansC!$B$12:$B$187,Loans!$B71,LoansC!J$12:J$187)+SUMIF(LoansR!$B$12:$B$187,Loans!$B71,LoansR!J$12:J$187)</f>
        <v>6653499.2800000003</v>
      </c>
      <c r="K71" s="37">
        <f>SUMIF(LoansC!$B$12:$B$187,Loans!$B71,LoansC!K$12:K$187)+SUMIF(LoansR!$B$12:$B$187,Loans!$B71,LoansR!K$12:K$187)</f>
        <v>61600.1</v>
      </c>
      <c r="L71" s="37">
        <f>SUMIF(LoansC!$B$12:$B$187,Loans!$B71,LoansC!L$12:L$187)+SUMIF(LoansR!$B$12:$B$187,Loans!$B71,LoansR!L$12:L$187)</f>
        <v>61600.1</v>
      </c>
      <c r="M71" s="37">
        <f>SUMIF(LoansC!$B$12:$B$187,Loans!$B71,LoansC!M$12:M$187)+SUMIF(LoansR!$B$12:$B$187,Loans!$B71,LoansR!M$12:M$187)</f>
        <v>386080</v>
      </c>
      <c r="N71" s="37">
        <f>SUMIF(LoansC!$B$12:$B$187,Loans!$B71,LoansC!N$12:N$187)+SUMIF(LoansR!$B$12:$B$187,Loans!$B71,LoansR!N$12:N$187)</f>
        <v>0</v>
      </c>
      <c r="O71" s="37">
        <f>SUMIF(LoansC!$B$12:$B$187,Loans!$B71,LoansC!O$12:O$187)+SUMIF(LoansR!$B$12:$B$187,Loans!$B71,LoansR!O$12:O$187)</f>
        <v>261725</v>
      </c>
      <c r="P71" s="37">
        <f>SUMIF(LoansC!$B$12:$B$187,Loans!$B71,LoansC!P$12:P$187)+SUMIF(LoansR!$B$12:$B$187,Loans!$B71,LoansR!P$12:P$187)</f>
        <v>61600.1</v>
      </c>
      <c r="Q71" s="37">
        <f>SUMIF(LoansC!$B$12:$B$187,Loans!$B71,LoansC!Q$12:Q$187)+SUMIF(LoansR!$B$12:$B$187,Loans!$B71,LoansR!Q$12:Q$187)</f>
        <v>200124.89999999997</v>
      </c>
      <c r="R71" s="37">
        <f>SUMIF(LoansC!$B$12:$B$187,Loans!$B71,LoansC!R$12:R$187)+SUMIF(LoansR!$B$12:$B$187,Loans!$B71,LoansR!R$12:R$187)</f>
        <v>0</v>
      </c>
      <c r="S71" s="37">
        <f>SUMIF(LoansC!$B$12:$B$187,Loans!$B71,LoansC!S$12:S$187)+SUMIF(LoansR!$B$12:$B$187,Loans!$B71,LoansR!S$12:S$187)</f>
        <v>6453374.3799999999</v>
      </c>
      <c r="T71" s="37">
        <f>SUMIF(LoansC!$B$12:$B$187,Loans!$B71,LoansC!T$12:T$187)+SUMIF(LoansR!$B$12:$B$187,Loans!$B71,LoansR!T$12:T$187)</f>
        <v>6453374.3799999999</v>
      </c>
      <c r="U71" s="37">
        <f>(SUMIF(LoansC!$B$12:$B$187,Loans!$B71,LoansC!U$12:U$187)+SUMIF(LoansR!$B$12:$B$187,Loans!$B71,LoansR!U$12:U$187))/2</f>
        <v>1</v>
      </c>
      <c r="V71" s="37">
        <f>SUMIF(LoansC!$B$12:$B$187,Loans!$B71,LoansC!V$12:V$187)+SUMIF(LoansR!$B$12:$B$187,Loans!$B71,LoansR!V$12:V$187)</f>
        <v>53616.115031333327</v>
      </c>
      <c r="W71" s="37">
        <f>SUMIF(LoansC!$B$12:$B$187,Loans!$B71,LoansC!W$12:W$187)+SUMIF(LoansR!$B$12:$B$187,Loans!$B71,LoansR!W$12:W$187)</f>
        <v>0</v>
      </c>
      <c r="X71" s="50">
        <f>IF(MONTH($B71)&gt;=6,VLOOKUP(YEAR($B71)+1,SRECPrice!$B$5:$C$29,2,FALSE),VLOOKUP(YEAR($B71),SRECPrice!$B$5:$C$29,2,FALSE))</f>
        <v>209</v>
      </c>
      <c r="Y71" s="37">
        <f>SUMIF(LoansC!$B$12:$B$187,Loans!$B71,LoansC!Y$12:Y$187)+SUMIF(LoansR!$B$12:$B$187,Loans!$B71,LoansR!Y$12:Y$187)</f>
        <v>0</v>
      </c>
      <c r="Z71" s="37">
        <f>SUMIF(LoansC!$B$12:$B$187,Loans!$B71,LoansC!Z$12:Z$187)+SUMIF(LoansR!$B$12:$B$187,Loans!$B71,LoansR!Z$12:Z$187)</f>
        <v>0</v>
      </c>
      <c r="AA71" s="37">
        <f>SUMIF(LoansC!$B$12:$B$187,Loans!$B71,LoansC!AA$12:AA$187)+SUMIF(LoansR!$B$12:$B$187,Loans!$B71,LoansR!AA$12:AA$187)</f>
        <v>0</v>
      </c>
      <c r="AB71" s="37">
        <f>SUMIF(LoansC!$B$12:$B$187,Loans!$B71,LoansC!AB$12:AB$187)+SUMIF(LoansR!$B$12:$B$187,Loans!$B71,LoansR!AB$12:AB$187)</f>
        <v>0</v>
      </c>
      <c r="AC71" s="37">
        <f>SUMIF(LoansC!$B$12:$B$187,Loans!$B71,LoansC!AC$12:AC$187)+SUMIF(LoansR!$B$12:$B$187,Loans!$B71,LoansR!AC$12:AC$187)</f>
        <v>595</v>
      </c>
      <c r="AD71" s="37">
        <f>SUMIF(LoansC!$B$12:$B$187,Loans!$B71,LoansC!AD$12:AD$187)+SUMIF(LoansR!$B$12:$B$187,Loans!$B71,LoansR!AD$12:AD$187)</f>
        <v>0</v>
      </c>
      <c r="AE71" s="56">
        <f>SUMIF(LoansC!$B$12:$B$187,Loans!$B71,LoansC!AE$12:AE$187)</f>
        <v>9.6699999999999994E-2</v>
      </c>
      <c r="AF71" s="37">
        <f>SUMIF(LoansC!$B$12:$B$187,Loans!$B71,LoansC!AF$12:AF$187)+SUMIF(LoansR!$B$12:$B$187,Loans!$B71,LoansR!AF$12:AF$187)</f>
        <v>-7984.1991360000093</v>
      </c>
      <c r="AG71" s="37">
        <f>SUMIF(LoansC!$B$12:$B$187,Loans!$B71,LoansC!AG$12:AG$187)+SUMIF(LoansR!$B$12:$B$187,Loans!$B71,LoansR!AG$12:AG$187)</f>
        <v>0</v>
      </c>
      <c r="AH71" s="37">
        <f>SUMIF(LoansC!$B$12:$B$187,Loans!$B71,LoansC!AH$12:AH$187)+SUMIF(LoansR!$B$12:$B$187,Loans!$B71,LoansR!AH$12:AH$187)</f>
        <v>0</v>
      </c>
      <c r="AI71" s="37">
        <f>SUMIF(LoansC!$B$12:$B$187,Loans!$B71,LoansC!AI$12:AI$187)+SUMIF(LoansR!$B$12:$B$187,Loans!$B71,LoansR!AI$12:AI$187)</f>
        <v>551</v>
      </c>
      <c r="AJ71" s="37">
        <f>SUMIF(LoansC!$B$12:$B$187,Loans!$B71,LoansC!AJ$12:AJ$187)+SUMIF(LoansR!$B$12:$B$187,Loans!$B71,LoansR!AJ$12:AJ$187)</f>
        <v>146566</v>
      </c>
      <c r="AK71" s="37">
        <f>SUMIF(LoansC!$B$12:$B$187,Loans!$B71,LoansC!AK$12:AK$187)+SUMIF(LoansR!$B$12:$B$187,Loans!$B71,LoansR!AK$12:AK$187)</f>
        <v>0</v>
      </c>
      <c r="AL71" s="37">
        <f>SUMIF(LoansC!$B$12:$B$187,Loans!$B71,LoansC!AL$12:AL$187)+SUMIF(LoansR!$B$12:$B$187,Loans!$B71,LoansR!AL$12:AL$187)</f>
        <v>0</v>
      </c>
      <c r="AM71" s="37">
        <f>SUMIF(LoansC!$B$12:$B$187,Loans!$B71,LoansC!AM$12:AM$187)+SUMIF(LoansR!$B$12:$B$187,Loans!$B71,LoansR!AM$12:AM$187)</f>
        <v>0</v>
      </c>
      <c r="AN71" s="37">
        <f>SUMIF(LoansC!$B$12:$B$187,Loans!$B71,LoansC!AN$12:AN$187)+SUMIF(LoansR!$B$12:$B$187,Loans!$B71,LoansR!AN$12:AN$187)</f>
        <v>0</v>
      </c>
      <c r="AP71" s="57"/>
    </row>
    <row r="72" spans="1:42" x14ac:dyDescent="0.2">
      <c r="A72" s="1">
        <f t="shared" si="2"/>
        <v>4</v>
      </c>
      <c r="B72" s="101">
        <f t="shared" si="4"/>
        <v>45046</v>
      </c>
      <c r="C72" s="37">
        <f>SUMIF(LoansC!$B$12:$B$187,Loans!$B72,LoansC!C$12:C$187)+SUMIF(LoansR!$B$12:$B$187,Loans!$B72,LoansR!C$12:C$187)</f>
        <v>2263428.37</v>
      </c>
      <c r="D72" s="37">
        <f>SUMIF(LoansC!$B$12:$B$187,Loans!$B72,LoansC!D$12:D$187)+SUMIF(LoansR!$B$12:$B$187,Loans!$B72,LoansR!D$12:D$187)</f>
        <v>120520822.14</v>
      </c>
      <c r="E72" s="37">
        <f>SUMIF(LoansC!$B$12:$B$187,Loans!$B72,LoansC!E$12:E$187)+SUMIF(LoansR!$B$12:$B$187,Loans!$B72,LoansR!E$12:E$187)</f>
        <v>0</v>
      </c>
      <c r="F72" s="37">
        <f>SUMIF(LoansC!$B$12:$B$187,Loans!$B72,LoansC!F$12:F$187)+SUMIF(LoansR!$B$12:$B$187,Loans!$B72,LoansR!F$12:F$187)</f>
        <v>0</v>
      </c>
      <c r="G72" s="37">
        <f>SUMIF(LoansC!$B$12:$B$187,Loans!$B72,LoansC!G$12:G$187)+SUMIF(LoansR!$B$12:$B$187,Loans!$B72,LoansR!G$12:G$187)</f>
        <v>1421</v>
      </c>
      <c r="H72" s="37">
        <f>SUMIF(LoansC!$B$12:$B$187,Loans!$B72,LoansC!H$12:H$187)+SUMIF(LoansR!$B$12:$B$187,Loans!$B72,LoansR!H$12:H$187)</f>
        <v>6453374.3800000008</v>
      </c>
      <c r="I72" s="37">
        <f>SUMIF(LoansC!$B$12:$B$187,Loans!$B72,LoansC!I$12:I$187)+SUMIF(LoansR!$B$12:$B$187,Loans!$B72,LoansR!I$12:I$187)</f>
        <v>0</v>
      </c>
      <c r="J72" s="37">
        <f>SUMIF(LoansC!$B$12:$B$187,Loans!$B72,LoansC!J$12:J$187)+SUMIF(LoansR!$B$12:$B$187,Loans!$B72,LoansR!J$12:J$187)</f>
        <v>6453374.3799999999</v>
      </c>
      <c r="K72" s="37">
        <f>SUMIF(LoansC!$B$12:$B$187,Loans!$B72,LoansC!K$12:K$187)+SUMIF(LoansR!$B$12:$B$187,Loans!$B72,LoansR!K$12:K$187)</f>
        <v>59747.270000000004</v>
      </c>
      <c r="L72" s="37">
        <f>SUMIF(LoansC!$B$12:$B$187,Loans!$B72,LoansC!L$12:L$187)+SUMIF(LoansR!$B$12:$B$187,Loans!$B72,LoansR!L$12:L$187)</f>
        <v>59747.270000000004</v>
      </c>
      <c r="M72" s="37">
        <f>SUMIF(LoansC!$B$12:$B$187,Loans!$B72,LoansC!M$12:M$187)+SUMIF(LoansR!$B$12:$B$187,Loans!$B72,LoansR!M$12:M$187)</f>
        <v>477337</v>
      </c>
      <c r="N72" s="37">
        <f>SUMIF(LoansC!$B$12:$B$187,Loans!$B72,LoansC!N$12:N$187)+SUMIF(LoansR!$B$12:$B$187,Loans!$B72,LoansR!N$12:N$187)</f>
        <v>0</v>
      </c>
      <c r="O72" s="37">
        <f>SUMIF(LoansC!$B$12:$B$187,Loans!$B72,LoansC!O$12:O$187)+SUMIF(LoansR!$B$12:$B$187,Loans!$B72,LoansR!O$12:O$187)</f>
        <v>322050</v>
      </c>
      <c r="P72" s="37">
        <f>SUMIF(LoansC!$B$12:$B$187,Loans!$B72,LoansC!P$12:P$187)+SUMIF(LoansR!$B$12:$B$187,Loans!$B72,LoansR!P$12:P$187)</f>
        <v>59747.270000000004</v>
      </c>
      <c r="Q72" s="37">
        <f>SUMIF(LoansC!$B$12:$B$187,Loans!$B72,LoansC!Q$12:Q$187)+SUMIF(LoansR!$B$12:$B$187,Loans!$B72,LoansR!Q$12:Q$187)</f>
        <v>262302.73</v>
      </c>
      <c r="R72" s="37">
        <f>SUMIF(LoansC!$B$12:$B$187,Loans!$B72,LoansC!R$12:R$187)+SUMIF(LoansR!$B$12:$B$187,Loans!$B72,LoansR!R$12:R$187)</f>
        <v>0</v>
      </c>
      <c r="S72" s="37">
        <f>SUMIF(LoansC!$B$12:$B$187,Loans!$B72,LoansC!S$12:S$187)+SUMIF(LoansR!$B$12:$B$187,Loans!$B72,LoansR!S$12:S$187)</f>
        <v>6191071.6500000004</v>
      </c>
      <c r="T72" s="37">
        <f>SUMIF(LoansC!$B$12:$B$187,Loans!$B72,LoansC!T$12:T$187)+SUMIF(LoansR!$B$12:$B$187,Loans!$B72,LoansR!T$12:T$187)</f>
        <v>6191071.6500000004</v>
      </c>
      <c r="U72" s="37">
        <f>(SUMIF(LoansC!$B$12:$B$187,Loans!$B72,LoansC!U$12:U$187)+SUMIF(LoansR!$B$12:$B$187,Loans!$B72,LoansR!U$12:U$187))/2</f>
        <v>1</v>
      </c>
      <c r="V72" s="37">
        <f>SUMIF(LoansC!$B$12:$B$187,Loans!$B72,LoansC!V$12:V$187)+SUMIF(LoansR!$B$12:$B$187,Loans!$B72,LoansR!V$12:V$187)</f>
        <v>52003.441878833328</v>
      </c>
      <c r="W72" s="37">
        <f>SUMIF(LoansC!$B$12:$B$187,Loans!$B72,LoansC!W$12:W$187)+SUMIF(LoansR!$B$12:$B$187,Loans!$B72,LoansR!W$12:W$187)</f>
        <v>0</v>
      </c>
      <c r="X72" s="50">
        <f>IF(MONTH($B72)&gt;=6,VLOOKUP(YEAR($B72)+1,SRECPrice!$B$5:$C$29,2,FALSE),VLOOKUP(YEAR($B72),SRECPrice!$B$5:$C$29,2,FALSE))</f>
        <v>209</v>
      </c>
      <c r="Y72" s="37">
        <f>SUMIF(LoansC!$B$12:$B$187,Loans!$B72,LoansC!Y$12:Y$187)+SUMIF(LoansR!$B$12:$B$187,Loans!$B72,LoansR!Y$12:Y$187)</f>
        <v>0</v>
      </c>
      <c r="Z72" s="37">
        <f>SUMIF(LoansC!$B$12:$B$187,Loans!$B72,LoansC!Z$12:Z$187)+SUMIF(LoansR!$B$12:$B$187,Loans!$B72,LoansR!Z$12:Z$187)</f>
        <v>0</v>
      </c>
      <c r="AA72" s="37">
        <f>SUMIF(LoansC!$B$12:$B$187,Loans!$B72,LoansC!AA$12:AA$187)+SUMIF(LoansR!$B$12:$B$187,Loans!$B72,LoansR!AA$12:AA$187)</f>
        <v>0</v>
      </c>
      <c r="AB72" s="37">
        <f>SUMIF(LoansC!$B$12:$B$187,Loans!$B72,LoansC!AB$12:AB$187)+SUMIF(LoansR!$B$12:$B$187,Loans!$B72,LoansR!AB$12:AB$187)</f>
        <v>0</v>
      </c>
      <c r="AC72" s="37">
        <f>SUMIF(LoansC!$B$12:$B$187,Loans!$B72,LoansC!AC$12:AC$187)+SUMIF(LoansR!$B$12:$B$187,Loans!$B72,LoansR!AC$12:AC$187)</f>
        <v>743</v>
      </c>
      <c r="AD72" s="37">
        <f>SUMIF(LoansC!$B$12:$B$187,Loans!$B72,LoansC!AD$12:AD$187)+SUMIF(LoansR!$B$12:$B$187,Loans!$B72,LoansR!AD$12:AD$187)</f>
        <v>0</v>
      </c>
      <c r="AE72" s="56">
        <f>SUMIF(LoansC!$B$12:$B$187,Loans!$B72,LoansC!AE$12:AE$187)</f>
        <v>9.6699999999999994E-2</v>
      </c>
      <c r="AF72" s="37">
        <f>SUMIF(LoansC!$B$12:$B$187,Loans!$B72,LoansC!AF$12:AF$187)+SUMIF(LoansR!$B$12:$B$187,Loans!$B72,LoansR!AF$12:AF$187)</f>
        <v>-7744.0492560000093</v>
      </c>
      <c r="AG72" s="37">
        <f>SUMIF(LoansC!$B$12:$B$187,Loans!$B72,LoansC!AG$12:AG$187)+SUMIF(LoansR!$B$12:$B$187,Loans!$B72,LoansR!AG$12:AG$187)</f>
        <v>0</v>
      </c>
      <c r="AH72" s="37">
        <f>SUMIF(LoansC!$B$12:$B$187,Loans!$B72,LoansC!AH$12:AH$187)+SUMIF(LoansR!$B$12:$B$187,Loans!$B72,LoansR!AH$12:AH$187)</f>
        <v>0</v>
      </c>
      <c r="AI72" s="37">
        <f>SUMIF(LoansC!$B$12:$B$187,Loans!$B72,LoansC!AI$12:AI$187)+SUMIF(LoansR!$B$12:$B$187,Loans!$B72,LoansR!AI$12:AI$187)</f>
        <v>678</v>
      </c>
      <c r="AJ72" s="37">
        <f>SUMIF(LoansC!$B$12:$B$187,Loans!$B72,LoansC!AJ$12:AJ$187)+SUMIF(LoansR!$B$12:$B$187,Loans!$B72,LoansR!AJ$12:AJ$187)</f>
        <v>180348</v>
      </c>
      <c r="AK72" s="37">
        <f>SUMIF(LoansC!$B$12:$B$187,Loans!$B72,LoansC!AK$12:AK$187)+SUMIF(LoansR!$B$12:$B$187,Loans!$B72,LoansR!AK$12:AK$187)</f>
        <v>0</v>
      </c>
      <c r="AL72" s="37">
        <f>SUMIF(LoansC!$B$12:$B$187,Loans!$B72,LoansC!AL$12:AL$187)+SUMIF(LoansR!$B$12:$B$187,Loans!$B72,LoansR!AL$12:AL$187)</f>
        <v>0</v>
      </c>
      <c r="AM72" s="37">
        <f>SUMIF(LoansC!$B$12:$B$187,Loans!$B72,LoansC!AM$12:AM$187)+SUMIF(LoansR!$B$12:$B$187,Loans!$B72,LoansR!AM$12:AM$187)</f>
        <v>0</v>
      </c>
      <c r="AN72" s="37">
        <f>SUMIF(LoansC!$B$12:$B$187,Loans!$B72,LoansC!AN$12:AN$187)+SUMIF(LoansR!$B$12:$B$187,Loans!$B72,LoansR!AN$12:AN$187)</f>
        <v>0</v>
      </c>
      <c r="AP72" s="57"/>
    </row>
    <row r="73" spans="1:42" x14ac:dyDescent="0.2">
      <c r="A73" s="1">
        <f t="shared" si="2"/>
        <v>5</v>
      </c>
      <c r="B73" s="101">
        <f t="shared" si="4"/>
        <v>45077</v>
      </c>
      <c r="C73" s="37">
        <f>SUMIF(LoansC!$B$12:$B$187,Loans!$B73,LoansC!C$12:C$187)+SUMIF(LoansR!$B$12:$B$187,Loans!$B73,LoansR!C$12:C$187)</f>
        <v>2706014.35</v>
      </c>
      <c r="D73" s="37">
        <f>SUMIF(LoansC!$B$12:$B$187,Loans!$B73,LoansC!D$12:D$187)+SUMIF(LoansR!$B$12:$B$187,Loans!$B73,LoansR!D$12:D$187)</f>
        <v>123226836.48999999</v>
      </c>
      <c r="E73" s="37">
        <f>SUMIF(LoansC!$B$12:$B$187,Loans!$B73,LoansC!E$12:E$187)+SUMIF(LoansR!$B$12:$B$187,Loans!$B73,LoansR!E$12:E$187)</f>
        <v>0</v>
      </c>
      <c r="F73" s="37">
        <f>SUMIF(LoansC!$B$12:$B$187,Loans!$B73,LoansC!F$12:F$187)+SUMIF(LoansR!$B$12:$B$187,Loans!$B73,LoansR!F$12:F$187)</f>
        <v>0</v>
      </c>
      <c r="G73" s="37">
        <f>SUMIF(LoansC!$B$12:$B$187,Loans!$B73,LoansC!G$12:G$187)+SUMIF(LoansR!$B$12:$B$187,Loans!$B73,LoansR!G$12:G$187)</f>
        <v>2013</v>
      </c>
      <c r="H73" s="37">
        <f>SUMIF(LoansC!$B$12:$B$187,Loans!$B73,LoansC!H$12:H$187)+SUMIF(LoansR!$B$12:$B$187,Loans!$B73,LoansR!H$12:H$187)</f>
        <v>6191071.6500000004</v>
      </c>
      <c r="I73" s="37">
        <f>SUMIF(LoansC!$B$12:$B$187,Loans!$B73,LoansC!I$12:I$187)+SUMIF(LoansR!$B$12:$B$187,Loans!$B73,LoansR!I$12:I$187)</f>
        <v>0</v>
      </c>
      <c r="J73" s="37">
        <f>SUMIF(LoansC!$B$12:$B$187,Loans!$B73,LoansC!J$12:J$187)+SUMIF(LoansR!$B$12:$B$187,Loans!$B73,LoansR!J$12:J$187)</f>
        <v>6191071.6500000004</v>
      </c>
      <c r="K73" s="37">
        <f>SUMIF(LoansC!$B$12:$B$187,Loans!$B73,LoansC!K$12:K$187)+SUMIF(LoansR!$B$12:$B$187,Loans!$B73,LoansR!K$12:K$187)</f>
        <v>57318.79</v>
      </c>
      <c r="L73" s="37">
        <f>SUMIF(LoansC!$B$12:$B$187,Loans!$B73,LoansC!L$12:L$187)+SUMIF(LoansR!$B$12:$B$187,Loans!$B73,LoansR!L$12:L$187)</f>
        <v>57318.79</v>
      </c>
      <c r="M73" s="37">
        <f>SUMIF(LoansC!$B$12:$B$187,Loans!$B73,LoansC!M$12:M$187)+SUMIF(LoansR!$B$12:$B$187,Loans!$B73,LoansR!M$12:M$187)</f>
        <v>677141</v>
      </c>
      <c r="N73" s="37">
        <f>SUMIF(LoansC!$B$12:$B$187,Loans!$B73,LoansC!N$12:N$187)+SUMIF(LoansR!$B$12:$B$187,Loans!$B73,LoansR!N$12:N$187)</f>
        <v>0</v>
      </c>
      <c r="O73" s="37">
        <f>SUMIF(LoansC!$B$12:$B$187,Loans!$B73,LoansC!O$12:O$187)+SUMIF(LoansR!$B$12:$B$187,Loans!$B73,LoansR!O$12:O$187)</f>
        <v>457900</v>
      </c>
      <c r="P73" s="37">
        <f>SUMIF(LoansC!$B$12:$B$187,Loans!$B73,LoansC!P$12:P$187)+SUMIF(LoansR!$B$12:$B$187,Loans!$B73,LoansR!P$12:P$187)</f>
        <v>57318.79</v>
      </c>
      <c r="Q73" s="37">
        <f>SUMIF(LoansC!$B$12:$B$187,Loans!$B73,LoansC!Q$12:Q$187)+SUMIF(LoansR!$B$12:$B$187,Loans!$B73,LoansR!Q$12:Q$187)</f>
        <v>400581.20999999996</v>
      </c>
      <c r="R73" s="37">
        <f>SUMIF(LoansC!$B$12:$B$187,Loans!$B73,LoansC!R$12:R$187)+SUMIF(LoansR!$B$12:$B$187,Loans!$B73,LoansR!R$12:R$187)</f>
        <v>0</v>
      </c>
      <c r="S73" s="37">
        <f>SUMIF(LoansC!$B$12:$B$187,Loans!$B73,LoansC!S$12:S$187)+SUMIF(LoansR!$B$12:$B$187,Loans!$B73,LoansR!S$12:S$187)</f>
        <v>5790490.4400000004</v>
      </c>
      <c r="T73" s="37">
        <f>SUMIF(LoansC!$B$12:$B$187,Loans!$B73,LoansC!T$12:T$187)+SUMIF(LoansR!$B$12:$B$187,Loans!$B73,LoansR!T$12:T$187)</f>
        <v>5790490.4400000004</v>
      </c>
      <c r="U73" s="37">
        <f>(SUMIF(LoansC!$B$12:$B$187,Loans!$B73,LoansC!U$12:U$187)+SUMIF(LoansR!$B$12:$B$187,Loans!$B73,LoansR!U$12:U$187))/2</f>
        <v>1</v>
      </c>
      <c r="V73" s="37">
        <f>SUMIF(LoansC!$B$12:$B$187,Loans!$B73,LoansC!V$12:V$187)+SUMIF(LoansR!$B$12:$B$187,Loans!$B73,LoansR!V$12:V$187)</f>
        <v>49889.719046249993</v>
      </c>
      <c r="W73" s="37">
        <f>SUMIF(LoansC!$B$12:$B$187,Loans!$B73,LoansC!W$12:W$187)+SUMIF(LoansR!$B$12:$B$187,Loans!$B73,LoansR!W$12:W$187)</f>
        <v>0</v>
      </c>
      <c r="X73" s="50">
        <f>IF(MONTH($B73)&gt;=6,VLOOKUP(YEAR($B73)+1,SRECPrice!$B$5:$C$29,2,FALSE),VLOOKUP(YEAR($B73),SRECPrice!$B$5:$C$29,2,FALSE))</f>
        <v>209</v>
      </c>
      <c r="Y73" s="37">
        <f>SUMIF(LoansC!$B$12:$B$187,Loans!$B73,LoansC!Y$12:Y$187)+SUMIF(LoansR!$B$12:$B$187,Loans!$B73,LoansR!Y$12:Y$187)</f>
        <v>0</v>
      </c>
      <c r="Z73" s="37">
        <f>SUMIF(LoansC!$B$12:$B$187,Loans!$B73,LoansC!Z$12:Z$187)+SUMIF(LoansR!$B$12:$B$187,Loans!$B73,LoansR!Z$12:Z$187)</f>
        <v>0</v>
      </c>
      <c r="AA73" s="37">
        <f>SUMIF(LoansC!$B$12:$B$187,Loans!$B73,LoansC!AA$12:AA$187)+SUMIF(LoansR!$B$12:$B$187,Loans!$B73,LoansR!AA$12:AA$187)</f>
        <v>0</v>
      </c>
      <c r="AB73" s="37">
        <f>SUMIF(LoansC!$B$12:$B$187,Loans!$B73,LoansC!AB$12:AB$187)+SUMIF(LoansR!$B$12:$B$187,Loans!$B73,LoansR!AB$12:AB$187)</f>
        <v>0</v>
      </c>
      <c r="AC73" s="37">
        <f>SUMIF(LoansC!$B$12:$B$187,Loans!$B73,LoansC!AC$12:AC$187)+SUMIF(LoansR!$B$12:$B$187,Loans!$B73,LoansR!AC$12:AC$187)</f>
        <v>1049</v>
      </c>
      <c r="AD73" s="37">
        <f>SUMIF(LoansC!$B$12:$B$187,Loans!$B73,LoansC!AD$12:AD$187)+SUMIF(LoansR!$B$12:$B$187,Loans!$B73,LoansR!AD$12:AD$187)</f>
        <v>0</v>
      </c>
      <c r="AE73" s="56">
        <f>SUMIF(LoansC!$B$12:$B$187,Loans!$B73,LoansC!AE$12:AE$187)</f>
        <v>9.6699999999999994E-2</v>
      </c>
      <c r="AF73" s="37">
        <f>SUMIF(LoansC!$B$12:$B$187,Loans!$B73,LoansC!AF$12:AF$187)+SUMIF(LoansR!$B$12:$B$187,Loans!$B73,LoansR!AF$12:AF$187)</f>
        <v>-7429.2859800000087</v>
      </c>
      <c r="AG73" s="37">
        <f>SUMIF(LoansC!$B$12:$B$187,Loans!$B73,LoansC!AG$12:AG$187)+SUMIF(LoansR!$B$12:$B$187,Loans!$B73,LoansR!AG$12:AG$187)</f>
        <v>0</v>
      </c>
      <c r="AH73" s="37">
        <f>SUMIF(LoansC!$B$12:$B$187,Loans!$B73,LoansC!AH$12:AH$187)+SUMIF(LoansR!$B$12:$B$187,Loans!$B73,LoansR!AH$12:AH$187)</f>
        <v>0</v>
      </c>
      <c r="AI73" s="37">
        <f>SUMIF(LoansC!$B$12:$B$187,Loans!$B73,LoansC!AI$12:AI$187)+SUMIF(LoansR!$B$12:$B$187,Loans!$B73,LoansR!AI$12:AI$187)</f>
        <v>964</v>
      </c>
      <c r="AJ73" s="37">
        <f>SUMIF(LoansC!$B$12:$B$187,Loans!$B73,LoansC!AJ$12:AJ$187)+SUMIF(LoansR!$B$12:$B$187,Loans!$B73,LoansR!AJ$12:AJ$187)</f>
        <v>256424</v>
      </c>
      <c r="AK73" s="37">
        <f>SUMIF(LoansC!$B$12:$B$187,Loans!$B73,LoansC!AK$12:AK$187)+SUMIF(LoansR!$B$12:$B$187,Loans!$B73,LoansR!AK$12:AK$187)</f>
        <v>0</v>
      </c>
      <c r="AL73" s="37">
        <f>SUMIF(LoansC!$B$12:$B$187,Loans!$B73,LoansC!AL$12:AL$187)+SUMIF(LoansR!$B$12:$B$187,Loans!$B73,LoansR!AL$12:AL$187)</f>
        <v>0</v>
      </c>
      <c r="AM73" s="37">
        <f>SUMIF(LoansC!$B$12:$B$187,Loans!$B73,LoansC!AM$12:AM$187)+SUMIF(LoansR!$B$12:$B$187,Loans!$B73,LoansR!AM$12:AM$187)</f>
        <v>0</v>
      </c>
      <c r="AN73" s="37">
        <f>SUMIF(LoansC!$B$12:$B$187,Loans!$B73,LoansC!AN$12:AN$187)+SUMIF(LoansR!$B$12:$B$187,Loans!$B73,LoansR!AN$12:AN$187)</f>
        <v>0</v>
      </c>
      <c r="AP73" s="57"/>
    </row>
    <row r="74" spans="1:42" x14ac:dyDescent="0.2">
      <c r="A74" s="1">
        <f t="shared" si="2"/>
        <v>6</v>
      </c>
      <c r="B74" s="101">
        <f t="shared" si="4"/>
        <v>45107</v>
      </c>
      <c r="C74" s="37">
        <f>SUMIF(LoansC!$B$12:$B$187,Loans!$B74,LoansC!C$12:C$187)+SUMIF(LoansR!$B$12:$B$187,Loans!$B74,LoansR!C$12:C$187)</f>
        <v>2653080.4</v>
      </c>
      <c r="D74" s="37">
        <f>SUMIF(LoansC!$B$12:$B$187,Loans!$B74,LoansC!D$12:D$187)+SUMIF(LoansR!$B$12:$B$187,Loans!$B74,LoansR!D$12:D$187)</f>
        <v>125879916.89</v>
      </c>
      <c r="E74" s="37">
        <f>SUMIF(LoansC!$B$12:$B$187,Loans!$B74,LoansC!E$12:E$187)+SUMIF(LoansR!$B$12:$B$187,Loans!$B74,LoansR!E$12:E$187)</f>
        <v>0</v>
      </c>
      <c r="F74" s="37">
        <f>SUMIF(LoansC!$B$12:$B$187,Loans!$B74,LoansC!F$12:F$187)+SUMIF(LoansR!$B$12:$B$187,Loans!$B74,LoansR!F$12:F$187)</f>
        <v>0</v>
      </c>
      <c r="G74" s="37">
        <f>SUMIF(LoansC!$B$12:$B$187,Loans!$B74,LoansC!G$12:G$187)+SUMIF(LoansR!$B$12:$B$187,Loans!$B74,LoansR!G$12:G$187)</f>
        <v>2261</v>
      </c>
      <c r="H74" s="37">
        <f>SUMIF(LoansC!$B$12:$B$187,Loans!$B74,LoansC!H$12:H$187)+SUMIF(LoansR!$B$12:$B$187,Loans!$B74,LoansR!H$12:H$187)</f>
        <v>5790490.4400000004</v>
      </c>
      <c r="I74" s="37">
        <f>SUMIF(LoansC!$B$12:$B$187,Loans!$B74,LoansC!I$12:I$187)+SUMIF(LoansR!$B$12:$B$187,Loans!$B74,LoansR!I$12:I$187)</f>
        <v>0</v>
      </c>
      <c r="J74" s="37">
        <f>SUMIF(LoansC!$B$12:$B$187,Loans!$B74,LoansC!J$12:J$187)+SUMIF(LoansR!$B$12:$B$187,Loans!$B74,LoansR!J$12:J$187)</f>
        <v>5790490.4400000004</v>
      </c>
      <c r="K74" s="37">
        <f>SUMIF(LoansC!$B$12:$B$187,Loans!$B74,LoansC!K$12:K$187)+SUMIF(LoansR!$B$12:$B$187,Loans!$B74,LoansR!K$12:K$187)</f>
        <v>53610.090000000004</v>
      </c>
      <c r="L74" s="37">
        <f>SUMIF(LoansC!$B$12:$B$187,Loans!$B74,LoansC!L$12:L$187)+SUMIF(LoansR!$B$12:$B$187,Loans!$B74,LoansR!L$12:L$187)</f>
        <v>53610.090000000004</v>
      </c>
      <c r="M74" s="37">
        <f>SUMIF(LoansC!$B$12:$B$187,Loans!$B74,LoansC!M$12:M$187)+SUMIF(LoansR!$B$12:$B$187,Loans!$B74,LoansR!M$12:M$187)</f>
        <v>759829</v>
      </c>
      <c r="N74" s="37">
        <f>SUMIF(LoansC!$B$12:$B$187,Loans!$B74,LoansC!N$12:N$187)+SUMIF(LoansR!$B$12:$B$187,Loans!$B74,LoansR!N$12:N$187)</f>
        <v>0</v>
      </c>
      <c r="O74" s="37">
        <f>SUMIF(LoansC!$B$12:$B$187,Loans!$B74,LoansC!O$12:O$187)+SUMIF(LoansR!$B$12:$B$187,Loans!$B74,LoansR!O$12:O$187)</f>
        <v>513000</v>
      </c>
      <c r="P74" s="37">
        <f>SUMIF(LoansC!$B$12:$B$187,Loans!$B74,LoansC!P$12:P$187)+SUMIF(LoansR!$B$12:$B$187,Loans!$B74,LoansR!P$12:P$187)</f>
        <v>53610.090000000004</v>
      </c>
      <c r="Q74" s="37">
        <f>SUMIF(LoansC!$B$12:$B$187,Loans!$B74,LoansC!Q$12:Q$187)+SUMIF(LoansR!$B$12:$B$187,Loans!$B74,LoansR!Q$12:Q$187)</f>
        <v>459389.90999999992</v>
      </c>
      <c r="R74" s="37">
        <f>SUMIF(LoansC!$B$12:$B$187,Loans!$B74,LoansC!R$12:R$187)+SUMIF(LoansR!$B$12:$B$187,Loans!$B74,LoansR!R$12:R$187)</f>
        <v>0</v>
      </c>
      <c r="S74" s="37">
        <f>SUMIF(LoansC!$B$12:$B$187,Loans!$B74,LoansC!S$12:S$187)+SUMIF(LoansR!$B$12:$B$187,Loans!$B74,LoansR!S$12:S$187)</f>
        <v>5331100.5299999993</v>
      </c>
      <c r="T74" s="37">
        <f>SUMIF(LoansC!$B$12:$B$187,Loans!$B74,LoansC!T$12:T$187)+SUMIF(LoansR!$B$12:$B$187,Loans!$B74,LoansR!T$12:T$187)</f>
        <v>5331100.5299999993</v>
      </c>
      <c r="U74" s="37">
        <f>(SUMIF(LoansC!$B$12:$B$187,Loans!$B74,LoansC!U$12:U$187)+SUMIF(LoansR!$B$12:$B$187,Loans!$B74,LoansR!U$12:U$187))/2</f>
        <v>1</v>
      </c>
      <c r="V74" s="37">
        <f>SUMIF(LoansC!$B$12:$B$187,Loans!$B74,LoansC!V$12:V$187)+SUMIF(LoansR!$B$12:$B$187,Loans!$B74,LoansR!V$12:V$187)</f>
        <v>46661.702128999998</v>
      </c>
      <c r="W74" s="37">
        <f>SUMIF(LoansC!$B$12:$B$187,Loans!$B74,LoansC!W$12:W$187)+SUMIF(LoansR!$B$12:$B$187,Loans!$B74,LoansR!W$12:W$187)</f>
        <v>0</v>
      </c>
      <c r="X74" s="50">
        <f>IF(MONTH($B74)&gt;=6,VLOOKUP(YEAR($B74)+1,SRECPrice!$B$5:$C$29,2,FALSE),VLOOKUP(YEAR($B74),SRECPrice!$B$5:$C$29,2,FALSE))</f>
        <v>209</v>
      </c>
      <c r="Y74" s="37">
        <f>SUMIF(LoansC!$B$12:$B$187,Loans!$B74,LoansC!Y$12:Y$187)+SUMIF(LoansR!$B$12:$B$187,Loans!$B74,LoansR!Y$12:Y$187)</f>
        <v>0</v>
      </c>
      <c r="Z74" s="37">
        <f>SUMIF(LoansC!$B$12:$B$187,Loans!$B74,LoansC!Z$12:Z$187)+SUMIF(LoansR!$B$12:$B$187,Loans!$B74,LoansR!Z$12:Z$187)</f>
        <v>0</v>
      </c>
      <c r="AA74" s="37">
        <f>SUMIF(LoansC!$B$12:$B$187,Loans!$B74,LoansC!AA$12:AA$187)+SUMIF(LoansR!$B$12:$B$187,Loans!$B74,LoansR!AA$12:AA$187)</f>
        <v>0</v>
      </c>
      <c r="AB74" s="37">
        <f>SUMIF(LoansC!$B$12:$B$187,Loans!$B74,LoansC!AB$12:AB$187)+SUMIF(LoansR!$B$12:$B$187,Loans!$B74,LoansR!AB$12:AB$187)</f>
        <v>0</v>
      </c>
      <c r="AC74" s="37">
        <f>SUMIF(LoansC!$B$12:$B$187,Loans!$B74,LoansC!AC$12:AC$187)+SUMIF(LoansR!$B$12:$B$187,Loans!$B74,LoansR!AC$12:AC$187)</f>
        <v>1181</v>
      </c>
      <c r="AD74" s="37">
        <f>SUMIF(LoansC!$B$12:$B$187,Loans!$B74,LoansC!AD$12:AD$187)+SUMIF(LoansR!$B$12:$B$187,Loans!$B74,LoansR!AD$12:AD$187)</f>
        <v>0</v>
      </c>
      <c r="AE74" s="56">
        <f>SUMIF(LoansC!$B$12:$B$187,Loans!$B74,LoansC!AE$12:AE$187)</f>
        <v>9.6699999999999994E-2</v>
      </c>
      <c r="AF74" s="37">
        <f>SUMIF(LoansC!$B$12:$B$187,Loans!$B74,LoansC!AF$12:AF$187)+SUMIF(LoansR!$B$12:$B$187,Loans!$B74,LoansR!AF$12:AF$187)</f>
        <v>-6948.5885280000084</v>
      </c>
      <c r="AG74" s="37">
        <f>SUMIF(LoansC!$B$12:$B$187,Loans!$B74,LoansC!AG$12:AG$187)+SUMIF(LoansR!$B$12:$B$187,Loans!$B74,LoansR!AG$12:AG$187)</f>
        <v>0</v>
      </c>
      <c r="AH74" s="37">
        <f>SUMIF(LoansC!$B$12:$B$187,Loans!$B74,LoansC!AH$12:AH$187)+SUMIF(LoansR!$B$12:$B$187,Loans!$B74,LoansR!AH$12:AH$187)</f>
        <v>0</v>
      </c>
      <c r="AI74" s="37">
        <f>SUMIF(LoansC!$B$12:$B$187,Loans!$B74,LoansC!AI$12:AI$187)+SUMIF(LoansR!$B$12:$B$187,Loans!$B74,LoansR!AI$12:AI$187)</f>
        <v>1080</v>
      </c>
      <c r="AJ74" s="37">
        <f>SUMIF(LoansC!$B$12:$B$187,Loans!$B74,LoansC!AJ$12:AJ$187)+SUMIF(LoansR!$B$12:$B$187,Loans!$B74,LoansR!AJ$12:AJ$187)</f>
        <v>287280</v>
      </c>
      <c r="AK74" s="37">
        <f>SUMIF(LoansC!$B$12:$B$187,Loans!$B74,LoansC!AK$12:AK$187)+SUMIF(LoansR!$B$12:$B$187,Loans!$B74,LoansR!AK$12:AK$187)</f>
        <v>0</v>
      </c>
      <c r="AL74" s="37">
        <f>SUMIF(LoansC!$B$12:$B$187,Loans!$B74,LoansC!AL$12:AL$187)+SUMIF(LoansR!$B$12:$B$187,Loans!$B74,LoansR!AL$12:AL$187)</f>
        <v>0</v>
      </c>
      <c r="AM74" s="37">
        <f>SUMIF(LoansC!$B$12:$B$187,Loans!$B74,LoansC!AM$12:AM$187)+SUMIF(LoansR!$B$12:$B$187,Loans!$B74,LoansR!AM$12:AM$187)</f>
        <v>0</v>
      </c>
      <c r="AN74" s="37">
        <f>SUMIF(LoansC!$B$12:$B$187,Loans!$B74,LoansC!AN$12:AN$187)+SUMIF(LoansR!$B$12:$B$187,Loans!$B74,LoansR!AN$12:AN$187)</f>
        <v>0</v>
      </c>
      <c r="AP74" s="57"/>
    </row>
    <row r="75" spans="1:42" x14ac:dyDescent="0.2">
      <c r="A75" s="1">
        <f t="shared" si="2"/>
        <v>7</v>
      </c>
      <c r="B75" s="101">
        <f t="shared" si="4"/>
        <v>45138</v>
      </c>
      <c r="C75" s="37">
        <f>SUMIF(LoansC!$B$12:$B$187,Loans!$B75,LoansC!C$12:C$187)+SUMIF(LoansR!$B$12:$B$187,Loans!$B75,LoansR!C$12:C$187)</f>
        <v>2628826.92</v>
      </c>
      <c r="D75" s="37">
        <f>SUMIF(LoansC!$B$12:$B$187,Loans!$B75,LoansC!D$12:D$187)+SUMIF(LoansR!$B$12:$B$187,Loans!$B75,LoansR!D$12:D$187)</f>
        <v>128508743.81</v>
      </c>
      <c r="E75" s="37">
        <f>SUMIF(LoansC!$B$12:$B$187,Loans!$B75,LoansC!E$12:E$187)+SUMIF(LoansR!$B$12:$B$187,Loans!$B75,LoansR!E$12:E$187)</f>
        <v>0</v>
      </c>
      <c r="F75" s="37">
        <f>SUMIF(LoansC!$B$12:$B$187,Loans!$B75,LoansC!F$12:F$187)+SUMIF(LoansR!$B$12:$B$187,Loans!$B75,LoansR!F$12:F$187)</f>
        <v>0</v>
      </c>
      <c r="G75" s="37">
        <f>SUMIF(LoansC!$B$12:$B$187,Loans!$B75,LoansC!G$12:G$187)+SUMIF(LoansR!$B$12:$B$187,Loans!$B75,LoansR!G$12:G$187)</f>
        <v>2709</v>
      </c>
      <c r="H75" s="37">
        <f>SUMIF(LoansC!$B$12:$B$187,Loans!$B75,LoansC!H$12:H$187)+SUMIF(LoansR!$B$12:$B$187,Loans!$B75,LoansR!H$12:H$187)</f>
        <v>5331100.5299999993</v>
      </c>
      <c r="I75" s="37">
        <f>SUMIF(LoansC!$B$12:$B$187,Loans!$B75,LoansC!I$12:I$187)+SUMIF(LoansR!$B$12:$B$187,Loans!$B75,LoansR!I$12:I$187)</f>
        <v>0</v>
      </c>
      <c r="J75" s="37">
        <f>SUMIF(LoansC!$B$12:$B$187,Loans!$B75,LoansC!J$12:J$187)+SUMIF(LoansR!$B$12:$B$187,Loans!$B75,LoansR!J$12:J$187)</f>
        <v>5331100.5299999993</v>
      </c>
      <c r="K75" s="37">
        <f>SUMIF(LoansC!$B$12:$B$187,Loans!$B75,LoansC!K$12:K$187)+SUMIF(LoansR!$B$12:$B$187,Loans!$B75,LoansR!K$12:K$187)</f>
        <v>49356.920000000006</v>
      </c>
      <c r="L75" s="37">
        <f>SUMIF(LoansC!$B$12:$B$187,Loans!$B75,LoansC!L$12:L$187)+SUMIF(LoansR!$B$12:$B$187,Loans!$B75,LoansR!L$12:L$187)</f>
        <v>49356.920000000006</v>
      </c>
      <c r="M75" s="37">
        <f>SUMIF(LoansC!$B$12:$B$187,Loans!$B75,LoansC!M$12:M$187)+SUMIF(LoansR!$B$12:$B$187,Loans!$B75,LoansR!M$12:M$187)</f>
        <v>910119</v>
      </c>
      <c r="N75" s="37">
        <f>SUMIF(LoansC!$B$12:$B$187,Loans!$B75,LoansC!N$12:N$187)+SUMIF(LoansR!$B$12:$B$187,Loans!$B75,LoansR!N$12:N$187)</f>
        <v>0</v>
      </c>
      <c r="O75" s="37">
        <f>SUMIF(LoansC!$B$12:$B$187,Loans!$B75,LoansC!O$12:O$187)+SUMIF(LoansR!$B$12:$B$187,Loans!$B75,LoansR!O$12:O$187)</f>
        <v>613813.43000000005</v>
      </c>
      <c r="P75" s="37">
        <f>SUMIF(LoansC!$B$12:$B$187,Loans!$B75,LoansC!P$12:P$187)+SUMIF(LoansR!$B$12:$B$187,Loans!$B75,LoansR!P$12:P$187)</f>
        <v>49356.920000000006</v>
      </c>
      <c r="Q75" s="37">
        <f>SUMIF(LoansC!$B$12:$B$187,Loans!$B75,LoansC!Q$12:Q$187)+SUMIF(LoansR!$B$12:$B$187,Loans!$B75,LoansR!Q$12:Q$187)</f>
        <v>564456.51</v>
      </c>
      <c r="R75" s="37">
        <f>SUMIF(LoansC!$B$12:$B$187,Loans!$B75,LoansC!R$12:R$187)+SUMIF(LoansR!$B$12:$B$187,Loans!$B75,LoansR!R$12:R$187)</f>
        <v>0</v>
      </c>
      <c r="S75" s="37">
        <f>SUMIF(LoansC!$B$12:$B$187,Loans!$B75,LoansC!S$12:S$187)+SUMIF(LoansR!$B$12:$B$187,Loans!$B75,LoansR!S$12:S$187)</f>
        <v>4766644.0199999996</v>
      </c>
      <c r="T75" s="37">
        <f>SUMIF(LoansC!$B$12:$B$187,Loans!$B75,LoansC!T$12:T$187)+SUMIF(LoansR!$B$12:$B$187,Loans!$B75,LoansR!T$12:T$187)</f>
        <v>4766644.0199999996</v>
      </c>
      <c r="U75" s="37">
        <f>(SUMIF(LoansC!$B$12:$B$187,Loans!$B75,LoansC!U$12:U$187)+SUMIF(LoansR!$B$12:$B$187,Loans!$B75,LoansR!U$12:U$187))/2</f>
        <v>1</v>
      </c>
      <c r="V75" s="37">
        <f>SUMIF(LoansC!$B$12:$B$187,Loans!$B75,LoansC!V$12:V$187)+SUMIF(LoansR!$B$12:$B$187,Loans!$B75,LoansR!V$12:V$187)</f>
        <v>42959.78510424999</v>
      </c>
      <c r="W75" s="37">
        <f>SUMIF(LoansC!$B$12:$B$187,Loans!$B75,LoansC!W$12:W$187)+SUMIF(LoansR!$B$12:$B$187,Loans!$B75,LoansR!W$12:W$187)</f>
        <v>0</v>
      </c>
      <c r="X75" s="50">
        <f>IF(MONTH($B75)&gt;=6,VLOOKUP(YEAR($B75)+1,SRECPrice!$B$5:$C$29,2,FALSE),VLOOKUP(YEAR($B75),SRECPrice!$B$5:$C$29,2,FALSE))</f>
        <v>209</v>
      </c>
      <c r="Y75" s="37">
        <f>SUMIF(LoansC!$B$12:$B$187,Loans!$B75,LoansC!Y$12:Y$187)+SUMIF(LoansR!$B$12:$B$187,Loans!$B75,LoansR!Y$12:Y$187)</f>
        <v>0</v>
      </c>
      <c r="Z75" s="37">
        <f>SUMIF(LoansC!$B$12:$B$187,Loans!$B75,LoansC!Z$12:Z$187)+SUMIF(LoansR!$B$12:$B$187,Loans!$B75,LoansR!Z$12:Z$187)</f>
        <v>0</v>
      </c>
      <c r="AA75" s="37">
        <f>SUMIF(LoansC!$B$12:$B$187,Loans!$B75,LoansC!AA$12:AA$187)+SUMIF(LoansR!$B$12:$B$187,Loans!$B75,LoansR!AA$12:AA$187)</f>
        <v>0</v>
      </c>
      <c r="AB75" s="37">
        <f>SUMIF(LoansC!$B$12:$B$187,Loans!$B75,LoansC!AB$12:AB$187)+SUMIF(LoansR!$B$12:$B$187,Loans!$B75,LoansR!AB$12:AB$187)</f>
        <v>0</v>
      </c>
      <c r="AC75" s="37">
        <f>SUMIF(LoansC!$B$12:$B$187,Loans!$B75,LoansC!AC$12:AC$187)+SUMIF(LoansR!$B$12:$B$187,Loans!$B75,LoansR!AC$12:AC$187)</f>
        <v>1416</v>
      </c>
      <c r="AD75" s="37">
        <f>SUMIF(LoansC!$B$12:$B$187,Loans!$B75,LoansC!AD$12:AD$187)+SUMIF(LoansR!$B$12:$B$187,Loans!$B75,LoansR!AD$12:AD$187)</f>
        <v>0</v>
      </c>
      <c r="AE75" s="56">
        <f>SUMIF(LoansC!$B$12:$B$187,Loans!$B75,LoansC!AE$12:AE$187)</f>
        <v>9.6699999999999994E-2</v>
      </c>
      <c r="AF75" s="37">
        <f>SUMIF(LoansC!$B$12:$B$187,Loans!$B75,LoansC!AF$12:AF$187)+SUMIF(LoansR!$B$12:$B$187,Loans!$B75,LoansR!AF$12:AF$187)</f>
        <v>-6397.3206360000067</v>
      </c>
      <c r="AG75" s="37">
        <f>SUMIF(LoansC!$B$12:$B$187,Loans!$B75,LoansC!AG$12:AG$187)+SUMIF(LoansR!$B$12:$B$187,Loans!$B75,LoansR!AG$12:AG$187)</f>
        <v>0</v>
      </c>
      <c r="AH75" s="37">
        <f>SUMIF(LoansC!$B$12:$B$187,Loans!$B75,LoansC!AH$12:AH$187)+SUMIF(LoansR!$B$12:$B$187,Loans!$B75,LoansR!AH$12:AH$187)</f>
        <v>0</v>
      </c>
      <c r="AI75" s="37">
        <f>SUMIF(LoansC!$B$12:$B$187,Loans!$B75,LoansC!AI$12:AI$187)+SUMIF(LoansR!$B$12:$B$187,Loans!$B75,LoansR!AI$12:AI$187)</f>
        <v>1293</v>
      </c>
      <c r="AJ75" s="37">
        <f>SUMIF(LoansC!$B$12:$B$187,Loans!$B75,LoansC!AJ$12:AJ$187)+SUMIF(LoansR!$B$12:$B$187,Loans!$B75,LoansR!AJ$12:AJ$187)</f>
        <v>343576.43</v>
      </c>
      <c r="AK75" s="37">
        <f>SUMIF(LoansC!$B$12:$B$187,Loans!$B75,LoansC!AK$12:AK$187)+SUMIF(LoansR!$B$12:$B$187,Loans!$B75,LoansR!AK$12:AK$187)</f>
        <v>0</v>
      </c>
      <c r="AL75" s="37">
        <f>SUMIF(LoansC!$B$12:$B$187,Loans!$B75,LoansC!AL$12:AL$187)+SUMIF(LoansR!$B$12:$B$187,Loans!$B75,LoansR!AL$12:AL$187)</f>
        <v>0</v>
      </c>
      <c r="AM75" s="37">
        <f>SUMIF(LoansC!$B$12:$B$187,Loans!$B75,LoansC!AM$12:AM$187)+SUMIF(LoansR!$B$12:$B$187,Loans!$B75,LoansR!AM$12:AM$187)</f>
        <v>0</v>
      </c>
      <c r="AN75" s="37">
        <f>SUMIF(LoansC!$B$12:$B$187,Loans!$B75,LoansC!AN$12:AN$187)+SUMIF(LoansR!$B$12:$B$187,Loans!$B75,LoansR!AN$12:AN$187)</f>
        <v>0</v>
      </c>
      <c r="AP75" s="57"/>
    </row>
    <row r="76" spans="1:42" x14ac:dyDescent="0.2">
      <c r="A76" s="1">
        <f t="shared" si="2"/>
        <v>8</v>
      </c>
      <c r="B76" s="101">
        <f t="shared" si="4"/>
        <v>45169</v>
      </c>
      <c r="C76" s="37">
        <f>SUMIF(LoansC!$B$12:$B$187,Loans!$B76,LoansC!C$12:C$187)+SUMIF(LoansR!$B$12:$B$187,Loans!$B76,LoansR!C$12:C$187)</f>
        <v>2419002.2999999998</v>
      </c>
      <c r="D76" s="37">
        <f>SUMIF(LoansC!$B$12:$B$187,Loans!$B76,LoansC!D$12:D$187)+SUMIF(LoansR!$B$12:$B$187,Loans!$B76,LoansR!D$12:D$187)</f>
        <v>130927746.11</v>
      </c>
      <c r="E76" s="37">
        <f>SUMIF(LoansC!$B$12:$B$187,Loans!$B76,LoansC!E$12:E$187)+SUMIF(LoansR!$B$12:$B$187,Loans!$B76,LoansR!E$12:E$187)</f>
        <v>0</v>
      </c>
      <c r="F76" s="37">
        <f>SUMIF(LoansC!$B$12:$B$187,Loans!$B76,LoansC!F$12:F$187)+SUMIF(LoansR!$B$12:$B$187,Loans!$B76,LoansR!F$12:F$187)</f>
        <v>0</v>
      </c>
      <c r="G76" s="37">
        <f>SUMIF(LoansC!$B$12:$B$187,Loans!$B76,LoansC!G$12:G$187)+SUMIF(LoansR!$B$12:$B$187,Loans!$B76,LoansR!G$12:G$187)</f>
        <v>2650</v>
      </c>
      <c r="H76" s="37">
        <f>SUMIF(LoansC!$B$12:$B$187,Loans!$B76,LoansC!H$12:H$187)+SUMIF(LoansR!$B$12:$B$187,Loans!$B76,LoansR!H$12:H$187)</f>
        <v>4766644.0199999996</v>
      </c>
      <c r="I76" s="37">
        <f>SUMIF(LoansC!$B$12:$B$187,Loans!$B76,LoansC!I$12:I$187)+SUMIF(LoansR!$B$12:$B$187,Loans!$B76,LoansR!I$12:I$187)</f>
        <v>0</v>
      </c>
      <c r="J76" s="37">
        <f>SUMIF(LoansC!$B$12:$B$187,Loans!$B76,LoansC!J$12:J$187)+SUMIF(LoansR!$B$12:$B$187,Loans!$B76,LoansR!J$12:J$187)</f>
        <v>4766644.0199999996</v>
      </c>
      <c r="K76" s="37">
        <f>SUMIF(LoansC!$B$12:$B$187,Loans!$B76,LoansC!K$12:K$187)+SUMIF(LoansR!$B$12:$B$187,Loans!$B76,LoansR!K$12:K$187)</f>
        <v>44131.009999999995</v>
      </c>
      <c r="L76" s="37">
        <f>SUMIF(LoansC!$B$12:$B$187,Loans!$B76,LoansC!L$12:L$187)+SUMIF(LoansR!$B$12:$B$187,Loans!$B76,LoansR!L$12:L$187)</f>
        <v>44131.009999999995</v>
      </c>
      <c r="M76" s="37">
        <f>SUMIF(LoansC!$B$12:$B$187,Loans!$B76,LoansC!M$12:M$187)+SUMIF(LoansR!$B$12:$B$187,Loans!$B76,LoansR!M$12:M$187)</f>
        <v>886616</v>
      </c>
      <c r="N76" s="37">
        <f>SUMIF(LoansC!$B$12:$B$187,Loans!$B76,LoansC!N$12:N$187)+SUMIF(LoansR!$B$12:$B$187,Loans!$B76,LoansR!N$12:N$187)</f>
        <v>0</v>
      </c>
      <c r="O76" s="37">
        <f>SUMIF(LoansC!$B$12:$B$187,Loans!$B76,LoansC!O$12:O$187)+SUMIF(LoansR!$B$12:$B$187,Loans!$B76,LoansR!O$12:O$187)</f>
        <v>594225</v>
      </c>
      <c r="P76" s="37">
        <f>SUMIF(LoansC!$B$12:$B$187,Loans!$B76,LoansC!P$12:P$187)+SUMIF(LoansR!$B$12:$B$187,Loans!$B76,LoansR!P$12:P$187)</f>
        <v>44131.009999999995</v>
      </c>
      <c r="Q76" s="37">
        <f>SUMIF(LoansC!$B$12:$B$187,Loans!$B76,LoansC!Q$12:Q$187)+SUMIF(LoansR!$B$12:$B$187,Loans!$B76,LoansR!Q$12:Q$187)</f>
        <v>550093.99</v>
      </c>
      <c r="R76" s="37">
        <f>SUMIF(LoansC!$B$12:$B$187,Loans!$B76,LoansC!R$12:R$187)+SUMIF(LoansR!$B$12:$B$187,Loans!$B76,LoansR!R$12:R$187)</f>
        <v>0</v>
      </c>
      <c r="S76" s="37">
        <f>SUMIF(LoansC!$B$12:$B$187,Loans!$B76,LoansC!S$12:S$187)+SUMIF(LoansR!$B$12:$B$187,Loans!$B76,LoansR!S$12:S$187)</f>
        <v>4216550.03</v>
      </c>
      <c r="T76" s="37">
        <f>SUMIF(LoansC!$B$12:$B$187,Loans!$B76,LoansC!T$12:T$187)+SUMIF(LoansR!$B$12:$B$187,Loans!$B76,LoansR!T$12:T$187)</f>
        <v>4216550.03</v>
      </c>
      <c r="U76" s="37">
        <f>(SUMIF(LoansC!$B$12:$B$187,Loans!$B76,LoansC!U$12:U$187)+SUMIF(LoansR!$B$12:$B$187,Loans!$B76,LoansR!U$12:U$187))/2</f>
        <v>1</v>
      </c>
      <c r="V76" s="37">
        <f>SUMIF(LoansC!$B$12:$B$187,Loans!$B76,LoansC!V$12:V$187)+SUMIF(LoansR!$B$12:$B$187,Loans!$B76,LoansR!V$12:V$187)</f>
        <v>38411.20639449999</v>
      </c>
      <c r="W76" s="37">
        <f>SUMIF(LoansC!$B$12:$B$187,Loans!$B76,LoansC!W$12:W$187)+SUMIF(LoansR!$B$12:$B$187,Loans!$B76,LoansR!W$12:W$187)</f>
        <v>0</v>
      </c>
      <c r="X76" s="50">
        <f>IF(MONTH($B76)&gt;=6,VLOOKUP(YEAR($B76)+1,SRECPrice!$B$5:$C$29,2,FALSE),VLOOKUP(YEAR($B76),SRECPrice!$B$5:$C$29,2,FALSE))</f>
        <v>209</v>
      </c>
      <c r="Y76" s="37">
        <f>SUMIF(LoansC!$B$12:$B$187,Loans!$B76,LoansC!Y$12:Y$187)+SUMIF(LoansR!$B$12:$B$187,Loans!$B76,LoansR!Y$12:Y$187)</f>
        <v>0</v>
      </c>
      <c r="Z76" s="37">
        <f>SUMIF(LoansC!$B$12:$B$187,Loans!$B76,LoansC!Z$12:Z$187)+SUMIF(LoansR!$B$12:$B$187,Loans!$B76,LoansR!Z$12:Z$187)</f>
        <v>0</v>
      </c>
      <c r="AA76" s="37">
        <f>SUMIF(LoansC!$B$12:$B$187,Loans!$B76,LoansC!AA$12:AA$187)+SUMIF(LoansR!$B$12:$B$187,Loans!$B76,LoansR!AA$12:AA$187)</f>
        <v>0</v>
      </c>
      <c r="AB76" s="37">
        <f>SUMIF(LoansC!$B$12:$B$187,Loans!$B76,LoansC!AB$12:AB$187)+SUMIF(LoansR!$B$12:$B$187,Loans!$B76,LoansR!AB$12:AB$187)</f>
        <v>0</v>
      </c>
      <c r="AC76" s="37">
        <f>SUMIF(LoansC!$B$12:$B$187,Loans!$B76,LoansC!AC$12:AC$187)+SUMIF(LoansR!$B$12:$B$187,Loans!$B76,LoansR!AC$12:AC$187)</f>
        <v>1399</v>
      </c>
      <c r="AD76" s="37">
        <f>SUMIF(LoansC!$B$12:$B$187,Loans!$B76,LoansC!AD$12:AD$187)+SUMIF(LoansR!$B$12:$B$187,Loans!$B76,LoansR!AD$12:AD$187)</f>
        <v>0</v>
      </c>
      <c r="AE76" s="56">
        <f>SUMIF(LoansC!$B$12:$B$187,Loans!$B76,LoansC!AE$12:AE$187)</f>
        <v>9.6699999999999994E-2</v>
      </c>
      <c r="AF76" s="37">
        <f>SUMIF(LoansC!$B$12:$B$187,Loans!$B76,LoansC!AF$12:AF$187)+SUMIF(LoansR!$B$12:$B$187,Loans!$B76,LoansR!AF$12:AF$187)</f>
        <v>-5719.9728240000059</v>
      </c>
      <c r="AG76" s="37">
        <f>SUMIF(LoansC!$B$12:$B$187,Loans!$B76,LoansC!AG$12:AG$187)+SUMIF(LoansR!$B$12:$B$187,Loans!$B76,LoansR!AG$12:AG$187)</f>
        <v>0</v>
      </c>
      <c r="AH76" s="37">
        <f>SUMIF(LoansC!$B$12:$B$187,Loans!$B76,LoansC!AH$12:AH$187)+SUMIF(LoansR!$B$12:$B$187,Loans!$B76,LoansR!AH$12:AH$187)</f>
        <v>0</v>
      </c>
      <c r="AI76" s="37">
        <f>SUMIF(LoansC!$B$12:$B$187,Loans!$B76,LoansC!AI$12:AI$187)+SUMIF(LoansR!$B$12:$B$187,Loans!$B76,LoansR!AI$12:AI$187)</f>
        <v>1251</v>
      </c>
      <c r="AJ76" s="37">
        <f>SUMIF(LoansC!$B$12:$B$187,Loans!$B76,LoansC!AJ$12:AJ$187)+SUMIF(LoansR!$B$12:$B$187,Loans!$B76,LoansR!AJ$12:AJ$187)</f>
        <v>332766</v>
      </c>
      <c r="AK76" s="37">
        <f>SUMIF(LoansC!$B$12:$B$187,Loans!$B76,LoansC!AK$12:AK$187)+SUMIF(LoansR!$B$12:$B$187,Loans!$B76,LoansR!AK$12:AK$187)</f>
        <v>0</v>
      </c>
      <c r="AL76" s="37">
        <f>SUMIF(LoansC!$B$12:$B$187,Loans!$B76,LoansC!AL$12:AL$187)+SUMIF(LoansR!$B$12:$B$187,Loans!$B76,LoansR!AL$12:AL$187)</f>
        <v>0</v>
      </c>
      <c r="AM76" s="37">
        <f>SUMIF(LoansC!$B$12:$B$187,Loans!$B76,LoansC!AM$12:AM$187)+SUMIF(LoansR!$B$12:$B$187,Loans!$B76,LoansR!AM$12:AM$187)</f>
        <v>0</v>
      </c>
      <c r="AN76" s="37">
        <f>SUMIF(LoansC!$B$12:$B$187,Loans!$B76,LoansC!AN$12:AN$187)+SUMIF(LoansR!$B$12:$B$187,Loans!$B76,LoansR!AN$12:AN$187)</f>
        <v>0</v>
      </c>
      <c r="AP76" s="57"/>
    </row>
    <row r="77" spans="1:42" x14ac:dyDescent="0.2">
      <c r="A77" s="1">
        <f t="shared" ref="A77:A140" si="5">MONTH(B77)</f>
        <v>9</v>
      </c>
      <c r="B77" s="101">
        <f t="shared" ref="B77:B108" si="6">EOMONTH(B76,1)</f>
        <v>45199</v>
      </c>
      <c r="C77" s="37">
        <f>SUMIF(LoansC!$B$12:$B$187,Loans!$B77,LoansC!C$12:C$187)+SUMIF(LoansR!$B$12:$B$187,Loans!$B77,LoansR!C$12:C$187)</f>
        <v>2059179.7299999997</v>
      </c>
      <c r="D77" s="37">
        <f>SUMIF(LoansC!$B$12:$B$187,Loans!$B77,LoansC!D$12:D$187)+SUMIF(LoansR!$B$12:$B$187,Loans!$B77,LoansR!D$12:D$187)</f>
        <v>132986925.84</v>
      </c>
      <c r="E77" s="37">
        <f>SUMIF(LoansC!$B$12:$B$187,Loans!$B77,LoansC!E$12:E$187)+SUMIF(LoansR!$B$12:$B$187,Loans!$B77,LoansR!E$12:E$187)</f>
        <v>0</v>
      </c>
      <c r="F77" s="37">
        <f>SUMIF(LoansC!$B$12:$B$187,Loans!$B77,LoansC!F$12:F$187)+SUMIF(LoansR!$B$12:$B$187,Loans!$B77,LoansR!F$12:F$187)</f>
        <v>0</v>
      </c>
      <c r="G77" s="37">
        <f>SUMIF(LoansC!$B$12:$B$187,Loans!$B77,LoansC!G$12:G$187)+SUMIF(LoansR!$B$12:$B$187,Loans!$B77,LoansR!G$12:G$187)</f>
        <v>2633</v>
      </c>
      <c r="H77" s="37">
        <f>SUMIF(LoansC!$B$12:$B$187,Loans!$B77,LoansC!H$12:H$187)+SUMIF(LoansR!$B$12:$B$187,Loans!$B77,LoansR!H$12:H$187)</f>
        <v>4216550.03</v>
      </c>
      <c r="I77" s="37">
        <f>SUMIF(LoansC!$B$12:$B$187,Loans!$B77,LoansC!I$12:I$187)+SUMIF(LoansR!$B$12:$B$187,Loans!$B77,LoansR!I$12:I$187)</f>
        <v>0</v>
      </c>
      <c r="J77" s="37">
        <f>SUMIF(LoansC!$B$12:$B$187,Loans!$B77,LoansC!J$12:J$187)+SUMIF(LoansR!$B$12:$B$187,Loans!$B77,LoansR!J$12:J$187)</f>
        <v>4216550.03</v>
      </c>
      <c r="K77" s="37">
        <f>SUMIF(LoansC!$B$12:$B$187,Loans!$B77,LoansC!K$12:K$187)+SUMIF(LoansR!$B$12:$B$187,Loans!$B77,LoansR!K$12:K$187)</f>
        <v>39038.089999999997</v>
      </c>
      <c r="L77" s="37">
        <f>SUMIF(LoansC!$B$12:$B$187,Loans!$B77,LoansC!L$12:L$187)+SUMIF(LoansR!$B$12:$B$187,Loans!$B77,LoansR!L$12:L$187)</f>
        <v>39038.089999999997</v>
      </c>
      <c r="M77" s="37">
        <f>SUMIF(LoansC!$B$12:$B$187,Loans!$B77,LoansC!M$12:M$187)+SUMIF(LoansR!$B$12:$B$187,Loans!$B77,LoansR!M$12:M$187)</f>
        <v>880403</v>
      </c>
      <c r="N77" s="37">
        <f>SUMIF(LoansC!$B$12:$B$187,Loans!$B77,LoansC!N$12:N$187)+SUMIF(LoansR!$B$12:$B$187,Loans!$B77,LoansR!N$12:N$187)</f>
        <v>0</v>
      </c>
      <c r="O77" s="37">
        <f>SUMIF(LoansC!$B$12:$B$187,Loans!$B77,LoansC!O$12:O$187)+SUMIF(LoansR!$B$12:$B$187,Loans!$B77,LoansR!O$12:O$187)</f>
        <v>589475</v>
      </c>
      <c r="P77" s="37">
        <f>SUMIF(LoansC!$B$12:$B$187,Loans!$B77,LoansC!P$12:P$187)+SUMIF(LoansR!$B$12:$B$187,Loans!$B77,LoansR!P$12:P$187)</f>
        <v>39038.089999999997</v>
      </c>
      <c r="Q77" s="37">
        <f>SUMIF(LoansC!$B$12:$B$187,Loans!$B77,LoansC!Q$12:Q$187)+SUMIF(LoansR!$B$12:$B$187,Loans!$B77,LoansR!Q$12:Q$187)</f>
        <v>550436.91</v>
      </c>
      <c r="R77" s="37">
        <f>SUMIF(LoansC!$B$12:$B$187,Loans!$B77,LoansC!R$12:R$187)+SUMIF(LoansR!$B$12:$B$187,Loans!$B77,LoansR!R$12:R$187)</f>
        <v>0</v>
      </c>
      <c r="S77" s="37">
        <f>SUMIF(LoansC!$B$12:$B$187,Loans!$B77,LoansC!S$12:S$187)+SUMIF(LoansR!$B$12:$B$187,Loans!$B77,LoansR!S$12:S$187)</f>
        <v>3666113.1200000006</v>
      </c>
      <c r="T77" s="37">
        <f>SUMIF(LoansC!$B$12:$B$187,Loans!$B77,LoansC!T$12:T$187)+SUMIF(LoansR!$B$12:$B$187,Loans!$B77,LoansR!T$12:T$187)</f>
        <v>3666113.1200000006</v>
      </c>
      <c r="U77" s="37">
        <f>(SUMIF(LoansC!$B$12:$B$187,Loans!$B77,LoansC!U$12:U$187)+SUMIF(LoansR!$B$12:$B$187,Loans!$B77,LoansR!U$12:U$187))/2</f>
        <v>1</v>
      </c>
      <c r="V77" s="37">
        <f>SUMIF(LoansC!$B$12:$B$187,Loans!$B77,LoansC!V$12:V$187)+SUMIF(LoansR!$B$12:$B$187,Loans!$B77,LoansR!V$12:V$187)</f>
        <v>33978.365658416667</v>
      </c>
      <c r="W77" s="37">
        <f>SUMIF(LoansC!$B$12:$B$187,Loans!$B77,LoansC!W$12:W$187)+SUMIF(LoansR!$B$12:$B$187,Loans!$B77,LoansR!W$12:W$187)</f>
        <v>0</v>
      </c>
      <c r="X77" s="50">
        <f>IF(MONTH($B77)&gt;=6,VLOOKUP(YEAR($B77)+1,SRECPrice!$B$5:$C$29,2,FALSE),VLOOKUP(YEAR($B77),SRECPrice!$B$5:$C$29,2,FALSE))</f>
        <v>209</v>
      </c>
      <c r="Y77" s="37">
        <f>SUMIF(LoansC!$B$12:$B$187,Loans!$B77,LoansC!Y$12:Y$187)+SUMIF(LoansR!$B$12:$B$187,Loans!$B77,LoansR!Y$12:Y$187)</f>
        <v>0</v>
      </c>
      <c r="Z77" s="37">
        <f>SUMIF(LoansC!$B$12:$B$187,Loans!$B77,LoansC!Z$12:Z$187)+SUMIF(LoansR!$B$12:$B$187,Loans!$B77,LoansR!Z$12:Z$187)</f>
        <v>0</v>
      </c>
      <c r="AA77" s="37">
        <f>SUMIF(LoansC!$B$12:$B$187,Loans!$B77,LoansC!AA$12:AA$187)+SUMIF(LoansR!$B$12:$B$187,Loans!$B77,LoansR!AA$12:AA$187)</f>
        <v>0</v>
      </c>
      <c r="AB77" s="37">
        <f>SUMIF(LoansC!$B$12:$B$187,Loans!$B77,LoansC!AB$12:AB$187)+SUMIF(LoansR!$B$12:$B$187,Loans!$B77,LoansR!AB$12:AB$187)</f>
        <v>0</v>
      </c>
      <c r="AC77" s="37">
        <f>SUMIF(LoansC!$B$12:$B$187,Loans!$B77,LoansC!AC$12:AC$187)+SUMIF(LoansR!$B$12:$B$187,Loans!$B77,LoansR!AC$12:AC$187)</f>
        <v>1392</v>
      </c>
      <c r="AD77" s="37">
        <f>SUMIF(LoansC!$B$12:$B$187,Loans!$B77,LoansC!AD$12:AD$187)+SUMIF(LoansR!$B$12:$B$187,Loans!$B77,LoansR!AD$12:AD$187)</f>
        <v>0</v>
      </c>
      <c r="AE77" s="56">
        <f>SUMIF(LoansC!$B$12:$B$187,Loans!$B77,LoansC!AE$12:AE$187)</f>
        <v>9.6699999999999994E-2</v>
      </c>
      <c r="AF77" s="37">
        <f>SUMIF(LoansC!$B$12:$B$187,Loans!$B77,LoansC!AF$12:AF$187)+SUMIF(LoansR!$B$12:$B$187,Loans!$B77,LoansR!AF$12:AF$187)</f>
        <v>-5059.8600360000064</v>
      </c>
      <c r="AG77" s="37">
        <f>SUMIF(LoansC!$B$12:$B$187,Loans!$B77,LoansC!AG$12:AG$187)+SUMIF(LoansR!$B$12:$B$187,Loans!$B77,LoansR!AG$12:AG$187)</f>
        <v>0</v>
      </c>
      <c r="AH77" s="37">
        <f>SUMIF(LoansC!$B$12:$B$187,Loans!$B77,LoansC!AH$12:AH$187)+SUMIF(LoansR!$B$12:$B$187,Loans!$B77,LoansR!AH$12:AH$187)</f>
        <v>0</v>
      </c>
      <c r="AI77" s="37">
        <f>SUMIF(LoansC!$B$12:$B$187,Loans!$B77,LoansC!AI$12:AI$187)+SUMIF(LoansR!$B$12:$B$187,Loans!$B77,LoansR!AI$12:AI$187)</f>
        <v>1241</v>
      </c>
      <c r="AJ77" s="37">
        <f>SUMIF(LoansC!$B$12:$B$187,Loans!$B77,LoansC!AJ$12:AJ$187)+SUMIF(LoansR!$B$12:$B$187,Loans!$B77,LoansR!AJ$12:AJ$187)</f>
        <v>330106</v>
      </c>
      <c r="AK77" s="37">
        <f>SUMIF(LoansC!$B$12:$B$187,Loans!$B77,LoansC!AK$12:AK$187)+SUMIF(LoansR!$B$12:$B$187,Loans!$B77,LoansR!AK$12:AK$187)</f>
        <v>0</v>
      </c>
      <c r="AL77" s="37">
        <f>SUMIF(LoansC!$B$12:$B$187,Loans!$B77,LoansC!AL$12:AL$187)+SUMIF(LoansR!$B$12:$B$187,Loans!$B77,LoansR!AL$12:AL$187)</f>
        <v>0</v>
      </c>
      <c r="AM77" s="37">
        <f>SUMIF(LoansC!$B$12:$B$187,Loans!$B77,LoansC!AM$12:AM$187)+SUMIF(LoansR!$B$12:$B$187,Loans!$B77,LoansR!AM$12:AM$187)</f>
        <v>0</v>
      </c>
      <c r="AN77" s="37">
        <f>SUMIF(LoansC!$B$12:$B$187,Loans!$B77,LoansC!AN$12:AN$187)+SUMIF(LoansR!$B$12:$B$187,Loans!$B77,LoansR!AN$12:AN$187)</f>
        <v>0</v>
      </c>
      <c r="AP77" s="57"/>
    </row>
    <row r="78" spans="1:42" x14ac:dyDescent="0.2">
      <c r="A78" s="1">
        <f t="shared" si="5"/>
        <v>10</v>
      </c>
      <c r="B78" s="101">
        <f t="shared" si="6"/>
        <v>45230</v>
      </c>
      <c r="C78" s="37">
        <f>SUMIF(LoansC!$B$12:$B$187,Loans!$B78,LoansC!C$12:C$187)+SUMIF(LoansR!$B$12:$B$187,Loans!$B78,LoansR!C$12:C$187)</f>
        <v>1661739.93</v>
      </c>
      <c r="D78" s="37">
        <f>SUMIF(LoansC!$B$12:$B$187,Loans!$B78,LoansC!D$12:D$187)+SUMIF(LoansR!$B$12:$B$187,Loans!$B78,LoansR!D$12:D$187)</f>
        <v>134648665.77000001</v>
      </c>
      <c r="E78" s="37">
        <f>SUMIF(LoansC!$B$12:$B$187,Loans!$B78,LoansC!E$12:E$187)+SUMIF(LoansR!$B$12:$B$187,Loans!$B78,LoansR!E$12:E$187)</f>
        <v>0</v>
      </c>
      <c r="F78" s="37">
        <f>SUMIF(LoansC!$B$12:$B$187,Loans!$B78,LoansC!F$12:F$187)+SUMIF(LoansR!$B$12:$B$187,Loans!$B78,LoansR!F$12:F$187)</f>
        <v>0</v>
      </c>
      <c r="G78" s="37">
        <f>SUMIF(LoansC!$B$12:$B$187,Loans!$B78,LoansC!G$12:G$187)+SUMIF(LoansR!$B$12:$B$187,Loans!$B78,LoansR!G$12:G$187)</f>
        <v>2417</v>
      </c>
      <c r="H78" s="37">
        <f>SUMIF(LoansC!$B$12:$B$187,Loans!$B78,LoansC!H$12:H$187)+SUMIF(LoansR!$B$12:$B$187,Loans!$B78,LoansR!H$12:H$187)</f>
        <v>3666113.1200000006</v>
      </c>
      <c r="I78" s="37">
        <f>SUMIF(LoansC!$B$12:$B$187,Loans!$B78,LoansC!I$12:I$187)+SUMIF(LoansR!$B$12:$B$187,Loans!$B78,LoansR!I$12:I$187)</f>
        <v>0</v>
      </c>
      <c r="J78" s="37">
        <f>SUMIF(LoansC!$B$12:$B$187,Loans!$B78,LoansC!J$12:J$187)+SUMIF(LoansR!$B$12:$B$187,Loans!$B78,LoansR!J$12:J$187)</f>
        <v>3666113.1200000006</v>
      </c>
      <c r="K78" s="37">
        <f>SUMIF(LoansC!$B$12:$B$187,Loans!$B78,LoansC!K$12:K$187)+SUMIF(LoansR!$B$12:$B$187,Loans!$B78,LoansR!K$12:K$187)</f>
        <v>33941.97</v>
      </c>
      <c r="L78" s="37">
        <f>SUMIF(LoansC!$B$12:$B$187,Loans!$B78,LoansC!L$12:L$187)+SUMIF(LoansR!$B$12:$B$187,Loans!$B78,LoansR!L$12:L$187)</f>
        <v>33941.97</v>
      </c>
      <c r="M78" s="37">
        <f>SUMIF(LoansC!$B$12:$B$187,Loans!$B78,LoansC!M$12:M$187)+SUMIF(LoansR!$B$12:$B$187,Loans!$B78,LoansR!M$12:M$187)</f>
        <v>808393</v>
      </c>
      <c r="N78" s="37">
        <f>SUMIF(LoansC!$B$12:$B$187,Loans!$B78,LoansC!N$12:N$187)+SUMIF(LoansR!$B$12:$B$187,Loans!$B78,LoansR!N$12:N$187)</f>
        <v>0</v>
      </c>
      <c r="O78" s="37">
        <f>SUMIF(LoansC!$B$12:$B$187,Loans!$B78,LoansC!O$12:O$187)+SUMIF(LoansR!$B$12:$B$187,Loans!$B78,LoansR!O$12:O$187)</f>
        <v>541500</v>
      </c>
      <c r="P78" s="37">
        <f>SUMIF(LoansC!$B$12:$B$187,Loans!$B78,LoansC!P$12:P$187)+SUMIF(LoansR!$B$12:$B$187,Loans!$B78,LoansR!P$12:P$187)</f>
        <v>33941.97</v>
      </c>
      <c r="Q78" s="37">
        <f>SUMIF(LoansC!$B$12:$B$187,Loans!$B78,LoansC!Q$12:Q$187)+SUMIF(LoansR!$B$12:$B$187,Loans!$B78,LoansR!Q$12:Q$187)</f>
        <v>507558.03</v>
      </c>
      <c r="R78" s="37">
        <f>SUMIF(LoansC!$B$12:$B$187,Loans!$B78,LoansC!R$12:R$187)+SUMIF(LoansR!$B$12:$B$187,Loans!$B78,LoansR!R$12:R$187)</f>
        <v>0</v>
      </c>
      <c r="S78" s="37">
        <f>SUMIF(LoansC!$B$12:$B$187,Loans!$B78,LoansC!S$12:S$187)+SUMIF(LoansR!$B$12:$B$187,Loans!$B78,LoansR!S$12:S$187)</f>
        <v>3158555.09</v>
      </c>
      <c r="T78" s="37">
        <f>SUMIF(LoansC!$B$12:$B$187,Loans!$B78,LoansC!T$12:T$187)+SUMIF(LoansR!$B$12:$B$187,Loans!$B78,LoansR!T$12:T$187)</f>
        <v>3158555.09</v>
      </c>
      <c r="U78" s="37">
        <f>(SUMIF(LoansC!$B$12:$B$187,Loans!$B78,LoansC!U$12:U$187)+SUMIF(LoansR!$B$12:$B$187,Loans!$B78,LoansR!U$12:U$187))/2</f>
        <v>1</v>
      </c>
      <c r="V78" s="37">
        <f>SUMIF(LoansC!$B$12:$B$187,Loans!$B78,LoansC!V$12:V$187)+SUMIF(LoansR!$B$12:$B$187,Loans!$B78,LoansR!V$12:V$187)</f>
        <v>29542.761558666669</v>
      </c>
      <c r="W78" s="37">
        <f>SUMIF(LoansC!$B$12:$B$187,Loans!$B78,LoansC!W$12:W$187)+SUMIF(LoansR!$B$12:$B$187,Loans!$B78,LoansR!W$12:W$187)</f>
        <v>0</v>
      </c>
      <c r="X78" s="50">
        <f>IF(MONTH($B78)&gt;=6,VLOOKUP(YEAR($B78)+1,SRECPrice!$B$5:$C$29,2,FALSE),VLOOKUP(YEAR($B78),SRECPrice!$B$5:$C$29,2,FALSE))</f>
        <v>209</v>
      </c>
      <c r="Y78" s="37">
        <f>SUMIF(LoansC!$B$12:$B$187,Loans!$B78,LoansC!Y$12:Y$187)+SUMIF(LoansR!$B$12:$B$187,Loans!$B78,LoansR!Y$12:Y$187)</f>
        <v>0</v>
      </c>
      <c r="Z78" s="37">
        <f>SUMIF(LoansC!$B$12:$B$187,Loans!$B78,LoansC!Z$12:Z$187)+SUMIF(LoansR!$B$12:$B$187,Loans!$B78,LoansR!Z$12:Z$187)</f>
        <v>0</v>
      </c>
      <c r="AA78" s="37">
        <f>SUMIF(LoansC!$B$12:$B$187,Loans!$B78,LoansC!AA$12:AA$187)+SUMIF(LoansR!$B$12:$B$187,Loans!$B78,LoansR!AA$12:AA$187)</f>
        <v>0</v>
      </c>
      <c r="AB78" s="37">
        <f>SUMIF(LoansC!$B$12:$B$187,Loans!$B78,LoansC!AB$12:AB$187)+SUMIF(LoansR!$B$12:$B$187,Loans!$B78,LoansR!AB$12:AB$187)</f>
        <v>0</v>
      </c>
      <c r="AC78" s="37">
        <f>SUMIF(LoansC!$B$12:$B$187,Loans!$B78,LoansC!AC$12:AC$187)+SUMIF(LoansR!$B$12:$B$187,Loans!$B78,LoansR!AC$12:AC$187)</f>
        <v>1277</v>
      </c>
      <c r="AD78" s="37">
        <f>SUMIF(LoansC!$B$12:$B$187,Loans!$B78,LoansC!AD$12:AD$187)+SUMIF(LoansR!$B$12:$B$187,Loans!$B78,LoansR!AD$12:AD$187)</f>
        <v>0</v>
      </c>
      <c r="AE78" s="56">
        <f>SUMIF(LoansC!$B$12:$B$187,Loans!$B78,LoansC!AE$12:AE$187)</f>
        <v>9.6699999999999994E-2</v>
      </c>
      <c r="AF78" s="37">
        <f>SUMIF(LoansC!$B$12:$B$187,Loans!$B78,LoansC!AF$12:AF$187)+SUMIF(LoansR!$B$12:$B$187,Loans!$B78,LoansR!AF$12:AF$187)</f>
        <v>-4399.3357440000054</v>
      </c>
      <c r="AG78" s="37">
        <f>SUMIF(LoansC!$B$12:$B$187,Loans!$B78,LoansC!AG$12:AG$187)+SUMIF(LoansR!$B$12:$B$187,Loans!$B78,LoansR!AG$12:AG$187)</f>
        <v>0</v>
      </c>
      <c r="AH78" s="37">
        <f>SUMIF(LoansC!$B$12:$B$187,Loans!$B78,LoansC!AH$12:AH$187)+SUMIF(LoansR!$B$12:$B$187,Loans!$B78,LoansR!AH$12:AH$187)</f>
        <v>0</v>
      </c>
      <c r="AI78" s="37">
        <f>SUMIF(LoansC!$B$12:$B$187,Loans!$B78,LoansC!AI$12:AI$187)+SUMIF(LoansR!$B$12:$B$187,Loans!$B78,LoansR!AI$12:AI$187)</f>
        <v>1140</v>
      </c>
      <c r="AJ78" s="37">
        <f>SUMIF(LoansC!$B$12:$B$187,Loans!$B78,LoansC!AJ$12:AJ$187)+SUMIF(LoansR!$B$12:$B$187,Loans!$B78,LoansR!AJ$12:AJ$187)</f>
        <v>303240</v>
      </c>
      <c r="AK78" s="37">
        <f>SUMIF(LoansC!$B$12:$B$187,Loans!$B78,LoansC!AK$12:AK$187)+SUMIF(LoansR!$B$12:$B$187,Loans!$B78,LoansR!AK$12:AK$187)</f>
        <v>0</v>
      </c>
      <c r="AL78" s="37">
        <f>SUMIF(LoansC!$B$12:$B$187,Loans!$B78,LoansC!AL$12:AL$187)+SUMIF(LoansR!$B$12:$B$187,Loans!$B78,LoansR!AL$12:AL$187)</f>
        <v>0</v>
      </c>
      <c r="AM78" s="37">
        <f>SUMIF(LoansC!$B$12:$B$187,Loans!$B78,LoansC!AM$12:AM$187)+SUMIF(LoansR!$B$12:$B$187,Loans!$B78,LoansR!AM$12:AM$187)</f>
        <v>0</v>
      </c>
      <c r="AN78" s="37">
        <f>SUMIF(LoansC!$B$12:$B$187,Loans!$B78,LoansC!AN$12:AN$187)+SUMIF(LoansR!$B$12:$B$187,Loans!$B78,LoansR!AN$12:AN$187)</f>
        <v>0</v>
      </c>
      <c r="AP78" s="57"/>
    </row>
    <row r="79" spans="1:42" x14ac:dyDescent="0.2">
      <c r="A79" s="1">
        <f t="shared" si="5"/>
        <v>11</v>
      </c>
      <c r="B79" s="101">
        <f t="shared" si="6"/>
        <v>45260</v>
      </c>
      <c r="C79" s="37">
        <f>SUMIF(LoansC!$B$12:$B$187,Loans!$B79,LoansC!C$12:C$187)+SUMIF(LoansR!$B$12:$B$187,Loans!$B79,LoansR!C$12:C$187)</f>
        <v>1044460.2999999999</v>
      </c>
      <c r="D79" s="37">
        <f>SUMIF(LoansC!$B$12:$B$187,Loans!$B79,LoansC!D$12:D$187)+SUMIF(LoansR!$B$12:$B$187,Loans!$B79,LoansR!D$12:D$187)</f>
        <v>135693126.07000002</v>
      </c>
      <c r="E79" s="37">
        <f>SUMIF(LoansC!$B$12:$B$187,Loans!$B79,LoansC!E$12:E$187)+SUMIF(LoansR!$B$12:$B$187,Loans!$B79,LoansR!E$12:E$187)</f>
        <v>0</v>
      </c>
      <c r="F79" s="37">
        <f>SUMIF(LoansC!$B$12:$B$187,Loans!$B79,LoansC!F$12:F$187)+SUMIF(LoansR!$B$12:$B$187,Loans!$B79,LoansR!F$12:F$187)</f>
        <v>0</v>
      </c>
      <c r="G79" s="37">
        <f>SUMIF(LoansC!$B$12:$B$187,Loans!$B79,LoansC!G$12:G$187)+SUMIF(LoansR!$B$12:$B$187,Loans!$B79,LoansR!G$12:G$187)</f>
        <v>2059</v>
      </c>
      <c r="H79" s="37">
        <f>SUMIF(LoansC!$B$12:$B$187,Loans!$B79,LoansC!H$12:H$187)+SUMIF(LoansR!$B$12:$B$187,Loans!$B79,LoansR!H$12:H$187)</f>
        <v>3158555.09</v>
      </c>
      <c r="I79" s="37">
        <f>SUMIF(LoansC!$B$12:$B$187,Loans!$B79,LoansC!I$12:I$187)+SUMIF(LoansR!$B$12:$B$187,Loans!$B79,LoansR!I$12:I$187)</f>
        <v>0</v>
      </c>
      <c r="J79" s="37">
        <f>SUMIF(LoansC!$B$12:$B$187,Loans!$B79,LoansC!J$12:J$187)+SUMIF(LoansR!$B$12:$B$187,Loans!$B79,LoansR!J$12:J$187)</f>
        <v>3158555.09</v>
      </c>
      <c r="K79" s="37">
        <f>SUMIF(LoansC!$B$12:$B$187,Loans!$B79,LoansC!K$12:K$187)+SUMIF(LoansR!$B$12:$B$187,Loans!$B79,LoansR!K$12:K$187)</f>
        <v>29242.84</v>
      </c>
      <c r="L79" s="37">
        <f>SUMIF(LoansC!$B$12:$B$187,Loans!$B79,LoansC!L$12:L$187)+SUMIF(LoansR!$B$12:$B$187,Loans!$B79,LoansR!L$12:L$187)</f>
        <v>29242.84</v>
      </c>
      <c r="M79" s="37">
        <f>SUMIF(LoansC!$B$12:$B$187,Loans!$B79,LoansC!M$12:M$187)+SUMIF(LoansR!$B$12:$B$187,Loans!$B79,LoansR!M$12:M$187)</f>
        <v>689681</v>
      </c>
      <c r="N79" s="37">
        <f>SUMIF(LoansC!$B$12:$B$187,Loans!$B79,LoansC!N$12:N$187)+SUMIF(LoansR!$B$12:$B$187,Loans!$B79,LoansR!N$12:N$187)</f>
        <v>0</v>
      </c>
      <c r="O79" s="37">
        <f>SUMIF(LoansC!$B$12:$B$187,Loans!$B79,LoansC!O$12:O$187)+SUMIF(LoansR!$B$12:$B$187,Loans!$B79,LoansR!O$12:O$187)</f>
        <v>463125</v>
      </c>
      <c r="P79" s="37">
        <f>SUMIF(LoansC!$B$12:$B$187,Loans!$B79,LoansC!P$12:P$187)+SUMIF(LoansR!$B$12:$B$187,Loans!$B79,LoansR!P$12:P$187)</f>
        <v>29242.84</v>
      </c>
      <c r="Q79" s="37">
        <f>SUMIF(LoansC!$B$12:$B$187,Loans!$B79,LoansC!Q$12:Q$187)+SUMIF(LoansR!$B$12:$B$187,Loans!$B79,LoansR!Q$12:Q$187)</f>
        <v>433882.16000000015</v>
      </c>
      <c r="R79" s="37">
        <f>SUMIF(LoansC!$B$12:$B$187,Loans!$B79,LoansC!R$12:R$187)+SUMIF(LoansR!$B$12:$B$187,Loans!$B79,LoansR!R$12:R$187)</f>
        <v>0</v>
      </c>
      <c r="S79" s="37">
        <f>SUMIF(LoansC!$B$12:$B$187,Loans!$B79,LoansC!S$12:S$187)+SUMIF(LoansR!$B$12:$B$187,Loans!$B79,LoansR!S$12:S$187)</f>
        <v>2724672.9299999997</v>
      </c>
      <c r="T79" s="37">
        <f>SUMIF(LoansC!$B$12:$B$187,Loans!$B79,LoansC!T$12:T$187)+SUMIF(LoansR!$B$12:$B$187,Loans!$B79,LoansR!T$12:T$187)</f>
        <v>2724672.9299999997</v>
      </c>
      <c r="U79" s="37">
        <f>(SUMIF(LoansC!$B$12:$B$187,Loans!$B79,LoansC!U$12:U$187)+SUMIF(LoansR!$B$12:$B$187,Loans!$B79,LoansR!U$12:U$187))/2</f>
        <v>1</v>
      </c>
      <c r="V79" s="37">
        <f>SUMIF(LoansC!$B$12:$B$187,Loans!$B79,LoansC!V$12:V$187)+SUMIF(LoansR!$B$12:$B$187,Loans!$B79,LoansR!V$12:V$187)</f>
        <v>25452.689766916661</v>
      </c>
      <c r="W79" s="37">
        <f>SUMIF(LoansC!$B$12:$B$187,Loans!$B79,LoansC!W$12:W$187)+SUMIF(LoansR!$B$12:$B$187,Loans!$B79,LoansR!W$12:W$187)</f>
        <v>0</v>
      </c>
      <c r="X79" s="50">
        <f>IF(MONTH($B79)&gt;=6,VLOOKUP(YEAR($B79)+1,SRECPrice!$B$5:$C$29,2,FALSE),VLOOKUP(YEAR($B79),SRECPrice!$B$5:$C$29,2,FALSE))</f>
        <v>209</v>
      </c>
      <c r="Y79" s="37">
        <f>SUMIF(LoansC!$B$12:$B$187,Loans!$B79,LoansC!Y$12:Y$187)+SUMIF(LoansR!$B$12:$B$187,Loans!$B79,LoansR!Y$12:Y$187)</f>
        <v>0</v>
      </c>
      <c r="Z79" s="37">
        <f>SUMIF(LoansC!$B$12:$B$187,Loans!$B79,LoansC!Z$12:Z$187)+SUMIF(LoansR!$B$12:$B$187,Loans!$B79,LoansR!Z$12:Z$187)</f>
        <v>0</v>
      </c>
      <c r="AA79" s="37">
        <f>SUMIF(LoansC!$B$12:$B$187,Loans!$B79,LoansC!AA$12:AA$187)+SUMIF(LoansR!$B$12:$B$187,Loans!$B79,LoansR!AA$12:AA$187)</f>
        <v>0</v>
      </c>
      <c r="AB79" s="37">
        <f>SUMIF(LoansC!$B$12:$B$187,Loans!$B79,LoansC!AB$12:AB$187)+SUMIF(LoansR!$B$12:$B$187,Loans!$B79,LoansR!AB$12:AB$187)</f>
        <v>0</v>
      </c>
      <c r="AC79" s="37">
        <f>SUMIF(LoansC!$B$12:$B$187,Loans!$B79,LoansC!AC$12:AC$187)+SUMIF(LoansR!$B$12:$B$187,Loans!$B79,LoansR!AC$12:AC$187)</f>
        <v>1084</v>
      </c>
      <c r="AD79" s="37">
        <f>SUMIF(LoansC!$B$12:$B$187,Loans!$B79,LoansC!AD$12:AD$187)+SUMIF(LoansR!$B$12:$B$187,Loans!$B79,LoansR!AD$12:AD$187)</f>
        <v>0</v>
      </c>
      <c r="AE79" s="56">
        <f>SUMIF(LoansC!$B$12:$B$187,Loans!$B79,LoansC!AE$12:AE$187)</f>
        <v>9.6699999999999994E-2</v>
      </c>
      <c r="AF79" s="37">
        <f>SUMIF(LoansC!$B$12:$B$187,Loans!$B79,LoansC!AF$12:AF$187)+SUMIF(LoansR!$B$12:$B$187,Loans!$B79,LoansR!AF$12:AF$187)</f>
        <v>-3790.2661080000044</v>
      </c>
      <c r="AG79" s="37">
        <f>SUMIF(LoansC!$B$12:$B$187,Loans!$B79,LoansC!AG$12:AG$187)+SUMIF(LoansR!$B$12:$B$187,Loans!$B79,LoansR!AG$12:AG$187)</f>
        <v>0</v>
      </c>
      <c r="AH79" s="37">
        <f>SUMIF(LoansC!$B$12:$B$187,Loans!$B79,LoansC!AH$12:AH$187)+SUMIF(LoansR!$B$12:$B$187,Loans!$B79,LoansR!AH$12:AH$187)</f>
        <v>0</v>
      </c>
      <c r="AI79" s="37">
        <f>SUMIF(LoansC!$B$12:$B$187,Loans!$B79,LoansC!AI$12:AI$187)+SUMIF(LoansR!$B$12:$B$187,Loans!$B79,LoansR!AI$12:AI$187)</f>
        <v>975</v>
      </c>
      <c r="AJ79" s="37">
        <f>SUMIF(LoansC!$B$12:$B$187,Loans!$B79,LoansC!AJ$12:AJ$187)+SUMIF(LoansR!$B$12:$B$187,Loans!$B79,LoansR!AJ$12:AJ$187)</f>
        <v>259350</v>
      </c>
      <c r="AK79" s="37">
        <f>SUMIF(LoansC!$B$12:$B$187,Loans!$B79,LoansC!AK$12:AK$187)+SUMIF(LoansR!$B$12:$B$187,Loans!$B79,LoansR!AK$12:AK$187)</f>
        <v>0</v>
      </c>
      <c r="AL79" s="37">
        <f>SUMIF(LoansC!$B$12:$B$187,Loans!$B79,LoansC!AL$12:AL$187)+SUMIF(LoansR!$B$12:$B$187,Loans!$B79,LoansR!AL$12:AL$187)</f>
        <v>0</v>
      </c>
      <c r="AM79" s="37">
        <f>SUMIF(LoansC!$B$12:$B$187,Loans!$B79,LoansC!AM$12:AM$187)+SUMIF(LoansR!$B$12:$B$187,Loans!$B79,LoansR!AM$12:AM$187)</f>
        <v>0</v>
      </c>
      <c r="AN79" s="37">
        <f>SUMIF(LoansC!$B$12:$B$187,Loans!$B79,LoansC!AN$12:AN$187)+SUMIF(LoansR!$B$12:$B$187,Loans!$B79,LoansR!AN$12:AN$187)</f>
        <v>0</v>
      </c>
      <c r="AP79" s="57"/>
    </row>
    <row r="80" spans="1:42" x14ac:dyDescent="0.2">
      <c r="A80" s="1">
        <f t="shared" si="5"/>
        <v>12</v>
      </c>
      <c r="B80" s="101">
        <f t="shared" si="6"/>
        <v>45291</v>
      </c>
      <c r="C80" s="37">
        <f>SUMIF(LoansC!$B$12:$B$187,Loans!$B80,LoansC!C$12:C$187)+SUMIF(LoansR!$B$12:$B$187,Loans!$B80,LoansR!C$12:C$187)</f>
        <v>924321.19000000018</v>
      </c>
      <c r="D80" s="37">
        <f>SUMIF(LoansC!$B$12:$B$187,Loans!$B80,LoansC!D$12:D$187)+SUMIF(LoansR!$B$12:$B$187,Loans!$B80,LoansR!D$12:D$187)</f>
        <v>136617447.26000002</v>
      </c>
      <c r="E80" s="37">
        <f>SUMIF(LoansC!$B$12:$B$187,Loans!$B80,LoansC!E$12:E$187)+SUMIF(LoansR!$B$12:$B$187,Loans!$B80,LoansR!E$12:E$187)</f>
        <v>0</v>
      </c>
      <c r="F80" s="37">
        <f>SUMIF(LoansC!$B$12:$B$187,Loans!$B80,LoansC!F$12:F$187)+SUMIF(LoansR!$B$12:$B$187,Loans!$B80,LoansR!F$12:F$187)</f>
        <v>0</v>
      </c>
      <c r="G80" s="37">
        <f>SUMIF(LoansC!$B$12:$B$187,Loans!$B80,LoansC!G$12:G$187)+SUMIF(LoansR!$B$12:$B$187,Loans!$B80,LoansR!G$12:G$187)</f>
        <v>1663</v>
      </c>
      <c r="H80" s="37">
        <f>SUMIF(LoansC!$B$12:$B$187,Loans!$B80,LoansC!H$12:H$187)+SUMIF(LoansR!$B$12:$B$187,Loans!$B80,LoansR!H$12:H$187)</f>
        <v>2724672.9299999997</v>
      </c>
      <c r="I80" s="37">
        <f>SUMIF(LoansC!$B$12:$B$187,Loans!$B80,LoansC!I$12:I$187)+SUMIF(LoansR!$B$12:$B$187,Loans!$B80,LoansR!I$12:I$187)</f>
        <v>0</v>
      </c>
      <c r="J80" s="37">
        <f>SUMIF(LoansC!$B$12:$B$187,Loans!$B80,LoansC!J$12:J$187)+SUMIF(LoansR!$B$12:$B$187,Loans!$B80,LoansR!J$12:J$187)</f>
        <v>2724672.9299999997</v>
      </c>
      <c r="K80" s="37">
        <f>SUMIF(LoansC!$B$12:$B$187,Loans!$B80,LoansC!K$12:K$187)+SUMIF(LoansR!$B$12:$B$187,Loans!$B80,LoansR!K$12:K$187)</f>
        <v>25225.839999999997</v>
      </c>
      <c r="L80" s="37">
        <f>SUMIF(LoansC!$B$12:$B$187,Loans!$B80,LoansC!L$12:L$187)+SUMIF(LoansR!$B$12:$B$187,Loans!$B80,LoansR!L$12:L$187)</f>
        <v>25225.839999999997</v>
      </c>
      <c r="M80" s="37">
        <f>SUMIF(LoansC!$B$12:$B$187,Loans!$B80,LoansC!M$12:M$187)+SUMIF(LoansR!$B$12:$B$187,Loans!$B80,LoansR!M$12:M$187)</f>
        <v>556909</v>
      </c>
      <c r="N80" s="37">
        <f>SUMIF(LoansC!$B$12:$B$187,Loans!$B80,LoansC!N$12:N$187)+SUMIF(LoansR!$B$12:$B$187,Loans!$B80,LoansR!N$12:N$187)</f>
        <v>0</v>
      </c>
      <c r="O80" s="37">
        <f>SUMIF(LoansC!$B$12:$B$187,Loans!$B80,LoansC!O$12:O$187)+SUMIF(LoansR!$B$12:$B$187,Loans!$B80,LoansR!O$12:O$187)</f>
        <v>373825</v>
      </c>
      <c r="P80" s="37">
        <f>SUMIF(LoansC!$B$12:$B$187,Loans!$B80,LoansC!P$12:P$187)+SUMIF(LoansR!$B$12:$B$187,Loans!$B80,LoansR!P$12:P$187)</f>
        <v>25225.839999999997</v>
      </c>
      <c r="Q80" s="37">
        <f>SUMIF(LoansC!$B$12:$B$187,Loans!$B80,LoansC!Q$12:Q$187)+SUMIF(LoansR!$B$12:$B$187,Loans!$B80,LoansR!Q$12:Q$187)</f>
        <v>348599.16000000003</v>
      </c>
      <c r="R80" s="37">
        <f>SUMIF(LoansC!$B$12:$B$187,Loans!$B80,LoansC!R$12:R$187)+SUMIF(LoansR!$B$12:$B$187,Loans!$B80,LoansR!R$12:R$187)</f>
        <v>0</v>
      </c>
      <c r="S80" s="37">
        <f>SUMIF(LoansC!$B$12:$B$187,Loans!$B80,LoansC!S$12:S$187)+SUMIF(LoansR!$B$12:$B$187,Loans!$B80,LoansR!S$12:S$187)</f>
        <v>2376073.77</v>
      </c>
      <c r="T80" s="37">
        <f>SUMIF(LoansC!$B$12:$B$187,Loans!$B80,LoansC!T$12:T$187)+SUMIF(LoansR!$B$12:$B$187,Loans!$B80,LoansR!T$12:T$187)</f>
        <v>2376073.77</v>
      </c>
      <c r="U80" s="37">
        <f>(SUMIF(LoansC!$B$12:$B$187,Loans!$B80,LoansC!U$12:U$187)+SUMIF(LoansR!$B$12:$B$187,Loans!$B80,LoansR!U$12:U$187))/2</f>
        <v>1</v>
      </c>
      <c r="V80" s="37">
        <f>SUMIF(LoansC!$B$12:$B$187,Loans!$B80,LoansC!V$12:V$187)+SUMIF(LoansR!$B$12:$B$187,Loans!$B80,LoansR!V$12:V$187)</f>
        <v>21956.322694249993</v>
      </c>
      <c r="W80" s="37">
        <f>SUMIF(LoansC!$B$12:$B$187,Loans!$B80,LoansC!W$12:W$187)+SUMIF(LoansR!$B$12:$B$187,Loans!$B80,LoansR!W$12:W$187)</f>
        <v>0</v>
      </c>
      <c r="X80" s="50">
        <f>IF(MONTH($B80)&gt;=6,VLOOKUP(YEAR($B80)+1,SRECPrice!$B$5:$C$29,2,FALSE),VLOOKUP(YEAR($B80),SRECPrice!$B$5:$C$29,2,FALSE))</f>
        <v>209</v>
      </c>
      <c r="Y80" s="37">
        <f>SUMIF(LoansC!$B$12:$B$187,Loans!$B80,LoansC!Y$12:Y$187)+SUMIF(LoansR!$B$12:$B$187,Loans!$B80,LoansR!Y$12:Y$187)</f>
        <v>0</v>
      </c>
      <c r="Z80" s="37">
        <f>SUMIF(LoansC!$B$12:$B$187,Loans!$B80,LoansC!Z$12:Z$187)+SUMIF(LoansR!$B$12:$B$187,Loans!$B80,LoansR!Z$12:Z$187)</f>
        <v>0</v>
      </c>
      <c r="AA80" s="37">
        <f>SUMIF(LoansC!$B$12:$B$187,Loans!$B80,LoansC!AA$12:AA$187)+SUMIF(LoansR!$B$12:$B$187,Loans!$B80,LoansR!AA$12:AA$187)</f>
        <v>0</v>
      </c>
      <c r="AB80" s="37">
        <f>SUMIF(LoansC!$B$12:$B$187,Loans!$B80,LoansC!AB$12:AB$187)+SUMIF(LoansR!$B$12:$B$187,Loans!$B80,LoansR!AB$12:AB$187)</f>
        <v>0</v>
      </c>
      <c r="AC80" s="37">
        <f>SUMIF(LoansC!$B$12:$B$187,Loans!$B80,LoansC!AC$12:AC$187)+SUMIF(LoansR!$B$12:$B$187,Loans!$B80,LoansR!AC$12:AC$187)</f>
        <v>876</v>
      </c>
      <c r="AD80" s="37">
        <f>SUMIF(LoansC!$B$12:$B$187,Loans!$B80,LoansC!AD$12:AD$187)+SUMIF(LoansR!$B$12:$B$187,Loans!$B80,LoansR!AD$12:AD$187)</f>
        <v>0</v>
      </c>
      <c r="AE80" s="56">
        <f>SUMIF(LoansC!$B$12:$B$187,Loans!$B80,LoansC!AE$12:AE$187)</f>
        <v>9.6699999999999994E-2</v>
      </c>
      <c r="AF80" s="37">
        <f>SUMIF(LoansC!$B$12:$B$187,Loans!$B80,LoansC!AF$12:AF$187)+SUMIF(LoansR!$B$12:$B$187,Loans!$B80,LoansR!AF$12:AF$187)</f>
        <v>-3269.6075160000037</v>
      </c>
      <c r="AG80" s="37">
        <f>SUMIF(LoansC!$B$12:$B$187,Loans!$B80,LoansC!AG$12:AG$187)+SUMIF(LoansR!$B$12:$B$187,Loans!$B80,LoansR!AG$12:AG$187)</f>
        <v>0</v>
      </c>
      <c r="AH80" s="37">
        <f>SUMIF(LoansC!$B$12:$B$187,Loans!$B80,LoansC!AH$12:AH$187)+SUMIF(LoansR!$B$12:$B$187,Loans!$B80,LoansR!AH$12:AH$187)</f>
        <v>0</v>
      </c>
      <c r="AI80" s="37">
        <f>SUMIF(LoansC!$B$12:$B$187,Loans!$B80,LoansC!AI$12:AI$187)+SUMIF(LoansR!$B$12:$B$187,Loans!$B80,LoansR!AI$12:AI$187)</f>
        <v>787</v>
      </c>
      <c r="AJ80" s="37">
        <f>SUMIF(LoansC!$B$12:$B$187,Loans!$B80,LoansC!AJ$12:AJ$187)+SUMIF(LoansR!$B$12:$B$187,Loans!$B80,LoansR!AJ$12:AJ$187)</f>
        <v>209342</v>
      </c>
      <c r="AK80" s="37">
        <f>SUMIF(LoansC!$B$12:$B$187,Loans!$B80,LoansC!AK$12:AK$187)+SUMIF(LoansR!$B$12:$B$187,Loans!$B80,LoansR!AK$12:AK$187)</f>
        <v>0</v>
      </c>
      <c r="AL80" s="37">
        <f>SUMIF(LoansC!$B$12:$B$187,Loans!$B80,LoansC!AL$12:AL$187)+SUMIF(LoansR!$B$12:$B$187,Loans!$B80,LoansR!AL$12:AL$187)</f>
        <v>0</v>
      </c>
      <c r="AM80" s="37">
        <f>SUMIF(LoansC!$B$12:$B$187,Loans!$B80,LoansC!AM$12:AM$187)+SUMIF(LoansR!$B$12:$B$187,Loans!$B80,LoansR!AM$12:AM$187)</f>
        <v>0</v>
      </c>
      <c r="AN80" s="37">
        <f>SUMIF(LoansC!$B$12:$B$187,Loans!$B80,LoansC!AN$12:AN$187)+SUMIF(LoansR!$B$12:$B$187,Loans!$B80,LoansR!AN$12:AN$187)</f>
        <v>0</v>
      </c>
      <c r="AP80" s="57"/>
    </row>
    <row r="81" spans="1:42" x14ac:dyDescent="0.2">
      <c r="A81" s="1">
        <f t="shared" si="5"/>
        <v>1</v>
      </c>
      <c r="B81" s="101">
        <f t="shared" si="6"/>
        <v>45322</v>
      </c>
      <c r="C81" s="37">
        <f>SUMIF(LoansC!$B$12:$B$187,Loans!$B81,LoansC!C$12:C$187)+SUMIF(LoansR!$B$12:$B$187,Loans!$B81,LoansR!C$12:C$187)</f>
        <v>1141464.68</v>
      </c>
      <c r="D81" s="37">
        <f>SUMIF(LoansC!$B$12:$B$187,Loans!$B81,LoansC!D$12:D$187)+SUMIF(LoansR!$B$12:$B$187,Loans!$B81,LoansR!D$12:D$187)</f>
        <v>137758911.94000003</v>
      </c>
      <c r="E81" s="37">
        <f>SUMIF(LoansC!$B$12:$B$187,Loans!$B81,LoansC!E$12:E$187)+SUMIF(LoansR!$B$12:$B$187,Loans!$B81,LoansR!E$12:E$187)</f>
        <v>0</v>
      </c>
      <c r="F81" s="37">
        <f>SUMIF(LoansC!$B$12:$B$187,Loans!$B81,LoansC!F$12:F$187)+SUMIF(LoansR!$B$12:$B$187,Loans!$B81,LoansR!F$12:F$187)</f>
        <v>0</v>
      </c>
      <c r="G81" s="37">
        <f>SUMIF(LoansC!$B$12:$B$187,Loans!$B81,LoansC!G$12:G$187)+SUMIF(LoansR!$B$12:$B$187,Loans!$B81,LoansR!G$12:G$187)</f>
        <v>1045</v>
      </c>
      <c r="H81" s="37">
        <f>SUMIF(LoansC!$B$12:$B$187,Loans!$B81,LoansC!H$12:H$187)+SUMIF(LoansR!$B$12:$B$187,Loans!$B81,LoansR!H$12:H$187)</f>
        <v>2376073.77</v>
      </c>
      <c r="I81" s="37">
        <f>SUMIF(LoansC!$B$12:$B$187,Loans!$B81,LoansC!I$12:I$187)+SUMIF(LoansR!$B$12:$B$187,Loans!$B81,LoansR!I$12:I$187)</f>
        <v>0</v>
      </c>
      <c r="J81" s="37">
        <f>SUMIF(LoansC!$B$12:$B$187,Loans!$B81,LoansC!J$12:J$187)+SUMIF(LoansR!$B$12:$B$187,Loans!$B81,LoansR!J$12:J$187)</f>
        <v>2376073.77</v>
      </c>
      <c r="K81" s="37">
        <f>SUMIF(LoansC!$B$12:$B$187,Loans!$B81,LoansC!K$12:K$187)+SUMIF(LoansR!$B$12:$B$187,Loans!$B81,LoansR!K$12:K$187)</f>
        <v>21998.39</v>
      </c>
      <c r="L81" s="37">
        <f>SUMIF(LoansC!$B$12:$B$187,Loans!$B81,LoansC!L$12:L$187)+SUMIF(LoansR!$B$12:$B$187,Loans!$B81,LoansR!L$12:L$187)</f>
        <v>21998.39</v>
      </c>
      <c r="M81" s="37">
        <f>SUMIF(LoansC!$B$12:$B$187,Loans!$B81,LoansC!M$12:M$187)+SUMIF(LoansR!$B$12:$B$187,Loans!$B81,LoansR!M$12:M$187)</f>
        <v>350607</v>
      </c>
      <c r="N81" s="37">
        <f>SUMIF(LoansC!$B$12:$B$187,Loans!$B81,LoansC!N$12:N$187)+SUMIF(LoansR!$B$12:$B$187,Loans!$B81,LoansR!N$12:N$187)</f>
        <v>0</v>
      </c>
      <c r="O81" s="37">
        <f>SUMIF(LoansC!$B$12:$B$187,Loans!$B81,LoansC!O$12:O$187)+SUMIF(LoansR!$B$12:$B$187,Loans!$B81,LoansR!O$12:O$187)</f>
        <v>236075</v>
      </c>
      <c r="P81" s="37">
        <f>SUMIF(LoansC!$B$12:$B$187,Loans!$B81,LoansC!P$12:P$187)+SUMIF(LoansR!$B$12:$B$187,Loans!$B81,LoansR!P$12:P$187)</f>
        <v>21998.39</v>
      </c>
      <c r="Q81" s="37">
        <f>SUMIF(LoansC!$B$12:$B$187,Loans!$B81,LoansC!Q$12:Q$187)+SUMIF(LoansR!$B$12:$B$187,Loans!$B81,LoansR!Q$12:Q$187)</f>
        <v>214076.61</v>
      </c>
      <c r="R81" s="37">
        <f>SUMIF(LoansC!$B$12:$B$187,Loans!$B81,LoansC!R$12:R$187)+SUMIF(LoansR!$B$12:$B$187,Loans!$B81,LoansR!R$12:R$187)</f>
        <v>0</v>
      </c>
      <c r="S81" s="37">
        <f>SUMIF(LoansC!$B$12:$B$187,Loans!$B81,LoansC!S$12:S$187)+SUMIF(LoansR!$B$12:$B$187,Loans!$B81,LoansR!S$12:S$187)</f>
        <v>2161997.16</v>
      </c>
      <c r="T81" s="37">
        <f>SUMIF(LoansC!$B$12:$B$187,Loans!$B81,LoansC!T$12:T$187)+SUMIF(LoansR!$B$12:$B$187,Loans!$B81,LoansR!T$12:T$187)</f>
        <v>2161997.16</v>
      </c>
      <c r="U81" s="37">
        <f>(SUMIF(LoansC!$B$12:$B$187,Loans!$B81,LoansC!U$12:U$187)+SUMIF(LoansR!$B$12:$B$187,Loans!$B81,LoansR!U$12:U$187))/2</f>
        <v>1</v>
      </c>
      <c r="V81" s="37">
        <f>SUMIF(LoansC!$B$12:$B$187,Loans!$B81,LoansC!V$12:V$187)+SUMIF(LoansR!$B$12:$B$187,Loans!$B81,LoansR!V$12:V$187)</f>
        <v>19147.194463249998</v>
      </c>
      <c r="W81" s="37">
        <f>SUMIF(LoansC!$B$12:$B$187,Loans!$B81,LoansC!W$12:W$187)+SUMIF(LoansR!$B$12:$B$187,Loans!$B81,LoansR!W$12:W$187)</f>
        <v>0</v>
      </c>
      <c r="X81" s="50">
        <f>IF(MONTH($B81)&gt;=6,VLOOKUP(YEAR($B81)+1,SRECPrice!$B$5:$C$29,2,FALSE),VLOOKUP(YEAR($B81),SRECPrice!$B$5:$C$29,2,FALSE))</f>
        <v>209</v>
      </c>
      <c r="Y81" s="37">
        <f>SUMIF(LoansC!$B$12:$B$187,Loans!$B81,LoansC!Y$12:Y$187)+SUMIF(LoansR!$B$12:$B$187,Loans!$B81,LoansR!Y$12:Y$187)</f>
        <v>0</v>
      </c>
      <c r="Z81" s="37">
        <f>SUMIF(LoansC!$B$12:$B$187,Loans!$B81,LoansC!Z$12:Z$187)+SUMIF(LoansR!$B$12:$B$187,Loans!$B81,LoansR!Z$12:Z$187)</f>
        <v>0</v>
      </c>
      <c r="AA81" s="37">
        <f>SUMIF(LoansC!$B$12:$B$187,Loans!$B81,LoansC!AA$12:AA$187)+SUMIF(LoansR!$B$12:$B$187,Loans!$B81,LoansR!AA$12:AA$187)</f>
        <v>0</v>
      </c>
      <c r="AB81" s="37">
        <f>SUMIF(LoansC!$B$12:$B$187,Loans!$B81,LoansC!AB$12:AB$187)+SUMIF(LoansR!$B$12:$B$187,Loans!$B81,LoansR!AB$12:AB$187)</f>
        <v>0</v>
      </c>
      <c r="AC81" s="37">
        <f>SUMIF(LoansC!$B$12:$B$187,Loans!$B81,LoansC!AC$12:AC$187)+SUMIF(LoansR!$B$12:$B$187,Loans!$B81,LoansR!AC$12:AC$187)</f>
        <v>548</v>
      </c>
      <c r="AD81" s="37">
        <f>SUMIF(LoansC!$B$12:$B$187,Loans!$B81,LoansC!AD$12:AD$187)+SUMIF(LoansR!$B$12:$B$187,Loans!$B81,LoansR!AD$12:AD$187)</f>
        <v>0</v>
      </c>
      <c r="AE81" s="56">
        <f>SUMIF(LoansC!$B$12:$B$187,Loans!$B81,LoansC!AE$12:AE$187)</f>
        <v>9.6699999999999994E-2</v>
      </c>
      <c r="AF81" s="37">
        <f>SUMIF(LoansC!$B$12:$B$187,Loans!$B81,LoansC!AF$12:AF$187)+SUMIF(LoansR!$B$12:$B$187,Loans!$B81,LoansR!AF$12:AF$187)</f>
        <v>-2851.2885240000032</v>
      </c>
      <c r="AG81" s="37">
        <f>SUMIF(LoansC!$B$12:$B$187,Loans!$B81,LoansC!AG$12:AG$187)+SUMIF(LoansR!$B$12:$B$187,Loans!$B81,LoansR!AG$12:AG$187)</f>
        <v>0</v>
      </c>
      <c r="AH81" s="37">
        <f>SUMIF(LoansC!$B$12:$B$187,Loans!$B81,LoansC!AH$12:AH$187)+SUMIF(LoansR!$B$12:$B$187,Loans!$B81,LoansR!AH$12:AH$187)</f>
        <v>0</v>
      </c>
      <c r="AI81" s="37">
        <f>SUMIF(LoansC!$B$12:$B$187,Loans!$B81,LoansC!AI$12:AI$187)+SUMIF(LoansR!$B$12:$B$187,Loans!$B81,LoansR!AI$12:AI$187)</f>
        <v>497</v>
      </c>
      <c r="AJ81" s="37">
        <f>SUMIF(LoansC!$B$12:$B$187,Loans!$B81,LoansC!AJ$12:AJ$187)+SUMIF(LoansR!$B$12:$B$187,Loans!$B81,LoansR!AJ$12:AJ$187)</f>
        <v>132202</v>
      </c>
      <c r="AK81" s="37">
        <f>SUMIF(LoansC!$B$12:$B$187,Loans!$B81,LoansC!AK$12:AK$187)+SUMIF(LoansR!$B$12:$B$187,Loans!$B81,LoansR!AK$12:AK$187)</f>
        <v>0</v>
      </c>
      <c r="AL81" s="37">
        <f>SUMIF(LoansC!$B$12:$B$187,Loans!$B81,LoansC!AL$12:AL$187)+SUMIF(LoansR!$B$12:$B$187,Loans!$B81,LoansR!AL$12:AL$187)</f>
        <v>0</v>
      </c>
      <c r="AM81" s="37">
        <f>SUMIF(LoansC!$B$12:$B$187,Loans!$B81,LoansC!AM$12:AM$187)+SUMIF(LoansR!$B$12:$B$187,Loans!$B81,LoansR!AM$12:AM$187)</f>
        <v>0</v>
      </c>
      <c r="AN81" s="37">
        <f>SUMIF(LoansC!$B$12:$B$187,Loans!$B81,LoansC!AN$12:AN$187)+SUMIF(LoansR!$B$12:$B$187,Loans!$B81,LoansR!AN$12:AN$187)</f>
        <v>0</v>
      </c>
      <c r="AP81" s="57"/>
    </row>
    <row r="82" spans="1:42" x14ac:dyDescent="0.2">
      <c r="A82" s="1">
        <f t="shared" si="5"/>
        <v>2</v>
      </c>
      <c r="B82" s="101">
        <f t="shared" si="6"/>
        <v>45351</v>
      </c>
      <c r="C82" s="37">
        <f>SUMIF(LoansC!$B$12:$B$187,Loans!$B82,LoansC!C$12:C$187)+SUMIF(LoansR!$B$12:$B$187,Loans!$B82,LoansR!C$12:C$187)</f>
        <v>1410836.6700000002</v>
      </c>
      <c r="D82" s="37">
        <f>SUMIF(LoansC!$B$12:$B$187,Loans!$B82,LoansC!D$12:D$187)+SUMIF(LoansR!$B$12:$B$187,Loans!$B82,LoansR!D$12:D$187)</f>
        <v>139169748.61000001</v>
      </c>
      <c r="E82" s="37">
        <f>SUMIF(LoansC!$B$12:$B$187,Loans!$B82,LoansC!E$12:E$187)+SUMIF(LoansR!$B$12:$B$187,Loans!$B82,LoansR!E$12:E$187)</f>
        <v>0</v>
      </c>
      <c r="F82" s="37">
        <f>SUMIF(LoansC!$B$12:$B$187,Loans!$B82,LoansC!F$12:F$187)+SUMIF(LoansR!$B$12:$B$187,Loans!$B82,LoansR!F$12:F$187)</f>
        <v>0</v>
      </c>
      <c r="G82" s="37">
        <f>SUMIF(LoansC!$B$12:$B$187,Loans!$B82,LoansC!G$12:G$187)+SUMIF(LoansR!$B$12:$B$187,Loans!$B82,LoansR!G$12:G$187)</f>
        <v>920</v>
      </c>
      <c r="H82" s="37">
        <f>SUMIF(LoansC!$B$12:$B$187,Loans!$B82,LoansC!H$12:H$187)+SUMIF(LoansR!$B$12:$B$187,Loans!$B82,LoansR!H$12:H$187)</f>
        <v>2161997.16</v>
      </c>
      <c r="I82" s="37">
        <f>SUMIF(LoansC!$B$12:$B$187,Loans!$B82,LoansC!I$12:I$187)+SUMIF(LoansR!$B$12:$B$187,Loans!$B82,LoansR!I$12:I$187)</f>
        <v>0</v>
      </c>
      <c r="J82" s="37">
        <f>SUMIF(LoansC!$B$12:$B$187,Loans!$B82,LoansC!J$12:J$187)+SUMIF(LoansR!$B$12:$B$187,Loans!$B82,LoansR!J$12:J$187)</f>
        <v>2161997.16</v>
      </c>
      <c r="K82" s="37">
        <f>SUMIF(LoansC!$B$12:$B$187,Loans!$B82,LoansC!K$12:K$187)+SUMIF(LoansR!$B$12:$B$187,Loans!$B82,LoansR!K$12:K$187)</f>
        <v>20016.419999999998</v>
      </c>
      <c r="L82" s="37">
        <f>SUMIF(LoansC!$B$12:$B$187,Loans!$B82,LoansC!L$12:L$187)+SUMIF(LoansR!$B$12:$B$187,Loans!$B82,LoansR!L$12:L$187)</f>
        <v>20016.419999999998</v>
      </c>
      <c r="M82" s="37">
        <f>SUMIF(LoansC!$B$12:$B$187,Loans!$B82,LoansC!M$12:M$187)+SUMIF(LoansR!$B$12:$B$187,Loans!$B82,LoansR!M$12:M$187)</f>
        <v>308788</v>
      </c>
      <c r="N82" s="37">
        <f>SUMIF(LoansC!$B$12:$B$187,Loans!$B82,LoansC!N$12:N$187)+SUMIF(LoansR!$B$12:$B$187,Loans!$B82,LoansR!N$12:N$187)</f>
        <v>0</v>
      </c>
      <c r="O82" s="37">
        <f>SUMIF(LoansC!$B$12:$B$187,Loans!$B82,LoansC!O$12:O$187)+SUMIF(LoansR!$B$12:$B$187,Loans!$B82,LoansR!O$12:O$187)</f>
        <v>208050</v>
      </c>
      <c r="P82" s="37">
        <f>SUMIF(LoansC!$B$12:$B$187,Loans!$B82,LoansC!P$12:P$187)+SUMIF(LoansR!$B$12:$B$187,Loans!$B82,LoansR!P$12:P$187)</f>
        <v>20016.419999999998</v>
      </c>
      <c r="Q82" s="37">
        <f>SUMIF(LoansC!$B$12:$B$187,Loans!$B82,LoansC!Q$12:Q$187)+SUMIF(LoansR!$B$12:$B$187,Loans!$B82,LoansR!Q$12:Q$187)</f>
        <v>188033.58000000002</v>
      </c>
      <c r="R82" s="37">
        <f>SUMIF(LoansC!$B$12:$B$187,Loans!$B82,LoansC!R$12:R$187)+SUMIF(LoansR!$B$12:$B$187,Loans!$B82,LoansR!R$12:R$187)</f>
        <v>0</v>
      </c>
      <c r="S82" s="37">
        <f>SUMIF(LoansC!$B$12:$B$187,Loans!$B82,LoansC!S$12:S$187)+SUMIF(LoansR!$B$12:$B$187,Loans!$B82,LoansR!S$12:S$187)</f>
        <v>1973963.58</v>
      </c>
      <c r="T82" s="37">
        <f>SUMIF(LoansC!$B$12:$B$187,Loans!$B82,LoansC!T$12:T$187)+SUMIF(LoansR!$B$12:$B$187,Loans!$B82,LoansR!T$12:T$187)</f>
        <v>1973963.58</v>
      </c>
      <c r="U82" s="37">
        <f>(SUMIF(LoansC!$B$12:$B$187,Loans!$B82,LoansC!U$12:U$187)+SUMIF(LoansR!$B$12:$B$187,Loans!$B82,LoansR!U$12:U$187))/2</f>
        <v>1</v>
      </c>
      <c r="V82" s="37">
        <f>SUMIF(LoansC!$B$12:$B$187,Loans!$B82,LoansC!V$12:V$187)+SUMIF(LoansR!$B$12:$B$187,Loans!$B82,LoansR!V$12:V$187)</f>
        <v>17422.093781</v>
      </c>
      <c r="W82" s="37">
        <f>SUMIF(LoansC!$B$12:$B$187,Loans!$B82,LoansC!W$12:W$187)+SUMIF(LoansR!$B$12:$B$187,Loans!$B82,LoansR!W$12:W$187)</f>
        <v>0</v>
      </c>
      <c r="X82" s="50">
        <f>IF(MONTH($B82)&gt;=6,VLOOKUP(YEAR($B82)+1,SRECPrice!$B$5:$C$29,2,FALSE),VLOOKUP(YEAR($B82),SRECPrice!$B$5:$C$29,2,FALSE))</f>
        <v>209</v>
      </c>
      <c r="Y82" s="37">
        <f>SUMIF(LoansC!$B$12:$B$187,Loans!$B82,LoansC!Y$12:Y$187)+SUMIF(LoansR!$B$12:$B$187,Loans!$B82,LoansR!Y$12:Y$187)</f>
        <v>0</v>
      </c>
      <c r="Z82" s="37">
        <f>SUMIF(LoansC!$B$12:$B$187,Loans!$B82,LoansC!Z$12:Z$187)+SUMIF(LoansR!$B$12:$B$187,Loans!$B82,LoansR!Z$12:Z$187)</f>
        <v>0</v>
      </c>
      <c r="AA82" s="37">
        <f>SUMIF(LoansC!$B$12:$B$187,Loans!$B82,LoansC!AA$12:AA$187)+SUMIF(LoansR!$B$12:$B$187,Loans!$B82,LoansR!AA$12:AA$187)</f>
        <v>0</v>
      </c>
      <c r="AB82" s="37">
        <f>SUMIF(LoansC!$B$12:$B$187,Loans!$B82,LoansC!AB$12:AB$187)+SUMIF(LoansR!$B$12:$B$187,Loans!$B82,LoansR!AB$12:AB$187)</f>
        <v>0</v>
      </c>
      <c r="AC82" s="37">
        <f>SUMIF(LoansC!$B$12:$B$187,Loans!$B82,LoansC!AC$12:AC$187)+SUMIF(LoansR!$B$12:$B$187,Loans!$B82,LoansR!AC$12:AC$187)</f>
        <v>482</v>
      </c>
      <c r="AD82" s="37">
        <f>SUMIF(LoansC!$B$12:$B$187,Loans!$B82,LoansC!AD$12:AD$187)+SUMIF(LoansR!$B$12:$B$187,Loans!$B82,LoansR!AD$12:AD$187)</f>
        <v>0</v>
      </c>
      <c r="AE82" s="56">
        <f>SUMIF(LoansC!$B$12:$B$187,Loans!$B82,LoansC!AE$12:AE$187)</f>
        <v>9.6699999999999994E-2</v>
      </c>
      <c r="AF82" s="37">
        <f>SUMIF(LoansC!$B$12:$B$187,Loans!$B82,LoansC!AF$12:AF$187)+SUMIF(LoansR!$B$12:$B$187,Loans!$B82,LoansR!AF$12:AF$187)</f>
        <v>-2594.3965920000032</v>
      </c>
      <c r="AG82" s="37">
        <f>SUMIF(LoansC!$B$12:$B$187,Loans!$B82,LoansC!AG$12:AG$187)+SUMIF(LoansR!$B$12:$B$187,Loans!$B82,LoansR!AG$12:AG$187)</f>
        <v>0</v>
      </c>
      <c r="AH82" s="37">
        <f>SUMIF(LoansC!$B$12:$B$187,Loans!$B82,LoansC!AH$12:AH$187)+SUMIF(LoansR!$B$12:$B$187,Loans!$B82,LoansR!AH$12:AH$187)</f>
        <v>0</v>
      </c>
      <c r="AI82" s="37">
        <f>SUMIF(LoansC!$B$12:$B$187,Loans!$B82,LoansC!AI$12:AI$187)+SUMIF(LoansR!$B$12:$B$187,Loans!$B82,LoansR!AI$12:AI$187)</f>
        <v>438</v>
      </c>
      <c r="AJ82" s="37">
        <f>SUMIF(LoansC!$B$12:$B$187,Loans!$B82,LoansC!AJ$12:AJ$187)+SUMIF(LoansR!$B$12:$B$187,Loans!$B82,LoansR!AJ$12:AJ$187)</f>
        <v>116508</v>
      </c>
      <c r="AK82" s="37">
        <f>SUMIF(LoansC!$B$12:$B$187,Loans!$B82,LoansC!AK$12:AK$187)+SUMIF(LoansR!$B$12:$B$187,Loans!$B82,LoansR!AK$12:AK$187)</f>
        <v>0</v>
      </c>
      <c r="AL82" s="37">
        <f>SUMIF(LoansC!$B$12:$B$187,Loans!$B82,LoansC!AL$12:AL$187)+SUMIF(LoansR!$B$12:$B$187,Loans!$B82,LoansR!AL$12:AL$187)</f>
        <v>0</v>
      </c>
      <c r="AM82" s="37">
        <f>SUMIF(LoansC!$B$12:$B$187,Loans!$B82,LoansC!AM$12:AM$187)+SUMIF(LoansR!$B$12:$B$187,Loans!$B82,LoansR!AM$12:AM$187)</f>
        <v>0</v>
      </c>
      <c r="AN82" s="37">
        <f>SUMIF(LoansC!$B$12:$B$187,Loans!$B82,LoansC!AN$12:AN$187)+SUMIF(LoansR!$B$12:$B$187,Loans!$B82,LoansR!AN$12:AN$187)</f>
        <v>0</v>
      </c>
      <c r="AP82" s="57"/>
    </row>
    <row r="83" spans="1:42" x14ac:dyDescent="0.2">
      <c r="A83" s="1">
        <f t="shared" si="5"/>
        <v>3</v>
      </c>
      <c r="B83" s="101">
        <f t="shared" si="6"/>
        <v>45382</v>
      </c>
      <c r="C83" s="37">
        <f>SUMIF(LoansC!$B$12:$B$187,Loans!$B83,LoansC!C$12:C$187)+SUMIF(LoansR!$B$12:$B$187,Loans!$B83,LoansR!C$12:C$187)</f>
        <v>1956260.7799999998</v>
      </c>
      <c r="D83" s="37">
        <f>SUMIF(LoansC!$B$12:$B$187,Loans!$B83,LoansC!D$12:D$187)+SUMIF(LoansR!$B$12:$B$187,Loans!$B83,LoansR!D$12:D$187)</f>
        <v>141126009.39000002</v>
      </c>
      <c r="E83" s="37">
        <f>SUMIF(LoansC!$B$12:$B$187,Loans!$B83,LoansC!E$12:E$187)+SUMIF(LoansR!$B$12:$B$187,Loans!$B83,LoansR!E$12:E$187)</f>
        <v>0</v>
      </c>
      <c r="F83" s="37">
        <f>SUMIF(LoansC!$B$12:$B$187,Loans!$B83,LoansC!F$12:F$187)+SUMIF(LoansR!$B$12:$B$187,Loans!$B83,LoansR!F$12:F$187)</f>
        <v>0</v>
      </c>
      <c r="G83" s="37">
        <f>SUMIF(LoansC!$B$12:$B$187,Loans!$B83,LoansC!G$12:G$187)+SUMIF(LoansR!$B$12:$B$187,Loans!$B83,LoansR!G$12:G$187)</f>
        <v>1119</v>
      </c>
      <c r="H83" s="37">
        <f>SUMIF(LoansC!$B$12:$B$187,Loans!$B83,LoansC!H$12:H$187)+SUMIF(LoansR!$B$12:$B$187,Loans!$B83,LoansR!H$12:H$187)</f>
        <v>1973963.58</v>
      </c>
      <c r="I83" s="37">
        <f>SUMIF(LoansC!$B$12:$B$187,Loans!$B83,LoansC!I$12:I$187)+SUMIF(LoansR!$B$12:$B$187,Loans!$B83,LoansR!I$12:I$187)</f>
        <v>0</v>
      </c>
      <c r="J83" s="37">
        <f>SUMIF(LoansC!$B$12:$B$187,Loans!$B83,LoansC!J$12:J$187)+SUMIF(LoansR!$B$12:$B$187,Loans!$B83,LoansR!J$12:J$187)</f>
        <v>1973963.58</v>
      </c>
      <c r="K83" s="37">
        <f>SUMIF(LoansC!$B$12:$B$187,Loans!$B83,LoansC!K$12:K$187)+SUMIF(LoansR!$B$12:$B$187,Loans!$B83,LoansR!K$12:K$187)</f>
        <v>18275.54</v>
      </c>
      <c r="L83" s="37">
        <f>SUMIF(LoansC!$B$12:$B$187,Loans!$B83,LoansC!L$12:L$187)+SUMIF(LoansR!$B$12:$B$187,Loans!$B83,LoansR!L$12:L$187)</f>
        <v>18275.54</v>
      </c>
      <c r="M83" s="37">
        <f>SUMIF(LoansC!$B$12:$B$187,Loans!$B83,LoansC!M$12:M$187)+SUMIF(LoansR!$B$12:$B$187,Loans!$B83,LoansR!M$12:M$187)</f>
        <v>378043</v>
      </c>
      <c r="N83" s="37">
        <f>SUMIF(LoansC!$B$12:$B$187,Loans!$B83,LoansC!N$12:N$187)+SUMIF(LoansR!$B$12:$B$187,Loans!$B83,LoansR!N$12:N$187)</f>
        <v>0</v>
      </c>
      <c r="O83" s="37">
        <f>SUMIF(LoansC!$B$12:$B$187,Loans!$B83,LoansC!O$12:O$187)+SUMIF(LoansR!$B$12:$B$187,Loans!$B83,LoansR!O$12:O$187)</f>
        <v>246892.82</v>
      </c>
      <c r="P83" s="37">
        <f>SUMIF(LoansC!$B$12:$B$187,Loans!$B83,LoansC!P$12:P$187)+SUMIF(LoansR!$B$12:$B$187,Loans!$B83,LoansR!P$12:P$187)</f>
        <v>18275.54</v>
      </c>
      <c r="Q83" s="37">
        <f>SUMIF(LoansC!$B$12:$B$187,Loans!$B83,LoansC!Q$12:Q$187)+SUMIF(LoansR!$B$12:$B$187,Loans!$B83,LoansR!Q$12:Q$187)</f>
        <v>228617.28</v>
      </c>
      <c r="R83" s="37">
        <f>SUMIF(LoansC!$B$12:$B$187,Loans!$B83,LoansC!R$12:R$187)+SUMIF(LoansR!$B$12:$B$187,Loans!$B83,LoansR!R$12:R$187)</f>
        <v>0</v>
      </c>
      <c r="S83" s="37">
        <f>SUMIF(LoansC!$B$12:$B$187,Loans!$B83,LoansC!S$12:S$187)+SUMIF(LoansR!$B$12:$B$187,Loans!$B83,LoansR!S$12:S$187)</f>
        <v>1745346.3</v>
      </c>
      <c r="T83" s="37">
        <f>SUMIF(LoansC!$B$12:$B$187,Loans!$B83,LoansC!T$12:T$187)+SUMIF(LoansR!$B$12:$B$187,Loans!$B83,LoansR!T$12:T$187)</f>
        <v>1745346.3</v>
      </c>
      <c r="U83" s="37">
        <f>(SUMIF(LoansC!$B$12:$B$187,Loans!$B83,LoansC!U$12:U$187)+SUMIF(LoansR!$B$12:$B$187,Loans!$B83,LoansR!U$12:U$187))/2</f>
        <v>1</v>
      </c>
      <c r="V83" s="37">
        <f>SUMIF(LoansC!$B$12:$B$187,Loans!$B83,LoansC!V$12:V$187)+SUMIF(LoansR!$B$12:$B$187,Loans!$B83,LoansR!V$12:V$187)</f>
        <v>15906.856515499998</v>
      </c>
      <c r="W83" s="37">
        <f>SUMIF(LoansC!$B$12:$B$187,Loans!$B83,LoansC!W$12:W$187)+SUMIF(LoansR!$B$12:$B$187,Loans!$B83,LoansR!W$12:W$187)</f>
        <v>0</v>
      </c>
      <c r="X83" s="50">
        <f>IF(MONTH($B83)&gt;=6,VLOOKUP(YEAR($B83)+1,SRECPrice!$B$5:$C$29,2,FALSE),VLOOKUP(YEAR($B83),SRECPrice!$B$5:$C$29,2,FALSE))</f>
        <v>209</v>
      </c>
      <c r="Y83" s="37">
        <f>SUMIF(LoansC!$B$12:$B$187,Loans!$B83,LoansC!Y$12:Y$187)+SUMIF(LoansR!$B$12:$B$187,Loans!$B83,LoansR!Y$12:Y$187)</f>
        <v>0</v>
      </c>
      <c r="Z83" s="37">
        <f>SUMIF(LoansC!$B$12:$B$187,Loans!$B83,LoansC!Z$12:Z$187)+SUMIF(LoansR!$B$12:$B$187,Loans!$B83,LoansR!Z$12:Z$187)</f>
        <v>0</v>
      </c>
      <c r="AA83" s="37">
        <f>SUMIF(LoansC!$B$12:$B$187,Loans!$B83,LoansC!AA$12:AA$187)+SUMIF(LoansR!$B$12:$B$187,Loans!$B83,LoansR!AA$12:AA$187)</f>
        <v>0</v>
      </c>
      <c r="AB83" s="37">
        <f>SUMIF(LoansC!$B$12:$B$187,Loans!$B83,LoansC!AB$12:AB$187)+SUMIF(LoansR!$B$12:$B$187,Loans!$B83,LoansR!AB$12:AB$187)</f>
        <v>0</v>
      </c>
      <c r="AC83" s="37">
        <f>SUMIF(LoansC!$B$12:$B$187,Loans!$B83,LoansC!AC$12:AC$187)+SUMIF(LoansR!$B$12:$B$187,Loans!$B83,LoansR!AC$12:AC$187)</f>
        <v>599</v>
      </c>
      <c r="AD83" s="37">
        <f>SUMIF(LoansC!$B$12:$B$187,Loans!$B83,LoansC!AD$12:AD$187)+SUMIF(LoansR!$B$12:$B$187,Loans!$B83,LoansR!AD$12:AD$187)</f>
        <v>0</v>
      </c>
      <c r="AE83" s="56">
        <f>SUMIF(LoansC!$B$12:$B$187,Loans!$B83,LoansC!AE$12:AE$187)</f>
        <v>9.6699999999999994E-2</v>
      </c>
      <c r="AF83" s="37">
        <f>SUMIF(LoansC!$B$12:$B$187,Loans!$B83,LoansC!AF$12:AF$187)+SUMIF(LoansR!$B$12:$B$187,Loans!$B83,LoansR!AF$12:AF$187)</f>
        <v>-2368.7562960000027</v>
      </c>
      <c r="AG83" s="37">
        <f>SUMIF(LoansC!$B$12:$B$187,Loans!$B83,LoansC!AG$12:AG$187)+SUMIF(LoansR!$B$12:$B$187,Loans!$B83,LoansR!AG$12:AG$187)</f>
        <v>0</v>
      </c>
      <c r="AH83" s="37">
        <f>SUMIF(LoansC!$B$12:$B$187,Loans!$B83,LoansC!AH$12:AH$187)+SUMIF(LoansR!$B$12:$B$187,Loans!$B83,LoansR!AH$12:AH$187)</f>
        <v>0</v>
      </c>
      <c r="AI83" s="37">
        <f>SUMIF(LoansC!$B$12:$B$187,Loans!$B83,LoansC!AI$12:AI$187)+SUMIF(LoansR!$B$12:$B$187,Loans!$B83,LoansR!AI$12:AI$187)</f>
        <v>520</v>
      </c>
      <c r="AJ83" s="37">
        <f>SUMIF(LoansC!$B$12:$B$187,Loans!$B83,LoansC!AJ$12:AJ$187)+SUMIF(LoansR!$B$12:$B$187,Loans!$B83,LoansR!AJ$12:AJ$187)</f>
        <v>138212.82</v>
      </c>
      <c r="AK83" s="37">
        <f>SUMIF(LoansC!$B$12:$B$187,Loans!$B83,LoansC!AK$12:AK$187)+SUMIF(LoansR!$B$12:$B$187,Loans!$B83,LoansR!AK$12:AK$187)</f>
        <v>0</v>
      </c>
      <c r="AL83" s="37">
        <f>SUMIF(LoansC!$B$12:$B$187,Loans!$B83,LoansC!AL$12:AL$187)+SUMIF(LoansR!$B$12:$B$187,Loans!$B83,LoansR!AL$12:AL$187)</f>
        <v>0</v>
      </c>
      <c r="AM83" s="37">
        <f>SUMIF(LoansC!$B$12:$B$187,Loans!$B83,LoansC!AM$12:AM$187)+SUMIF(LoansR!$B$12:$B$187,Loans!$B83,LoansR!AM$12:AM$187)</f>
        <v>0</v>
      </c>
      <c r="AN83" s="37">
        <f>SUMIF(LoansC!$B$12:$B$187,Loans!$B83,LoansC!AN$12:AN$187)+SUMIF(LoansR!$B$12:$B$187,Loans!$B83,LoansR!AN$12:AN$187)</f>
        <v>0</v>
      </c>
      <c r="AP83" s="57"/>
    </row>
    <row r="84" spans="1:42" x14ac:dyDescent="0.2">
      <c r="A84" s="1">
        <f t="shared" si="5"/>
        <v>4</v>
      </c>
      <c r="B84" s="101">
        <f t="shared" si="6"/>
        <v>45412</v>
      </c>
      <c r="C84" s="37">
        <f>SUMIF(LoansC!$B$12:$B$187,Loans!$B84,LoansC!C$12:C$187)+SUMIF(LoansR!$B$12:$B$187,Loans!$B84,LoansR!C$12:C$187)</f>
        <v>2064972.34</v>
      </c>
      <c r="D84" s="37">
        <f>SUMIF(LoansC!$B$12:$B$187,Loans!$B84,LoansC!D$12:D$187)+SUMIF(LoansR!$B$12:$B$187,Loans!$B84,LoansR!D$12:D$187)</f>
        <v>143190981.73000002</v>
      </c>
      <c r="E84" s="37">
        <f>SUMIF(LoansC!$B$12:$B$187,Loans!$B84,LoansC!E$12:E$187)+SUMIF(LoansR!$B$12:$B$187,Loans!$B84,LoansR!E$12:E$187)</f>
        <v>0</v>
      </c>
      <c r="F84" s="37">
        <f>SUMIF(LoansC!$B$12:$B$187,Loans!$B84,LoansC!F$12:F$187)+SUMIF(LoansR!$B$12:$B$187,Loans!$B84,LoansR!F$12:F$187)</f>
        <v>0</v>
      </c>
      <c r="G84" s="37">
        <f>SUMIF(LoansC!$B$12:$B$187,Loans!$B84,LoansC!G$12:G$187)+SUMIF(LoansR!$B$12:$B$187,Loans!$B84,LoansR!G$12:G$187)</f>
        <v>1289</v>
      </c>
      <c r="H84" s="37">
        <f>SUMIF(LoansC!$B$12:$B$187,Loans!$B84,LoansC!H$12:H$187)+SUMIF(LoansR!$B$12:$B$187,Loans!$B84,LoansR!H$12:H$187)</f>
        <v>1745346.3</v>
      </c>
      <c r="I84" s="37">
        <f>SUMIF(LoansC!$B$12:$B$187,Loans!$B84,LoansC!I$12:I$187)+SUMIF(LoansR!$B$12:$B$187,Loans!$B84,LoansR!I$12:I$187)</f>
        <v>0</v>
      </c>
      <c r="J84" s="37">
        <f>SUMIF(LoansC!$B$12:$B$187,Loans!$B84,LoansC!J$12:J$187)+SUMIF(LoansR!$B$12:$B$187,Loans!$B84,LoansR!J$12:J$187)</f>
        <v>1745346.3</v>
      </c>
      <c r="K84" s="37">
        <f>SUMIF(LoansC!$B$12:$B$187,Loans!$B84,LoansC!K$12:K$187)+SUMIF(LoansR!$B$12:$B$187,Loans!$B84,LoansR!K$12:K$187)</f>
        <v>16158.93</v>
      </c>
      <c r="L84" s="37">
        <f>SUMIF(LoansC!$B$12:$B$187,Loans!$B84,LoansC!L$12:L$187)+SUMIF(LoansR!$B$12:$B$187,Loans!$B84,LoansR!L$12:L$187)</f>
        <v>16158.93</v>
      </c>
      <c r="M84" s="37">
        <f>SUMIF(LoansC!$B$12:$B$187,Loans!$B84,LoansC!M$12:M$187)+SUMIF(LoansR!$B$12:$B$187,Loans!$B84,LoansR!M$12:M$187)</f>
        <v>424479</v>
      </c>
      <c r="N84" s="37">
        <f>SUMIF(LoansC!$B$12:$B$187,Loans!$B84,LoansC!N$12:N$187)+SUMIF(LoansR!$B$12:$B$187,Loans!$B84,LoansR!N$12:N$187)</f>
        <v>0</v>
      </c>
      <c r="O84" s="37">
        <f>SUMIF(LoansC!$B$12:$B$187,Loans!$B84,LoansC!O$12:O$187)+SUMIF(LoansR!$B$12:$B$187,Loans!$B84,LoansR!O$12:O$187)</f>
        <v>276925</v>
      </c>
      <c r="P84" s="37">
        <f>SUMIF(LoansC!$B$12:$B$187,Loans!$B84,LoansC!P$12:P$187)+SUMIF(LoansR!$B$12:$B$187,Loans!$B84,LoansR!P$12:P$187)</f>
        <v>16158.93</v>
      </c>
      <c r="Q84" s="37">
        <f>SUMIF(LoansC!$B$12:$B$187,Loans!$B84,LoansC!Q$12:Q$187)+SUMIF(LoansR!$B$12:$B$187,Loans!$B84,LoansR!Q$12:Q$187)</f>
        <v>260766.06999999998</v>
      </c>
      <c r="R84" s="37">
        <f>SUMIF(LoansC!$B$12:$B$187,Loans!$B84,LoansC!R$12:R$187)+SUMIF(LoansR!$B$12:$B$187,Loans!$B84,LoansR!R$12:R$187)</f>
        <v>0</v>
      </c>
      <c r="S84" s="37">
        <f>SUMIF(LoansC!$B$12:$B$187,Loans!$B84,LoansC!S$12:S$187)+SUMIF(LoansR!$B$12:$B$187,Loans!$B84,LoansR!S$12:S$187)</f>
        <v>1484580.2300000002</v>
      </c>
      <c r="T84" s="37">
        <f>SUMIF(LoansC!$B$12:$B$187,Loans!$B84,LoansC!T$12:T$187)+SUMIF(LoansR!$B$12:$B$187,Loans!$B84,LoansR!T$12:T$187)</f>
        <v>1484580.2300000002</v>
      </c>
      <c r="U84" s="37">
        <f>(SUMIF(LoansC!$B$12:$B$187,Loans!$B84,LoansC!U$12:U$187)+SUMIF(LoansR!$B$12:$B$187,Loans!$B84,LoansR!U$12:U$187))/2</f>
        <v>1</v>
      </c>
      <c r="V84" s="37">
        <f>SUMIF(LoansC!$B$12:$B$187,Loans!$B84,LoansC!V$12:V$187)+SUMIF(LoansR!$B$12:$B$187,Loans!$B84,LoansR!V$12:V$187)</f>
        <v>14064.582267499998</v>
      </c>
      <c r="W84" s="37">
        <f>SUMIF(LoansC!$B$12:$B$187,Loans!$B84,LoansC!W$12:W$187)+SUMIF(LoansR!$B$12:$B$187,Loans!$B84,LoansR!W$12:W$187)</f>
        <v>0</v>
      </c>
      <c r="X84" s="50">
        <f>IF(MONTH($B84)&gt;=6,VLOOKUP(YEAR($B84)+1,SRECPrice!$B$5:$C$29,2,FALSE),VLOOKUP(YEAR($B84),SRECPrice!$B$5:$C$29,2,FALSE))</f>
        <v>209</v>
      </c>
      <c r="Y84" s="37">
        <f>SUMIF(LoansC!$B$12:$B$187,Loans!$B84,LoansC!Y$12:Y$187)+SUMIF(LoansR!$B$12:$B$187,Loans!$B84,LoansR!Y$12:Y$187)</f>
        <v>0</v>
      </c>
      <c r="Z84" s="37">
        <f>SUMIF(LoansC!$B$12:$B$187,Loans!$B84,LoansC!Z$12:Z$187)+SUMIF(LoansR!$B$12:$B$187,Loans!$B84,LoansR!Z$12:Z$187)</f>
        <v>0</v>
      </c>
      <c r="AA84" s="37">
        <f>SUMIF(LoansC!$B$12:$B$187,Loans!$B84,LoansC!AA$12:AA$187)+SUMIF(LoansR!$B$12:$B$187,Loans!$B84,LoansR!AA$12:AA$187)</f>
        <v>0</v>
      </c>
      <c r="AB84" s="37">
        <f>SUMIF(LoansC!$B$12:$B$187,Loans!$B84,LoansC!AB$12:AB$187)+SUMIF(LoansR!$B$12:$B$187,Loans!$B84,LoansR!AB$12:AB$187)</f>
        <v>0</v>
      </c>
      <c r="AC84" s="37">
        <f>SUMIF(LoansC!$B$12:$B$187,Loans!$B84,LoansC!AC$12:AC$187)+SUMIF(LoansR!$B$12:$B$187,Loans!$B84,LoansR!AC$12:AC$187)</f>
        <v>706</v>
      </c>
      <c r="AD84" s="37">
        <f>SUMIF(LoansC!$B$12:$B$187,Loans!$B84,LoansC!AD$12:AD$187)+SUMIF(LoansR!$B$12:$B$187,Loans!$B84,LoansR!AD$12:AD$187)</f>
        <v>0</v>
      </c>
      <c r="AE84" s="56">
        <f>SUMIF(LoansC!$B$12:$B$187,Loans!$B84,LoansC!AE$12:AE$187)</f>
        <v>9.6699999999999994E-2</v>
      </c>
      <c r="AF84" s="37">
        <f>SUMIF(LoansC!$B$12:$B$187,Loans!$B84,LoansC!AF$12:AF$187)+SUMIF(LoansR!$B$12:$B$187,Loans!$B84,LoansR!AF$12:AF$187)</f>
        <v>-2094.4155600000026</v>
      </c>
      <c r="AG84" s="37">
        <f>SUMIF(LoansC!$B$12:$B$187,Loans!$B84,LoansC!AG$12:AG$187)+SUMIF(LoansR!$B$12:$B$187,Loans!$B84,LoansR!AG$12:AG$187)</f>
        <v>0</v>
      </c>
      <c r="AH84" s="37">
        <f>SUMIF(LoansC!$B$12:$B$187,Loans!$B84,LoansC!AH$12:AH$187)+SUMIF(LoansR!$B$12:$B$187,Loans!$B84,LoansR!AH$12:AH$187)</f>
        <v>0</v>
      </c>
      <c r="AI84" s="37">
        <f>SUMIF(LoansC!$B$12:$B$187,Loans!$B84,LoansC!AI$12:AI$187)+SUMIF(LoansR!$B$12:$B$187,Loans!$B84,LoansR!AI$12:AI$187)</f>
        <v>583</v>
      </c>
      <c r="AJ84" s="37">
        <f>SUMIF(LoansC!$B$12:$B$187,Loans!$B84,LoansC!AJ$12:AJ$187)+SUMIF(LoansR!$B$12:$B$187,Loans!$B84,LoansR!AJ$12:AJ$187)</f>
        <v>155078</v>
      </c>
      <c r="AK84" s="37">
        <f>SUMIF(LoansC!$B$12:$B$187,Loans!$B84,LoansC!AK$12:AK$187)+SUMIF(LoansR!$B$12:$B$187,Loans!$B84,LoansR!AK$12:AK$187)</f>
        <v>0</v>
      </c>
      <c r="AL84" s="37">
        <f>SUMIF(LoansC!$B$12:$B$187,Loans!$B84,LoansC!AL$12:AL$187)+SUMIF(LoansR!$B$12:$B$187,Loans!$B84,LoansR!AL$12:AL$187)</f>
        <v>0</v>
      </c>
      <c r="AM84" s="37">
        <f>SUMIF(LoansC!$B$12:$B$187,Loans!$B84,LoansC!AM$12:AM$187)+SUMIF(LoansR!$B$12:$B$187,Loans!$B84,LoansR!AM$12:AM$187)</f>
        <v>0</v>
      </c>
      <c r="AN84" s="37">
        <f>SUMIF(LoansC!$B$12:$B$187,Loans!$B84,LoansC!AN$12:AN$187)+SUMIF(LoansR!$B$12:$B$187,Loans!$B84,LoansR!AN$12:AN$187)</f>
        <v>0</v>
      </c>
      <c r="AP84" s="57"/>
    </row>
    <row r="85" spans="1:42" x14ac:dyDescent="0.2">
      <c r="A85" s="1">
        <f t="shared" si="5"/>
        <v>5</v>
      </c>
      <c r="B85" s="101">
        <f t="shared" si="6"/>
        <v>45443</v>
      </c>
      <c r="C85" s="37">
        <f>SUMIF(LoansC!$B$12:$B$187,Loans!$B85,LoansC!C$12:C$187)+SUMIF(LoansR!$B$12:$B$187,Loans!$B85,LoansR!C$12:C$187)</f>
        <v>2407961.7600000007</v>
      </c>
      <c r="D85" s="37">
        <f>SUMIF(LoansC!$B$12:$B$187,Loans!$B85,LoansC!D$12:D$187)+SUMIF(LoansR!$B$12:$B$187,Loans!$B85,LoansR!D$12:D$187)</f>
        <v>145598943.49000001</v>
      </c>
      <c r="E85" s="37">
        <f>SUMIF(LoansC!$B$12:$B$187,Loans!$B85,LoansC!E$12:E$187)+SUMIF(LoansR!$B$12:$B$187,Loans!$B85,LoansR!E$12:E$187)</f>
        <v>0</v>
      </c>
      <c r="F85" s="37">
        <f>SUMIF(LoansC!$B$12:$B$187,Loans!$B85,LoansC!F$12:F$187)+SUMIF(LoansR!$B$12:$B$187,Loans!$B85,LoansR!F$12:F$187)</f>
        <v>0</v>
      </c>
      <c r="G85" s="37">
        <f>SUMIF(LoansC!$B$12:$B$187,Loans!$B85,LoansC!G$12:G$187)+SUMIF(LoansR!$B$12:$B$187,Loans!$B85,LoansR!G$12:G$187)</f>
        <v>1793</v>
      </c>
      <c r="H85" s="37">
        <f>SUMIF(LoansC!$B$12:$B$187,Loans!$B85,LoansC!H$12:H$187)+SUMIF(LoansR!$B$12:$B$187,Loans!$B85,LoansR!H$12:H$187)</f>
        <v>1484580.23</v>
      </c>
      <c r="I85" s="37">
        <f>SUMIF(LoansC!$B$12:$B$187,Loans!$B85,LoansC!I$12:I$187)+SUMIF(LoansR!$B$12:$B$187,Loans!$B85,LoansR!I$12:I$187)</f>
        <v>0</v>
      </c>
      <c r="J85" s="37">
        <f>SUMIF(LoansC!$B$12:$B$187,Loans!$B85,LoansC!J$12:J$187)+SUMIF(LoansR!$B$12:$B$187,Loans!$B85,LoansR!J$12:J$187)</f>
        <v>1484580.2300000002</v>
      </c>
      <c r="K85" s="37">
        <f>SUMIF(LoansC!$B$12:$B$187,Loans!$B85,LoansC!K$12:K$187)+SUMIF(LoansR!$B$12:$B$187,Loans!$B85,LoansR!K$12:K$187)</f>
        <v>13744.68</v>
      </c>
      <c r="L85" s="37">
        <f>SUMIF(LoansC!$B$12:$B$187,Loans!$B85,LoansC!L$12:L$187)+SUMIF(LoansR!$B$12:$B$187,Loans!$B85,LoansR!L$12:L$187)</f>
        <v>13744.68</v>
      </c>
      <c r="M85" s="37">
        <f>SUMIF(LoansC!$B$12:$B$187,Loans!$B85,LoansC!M$12:M$187)+SUMIF(LoansR!$B$12:$B$187,Loans!$B85,LoansR!M$12:M$187)</f>
        <v>597645</v>
      </c>
      <c r="N85" s="37">
        <f>SUMIF(LoansC!$B$12:$B$187,Loans!$B85,LoansC!N$12:N$187)+SUMIF(LoansR!$B$12:$B$187,Loans!$B85,LoansR!N$12:N$187)</f>
        <v>0</v>
      </c>
      <c r="O85" s="37">
        <f>SUMIF(LoansC!$B$12:$B$187,Loans!$B85,LoansC!O$12:O$187)+SUMIF(LoansR!$B$12:$B$187,Loans!$B85,LoansR!O$12:O$187)</f>
        <v>377176.02</v>
      </c>
      <c r="P85" s="37">
        <f>SUMIF(LoansC!$B$12:$B$187,Loans!$B85,LoansC!P$12:P$187)+SUMIF(LoansR!$B$12:$B$187,Loans!$B85,LoansR!P$12:P$187)</f>
        <v>13744.68</v>
      </c>
      <c r="Q85" s="37">
        <f>SUMIF(LoansC!$B$12:$B$187,Loans!$B85,LoansC!Q$12:Q$187)+SUMIF(LoansR!$B$12:$B$187,Loans!$B85,LoansR!Q$12:Q$187)</f>
        <v>363431.34</v>
      </c>
      <c r="R85" s="37">
        <f>SUMIF(LoansC!$B$12:$B$187,Loans!$B85,LoansC!R$12:R$187)+SUMIF(LoansR!$B$12:$B$187,Loans!$B85,LoansR!R$12:R$187)</f>
        <v>0</v>
      </c>
      <c r="S85" s="37">
        <f>SUMIF(LoansC!$B$12:$B$187,Loans!$B85,LoansC!S$12:S$187)+SUMIF(LoansR!$B$12:$B$187,Loans!$B85,LoansR!S$12:S$187)</f>
        <v>1121148.8899999997</v>
      </c>
      <c r="T85" s="37">
        <f>SUMIF(LoansC!$B$12:$B$187,Loans!$B85,LoansC!T$12:T$187)+SUMIF(LoansR!$B$12:$B$187,Loans!$B85,LoansR!T$12:T$187)</f>
        <v>1121148.8899999997</v>
      </c>
      <c r="U85" s="37">
        <f>(SUMIF(LoansC!$B$12:$B$187,Loans!$B85,LoansC!U$12:U$187)+SUMIF(LoansR!$B$12:$B$187,Loans!$B85,LoansR!U$12:U$187))/2</f>
        <v>1</v>
      </c>
      <c r="V85" s="37">
        <f>SUMIF(LoansC!$B$12:$B$187,Loans!$B85,LoansC!V$12:V$187)+SUMIF(LoansR!$B$12:$B$187,Loans!$B85,LoansR!V$12:V$187)</f>
        <v>11963.242353416666</v>
      </c>
      <c r="W85" s="37">
        <f>SUMIF(LoansC!$B$12:$B$187,Loans!$B85,LoansC!W$12:W$187)+SUMIF(LoansR!$B$12:$B$187,Loans!$B85,LoansR!W$12:W$187)</f>
        <v>0</v>
      </c>
      <c r="X85" s="50">
        <f>IF(MONTH($B85)&gt;=6,VLOOKUP(YEAR($B85)+1,SRECPrice!$B$5:$C$29,2,FALSE),VLOOKUP(YEAR($B85),SRECPrice!$B$5:$C$29,2,FALSE))</f>
        <v>209</v>
      </c>
      <c r="Y85" s="37">
        <f>SUMIF(LoansC!$B$12:$B$187,Loans!$B85,LoansC!Y$12:Y$187)+SUMIF(LoansR!$B$12:$B$187,Loans!$B85,LoansR!Y$12:Y$187)</f>
        <v>0</v>
      </c>
      <c r="Z85" s="37">
        <f>SUMIF(LoansC!$B$12:$B$187,Loans!$B85,LoansC!Z$12:Z$187)+SUMIF(LoansR!$B$12:$B$187,Loans!$B85,LoansR!Z$12:Z$187)</f>
        <v>0</v>
      </c>
      <c r="AA85" s="37">
        <f>SUMIF(LoansC!$B$12:$B$187,Loans!$B85,LoansC!AA$12:AA$187)+SUMIF(LoansR!$B$12:$B$187,Loans!$B85,LoansR!AA$12:AA$187)</f>
        <v>0</v>
      </c>
      <c r="AB85" s="37">
        <f>SUMIF(LoansC!$B$12:$B$187,Loans!$B85,LoansC!AB$12:AB$187)+SUMIF(LoansR!$B$12:$B$187,Loans!$B85,LoansR!AB$12:AB$187)</f>
        <v>0</v>
      </c>
      <c r="AC85" s="37">
        <f>SUMIF(LoansC!$B$12:$B$187,Loans!$B85,LoansC!AC$12:AC$187)+SUMIF(LoansR!$B$12:$B$187,Loans!$B85,LoansR!AC$12:AC$187)</f>
        <v>1001</v>
      </c>
      <c r="AD85" s="37">
        <f>SUMIF(LoansC!$B$12:$B$187,Loans!$B85,LoansC!AD$12:AD$187)+SUMIF(LoansR!$B$12:$B$187,Loans!$B85,LoansR!AD$12:AD$187)</f>
        <v>0</v>
      </c>
      <c r="AE85" s="56">
        <f>SUMIF(LoansC!$B$12:$B$187,Loans!$B85,LoansC!AE$12:AE$187)</f>
        <v>9.6699999999999994E-2</v>
      </c>
      <c r="AF85" s="37">
        <f>SUMIF(LoansC!$B$12:$B$187,Loans!$B85,LoansC!AF$12:AF$187)+SUMIF(LoansR!$B$12:$B$187,Loans!$B85,LoansR!AF$12:AF$187)</f>
        <v>-1781.4962760000024</v>
      </c>
      <c r="AG85" s="37">
        <f>SUMIF(LoansC!$B$12:$B$187,Loans!$B85,LoansC!AG$12:AG$187)+SUMIF(LoansR!$B$12:$B$187,Loans!$B85,LoansR!AG$12:AG$187)</f>
        <v>0</v>
      </c>
      <c r="AH85" s="37">
        <f>SUMIF(LoansC!$B$12:$B$187,Loans!$B85,LoansC!AH$12:AH$187)+SUMIF(LoansR!$B$12:$B$187,Loans!$B85,LoansR!AH$12:AH$187)</f>
        <v>0</v>
      </c>
      <c r="AI85" s="37">
        <f>SUMIF(LoansC!$B$12:$B$187,Loans!$B85,LoansC!AI$12:AI$187)+SUMIF(LoansR!$B$12:$B$187,Loans!$B85,LoansR!AI$12:AI$187)</f>
        <v>792</v>
      </c>
      <c r="AJ85" s="37">
        <f>SUMIF(LoansC!$B$12:$B$187,Loans!$B85,LoansC!AJ$12:AJ$187)+SUMIF(LoansR!$B$12:$B$187,Loans!$B85,LoansR!AJ$12:AJ$187)</f>
        <v>210328.85</v>
      </c>
      <c r="AK85" s="37">
        <f>SUMIF(LoansC!$B$12:$B$187,Loans!$B85,LoansC!AK$12:AK$187)+SUMIF(LoansR!$B$12:$B$187,Loans!$B85,LoansR!AK$12:AK$187)</f>
        <v>0</v>
      </c>
      <c r="AL85" s="37">
        <f>SUMIF(LoansC!$B$12:$B$187,Loans!$B85,LoansC!AL$12:AL$187)+SUMIF(LoansR!$B$12:$B$187,Loans!$B85,LoansR!AL$12:AL$187)</f>
        <v>0</v>
      </c>
      <c r="AM85" s="37">
        <f>SUMIF(LoansC!$B$12:$B$187,Loans!$B85,LoansC!AM$12:AM$187)+SUMIF(LoansR!$B$12:$B$187,Loans!$B85,LoansR!AM$12:AM$187)</f>
        <v>0</v>
      </c>
      <c r="AN85" s="37">
        <f>SUMIF(LoansC!$B$12:$B$187,Loans!$B85,LoansC!AN$12:AN$187)+SUMIF(LoansR!$B$12:$B$187,Loans!$B85,LoansR!AN$12:AN$187)</f>
        <v>0</v>
      </c>
      <c r="AP85" s="57"/>
    </row>
    <row r="86" spans="1:42" x14ac:dyDescent="0.2">
      <c r="A86" s="1">
        <f t="shared" si="5"/>
        <v>6</v>
      </c>
      <c r="B86" s="101">
        <f t="shared" si="6"/>
        <v>45473</v>
      </c>
      <c r="C86" s="37">
        <f>SUMIF(LoansC!$B$12:$B$187,Loans!$B86,LoansC!C$12:C$187)+SUMIF(LoansR!$B$12:$B$187,Loans!$B86,LoansR!C$12:C$187)</f>
        <v>2306535.7800000003</v>
      </c>
      <c r="D86" s="37">
        <f>SUMIF(LoansC!$B$12:$B$187,Loans!$B86,LoansC!D$12:D$187)+SUMIF(LoansR!$B$12:$B$187,Loans!$B86,LoansR!D$12:D$187)</f>
        <v>147905479.27000001</v>
      </c>
      <c r="E86" s="37">
        <f>SUMIF(LoansC!$B$12:$B$187,Loans!$B86,LoansC!E$12:E$187)+SUMIF(LoansR!$B$12:$B$187,Loans!$B86,LoansR!E$12:E$187)</f>
        <v>0</v>
      </c>
      <c r="F86" s="37">
        <f>SUMIF(LoansC!$B$12:$B$187,Loans!$B86,LoansC!F$12:F$187)+SUMIF(LoansR!$B$12:$B$187,Loans!$B86,LoansR!F$12:F$187)</f>
        <v>0</v>
      </c>
      <c r="G86" s="37">
        <f>SUMIF(LoansC!$B$12:$B$187,Loans!$B86,LoansC!G$12:G$187)+SUMIF(LoansR!$B$12:$B$187,Loans!$B86,LoansR!G$12:G$187)</f>
        <v>1960</v>
      </c>
      <c r="H86" s="37">
        <f>SUMIF(LoansC!$B$12:$B$187,Loans!$B86,LoansC!H$12:H$187)+SUMIF(LoansR!$B$12:$B$187,Loans!$B86,LoansR!H$12:H$187)</f>
        <v>1121148.8899999997</v>
      </c>
      <c r="I86" s="37">
        <f>SUMIF(LoansC!$B$12:$B$187,Loans!$B86,LoansC!I$12:I$187)+SUMIF(LoansR!$B$12:$B$187,Loans!$B86,LoansR!I$12:I$187)</f>
        <v>0</v>
      </c>
      <c r="J86" s="37">
        <f>SUMIF(LoansC!$B$12:$B$187,Loans!$B86,LoansC!J$12:J$187)+SUMIF(LoansR!$B$12:$B$187,Loans!$B86,LoansR!J$12:J$187)</f>
        <v>1121148.8899999997</v>
      </c>
      <c r="K86" s="37">
        <f>SUMIF(LoansC!$B$12:$B$187,Loans!$B86,LoansC!K$12:K$187)+SUMIF(LoansR!$B$12:$B$187,Loans!$B86,LoansR!K$12:K$187)</f>
        <v>10379.919999999998</v>
      </c>
      <c r="L86" s="37">
        <f>SUMIF(LoansC!$B$12:$B$187,Loans!$B86,LoansC!L$12:L$187)+SUMIF(LoansR!$B$12:$B$187,Loans!$B86,LoansR!L$12:L$187)</f>
        <v>10379.919999999998</v>
      </c>
      <c r="M86" s="37">
        <f>SUMIF(LoansC!$B$12:$B$187,Loans!$B86,LoansC!M$12:M$187)+SUMIF(LoansR!$B$12:$B$187,Loans!$B86,LoansR!M$12:M$187)</f>
        <v>533064</v>
      </c>
      <c r="N86" s="37">
        <f>SUMIF(LoansC!$B$12:$B$187,Loans!$B86,LoansC!N$12:N$187)+SUMIF(LoansR!$B$12:$B$187,Loans!$B86,LoansR!N$12:N$187)</f>
        <v>0</v>
      </c>
      <c r="O86" s="37">
        <f>SUMIF(LoansC!$B$12:$B$187,Loans!$B86,LoansC!O$12:O$187)+SUMIF(LoansR!$B$12:$B$187,Loans!$B86,LoansR!O$12:O$187)</f>
        <v>124907.42</v>
      </c>
      <c r="P86" s="37">
        <f>SUMIF(LoansC!$B$12:$B$187,Loans!$B86,LoansC!P$12:P$187)+SUMIF(LoansR!$B$12:$B$187,Loans!$B86,LoansR!P$12:P$187)</f>
        <v>10379.919999999998</v>
      </c>
      <c r="Q86" s="37">
        <f>SUMIF(LoansC!$B$12:$B$187,Loans!$B86,LoansC!Q$12:Q$187)+SUMIF(LoansR!$B$12:$B$187,Loans!$B86,LoansR!Q$12:Q$187)</f>
        <v>114527.5</v>
      </c>
      <c r="R86" s="37">
        <f>SUMIF(LoansC!$B$12:$B$187,Loans!$B86,LoansC!R$12:R$187)+SUMIF(LoansR!$B$12:$B$187,Loans!$B86,LoansR!R$12:R$187)</f>
        <v>0</v>
      </c>
      <c r="S86" s="37">
        <f>SUMIF(LoansC!$B$12:$B$187,Loans!$B86,LoansC!S$12:S$187)+SUMIF(LoansR!$B$12:$B$187,Loans!$B86,LoansR!S$12:S$187)</f>
        <v>1006621.3899999999</v>
      </c>
      <c r="T86" s="37">
        <f>SUMIF(LoansC!$B$12:$B$187,Loans!$B86,LoansC!T$12:T$187)+SUMIF(LoansR!$B$12:$B$187,Loans!$B86,LoansR!T$12:T$187)</f>
        <v>1006621.3899999999</v>
      </c>
      <c r="U86" s="37">
        <f>(SUMIF(LoansC!$B$12:$B$187,Loans!$B86,LoansC!U$12:U$187)+SUMIF(LoansR!$B$12:$B$187,Loans!$B86,LoansR!U$12:U$187))/2</f>
        <v>1</v>
      </c>
      <c r="V86" s="37">
        <f>SUMIF(LoansC!$B$12:$B$187,Loans!$B86,LoansC!V$12:V$187)+SUMIF(LoansR!$B$12:$B$187,Loans!$B86,LoansR!V$12:V$187)</f>
        <v>9034.5914719166631</v>
      </c>
      <c r="W86" s="37">
        <f>SUMIF(LoansC!$B$12:$B$187,Loans!$B86,LoansC!W$12:W$187)+SUMIF(LoansR!$B$12:$B$187,Loans!$B86,LoansR!W$12:W$187)</f>
        <v>0</v>
      </c>
      <c r="X86" s="50">
        <f>IF(MONTH($B86)&gt;=6,VLOOKUP(YEAR($B86)+1,SRECPrice!$B$5:$C$29,2,FALSE),VLOOKUP(YEAR($B86),SRECPrice!$B$5:$C$29,2,FALSE))</f>
        <v>209</v>
      </c>
      <c r="Y86" s="37">
        <f>SUMIF(LoansC!$B$12:$B$187,Loans!$B86,LoansC!Y$12:Y$187)+SUMIF(LoansR!$B$12:$B$187,Loans!$B86,LoansR!Y$12:Y$187)</f>
        <v>0</v>
      </c>
      <c r="Z86" s="37">
        <f>SUMIF(LoansC!$B$12:$B$187,Loans!$B86,LoansC!Z$12:Z$187)+SUMIF(LoansR!$B$12:$B$187,Loans!$B86,LoansR!Z$12:Z$187)</f>
        <v>0</v>
      </c>
      <c r="AA86" s="37">
        <f>SUMIF(LoansC!$B$12:$B$187,Loans!$B86,LoansC!AA$12:AA$187)+SUMIF(LoansR!$B$12:$B$187,Loans!$B86,LoansR!AA$12:AA$187)</f>
        <v>0</v>
      </c>
      <c r="AB86" s="37">
        <f>SUMIF(LoansC!$B$12:$B$187,Loans!$B86,LoansC!AB$12:AB$187)+SUMIF(LoansR!$B$12:$B$187,Loans!$B86,LoansR!AB$12:AB$187)</f>
        <v>0</v>
      </c>
      <c r="AC86" s="37">
        <f>SUMIF(LoansC!$B$12:$B$187,Loans!$B86,LoansC!AC$12:AC$187)+SUMIF(LoansR!$B$12:$B$187,Loans!$B86,LoansR!AC$12:AC$187)</f>
        <v>1697</v>
      </c>
      <c r="AD86" s="37">
        <f>SUMIF(LoansC!$B$12:$B$187,Loans!$B86,LoansC!AD$12:AD$187)+SUMIF(LoansR!$B$12:$B$187,Loans!$B86,LoansR!AD$12:AD$187)</f>
        <v>0</v>
      </c>
      <c r="AE86" s="56">
        <f>SUMIF(LoansC!$B$12:$B$187,Loans!$B86,LoansC!AE$12:AE$187)</f>
        <v>9.6699999999999994E-2</v>
      </c>
      <c r="AF86" s="37">
        <f>SUMIF(LoansC!$B$12:$B$187,Loans!$B86,LoansC!AF$12:AF$187)+SUMIF(LoansR!$B$12:$B$187,Loans!$B86,LoansR!AF$12:AF$187)</f>
        <v>-1345.3786680000012</v>
      </c>
      <c r="AG86" s="37">
        <f>SUMIF(LoansC!$B$12:$B$187,Loans!$B86,LoansC!AG$12:AG$187)+SUMIF(LoansR!$B$12:$B$187,Loans!$B86,LoansR!AG$12:AG$187)</f>
        <v>0</v>
      </c>
      <c r="AH86" s="37">
        <f>SUMIF(LoansC!$B$12:$B$187,Loans!$B86,LoansC!AH$12:AH$187)+SUMIF(LoansR!$B$12:$B$187,Loans!$B86,LoansR!AH$12:AH$187)</f>
        <v>0</v>
      </c>
      <c r="AI86" s="37">
        <f>SUMIF(LoansC!$B$12:$B$187,Loans!$B86,LoansC!AI$12:AI$187)+SUMIF(LoansR!$B$12:$B$187,Loans!$B86,LoansR!AI$12:AI$187)</f>
        <v>263</v>
      </c>
      <c r="AJ86" s="37">
        <f>SUMIF(LoansC!$B$12:$B$187,Loans!$B86,LoansC!AJ$12:AJ$187)+SUMIF(LoansR!$B$12:$B$187,Loans!$B86,LoansR!AJ$12:AJ$187)</f>
        <v>69934.38</v>
      </c>
      <c r="AK86" s="37">
        <f>SUMIF(LoansC!$B$12:$B$187,Loans!$B86,LoansC!AK$12:AK$187)+SUMIF(LoansR!$B$12:$B$187,Loans!$B86,LoansR!AK$12:AK$187)</f>
        <v>0</v>
      </c>
      <c r="AL86" s="37">
        <f>SUMIF(LoansC!$B$12:$B$187,Loans!$B86,LoansC!AL$12:AL$187)+SUMIF(LoansR!$B$12:$B$187,Loans!$B86,LoansR!AL$12:AL$187)</f>
        <v>0</v>
      </c>
      <c r="AM86" s="37">
        <f>SUMIF(LoansC!$B$12:$B$187,Loans!$B86,LoansC!AM$12:AM$187)+SUMIF(LoansR!$B$12:$B$187,Loans!$B86,LoansR!AM$12:AM$187)</f>
        <v>0</v>
      </c>
      <c r="AN86" s="37">
        <f>SUMIF(LoansC!$B$12:$B$187,Loans!$B86,LoansC!AN$12:AN$187)+SUMIF(LoansR!$B$12:$B$187,Loans!$B86,LoansR!AN$12:AN$187)</f>
        <v>0</v>
      </c>
      <c r="AP86" s="57"/>
    </row>
    <row r="87" spans="1:42" x14ac:dyDescent="0.2">
      <c r="A87" s="1">
        <f t="shared" si="5"/>
        <v>7</v>
      </c>
      <c r="B87" s="101">
        <f t="shared" si="6"/>
        <v>45504</v>
      </c>
      <c r="C87" s="37">
        <f>SUMIF(LoansC!$B$12:$B$187,Loans!$B87,LoansC!C$12:C$187)+SUMIF(LoansR!$B$12:$B$187,Loans!$B87,LoansR!C$12:C$187)</f>
        <v>2203469.2800000003</v>
      </c>
      <c r="D87" s="37">
        <f>SUMIF(LoansC!$B$12:$B$187,Loans!$B87,LoansC!D$12:D$187)+SUMIF(LoansR!$B$12:$B$187,Loans!$B87,LoansR!D$12:D$187)</f>
        <v>150108948.55000001</v>
      </c>
      <c r="E87" s="37">
        <f>SUMIF(LoansC!$B$12:$B$187,Loans!$B87,LoansC!E$12:E$187)+SUMIF(LoansR!$B$12:$B$187,Loans!$B87,LoansR!E$12:E$187)</f>
        <v>0</v>
      </c>
      <c r="F87" s="37">
        <f>SUMIF(LoansC!$B$12:$B$187,Loans!$B87,LoansC!F$12:F$187)+SUMIF(LoansR!$B$12:$B$187,Loans!$B87,LoansR!F$12:F$187)</f>
        <v>0</v>
      </c>
      <c r="G87" s="37">
        <f>SUMIF(LoansC!$B$12:$B$187,Loans!$B87,LoansC!G$12:G$187)+SUMIF(LoansR!$B$12:$B$187,Loans!$B87,LoansR!G$12:G$187)</f>
        <v>2269</v>
      </c>
      <c r="H87" s="37">
        <f>SUMIF(LoansC!$B$12:$B$187,Loans!$B87,LoansC!H$12:H$187)+SUMIF(LoansR!$B$12:$B$187,Loans!$B87,LoansR!H$12:H$187)</f>
        <v>781642.58000000007</v>
      </c>
      <c r="I87" s="37">
        <f>SUMIF(LoansC!$B$12:$B$187,Loans!$B87,LoansC!I$12:I$187)+SUMIF(LoansR!$B$12:$B$187,Loans!$B87,LoansR!I$12:I$187)</f>
        <v>0</v>
      </c>
      <c r="J87" s="37">
        <f>SUMIF(LoansC!$B$12:$B$187,Loans!$B87,LoansC!J$12:J$187)+SUMIF(LoansR!$B$12:$B$187,Loans!$B87,LoansR!J$12:J$187)</f>
        <v>781642.58000000007</v>
      </c>
      <c r="K87" s="37">
        <f>SUMIF(LoansC!$B$12:$B$187,Loans!$B87,LoansC!K$12:K$187)+SUMIF(LoansR!$B$12:$B$187,Loans!$B87,LoansR!K$12:K$187)</f>
        <v>7236.6799999999994</v>
      </c>
      <c r="L87" s="37">
        <f>SUMIF(LoansC!$B$12:$B$187,Loans!$B87,LoansC!L$12:L$187)+SUMIF(LoansR!$B$12:$B$187,Loans!$B87,LoansR!L$12:L$187)</f>
        <v>7236.6799999999994</v>
      </c>
      <c r="M87" s="37">
        <f>SUMIF(LoansC!$B$12:$B$187,Loans!$B87,LoansC!M$12:M$187)+SUMIF(LoansR!$B$12:$B$187,Loans!$B87,LoansR!M$12:M$187)</f>
        <v>529283</v>
      </c>
      <c r="N87" s="37">
        <f>SUMIF(LoansC!$B$12:$B$187,Loans!$B87,LoansC!N$12:N$187)+SUMIF(LoansR!$B$12:$B$187,Loans!$B87,LoansR!N$12:N$187)</f>
        <v>0</v>
      </c>
      <c r="O87" s="37">
        <f>SUMIF(LoansC!$B$12:$B$187,Loans!$B87,LoansC!O$12:O$187)+SUMIF(LoansR!$B$12:$B$187,Loans!$B87,LoansR!O$12:O$187)</f>
        <v>98325</v>
      </c>
      <c r="P87" s="37">
        <f>SUMIF(LoansC!$B$12:$B$187,Loans!$B87,LoansC!P$12:P$187)+SUMIF(LoansR!$B$12:$B$187,Loans!$B87,LoansR!P$12:P$187)</f>
        <v>7236.6799999999994</v>
      </c>
      <c r="Q87" s="37">
        <f>SUMIF(LoansC!$B$12:$B$187,Loans!$B87,LoansC!Q$12:Q$187)+SUMIF(LoansR!$B$12:$B$187,Loans!$B87,LoansR!Q$12:Q$187)</f>
        <v>91088.320000000007</v>
      </c>
      <c r="R87" s="37">
        <f>SUMIF(LoansC!$B$12:$B$187,Loans!$B87,LoansC!R$12:R$187)+SUMIF(LoansR!$B$12:$B$187,Loans!$B87,LoansR!R$12:R$187)</f>
        <v>0</v>
      </c>
      <c r="S87" s="37">
        <f>SUMIF(LoansC!$B$12:$B$187,Loans!$B87,LoansC!S$12:S$187)+SUMIF(LoansR!$B$12:$B$187,Loans!$B87,LoansR!S$12:S$187)</f>
        <v>690554.26</v>
      </c>
      <c r="T87" s="37">
        <f>SUMIF(LoansC!$B$12:$B$187,Loans!$B87,LoansC!T$12:T$187)+SUMIF(LoansR!$B$12:$B$187,Loans!$B87,LoansR!T$12:T$187)</f>
        <v>690554.26</v>
      </c>
      <c r="U87" s="37">
        <f>(SUMIF(LoansC!$B$12:$B$187,Loans!$B87,LoansC!U$12:U$187)+SUMIF(LoansR!$B$12:$B$187,Loans!$B87,LoansR!U$12:U$187))/2</f>
        <v>1</v>
      </c>
      <c r="V87" s="37">
        <f>SUMIF(LoansC!$B$12:$B$187,Loans!$B87,LoansC!V$12:V$187)+SUMIF(LoansR!$B$12:$B$187,Loans!$B87,LoansR!V$12:V$187)</f>
        <v>6298.7364571666667</v>
      </c>
      <c r="W87" s="37">
        <f>SUMIF(LoansC!$B$12:$B$187,Loans!$B87,LoansC!W$12:W$187)+SUMIF(LoansR!$B$12:$B$187,Loans!$B87,LoansR!W$12:W$187)</f>
        <v>0</v>
      </c>
      <c r="X87" s="50">
        <f>IF(MONTH($B87)&gt;=6,VLOOKUP(YEAR($B87)+1,SRECPrice!$B$5:$C$29,2,FALSE),VLOOKUP(YEAR($B87),SRECPrice!$B$5:$C$29,2,FALSE))</f>
        <v>209</v>
      </c>
      <c r="Y87" s="37">
        <f>SUMIF(LoansC!$B$12:$B$187,Loans!$B87,LoansC!Y$12:Y$187)+SUMIF(LoansR!$B$12:$B$187,Loans!$B87,LoansR!Y$12:Y$187)</f>
        <v>0</v>
      </c>
      <c r="Z87" s="37">
        <f>SUMIF(LoansC!$B$12:$B$187,Loans!$B87,LoansC!Z$12:Z$187)+SUMIF(LoansR!$B$12:$B$187,Loans!$B87,LoansR!Z$12:Z$187)</f>
        <v>0</v>
      </c>
      <c r="AA87" s="37">
        <f>SUMIF(LoansC!$B$12:$B$187,Loans!$B87,LoansC!AA$12:AA$187)+SUMIF(LoansR!$B$12:$B$187,Loans!$B87,LoansR!AA$12:AA$187)</f>
        <v>0</v>
      </c>
      <c r="AB87" s="37">
        <f>SUMIF(LoansC!$B$12:$B$187,Loans!$B87,LoansC!AB$12:AB$187)+SUMIF(LoansR!$B$12:$B$187,Loans!$B87,LoansR!AB$12:AB$187)</f>
        <v>0</v>
      </c>
      <c r="AC87" s="37">
        <f>SUMIF(LoansC!$B$12:$B$187,Loans!$B87,LoansC!AC$12:AC$187)+SUMIF(LoansR!$B$12:$B$187,Loans!$B87,LoansR!AC$12:AC$187)</f>
        <v>2062</v>
      </c>
      <c r="AD87" s="37">
        <f>SUMIF(LoansC!$B$12:$B$187,Loans!$B87,LoansC!AD$12:AD$187)+SUMIF(LoansR!$B$12:$B$187,Loans!$B87,LoansR!AD$12:AD$187)</f>
        <v>0</v>
      </c>
      <c r="AE87" s="56">
        <f>SUMIF(LoansC!$B$12:$B$187,Loans!$B87,LoansC!AE$12:AE$187)</f>
        <v>9.6699999999999994E-2</v>
      </c>
      <c r="AF87" s="37">
        <f>SUMIF(LoansC!$B$12:$B$187,Loans!$B87,LoansC!AF$12:AF$187)+SUMIF(LoansR!$B$12:$B$187,Loans!$B87,LoansR!AF$12:AF$187)</f>
        <v>-937.97109600000124</v>
      </c>
      <c r="AG87" s="37">
        <f>SUMIF(LoansC!$B$12:$B$187,Loans!$B87,LoansC!AG$12:AG$187)+SUMIF(LoansR!$B$12:$B$187,Loans!$B87,LoansR!AG$12:AG$187)</f>
        <v>0</v>
      </c>
      <c r="AH87" s="37">
        <f>SUMIF(LoansC!$B$12:$B$187,Loans!$B87,LoansC!AH$12:AH$187)+SUMIF(LoansR!$B$12:$B$187,Loans!$B87,LoansR!AH$12:AH$187)</f>
        <v>0</v>
      </c>
      <c r="AI87" s="37">
        <f>SUMIF(LoansC!$B$12:$B$187,Loans!$B87,LoansC!AI$12:AI$187)+SUMIF(LoansR!$B$12:$B$187,Loans!$B87,LoansR!AI$12:AI$187)</f>
        <v>207</v>
      </c>
      <c r="AJ87" s="37">
        <f>SUMIF(LoansC!$B$12:$B$187,Loans!$B87,LoansC!AJ$12:AJ$187)+SUMIF(LoansR!$B$12:$B$187,Loans!$B87,LoansR!AJ$12:AJ$187)</f>
        <v>55062</v>
      </c>
      <c r="AK87" s="37">
        <f>SUMIF(LoansC!$B$12:$B$187,Loans!$B87,LoansC!AK$12:AK$187)+SUMIF(LoansR!$B$12:$B$187,Loans!$B87,LoansR!AK$12:AK$187)</f>
        <v>0</v>
      </c>
      <c r="AL87" s="37">
        <f>SUMIF(LoansC!$B$12:$B$187,Loans!$B87,LoansC!AL$12:AL$187)+SUMIF(LoansR!$B$12:$B$187,Loans!$B87,LoansR!AL$12:AL$187)</f>
        <v>0</v>
      </c>
      <c r="AM87" s="37">
        <f>SUMIF(LoansC!$B$12:$B$187,Loans!$B87,LoansC!AM$12:AM$187)+SUMIF(LoansR!$B$12:$B$187,Loans!$B87,LoansR!AM$12:AM$187)</f>
        <v>0</v>
      </c>
      <c r="AN87" s="37">
        <f>SUMIF(LoansC!$B$12:$B$187,Loans!$B87,LoansC!AN$12:AN$187)+SUMIF(LoansR!$B$12:$B$187,Loans!$B87,LoansR!AN$12:AN$187)</f>
        <v>0</v>
      </c>
      <c r="AP87" s="57"/>
    </row>
    <row r="88" spans="1:42" x14ac:dyDescent="0.2">
      <c r="A88" s="1">
        <f t="shared" si="5"/>
        <v>8</v>
      </c>
      <c r="B88" s="101">
        <f t="shared" si="6"/>
        <v>45535</v>
      </c>
      <c r="C88" s="37">
        <f>SUMIF(LoansC!$B$12:$B$187,Loans!$B88,LoansC!C$12:C$187)+SUMIF(LoansR!$B$12:$B$187,Loans!$B88,LoansR!C$12:C$187)</f>
        <v>2028128.9199999997</v>
      </c>
      <c r="D88" s="37">
        <f>SUMIF(LoansC!$B$12:$B$187,Loans!$B88,LoansC!D$12:D$187)+SUMIF(LoansR!$B$12:$B$187,Loans!$B88,LoansR!D$12:D$187)</f>
        <v>152137077.47</v>
      </c>
      <c r="E88" s="37">
        <f>SUMIF(LoansC!$B$12:$B$187,Loans!$B88,LoansC!E$12:E$187)+SUMIF(LoansR!$B$12:$B$187,Loans!$B88,LoansR!E$12:E$187)</f>
        <v>0</v>
      </c>
      <c r="F88" s="37">
        <f>SUMIF(LoansC!$B$12:$B$187,Loans!$B88,LoansC!F$12:F$187)+SUMIF(LoansR!$B$12:$B$187,Loans!$B88,LoansR!F$12:F$187)</f>
        <v>0</v>
      </c>
      <c r="G88" s="37">
        <f>SUMIF(LoansC!$B$12:$B$187,Loans!$B88,LoansC!G$12:G$187)+SUMIF(LoansR!$B$12:$B$187,Loans!$B88,LoansR!G$12:G$187)</f>
        <v>2223</v>
      </c>
      <c r="H88" s="37">
        <f>SUMIF(LoansC!$B$12:$B$187,Loans!$B88,LoansC!H$12:H$187)+SUMIF(LoansR!$B$12:$B$187,Loans!$B88,LoansR!H$12:H$187)</f>
        <v>690554.26</v>
      </c>
      <c r="I88" s="37">
        <f>SUMIF(LoansC!$B$12:$B$187,Loans!$B88,LoansC!I$12:I$187)+SUMIF(LoansR!$B$12:$B$187,Loans!$B88,LoansR!I$12:I$187)</f>
        <v>0</v>
      </c>
      <c r="J88" s="37">
        <f>SUMIF(LoansC!$B$12:$B$187,Loans!$B88,LoansC!J$12:J$187)+SUMIF(LoansR!$B$12:$B$187,Loans!$B88,LoansR!J$12:J$187)</f>
        <v>690554.26</v>
      </c>
      <c r="K88" s="37">
        <f>SUMIF(LoansC!$B$12:$B$187,Loans!$B88,LoansC!K$12:K$187)+SUMIF(LoansR!$B$12:$B$187,Loans!$B88,LoansR!K$12:K$187)</f>
        <v>6393.35</v>
      </c>
      <c r="L88" s="37">
        <f>SUMIF(LoansC!$B$12:$B$187,Loans!$B88,LoansC!L$12:L$187)+SUMIF(LoansR!$B$12:$B$187,Loans!$B88,LoansR!L$12:L$187)</f>
        <v>6393.35</v>
      </c>
      <c r="M88" s="37">
        <f>SUMIF(LoansC!$B$12:$B$187,Loans!$B88,LoansC!M$12:M$187)+SUMIF(LoansR!$B$12:$B$187,Loans!$B88,LoansR!M$12:M$187)</f>
        <v>518605</v>
      </c>
      <c r="N88" s="37">
        <f>SUMIF(LoansC!$B$12:$B$187,Loans!$B88,LoansC!N$12:N$187)+SUMIF(LoansR!$B$12:$B$187,Loans!$B88,LoansR!N$12:N$187)</f>
        <v>0</v>
      </c>
      <c r="O88" s="37">
        <f>SUMIF(LoansC!$B$12:$B$187,Loans!$B88,LoansC!O$12:O$187)+SUMIF(LoansR!$B$12:$B$187,Loans!$B88,LoansR!O$12:O$187)</f>
        <v>96425</v>
      </c>
      <c r="P88" s="37">
        <f>SUMIF(LoansC!$B$12:$B$187,Loans!$B88,LoansC!P$12:P$187)+SUMIF(LoansR!$B$12:$B$187,Loans!$B88,LoansR!P$12:P$187)</f>
        <v>6393.35</v>
      </c>
      <c r="Q88" s="37">
        <f>SUMIF(LoansC!$B$12:$B$187,Loans!$B88,LoansC!Q$12:Q$187)+SUMIF(LoansR!$B$12:$B$187,Loans!$B88,LoansR!Q$12:Q$187)</f>
        <v>90031.65</v>
      </c>
      <c r="R88" s="37">
        <f>SUMIF(LoansC!$B$12:$B$187,Loans!$B88,LoansC!R$12:R$187)+SUMIF(LoansR!$B$12:$B$187,Loans!$B88,LoansR!R$12:R$187)</f>
        <v>0</v>
      </c>
      <c r="S88" s="37">
        <f>SUMIF(LoansC!$B$12:$B$187,Loans!$B88,LoansC!S$12:S$187)+SUMIF(LoansR!$B$12:$B$187,Loans!$B88,LoansR!S$12:S$187)</f>
        <v>600522.61</v>
      </c>
      <c r="T88" s="37">
        <f>SUMIF(LoansC!$B$12:$B$187,Loans!$B88,LoansC!T$12:T$187)+SUMIF(LoansR!$B$12:$B$187,Loans!$B88,LoansR!T$12:T$187)</f>
        <v>600522.61</v>
      </c>
      <c r="U88" s="37">
        <f>(SUMIF(LoansC!$B$12:$B$187,Loans!$B88,LoansC!U$12:U$187)+SUMIF(LoansR!$B$12:$B$187,Loans!$B88,LoansR!U$12:U$187))/2</f>
        <v>1</v>
      </c>
      <c r="V88" s="37">
        <f>SUMIF(LoansC!$B$12:$B$187,Loans!$B88,LoansC!V$12:V$187)+SUMIF(LoansR!$B$12:$B$187,Loans!$B88,LoansR!V$12:V$187)</f>
        <v>5564.716411833333</v>
      </c>
      <c r="W88" s="37">
        <f>SUMIF(LoansC!$B$12:$B$187,Loans!$B88,LoansC!W$12:W$187)+SUMIF(LoansR!$B$12:$B$187,Loans!$B88,LoansR!W$12:W$187)</f>
        <v>0</v>
      </c>
      <c r="X88" s="50">
        <f>IF(MONTH($B88)&gt;=6,VLOOKUP(YEAR($B88)+1,SRECPrice!$B$5:$C$29,2,FALSE),VLOOKUP(YEAR($B88),SRECPrice!$B$5:$C$29,2,FALSE))</f>
        <v>209</v>
      </c>
      <c r="Y88" s="37">
        <f>SUMIF(LoansC!$B$12:$B$187,Loans!$B88,LoansC!Y$12:Y$187)+SUMIF(LoansR!$B$12:$B$187,Loans!$B88,LoansR!Y$12:Y$187)</f>
        <v>0</v>
      </c>
      <c r="Z88" s="37">
        <f>SUMIF(LoansC!$B$12:$B$187,Loans!$B88,LoansC!Z$12:Z$187)+SUMIF(LoansR!$B$12:$B$187,Loans!$B88,LoansR!Z$12:Z$187)</f>
        <v>0</v>
      </c>
      <c r="AA88" s="37">
        <f>SUMIF(LoansC!$B$12:$B$187,Loans!$B88,LoansC!AA$12:AA$187)+SUMIF(LoansR!$B$12:$B$187,Loans!$B88,LoansR!AA$12:AA$187)</f>
        <v>0</v>
      </c>
      <c r="AB88" s="37">
        <f>SUMIF(LoansC!$B$12:$B$187,Loans!$B88,LoansC!AB$12:AB$187)+SUMIF(LoansR!$B$12:$B$187,Loans!$B88,LoansR!AB$12:AB$187)</f>
        <v>0</v>
      </c>
      <c r="AC88" s="37">
        <f>SUMIF(LoansC!$B$12:$B$187,Loans!$B88,LoansC!AC$12:AC$187)+SUMIF(LoansR!$B$12:$B$187,Loans!$B88,LoansR!AC$12:AC$187)</f>
        <v>2020</v>
      </c>
      <c r="AD88" s="37">
        <f>SUMIF(LoansC!$B$12:$B$187,Loans!$B88,LoansC!AD$12:AD$187)+SUMIF(LoansR!$B$12:$B$187,Loans!$B88,LoansR!AD$12:AD$187)</f>
        <v>0</v>
      </c>
      <c r="AE88" s="56">
        <f>SUMIF(LoansC!$B$12:$B$187,Loans!$B88,LoansC!AE$12:AE$187)</f>
        <v>9.6699999999999994E-2</v>
      </c>
      <c r="AF88" s="37">
        <f>SUMIF(LoansC!$B$12:$B$187,Loans!$B88,LoansC!AF$12:AF$187)+SUMIF(LoansR!$B$12:$B$187,Loans!$B88,LoansR!AF$12:AF$187)</f>
        <v>-828.66511200000093</v>
      </c>
      <c r="AG88" s="37">
        <f>SUMIF(LoansC!$B$12:$B$187,Loans!$B88,LoansC!AG$12:AG$187)+SUMIF(LoansR!$B$12:$B$187,Loans!$B88,LoansR!AG$12:AG$187)</f>
        <v>0</v>
      </c>
      <c r="AH88" s="37">
        <f>SUMIF(LoansC!$B$12:$B$187,Loans!$B88,LoansC!AH$12:AH$187)+SUMIF(LoansR!$B$12:$B$187,Loans!$B88,LoansR!AH$12:AH$187)</f>
        <v>0</v>
      </c>
      <c r="AI88" s="37">
        <f>SUMIF(LoansC!$B$12:$B$187,Loans!$B88,LoansC!AI$12:AI$187)+SUMIF(LoansR!$B$12:$B$187,Loans!$B88,LoansR!AI$12:AI$187)</f>
        <v>203</v>
      </c>
      <c r="AJ88" s="37">
        <f>SUMIF(LoansC!$B$12:$B$187,Loans!$B88,LoansC!AJ$12:AJ$187)+SUMIF(LoansR!$B$12:$B$187,Loans!$B88,LoansR!AJ$12:AJ$187)</f>
        <v>53998</v>
      </c>
      <c r="AK88" s="37">
        <f>SUMIF(LoansC!$B$12:$B$187,Loans!$B88,LoansC!AK$12:AK$187)+SUMIF(LoansR!$B$12:$B$187,Loans!$B88,LoansR!AK$12:AK$187)</f>
        <v>0</v>
      </c>
      <c r="AL88" s="37">
        <f>SUMIF(LoansC!$B$12:$B$187,Loans!$B88,LoansC!AL$12:AL$187)+SUMIF(LoansR!$B$12:$B$187,Loans!$B88,LoansR!AL$12:AL$187)</f>
        <v>0</v>
      </c>
      <c r="AM88" s="37">
        <f>SUMIF(LoansC!$B$12:$B$187,Loans!$B88,LoansC!AM$12:AM$187)+SUMIF(LoansR!$B$12:$B$187,Loans!$B88,LoansR!AM$12:AM$187)</f>
        <v>0</v>
      </c>
      <c r="AN88" s="37">
        <f>SUMIF(LoansC!$B$12:$B$187,Loans!$B88,LoansC!AN$12:AN$187)+SUMIF(LoansR!$B$12:$B$187,Loans!$B88,LoansR!AN$12:AN$187)</f>
        <v>0</v>
      </c>
      <c r="AP88" s="57"/>
    </row>
    <row r="89" spans="1:42" x14ac:dyDescent="0.2">
      <c r="A89" s="1">
        <f t="shared" si="5"/>
        <v>9</v>
      </c>
      <c r="B89" s="101">
        <f t="shared" si="6"/>
        <v>45565</v>
      </c>
      <c r="C89" s="37">
        <f>SUMIF(LoansC!$B$12:$B$187,Loans!$B89,LoansC!C$12:C$187)+SUMIF(LoansR!$B$12:$B$187,Loans!$B89,LoansR!C$12:C$187)</f>
        <v>1526575.3399999992</v>
      </c>
      <c r="D89" s="37">
        <f>SUMIF(LoansC!$B$12:$B$187,Loans!$B89,LoansC!D$12:D$187)+SUMIF(LoansR!$B$12:$B$187,Loans!$B89,LoansR!D$12:D$187)</f>
        <v>153663652.81</v>
      </c>
      <c r="E89" s="37">
        <f>SUMIF(LoansC!$B$12:$B$187,Loans!$B89,LoansC!E$12:E$187)+SUMIF(LoansR!$B$12:$B$187,Loans!$B89,LoansR!E$12:E$187)</f>
        <v>0</v>
      </c>
      <c r="F89" s="37">
        <f>SUMIF(LoansC!$B$12:$B$187,Loans!$B89,LoansC!F$12:F$187)+SUMIF(LoansR!$B$12:$B$187,Loans!$B89,LoansR!F$12:F$187)</f>
        <v>0</v>
      </c>
      <c r="G89" s="37">
        <f>SUMIF(LoansC!$B$12:$B$187,Loans!$B89,LoansC!G$12:G$187)+SUMIF(LoansR!$B$12:$B$187,Loans!$B89,LoansR!G$12:G$187)</f>
        <v>1942</v>
      </c>
      <c r="H89" s="37">
        <f>SUMIF(LoansC!$B$12:$B$187,Loans!$B89,LoansC!H$12:H$187)+SUMIF(LoansR!$B$12:$B$187,Loans!$B89,LoansR!H$12:H$187)</f>
        <v>600522.61</v>
      </c>
      <c r="I89" s="37">
        <f>SUMIF(LoansC!$B$12:$B$187,Loans!$B89,LoansC!I$12:I$187)+SUMIF(LoansR!$B$12:$B$187,Loans!$B89,LoansR!I$12:I$187)</f>
        <v>0</v>
      </c>
      <c r="J89" s="37">
        <f>SUMIF(LoansC!$B$12:$B$187,Loans!$B89,LoansC!J$12:J$187)+SUMIF(LoansR!$B$12:$B$187,Loans!$B89,LoansR!J$12:J$187)</f>
        <v>600522.61</v>
      </c>
      <c r="K89" s="37">
        <f>SUMIF(LoansC!$B$12:$B$187,Loans!$B89,LoansC!K$12:K$187)+SUMIF(LoansR!$B$12:$B$187,Loans!$B89,LoansR!K$12:K$187)</f>
        <v>5559.82</v>
      </c>
      <c r="L89" s="37">
        <f>SUMIF(LoansC!$B$12:$B$187,Loans!$B89,LoansC!L$12:L$187)+SUMIF(LoansR!$B$12:$B$187,Loans!$B89,LoansR!L$12:L$187)</f>
        <v>5559.82</v>
      </c>
      <c r="M89" s="37">
        <f>SUMIF(LoansC!$B$12:$B$187,Loans!$B89,LoansC!M$12:M$187)+SUMIF(LoansR!$B$12:$B$187,Loans!$B89,LoansR!M$12:M$187)</f>
        <v>459078</v>
      </c>
      <c r="N89" s="37">
        <f>SUMIF(LoansC!$B$12:$B$187,Loans!$B89,LoansC!N$12:N$187)+SUMIF(LoansR!$B$12:$B$187,Loans!$B89,LoansR!N$12:N$187)</f>
        <v>0</v>
      </c>
      <c r="O89" s="37">
        <f>SUMIF(LoansC!$B$12:$B$187,Loans!$B89,LoansC!O$12:O$187)+SUMIF(LoansR!$B$12:$B$187,Loans!$B89,LoansR!O$12:O$187)</f>
        <v>95000</v>
      </c>
      <c r="P89" s="37">
        <f>SUMIF(LoansC!$B$12:$B$187,Loans!$B89,LoansC!P$12:P$187)+SUMIF(LoansR!$B$12:$B$187,Loans!$B89,LoansR!P$12:P$187)</f>
        <v>5559.82</v>
      </c>
      <c r="Q89" s="37">
        <f>SUMIF(LoansC!$B$12:$B$187,Loans!$B89,LoansC!Q$12:Q$187)+SUMIF(LoansR!$B$12:$B$187,Loans!$B89,LoansR!Q$12:Q$187)</f>
        <v>89440.18</v>
      </c>
      <c r="R89" s="37">
        <f>SUMIF(LoansC!$B$12:$B$187,Loans!$B89,LoansC!R$12:R$187)+SUMIF(LoansR!$B$12:$B$187,Loans!$B89,LoansR!R$12:R$187)</f>
        <v>0</v>
      </c>
      <c r="S89" s="37">
        <f>SUMIF(LoansC!$B$12:$B$187,Loans!$B89,LoansC!S$12:S$187)+SUMIF(LoansR!$B$12:$B$187,Loans!$B89,LoansR!S$12:S$187)</f>
        <v>511082.43</v>
      </c>
      <c r="T89" s="37">
        <f>SUMIF(LoansC!$B$12:$B$187,Loans!$B89,LoansC!T$12:T$187)+SUMIF(LoansR!$B$12:$B$187,Loans!$B89,LoansR!T$12:T$187)</f>
        <v>511082.43</v>
      </c>
      <c r="U89" s="37">
        <f>(SUMIF(LoansC!$B$12:$B$187,Loans!$B89,LoansC!U$12:U$187)+SUMIF(LoansR!$B$12:$B$187,Loans!$B89,LoansR!U$12:U$187))/2</f>
        <v>1</v>
      </c>
      <c r="V89" s="37">
        <f>SUMIF(LoansC!$B$12:$B$187,Loans!$B89,LoansC!V$12:V$187)+SUMIF(LoansR!$B$12:$B$187,Loans!$B89,LoansR!V$12:V$187)</f>
        <v>4839.2113655833327</v>
      </c>
      <c r="W89" s="37">
        <f>SUMIF(LoansC!$B$12:$B$187,Loans!$B89,LoansC!W$12:W$187)+SUMIF(LoansR!$B$12:$B$187,Loans!$B89,LoansR!W$12:W$187)</f>
        <v>0</v>
      </c>
      <c r="X89" s="50">
        <f>IF(MONTH($B89)&gt;=6,VLOOKUP(YEAR($B89)+1,SRECPrice!$B$5:$C$29,2,FALSE),VLOOKUP(YEAR($B89),SRECPrice!$B$5:$C$29,2,FALSE))</f>
        <v>209</v>
      </c>
      <c r="Y89" s="37">
        <f>SUMIF(LoansC!$B$12:$B$187,Loans!$B89,LoansC!Y$12:Y$187)+SUMIF(LoansR!$B$12:$B$187,Loans!$B89,LoansR!Y$12:Y$187)</f>
        <v>0</v>
      </c>
      <c r="Z89" s="37">
        <f>SUMIF(LoansC!$B$12:$B$187,Loans!$B89,LoansC!Z$12:Z$187)+SUMIF(LoansR!$B$12:$B$187,Loans!$B89,LoansR!Z$12:Z$187)</f>
        <v>0</v>
      </c>
      <c r="AA89" s="37">
        <f>SUMIF(LoansC!$B$12:$B$187,Loans!$B89,LoansC!AA$12:AA$187)+SUMIF(LoansR!$B$12:$B$187,Loans!$B89,LoansR!AA$12:AA$187)</f>
        <v>0</v>
      </c>
      <c r="AB89" s="37">
        <f>SUMIF(LoansC!$B$12:$B$187,Loans!$B89,LoansC!AB$12:AB$187)+SUMIF(LoansR!$B$12:$B$187,Loans!$B89,LoansR!AB$12:AB$187)</f>
        <v>0</v>
      </c>
      <c r="AC89" s="37">
        <f>SUMIF(LoansC!$B$12:$B$187,Loans!$B89,LoansC!AC$12:AC$187)+SUMIF(LoansR!$B$12:$B$187,Loans!$B89,LoansR!AC$12:AC$187)</f>
        <v>1742</v>
      </c>
      <c r="AD89" s="37">
        <f>SUMIF(LoansC!$B$12:$B$187,Loans!$B89,LoansC!AD$12:AD$187)+SUMIF(LoansR!$B$12:$B$187,Loans!$B89,LoansR!AD$12:AD$187)</f>
        <v>0</v>
      </c>
      <c r="AE89" s="56">
        <f>SUMIF(LoansC!$B$12:$B$187,Loans!$B89,LoansC!AE$12:AE$187)</f>
        <v>9.6699999999999994E-2</v>
      </c>
      <c r="AF89" s="37">
        <f>SUMIF(LoansC!$B$12:$B$187,Loans!$B89,LoansC!AF$12:AF$187)+SUMIF(LoansR!$B$12:$B$187,Loans!$B89,LoansR!AF$12:AF$187)</f>
        <v>-720.62713200000087</v>
      </c>
      <c r="AG89" s="37">
        <f>SUMIF(LoansC!$B$12:$B$187,Loans!$B89,LoansC!AG$12:AG$187)+SUMIF(LoansR!$B$12:$B$187,Loans!$B89,LoansR!AG$12:AG$187)</f>
        <v>0</v>
      </c>
      <c r="AH89" s="37">
        <f>SUMIF(LoansC!$B$12:$B$187,Loans!$B89,LoansC!AH$12:AH$187)+SUMIF(LoansR!$B$12:$B$187,Loans!$B89,LoansR!AH$12:AH$187)</f>
        <v>0</v>
      </c>
      <c r="AI89" s="37">
        <f>SUMIF(LoansC!$B$12:$B$187,Loans!$B89,LoansC!AI$12:AI$187)+SUMIF(LoansR!$B$12:$B$187,Loans!$B89,LoansR!AI$12:AI$187)</f>
        <v>200</v>
      </c>
      <c r="AJ89" s="37">
        <f>SUMIF(LoansC!$B$12:$B$187,Loans!$B89,LoansC!AJ$12:AJ$187)+SUMIF(LoansR!$B$12:$B$187,Loans!$B89,LoansR!AJ$12:AJ$187)</f>
        <v>53200</v>
      </c>
      <c r="AK89" s="37">
        <f>SUMIF(LoansC!$B$12:$B$187,Loans!$B89,LoansC!AK$12:AK$187)+SUMIF(LoansR!$B$12:$B$187,Loans!$B89,LoansR!AK$12:AK$187)</f>
        <v>0</v>
      </c>
      <c r="AL89" s="37">
        <f>SUMIF(LoansC!$B$12:$B$187,Loans!$B89,LoansC!AL$12:AL$187)+SUMIF(LoansR!$B$12:$B$187,Loans!$B89,LoansR!AL$12:AL$187)</f>
        <v>0</v>
      </c>
      <c r="AM89" s="37">
        <f>SUMIF(LoansC!$B$12:$B$187,Loans!$B89,LoansC!AM$12:AM$187)+SUMIF(LoansR!$B$12:$B$187,Loans!$B89,LoansR!AM$12:AM$187)</f>
        <v>0</v>
      </c>
      <c r="AN89" s="37">
        <f>SUMIF(LoansC!$B$12:$B$187,Loans!$B89,LoansC!AN$12:AN$187)+SUMIF(LoansR!$B$12:$B$187,Loans!$B89,LoansR!AN$12:AN$187)</f>
        <v>0</v>
      </c>
      <c r="AP89" s="57"/>
    </row>
    <row r="90" spans="1:42" x14ac:dyDescent="0.2">
      <c r="A90" s="1">
        <f t="shared" si="5"/>
        <v>10</v>
      </c>
      <c r="B90" s="101">
        <f t="shared" si="6"/>
        <v>45596</v>
      </c>
      <c r="C90" s="37">
        <f>SUMIF(LoansC!$B$12:$B$187,Loans!$B90,LoansC!C$12:C$187)+SUMIF(LoansR!$B$12:$B$187,Loans!$B90,LoansR!C$12:C$187)</f>
        <v>1200316.57</v>
      </c>
      <c r="D90" s="37">
        <f>SUMIF(LoansC!$B$12:$B$187,Loans!$B90,LoansC!D$12:D$187)+SUMIF(LoansR!$B$12:$B$187,Loans!$B90,LoansR!D$12:D$187)</f>
        <v>154863969.38</v>
      </c>
      <c r="E90" s="37">
        <f>SUMIF(LoansC!$B$12:$B$187,Loans!$B90,LoansC!E$12:E$187)+SUMIF(LoansR!$B$12:$B$187,Loans!$B90,LoansR!E$12:E$187)</f>
        <v>0</v>
      </c>
      <c r="F90" s="37">
        <f>SUMIF(LoansC!$B$12:$B$187,Loans!$B90,LoansC!F$12:F$187)+SUMIF(LoansR!$B$12:$B$187,Loans!$B90,LoansR!F$12:F$187)</f>
        <v>0</v>
      </c>
      <c r="G90" s="37">
        <f>SUMIF(LoansC!$B$12:$B$187,Loans!$B90,LoansC!G$12:G$187)+SUMIF(LoansR!$B$12:$B$187,Loans!$B90,LoansR!G$12:G$187)</f>
        <v>1741</v>
      </c>
      <c r="H90" s="37">
        <f>SUMIF(LoansC!$B$12:$B$187,Loans!$B90,LoansC!H$12:H$187)+SUMIF(LoansR!$B$12:$B$187,Loans!$B90,LoansR!H$12:H$187)</f>
        <v>511082.43</v>
      </c>
      <c r="I90" s="37">
        <f>SUMIF(LoansC!$B$12:$B$187,Loans!$B90,LoansC!I$12:I$187)+SUMIF(LoansR!$B$12:$B$187,Loans!$B90,LoansR!I$12:I$187)</f>
        <v>0</v>
      </c>
      <c r="J90" s="37">
        <f>SUMIF(LoansC!$B$12:$B$187,Loans!$B90,LoansC!J$12:J$187)+SUMIF(LoansR!$B$12:$B$187,Loans!$B90,LoansR!J$12:J$187)</f>
        <v>511082.43</v>
      </c>
      <c r="K90" s="37">
        <f>SUMIF(LoansC!$B$12:$B$187,Loans!$B90,LoansC!K$12:K$187)+SUMIF(LoansR!$B$12:$B$187,Loans!$B90,LoansR!K$12:K$187)</f>
        <v>4731.76</v>
      </c>
      <c r="L90" s="37">
        <f>SUMIF(LoansC!$B$12:$B$187,Loans!$B90,LoansC!L$12:L$187)+SUMIF(LoansR!$B$12:$B$187,Loans!$B90,LoansR!L$12:L$187)</f>
        <v>4731.76</v>
      </c>
      <c r="M90" s="37">
        <f>SUMIF(LoansC!$B$12:$B$187,Loans!$B90,LoansC!M$12:M$187)+SUMIF(LoansR!$B$12:$B$187,Loans!$B90,LoansR!M$12:M$187)</f>
        <v>413611</v>
      </c>
      <c r="N90" s="37">
        <f>SUMIF(LoansC!$B$12:$B$187,Loans!$B90,LoansC!N$12:N$187)+SUMIF(LoansR!$B$12:$B$187,Loans!$B90,LoansR!N$12:N$187)</f>
        <v>0</v>
      </c>
      <c r="O90" s="37">
        <f>SUMIF(LoansC!$B$12:$B$187,Loans!$B90,LoansC!O$12:O$187)+SUMIF(LoansR!$B$12:$B$187,Loans!$B90,LoansR!O$12:O$187)</f>
        <v>88825</v>
      </c>
      <c r="P90" s="37">
        <f>SUMIF(LoansC!$B$12:$B$187,Loans!$B90,LoansC!P$12:P$187)+SUMIF(LoansR!$B$12:$B$187,Loans!$B90,LoansR!P$12:P$187)</f>
        <v>4731.76</v>
      </c>
      <c r="Q90" s="37">
        <f>SUMIF(LoansC!$B$12:$B$187,Loans!$B90,LoansC!Q$12:Q$187)+SUMIF(LoansR!$B$12:$B$187,Loans!$B90,LoansR!Q$12:Q$187)</f>
        <v>84093.24</v>
      </c>
      <c r="R90" s="37">
        <f>SUMIF(LoansC!$B$12:$B$187,Loans!$B90,LoansC!R$12:R$187)+SUMIF(LoansR!$B$12:$B$187,Loans!$B90,LoansR!R$12:R$187)</f>
        <v>0</v>
      </c>
      <c r="S90" s="37">
        <f>SUMIF(LoansC!$B$12:$B$187,Loans!$B90,LoansC!S$12:S$187)+SUMIF(LoansR!$B$12:$B$187,Loans!$B90,LoansR!S$12:S$187)</f>
        <v>426989.19</v>
      </c>
      <c r="T90" s="37">
        <f>SUMIF(LoansC!$B$12:$B$187,Loans!$B90,LoansC!T$12:T$187)+SUMIF(LoansR!$B$12:$B$187,Loans!$B90,LoansR!T$12:T$187)</f>
        <v>426989.19</v>
      </c>
      <c r="U90" s="37">
        <f>(SUMIF(LoansC!$B$12:$B$187,Loans!$B90,LoansC!U$12:U$187)+SUMIF(LoansR!$B$12:$B$187,Loans!$B90,LoansR!U$12:U$187))/2</f>
        <v>1</v>
      </c>
      <c r="V90" s="37">
        <f>SUMIF(LoansC!$B$12:$B$187,Loans!$B90,LoansC!V$12:V$187)+SUMIF(LoansR!$B$12:$B$187,Loans!$B90,LoansR!V$12:V$187)</f>
        <v>4118.4725817499993</v>
      </c>
      <c r="W90" s="37">
        <f>SUMIF(LoansC!$B$12:$B$187,Loans!$B90,LoansC!W$12:W$187)+SUMIF(LoansR!$B$12:$B$187,Loans!$B90,LoansR!W$12:W$187)</f>
        <v>0</v>
      </c>
      <c r="X90" s="50">
        <f>IF(MONTH($B90)&gt;=6,VLOOKUP(YEAR($B90)+1,SRECPrice!$B$5:$C$29,2,FALSE),VLOOKUP(YEAR($B90),SRECPrice!$B$5:$C$29,2,FALSE))</f>
        <v>209</v>
      </c>
      <c r="Y90" s="37">
        <f>SUMIF(LoansC!$B$12:$B$187,Loans!$B90,LoansC!Y$12:Y$187)+SUMIF(LoansR!$B$12:$B$187,Loans!$B90,LoansR!Y$12:Y$187)</f>
        <v>0</v>
      </c>
      <c r="Z90" s="37">
        <f>SUMIF(LoansC!$B$12:$B$187,Loans!$B90,LoansC!Z$12:Z$187)+SUMIF(LoansR!$B$12:$B$187,Loans!$B90,LoansR!Z$12:Z$187)</f>
        <v>0</v>
      </c>
      <c r="AA90" s="37">
        <f>SUMIF(LoansC!$B$12:$B$187,Loans!$B90,LoansC!AA$12:AA$187)+SUMIF(LoansR!$B$12:$B$187,Loans!$B90,LoansR!AA$12:AA$187)</f>
        <v>0</v>
      </c>
      <c r="AB90" s="37">
        <f>SUMIF(LoansC!$B$12:$B$187,Loans!$B90,LoansC!AB$12:AB$187)+SUMIF(LoansR!$B$12:$B$187,Loans!$B90,LoansR!AB$12:AB$187)</f>
        <v>0</v>
      </c>
      <c r="AC90" s="37">
        <f>SUMIF(LoansC!$B$12:$B$187,Loans!$B90,LoansC!AC$12:AC$187)+SUMIF(LoansR!$B$12:$B$187,Loans!$B90,LoansR!AC$12:AC$187)</f>
        <v>1554</v>
      </c>
      <c r="AD90" s="37">
        <f>SUMIF(LoansC!$B$12:$B$187,Loans!$B90,LoansC!AD$12:AD$187)+SUMIF(LoansR!$B$12:$B$187,Loans!$B90,LoansR!AD$12:AD$187)</f>
        <v>0</v>
      </c>
      <c r="AE90" s="56">
        <f>SUMIF(LoansC!$B$12:$B$187,Loans!$B90,LoansC!AE$12:AE$187)</f>
        <v>9.6699999999999994E-2</v>
      </c>
      <c r="AF90" s="37">
        <f>SUMIF(LoansC!$B$12:$B$187,Loans!$B90,LoansC!AF$12:AF$187)+SUMIF(LoansR!$B$12:$B$187,Loans!$B90,LoansR!AF$12:AF$187)</f>
        <v>-613.29891600000076</v>
      </c>
      <c r="AG90" s="37">
        <f>SUMIF(LoansC!$B$12:$B$187,Loans!$B90,LoansC!AG$12:AG$187)+SUMIF(LoansR!$B$12:$B$187,Loans!$B90,LoansR!AG$12:AG$187)</f>
        <v>0</v>
      </c>
      <c r="AH90" s="37">
        <f>SUMIF(LoansC!$B$12:$B$187,Loans!$B90,LoansC!AH$12:AH$187)+SUMIF(LoansR!$B$12:$B$187,Loans!$B90,LoansR!AH$12:AH$187)</f>
        <v>0</v>
      </c>
      <c r="AI90" s="37">
        <f>SUMIF(LoansC!$B$12:$B$187,Loans!$B90,LoansC!AI$12:AI$187)+SUMIF(LoansR!$B$12:$B$187,Loans!$B90,LoansR!AI$12:AI$187)</f>
        <v>187</v>
      </c>
      <c r="AJ90" s="37">
        <f>SUMIF(LoansC!$B$12:$B$187,Loans!$B90,LoansC!AJ$12:AJ$187)+SUMIF(LoansR!$B$12:$B$187,Loans!$B90,LoansR!AJ$12:AJ$187)</f>
        <v>49742</v>
      </c>
      <c r="AK90" s="37">
        <f>SUMIF(LoansC!$B$12:$B$187,Loans!$B90,LoansC!AK$12:AK$187)+SUMIF(LoansR!$B$12:$B$187,Loans!$B90,LoansR!AK$12:AK$187)</f>
        <v>0</v>
      </c>
      <c r="AL90" s="37">
        <f>SUMIF(LoansC!$B$12:$B$187,Loans!$B90,LoansC!AL$12:AL$187)+SUMIF(LoansR!$B$12:$B$187,Loans!$B90,LoansR!AL$12:AL$187)</f>
        <v>0</v>
      </c>
      <c r="AM90" s="37">
        <f>SUMIF(LoansC!$B$12:$B$187,Loans!$B90,LoansC!AM$12:AM$187)+SUMIF(LoansR!$B$12:$B$187,Loans!$B90,LoansR!AM$12:AM$187)</f>
        <v>0</v>
      </c>
      <c r="AN90" s="37">
        <f>SUMIF(LoansC!$B$12:$B$187,Loans!$B90,LoansC!AN$12:AN$187)+SUMIF(LoansR!$B$12:$B$187,Loans!$B90,LoansR!AN$12:AN$187)</f>
        <v>0</v>
      </c>
      <c r="AP90" s="57"/>
    </row>
    <row r="91" spans="1:42" x14ac:dyDescent="0.2">
      <c r="A91" s="1">
        <f t="shared" si="5"/>
        <v>11</v>
      </c>
      <c r="B91" s="101">
        <f t="shared" si="6"/>
        <v>45626</v>
      </c>
      <c r="C91" s="37">
        <f>SUMIF(LoansC!$B$12:$B$187,Loans!$B91,LoansC!C$12:C$187)+SUMIF(LoansR!$B$12:$B$187,Loans!$B91,LoansR!C$12:C$187)</f>
        <v>757049.24</v>
      </c>
      <c r="D91" s="37">
        <f>SUMIF(LoansC!$B$12:$B$187,Loans!$B91,LoansC!D$12:D$187)+SUMIF(LoansR!$B$12:$B$187,Loans!$B91,LoansR!D$12:D$187)</f>
        <v>155621018.62</v>
      </c>
      <c r="E91" s="37">
        <f>SUMIF(LoansC!$B$12:$B$187,Loans!$B91,LoansC!E$12:E$187)+SUMIF(LoansR!$B$12:$B$187,Loans!$B91,LoansR!E$12:E$187)</f>
        <v>0</v>
      </c>
      <c r="F91" s="37">
        <f>SUMIF(LoansC!$B$12:$B$187,Loans!$B91,LoansC!F$12:F$187)+SUMIF(LoansR!$B$12:$B$187,Loans!$B91,LoansR!F$12:F$187)</f>
        <v>0</v>
      </c>
      <c r="G91" s="37">
        <f>SUMIF(LoansC!$B$12:$B$187,Loans!$B91,LoansC!G$12:G$187)+SUMIF(LoansR!$B$12:$B$187,Loans!$B91,LoansR!G$12:G$187)</f>
        <v>1482</v>
      </c>
      <c r="H91" s="37">
        <f>SUMIF(LoansC!$B$12:$B$187,Loans!$B91,LoansC!H$12:H$187)+SUMIF(LoansR!$B$12:$B$187,Loans!$B91,LoansR!H$12:H$187)</f>
        <v>426989.19</v>
      </c>
      <c r="I91" s="37">
        <f>SUMIF(LoansC!$B$12:$B$187,Loans!$B91,LoansC!I$12:I$187)+SUMIF(LoansR!$B$12:$B$187,Loans!$B91,LoansR!I$12:I$187)</f>
        <v>0</v>
      </c>
      <c r="J91" s="37">
        <f>SUMIF(LoansC!$B$12:$B$187,Loans!$B91,LoansC!J$12:J$187)+SUMIF(LoansR!$B$12:$B$187,Loans!$B91,LoansR!J$12:J$187)</f>
        <v>426989.19</v>
      </c>
      <c r="K91" s="37">
        <f>SUMIF(LoansC!$B$12:$B$187,Loans!$B91,LoansC!K$12:K$187)+SUMIF(LoansR!$B$12:$B$187,Loans!$B91,LoansR!K$12:K$187)</f>
        <v>3953.19</v>
      </c>
      <c r="L91" s="37">
        <f>SUMIF(LoansC!$B$12:$B$187,Loans!$B91,LoansC!L$12:L$187)+SUMIF(LoansR!$B$12:$B$187,Loans!$B91,LoansR!L$12:L$187)</f>
        <v>3953.19</v>
      </c>
      <c r="M91" s="37">
        <f>SUMIF(LoansC!$B$12:$B$187,Loans!$B91,LoansC!M$12:M$187)+SUMIF(LoansR!$B$12:$B$187,Loans!$B91,LoansR!M$12:M$187)</f>
        <v>352830</v>
      </c>
      <c r="N91" s="37">
        <f>SUMIF(LoansC!$B$12:$B$187,Loans!$B91,LoansC!N$12:N$187)+SUMIF(LoansR!$B$12:$B$187,Loans!$B91,LoansR!N$12:N$187)</f>
        <v>0</v>
      </c>
      <c r="O91" s="37">
        <f>SUMIF(LoansC!$B$12:$B$187,Loans!$B91,LoansC!O$12:O$187)+SUMIF(LoansR!$B$12:$B$187,Loans!$B91,LoansR!O$12:O$187)</f>
        <v>76950</v>
      </c>
      <c r="P91" s="37">
        <f>SUMIF(LoansC!$B$12:$B$187,Loans!$B91,LoansC!P$12:P$187)+SUMIF(LoansR!$B$12:$B$187,Loans!$B91,LoansR!P$12:P$187)</f>
        <v>3953.19</v>
      </c>
      <c r="Q91" s="37">
        <f>SUMIF(LoansC!$B$12:$B$187,Loans!$B91,LoansC!Q$12:Q$187)+SUMIF(LoansR!$B$12:$B$187,Loans!$B91,LoansR!Q$12:Q$187)</f>
        <v>72996.81</v>
      </c>
      <c r="R91" s="37">
        <f>SUMIF(LoansC!$B$12:$B$187,Loans!$B91,LoansC!R$12:R$187)+SUMIF(LoansR!$B$12:$B$187,Loans!$B91,LoansR!R$12:R$187)</f>
        <v>0</v>
      </c>
      <c r="S91" s="37">
        <f>SUMIF(LoansC!$B$12:$B$187,Loans!$B91,LoansC!S$12:S$187)+SUMIF(LoansR!$B$12:$B$187,Loans!$B91,LoansR!S$12:S$187)</f>
        <v>353992.38</v>
      </c>
      <c r="T91" s="37">
        <f>SUMIF(LoansC!$B$12:$B$187,Loans!$B91,LoansC!T$12:T$187)+SUMIF(LoansR!$B$12:$B$187,Loans!$B91,LoansR!T$12:T$187)</f>
        <v>353992.38</v>
      </c>
      <c r="U91" s="37">
        <f>(SUMIF(LoansC!$B$12:$B$187,Loans!$B91,LoansC!U$12:U$187)+SUMIF(LoansR!$B$12:$B$187,Loans!$B91,LoansR!U$12:U$187))/2</f>
        <v>1</v>
      </c>
      <c r="V91" s="37">
        <f>SUMIF(LoansC!$B$12:$B$187,Loans!$B91,LoansC!V$12:V$187)+SUMIF(LoansR!$B$12:$B$187,Loans!$B91,LoansR!V$12:V$187)</f>
        <v>3440.8212227499994</v>
      </c>
      <c r="W91" s="37">
        <f>SUMIF(LoansC!$B$12:$B$187,Loans!$B91,LoansC!W$12:W$187)+SUMIF(LoansR!$B$12:$B$187,Loans!$B91,LoansR!W$12:W$187)</f>
        <v>0</v>
      </c>
      <c r="X91" s="50">
        <f>IF(MONTH($B91)&gt;=6,VLOOKUP(YEAR($B91)+1,SRECPrice!$B$5:$C$29,2,FALSE),VLOOKUP(YEAR($B91),SRECPrice!$B$5:$C$29,2,FALSE))</f>
        <v>209</v>
      </c>
      <c r="Y91" s="37">
        <f>SUMIF(LoansC!$B$12:$B$187,Loans!$B91,LoansC!Y$12:Y$187)+SUMIF(LoansR!$B$12:$B$187,Loans!$B91,LoansR!Y$12:Y$187)</f>
        <v>0</v>
      </c>
      <c r="Z91" s="37">
        <f>SUMIF(LoansC!$B$12:$B$187,Loans!$B91,LoansC!Z$12:Z$187)+SUMIF(LoansR!$B$12:$B$187,Loans!$B91,LoansR!Z$12:Z$187)</f>
        <v>0</v>
      </c>
      <c r="AA91" s="37">
        <f>SUMIF(LoansC!$B$12:$B$187,Loans!$B91,LoansC!AA$12:AA$187)+SUMIF(LoansR!$B$12:$B$187,Loans!$B91,LoansR!AA$12:AA$187)</f>
        <v>0</v>
      </c>
      <c r="AB91" s="37">
        <f>SUMIF(LoansC!$B$12:$B$187,Loans!$B91,LoansC!AB$12:AB$187)+SUMIF(LoansR!$B$12:$B$187,Loans!$B91,LoansR!AB$12:AB$187)</f>
        <v>0</v>
      </c>
      <c r="AC91" s="37">
        <f>SUMIF(LoansC!$B$12:$B$187,Loans!$B91,LoansC!AC$12:AC$187)+SUMIF(LoansR!$B$12:$B$187,Loans!$B91,LoansR!AC$12:AC$187)</f>
        <v>1320</v>
      </c>
      <c r="AD91" s="37">
        <f>SUMIF(LoansC!$B$12:$B$187,Loans!$B91,LoansC!AD$12:AD$187)+SUMIF(LoansR!$B$12:$B$187,Loans!$B91,LoansR!AD$12:AD$187)</f>
        <v>0</v>
      </c>
      <c r="AE91" s="56">
        <f>SUMIF(LoansC!$B$12:$B$187,Loans!$B91,LoansC!AE$12:AE$187)</f>
        <v>9.6699999999999994E-2</v>
      </c>
      <c r="AF91" s="37">
        <f>SUMIF(LoansC!$B$12:$B$187,Loans!$B91,LoansC!AF$12:AF$187)+SUMIF(LoansR!$B$12:$B$187,Loans!$B91,LoansR!AF$12:AF$187)</f>
        <v>-512.38702800000056</v>
      </c>
      <c r="AG91" s="37">
        <f>SUMIF(LoansC!$B$12:$B$187,Loans!$B91,LoansC!AG$12:AG$187)+SUMIF(LoansR!$B$12:$B$187,Loans!$B91,LoansR!AG$12:AG$187)</f>
        <v>0</v>
      </c>
      <c r="AH91" s="37">
        <f>SUMIF(LoansC!$B$12:$B$187,Loans!$B91,LoansC!AH$12:AH$187)+SUMIF(LoansR!$B$12:$B$187,Loans!$B91,LoansR!AH$12:AH$187)</f>
        <v>0</v>
      </c>
      <c r="AI91" s="37">
        <f>SUMIF(LoansC!$B$12:$B$187,Loans!$B91,LoansC!AI$12:AI$187)+SUMIF(LoansR!$B$12:$B$187,Loans!$B91,LoansR!AI$12:AI$187)</f>
        <v>162</v>
      </c>
      <c r="AJ91" s="37">
        <f>SUMIF(LoansC!$B$12:$B$187,Loans!$B91,LoansC!AJ$12:AJ$187)+SUMIF(LoansR!$B$12:$B$187,Loans!$B91,LoansR!AJ$12:AJ$187)</f>
        <v>43092</v>
      </c>
      <c r="AK91" s="37">
        <f>SUMIF(LoansC!$B$12:$B$187,Loans!$B91,LoansC!AK$12:AK$187)+SUMIF(LoansR!$B$12:$B$187,Loans!$B91,LoansR!AK$12:AK$187)</f>
        <v>0</v>
      </c>
      <c r="AL91" s="37">
        <f>SUMIF(LoansC!$B$12:$B$187,Loans!$B91,LoansC!AL$12:AL$187)+SUMIF(LoansR!$B$12:$B$187,Loans!$B91,LoansR!AL$12:AL$187)</f>
        <v>0</v>
      </c>
      <c r="AM91" s="37">
        <f>SUMIF(LoansC!$B$12:$B$187,Loans!$B91,LoansC!AM$12:AM$187)+SUMIF(LoansR!$B$12:$B$187,Loans!$B91,LoansR!AM$12:AM$187)</f>
        <v>0</v>
      </c>
      <c r="AN91" s="37">
        <f>SUMIF(LoansC!$B$12:$B$187,Loans!$B91,LoansC!AN$12:AN$187)+SUMIF(LoansR!$B$12:$B$187,Loans!$B91,LoansR!AN$12:AN$187)</f>
        <v>0</v>
      </c>
      <c r="AP91" s="57"/>
    </row>
    <row r="92" spans="1:42" x14ac:dyDescent="0.2">
      <c r="A92" s="1">
        <f t="shared" si="5"/>
        <v>12</v>
      </c>
      <c r="B92" s="101">
        <f t="shared" si="6"/>
        <v>45657</v>
      </c>
      <c r="C92" s="37">
        <f>SUMIF(LoansC!$B$12:$B$187,Loans!$B92,LoansC!C$12:C$187)+SUMIF(LoansR!$B$12:$B$187,Loans!$B92,LoansR!C$12:C$187)</f>
        <v>670252.07000000007</v>
      </c>
      <c r="D92" s="37">
        <f>SUMIF(LoansC!$B$12:$B$187,Loans!$B92,LoansC!D$12:D$187)+SUMIF(LoansR!$B$12:$B$187,Loans!$B92,LoansR!D$12:D$187)</f>
        <v>156291270.69</v>
      </c>
      <c r="E92" s="37">
        <f>SUMIF(LoansC!$B$12:$B$187,Loans!$B92,LoansC!E$12:E$187)+SUMIF(LoansR!$B$12:$B$187,Loans!$B92,LoansR!E$12:E$187)</f>
        <v>0</v>
      </c>
      <c r="F92" s="37">
        <f>SUMIF(LoansC!$B$12:$B$187,Loans!$B92,LoansC!F$12:F$187)+SUMIF(LoansR!$B$12:$B$187,Loans!$B92,LoansR!F$12:F$187)</f>
        <v>0</v>
      </c>
      <c r="G92" s="37">
        <f>SUMIF(LoansC!$B$12:$B$187,Loans!$B92,LoansC!G$12:G$187)+SUMIF(LoansR!$B$12:$B$187,Loans!$B92,LoansR!G$12:G$187)</f>
        <v>1202</v>
      </c>
      <c r="H92" s="37">
        <f>SUMIF(LoansC!$B$12:$B$187,Loans!$B92,LoansC!H$12:H$187)+SUMIF(LoansR!$B$12:$B$187,Loans!$B92,LoansR!H$12:H$187)</f>
        <v>353992.38</v>
      </c>
      <c r="I92" s="37">
        <f>SUMIF(LoansC!$B$12:$B$187,Loans!$B92,LoansC!I$12:I$187)+SUMIF(LoansR!$B$12:$B$187,Loans!$B92,LoansR!I$12:I$187)</f>
        <v>0</v>
      </c>
      <c r="J92" s="37">
        <f>SUMIF(LoansC!$B$12:$B$187,Loans!$B92,LoansC!J$12:J$187)+SUMIF(LoansR!$B$12:$B$187,Loans!$B92,LoansR!J$12:J$187)</f>
        <v>353992.38</v>
      </c>
      <c r="K92" s="37">
        <f>SUMIF(LoansC!$B$12:$B$187,Loans!$B92,LoansC!K$12:K$187)+SUMIF(LoansR!$B$12:$B$187,Loans!$B92,LoansR!K$12:K$187)</f>
        <v>3277.37</v>
      </c>
      <c r="L92" s="37">
        <f>SUMIF(LoansC!$B$12:$B$187,Loans!$B92,LoansC!L$12:L$187)+SUMIF(LoansR!$B$12:$B$187,Loans!$B92,LoansR!L$12:L$187)</f>
        <v>3277.37</v>
      </c>
      <c r="M92" s="37">
        <f>SUMIF(LoansC!$B$12:$B$187,Loans!$B92,LoansC!M$12:M$187)+SUMIF(LoansR!$B$12:$B$187,Loans!$B92,LoansR!M$12:M$187)</f>
        <v>287128</v>
      </c>
      <c r="N92" s="37">
        <f>SUMIF(LoansC!$B$12:$B$187,Loans!$B92,LoansC!N$12:N$187)+SUMIF(LoansR!$B$12:$B$187,Loans!$B92,LoansR!N$12:N$187)</f>
        <v>0</v>
      </c>
      <c r="O92" s="37">
        <f>SUMIF(LoansC!$B$12:$B$187,Loans!$B92,LoansC!O$12:O$187)+SUMIF(LoansR!$B$12:$B$187,Loans!$B92,LoansR!O$12:O$187)</f>
        <v>64125</v>
      </c>
      <c r="P92" s="37">
        <f>SUMIF(LoansC!$B$12:$B$187,Loans!$B92,LoansC!P$12:P$187)+SUMIF(LoansR!$B$12:$B$187,Loans!$B92,LoansR!P$12:P$187)</f>
        <v>3277.37</v>
      </c>
      <c r="Q92" s="37">
        <f>SUMIF(LoansC!$B$12:$B$187,Loans!$B92,LoansC!Q$12:Q$187)+SUMIF(LoansR!$B$12:$B$187,Loans!$B92,LoansR!Q$12:Q$187)</f>
        <v>60847.630000000005</v>
      </c>
      <c r="R92" s="37">
        <f>SUMIF(LoansC!$B$12:$B$187,Loans!$B92,LoansC!R$12:R$187)+SUMIF(LoansR!$B$12:$B$187,Loans!$B92,LoansR!R$12:R$187)</f>
        <v>0</v>
      </c>
      <c r="S92" s="37">
        <f>SUMIF(LoansC!$B$12:$B$187,Loans!$B92,LoansC!S$12:S$187)+SUMIF(LoansR!$B$12:$B$187,Loans!$B92,LoansR!S$12:S$187)</f>
        <v>293144.75</v>
      </c>
      <c r="T92" s="37">
        <f>SUMIF(LoansC!$B$12:$B$187,Loans!$B92,LoansC!T$12:T$187)+SUMIF(LoansR!$B$12:$B$187,Loans!$B92,LoansR!T$12:T$187)</f>
        <v>293144.75</v>
      </c>
      <c r="U92" s="37">
        <f>(SUMIF(LoansC!$B$12:$B$187,Loans!$B92,LoansC!U$12:U$187)+SUMIF(LoansR!$B$12:$B$187,Loans!$B92,LoansR!U$12:U$187))/2</f>
        <v>1</v>
      </c>
      <c r="V92" s="37">
        <f>SUMIF(LoansC!$B$12:$B$187,Loans!$B92,LoansC!V$12:V$187)+SUMIF(LoansR!$B$12:$B$187,Loans!$B92,LoansR!V$12:V$187)</f>
        <v>2852.5885954999999</v>
      </c>
      <c r="W92" s="37">
        <f>SUMIF(LoansC!$B$12:$B$187,Loans!$B92,LoansC!W$12:W$187)+SUMIF(LoansR!$B$12:$B$187,Loans!$B92,LoansR!W$12:W$187)</f>
        <v>0</v>
      </c>
      <c r="X92" s="50">
        <f>IF(MONTH($B92)&gt;=6,VLOOKUP(YEAR($B92)+1,SRECPrice!$B$5:$C$29,2,FALSE),VLOOKUP(YEAR($B92),SRECPrice!$B$5:$C$29,2,FALSE))</f>
        <v>209</v>
      </c>
      <c r="Y92" s="37">
        <f>SUMIF(LoansC!$B$12:$B$187,Loans!$B92,LoansC!Y$12:Y$187)+SUMIF(LoansR!$B$12:$B$187,Loans!$B92,LoansR!Y$12:Y$187)</f>
        <v>0</v>
      </c>
      <c r="Z92" s="37">
        <f>SUMIF(LoansC!$B$12:$B$187,Loans!$B92,LoansC!Z$12:Z$187)+SUMIF(LoansR!$B$12:$B$187,Loans!$B92,LoansR!Z$12:Z$187)</f>
        <v>0</v>
      </c>
      <c r="AA92" s="37">
        <f>SUMIF(LoansC!$B$12:$B$187,Loans!$B92,LoansC!AA$12:AA$187)+SUMIF(LoansR!$B$12:$B$187,Loans!$B92,LoansR!AA$12:AA$187)</f>
        <v>0</v>
      </c>
      <c r="AB92" s="37">
        <f>SUMIF(LoansC!$B$12:$B$187,Loans!$B92,LoansC!AB$12:AB$187)+SUMIF(LoansR!$B$12:$B$187,Loans!$B92,LoansR!AB$12:AB$187)</f>
        <v>0</v>
      </c>
      <c r="AC92" s="37">
        <f>SUMIF(LoansC!$B$12:$B$187,Loans!$B92,LoansC!AC$12:AC$187)+SUMIF(LoansR!$B$12:$B$187,Loans!$B92,LoansR!AC$12:AC$187)</f>
        <v>1067</v>
      </c>
      <c r="AD92" s="37">
        <f>SUMIF(LoansC!$B$12:$B$187,Loans!$B92,LoansC!AD$12:AD$187)+SUMIF(LoansR!$B$12:$B$187,Loans!$B92,LoansR!AD$12:AD$187)</f>
        <v>0</v>
      </c>
      <c r="AE92" s="56">
        <f>SUMIF(LoansC!$B$12:$B$187,Loans!$B92,LoansC!AE$12:AE$187)</f>
        <v>9.6699999999999994E-2</v>
      </c>
      <c r="AF92" s="37">
        <f>SUMIF(LoansC!$B$12:$B$187,Loans!$B92,LoansC!AF$12:AF$187)+SUMIF(LoansR!$B$12:$B$187,Loans!$B92,LoansR!AF$12:AF$187)</f>
        <v>-424.79085600000053</v>
      </c>
      <c r="AG92" s="37">
        <f>SUMIF(LoansC!$B$12:$B$187,Loans!$B92,LoansC!AG$12:AG$187)+SUMIF(LoansR!$B$12:$B$187,Loans!$B92,LoansR!AG$12:AG$187)</f>
        <v>0</v>
      </c>
      <c r="AH92" s="37">
        <f>SUMIF(LoansC!$B$12:$B$187,Loans!$B92,LoansC!AH$12:AH$187)+SUMIF(LoansR!$B$12:$B$187,Loans!$B92,LoansR!AH$12:AH$187)</f>
        <v>0</v>
      </c>
      <c r="AI92" s="37">
        <f>SUMIF(LoansC!$B$12:$B$187,Loans!$B92,LoansC!AI$12:AI$187)+SUMIF(LoansR!$B$12:$B$187,Loans!$B92,LoansR!AI$12:AI$187)</f>
        <v>135</v>
      </c>
      <c r="AJ92" s="37">
        <f>SUMIF(LoansC!$B$12:$B$187,Loans!$B92,LoansC!AJ$12:AJ$187)+SUMIF(LoansR!$B$12:$B$187,Loans!$B92,LoansR!AJ$12:AJ$187)</f>
        <v>35910</v>
      </c>
      <c r="AK92" s="37">
        <f>SUMIF(LoansC!$B$12:$B$187,Loans!$B92,LoansC!AK$12:AK$187)+SUMIF(LoansR!$B$12:$B$187,Loans!$B92,LoansR!AK$12:AK$187)</f>
        <v>0</v>
      </c>
      <c r="AL92" s="37">
        <f>SUMIF(LoansC!$B$12:$B$187,Loans!$B92,LoansC!AL$12:AL$187)+SUMIF(LoansR!$B$12:$B$187,Loans!$B92,LoansR!AL$12:AL$187)</f>
        <v>0</v>
      </c>
      <c r="AM92" s="37">
        <f>SUMIF(LoansC!$B$12:$B$187,Loans!$B92,LoansC!AM$12:AM$187)+SUMIF(LoansR!$B$12:$B$187,Loans!$B92,LoansR!AM$12:AM$187)</f>
        <v>0</v>
      </c>
      <c r="AN92" s="37">
        <f>SUMIF(LoansC!$B$12:$B$187,Loans!$B92,LoansC!AN$12:AN$187)+SUMIF(LoansR!$B$12:$B$187,Loans!$B92,LoansR!AN$12:AN$187)</f>
        <v>0</v>
      </c>
      <c r="AP92" s="57"/>
    </row>
    <row r="93" spans="1:42" x14ac:dyDescent="0.2">
      <c r="A93" s="1">
        <f t="shared" si="5"/>
        <v>1</v>
      </c>
      <c r="B93" s="101">
        <f t="shared" si="6"/>
        <v>45688</v>
      </c>
      <c r="C93" s="37">
        <f>SUMIF(LoansC!$B$12:$B$187,Loans!$B93,LoansC!C$12:C$187)+SUMIF(LoansR!$B$12:$B$187,Loans!$B93,LoansR!C$12:C$187)</f>
        <v>523246.36</v>
      </c>
      <c r="D93" s="37">
        <f>SUMIF(LoansC!$B$12:$B$187,Loans!$B93,LoansC!D$12:D$187)+SUMIF(LoansR!$B$12:$B$187,Loans!$B93,LoansR!D$12:D$187)</f>
        <v>156814517.05000001</v>
      </c>
      <c r="E93" s="37">
        <f>SUMIF(LoansC!$B$12:$B$187,Loans!$B93,LoansC!E$12:E$187)+SUMIF(LoansR!$B$12:$B$187,Loans!$B93,LoansR!E$12:E$187)</f>
        <v>0</v>
      </c>
      <c r="F93" s="37">
        <f>SUMIF(LoansC!$B$12:$B$187,Loans!$B93,LoansC!F$12:F$187)+SUMIF(LoansR!$B$12:$B$187,Loans!$B93,LoansR!F$12:F$187)</f>
        <v>0</v>
      </c>
      <c r="G93" s="37">
        <f>SUMIF(LoansC!$B$12:$B$187,Loans!$B93,LoansC!G$12:G$187)+SUMIF(LoansR!$B$12:$B$187,Loans!$B93,LoansR!G$12:G$187)</f>
        <v>481</v>
      </c>
      <c r="H93" s="37">
        <f>SUMIF(LoansC!$B$12:$B$187,Loans!$B93,LoansC!H$12:H$187)+SUMIF(LoansR!$B$12:$B$187,Loans!$B93,LoansR!H$12:H$187)</f>
        <v>269922.7</v>
      </c>
      <c r="I93" s="37">
        <f>SUMIF(LoansC!$B$12:$B$187,Loans!$B93,LoansC!I$12:I$187)+SUMIF(LoansR!$B$12:$B$187,Loans!$B93,LoansR!I$12:I$187)</f>
        <v>0</v>
      </c>
      <c r="J93" s="37">
        <f>SUMIF(LoansC!$B$12:$B$187,Loans!$B93,LoansC!J$12:J$187)+SUMIF(LoansR!$B$12:$B$187,Loans!$B93,LoansR!J$12:J$187)</f>
        <v>269922.7</v>
      </c>
      <c r="K93" s="37">
        <f>SUMIF(LoansC!$B$12:$B$187,Loans!$B93,LoansC!K$12:K$187)+SUMIF(LoansR!$B$12:$B$187,Loans!$B93,LoansR!K$12:K$187)</f>
        <v>2499.02</v>
      </c>
      <c r="L93" s="37">
        <f>SUMIF(LoansC!$B$12:$B$187,Loans!$B93,LoansC!L$12:L$187)+SUMIF(LoansR!$B$12:$B$187,Loans!$B93,LoansR!L$12:L$187)</f>
        <v>2499.02</v>
      </c>
      <c r="M93" s="37">
        <f>SUMIF(LoansC!$B$12:$B$187,Loans!$B93,LoansC!M$12:M$187)+SUMIF(LoansR!$B$12:$B$187,Loans!$B93,LoansR!M$12:M$187)</f>
        <v>110105</v>
      </c>
      <c r="N93" s="37">
        <f>SUMIF(LoansC!$B$12:$B$187,Loans!$B93,LoansC!N$12:N$187)+SUMIF(LoansR!$B$12:$B$187,Loans!$B93,LoansR!N$12:N$187)</f>
        <v>0</v>
      </c>
      <c r="O93" s="37">
        <f>SUMIF(LoansC!$B$12:$B$187,Loans!$B93,LoansC!O$12:O$187)+SUMIF(LoansR!$B$12:$B$187,Loans!$B93,LoansR!O$12:O$187)</f>
        <v>17100</v>
      </c>
      <c r="P93" s="37">
        <f>SUMIF(LoansC!$B$12:$B$187,Loans!$B93,LoansC!P$12:P$187)+SUMIF(LoansR!$B$12:$B$187,Loans!$B93,LoansR!P$12:P$187)</f>
        <v>2499.02</v>
      </c>
      <c r="Q93" s="37">
        <f>SUMIF(LoansC!$B$12:$B$187,Loans!$B93,LoansC!Q$12:Q$187)+SUMIF(LoansR!$B$12:$B$187,Loans!$B93,LoansR!Q$12:Q$187)</f>
        <v>14600.98</v>
      </c>
      <c r="R93" s="37">
        <f>SUMIF(LoansC!$B$12:$B$187,Loans!$B93,LoansC!R$12:R$187)+SUMIF(LoansR!$B$12:$B$187,Loans!$B93,LoansR!R$12:R$187)</f>
        <v>0</v>
      </c>
      <c r="S93" s="37">
        <f>SUMIF(LoansC!$B$12:$B$187,Loans!$B93,LoansC!S$12:S$187)+SUMIF(LoansR!$B$12:$B$187,Loans!$B93,LoansR!S$12:S$187)</f>
        <v>255321.72</v>
      </c>
      <c r="T93" s="37">
        <f>SUMIF(LoansC!$B$12:$B$187,Loans!$B93,LoansC!T$12:T$187)+SUMIF(LoansR!$B$12:$B$187,Loans!$B93,LoansR!T$12:T$187)</f>
        <v>255321.72</v>
      </c>
      <c r="U93" s="37">
        <f>(SUMIF(LoansC!$B$12:$B$187,Loans!$B93,LoansC!U$12:U$187)+SUMIF(LoansR!$B$12:$B$187,Loans!$B93,LoansR!U$12:U$187))/2</f>
        <v>1</v>
      </c>
      <c r="V93" s="37">
        <f>SUMIF(LoansC!$B$12:$B$187,Loans!$B93,LoansC!V$12:V$187)+SUMIF(LoansR!$B$12:$B$187,Loans!$B93,LoansR!V$12:V$187)</f>
        <v>2175.1270908333331</v>
      </c>
      <c r="W93" s="37">
        <f>SUMIF(LoansC!$B$12:$B$187,Loans!$B93,LoansC!W$12:W$187)+SUMIF(LoansR!$B$12:$B$187,Loans!$B93,LoansR!W$12:W$187)</f>
        <v>0</v>
      </c>
      <c r="X93" s="50">
        <f>IF(MONTH($B93)&gt;=6,VLOOKUP(YEAR($B93)+1,SRECPrice!$B$5:$C$29,2,FALSE),VLOOKUP(YEAR($B93),SRECPrice!$B$5:$C$29,2,FALSE))</f>
        <v>209</v>
      </c>
      <c r="Y93" s="37">
        <f>SUMIF(LoansC!$B$12:$B$187,Loans!$B93,LoansC!Y$12:Y$187)+SUMIF(LoansR!$B$12:$B$187,Loans!$B93,LoansR!Y$12:Y$187)</f>
        <v>0</v>
      </c>
      <c r="Z93" s="37">
        <f>SUMIF(LoansC!$B$12:$B$187,Loans!$B93,LoansC!Z$12:Z$187)+SUMIF(LoansR!$B$12:$B$187,Loans!$B93,LoansR!Z$12:Z$187)</f>
        <v>0</v>
      </c>
      <c r="AA93" s="37">
        <f>SUMIF(LoansC!$B$12:$B$187,Loans!$B93,LoansC!AA$12:AA$187)+SUMIF(LoansR!$B$12:$B$187,Loans!$B93,LoansR!AA$12:AA$187)</f>
        <v>0</v>
      </c>
      <c r="AB93" s="37">
        <f>SUMIF(LoansC!$B$12:$B$187,Loans!$B93,LoansC!AB$12:AB$187)+SUMIF(LoansR!$B$12:$B$187,Loans!$B93,LoansR!AB$12:AB$187)</f>
        <v>0</v>
      </c>
      <c r="AC93" s="37">
        <f>SUMIF(LoansC!$B$12:$B$187,Loans!$B93,LoansC!AC$12:AC$187)+SUMIF(LoansR!$B$12:$B$187,Loans!$B93,LoansR!AC$12:AC$187)</f>
        <v>445</v>
      </c>
      <c r="AD93" s="37">
        <f>SUMIF(LoansC!$B$12:$B$187,Loans!$B93,LoansC!AD$12:AD$187)+SUMIF(LoansR!$B$12:$B$187,Loans!$B93,LoansR!AD$12:AD$187)</f>
        <v>0</v>
      </c>
      <c r="AE93" s="56">
        <f>SUMIF(LoansC!$B$12:$B$187,Loans!$B93,LoansC!AE$12:AE$187)</f>
        <v>9.6699999999999994E-2</v>
      </c>
      <c r="AF93" s="37">
        <f>SUMIF(LoansC!$B$12:$B$187,Loans!$B93,LoansC!AF$12:AF$187)+SUMIF(LoansR!$B$12:$B$187,Loans!$B93,LoansR!AF$12:AF$187)</f>
        <v>-323.9072400000004</v>
      </c>
      <c r="AG93" s="37">
        <f>SUMIF(LoansC!$B$12:$B$187,Loans!$B93,LoansC!AG$12:AG$187)+SUMIF(LoansR!$B$12:$B$187,Loans!$B93,LoansR!AG$12:AG$187)</f>
        <v>0</v>
      </c>
      <c r="AH93" s="37">
        <f>SUMIF(LoansC!$B$12:$B$187,Loans!$B93,LoansC!AH$12:AH$187)+SUMIF(LoansR!$B$12:$B$187,Loans!$B93,LoansR!AH$12:AH$187)</f>
        <v>0</v>
      </c>
      <c r="AI93" s="37">
        <f>SUMIF(LoansC!$B$12:$B$187,Loans!$B93,LoansC!AI$12:AI$187)+SUMIF(LoansR!$B$12:$B$187,Loans!$B93,LoansR!AI$12:AI$187)</f>
        <v>36</v>
      </c>
      <c r="AJ93" s="37">
        <f>SUMIF(LoansC!$B$12:$B$187,Loans!$B93,LoansC!AJ$12:AJ$187)+SUMIF(LoansR!$B$12:$B$187,Loans!$B93,LoansR!AJ$12:AJ$187)</f>
        <v>9576</v>
      </c>
      <c r="AK93" s="37">
        <f>SUMIF(LoansC!$B$12:$B$187,Loans!$B93,LoansC!AK$12:AK$187)+SUMIF(LoansR!$B$12:$B$187,Loans!$B93,LoansR!AK$12:AK$187)</f>
        <v>0</v>
      </c>
      <c r="AL93" s="37">
        <f>SUMIF(LoansC!$B$12:$B$187,Loans!$B93,LoansC!AL$12:AL$187)+SUMIF(LoansR!$B$12:$B$187,Loans!$B93,LoansR!AL$12:AL$187)</f>
        <v>0</v>
      </c>
      <c r="AM93" s="37">
        <f>SUMIF(LoansC!$B$12:$B$187,Loans!$B93,LoansC!AM$12:AM$187)+SUMIF(LoansR!$B$12:$B$187,Loans!$B93,LoansR!AM$12:AM$187)</f>
        <v>0</v>
      </c>
      <c r="AN93" s="37">
        <f>SUMIF(LoansC!$B$12:$B$187,Loans!$B93,LoansC!AN$12:AN$187)+SUMIF(LoansR!$B$12:$B$187,Loans!$B93,LoansR!AN$12:AN$187)</f>
        <v>0</v>
      </c>
      <c r="AP93" s="57"/>
    </row>
    <row r="94" spans="1:42" x14ac:dyDescent="0.2">
      <c r="A94" s="1">
        <f t="shared" si="5"/>
        <v>2</v>
      </c>
      <c r="B94" s="101">
        <f t="shared" si="6"/>
        <v>45716</v>
      </c>
      <c r="C94" s="37">
        <f>SUMIF(LoansC!$B$12:$B$187,Loans!$B94,LoansC!C$12:C$187)+SUMIF(LoansR!$B$12:$B$187,Loans!$B94,LoansR!C$12:C$187)</f>
        <v>632011.6799999997</v>
      </c>
      <c r="D94" s="37">
        <f>SUMIF(LoansC!$B$12:$B$187,Loans!$B94,LoansC!D$12:D$187)+SUMIF(LoansR!$B$12:$B$187,Loans!$B94,LoansR!D$12:D$187)</f>
        <v>157446528.73000002</v>
      </c>
      <c r="E94" s="37">
        <f>SUMIF(LoansC!$B$12:$B$187,Loans!$B94,LoansC!E$12:E$187)+SUMIF(LoansR!$B$12:$B$187,Loans!$B94,LoansR!E$12:E$187)</f>
        <v>0</v>
      </c>
      <c r="F94" s="37">
        <f>SUMIF(LoansC!$B$12:$B$187,Loans!$B94,LoansC!F$12:F$187)+SUMIF(LoansR!$B$12:$B$187,Loans!$B94,LoansR!F$12:F$187)</f>
        <v>0</v>
      </c>
      <c r="G94" s="37">
        <f>SUMIF(LoansC!$B$12:$B$187,Loans!$B94,LoansC!G$12:G$187)+SUMIF(LoansR!$B$12:$B$187,Loans!$B94,LoansR!G$12:G$187)</f>
        <v>404</v>
      </c>
      <c r="H94" s="37">
        <f>SUMIF(LoansC!$B$12:$B$187,Loans!$B94,LoansC!H$12:H$187)+SUMIF(LoansR!$B$12:$B$187,Loans!$B94,LoansR!H$12:H$187)</f>
        <v>255321.72</v>
      </c>
      <c r="I94" s="37">
        <f>SUMIF(LoansC!$B$12:$B$187,Loans!$B94,LoansC!I$12:I$187)+SUMIF(LoansR!$B$12:$B$187,Loans!$B94,LoansR!I$12:I$187)</f>
        <v>0</v>
      </c>
      <c r="J94" s="37">
        <f>SUMIF(LoansC!$B$12:$B$187,Loans!$B94,LoansC!J$12:J$187)+SUMIF(LoansR!$B$12:$B$187,Loans!$B94,LoansR!J$12:J$187)</f>
        <v>255321.72</v>
      </c>
      <c r="K94" s="37">
        <f>SUMIF(LoansC!$B$12:$B$187,Loans!$B94,LoansC!K$12:K$187)+SUMIF(LoansR!$B$12:$B$187,Loans!$B94,LoansR!K$12:K$187)</f>
        <v>2363.8500000000004</v>
      </c>
      <c r="L94" s="37">
        <f>SUMIF(LoansC!$B$12:$B$187,Loans!$B94,LoansC!L$12:L$187)+SUMIF(LoansR!$B$12:$B$187,Loans!$B94,LoansR!L$12:L$187)</f>
        <v>2363.8500000000004</v>
      </c>
      <c r="M94" s="37">
        <f>SUMIF(LoansC!$B$12:$B$187,Loans!$B94,LoansC!M$12:M$187)+SUMIF(LoansR!$B$12:$B$187,Loans!$B94,LoansR!M$12:M$187)</f>
        <v>92682</v>
      </c>
      <c r="N94" s="37">
        <f>SUMIF(LoansC!$B$12:$B$187,Loans!$B94,LoansC!N$12:N$187)+SUMIF(LoansR!$B$12:$B$187,Loans!$B94,LoansR!N$12:N$187)</f>
        <v>0</v>
      </c>
      <c r="O94" s="37">
        <f>SUMIF(LoansC!$B$12:$B$187,Loans!$B94,LoansC!O$12:O$187)+SUMIF(LoansR!$B$12:$B$187,Loans!$B94,LoansR!O$12:O$187)</f>
        <v>14725</v>
      </c>
      <c r="P94" s="37">
        <f>SUMIF(LoansC!$B$12:$B$187,Loans!$B94,LoansC!P$12:P$187)+SUMIF(LoansR!$B$12:$B$187,Loans!$B94,LoansR!P$12:P$187)</f>
        <v>2363.8500000000004</v>
      </c>
      <c r="Q94" s="37">
        <f>SUMIF(LoansC!$B$12:$B$187,Loans!$B94,LoansC!Q$12:Q$187)+SUMIF(LoansR!$B$12:$B$187,Loans!$B94,LoansR!Q$12:Q$187)</f>
        <v>12361.150000000001</v>
      </c>
      <c r="R94" s="37">
        <f>SUMIF(LoansC!$B$12:$B$187,Loans!$B94,LoansC!R$12:R$187)+SUMIF(LoansR!$B$12:$B$187,Loans!$B94,LoansR!R$12:R$187)</f>
        <v>0</v>
      </c>
      <c r="S94" s="37">
        <f>SUMIF(LoansC!$B$12:$B$187,Loans!$B94,LoansC!S$12:S$187)+SUMIF(LoansR!$B$12:$B$187,Loans!$B94,LoansR!S$12:S$187)</f>
        <v>242960.57</v>
      </c>
      <c r="T94" s="37">
        <f>SUMIF(LoansC!$B$12:$B$187,Loans!$B94,LoansC!T$12:T$187)+SUMIF(LoansR!$B$12:$B$187,Loans!$B94,LoansR!T$12:T$187)</f>
        <v>242960.57</v>
      </c>
      <c r="U94" s="37">
        <f>(SUMIF(LoansC!$B$12:$B$187,Loans!$B94,LoansC!U$12:U$187)+SUMIF(LoansR!$B$12:$B$187,Loans!$B94,LoansR!U$12:U$187))/2</f>
        <v>1</v>
      </c>
      <c r="V94" s="37">
        <f>SUMIF(LoansC!$B$12:$B$187,Loans!$B94,LoansC!V$12:V$187)+SUMIF(LoansR!$B$12:$B$187,Loans!$B94,LoansR!V$12:V$187)</f>
        <v>2057.4675269999998</v>
      </c>
      <c r="W94" s="37">
        <f>SUMIF(LoansC!$B$12:$B$187,Loans!$B94,LoansC!W$12:W$187)+SUMIF(LoansR!$B$12:$B$187,Loans!$B94,LoansR!W$12:W$187)</f>
        <v>0</v>
      </c>
      <c r="X94" s="50">
        <f>IF(MONTH($B94)&gt;=6,VLOOKUP(YEAR($B94)+1,SRECPrice!$B$5:$C$29,2,FALSE),VLOOKUP(YEAR($B94),SRECPrice!$B$5:$C$29,2,FALSE))</f>
        <v>209</v>
      </c>
      <c r="Y94" s="37">
        <f>SUMIF(LoansC!$B$12:$B$187,Loans!$B94,LoansC!Y$12:Y$187)+SUMIF(LoansR!$B$12:$B$187,Loans!$B94,LoansR!Y$12:Y$187)</f>
        <v>0</v>
      </c>
      <c r="Z94" s="37">
        <f>SUMIF(LoansC!$B$12:$B$187,Loans!$B94,LoansC!Z$12:Z$187)+SUMIF(LoansR!$B$12:$B$187,Loans!$B94,LoansR!Z$12:Z$187)</f>
        <v>0</v>
      </c>
      <c r="AA94" s="37">
        <f>SUMIF(LoansC!$B$12:$B$187,Loans!$B94,LoansC!AA$12:AA$187)+SUMIF(LoansR!$B$12:$B$187,Loans!$B94,LoansR!AA$12:AA$187)</f>
        <v>0</v>
      </c>
      <c r="AB94" s="37">
        <f>SUMIF(LoansC!$B$12:$B$187,Loans!$B94,LoansC!AB$12:AB$187)+SUMIF(LoansR!$B$12:$B$187,Loans!$B94,LoansR!AB$12:AB$187)</f>
        <v>0</v>
      </c>
      <c r="AC94" s="37">
        <f>SUMIF(LoansC!$B$12:$B$187,Loans!$B94,LoansC!AC$12:AC$187)+SUMIF(LoansR!$B$12:$B$187,Loans!$B94,LoansR!AC$12:AC$187)</f>
        <v>373</v>
      </c>
      <c r="AD94" s="37">
        <f>SUMIF(LoansC!$B$12:$B$187,Loans!$B94,LoansC!AD$12:AD$187)+SUMIF(LoansR!$B$12:$B$187,Loans!$B94,LoansR!AD$12:AD$187)</f>
        <v>0</v>
      </c>
      <c r="AE94" s="56">
        <f>SUMIF(LoansC!$B$12:$B$187,Loans!$B94,LoansC!AE$12:AE$187)</f>
        <v>9.6699999999999994E-2</v>
      </c>
      <c r="AF94" s="37">
        <f>SUMIF(LoansC!$B$12:$B$187,Loans!$B94,LoansC!AF$12:AF$187)+SUMIF(LoansR!$B$12:$B$187,Loans!$B94,LoansR!AF$12:AF$187)</f>
        <v>-306.38606400000037</v>
      </c>
      <c r="AG94" s="37">
        <f>SUMIF(LoansC!$B$12:$B$187,Loans!$B94,LoansC!AG$12:AG$187)+SUMIF(LoansR!$B$12:$B$187,Loans!$B94,LoansR!AG$12:AG$187)</f>
        <v>0</v>
      </c>
      <c r="AH94" s="37">
        <f>SUMIF(LoansC!$B$12:$B$187,Loans!$B94,LoansC!AH$12:AH$187)+SUMIF(LoansR!$B$12:$B$187,Loans!$B94,LoansR!AH$12:AH$187)</f>
        <v>0</v>
      </c>
      <c r="AI94" s="37">
        <f>SUMIF(LoansC!$B$12:$B$187,Loans!$B94,LoansC!AI$12:AI$187)+SUMIF(LoansR!$B$12:$B$187,Loans!$B94,LoansR!AI$12:AI$187)</f>
        <v>31</v>
      </c>
      <c r="AJ94" s="37">
        <f>SUMIF(LoansC!$B$12:$B$187,Loans!$B94,LoansC!AJ$12:AJ$187)+SUMIF(LoansR!$B$12:$B$187,Loans!$B94,LoansR!AJ$12:AJ$187)</f>
        <v>8246</v>
      </c>
      <c r="AK94" s="37">
        <f>SUMIF(LoansC!$B$12:$B$187,Loans!$B94,LoansC!AK$12:AK$187)+SUMIF(LoansR!$B$12:$B$187,Loans!$B94,LoansR!AK$12:AK$187)</f>
        <v>0</v>
      </c>
      <c r="AL94" s="37">
        <f>SUMIF(LoansC!$B$12:$B$187,Loans!$B94,LoansC!AL$12:AL$187)+SUMIF(LoansR!$B$12:$B$187,Loans!$B94,LoansR!AL$12:AL$187)</f>
        <v>0</v>
      </c>
      <c r="AM94" s="37">
        <f>SUMIF(LoansC!$B$12:$B$187,Loans!$B94,LoansC!AM$12:AM$187)+SUMIF(LoansR!$B$12:$B$187,Loans!$B94,LoansR!AM$12:AM$187)</f>
        <v>0</v>
      </c>
      <c r="AN94" s="37">
        <f>SUMIF(LoansC!$B$12:$B$187,Loans!$B94,LoansC!AN$12:AN$187)+SUMIF(LoansR!$B$12:$B$187,Loans!$B94,LoansR!AN$12:AN$187)</f>
        <v>0</v>
      </c>
      <c r="AP94" s="57"/>
    </row>
    <row r="95" spans="1:42" x14ac:dyDescent="0.2">
      <c r="A95" s="1">
        <f t="shared" si="5"/>
        <v>3</v>
      </c>
      <c r="B95" s="101">
        <f t="shared" si="6"/>
        <v>45747</v>
      </c>
      <c r="C95" s="37">
        <f>SUMIF(LoansC!$B$12:$B$187,Loans!$B95,LoansC!C$12:C$187)+SUMIF(LoansR!$B$12:$B$187,Loans!$B95,LoansR!C$12:C$187)</f>
        <v>844307.66</v>
      </c>
      <c r="D95" s="37">
        <f>SUMIF(LoansC!$B$12:$B$187,Loans!$B95,LoansC!D$12:D$187)+SUMIF(LoansR!$B$12:$B$187,Loans!$B95,LoansR!D$12:D$187)</f>
        <v>158290836.39000002</v>
      </c>
      <c r="E95" s="37">
        <f>SUMIF(LoansC!$B$12:$B$187,Loans!$B95,LoansC!E$12:E$187)+SUMIF(LoansR!$B$12:$B$187,Loans!$B95,LoansR!E$12:E$187)</f>
        <v>0</v>
      </c>
      <c r="F95" s="37">
        <f>SUMIF(LoansC!$B$12:$B$187,Loans!$B95,LoansC!F$12:F$187)+SUMIF(LoansR!$B$12:$B$187,Loans!$B95,LoansR!F$12:F$187)</f>
        <v>0</v>
      </c>
      <c r="G95" s="37">
        <f>SUMIF(LoansC!$B$12:$B$187,Loans!$B95,LoansC!G$12:G$187)+SUMIF(LoansR!$B$12:$B$187,Loans!$B95,LoansR!G$12:G$187)</f>
        <v>470</v>
      </c>
      <c r="H95" s="37">
        <f>SUMIF(LoansC!$B$12:$B$187,Loans!$B95,LoansC!H$12:H$187)+SUMIF(LoansR!$B$12:$B$187,Loans!$B95,LoansR!H$12:H$187)</f>
        <v>242960.56999999998</v>
      </c>
      <c r="I95" s="37">
        <f>SUMIF(LoansC!$B$12:$B$187,Loans!$B95,LoansC!I$12:I$187)+SUMIF(LoansR!$B$12:$B$187,Loans!$B95,LoansR!I$12:I$187)</f>
        <v>0</v>
      </c>
      <c r="J95" s="37">
        <f>SUMIF(LoansC!$B$12:$B$187,Loans!$B95,LoansC!J$12:J$187)+SUMIF(LoansR!$B$12:$B$187,Loans!$B95,LoansR!J$12:J$187)</f>
        <v>242960.57</v>
      </c>
      <c r="K95" s="37">
        <f>SUMIF(LoansC!$B$12:$B$187,Loans!$B95,LoansC!K$12:K$187)+SUMIF(LoansR!$B$12:$B$187,Loans!$B95,LoansR!K$12:K$187)</f>
        <v>2249.4</v>
      </c>
      <c r="L95" s="37">
        <f>SUMIF(LoansC!$B$12:$B$187,Loans!$B95,LoansC!L$12:L$187)+SUMIF(LoansR!$B$12:$B$187,Loans!$B95,LoansR!L$12:L$187)</f>
        <v>2249.4</v>
      </c>
      <c r="M95" s="37">
        <f>SUMIF(LoansC!$B$12:$B$187,Loans!$B95,LoansC!M$12:M$187)+SUMIF(LoansR!$B$12:$B$187,Loans!$B95,LoansR!M$12:M$187)</f>
        <v>108338</v>
      </c>
      <c r="N95" s="37">
        <f>SUMIF(LoansC!$B$12:$B$187,Loans!$B95,LoansC!N$12:N$187)+SUMIF(LoansR!$B$12:$B$187,Loans!$B95,LoansR!N$12:N$187)</f>
        <v>0</v>
      </c>
      <c r="O95" s="37">
        <f>SUMIF(LoansC!$B$12:$B$187,Loans!$B95,LoansC!O$12:O$187)+SUMIF(LoansR!$B$12:$B$187,Loans!$B95,LoansR!O$12:O$187)</f>
        <v>18050</v>
      </c>
      <c r="P95" s="37">
        <f>SUMIF(LoansC!$B$12:$B$187,Loans!$B95,LoansC!P$12:P$187)+SUMIF(LoansR!$B$12:$B$187,Loans!$B95,LoansR!P$12:P$187)</f>
        <v>2249.4</v>
      </c>
      <c r="Q95" s="37">
        <f>SUMIF(LoansC!$B$12:$B$187,Loans!$B95,LoansC!Q$12:Q$187)+SUMIF(LoansR!$B$12:$B$187,Loans!$B95,LoansR!Q$12:Q$187)</f>
        <v>15800.6</v>
      </c>
      <c r="R95" s="37">
        <f>SUMIF(LoansC!$B$12:$B$187,Loans!$B95,LoansC!R$12:R$187)+SUMIF(LoansR!$B$12:$B$187,Loans!$B95,LoansR!R$12:R$187)</f>
        <v>0</v>
      </c>
      <c r="S95" s="37">
        <f>SUMIF(LoansC!$B$12:$B$187,Loans!$B95,LoansC!S$12:S$187)+SUMIF(LoansR!$B$12:$B$187,Loans!$B95,LoansR!S$12:S$187)</f>
        <v>227159.97</v>
      </c>
      <c r="T95" s="37">
        <f>SUMIF(LoansC!$B$12:$B$187,Loans!$B95,LoansC!T$12:T$187)+SUMIF(LoansR!$B$12:$B$187,Loans!$B95,LoansR!T$12:T$187)</f>
        <v>227159.97</v>
      </c>
      <c r="U95" s="37">
        <f>(SUMIF(LoansC!$B$12:$B$187,Loans!$B95,LoansC!U$12:U$187)+SUMIF(LoansR!$B$12:$B$187,Loans!$B95,LoansR!U$12:U$187))/2</f>
        <v>1</v>
      </c>
      <c r="V95" s="37">
        <f>SUMIF(LoansC!$B$12:$B$187,Loans!$B95,LoansC!V$12:V$187)+SUMIF(LoansR!$B$12:$B$187,Loans!$B95,LoansR!V$12:V$187)</f>
        <v>1957.8572599166664</v>
      </c>
      <c r="W95" s="37">
        <f>SUMIF(LoansC!$B$12:$B$187,Loans!$B95,LoansC!W$12:W$187)+SUMIF(LoansR!$B$12:$B$187,Loans!$B95,LoansR!W$12:W$187)</f>
        <v>0</v>
      </c>
      <c r="X95" s="50">
        <f>IF(MONTH($B95)&gt;=6,VLOOKUP(YEAR($B95)+1,SRECPrice!$B$5:$C$29,2,FALSE),VLOOKUP(YEAR($B95),SRECPrice!$B$5:$C$29,2,FALSE))</f>
        <v>209</v>
      </c>
      <c r="Y95" s="37">
        <f>SUMIF(LoansC!$B$12:$B$187,Loans!$B95,LoansC!Y$12:Y$187)+SUMIF(LoansR!$B$12:$B$187,Loans!$B95,LoansR!Y$12:Y$187)</f>
        <v>0</v>
      </c>
      <c r="Z95" s="37">
        <f>SUMIF(LoansC!$B$12:$B$187,Loans!$B95,LoansC!Z$12:Z$187)+SUMIF(LoansR!$B$12:$B$187,Loans!$B95,LoansR!Z$12:Z$187)</f>
        <v>0</v>
      </c>
      <c r="AA95" s="37">
        <f>SUMIF(LoansC!$B$12:$B$187,Loans!$B95,LoansC!AA$12:AA$187)+SUMIF(LoansR!$B$12:$B$187,Loans!$B95,LoansR!AA$12:AA$187)</f>
        <v>0</v>
      </c>
      <c r="AB95" s="37">
        <f>SUMIF(LoansC!$B$12:$B$187,Loans!$B95,LoansC!AB$12:AB$187)+SUMIF(LoansR!$B$12:$B$187,Loans!$B95,LoansR!AB$12:AB$187)</f>
        <v>0</v>
      </c>
      <c r="AC95" s="37">
        <f>SUMIF(LoansC!$B$12:$B$187,Loans!$B95,LoansC!AC$12:AC$187)+SUMIF(LoansR!$B$12:$B$187,Loans!$B95,LoansR!AC$12:AC$187)</f>
        <v>432</v>
      </c>
      <c r="AD95" s="37">
        <f>SUMIF(LoansC!$B$12:$B$187,Loans!$B95,LoansC!AD$12:AD$187)+SUMIF(LoansR!$B$12:$B$187,Loans!$B95,LoansR!AD$12:AD$187)</f>
        <v>0</v>
      </c>
      <c r="AE95" s="56">
        <f>SUMIF(LoansC!$B$12:$B$187,Loans!$B95,LoansC!AE$12:AE$187)</f>
        <v>9.6699999999999994E-2</v>
      </c>
      <c r="AF95" s="37">
        <f>SUMIF(LoansC!$B$12:$B$187,Loans!$B95,LoansC!AF$12:AF$187)+SUMIF(LoansR!$B$12:$B$187,Loans!$B95,LoansR!AF$12:AF$187)</f>
        <v>-291.55268400000034</v>
      </c>
      <c r="AG95" s="37">
        <f>SUMIF(LoansC!$B$12:$B$187,Loans!$B95,LoansC!AG$12:AG$187)+SUMIF(LoansR!$B$12:$B$187,Loans!$B95,LoansR!AG$12:AG$187)</f>
        <v>0</v>
      </c>
      <c r="AH95" s="37">
        <f>SUMIF(LoansC!$B$12:$B$187,Loans!$B95,LoansC!AH$12:AH$187)+SUMIF(LoansR!$B$12:$B$187,Loans!$B95,LoansR!AH$12:AH$187)</f>
        <v>0</v>
      </c>
      <c r="AI95" s="37">
        <f>SUMIF(LoansC!$B$12:$B$187,Loans!$B95,LoansC!AI$12:AI$187)+SUMIF(LoansR!$B$12:$B$187,Loans!$B95,LoansR!AI$12:AI$187)</f>
        <v>38</v>
      </c>
      <c r="AJ95" s="37">
        <f>SUMIF(LoansC!$B$12:$B$187,Loans!$B95,LoansC!AJ$12:AJ$187)+SUMIF(LoansR!$B$12:$B$187,Loans!$B95,LoansR!AJ$12:AJ$187)</f>
        <v>10108</v>
      </c>
      <c r="AK95" s="37">
        <f>SUMIF(LoansC!$B$12:$B$187,Loans!$B95,LoansC!AK$12:AK$187)+SUMIF(LoansR!$B$12:$B$187,Loans!$B95,LoansR!AK$12:AK$187)</f>
        <v>0</v>
      </c>
      <c r="AL95" s="37">
        <f>SUMIF(LoansC!$B$12:$B$187,Loans!$B95,LoansC!AL$12:AL$187)+SUMIF(LoansR!$B$12:$B$187,Loans!$B95,LoansR!AL$12:AL$187)</f>
        <v>0</v>
      </c>
      <c r="AM95" s="37">
        <f>SUMIF(LoansC!$B$12:$B$187,Loans!$B95,LoansC!AM$12:AM$187)+SUMIF(LoansR!$B$12:$B$187,Loans!$B95,LoansR!AM$12:AM$187)</f>
        <v>0</v>
      </c>
      <c r="AN95" s="37">
        <f>SUMIF(LoansC!$B$12:$B$187,Loans!$B95,LoansC!AN$12:AN$187)+SUMIF(LoansR!$B$12:$B$187,Loans!$B95,LoansR!AN$12:AN$187)</f>
        <v>0</v>
      </c>
      <c r="AP95" s="57"/>
    </row>
    <row r="96" spans="1:42" x14ac:dyDescent="0.2">
      <c r="A96" s="1">
        <f t="shared" si="5"/>
        <v>4</v>
      </c>
      <c r="B96" s="101">
        <f t="shared" si="6"/>
        <v>45777</v>
      </c>
      <c r="C96" s="37">
        <f>SUMIF(LoansC!$B$12:$B$187,Loans!$B96,LoansC!C$12:C$187)+SUMIF(LoansR!$B$12:$B$187,Loans!$B96,LoansR!C$12:C$187)</f>
        <v>912608.73</v>
      </c>
      <c r="D96" s="37">
        <f>SUMIF(LoansC!$B$12:$B$187,Loans!$B96,LoansC!D$12:D$187)+SUMIF(LoansR!$B$12:$B$187,Loans!$B96,LoansR!D$12:D$187)</f>
        <v>159203445.12</v>
      </c>
      <c r="E96" s="37">
        <f>SUMIF(LoansC!$B$12:$B$187,Loans!$B96,LoansC!E$12:E$187)+SUMIF(LoansR!$B$12:$B$187,Loans!$B96,LoansR!E$12:E$187)</f>
        <v>0</v>
      </c>
      <c r="F96" s="37">
        <f>SUMIF(LoansC!$B$12:$B$187,Loans!$B96,LoansC!F$12:F$187)+SUMIF(LoansR!$B$12:$B$187,Loans!$B96,LoansR!F$12:F$187)</f>
        <v>0</v>
      </c>
      <c r="G96" s="37">
        <f>SUMIF(LoansC!$B$12:$B$187,Loans!$B96,LoansC!G$12:G$187)+SUMIF(LoansR!$B$12:$B$187,Loans!$B96,LoansR!G$12:G$187)</f>
        <v>555</v>
      </c>
      <c r="H96" s="37">
        <f>SUMIF(LoansC!$B$12:$B$187,Loans!$B96,LoansC!H$12:H$187)+SUMIF(LoansR!$B$12:$B$187,Loans!$B96,LoansR!H$12:H$187)</f>
        <v>227159.97</v>
      </c>
      <c r="I96" s="37">
        <f>SUMIF(LoansC!$B$12:$B$187,Loans!$B96,LoansC!I$12:I$187)+SUMIF(LoansR!$B$12:$B$187,Loans!$B96,LoansR!I$12:I$187)</f>
        <v>0</v>
      </c>
      <c r="J96" s="37">
        <f>SUMIF(LoansC!$B$12:$B$187,Loans!$B96,LoansC!J$12:J$187)+SUMIF(LoansR!$B$12:$B$187,Loans!$B96,LoansR!J$12:J$187)</f>
        <v>227159.97</v>
      </c>
      <c r="K96" s="37">
        <f>SUMIF(LoansC!$B$12:$B$187,Loans!$B96,LoansC!K$12:K$187)+SUMIF(LoansR!$B$12:$B$187,Loans!$B96,LoansR!K$12:K$187)</f>
        <v>2103.12</v>
      </c>
      <c r="L96" s="37">
        <f>SUMIF(LoansC!$B$12:$B$187,Loans!$B96,LoansC!L$12:L$187)+SUMIF(LoansR!$B$12:$B$187,Loans!$B96,LoansR!L$12:L$187)</f>
        <v>2103.12</v>
      </c>
      <c r="M96" s="37">
        <f>SUMIF(LoansC!$B$12:$B$187,Loans!$B96,LoansC!M$12:M$187)+SUMIF(LoansR!$B$12:$B$187,Loans!$B96,LoansR!M$12:M$187)</f>
        <v>129561</v>
      </c>
      <c r="N96" s="37">
        <f>SUMIF(LoansC!$B$12:$B$187,Loans!$B96,LoansC!N$12:N$187)+SUMIF(LoansR!$B$12:$B$187,Loans!$B96,LoansR!N$12:N$187)</f>
        <v>0</v>
      </c>
      <c r="O96" s="37">
        <f>SUMIF(LoansC!$B$12:$B$187,Loans!$B96,LoansC!O$12:O$187)+SUMIF(LoansR!$B$12:$B$187,Loans!$B96,LoansR!O$12:O$187)</f>
        <v>24225</v>
      </c>
      <c r="P96" s="37">
        <f>SUMIF(LoansC!$B$12:$B$187,Loans!$B96,LoansC!P$12:P$187)+SUMIF(LoansR!$B$12:$B$187,Loans!$B96,LoansR!P$12:P$187)</f>
        <v>2103.12</v>
      </c>
      <c r="Q96" s="37">
        <f>SUMIF(LoansC!$B$12:$B$187,Loans!$B96,LoansC!Q$12:Q$187)+SUMIF(LoansR!$B$12:$B$187,Loans!$B96,LoansR!Q$12:Q$187)</f>
        <v>22121.88</v>
      </c>
      <c r="R96" s="37">
        <f>SUMIF(LoansC!$B$12:$B$187,Loans!$B96,LoansC!R$12:R$187)+SUMIF(LoansR!$B$12:$B$187,Loans!$B96,LoansR!R$12:R$187)</f>
        <v>0</v>
      </c>
      <c r="S96" s="37">
        <f>SUMIF(LoansC!$B$12:$B$187,Loans!$B96,LoansC!S$12:S$187)+SUMIF(LoansR!$B$12:$B$187,Loans!$B96,LoansR!S$12:S$187)</f>
        <v>205038.09</v>
      </c>
      <c r="T96" s="37">
        <f>SUMIF(LoansC!$B$12:$B$187,Loans!$B96,LoansC!T$12:T$187)+SUMIF(LoansR!$B$12:$B$187,Loans!$B96,LoansR!T$12:T$187)</f>
        <v>205038.09</v>
      </c>
      <c r="U96" s="37">
        <f>(SUMIF(LoansC!$B$12:$B$187,Loans!$B96,LoansC!U$12:U$187)+SUMIF(LoansR!$B$12:$B$187,Loans!$B96,LoansR!U$12:U$187))/2</f>
        <v>1</v>
      </c>
      <c r="V96" s="37">
        <f>SUMIF(LoansC!$B$12:$B$187,Loans!$B96,LoansC!V$12:V$187)+SUMIF(LoansR!$B$12:$B$187,Loans!$B96,LoansR!V$12:V$187)</f>
        <v>1830.5307582499997</v>
      </c>
      <c r="W96" s="37">
        <f>SUMIF(LoansC!$B$12:$B$187,Loans!$B96,LoansC!W$12:W$187)+SUMIF(LoansR!$B$12:$B$187,Loans!$B96,LoansR!W$12:W$187)</f>
        <v>0</v>
      </c>
      <c r="X96" s="50">
        <f>IF(MONTH($B96)&gt;=6,VLOOKUP(YEAR($B96)+1,SRECPrice!$B$5:$C$29,2,FALSE),VLOOKUP(YEAR($B96),SRECPrice!$B$5:$C$29,2,FALSE))</f>
        <v>209</v>
      </c>
      <c r="Y96" s="37">
        <f>SUMIF(LoansC!$B$12:$B$187,Loans!$B96,LoansC!Y$12:Y$187)+SUMIF(LoansR!$B$12:$B$187,Loans!$B96,LoansR!Y$12:Y$187)</f>
        <v>0</v>
      </c>
      <c r="Z96" s="37">
        <f>SUMIF(LoansC!$B$12:$B$187,Loans!$B96,LoansC!Z$12:Z$187)+SUMIF(LoansR!$B$12:$B$187,Loans!$B96,LoansR!Z$12:Z$187)</f>
        <v>0</v>
      </c>
      <c r="AA96" s="37">
        <f>SUMIF(LoansC!$B$12:$B$187,Loans!$B96,LoansC!AA$12:AA$187)+SUMIF(LoansR!$B$12:$B$187,Loans!$B96,LoansR!AA$12:AA$187)</f>
        <v>0</v>
      </c>
      <c r="AB96" s="37">
        <f>SUMIF(LoansC!$B$12:$B$187,Loans!$B96,LoansC!AB$12:AB$187)+SUMIF(LoansR!$B$12:$B$187,Loans!$B96,LoansR!AB$12:AB$187)</f>
        <v>0</v>
      </c>
      <c r="AC96" s="37">
        <f>SUMIF(LoansC!$B$12:$B$187,Loans!$B96,LoansC!AC$12:AC$187)+SUMIF(LoansR!$B$12:$B$187,Loans!$B96,LoansR!AC$12:AC$187)</f>
        <v>504</v>
      </c>
      <c r="AD96" s="37">
        <f>SUMIF(LoansC!$B$12:$B$187,Loans!$B96,LoansC!AD$12:AD$187)+SUMIF(LoansR!$B$12:$B$187,Loans!$B96,LoansR!AD$12:AD$187)</f>
        <v>0</v>
      </c>
      <c r="AE96" s="56">
        <f>SUMIF(LoansC!$B$12:$B$187,Loans!$B96,LoansC!AE$12:AE$187)</f>
        <v>9.6699999999999994E-2</v>
      </c>
      <c r="AF96" s="37">
        <f>SUMIF(LoansC!$B$12:$B$187,Loans!$B96,LoansC!AF$12:AF$187)+SUMIF(LoansR!$B$12:$B$187,Loans!$B96,LoansR!AF$12:AF$187)</f>
        <v>-272.5919640000003</v>
      </c>
      <c r="AG96" s="37">
        <f>SUMIF(LoansC!$B$12:$B$187,Loans!$B96,LoansC!AG$12:AG$187)+SUMIF(LoansR!$B$12:$B$187,Loans!$B96,LoansR!AG$12:AG$187)</f>
        <v>0</v>
      </c>
      <c r="AH96" s="37">
        <f>SUMIF(LoansC!$B$12:$B$187,Loans!$B96,LoansC!AH$12:AH$187)+SUMIF(LoansR!$B$12:$B$187,Loans!$B96,LoansR!AH$12:AH$187)</f>
        <v>0</v>
      </c>
      <c r="AI96" s="37">
        <f>SUMIF(LoansC!$B$12:$B$187,Loans!$B96,LoansC!AI$12:AI$187)+SUMIF(LoansR!$B$12:$B$187,Loans!$B96,LoansR!AI$12:AI$187)</f>
        <v>51</v>
      </c>
      <c r="AJ96" s="37">
        <f>SUMIF(LoansC!$B$12:$B$187,Loans!$B96,LoansC!AJ$12:AJ$187)+SUMIF(LoansR!$B$12:$B$187,Loans!$B96,LoansR!AJ$12:AJ$187)</f>
        <v>13566</v>
      </c>
      <c r="AK96" s="37">
        <f>SUMIF(LoansC!$B$12:$B$187,Loans!$B96,LoansC!AK$12:AK$187)+SUMIF(LoansR!$B$12:$B$187,Loans!$B96,LoansR!AK$12:AK$187)</f>
        <v>0</v>
      </c>
      <c r="AL96" s="37">
        <f>SUMIF(LoansC!$B$12:$B$187,Loans!$B96,LoansC!AL$12:AL$187)+SUMIF(LoansR!$B$12:$B$187,Loans!$B96,LoansR!AL$12:AL$187)</f>
        <v>0</v>
      </c>
      <c r="AM96" s="37">
        <f>SUMIF(LoansC!$B$12:$B$187,Loans!$B96,LoansC!AM$12:AM$187)+SUMIF(LoansR!$B$12:$B$187,Loans!$B96,LoansR!AM$12:AM$187)</f>
        <v>0</v>
      </c>
      <c r="AN96" s="37">
        <f>SUMIF(LoansC!$B$12:$B$187,Loans!$B96,LoansC!AN$12:AN$187)+SUMIF(LoansR!$B$12:$B$187,Loans!$B96,LoansR!AN$12:AN$187)</f>
        <v>0</v>
      </c>
      <c r="AP96" s="57"/>
    </row>
    <row r="97" spans="1:42" x14ac:dyDescent="0.2">
      <c r="A97" s="1">
        <f t="shared" si="5"/>
        <v>5</v>
      </c>
      <c r="B97" s="101">
        <f t="shared" si="6"/>
        <v>45808</v>
      </c>
      <c r="C97" s="37">
        <f>SUMIF(LoansC!$B$12:$B$187,Loans!$B97,LoansC!C$12:C$187)+SUMIF(LoansR!$B$12:$B$187,Loans!$B97,LoansR!C$12:C$187)</f>
        <v>1063870.7</v>
      </c>
      <c r="D97" s="37">
        <f>SUMIF(LoansC!$B$12:$B$187,Loans!$B97,LoansC!D$12:D$187)+SUMIF(LoansR!$B$12:$B$187,Loans!$B97,LoansR!D$12:D$187)</f>
        <v>160267315.81999999</v>
      </c>
      <c r="E97" s="37">
        <f>SUMIF(LoansC!$B$12:$B$187,Loans!$B97,LoansC!E$12:E$187)+SUMIF(LoansR!$B$12:$B$187,Loans!$B97,LoansR!E$12:E$187)</f>
        <v>0</v>
      </c>
      <c r="F97" s="37">
        <f>SUMIF(LoansC!$B$12:$B$187,Loans!$B97,LoansC!F$12:F$187)+SUMIF(LoansR!$B$12:$B$187,Loans!$B97,LoansR!F$12:F$187)</f>
        <v>0</v>
      </c>
      <c r="G97" s="37">
        <f>SUMIF(LoansC!$B$12:$B$187,Loans!$B97,LoansC!G$12:G$187)+SUMIF(LoansR!$B$12:$B$187,Loans!$B97,LoansR!G$12:G$187)</f>
        <v>776</v>
      </c>
      <c r="H97" s="37">
        <f>SUMIF(LoansC!$B$12:$B$187,Loans!$B97,LoansC!H$12:H$187)+SUMIF(LoansR!$B$12:$B$187,Loans!$B97,LoansR!H$12:H$187)</f>
        <v>205038.09000000003</v>
      </c>
      <c r="I97" s="37">
        <f>SUMIF(LoansC!$B$12:$B$187,Loans!$B97,LoansC!I$12:I$187)+SUMIF(LoansR!$B$12:$B$187,Loans!$B97,LoansR!I$12:I$187)</f>
        <v>0</v>
      </c>
      <c r="J97" s="37">
        <f>SUMIF(LoansC!$B$12:$B$187,Loans!$B97,LoansC!J$12:J$187)+SUMIF(LoansR!$B$12:$B$187,Loans!$B97,LoansR!J$12:J$187)</f>
        <v>205038.09</v>
      </c>
      <c r="K97" s="37">
        <f>SUMIF(LoansC!$B$12:$B$187,Loans!$B97,LoansC!K$12:K$187)+SUMIF(LoansR!$B$12:$B$187,Loans!$B97,LoansR!K$12:K$187)</f>
        <v>1898.3000000000002</v>
      </c>
      <c r="L97" s="37">
        <f>SUMIF(LoansC!$B$12:$B$187,Loans!$B97,LoansC!L$12:L$187)+SUMIF(LoansR!$B$12:$B$187,Loans!$B97,LoansR!L$12:L$187)</f>
        <v>1898.3000000000002</v>
      </c>
      <c r="M97" s="37">
        <f>SUMIF(LoansC!$B$12:$B$187,Loans!$B97,LoansC!M$12:M$187)+SUMIF(LoansR!$B$12:$B$187,Loans!$B97,LoansR!M$12:M$187)</f>
        <v>182134</v>
      </c>
      <c r="N97" s="37">
        <f>SUMIF(LoansC!$B$12:$B$187,Loans!$B97,LoansC!N$12:N$187)+SUMIF(LoansR!$B$12:$B$187,Loans!$B97,LoansR!N$12:N$187)</f>
        <v>0</v>
      </c>
      <c r="O97" s="37">
        <f>SUMIF(LoansC!$B$12:$B$187,Loans!$B97,LoansC!O$12:O$187)+SUMIF(LoansR!$B$12:$B$187,Loans!$B97,LoansR!O$12:O$187)</f>
        <v>35625</v>
      </c>
      <c r="P97" s="37">
        <f>SUMIF(LoansC!$B$12:$B$187,Loans!$B97,LoansC!P$12:P$187)+SUMIF(LoansR!$B$12:$B$187,Loans!$B97,LoansR!P$12:P$187)</f>
        <v>1898.3000000000002</v>
      </c>
      <c r="Q97" s="37">
        <f>SUMIF(LoansC!$B$12:$B$187,Loans!$B97,LoansC!Q$12:Q$187)+SUMIF(LoansR!$B$12:$B$187,Loans!$B97,LoansR!Q$12:Q$187)</f>
        <v>33726.699999999997</v>
      </c>
      <c r="R97" s="37">
        <f>SUMIF(LoansC!$B$12:$B$187,Loans!$B97,LoansC!R$12:R$187)+SUMIF(LoansR!$B$12:$B$187,Loans!$B97,LoansR!R$12:R$187)</f>
        <v>0</v>
      </c>
      <c r="S97" s="37">
        <f>SUMIF(LoansC!$B$12:$B$187,Loans!$B97,LoansC!S$12:S$187)+SUMIF(LoansR!$B$12:$B$187,Loans!$B97,LoansR!S$12:S$187)</f>
        <v>171311.39</v>
      </c>
      <c r="T97" s="37">
        <f>SUMIF(LoansC!$B$12:$B$187,Loans!$B97,LoansC!T$12:T$187)+SUMIF(LoansR!$B$12:$B$187,Loans!$B97,LoansR!T$12:T$187)</f>
        <v>171311.39</v>
      </c>
      <c r="U97" s="37">
        <f>(SUMIF(LoansC!$B$12:$B$187,Loans!$B97,LoansC!U$12:U$187)+SUMIF(LoansR!$B$12:$B$187,Loans!$B97,LoansR!U$12:U$187))/2</f>
        <v>1</v>
      </c>
      <c r="V97" s="37">
        <f>SUMIF(LoansC!$B$12:$B$187,Loans!$B97,LoansC!V$12:V$187)+SUMIF(LoansR!$B$12:$B$187,Loans!$B97,LoansR!V$12:V$187)</f>
        <v>1652.2652752499998</v>
      </c>
      <c r="W97" s="37">
        <f>SUMIF(LoansC!$B$12:$B$187,Loans!$B97,LoansC!W$12:W$187)+SUMIF(LoansR!$B$12:$B$187,Loans!$B97,LoansR!W$12:W$187)</f>
        <v>0</v>
      </c>
      <c r="X97" s="50">
        <f>IF(MONTH($B97)&gt;=6,VLOOKUP(YEAR($B97)+1,SRECPrice!$B$5:$C$29,2,FALSE),VLOOKUP(YEAR($B97),SRECPrice!$B$5:$C$29,2,FALSE))</f>
        <v>209</v>
      </c>
      <c r="Y97" s="37">
        <f>SUMIF(LoansC!$B$12:$B$187,Loans!$B97,LoansC!Y$12:Y$187)+SUMIF(LoansR!$B$12:$B$187,Loans!$B97,LoansR!Y$12:Y$187)</f>
        <v>0</v>
      </c>
      <c r="Z97" s="37">
        <f>SUMIF(LoansC!$B$12:$B$187,Loans!$B97,LoansC!Z$12:Z$187)+SUMIF(LoansR!$B$12:$B$187,Loans!$B97,LoansR!Z$12:Z$187)</f>
        <v>0</v>
      </c>
      <c r="AA97" s="37">
        <f>SUMIF(LoansC!$B$12:$B$187,Loans!$B97,LoansC!AA$12:AA$187)+SUMIF(LoansR!$B$12:$B$187,Loans!$B97,LoansR!AA$12:AA$187)</f>
        <v>0</v>
      </c>
      <c r="AB97" s="37">
        <f>SUMIF(LoansC!$B$12:$B$187,Loans!$B97,LoansC!AB$12:AB$187)+SUMIF(LoansR!$B$12:$B$187,Loans!$B97,LoansR!AB$12:AB$187)</f>
        <v>0</v>
      </c>
      <c r="AC97" s="37">
        <f>SUMIF(LoansC!$B$12:$B$187,Loans!$B97,LoansC!AC$12:AC$187)+SUMIF(LoansR!$B$12:$B$187,Loans!$B97,LoansR!AC$12:AC$187)</f>
        <v>701</v>
      </c>
      <c r="AD97" s="37">
        <f>SUMIF(LoansC!$B$12:$B$187,Loans!$B97,LoansC!AD$12:AD$187)+SUMIF(LoansR!$B$12:$B$187,Loans!$B97,LoansR!AD$12:AD$187)</f>
        <v>0</v>
      </c>
      <c r="AE97" s="56">
        <f>SUMIF(LoansC!$B$12:$B$187,Loans!$B97,LoansC!AE$12:AE$187)</f>
        <v>9.6699999999999994E-2</v>
      </c>
      <c r="AF97" s="37">
        <f>SUMIF(LoansC!$B$12:$B$187,Loans!$B97,LoansC!AF$12:AF$187)+SUMIF(LoansR!$B$12:$B$187,Loans!$B97,LoansR!AF$12:AF$187)</f>
        <v>-246.04570800000027</v>
      </c>
      <c r="AG97" s="37">
        <f>SUMIF(LoansC!$B$12:$B$187,Loans!$B97,LoansC!AG$12:AG$187)+SUMIF(LoansR!$B$12:$B$187,Loans!$B97,LoansR!AG$12:AG$187)</f>
        <v>0</v>
      </c>
      <c r="AH97" s="37">
        <f>SUMIF(LoansC!$B$12:$B$187,Loans!$B97,LoansC!AH$12:AH$187)+SUMIF(LoansR!$B$12:$B$187,Loans!$B97,LoansR!AH$12:AH$187)</f>
        <v>0</v>
      </c>
      <c r="AI97" s="37">
        <f>SUMIF(LoansC!$B$12:$B$187,Loans!$B97,LoansC!AI$12:AI$187)+SUMIF(LoansR!$B$12:$B$187,Loans!$B97,LoansR!AI$12:AI$187)</f>
        <v>75</v>
      </c>
      <c r="AJ97" s="37">
        <f>SUMIF(LoansC!$B$12:$B$187,Loans!$B97,LoansC!AJ$12:AJ$187)+SUMIF(LoansR!$B$12:$B$187,Loans!$B97,LoansR!AJ$12:AJ$187)</f>
        <v>19950</v>
      </c>
      <c r="AK97" s="37">
        <f>SUMIF(LoansC!$B$12:$B$187,Loans!$B97,LoansC!AK$12:AK$187)+SUMIF(LoansR!$B$12:$B$187,Loans!$B97,LoansR!AK$12:AK$187)</f>
        <v>0</v>
      </c>
      <c r="AL97" s="37">
        <f>SUMIF(LoansC!$B$12:$B$187,Loans!$B97,LoansC!AL$12:AL$187)+SUMIF(LoansR!$B$12:$B$187,Loans!$B97,LoansR!AL$12:AL$187)</f>
        <v>0</v>
      </c>
      <c r="AM97" s="37">
        <f>SUMIF(LoansC!$B$12:$B$187,Loans!$B97,LoansC!AM$12:AM$187)+SUMIF(LoansR!$B$12:$B$187,Loans!$B97,LoansR!AM$12:AM$187)</f>
        <v>0</v>
      </c>
      <c r="AN97" s="37">
        <f>SUMIF(LoansC!$B$12:$B$187,Loans!$B97,LoansC!AN$12:AN$187)+SUMIF(LoansR!$B$12:$B$187,Loans!$B97,LoansR!AN$12:AN$187)</f>
        <v>0</v>
      </c>
      <c r="AP97" s="57"/>
    </row>
    <row r="98" spans="1:42" x14ac:dyDescent="0.2">
      <c r="A98" s="1">
        <f t="shared" si="5"/>
        <v>6</v>
      </c>
      <c r="B98" s="101">
        <f t="shared" si="6"/>
        <v>45838</v>
      </c>
      <c r="C98" s="37">
        <f>SUMIF(LoansC!$B$12:$B$187,Loans!$B98,LoansC!C$12:C$187)+SUMIF(LoansR!$B$12:$B$187,Loans!$B98,LoansR!C$12:C$187)</f>
        <v>988888.4600000002</v>
      </c>
      <c r="D98" s="37">
        <f>SUMIF(LoansC!$B$12:$B$187,Loans!$B98,LoansC!D$12:D$187)+SUMIF(LoansR!$B$12:$B$187,Loans!$B98,LoansR!D$12:D$187)</f>
        <v>161256204.28</v>
      </c>
      <c r="E98" s="37">
        <f>SUMIF(LoansC!$B$12:$B$187,Loans!$B98,LoansC!E$12:E$187)+SUMIF(LoansR!$B$12:$B$187,Loans!$B98,LoansR!E$12:E$187)</f>
        <v>0</v>
      </c>
      <c r="F98" s="37">
        <f>SUMIF(LoansC!$B$12:$B$187,Loans!$B98,LoansC!F$12:F$187)+SUMIF(LoansR!$B$12:$B$187,Loans!$B98,LoansR!F$12:F$187)</f>
        <v>0</v>
      </c>
      <c r="G98" s="37">
        <f>SUMIF(LoansC!$B$12:$B$187,Loans!$B98,LoansC!G$12:G$187)+SUMIF(LoansR!$B$12:$B$187,Loans!$B98,LoansR!G$12:G$187)</f>
        <v>836</v>
      </c>
      <c r="H98" s="37">
        <f>SUMIF(LoansC!$B$12:$B$187,Loans!$B98,LoansC!H$12:H$187)+SUMIF(LoansR!$B$12:$B$187,Loans!$B98,LoansR!H$12:H$187)</f>
        <v>171311.39</v>
      </c>
      <c r="I98" s="37">
        <f>SUMIF(LoansC!$B$12:$B$187,Loans!$B98,LoansC!I$12:I$187)+SUMIF(LoansR!$B$12:$B$187,Loans!$B98,LoansR!I$12:I$187)</f>
        <v>0</v>
      </c>
      <c r="J98" s="37">
        <f>SUMIF(LoansC!$B$12:$B$187,Loans!$B98,LoansC!J$12:J$187)+SUMIF(LoansR!$B$12:$B$187,Loans!$B98,LoansR!J$12:J$187)</f>
        <v>171311.39</v>
      </c>
      <c r="K98" s="37">
        <f>SUMIF(LoansC!$B$12:$B$187,Loans!$B98,LoansC!K$12:K$187)+SUMIF(LoansR!$B$12:$B$187,Loans!$B98,LoansR!K$12:K$187)</f>
        <v>1586.05</v>
      </c>
      <c r="L98" s="37">
        <f>SUMIF(LoansC!$B$12:$B$187,Loans!$B98,LoansC!L$12:L$187)+SUMIF(LoansR!$B$12:$B$187,Loans!$B98,LoansR!L$12:L$187)</f>
        <v>1586.05</v>
      </c>
      <c r="M98" s="37">
        <f>SUMIF(LoansC!$B$12:$B$187,Loans!$B98,LoansC!M$12:M$187)+SUMIF(LoansR!$B$12:$B$187,Loans!$B98,LoansR!M$12:M$187)</f>
        <v>198132</v>
      </c>
      <c r="N98" s="37">
        <f>SUMIF(LoansC!$B$12:$B$187,Loans!$B98,LoansC!N$12:N$187)+SUMIF(LoansR!$B$12:$B$187,Loans!$B98,LoansR!N$12:N$187)</f>
        <v>0</v>
      </c>
      <c r="O98" s="37">
        <f>SUMIF(LoansC!$B$12:$B$187,Loans!$B98,LoansC!O$12:O$187)+SUMIF(LoansR!$B$12:$B$187,Loans!$B98,LoansR!O$12:O$187)</f>
        <v>41800</v>
      </c>
      <c r="P98" s="37">
        <f>SUMIF(LoansC!$B$12:$B$187,Loans!$B98,LoansC!P$12:P$187)+SUMIF(LoansR!$B$12:$B$187,Loans!$B98,LoansR!P$12:P$187)</f>
        <v>1586.05</v>
      </c>
      <c r="Q98" s="37">
        <f>SUMIF(LoansC!$B$12:$B$187,Loans!$B98,LoansC!Q$12:Q$187)+SUMIF(LoansR!$B$12:$B$187,Loans!$B98,LoansR!Q$12:Q$187)</f>
        <v>40213.949999999997</v>
      </c>
      <c r="R98" s="37">
        <f>SUMIF(LoansC!$B$12:$B$187,Loans!$B98,LoansC!R$12:R$187)+SUMIF(LoansR!$B$12:$B$187,Loans!$B98,LoansR!R$12:R$187)</f>
        <v>0</v>
      </c>
      <c r="S98" s="37">
        <f>SUMIF(LoansC!$B$12:$B$187,Loans!$B98,LoansC!S$12:S$187)+SUMIF(LoansR!$B$12:$B$187,Loans!$B98,LoansR!S$12:S$187)</f>
        <v>131097.44</v>
      </c>
      <c r="T98" s="37">
        <f>SUMIF(LoansC!$B$12:$B$187,Loans!$B98,LoansC!T$12:T$187)+SUMIF(LoansR!$B$12:$B$187,Loans!$B98,LoansR!T$12:T$187)</f>
        <v>131097.44</v>
      </c>
      <c r="U98" s="37">
        <f>(SUMIF(LoansC!$B$12:$B$187,Loans!$B98,LoansC!U$12:U$187)+SUMIF(LoansR!$B$12:$B$187,Loans!$B98,LoansR!U$12:U$187))/2</f>
        <v>1</v>
      </c>
      <c r="V98" s="37">
        <f>SUMIF(LoansC!$B$12:$B$187,Loans!$B98,LoansC!V$12:V$187)+SUMIF(LoansR!$B$12:$B$187,Loans!$B98,LoansR!V$12:V$187)</f>
        <v>1380.4842844166667</v>
      </c>
      <c r="W98" s="37">
        <f>SUMIF(LoansC!$B$12:$B$187,Loans!$B98,LoansC!W$12:W$187)+SUMIF(LoansR!$B$12:$B$187,Loans!$B98,LoansR!W$12:W$187)</f>
        <v>0</v>
      </c>
      <c r="X98" s="50">
        <f>IF(MONTH($B98)&gt;=6,VLOOKUP(YEAR($B98)+1,SRECPrice!$B$5:$C$29,2,FALSE),VLOOKUP(YEAR($B98),SRECPrice!$B$5:$C$29,2,FALSE))</f>
        <v>209</v>
      </c>
      <c r="Y98" s="37">
        <f>SUMIF(LoansC!$B$12:$B$187,Loans!$B98,LoansC!Y$12:Y$187)+SUMIF(LoansR!$B$12:$B$187,Loans!$B98,LoansR!Y$12:Y$187)</f>
        <v>0</v>
      </c>
      <c r="Z98" s="37">
        <f>SUMIF(LoansC!$B$12:$B$187,Loans!$B98,LoansC!Z$12:Z$187)+SUMIF(LoansR!$B$12:$B$187,Loans!$B98,LoansR!Z$12:Z$187)</f>
        <v>0</v>
      </c>
      <c r="AA98" s="37">
        <f>SUMIF(LoansC!$B$12:$B$187,Loans!$B98,LoansC!AA$12:AA$187)+SUMIF(LoansR!$B$12:$B$187,Loans!$B98,LoansR!AA$12:AA$187)</f>
        <v>0</v>
      </c>
      <c r="AB98" s="37">
        <f>SUMIF(LoansC!$B$12:$B$187,Loans!$B98,LoansC!AB$12:AB$187)+SUMIF(LoansR!$B$12:$B$187,Loans!$B98,LoansR!AB$12:AB$187)</f>
        <v>0</v>
      </c>
      <c r="AC98" s="37">
        <f>SUMIF(LoansC!$B$12:$B$187,Loans!$B98,LoansC!AC$12:AC$187)+SUMIF(LoansR!$B$12:$B$187,Loans!$B98,LoansR!AC$12:AC$187)</f>
        <v>748</v>
      </c>
      <c r="AD98" s="37">
        <f>SUMIF(LoansC!$B$12:$B$187,Loans!$B98,LoansC!AD$12:AD$187)+SUMIF(LoansR!$B$12:$B$187,Loans!$B98,LoansR!AD$12:AD$187)</f>
        <v>0</v>
      </c>
      <c r="AE98" s="56">
        <f>SUMIF(LoansC!$B$12:$B$187,Loans!$B98,LoansC!AE$12:AE$187)</f>
        <v>9.6699999999999994E-2</v>
      </c>
      <c r="AF98" s="37">
        <f>SUMIF(LoansC!$B$12:$B$187,Loans!$B98,LoansC!AF$12:AF$187)+SUMIF(LoansR!$B$12:$B$187,Loans!$B98,LoansR!AF$12:AF$187)</f>
        <v>-205.57366800000025</v>
      </c>
      <c r="AG98" s="37">
        <f>SUMIF(LoansC!$B$12:$B$187,Loans!$B98,LoansC!AG$12:AG$187)+SUMIF(LoansR!$B$12:$B$187,Loans!$B98,LoansR!AG$12:AG$187)</f>
        <v>0</v>
      </c>
      <c r="AH98" s="37">
        <f>SUMIF(LoansC!$B$12:$B$187,Loans!$B98,LoansC!AH$12:AH$187)+SUMIF(LoansR!$B$12:$B$187,Loans!$B98,LoansR!AH$12:AH$187)</f>
        <v>0</v>
      </c>
      <c r="AI98" s="37">
        <f>SUMIF(LoansC!$B$12:$B$187,Loans!$B98,LoansC!AI$12:AI$187)+SUMIF(LoansR!$B$12:$B$187,Loans!$B98,LoansR!AI$12:AI$187)</f>
        <v>88</v>
      </c>
      <c r="AJ98" s="37">
        <f>SUMIF(LoansC!$B$12:$B$187,Loans!$B98,LoansC!AJ$12:AJ$187)+SUMIF(LoansR!$B$12:$B$187,Loans!$B98,LoansR!AJ$12:AJ$187)</f>
        <v>23408</v>
      </c>
      <c r="AK98" s="37">
        <f>SUMIF(LoansC!$B$12:$B$187,Loans!$B98,LoansC!AK$12:AK$187)+SUMIF(LoansR!$B$12:$B$187,Loans!$B98,LoansR!AK$12:AK$187)</f>
        <v>0</v>
      </c>
      <c r="AL98" s="37">
        <f>SUMIF(LoansC!$B$12:$B$187,Loans!$B98,LoansC!AL$12:AL$187)+SUMIF(LoansR!$B$12:$B$187,Loans!$B98,LoansR!AL$12:AL$187)</f>
        <v>0</v>
      </c>
      <c r="AM98" s="37">
        <f>SUMIF(LoansC!$B$12:$B$187,Loans!$B98,LoansC!AM$12:AM$187)+SUMIF(LoansR!$B$12:$B$187,Loans!$B98,LoansR!AM$12:AM$187)</f>
        <v>0</v>
      </c>
      <c r="AN98" s="37">
        <f>SUMIF(LoansC!$B$12:$B$187,Loans!$B98,LoansC!AN$12:AN$187)+SUMIF(LoansR!$B$12:$B$187,Loans!$B98,LoansR!AN$12:AN$187)</f>
        <v>0</v>
      </c>
      <c r="AP98" s="57"/>
    </row>
    <row r="99" spans="1:42" x14ac:dyDescent="0.2">
      <c r="A99" s="1">
        <f t="shared" si="5"/>
        <v>7</v>
      </c>
      <c r="B99" s="101">
        <f t="shared" si="6"/>
        <v>45869</v>
      </c>
      <c r="C99" s="37">
        <f>SUMIF(LoansC!$B$12:$B$187,Loans!$B99,LoansC!C$12:C$187)+SUMIF(LoansR!$B$12:$B$187,Loans!$B99,LoansR!C$12:C$187)</f>
        <v>876405.70000000007</v>
      </c>
      <c r="D99" s="37">
        <f>SUMIF(LoansC!$B$12:$B$187,Loans!$B99,LoansC!D$12:D$187)+SUMIF(LoansR!$B$12:$B$187,Loans!$B99,LoansR!D$12:D$187)</f>
        <v>162132609.97999999</v>
      </c>
      <c r="E99" s="37">
        <f>SUMIF(LoansC!$B$12:$B$187,Loans!$B99,LoansC!E$12:E$187)+SUMIF(LoansR!$B$12:$B$187,Loans!$B99,LoansR!E$12:E$187)</f>
        <v>0</v>
      </c>
      <c r="F99" s="37">
        <f>SUMIF(LoansC!$B$12:$B$187,Loans!$B99,LoansC!F$12:F$187)+SUMIF(LoansR!$B$12:$B$187,Loans!$B99,LoansR!F$12:F$187)</f>
        <v>0</v>
      </c>
      <c r="G99" s="37">
        <f>SUMIF(LoansC!$B$12:$B$187,Loans!$B99,LoansC!G$12:G$187)+SUMIF(LoansR!$B$12:$B$187,Loans!$B99,LoansR!G$12:G$187)</f>
        <v>900</v>
      </c>
      <c r="H99" s="37">
        <f>SUMIF(LoansC!$B$12:$B$187,Loans!$B99,LoansC!H$12:H$187)+SUMIF(LoansR!$B$12:$B$187,Loans!$B99,LoansR!H$12:H$187)</f>
        <v>35262.949999999997</v>
      </c>
      <c r="I99" s="37">
        <f>SUMIF(LoansC!$B$12:$B$187,Loans!$B99,LoansC!I$12:I$187)+SUMIF(LoansR!$B$12:$B$187,Loans!$B99,LoansR!I$12:I$187)</f>
        <v>0</v>
      </c>
      <c r="J99" s="37">
        <f>SUMIF(LoansC!$B$12:$B$187,Loans!$B99,LoansC!J$12:J$187)+SUMIF(LoansR!$B$12:$B$187,Loans!$B99,LoansR!J$12:J$187)</f>
        <v>35262.949999999997</v>
      </c>
      <c r="K99" s="37">
        <f>SUMIF(LoansC!$B$12:$B$187,Loans!$B99,LoansC!K$12:K$187)+SUMIF(LoansR!$B$12:$B$187,Loans!$B99,LoansR!K$12:K$187)</f>
        <v>326.47000000000003</v>
      </c>
      <c r="L99" s="37">
        <f>SUMIF(LoansC!$B$12:$B$187,Loans!$B99,LoansC!L$12:L$187)+SUMIF(LoansR!$B$12:$B$187,Loans!$B99,LoansR!L$12:L$187)</f>
        <v>326.47000000000003</v>
      </c>
      <c r="M99" s="37">
        <f>SUMIF(LoansC!$B$12:$B$187,Loans!$B99,LoansC!M$12:M$187)+SUMIF(LoansR!$B$12:$B$187,Loans!$B99,LoansR!M$12:M$187)</f>
        <v>192090</v>
      </c>
      <c r="N99" s="37">
        <f>SUMIF(LoansC!$B$12:$B$187,Loans!$B99,LoansC!N$12:N$187)+SUMIF(LoansR!$B$12:$B$187,Loans!$B99,LoansR!N$12:N$187)</f>
        <v>0</v>
      </c>
      <c r="O99" s="37">
        <f>SUMIF(LoansC!$B$12:$B$187,Loans!$B99,LoansC!O$12:O$187)+SUMIF(LoansR!$B$12:$B$187,Loans!$B99,LoansR!O$12:O$187)</f>
        <v>7125</v>
      </c>
      <c r="P99" s="37">
        <f>SUMIF(LoansC!$B$12:$B$187,Loans!$B99,LoansC!P$12:P$187)+SUMIF(LoansR!$B$12:$B$187,Loans!$B99,LoansR!P$12:P$187)</f>
        <v>326.47000000000003</v>
      </c>
      <c r="Q99" s="37">
        <f>SUMIF(LoansC!$B$12:$B$187,Loans!$B99,LoansC!Q$12:Q$187)+SUMIF(LoansR!$B$12:$B$187,Loans!$B99,LoansR!Q$12:Q$187)</f>
        <v>6798.53</v>
      </c>
      <c r="R99" s="37">
        <f>SUMIF(LoansC!$B$12:$B$187,Loans!$B99,LoansC!R$12:R$187)+SUMIF(LoansR!$B$12:$B$187,Loans!$B99,LoansR!R$12:R$187)</f>
        <v>0</v>
      </c>
      <c r="S99" s="37">
        <f>SUMIF(LoansC!$B$12:$B$187,Loans!$B99,LoansC!S$12:S$187)+SUMIF(LoansR!$B$12:$B$187,Loans!$B99,LoansR!S$12:S$187)</f>
        <v>28464.42</v>
      </c>
      <c r="T99" s="37">
        <f>SUMIF(LoansC!$B$12:$B$187,Loans!$B99,LoansC!T$12:T$187)+SUMIF(LoansR!$B$12:$B$187,Loans!$B99,LoansR!T$12:T$187)</f>
        <v>28464.42</v>
      </c>
      <c r="U99" s="37">
        <f>(SUMIF(LoansC!$B$12:$B$187,Loans!$B99,LoansC!U$12:U$187)+SUMIF(LoansR!$B$12:$B$187,Loans!$B99,LoansR!U$12:U$187))/2</f>
        <v>1</v>
      </c>
      <c r="V99" s="37">
        <f>SUMIF(LoansC!$B$12:$B$187,Loans!$B99,LoansC!V$12:V$187)+SUMIF(LoansR!$B$12:$B$187,Loans!$B99,LoansR!V$12:V$187)</f>
        <v>284.16060541666661</v>
      </c>
      <c r="W99" s="37">
        <f>SUMIF(LoansC!$B$12:$B$187,Loans!$B99,LoansC!W$12:W$187)+SUMIF(LoansR!$B$12:$B$187,Loans!$B99,LoansR!W$12:W$187)</f>
        <v>0</v>
      </c>
      <c r="X99" s="50">
        <f>IF(MONTH($B99)&gt;=6,VLOOKUP(YEAR($B99)+1,SRECPrice!$B$5:$C$29,2,FALSE),VLOOKUP(YEAR($B99),SRECPrice!$B$5:$C$29,2,FALSE))</f>
        <v>209</v>
      </c>
      <c r="Y99" s="37">
        <f>SUMIF(LoansC!$B$12:$B$187,Loans!$B99,LoansC!Y$12:Y$187)+SUMIF(LoansR!$B$12:$B$187,Loans!$B99,LoansR!Y$12:Y$187)</f>
        <v>0</v>
      </c>
      <c r="Z99" s="37">
        <f>SUMIF(LoansC!$B$12:$B$187,Loans!$B99,LoansC!Z$12:Z$187)+SUMIF(LoansR!$B$12:$B$187,Loans!$B99,LoansR!Z$12:Z$187)</f>
        <v>0</v>
      </c>
      <c r="AA99" s="37">
        <f>SUMIF(LoansC!$B$12:$B$187,Loans!$B99,LoansC!AA$12:AA$187)+SUMIF(LoansR!$B$12:$B$187,Loans!$B99,LoansR!AA$12:AA$187)</f>
        <v>0</v>
      </c>
      <c r="AB99" s="37">
        <f>SUMIF(LoansC!$B$12:$B$187,Loans!$B99,LoansC!AB$12:AB$187)+SUMIF(LoansR!$B$12:$B$187,Loans!$B99,LoansR!AB$12:AB$187)</f>
        <v>0</v>
      </c>
      <c r="AC99" s="37">
        <f>SUMIF(LoansC!$B$12:$B$187,Loans!$B99,LoansC!AC$12:AC$187)+SUMIF(LoansR!$B$12:$B$187,Loans!$B99,LoansR!AC$12:AC$187)</f>
        <v>885</v>
      </c>
      <c r="AD99" s="37">
        <f>SUMIF(LoansC!$B$12:$B$187,Loans!$B99,LoansC!AD$12:AD$187)+SUMIF(LoansR!$B$12:$B$187,Loans!$B99,LoansR!AD$12:AD$187)</f>
        <v>0</v>
      </c>
      <c r="AE99" s="56">
        <f>SUMIF(LoansC!$B$12:$B$187,Loans!$B99,LoansC!AE$12:AE$187)</f>
        <v>9.6699999999999994E-2</v>
      </c>
      <c r="AF99" s="37">
        <f>SUMIF(LoansC!$B$12:$B$187,Loans!$B99,LoansC!AF$12:AF$187)+SUMIF(LoansR!$B$12:$B$187,Loans!$B99,LoansR!AF$12:AF$187)</f>
        <v>-42.315540000000048</v>
      </c>
      <c r="AG99" s="37">
        <f>SUMIF(LoansC!$B$12:$B$187,Loans!$B99,LoansC!AG$12:AG$187)+SUMIF(LoansR!$B$12:$B$187,Loans!$B99,LoansR!AG$12:AG$187)</f>
        <v>0</v>
      </c>
      <c r="AH99" s="37">
        <f>SUMIF(LoansC!$B$12:$B$187,Loans!$B99,LoansC!AH$12:AH$187)+SUMIF(LoansR!$B$12:$B$187,Loans!$B99,LoansR!AH$12:AH$187)</f>
        <v>0</v>
      </c>
      <c r="AI99" s="37">
        <f>SUMIF(LoansC!$B$12:$B$187,Loans!$B99,LoansC!AI$12:AI$187)+SUMIF(LoansR!$B$12:$B$187,Loans!$B99,LoansR!AI$12:AI$187)</f>
        <v>15</v>
      </c>
      <c r="AJ99" s="37">
        <f>SUMIF(LoansC!$B$12:$B$187,Loans!$B99,LoansC!AJ$12:AJ$187)+SUMIF(LoansR!$B$12:$B$187,Loans!$B99,LoansR!AJ$12:AJ$187)</f>
        <v>3990</v>
      </c>
      <c r="AK99" s="37">
        <f>SUMIF(LoansC!$B$12:$B$187,Loans!$B99,LoansC!AK$12:AK$187)+SUMIF(LoansR!$B$12:$B$187,Loans!$B99,LoansR!AK$12:AK$187)</f>
        <v>0</v>
      </c>
      <c r="AL99" s="37">
        <f>SUMIF(LoansC!$B$12:$B$187,Loans!$B99,LoansC!AL$12:AL$187)+SUMIF(LoansR!$B$12:$B$187,Loans!$B99,LoansR!AL$12:AL$187)</f>
        <v>0</v>
      </c>
      <c r="AM99" s="37">
        <f>SUMIF(LoansC!$B$12:$B$187,Loans!$B99,LoansC!AM$12:AM$187)+SUMIF(LoansR!$B$12:$B$187,Loans!$B99,LoansR!AM$12:AM$187)</f>
        <v>0</v>
      </c>
      <c r="AN99" s="37">
        <f>SUMIF(LoansC!$B$12:$B$187,Loans!$B99,LoansC!AN$12:AN$187)+SUMIF(LoansR!$B$12:$B$187,Loans!$B99,LoansR!AN$12:AN$187)</f>
        <v>0</v>
      </c>
      <c r="AP99" s="57"/>
    </row>
    <row r="100" spans="1:42" x14ac:dyDescent="0.2">
      <c r="A100" s="1">
        <f t="shared" si="5"/>
        <v>8</v>
      </c>
      <c r="B100" s="101">
        <f t="shared" si="6"/>
        <v>45900</v>
      </c>
      <c r="C100" s="37">
        <f>SUMIF(LoansC!$B$12:$B$187,Loans!$B100,LoansC!C$12:C$187)+SUMIF(LoansR!$B$12:$B$187,Loans!$B100,LoansR!C$12:C$187)</f>
        <v>770816.99000000011</v>
      </c>
      <c r="D100" s="37">
        <f>SUMIF(LoansC!$B$12:$B$187,Loans!$B100,LoansC!D$12:D$187)+SUMIF(LoansR!$B$12:$B$187,Loans!$B100,LoansR!D$12:D$187)</f>
        <v>162903426.97</v>
      </c>
      <c r="E100" s="37">
        <f>SUMIF(LoansC!$B$12:$B$187,Loans!$B100,LoansC!E$12:E$187)+SUMIF(LoansR!$B$12:$B$187,Loans!$B100,LoansR!E$12:E$187)</f>
        <v>0</v>
      </c>
      <c r="F100" s="37">
        <f>SUMIF(LoansC!$B$12:$B$187,Loans!$B100,LoansC!F$12:F$187)+SUMIF(LoansR!$B$12:$B$187,Loans!$B100,LoansR!F$12:F$187)</f>
        <v>0</v>
      </c>
      <c r="G100" s="37">
        <f>SUMIF(LoansC!$B$12:$B$187,Loans!$B100,LoansC!G$12:G$187)+SUMIF(LoansR!$B$12:$B$187,Loans!$B100,LoansR!G$12:G$187)</f>
        <v>850</v>
      </c>
      <c r="H100" s="37">
        <f>SUMIF(LoansC!$B$12:$B$187,Loans!$B100,LoansC!H$12:H$187)+SUMIF(LoansR!$B$12:$B$187,Loans!$B100,LoansR!H$12:H$187)</f>
        <v>28464.420000000002</v>
      </c>
      <c r="I100" s="37">
        <f>SUMIF(LoansC!$B$12:$B$187,Loans!$B100,LoansC!I$12:I$187)+SUMIF(LoansR!$B$12:$B$187,Loans!$B100,LoansR!I$12:I$187)</f>
        <v>0</v>
      </c>
      <c r="J100" s="37">
        <f>SUMIF(LoansC!$B$12:$B$187,Loans!$B100,LoansC!J$12:J$187)+SUMIF(LoansR!$B$12:$B$187,Loans!$B100,LoansR!J$12:J$187)</f>
        <v>28464.42</v>
      </c>
      <c r="K100" s="37">
        <f>SUMIF(LoansC!$B$12:$B$187,Loans!$B100,LoansC!K$12:K$187)+SUMIF(LoansR!$B$12:$B$187,Loans!$B100,LoansR!K$12:K$187)</f>
        <v>263.52999999999997</v>
      </c>
      <c r="L100" s="37">
        <f>SUMIF(LoansC!$B$12:$B$187,Loans!$B100,LoansC!L$12:L$187)+SUMIF(LoansR!$B$12:$B$187,Loans!$B100,LoansR!L$12:L$187)</f>
        <v>263.52999999999997</v>
      </c>
      <c r="M100" s="37">
        <f>SUMIF(LoansC!$B$12:$B$187,Loans!$B100,LoansC!M$12:M$187)+SUMIF(LoansR!$B$12:$B$187,Loans!$B100,LoansR!M$12:M$187)</f>
        <v>181374</v>
      </c>
      <c r="N100" s="37">
        <f>SUMIF(LoansC!$B$12:$B$187,Loans!$B100,LoansC!N$12:N$187)+SUMIF(LoansR!$B$12:$B$187,Loans!$B100,LoansR!N$12:N$187)</f>
        <v>0</v>
      </c>
      <c r="O100" s="37">
        <f>SUMIF(LoansC!$B$12:$B$187,Loans!$B100,LoansC!O$12:O$187)+SUMIF(LoansR!$B$12:$B$187,Loans!$B100,LoansR!O$12:O$187)</f>
        <v>6650</v>
      </c>
      <c r="P100" s="37">
        <f>SUMIF(LoansC!$B$12:$B$187,Loans!$B100,LoansC!P$12:P$187)+SUMIF(LoansR!$B$12:$B$187,Loans!$B100,LoansR!P$12:P$187)</f>
        <v>263.52999999999997</v>
      </c>
      <c r="Q100" s="37">
        <f>SUMIF(LoansC!$B$12:$B$187,Loans!$B100,LoansC!Q$12:Q$187)+SUMIF(LoansR!$B$12:$B$187,Loans!$B100,LoansR!Q$12:Q$187)</f>
        <v>6386.47</v>
      </c>
      <c r="R100" s="37">
        <f>SUMIF(LoansC!$B$12:$B$187,Loans!$B100,LoansC!R$12:R$187)+SUMIF(LoansR!$B$12:$B$187,Loans!$B100,LoansR!R$12:R$187)</f>
        <v>0</v>
      </c>
      <c r="S100" s="37">
        <f>SUMIF(LoansC!$B$12:$B$187,Loans!$B100,LoansC!S$12:S$187)+SUMIF(LoansR!$B$12:$B$187,Loans!$B100,LoansR!S$12:S$187)</f>
        <v>22077.95</v>
      </c>
      <c r="T100" s="37">
        <f>SUMIF(LoansC!$B$12:$B$187,Loans!$B100,LoansC!T$12:T$187)+SUMIF(LoansR!$B$12:$B$187,Loans!$B100,LoansR!T$12:T$187)</f>
        <v>22077.95</v>
      </c>
      <c r="U100" s="37">
        <f>(SUMIF(LoansC!$B$12:$B$187,Loans!$B100,LoansC!U$12:U$187)+SUMIF(LoansR!$B$12:$B$187,Loans!$B100,LoansR!U$12:U$187))/2</f>
        <v>1</v>
      </c>
      <c r="V100" s="37">
        <f>SUMIF(LoansC!$B$12:$B$187,Loans!$B100,LoansC!V$12:V$187)+SUMIF(LoansR!$B$12:$B$187,Loans!$B100,LoansR!V$12:V$187)</f>
        <v>229.37578449999995</v>
      </c>
      <c r="W100" s="37">
        <f>SUMIF(LoansC!$B$12:$B$187,Loans!$B100,LoansC!W$12:W$187)+SUMIF(LoansR!$B$12:$B$187,Loans!$B100,LoansR!W$12:W$187)</f>
        <v>0</v>
      </c>
      <c r="X100" s="50">
        <f>IF(MONTH($B100)&gt;=6,VLOOKUP(YEAR($B100)+1,SRECPrice!$B$5:$C$29,2,FALSE),VLOOKUP(YEAR($B100),SRECPrice!$B$5:$C$29,2,FALSE))</f>
        <v>209</v>
      </c>
      <c r="Y100" s="37">
        <f>SUMIF(LoansC!$B$12:$B$187,Loans!$B100,LoansC!Y$12:Y$187)+SUMIF(LoansR!$B$12:$B$187,Loans!$B100,LoansR!Y$12:Y$187)</f>
        <v>0</v>
      </c>
      <c r="Z100" s="37">
        <f>SUMIF(LoansC!$B$12:$B$187,Loans!$B100,LoansC!Z$12:Z$187)+SUMIF(LoansR!$B$12:$B$187,Loans!$B100,LoansR!Z$12:Z$187)</f>
        <v>0</v>
      </c>
      <c r="AA100" s="37">
        <f>SUMIF(LoansC!$B$12:$B$187,Loans!$B100,LoansC!AA$12:AA$187)+SUMIF(LoansR!$B$12:$B$187,Loans!$B100,LoansR!AA$12:AA$187)</f>
        <v>0</v>
      </c>
      <c r="AB100" s="37">
        <f>SUMIF(LoansC!$B$12:$B$187,Loans!$B100,LoansC!AB$12:AB$187)+SUMIF(LoansR!$B$12:$B$187,Loans!$B100,LoansR!AB$12:AB$187)</f>
        <v>0</v>
      </c>
      <c r="AC100" s="37">
        <f>SUMIF(LoansC!$B$12:$B$187,Loans!$B100,LoansC!AC$12:AC$187)+SUMIF(LoansR!$B$12:$B$187,Loans!$B100,LoansR!AC$12:AC$187)</f>
        <v>836</v>
      </c>
      <c r="AD100" s="37">
        <f>SUMIF(LoansC!$B$12:$B$187,Loans!$B100,LoansC!AD$12:AD$187)+SUMIF(LoansR!$B$12:$B$187,Loans!$B100,LoansR!AD$12:AD$187)</f>
        <v>0</v>
      </c>
      <c r="AE100" s="56">
        <f>SUMIF(LoansC!$B$12:$B$187,Loans!$B100,LoansC!AE$12:AE$187)</f>
        <v>9.6699999999999994E-2</v>
      </c>
      <c r="AF100" s="37">
        <f>SUMIF(LoansC!$B$12:$B$187,Loans!$B100,LoansC!AF$12:AF$187)+SUMIF(LoansR!$B$12:$B$187,Loans!$B100,LoansR!AF$12:AF$187)</f>
        <v>-34.157304000000039</v>
      </c>
      <c r="AG100" s="37">
        <f>SUMIF(LoansC!$B$12:$B$187,Loans!$B100,LoansC!AG$12:AG$187)+SUMIF(LoansR!$B$12:$B$187,Loans!$B100,LoansR!AG$12:AG$187)</f>
        <v>0</v>
      </c>
      <c r="AH100" s="37">
        <f>SUMIF(LoansC!$B$12:$B$187,Loans!$B100,LoansC!AH$12:AH$187)+SUMIF(LoansR!$B$12:$B$187,Loans!$B100,LoansR!AH$12:AH$187)</f>
        <v>0</v>
      </c>
      <c r="AI100" s="37">
        <f>SUMIF(LoansC!$B$12:$B$187,Loans!$B100,LoansC!AI$12:AI$187)+SUMIF(LoansR!$B$12:$B$187,Loans!$B100,LoansR!AI$12:AI$187)</f>
        <v>14</v>
      </c>
      <c r="AJ100" s="37">
        <f>SUMIF(LoansC!$B$12:$B$187,Loans!$B100,LoansC!AJ$12:AJ$187)+SUMIF(LoansR!$B$12:$B$187,Loans!$B100,LoansR!AJ$12:AJ$187)</f>
        <v>3724</v>
      </c>
      <c r="AK100" s="37">
        <f>SUMIF(LoansC!$B$12:$B$187,Loans!$B100,LoansC!AK$12:AK$187)+SUMIF(LoansR!$B$12:$B$187,Loans!$B100,LoansR!AK$12:AK$187)</f>
        <v>0</v>
      </c>
      <c r="AL100" s="37">
        <f>SUMIF(LoansC!$B$12:$B$187,Loans!$B100,LoansC!AL$12:AL$187)+SUMIF(LoansR!$B$12:$B$187,Loans!$B100,LoansR!AL$12:AL$187)</f>
        <v>0</v>
      </c>
      <c r="AM100" s="37">
        <f>SUMIF(LoansC!$B$12:$B$187,Loans!$B100,LoansC!AM$12:AM$187)+SUMIF(LoansR!$B$12:$B$187,Loans!$B100,LoansR!AM$12:AM$187)</f>
        <v>0</v>
      </c>
      <c r="AN100" s="37">
        <f>SUMIF(LoansC!$B$12:$B$187,Loans!$B100,LoansC!AN$12:AN$187)+SUMIF(LoansR!$B$12:$B$187,Loans!$B100,LoansR!AN$12:AN$187)</f>
        <v>0</v>
      </c>
      <c r="AP100" s="57"/>
    </row>
    <row r="101" spans="1:42" x14ac:dyDescent="0.2">
      <c r="A101" s="1">
        <f t="shared" si="5"/>
        <v>9</v>
      </c>
      <c r="B101" s="101">
        <f t="shared" si="6"/>
        <v>45930</v>
      </c>
      <c r="C101" s="37">
        <f>SUMIF(LoansC!$B$12:$B$187,Loans!$B101,LoansC!C$12:C$187)+SUMIF(LoansR!$B$12:$B$187,Loans!$B101,LoansR!C$12:C$187)</f>
        <v>649976.14</v>
      </c>
      <c r="D101" s="37">
        <f>SUMIF(LoansC!$B$12:$B$187,Loans!$B101,LoansC!D$12:D$187)+SUMIF(LoansR!$B$12:$B$187,Loans!$B101,LoansR!D$12:D$187)</f>
        <v>163553403.10999998</v>
      </c>
      <c r="E101" s="37">
        <f>SUMIF(LoansC!$B$12:$B$187,Loans!$B101,LoansC!E$12:E$187)+SUMIF(LoansR!$B$12:$B$187,Loans!$B101,LoansR!E$12:E$187)</f>
        <v>0</v>
      </c>
      <c r="F101" s="37">
        <f>SUMIF(LoansC!$B$12:$B$187,Loans!$B101,LoansC!F$12:F$187)+SUMIF(LoansR!$B$12:$B$187,Loans!$B101,LoansR!F$12:F$187)</f>
        <v>0</v>
      </c>
      <c r="G101" s="37">
        <f>SUMIF(LoansC!$B$12:$B$187,Loans!$B101,LoansC!G$12:G$187)+SUMIF(LoansR!$B$12:$B$187,Loans!$B101,LoansR!G$12:G$187)</f>
        <v>842</v>
      </c>
      <c r="H101" s="37">
        <f>SUMIF(LoansC!$B$12:$B$187,Loans!$B101,LoansC!H$12:H$187)+SUMIF(LoansR!$B$12:$B$187,Loans!$B101,LoansR!H$12:H$187)</f>
        <v>22077.95</v>
      </c>
      <c r="I101" s="37">
        <f>SUMIF(LoansC!$B$12:$B$187,Loans!$B101,LoansC!I$12:I$187)+SUMIF(LoansR!$B$12:$B$187,Loans!$B101,LoansR!I$12:I$187)</f>
        <v>0</v>
      </c>
      <c r="J101" s="37">
        <f>SUMIF(LoansC!$B$12:$B$187,Loans!$B101,LoansC!J$12:J$187)+SUMIF(LoansR!$B$12:$B$187,Loans!$B101,LoansR!J$12:J$187)</f>
        <v>22077.95</v>
      </c>
      <c r="K101" s="37">
        <f>SUMIF(LoansC!$B$12:$B$187,Loans!$B101,LoansC!K$12:K$187)+SUMIF(LoansR!$B$12:$B$187,Loans!$B101,LoansR!K$12:K$187)</f>
        <v>204.4</v>
      </c>
      <c r="L101" s="37">
        <f>SUMIF(LoansC!$B$12:$B$187,Loans!$B101,LoansC!L$12:L$187)+SUMIF(LoansR!$B$12:$B$187,Loans!$B101,LoansR!L$12:L$187)</f>
        <v>204.4</v>
      </c>
      <c r="M101" s="37">
        <f>SUMIF(LoansC!$B$12:$B$187,Loans!$B101,LoansC!M$12:M$187)+SUMIF(LoansR!$B$12:$B$187,Loans!$B101,LoansR!M$12:M$187)</f>
        <v>179702</v>
      </c>
      <c r="N101" s="37">
        <f>SUMIF(LoansC!$B$12:$B$187,Loans!$B101,LoansC!N$12:N$187)+SUMIF(LoansR!$B$12:$B$187,Loans!$B101,LoansR!N$12:N$187)</f>
        <v>0</v>
      </c>
      <c r="O101" s="37">
        <f>SUMIF(LoansC!$B$12:$B$187,Loans!$B101,LoansC!O$12:O$187)+SUMIF(LoansR!$B$12:$B$187,Loans!$B101,LoansR!O$12:O$187)</f>
        <v>6650</v>
      </c>
      <c r="P101" s="37">
        <f>SUMIF(LoansC!$B$12:$B$187,Loans!$B101,LoansC!P$12:P$187)+SUMIF(LoansR!$B$12:$B$187,Loans!$B101,LoansR!P$12:P$187)</f>
        <v>204.4</v>
      </c>
      <c r="Q101" s="37">
        <f>SUMIF(LoansC!$B$12:$B$187,Loans!$B101,LoansC!Q$12:Q$187)+SUMIF(LoansR!$B$12:$B$187,Loans!$B101,LoansR!Q$12:Q$187)</f>
        <v>6445.6</v>
      </c>
      <c r="R101" s="37">
        <f>SUMIF(LoansC!$B$12:$B$187,Loans!$B101,LoansC!R$12:R$187)+SUMIF(LoansR!$B$12:$B$187,Loans!$B101,LoansR!R$12:R$187)</f>
        <v>0</v>
      </c>
      <c r="S101" s="37">
        <f>SUMIF(LoansC!$B$12:$B$187,Loans!$B101,LoansC!S$12:S$187)+SUMIF(LoansR!$B$12:$B$187,Loans!$B101,LoansR!S$12:S$187)</f>
        <v>15632.35</v>
      </c>
      <c r="T101" s="37">
        <f>SUMIF(LoansC!$B$12:$B$187,Loans!$B101,LoansC!T$12:T$187)+SUMIF(LoansR!$B$12:$B$187,Loans!$B101,LoansR!T$12:T$187)</f>
        <v>15632.35</v>
      </c>
      <c r="U101" s="37">
        <f>(SUMIF(LoansC!$B$12:$B$187,Loans!$B101,LoansC!U$12:U$187)+SUMIF(LoansR!$B$12:$B$187,Loans!$B101,LoansR!U$12:U$187))/2</f>
        <v>1</v>
      </c>
      <c r="V101" s="37">
        <f>SUMIF(LoansC!$B$12:$B$187,Loans!$B101,LoansC!V$12:V$187)+SUMIF(LoansR!$B$12:$B$187,Loans!$B101,LoansR!V$12:V$187)</f>
        <v>177.91148041666665</v>
      </c>
      <c r="W101" s="37">
        <f>SUMIF(LoansC!$B$12:$B$187,Loans!$B101,LoansC!W$12:W$187)+SUMIF(LoansR!$B$12:$B$187,Loans!$B101,LoansR!W$12:W$187)</f>
        <v>0</v>
      </c>
      <c r="X101" s="50">
        <f>IF(MONTH($B101)&gt;=6,VLOOKUP(YEAR($B101)+1,SRECPrice!$B$5:$C$29,2,FALSE),VLOOKUP(YEAR($B101),SRECPrice!$B$5:$C$29,2,FALSE))</f>
        <v>209</v>
      </c>
      <c r="Y101" s="37">
        <f>SUMIF(LoansC!$B$12:$B$187,Loans!$B101,LoansC!Y$12:Y$187)+SUMIF(LoansR!$B$12:$B$187,Loans!$B101,LoansR!Y$12:Y$187)</f>
        <v>0</v>
      </c>
      <c r="Z101" s="37">
        <f>SUMIF(LoansC!$B$12:$B$187,Loans!$B101,LoansC!Z$12:Z$187)+SUMIF(LoansR!$B$12:$B$187,Loans!$B101,LoansR!Z$12:Z$187)</f>
        <v>0</v>
      </c>
      <c r="AA101" s="37">
        <f>SUMIF(LoansC!$B$12:$B$187,Loans!$B101,LoansC!AA$12:AA$187)+SUMIF(LoansR!$B$12:$B$187,Loans!$B101,LoansR!AA$12:AA$187)</f>
        <v>0</v>
      </c>
      <c r="AB101" s="37">
        <f>SUMIF(LoansC!$B$12:$B$187,Loans!$B101,LoansC!AB$12:AB$187)+SUMIF(LoansR!$B$12:$B$187,Loans!$B101,LoansR!AB$12:AB$187)</f>
        <v>0</v>
      </c>
      <c r="AC101" s="37">
        <f>SUMIF(LoansC!$B$12:$B$187,Loans!$B101,LoansC!AC$12:AC$187)+SUMIF(LoansR!$B$12:$B$187,Loans!$B101,LoansR!AC$12:AC$187)</f>
        <v>828</v>
      </c>
      <c r="AD101" s="37">
        <f>SUMIF(LoansC!$B$12:$B$187,Loans!$B101,LoansC!AD$12:AD$187)+SUMIF(LoansR!$B$12:$B$187,Loans!$B101,LoansR!AD$12:AD$187)</f>
        <v>0</v>
      </c>
      <c r="AE101" s="56">
        <f>SUMIF(LoansC!$B$12:$B$187,Loans!$B101,LoansC!AE$12:AE$187)</f>
        <v>9.6699999999999994E-2</v>
      </c>
      <c r="AF101" s="37">
        <f>SUMIF(LoansC!$B$12:$B$187,Loans!$B101,LoansC!AF$12:AF$187)+SUMIF(LoansR!$B$12:$B$187,Loans!$B101,LoansR!AF$12:AF$187)</f>
        <v>-26.493540000000031</v>
      </c>
      <c r="AG101" s="37">
        <f>SUMIF(LoansC!$B$12:$B$187,Loans!$B101,LoansC!AG$12:AG$187)+SUMIF(LoansR!$B$12:$B$187,Loans!$B101,LoansR!AG$12:AG$187)</f>
        <v>0</v>
      </c>
      <c r="AH101" s="37">
        <f>SUMIF(LoansC!$B$12:$B$187,Loans!$B101,LoansC!AH$12:AH$187)+SUMIF(LoansR!$B$12:$B$187,Loans!$B101,LoansR!AH$12:AH$187)</f>
        <v>0</v>
      </c>
      <c r="AI101" s="37">
        <f>SUMIF(LoansC!$B$12:$B$187,Loans!$B101,LoansC!AI$12:AI$187)+SUMIF(LoansR!$B$12:$B$187,Loans!$B101,LoansR!AI$12:AI$187)</f>
        <v>14</v>
      </c>
      <c r="AJ101" s="37">
        <f>SUMIF(LoansC!$B$12:$B$187,Loans!$B101,LoansC!AJ$12:AJ$187)+SUMIF(LoansR!$B$12:$B$187,Loans!$B101,LoansR!AJ$12:AJ$187)</f>
        <v>3724</v>
      </c>
      <c r="AK101" s="37">
        <f>SUMIF(LoansC!$B$12:$B$187,Loans!$B101,LoansC!AK$12:AK$187)+SUMIF(LoansR!$B$12:$B$187,Loans!$B101,LoansR!AK$12:AK$187)</f>
        <v>0</v>
      </c>
      <c r="AL101" s="37">
        <f>SUMIF(LoansC!$B$12:$B$187,Loans!$B101,LoansC!AL$12:AL$187)+SUMIF(LoansR!$B$12:$B$187,Loans!$B101,LoansR!AL$12:AL$187)</f>
        <v>0</v>
      </c>
      <c r="AM101" s="37">
        <f>SUMIF(LoansC!$B$12:$B$187,Loans!$B101,LoansC!AM$12:AM$187)+SUMIF(LoansR!$B$12:$B$187,Loans!$B101,LoansR!AM$12:AM$187)</f>
        <v>0</v>
      </c>
      <c r="AN101" s="37">
        <f>SUMIF(LoansC!$B$12:$B$187,Loans!$B101,LoansC!AN$12:AN$187)+SUMIF(LoansR!$B$12:$B$187,Loans!$B101,LoansR!AN$12:AN$187)</f>
        <v>0</v>
      </c>
      <c r="AP101" s="57"/>
    </row>
    <row r="102" spans="1:42" x14ac:dyDescent="0.2">
      <c r="A102" s="1">
        <f t="shared" si="5"/>
        <v>10</v>
      </c>
      <c r="B102" s="101">
        <f t="shared" si="6"/>
        <v>45961</v>
      </c>
      <c r="C102" s="37">
        <f>SUMIF(LoansC!$B$12:$B$187,Loans!$B102,LoansC!C$12:C$187)+SUMIF(LoansR!$B$12:$B$187,Loans!$B102,LoansR!C$12:C$187)</f>
        <v>516993.00000000006</v>
      </c>
      <c r="D102" s="37">
        <f>SUMIF(LoansC!$B$12:$B$187,Loans!$B102,LoansC!D$12:D$187)+SUMIF(LoansR!$B$12:$B$187,Loans!$B102,LoansR!D$12:D$187)</f>
        <v>164070396.10999998</v>
      </c>
      <c r="E102" s="37">
        <f>SUMIF(LoansC!$B$12:$B$187,Loans!$B102,LoansC!E$12:E$187)+SUMIF(LoansR!$B$12:$B$187,Loans!$B102,LoansR!E$12:E$187)</f>
        <v>0</v>
      </c>
      <c r="F102" s="37">
        <f>SUMIF(LoansC!$B$12:$B$187,Loans!$B102,LoansC!F$12:F$187)+SUMIF(LoansR!$B$12:$B$187,Loans!$B102,LoansR!F$12:F$187)</f>
        <v>0</v>
      </c>
      <c r="G102" s="37">
        <f>SUMIF(LoansC!$B$12:$B$187,Loans!$B102,LoansC!G$12:G$187)+SUMIF(LoansR!$B$12:$B$187,Loans!$B102,LoansR!G$12:G$187)</f>
        <v>771</v>
      </c>
      <c r="H102" s="37">
        <f>SUMIF(LoansC!$B$12:$B$187,Loans!$B102,LoansC!H$12:H$187)+SUMIF(LoansR!$B$12:$B$187,Loans!$B102,LoansR!H$12:H$187)</f>
        <v>15632.35</v>
      </c>
      <c r="I102" s="37">
        <f>SUMIF(LoansC!$B$12:$B$187,Loans!$B102,LoansC!I$12:I$187)+SUMIF(LoansR!$B$12:$B$187,Loans!$B102,LoansR!I$12:I$187)</f>
        <v>0</v>
      </c>
      <c r="J102" s="37">
        <f>SUMIF(LoansC!$B$12:$B$187,Loans!$B102,LoansC!J$12:J$187)+SUMIF(LoansR!$B$12:$B$187,Loans!$B102,LoansR!J$12:J$187)</f>
        <v>15632.35</v>
      </c>
      <c r="K102" s="37">
        <f>SUMIF(LoansC!$B$12:$B$187,Loans!$B102,LoansC!K$12:K$187)+SUMIF(LoansR!$B$12:$B$187,Loans!$B102,LoansR!K$12:K$187)</f>
        <v>144.72999999999999</v>
      </c>
      <c r="L102" s="37">
        <f>SUMIF(LoansC!$B$12:$B$187,Loans!$B102,LoansC!L$12:L$187)+SUMIF(LoansR!$B$12:$B$187,Loans!$B102,LoansR!L$12:L$187)</f>
        <v>144.72999999999999</v>
      </c>
      <c r="M102" s="37">
        <f>SUMIF(LoansC!$B$12:$B$187,Loans!$B102,LoansC!M$12:M$187)+SUMIF(LoansR!$B$12:$B$187,Loans!$B102,LoansR!M$12:M$187)</f>
        <v>164331</v>
      </c>
      <c r="N102" s="37">
        <f>SUMIF(LoansC!$B$12:$B$187,Loans!$B102,LoansC!N$12:N$187)+SUMIF(LoansR!$B$12:$B$187,Loans!$B102,LoansR!N$12:N$187)</f>
        <v>0</v>
      </c>
      <c r="O102" s="37">
        <f>SUMIF(LoansC!$B$12:$B$187,Loans!$B102,LoansC!O$12:O$187)+SUMIF(LoansR!$B$12:$B$187,Loans!$B102,LoansR!O$12:O$187)</f>
        <v>5700</v>
      </c>
      <c r="P102" s="37">
        <f>SUMIF(LoansC!$B$12:$B$187,Loans!$B102,LoansC!P$12:P$187)+SUMIF(LoansR!$B$12:$B$187,Loans!$B102,LoansR!P$12:P$187)</f>
        <v>144.72999999999999</v>
      </c>
      <c r="Q102" s="37">
        <f>SUMIF(LoansC!$B$12:$B$187,Loans!$B102,LoansC!Q$12:Q$187)+SUMIF(LoansR!$B$12:$B$187,Loans!$B102,LoansR!Q$12:Q$187)</f>
        <v>5555.27</v>
      </c>
      <c r="R102" s="37">
        <f>SUMIF(LoansC!$B$12:$B$187,Loans!$B102,LoansC!R$12:R$187)+SUMIF(LoansR!$B$12:$B$187,Loans!$B102,LoansR!R$12:R$187)</f>
        <v>0</v>
      </c>
      <c r="S102" s="37">
        <f>SUMIF(LoansC!$B$12:$B$187,Loans!$B102,LoansC!S$12:S$187)+SUMIF(LoansR!$B$12:$B$187,Loans!$B102,LoansR!S$12:S$187)</f>
        <v>10077.08</v>
      </c>
      <c r="T102" s="37">
        <f>SUMIF(LoansC!$B$12:$B$187,Loans!$B102,LoansC!T$12:T$187)+SUMIF(LoansR!$B$12:$B$187,Loans!$B102,LoansR!T$12:T$187)</f>
        <v>10077.08</v>
      </c>
      <c r="U102" s="37">
        <f>(SUMIF(LoansC!$B$12:$B$187,Loans!$B102,LoansC!U$12:U$187)+SUMIF(LoansR!$B$12:$B$187,Loans!$B102,LoansR!U$12:U$187))/2</f>
        <v>1</v>
      </c>
      <c r="V102" s="37">
        <f>SUMIF(LoansC!$B$12:$B$187,Loans!$B102,LoansC!V$12:V$187)+SUMIF(LoansR!$B$12:$B$187,Loans!$B102,LoansR!V$12:V$187)</f>
        <v>125.97068708333332</v>
      </c>
      <c r="W102" s="37">
        <f>SUMIF(LoansC!$B$12:$B$187,Loans!$B102,LoansC!W$12:W$187)+SUMIF(LoansR!$B$12:$B$187,Loans!$B102,LoansR!W$12:W$187)</f>
        <v>0</v>
      </c>
      <c r="X102" s="50">
        <f>IF(MONTH($B102)&gt;=6,VLOOKUP(YEAR($B102)+1,SRECPrice!$B$5:$C$29,2,FALSE),VLOOKUP(YEAR($B102),SRECPrice!$B$5:$C$29,2,FALSE))</f>
        <v>209</v>
      </c>
      <c r="Y102" s="37">
        <f>SUMIF(LoansC!$B$12:$B$187,Loans!$B102,LoansC!Y$12:Y$187)+SUMIF(LoansR!$B$12:$B$187,Loans!$B102,LoansR!Y$12:Y$187)</f>
        <v>0</v>
      </c>
      <c r="Z102" s="37">
        <f>SUMIF(LoansC!$B$12:$B$187,Loans!$B102,LoansC!Z$12:Z$187)+SUMIF(LoansR!$B$12:$B$187,Loans!$B102,LoansR!Z$12:Z$187)</f>
        <v>0</v>
      </c>
      <c r="AA102" s="37">
        <f>SUMIF(LoansC!$B$12:$B$187,Loans!$B102,LoansC!AA$12:AA$187)+SUMIF(LoansR!$B$12:$B$187,Loans!$B102,LoansR!AA$12:AA$187)</f>
        <v>0</v>
      </c>
      <c r="AB102" s="37">
        <f>SUMIF(LoansC!$B$12:$B$187,Loans!$B102,LoansC!AB$12:AB$187)+SUMIF(LoansR!$B$12:$B$187,Loans!$B102,LoansR!AB$12:AB$187)</f>
        <v>0</v>
      </c>
      <c r="AC102" s="37">
        <f>SUMIF(LoansC!$B$12:$B$187,Loans!$B102,LoansC!AC$12:AC$187)+SUMIF(LoansR!$B$12:$B$187,Loans!$B102,LoansR!AC$12:AC$187)</f>
        <v>759</v>
      </c>
      <c r="AD102" s="37">
        <f>SUMIF(LoansC!$B$12:$B$187,Loans!$B102,LoansC!AD$12:AD$187)+SUMIF(LoansR!$B$12:$B$187,Loans!$B102,LoansR!AD$12:AD$187)</f>
        <v>0</v>
      </c>
      <c r="AE102" s="56">
        <f>SUMIF(LoansC!$B$12:$B$187,Loans!$B102,LoansC!AE$12:AE$187)</f>
        <v>9.6699999999999994E-2</v>
      </c>
      <c r="AF102" s="37">
        <f>SUMIF(LoansC!$B$12:$B$187,Loans!$B102,LoansC!AF$12:AF$187)+SUMIF(LoansR!$B$12:$B$187,Loans!$B102,LoansR!AF$12:AF$187)</f>
        <v>-18.758820000000021</v>
      </c>
      <c r="AG102" s="37">
        <f>SUMIF(LoansC!$B$12:$B$187,Loans!$B102,LoansC!AG$12:AG$187)+SUMIF(LoansR!$B$12:$B$187,Loans!$B102,LoansR!AG$12:AG$187)</f>
        <v>0</v>
      </c>
      <c r="AH102" s="37">
        <f>SUMIF(LoansC!$B$12:$B$187,Loans!$B102,LoansC!AH$12:AH$187)+SUMIF(LoansR!$B$12:$B$187,Loans!$B102,LoansR!AH$12:AH$187)</f>
        <v>0</v>
      </c>
      <c r="AI102" s="37">
        <f>SUMIF(LoansC!$B$12:$B$187,Loans!$B102,LoansC!AI$12:AI$187)+SUMIF(LoansR!$B$12:$B$187,Loans!$B102,LoansR!AI$12:AI$187)</f>
        <v>12</v>
      </c>
      <c r="AJ102" s="37">
        <f>SUMIF(LoansC!$B$12:$B$187,Loans!$B102,LoansC!AJ$12:AJ$187)+SUMIF(LoansR!$B$12:$B$187,Loans!$B102,LoansR!AJ$12:AJ$187)</f>
        <v>3192</v>
      </c>
      <c r="AK102" s="37">
        <f>SUMIF(LoansC!$B$12:$B$187,Loans!$B102,LoansC!AK$12:AK$187)+SUMIF(LoansR!$B$12:$B$187,Loans!$B102,LoansR!AK$12:AK$187)</f>
        <v>0</v>
      </c>
      <c r="AL102" s="37">
        <f>SUMIF(LoansC!$B$12:$B$187,Loans!$B102,LoansC!AL$12:AL$187)+SUMIF(LoansR!$B$12:$B$187,Loans!$B102,LoansR!AL$12:AL$187)</f>
        <v>0</v>
      </c>
      <c r="AM102" s="37">
        <f>SUMIF(LoansC!$B$12:$B$187,Loans!$B102,LoansC!AM$12:AM$187)+SUMIF(LoansR!$B$12:$B$187,Loans!$B102,LoansR!AM$12:AM$187)</f>
        <v>0</v>
      </c>
      <c r="AN102" s="37">
        <f>SUMIF(LoansC!$B$12:$B$187,Loans!$B102,LoansC!AN$12:AN$187)+SUMIF(LoansR!$B$12:$B$187,Loans!$B102,LoansR!AN$12:AN$187)</f>
        <v>0</v>
      </c>
      <c r="AP102" s="57"/>
    </row>
    <row r="103" spans="1:42" x14ac:dyDescent="0.2">
      <c r="A103" s="1">
        <f t="shared" si="5"/>
        <v>11</v>
      </c>
      <c r="B103" s="101">
        <f t="shared" si="6"/>
        <v>45991</v>
      </c>
      <c r="C103" s="37">
        <f>SUMIF(LoansC!$B$12:$B$187,Loans!$B103,LoansC!C$12:C$187)+SUMIF(LoansR!$B$12:$B$187,Loans!$B103,LoansR!C$12:C$187)</f>
        <v>320547.46000000002</v>
      </c>
      <c r="D103" s="37">
        <f>SUMIF(LoansC!$B$12:$B$187,Loans!$B103,LoansC!D$12:D$187)+SUMIF(LoansR!$B$12:$B$187,Loans!$B103,LoansR!D$12:D$187)</f>
        <v>164390943.56999999</v>
      </c>
      <c r="E103" s="37">
        <f>SUMIF(LoansC!$B$12:$B$187,Loans!$B103,LoansC!E$12:E$187)+SUMIF(LoansR!$B$12:$B$187,Loans!$B103,LoansR!E$12:E$187)</f>
        <v>0</v>
      </c>
      <c r="F103" s="37">
        <f>SUMIF(LoansC!$B$12:$B$187,Loans!$B103,LoansC!F$12:F$187)+SUMIF(LoansR!$B$12:$B$187,Loans!$B103,LoansR!F$12:F$187)</f>
        <v>0</v>
      </c>
      <c r="G103" s="37">
        <f>SUMIF(LoansC!$B$12:$B$187,Loans!$B103,LoansC!G$12:G$187)+SUMIF(LoansR!$B$12:$B$187,Loans!$B103,LoansR!G$12:G$187)</f>
        <v>649</v>
      </c>
      <c r="H103" s="37">
        <f>SUMIF(LoansC!$B$12:$B$187,Loans!$B103,LoansC!H$12:H$187)+SUMIF(LoansR!$B$12:$B$187,Loans!$B103,LoansR!H$12:H$187)</f>
        <v>10077.08</v>
      </c>
      <c r="I103" s="37">
        <f>SUMIF(LoansC!$B$12:$B$187,Loans!$B103,LoansC!I$12:I$187)+SUMIF(LoansR!$B$12:$B$187,Loans!$B103,LoansR!I$12:I$187)</f>
        <v>0</v>
      </c>
      <c r="J103" s="37">
        <f>SUMIF(LoansC!$B$12:$B$187,Loans!$B103,LoansC!J$12:J$187)+SUMIF(LoansR!$B$12:$B$187,Loans!$B103,LoansR!J$12:J$187)</f>
        <v>10077.08</v>
      </c>
      <c r="K103" s="37">
        <f>SUMIF(LoansC!$B$12:$B$187,Loans!$B103,LoansC!K$12:K$187)+SUMIF(LoansR!$B$12:$B$187,Loans!$B103,LoansR!K$12:K$187)</f>
        <v>93.3</v>
      </c>
      <c r="L103" s="37">
        <f>SUMIF(LoansC!$B$12:$B$187,Loans!$B103,LoansC!L$12:L$187)+SUMIF(LoansR!$B$12:$B$187,Loans!$B103,LoansR!L$12:L$187)</f>
        <v>93.3</v>
      </c>
      <c r="M103" s="37">
        <f>SUMIF(LoansC!$B$12:$B$187,Loans!$B103,LoansC!M$12:M$187)+SUMIF(LoansR!$B$12:$B$187,Loans!$B103,LoansR!M$12:M$187)</f>
        <v>138567</v>
      </c>
      <c r="N103" s="37">
        <f>SUMIF(LoansC!$B$12:$B$187,Loans!$B103,LoansC!N$12:N$187)+SUMIF(LoansR!$B$12:$B$187,Loans!$B103,LoansR!N$12:N$187)</f>
        <v>0</v>
      </c>
      <c r="O103" s="37">
        <f>SUMIF(LoansC!$B$12:$B$187,Loans!$B103,LoansC!O$12:O$187)+SUMIF(LoansR!$B$12:$B$187,Loans!$B103,LoansR!O$12:O$187)</f>
        <v>5225</v>
      </c>
      <c r="P103" s="37">
        <f>SUMIF(LoansC!$B$12:$B$187,Loans!$B103,LoansC!P$12:P$187)+SUMIF(LoansR!$B$12:$B$187,Loans!$B103,LoansR!P$12:P$187)</f>
        <v>93.3</v>
      </c>
      <c r="Q103" s="37">
        <f>SUMIF(LoansC!$B$12:$B$187,Loans!$B103,LoansC!Q$12:Q$187)+SUMIF(LoansR!$B$12:$B$187,Loans!$B103,LoansR!Q$12:Q$187)</f>
        <v>5131.7</v>
      </c>
      <c r="R103" s="37">
        <f>SUMIF(LoansC!$B$12:$B$187,Loans!$B103,LoansC!R$12:R$187)+SUMIF(LoansR!$B$12:$B$187,Loans!$B103,LoansR!R$12:R$187)</f>
        <v>0</v>
      </c>
      <c r="S103" s="37">
        <f>SUMIF(LoansC!$B$12:$B$187,Loans!$B103,LoansC!S$12:S$187)+SUMIF(LoansR!$B$12:$B$187,Loans!$B103,LoansR!S$12:S$187)</f>
        <v>4945.38</v>
      </c>
      <c r="T103" s="37">
        <f>SUMIF(LoansC!$B$12:$B$187,Loans!$B103,LoansC!T$12:T$187)+SUMIF(LoansR!$B$12:$B$187,Loans!$B103,LoansR!T$12:T$187)</f>
        <v>4945.38</v>
      </c>
      <c r="U103" s="37">
        <f>(SUMIF(LoansC!$B$12:$B$187,Loans!$B103,LoansC!U$12:U$187)+SUMIF(LoansR!$B$12:$B$187,Loans!$B103,LoansR!U$12:U$187))/2</f>
        <v>1</v>
      </c>
      <c r="V103" s="37">
        <f>SUMIF(LoansC!$B$12:$B$187,Loans!$B103,LoansC!V$12:V$187)+SUMIF(LoansR!$B$12:$B$187,Loans!$B103,LoansR!V$12:V$187)</f>
        <v>81.204469666666654</v>
      </c>
      <c r="W103" s="37">
        <f>SUMIF(LoansC!$B$12:$B$187,Loans!$B103,LoansC!W$12:W$187)+SUMIF(LoansR!$B$12:$B$187,Loans!$B103,LoansR!W$12:W$187)</f>
        <v>0</v>
      </c>
      <c r="X103" s="50">
        <f>IF(MONTH($B103)&gt;=6,VLOOKUP(YEAR($B103)+1,SRECPrice!$B$5:$C$29,2,FALSE),VLOOKUP(YEAR($B103),SRECPrice!$B$5:$C$29,2,FALSE))</f>
        <v>209</v>
      </c>
      <c r="Y103" s="37">
        <f>SUMIF(LoansC!$B$12:$B$187,Loans!$B103,LoansC!Y$12:Y$187)+SUMIF(LoansR!$B$12:$B$187,Loans!$B103,LoansR!Y$12:Y$187)</f>
        <v>0</v>
      </c>
      <c r="Z103" s="37">
        <f>SUMIF(LoansC!$B$12:$B$187,Loans!$B103,LoansC!Z$12:Z$187)+SUMIF(LoansR!$B$12:$B$187,Loans!$B103,LoansR!Z$12:Z$187)</f>
        <v>0</v>
      </c>
      <c r="AA103" s="37">
        <f>SUMIF(LoansC!$B$12:$B$187,Loans!$B103,LoansC!AA$12:AA$187)+SUMIF(LoansR!$B$12:$B$187,Loans!$B103,LoansR!AA$12:AA$187)</f>
        <v>0</v>
      </c>
      <c r="AB103" s="37">
        <f>SUMIF(LoansC!$B$12:$B$187,Loans!$B103,LoansC!AB$12:AB$187)+SUMIF(LoansR!$B$12:$B$187,Loans!$B103,LoansR!AB$12:AB$187)</f>
        <v>0</v>
      </c>
      <c r="AC103" s="37">
        <f>SUMIF(LoansC!$B$12:$B$187,Loans!$B103,LoansC!AC$12:AC$187)+SUMIF(LoansR!$B$12:$B$187,Loans!$B103,LoansR!AC$12:AC$187)</f>
        <v>638</v>
      </c>
      <c r="AD103" s="37">
        <f>SUMIF(LoansC!$B$12:$B$187,Loans!$B103,LoansC!AD$12:AD$187)+SUMIF(LoansR!$B$12:$B$187,Loans!$B103,LoansR!AD$12:AD$187)</f>
        <v>0</v>
      </c>
      <c r="AE103" s="56">
        <f>SUMIF(LoansC!$B$12:$B$187,Loans!$B103,LoansC!AE$12:AE$187)</f>
        <v>9.6699999999999994E-2</v>
      </c>
      <c r="AF103" s="37">
        <f>SUMIF(LoansC!$B$12:$B$187,Loans!$B103,LoansC!AF$12:AF$187)+SUMIF(LoansR!$B$12:$B$187,Loans!$B103,LoansR!AF$12:AF$187)</f>
        <v>-12.092496000000015</v>
      </c>
      <c r="AG103" s="37">
        <f>SUMIF(LoansC!$B$12:$B$187,Loans!$B103,LoansC!AG$12:AG$187)+SUMIF(LoansR!$B$12:$B$187,Loans!$B103,LoansR!AG$12:AG$187)</f>
        <v>0</v>
      </c>
      <c r="AH103" s="37">
        <f>SUMIF(LoansC!$B$12:$B$187,Loans!$B103,LoansC!AH$12:AH$187)+SUMIF(LoansR!$B$12:$B$187,Loans!$B103,LoansR!AH$12:AH$187)</f>
        <v>0</v>
      </c>
      <c r="AI103" s="37">
        <f>SUMIF(LoansC!$B$12:$B$187,Loans!$B103,LoansC!AI$12:AI$187)+SUMIF(LoansR!$B$12:$B$187,Loans!$B103,LoansR!AI$12:AI$187)</f>
        <v>11</v>
      </c>
      <c r="AJ103" s="37">
        <f>SUMIF(LoansC!$B$12:$B$187,Loans!$B103,LoansC!AJ$12:AJ$187)+SUMIF(LoansR!$B$12:$B$187,Loans!$B103,LoansR!AJ$12:AJ$187)</f>
        <v>2926</v>
      </c>
      <c r="AK103" s="37">
        <f>SUMIF(LoansC!$B$12:$B$187,Loans!$B103,LoansC!AK$12:AK$187)+SUMIF(LoansR!$B$12:$B$187,Loans!$B103,LoansR!AK$12:AK$187)</f>
        <v>0</v>
      </c>
      <c r="AL103" s="37">
        <f>SUMIF(LoansC!$B$12:$B$187,Loans!$B103,LoansC!AL$12:AL$187)+SUMIF(LoansR!$B$12:$B$187,Loans!$B103,LoansR!AL$12:AL$187)</f>
        <v>0</v>
      </c>
      <c r="AM103" s="37">
        <f>SUMIF(LoansC!$B$12:$B$187,Loans!$B103,LoansC!AM$12:AM$187)+SUMIF(LoansR!$B$12:$B$187,Loans!$B103,LoansR!AM$12:AM$187)</f>
        <v>0</v>
      </c>
      <c r="AN103" s="37">
        <f>SUMIF(LoansC!$B$12:$B$187,Loans!$B103,LoansC!AN$12:AN$187)+SUMIF(LoansR!$B$12:$B$187,Loans!$B103,LoansR!AN$12:AN$187)</f>
        <v>0</v>
      </c>
      <c r="AP103" s="57"/>
    </row>
    <row r="104" spans="1:42" x14ac:dyDescent="0.2">
      <c r="A104" s="1">
        <f t="shared" si="5"/>
        <v>12</v>
      </c>
      <c r="B104" s="101">
        <f t="shared" si="6"/>
        <v>46022</v>
      </c>
      <c r="C104" s="37">
        <f>SUMIF(LoansC!$B$12:$B$187,Loans!$B104,LoansC!C$12:C$187)+SUMIF(LoansR!$B$12:$B$187,Loans!$B104,LoansR!C$12:C$187)</f>
        <v>280685.17000000004</v>
      </c>
      <c r="D104" s="37">
        <f>SUMIF(LoansC!$B$12:$B$187,Loans!$B104,LoansC!D$12:D$187)+SUMIF(LoansR!$B$12:$B$187,Loans!$B104,LoansR!D$12:D$187)</f>
        <v>164671628.73999998</v>
      </c>
      <c r="E104" s="37">
        <f>SUMIF(LoansC!$B$12:$B$187,Loans!$B104,LoansC!E$12:E$187)+SUMIF(LoansR!$B$12:$B$187,Loans!$B104,LoansR!E$12:E$187)</f>
        <v>0</v>
      </c>
      <c r="F104" s="37">
        <f>SUMIF(LoansC!$B$12:$B$187,Loans!$B104,LoansC!F$12:F$187)+SUMIF(LoansR!$B$12:$B$187,Loans!$B104,LoansR!F$12:F$187)</f>
        <v>0</v>
      </c>
      <c r="G104" s="37">
        <f>SUMIF(LoansC!$B$12:$B$187,Loans!$B104,LoansC!G$12:G$187)+SUMIF(LoansR!$B$12:$B$187,Loans!$B104,LoansR!G$12:G$187)</f>
        <v>518</v>
      </c>
      <c r="H104" s="37">
        <f>SUMIF(LoansC!$B$12:$B$187,Loans!$B104,LoansC!H$12:H$187)+SUMIF(LoansR!$B$12:$B$187,Loans!$B104,LoansR!H$12:H$187)</f>
        <v>4945.38</v>
      </c>
      <c r="I104" s="37">
        <f>SUMIF(LoansC!$B$12:$B$187,Loans!$B104,LoansC!I$12:I$187)+SUMIF(LoansR!$B$12:$B$187,Loans!$B104,LoansR!I$12:I$187)</f>
        <v>0</v>
      </c>
      <c r="J104" s="37">
        <f>SUMIF(LoansC!$B$12:$B$187,Loans!$B104,LoansC!J$12:J$187)+SUMIF(LoansR!$B$12:$B$187,Loans!$B104,LoansR!J$12:J$187)</f>
        <v>4945.38</v>
      </c>
      <c r="K104" s="37">
        <f>SUMIF(LoansC!$B$12:$B$187,Loans!$B104,LoansC!K$12:K$187)+SUMIF(LoansR!$B$12:$B$187,Loans!$B104,LoansR!K$12:K$187)</f>
        <v>45.79</v>
      </c>
      <c r="L104" s="37">
        <f>SUMIF(LoansC!$B$12:$B$187,Loans!$B104,LoansC!L$12:L$187)+SUMIF(LoansR!$B$12:$B$187,Loans!$B104,LoansR!L$12:L$187)</f>
        <v>45.79</v>
      </c>
      <c r="M104" s="37">
        <f>SUMIF(LoansC!$B$12:$B$187,Loans!$B104,LoansC!M$12:M$187)+SUMIF(LoansR!$B$12:$B$187,Loans!$B104,LoansR!M$12:M$187)</f>
        <v>110656</v>
      </c>
      <c r="N104" s="37">
        <f>SUMIF(LoansC!$B$12:$B$187,Loans!$B104,LoansC!N$12:N$187)+SUMIF(LoansR!$B$12:$B$187,Loans!$B104,LoansR!N$12:N$187)</f>
        <v>0</v>
      </c>
      <c r="O104" s="37">
        <f>SUMIF(LoansC!$B$12:$B$187,Loans!$B104,LoansC!O$12:O$187)+SUMIF(LoansR!$B$12:$B$187,Loans!$B104,LoansR!O$12:O$187)</f>
        <v>4275</v>
      </c>
      <c r="P104" s="37">
        <f>SUMIF(LoansC!$B$12:$B$187,Loans!$B104,LoansC!P$12:P$187)+SUMIF(LoansR!$B$12:$B$187,Loans!$B104,LoansR!P$12:P$187)</f>
        <v>45.79</v>
      </c>
      <c r="Q104" s="37">
        <f>SUMIF(LoansC!$B$12:$B$187,Loans!$B104,LoansC!Q$12:Q$187)+SUMIF(LoansR!$B$12:$B$187,Loans!$B104,LoansR!Q$12:Q$187)</f>
        <v>4229.21</v>
      </c>
      <c r="R104" s="37">
        <f>SUMIF(LoansC!$B$12:$B$187,Loans!$B104,LoansC!R$12:R$187)+SUMIF(LoansR!$B$12:$B$187,Loans!$B104,LoansR!R$12:R$187)</f>
        <v>0</v>
      </c>
      <c r="S104" s="37">
        <f>SUMIF(LoansC!$B$12:$B$187,Loans!$B104,LoansC!S$12:S$187)+SUMIF(LoansR!$B$12:$B$187,Loans!$B104,LoansR!S$12:S$187)</f>
        <v>716.17</v>
      </c>
      <c r="T104" s="37">
        <f>SUMIF(LoansC!$B$12:$B$187,Loans!$B104,LoansC!T$12:T$187)+SUMIF(LoansR!$B$12:$B$187,Loans!$B104,LoansR!T$12:T$187)</f>
        <v>716.17</v>
      </c>
      <c r="U104" s="37">
        <f>(SUMIF(LoansC!$B$12:$B$187,Loans!$B104,LoansC!U$12:U$187)+SUMIF(LoansR!$B$12:$B$187,Loans!$B104,LoansR!U$12:U$187))/2</f>
        <v>1</v>
      </c>
      <c r="V104" s="37">
        <f>SUMIF(LoansC!$B$12:$B$187,Loans!$B104,LoansC!V$12:V$187)+SUMIF(LoansR!$B$12:$B$187,Loans!$B104,LoansR!V$12:V$187)</f>
        <v>39.851520499999992</v>
      </c>
      <c r="W104" s="37">
        <f>SUMIF(LoansC!$B$12:$B$187,Loans!$B104,LoansC!W$12:W$187)+SUMIF(LoansR!$B$12:$B$187,Loans!$B104,LoansR!W$12:W$187)</f>
        <v>0</v>
      </c>
      <c r="X104" s="50">
        <f>IF(MONTH($B104)&gt;=6,VLOOKUP(YEAR($B104)+1,SRECPrice!$B$5:$C$29,2,FALSE),VLOOKUP(YEAR($B104),SRECPrice!$B$5:$C$29,2,FALSE))</f>
        <v>209</v>
      </c>
      <c r="Y104" s="37">
        <f>SUMIF(LoansC!$B$12:$B$187,Loans!$B104,LoansC!Y$12:Y$187)+SUMIF(LoansR!$B$12:$B$187,Loans!$B104,LoansR!Y$12:Y$187)</f>
        <v>0</v>
      </c>
      <c r="Z104" s="37">
        <f>SUMIF(LoansC!$B$12:$B$187,Loans!$B104,LoansC!Z$12:Z$187)+SUMIF(LoansR!$B$12:$B$187,Loans!$B104,LoansR!Z$12:Z$187)</f>
        <v>0</v>
      </c>
      <c r="AA104" s="37">
        <f>SUMIF(LoansC!$B$12:$B$187,Loans!$B104,LoansC!AA$12:AA$187)+SUMIF(LoansR!$B$12:$B$187,Loans!$B104,LoansR!AA$12:AA$187)</f>
        <v>0</v>
      </c>
      <c r="AB104" s="37">
        <f>SUMIF(LoansC!$B$12:$B$187,Loans!$B104,LoansC!AB$12:AB$187)+SUMIF(LoansR!$B$12:$B$187,Loans!$B104,LoansR!AB$12:AB$187)</f>
        <v>0</v>
      </c>
      <c r="AC104" s="37">
        <f>SUMIF(LoansC!$B$12:$B$187,Loans!$B104,LoansC!AC$12:AC$187)+SUMIF(LoansR!$B$12:$B$187,Loans!$B104,LoansR!AC$12:AC$187)</f>
        <v>509</v>
      </c>
      <c r="AD104" s="37">
        <f>SUMIF(LoansC!$B$12:$B$187,Loans!$B104,LoansC!AD$12:AD$187)+SUMIF(LoansR!$B$12:$B$187,Loans!$B104,LoansR!AD$12:AD$187)</f>
        <v>0</v>
      </c>
      <c r="AE104" s="56">
        <f>SUMIF(LoansC!$B$12:$B$187,Loans!$B104,LoansC!AE$12:AE$187)</f>
        <v>9.6699999999999994E-2</v>
      </c>
      <c r="AF104" s="37">
        <f>SUMIF(LoansC!$B$12:$B$187,Loans!$B104,LoansC!AF$12:AF$187)+SUMIF(LoansR!$B$12:$B$187,Loans!$B104,LoansR!AF$12:AF$187)</f>
        <v>-5.9344560000000071</v>
      </c>
      <c r="AG104" s="37">
        <f>SUMIF(LoansC!$B$12:$B$187,Loans!$B104,LoansC!AG$12:AG$187)+SUMIF(LoansR!$B$12:$B$187,Loans!$B104,LoansR!AG$12:AG$187)</f>
        <v>0</v>
      </c>
      <c r="AH104" s="37">
        <f>SUMIF(LoansC!$B$12:$B$187,Loans!$B104,LoansC!AH$12:AH$187)+SUMIF(LoansR!$B$12:$B$187,Loans!$B104,LoansR!AH$12:AH$187)</f>
        <v>0</v>
      </c>
      <c r="AI104" s="37">
        <f>SUMIF(LoansC!$B$12:$B$187,Loans!$B104,LoansC!AI$12:AI$187)+SUMIF(LoansR!$B$12:$B$187,Loans!$B104,LoansR!AI$12:AI$187)</f>
        <v>9</v>
      </c>
      <c r="AJ104" s="37">
        <f>SUMIF(LoansC!$B$12:$B$187,Loans!$B104,LoansC!AJ$12:AJ$187)+SUMIF(LoansR!$B$12:$B$187,Loans!$B104,LoansR!AJ$12:AJ$187)</f>
        <v>2394</v>
      </c>
      <c r="AK104" s="37">
        <f>SUMIF(LoansC!$B$12:$B$187,Loans!$B104,LoansC!AK$12:AK$187)+SUMIF(LoansR!$B$12:$B$187,Loans!$B104,LoansR!AK$12:AK$187)</f>
        <v>0</v>
      </c>
      <c r="AL104" s="37">
        <f>SUMIF(LoansC!$B$12:$B$187,Loans!$B104,LoansC!AL$12:AL$187)+SUMIF(LoansR!$B$12:$B$187,Loans!$B104,LoansR!AL$12:AL$187)</f>
        <v>0</v>
      </c>
      <c r="AM104" s="37">
        <f>SUMIF(LoansC!$B$12:$B$187,Loans!$B104,LoansC!AM$12:AM$187)+SUMIF(LoansR!$B$12:$B$187,Loans!$B104,LoansR!AM$12:AM$187)</f>
        <v>0</v>
      </c>
      <c r="AN104" s="37">
        <f>SUMIF(LoansC!$B$12:$B$187,Loans!$B104,LoansC!AN$12:AN$187)+SUMIF(LoansR!$B$12:$B$187,Loans!$B104,LoansR!AN$12:AN$187)</f>
        <v>0</v>
      </c>
      <c r="AP104" s="57"/>
    </row>
    <row r="105" spans="1:42" x14ac:dyDescent="0.2">
      <c r="A105" s="1">
        <f t="shared" si="5"/>
        <v>1</v>
      </c>
      <c r="B105" s="101">
        <f t="shared" si="6"/>
        <v>46053</v>
      </c>
      <c r="C105" s="37">
        <f>SUMIF(LoansC!$B$12:$B$187,Loans!$B105,LoansC!C$12:C$187)+SUMIF(LoansR!$B$12:$B$187,Loans!$B105,LoansR!C$12:C$187)</f>
        <v>130899.09999999999</v>
      </c>
      <c r="D105" s="37">
        <f>SUMIF(LoansC!$B$12:$B$187,Loans!$B105,LoansC!D$12:D$187)+SUMIF(LoansR!$B$12:$B$187,Loans!$B105,LoansR!D$12:D$187)</f>
        <v>164802527.83999997</v>
      </c>
      <c r="E105" s="37">
        <f>SUMIF(LoansC!$B$12:$B$187,Loans!$B105,LoansC!E$12:E$187)+SUMIF(LoansR!$B$12:$B$187,Loans!$B105,LoansR!E$12:E$187)</f>
        <v>0</v>
      </c>
      <c r="F105" s="37">
        <f>SUMIF(LoansC!$B$12:$B$187,Loans!$B105,LoansC!F$12:F$187)+SUMIF(LoansR!$B$12:$B$187,Loans!$B105,LoansR!F$12:F$187)</f>
        <v>0</v>
      </c>
      <c r="G105" s="37">
        <f>SUMIF(LoansC!$B$12:$B$187,Loans!$B105,LoansC!G$12:G$187)+SUMIF(LoansR!$B$12:$B$187,Loans!$B105,LoansR!G$12:G$187)</f>
        <v>119</v>
      </c>
      <c r="H105" s="37">
        <f>SUMIF(LoansC!$B$12:$B$187,Loans!$B105,LoansC!H$12:H$187)+SUMIF(LoansR!$B$12:$B$187,Loans!$B105,LoansR!H$12:H$187)</f>
        <v>716.17</v>
      </c>
      <c r="I105" s="37">
        <f>SUMIF(LoansC!$B$12:$B$187,Loans!$B105,LoansC!I$12:I$187)+SUMIF(LoansR!$B$12:$B$187,Loans!$B105,LoansR!I$12:I$187)</f>
        <v>0</v>
      </c>
      <c r="J105" s="37">
        <f>SUMIF(LoansC!$B$12:$B$187,Loans!$B105,LoansC!J$12:J$187)+SUMIF(LoansR!$B$12:$B$187,Loans!$B105,LoansR!J$12:J$187)</f>
        <v>716.17</v>
      </c>
      <c r="K105" s="37">
        <f>SUMIF(LoansC!$B$12:$B$187,Loans!$B105,LoansC!K$12:K$187)+SUMIF(LoansR!$B$12:$B$187,Loans!$B105,LoansR!K$12:K$187)</f>
        <v>6.63</v>
      </c>
      <c r="L105" s="37">
        <f>SUMIF(LoansC!$B$12:$B$187,Loans!$B105,LoansC!L$12:L$187)+SUMIF(LoansR!$B$12:$B$187,Loans!$B105,LoansR!L$12:L$187)</f>
        <v>6.63</v>
      </c>
      <c r="M105" s="37">
        <f>SUMIF(LoansC!$B$12:$B$187,Loans!$B105,LoansC!M$12:M$187)+SUMIF(LoansR!$B$12:$B$187,Loans!$B105,LoansR!M$12:M$187)</f>
        <v>26467</v>
      </c>
      <c r="N105" s="37">
        <f>SUMIF(LoansC!$B$12:$B$187,Loans!$B105,LoansC!N$12:N$187)+SUMIF(LoansR!$B$12:$B$187,Loans!$B105,LoansR!N$12:N$187)</f>
        <v>0</v>
      </c>
      <c r="O105" s="37">
        <f>SUMIF(LoansC!$B$12:$B$187,Loans!$B105,LoansC!O$12:O$187)+SUMIF(LoansR!$B$12:$B$187,Loans!$B105,LoansR!O$12:O$187)</f>
        <v>722.8</v>
      </c>
      <c r="P105" s="37">
        <f>SUMIF(LoansC!$B$12:$B$187,Loans!$B105,LoansC!P$12:P$187)+SUMIF(LoansR!$B$12:$B$187,Loans!$B105,LoansR!P$12:P$187)</f>
        <v>6.63</v>
      </c>
      <c r="Q105" s="37">
        <f>SUMIF(LoansC!$B$12:$B$187,Loans!$B105,LoansC!Q$12:Q$187)+SUMIF(LoansR!$B$12:$B$187,Loans!$B105,LoansR!Q$12:Q$187)</f>
        <v>716.17</v>
      </c>
      <c r="R105" s="37">
        <f>SUMIF(LoansC!$B$12:$B$187,Loans!$B105,LoansC!R$12:R$187)+SUMIF(LoansR!$B$12:$B$187,Loans!$B105,LoansR!R$12:R$187)</f>
        <v>0</v>
      </c>
      <c r="S105" s="37">
        <f>SUMIF(LoansC!$B$12:$B$187,Loans!$B105,LoansC!S$12:S$187)+SUMIF(LoansR!$B$12:$B$187,Loans!$B105,LoansR!S$12:S$187)</f>
        <v>0</v>
      </c>
      <c r="T105" s="37">
        <f>SUMIF(LoansC!$B$12:$B$187,Loans!$B105,LoansC!T$12:T$187)+SUMIF(LoansR!$B$12:$B$187,Loans!$B105,LoansR!T$12:T$187)</f>
        <v>0</v>
      </c>
      <c r="U105" s="37">
        <f>(SUMIF(LoansC!$B$12:$B$187,Loans!$B105,LoansC!U$12:U$187)+SUMIF(LoansR!$B$12:$B$187,Loans!$B105,LoansR!U$12:U$187))/2</f>
        <v>1</v>
      </c>
      <c r="V105" s="37">
        <f>SUMIF(LoansC!$B$12:$B$187,Loans!$B105,LoansC!V$12:V$187)+SUMIF(LoansR!$B$12:$B$187,Loans!$B105,LoansR!V$12:V$187)</f>
        <v>5.7711365833333321</v>
      </c>
      <c r="W105" s="37">
        <f>SUMIF(LoansC!$B$12:$B$187,Loans!$B105,LoansC!W$12:W$187)+SUMIF(LoansR!$B$12:$B$187,Loans!$B105,LoansR!W$12:W$187)</f>
        <v>0</v>
      </c>
      <c r="X105" s="50">
        <f>IF(MONTH($B105)&gt;=6,VLOOKUP(YEAR($B105)+1,SRECPrice!$B$5:$C$29,2,FALSE),VLOOKUP(YEAR($B105),SRECPrice!$B$5:$C$29,2,FALSE))</f>
        <v>209</v>
      </c>
      <c r="Y105" s="37">
        <f>SUMIF(LoansC!$B$12:$B$187,Loans!$B105,LoansC!Y$12:Y$187)+SUMIF(LoansR!$B$12:$B$187,Loans!$B105,LoansR!Y$12:Y$187)</f>
        <v>0</v>
      </c>
      <c r="Z105" s="37">
        <f>SUMIF(LoansC!$B$12:$B$187,Loans!$B105,LoansC!Z$12:Z$187)+SUMIF(LoansR!$B$12:$B$187,Loans!$B105,LoansR!Z$12:Z$187)</f>
        <v>0</v>
      </c>
      <c r="AA105" s="37">
        <f>SUMIF(LoansC!$B$12:$B$187,Loans!$B105,LoansC!AA$12:AA$187)+SUMIF(LoansR!$B$12:$B$187,Loans!$B105,LoansR!AA$12:AA$187)</f>
        <v>0</v>
      </c>
      <c r="AB105" s="37">
        <f>SUMIF(LoansC!$B$12:$B$187,Loans!$B105,LoansC!AB$12:AB$187)+SUMIF(LoansR!$B$12:$B$187,Loans!$B105,LoansR!AB$12:AB$187)</f>
        <v>0</v>
      </c>
      <c r="AC105" s="37">
        <f>SUMIF(LoansC!$B$12:$B$187,Loans!$B105,LoansC!AC$12:AC$187)+SUMIF(LoansR!$B$12:$B$187,Loans!$B105,LoansR!AC$12:AC$187)</f>
        <v>117</v>
      </c>
      <c r="AD105" s="37">
        <f>SUMIF(LoansC!$B$12:$B$187,Loans!$B105,LoansC!AD$12:AD$187)+SUMIF(LoansR!$B$12:$B$187,Loans!$B105,LoansR!AD$12:AD$187)</f>
        <v>0</v>
      </c>
      <c r="AE105" s="56">
        <f>SUMIF(LoansC!$B$12:$B$187,Loans!$B105,LoansC!AE$12:AE$187)</f>
        <v>9.6699999999999994E-2</v>
      </c>
      <c r="AF105" s="37">
        <f>SUMIF(LoansC!$B$12:$B$187,Loans!$B105,LoansC!AF$12:AF$187)+SUMIF(LoansR!$B$12:$B$187,Loans!$B105,LoansR!AF$12:AF$187)</f>
        <v>-0.85940400000000094</v>
      </c>
      <c r="AG105" s="37">
        <f>SUMIF(LoansC!$B$12:$B$187,Loans!$B105,LoansC!AG$12:AG$187)+SUMIF(LoansR!$B$12:$B$187,Loans!$B105,LoansR!AG$12:AG$187)</f>
        <v>0</v>
      </c>
      <c r="AH105" s="37">
        <f>SUMIF(LoansC!$B$12:$B$187,Loans!$B105,LoansC!AH$12:AH$187)+SUMIF(LoansR!$B$12:$B$187,Loans!$B105,LoansR!AH$12:AH$187)</f>
        <v>0</v>
      </c>
      <c r="AI105" s="37">
        <f>SUMIF(LoansC!$B$12:$B$187,Loans!$B105,LoansC!AI$12:AI$187)+SUMIF(LoansR!$B$12:$B$187,Loans!$B105,LoansR!AI$12:AI$187)</f>
        <v>2</v>
      </c>
      <c r="AJ105" s="37">
        <f>SUMIF(LoansC!$B$12:$B$187,Loans!$B105,LoansC!AJ$12:AJ$187)+SUMIF(LoansR!$B$12:$B$187,Loans!$B105,LoansR!AJ$12:AJ$187)</f>
        <v>304.79999999999995</v>
      </c>
      <c r="AK105" s="37">
        <f>SUMIF(LoansC!$B$12:$B$187,Loans!$B105,LoansC!AK$12:AK$187)+SUMIF(LoansR!$B$12:$B$187,Loans!$B105,LoansR!AK$12:AK$187)</f>
        <v>0</v>
      </c>
      <c r="AL105" s="37">
        <f>SUMIF(LoansC!$B$12:$B$187,Loans!$B105,LoansC!AL$12:AL$187)+SUMIF(LoansR!$B$12:$B$187,Loans!$B105,LoansR!AL$12:AL$187)</f>
        <v>0</v>
      </c>
      <c r="AM105" s="37">
        <f>SUMIF(LoansC!$B$12:$B$187,Loans!$B105,LoansC!AM$12:AM$187)+SUMIF(LoansR!$B$12:$B$187,Loans!$B105,LoansR!AM$12:AM$187)</f>
        <v>0</v>
      </c>
      <c r="AN105" s="37">
        <f>SUMIF(LoansC!$B$12:$B$187,Loans!$B105,LoansC!AN$12:AN$187)+SUMIF(LoansR!$B$12:$B$187,Loans!$B105,LoansR!AN$12:AN$187)</f>
        <v>0</v>
      </c>
      <c r="AP105" s="57"/>
    </row>
    <row r="106" spans="1:42" x14ac:dyDescent="0.2">
      <c r="A106" s="1">
        <f t="shared" si="5"/>
        <v>2</v>
      </c>
      <c r="B106" s="101">
        <f t="shared" si="6"/>
        <v>46081</v>
      </c>
      <c r="C106" s="37">
        <f>SUMIF(LoansC!$B$12:$B$187,Loans!$B106,LoansC!C$12:C$187)+SUMIF(LoansR!$B$12:$B$187,Loans!$B106,LoansR!C$12:C$187)</f>
        <v>137404.21</v>
      </c>
      <c r="D106" s="37">
        <f>SUMIF(LoansC!$B$12:$B$187,Loans!$B106,LoansC!D$12:D$187)+SUMIF(LoansR!$B$12:$B$187,Loans!$B106,LoansR!D$12:D$187)</f>
        <v>164939932.04999998</v>
      </c>
      <c r="E106" s="37">
        <f>SUMIF(LoansC!$B$12:$B$187,Loans!$B106,LoansC!E$12:E$187)+SUMIF(LoansR!$B$12:$B$187,Loans!$B106,LoansR!E$12:E$187)</f>
        <v>0</v>
      </c>
      <c r="F106" s="37">
        <f>SUMIF(LoansC!$B$12:$B$187,Loans!$B106,LoansC!F$12:F$187)+SUMIF(LoansR!$B$12:$B$187,Loans!$B106,LoansR!F$12:F$187)</f>
        <v>0</v>
      </c>
      <c r="G106" s="37">
        <f>SUMIF(LoansC!$B$12:$B$187,Loans!$B106,LoansC!G$12:G$187)+SUMIF(LoansR!$B$12:$B$187,Loans!$B106,LoansR!G$12:G$187)</f>
        <v>89</v>
      </c>
      <c r="H106" s="37">
        <f>SUMIF(LoansC!$B$12:$B$187,Loans!$B106,LoansC!H$12:H$187)+SUMIF(LoansR!$B$12:$B$187,Loans!$B106,LoansR!H$12:H$187)</f>
        <v>0</v>
      </c>
      <c r="I106" s="37">
        <f>SUMIF(LoansC!$B$12:$B$187,Loans!$B106,LoansC!I$12:I$187)+SUMIF(LoansR!$B$12:$B$187,Loans!$B106,LoansR!I$12:I$187)</f>
        <v>0</v>
      </c>
      <c r="J106" s="37">
        <f>SUMIF(LoansC!$B$12:$B$187,Loans!$B106,LoansC!J$12:J$187)+SUMIF(LoansR!$B$12:$B$187,Loans!$B106,LoansR!J$12:J$187)</f>
        <v>0</v>
      </c>
      <c r="K106" s="37">
        <f>SUMIF(LoansC!$B$12:$B$187,Loans!$B106,LoansC!K$12:K$187)+SUMIF(LoansR!$B$12:$B$187,Loans!$B106,LoansR!K$12:K$187)</f>
        <v>0</v>
      </c>
      <c r="L106" s="37">
        <f>SUMIF(LoansC!$B$12:$B$187,Loans!$B106,LoansC!L$12:L$187)+SUMIF(LoansR!$B$12:$B$187,Loans!$B106,LoansR!L$12:L$187)</f>
        <v>0</v>
      </c>
      <c r="M106" s="37">
        <f>SUMIF(LoansC!$B$12:$B$187,Loans!$B106,LoansC!M$12:M$187)+SUMIF(LoansR!$B$12:$B$187,Loans!$B106,LoansR!M$12:M$187)</f>
        <v>18601</v>
      </c>
      <c r="N106" s="37">
        <f>SUMIF(LoansC!$B$12:$B$187,Loans!$B106,LoansC!N$12:N$187)+SUMIF(LoansR!$B$12:$B$187,Loans!$B106,LoansR!N$12:N$187)</f>
        <v>0</v>
      </c>
      <c r="O106" s="37">
        <f>SUMIF(LoansC!$B$12:$B$187,Loans!$B106,LoansC!O$12:O$187)+SUMIF(LoansR!$B$12:$B$187,Loans!$B106,LoansR!O$12:O$187)</f>
        <v>0</v>
      </c>
      <c r="P106" s="37">
        <f>SUMIF(LoansC!$B$12:$B$187,Loans!$B106,LoansC!P$12:P$187)+SUMIF(LoansR!$B$12:$B$187,Loans!$B106,LoansR!P$12:P$187)</f>
        <v>0</v>
      </c>
      <c r="Q106" s="37">
        <f>SUMIF(LoansC!$B$12:$B$187,Loans!$B106,LoansC!Q$12:Q$187)+SUMIF(LoansR!$B$12:$B$187,Loans!$B106,LoansR!Q$12:Q$187)</f>
        <v>0</v>
      </c>
      <c r="R106" s="37">
        <f>SUMIF(LoansC!$B$12:$B$187,Loans!$B106,LoansC!R$12:R$187)+SUMIF(LoansR!$B$12:$B$187,Loans!$B106,LoansR!R$12:R$187)</f>
        <v>0</v>
      </c>
      <c r="S106" s="37">
        <f>SUMIF(LoansC!$B$12:$B$187,Loans!$B106,LoansC!S$12:S$187)+SUMIF(LoansR!$B$12:$B$187,Loans!$B106,LoansR!S$12:S$187)</f>
        <v>0</v>
      </c>
      <c r="T106" s="37">
        <f>SUMIF(LoansC!$B$12:$B$187,Loans!$B106,LoansC!T$12:T$187)+SUMIF(LoansR!$B$12:$B$187,Loans!$B106,LoansR!T$12:T$187)</f>
        <v>0</v>
      </c>
      <c r="U106" s="37">
        <f>(SUMIF(LoansC!$B$12:$B$187,Loans!$B106,LoansC!U$12:U$187)+SUMIF(LoansR!$B$12:$B$187,Loans!$B106,LoansR!U$12:U$187))/2</f>
        <v>1</v>
      </c>
      <c r="V106" s="37">
        <f>SUMIF(LoansC!$B$12:$B$187,Loans!$B106,LoansC!V$12:V$187)+SUMIF(LoansR!$B$12:$B$187,Loans!$B106,LoansR!V$12:V$187)</f>
        <v>0</v>
      </c>
      <c r="W106" s="37">
        <f>SUMIF(LoansC!$B$12:$B$187,Loans!$B106,LoansC!W$12:W$187)+SUMIF(LoansR!$B$12:$B$187,Loans!$B106,LoansR!W$12:W$187)</f>
        <v>0</v>
      </c>
      <c r="X106" s="50">
        <f>IF(MONTH($B106)&gt;=6,VLOOKUP(YEAR($B106)+1,SRECPrice!$B$5:$C$29,2,FALSE),VLOOKUP(YEAR($B106),SRECPrice!$B$5:$C$29,2,FALSE))</f>
        <v>209</v>
      </c>
      <c r="Y106" s="37">
        <f>SUMIF(LoansC!$B$12:$B$187,Loans!$B106,LoansC!Y$12:Y$187)+SUMIF(LoansR!$B$12:$B$187,Loans!$B106,LoansR!Y$12:Y$187)</f>
        <v>0</v>
      </c>
      <c r="Z106" s="37">
        <f>SUMIF(LoansC!$B$12:$B$187,Loans!$B106,LoansC!Z$12:Z$187)+SUMIF(LoansR!$B$12:$B$187,Loans!$B106,LoansR!Z$12:Z$187)</f>
        <v>0</v>
      </c>
      <c r="AA106" s="37">
        <f>SUMIF(LoansC!$B$12:$B$187,Loans!$B106,LoansC!AA$12:AA$187)+SUMIF(LoansR!$B$12:$B$187,Loans!$B106,LoansR!AA$12:AA$187)</f>
        <v>0</v>
      </c>
      <c r="AB106" s="37">
        <f>SUMIF(LoansC!$B$12:$B$187,Loans!$B106,LoansC!AB$12:AB$187)+SUMIF(LoansR!$B$12:$B$187,Loans!$B106,LoansR!AB$12:AB$187)</f>
        <v>0</v>
      </c>
      <c r="AC106" s="37">
        <f>SUMIF(LoansC!$B$12:$B$187,Loans!$B106,LoansC!AC$12:AC$187)+SUMIF(LoansR!$B$12:$B$187,Loans!$B106,LoansR!AC$12:AC$187)</f>
        <v>89</v>
      </c>
      <c r="AD106" s="37">
        <f>SUMIF(LoansC!$B$12:$B$187,Loans!$B106,LoansC!AD$12:AD$187)+SUMIF(LoansR!$B$12:$B$187,Loans!$B106,LoansR!AD$12:AD$187)</f>
        <v>0</v>
      </c>
      <c r="AE106" s="56">
        <f>SUMIF(LoansC!$B$12:$B$187,Loans!$B106,LoansC!AE$12:AE$187)</f>
        <v>9.6699999999999994E-2</v>
      </c>
      <c r="AF106" s="37">
        <f>SUMIF(LoansC!$B$12:$B$187,Loans!$B106,LoansC!AF$12:AF$187)+SUMIF(LoansR!$B$12:$B$187,Loans!$B106,LoansR!AF$12:AF$187)</f>
        <v>0</v>
      </c>
      <c r="AG106" s="37">
        <f>SUMIF(LoansC!$B$12:$B$187,Loans!$B106,LoansC!AG$12:AG$187)+SUMIF(LoansR!$B$12:$B$187,Loans!$B106,LoansR!AG$12:AG$187)</f>
        <v>0</v>
      </c>
      <c r="AH106" s="37">
        <f>SUMIF(LoansC!$B$12:$B$187,Loans!$B106,LoansC!AH$12:AH$187)+SUMIF(LoansR!$B$12:$B$187,Loans!$B106,LoansR!AH$12:AH$187)</f>
        <v>0</v>
      </c>
      <c r="AI106" s="37">
        <f>SUMIF(LoansC!$B$12:$B$187,Loans!$B106,LoansC!AI$12:AI$187)+SUMIF(LoansR!$B$12:$B$187,Loans!$B106,LoansR!AI$12:AI$187)</f>
        <v>0</v>
      </c>
      <c r="AJ106" s="37">
        <f>SUMIF(LoansC!$B$12:$B$187,Loans!$B106,LoansC!AJ$12:AJ$187)+SUMIF(LoansR!$B$12:$B$187,Loans!$B106,LoansR!AJ$12:AJ$187)</f>
        <v>0</v>
      </c>
      <c r="AK106" s="37">
        <f>SUMIF(LoansC!$B$12:$B$187,Loans!$B106,LoansC!AK$12:AK$187)+SUMIF(LoansR!$B$12:$B$187,Loans!$B106,LoansR!AK$12:AK$187)</f>
        <v>0</v>
      </c>
      <c r="AL106" s="37">
        <f>SUMIF(LoansC!$B$12:$B$187,Loans!$B106,LoansC!AL$12:AL$187)+SUMIF(LoansR!$B$12:$B$187,Loans!$B106,LoansR!AL$12:AL$187)</f>
        <v>0</v>
      </c>
      <c r="AM106" s="37">
        <f>SUMIF(LoansC!$B$12:$B$187,Loans!$B106,LoansC!AM$12:AM$187)+SUMIF(LoansR!$B$12:$B$187,Loans!$B106,LoansR!AM$12:AM$187)</f>
        <v>0</v>
      </c>
      <c r="AN106" s="37">
        <f>SUMIF(LoansC!$B$12:$B$187,Loans!$B106,LoansC!AN$12:AN$187)+SUMIF(LoansR!$B$12:$B$187,Loans!$B106,LoansR!AN$12:AN$187)</f>
        <v>0</v>
      </c>
      <c r="AP106" s="57"/>
    </row>
    <row r="107" spans="1:42" x14ac:dyDescent="0.2">
      <c r="A107" s="1">
        <f t="shared" si="5"/>
        <v>3</v>
      </c>
      <c r="B107" s="101">
        <f t="shared" si="6"/>
        <v>46112</v>
      </c>
      <c r="C107" s="37">
        <f>SUMIF(LoansC!$B$12:$B$187,Loans!$B107,LoansC!C$12:C$187)+SUMIF(LoansR!$B$12:$B$187,Loans!$B107,LoansR!C$12:C$187)</f>
        <v>196619.47</v>
      </c>
      <c r="D107" s="37">
        <f>SUMIF(LoansC!$B$12:$B$187,Loans!$B107,LoansC!D$12:D$187)+SUMIF(LoansR!$B$12:$B$187,Loans!$B107,LoansR!D$12:D$187)</f>
        <v>165136551.51999998</v>
      </c>
      <c r="E107" s="37">
        <f>SUMIF(LoansC!$B$12:$B$187,Loans!$B107,LoansC!E$12:E$187)+SUMIF(LoansR!$B$12:$B$187,Loans!$B107,LoansR!E$12:E$187)</f>
        <v>0</v>
      </c>
      <c r="F107" s="37">
        <f>SUMIF(LoansC!$B$12:$B$187,Loans!$B107,LoansC!F$12:F$187)+SUMIF(LoansR!$B$12:$B$187,Loans!$B107,LoansR!F$12:F$187)</f>
        <v>0</v>
      </c>
      <c r="G107" s="37">
        <f>SUMIF(LoansC!$B$12:$B$187,Loans!$B107,LoansC!G$12:G$187)+SUMIF(LoansR!$B$12:$B$187,Loans!$B107,LoansR!G$12:G$187)</f>
        <v>111</v>
      </c>
      <c r="H107" s="37">
        <f>SUMIF(LoansC!$B$12:$B$187,Loans!$B107,LoansC!H$12:H$187)+SUMIF(LoansR!$B$12:$B$187,Loans!$B107,LoansR!H$12:H$187)</f>
        <v>0</v>
      </c>
      <c r="I107" s="37">
        <f>SUMIF(LoansC!$B$12:$B$187,Loans!$B107,LoansC!I$12:I$187)+SUMIF(LoansR!$B$12:$B$187,Loans!$B107,LoansR!I$12:I$187)</f>
        <v>0</v>
      </c>
      <c r="J107" s="37">
        <f>SUMIF(LoansC!$B$12:$B$187,Loans!$B107,LoansC!J$12:J$187)+SUMIF(LoansR!$B$12:$B$187,Loans!$B107,LoansR!J$12:J$187)</f>
        <v>0</v>
      </c>
      <c r="K107" s="37">
        <f>SUMIF(LoansC!$B$12:$B$187,Loans!$B107,LoansC!K$12:K$187)+SUMIF(LoansR!$B$12:$B$187,Loans!$B107,LoansR!K$12:K$187)</f>
        <v>0</v>
      </c>
      <c r="L107" s="37">
        <f>SUMIF(LoansC!$B$12:$B$187,Loans!$B107,LoansC!L$12:L$187)+SUMIF(LoansR!$B$12:$B$187,Loans!$B107,LoansR!L$12:L$187)</f>
        <v>0</v>
      </c>
      <c r="M107" s="37">
        <f>SUMIF(LoansC!$B$12:$B$187,Loans!$B107,LoansC!M$12:M$187)+SUMIF(LoansR!$B$12:$B$187,Loans!$B107,LoansR!M$12:M$187)</f>
        <v>23199</v>
      </c>
      <c r="N107" s="37">
        <f>SUMIF(LoansC!$B$12:$B$187,Loans!$B107,LoansC!N$12:N$187)+SUMIF(LoansR!$B$12:$B$187,Loans!$B107,LoansR!N$12:N$187)</f>
        <v>0</v>
      </c>
      <c r="O107" s="37">
        <f>SUMIF(LoansC!$B$12:$B$187,Loans!$B107,LoansC!O$12:O$187)+SUMIF(LoansR!$B$12:$B$187,Loans!$B107,LoansR!O$12:O$187)</f>
        <v>0</v>
      </c>
      <c r="P107" s="37">
        <f>SUMIF(LoansC!$B$12:$B$187,Loans!$B107,LoansC!P$12:P$187)+SUMIF(LoansR!$B$12:$B$187,Loans!$B107,LoansR!P$12:P$187)</f>
        <v>0</v>
      </c>
      <c r="Q107" s="37">
        <f>SUMIF(LoansC!$B$12:$B$187,Loans!$B107,LoansC!Q$12:Q$187)+SUMIF(LoansR!$B$12:$B$187,Loans!$B107,LoansR!Q$12:Q$187)</f>
        <v>0</v>
      </c>
      <c r="R107" s="37">
        <f>SUMIF(LoansC!$B$12:$B$187,Loans!$B107,LoansC!R$12:R$187)+SUMIF(LoansR!$B$12:$B$187,Loans!$B107,LoansR!R$12:R$187)</f>
        <v>0</v>
      </c>
      <c r="S107" s="37">
        <f>SUMIF(LoansC!$B$12:$B$187,Loans!$B107,LoansC!S$12:S$187)+SUMIF(LoansR!$B$12:$B$187,Loans!$B107,LoansR!S$12:S$187)</f>
        <v>0</v>
      </c>
      <c r="T107" s="37">
        <f>SUMIF(LoansC!$B$12:$B$187,Loans!$B107,LoansC!T$12:T$187)+SUMIF(LoansR!$B$12:$B$187,Loans!$B107,LoansR!T$12:T$187)</f>
        <v>0</v>
      </c>
      <c r="U107" s="37">
        <f>(SUMIF(LoansC!$B$12:$B$187,Loans!$B107,LoansC!U$12:U$187)+SUMIF(LoansR!$B$12:$B$187,Loans!$B107,LoansR!U$12:U$187))/2</f>
        <v>1</v>
      </c>
      <c r="V107" s="37">
        <f>SUMIF(LoansC!$B$12:$B$187,Loans!$B107,LoansC!V$12:V$187)+SUMIF(LoansR!$B$12:$B$187,Loans!$B107,LoansR!V$12:V$187)</f>
        <v>0</v>
      </c>
      <c r="W107" s="37">
        <f>SUMIF(LoansC!$B$12:$B$187,Loans!$B107,LoansC!W$12:W$187)+SUMIF(LoansR!$B$12:$B$187,Loans!$B107,LoansR!W$12:W$187)</f>
        <v>0</v>
      </c>
      <c r="X107" s="50">
        <f>IF(MONTH($B107)&gt;=6,VLOOKUP(YEAR($B107)+1,SRECPrice!$B$5:$C$29,2,FALSE),VLOOKUP(YEAR($B107),SRECPrice!$B$5:$C$29,2,FALSE))</f>
        <v>209</v>
      </c>
      <c r="Y107" s="37">
        <f>SUMIF(LoansC!$B$12:$B$187,Loans!$B107,LoansC!Y$12:Y$187)+SUMIF(LoansR!$B$12:$B$187,Loans!$B107,LoansR!Y$12:Y$187)</f>
        <v>0</v>
      </c>
      <c r="Z107" s="37">
        <f>SUMIF(LoansC!$B$12:$B$187,Loans!$B107,LoansC!Z$12:Z$187)+SUMIF(LoansR!$B$12:$B$187,Loans!$B107,LoansR!Z$12:Z$187)</f>
        <v>0</v>
      </c>
      <c r="AA107" s="37">
        <f>SUMIF(LoansC!$B$12:$B$187,Loans!$B107,LoansC!AA$12:AA$187)+SUMIF(LoansR!$B$12:$B$187,Loans!$B107,LoansR!AA$12:AA$187)</f>
        <v>0</v>
      </c>
      <c r="AB107" s="37">
        <f>SUMIF(LoansC!$B$12:$B$187,Loans!$B107,LoansC!AB$12:AB$187)+SUMIF(LoansR!$B$12:$B$187,Loans!$B107,LoansR!AB$12:AB$187)</f>
        <v>0</v>
      </c>
      <c r="AC107" s="37">
        <f>SUMIF(LoansC!$B$12:$B$187,Loans!$B107,LoansC!AC$12:AC$187)+SUMIF(LoansR!$B$12:$B$187,Loans!$B107,LoansR!AC$12:AC$187)</f>
        <v>111</v>
      </c>
      <c r="AD107" s="37">
        <f>SUMIF(LoansC!$B$12:$B$187,Loans!$B107,LoansC!AD$12:AD$187)+SUMIF(LoansR!$B$12:$B$187,Loans!$B107,LoansR!AD$12:AD$187)</f>
        <v>0</v>
      </c>
      <c r="AE107" s="56">
        <f>SUMIF(LoansC!$B$12:$B$187,Loans!$B107,LoansC!AE$12:AE$187)</f>
        <v>9.6699999999999994E-2</v>
      </c>
      <c r="AF107" s="37">
        <f>SUMIF(LoansC!$B$12:$B$187,Loans!$B107,LoansC!AF$12:AF$187)+SUMIF(LoansR!$B$12:$B$187,Loans!$B107,LoansR!AF$12:AF$187)</f>
        <v>0</v>
      </c>
      <c r="AG107" s="37">
        <f>SUMIF(LoansC!$B$12:$B$187,Loans!$B107,LoansC!AG$12:AG$187)+SUMIF(LoansR!$B$12:$B$187,Loans!$B107,LoansR!AG$12:AG$187)</f>
        <v>0</v>
      </c>
      <c r="AH107" s="37">
        <f>SUMIF(LoansC!$B$12:$B$187,Loans!$B107,LoansC!AH$12:AH$187)+SUMIF(LoansR!$B$12:$B$187,Loans!$B107,LoansR!AH$12:AH$187)</f>
        <v>0</v>
      </c>
      <c r="AI107" s="37">
        <f>SUMIF(LoansC!$B$12:$B$187,Loans!$B107,LoansC!AI$12:AI$187)+SUMIF(LoansR!$B$12:$B$187,Loans!$B107,LoansR!AI$12:AI$187)</f>
        <v>0</v>
      </c>
      <c r="AJ107" s="37">
        <f>SUMIF(LoansC!$B$12:$B$187,Loans!$B107,LoansC!AJ$12:AJ$187)+SUMIF(LoansR!$B$12:$B$187,Loans!$B107,LoansR!AJ$12:AJ$187)</f>
        <v>0</v>
      </c>
      <c r="AK107" s="37">
        <f>SUMIF(LoansC!$B$12:$B$187,Loans!$B107,LoansC!AK$12:AK$187)+SUMIF(LoansR!$B$12:$B$187,Loans!$B107,LoansR!AK$12:AK$187)</f>
        <v>0</v>
      </c>
      <c r="AL107" s="37">
        <f>SUMIF(LoansC!$B$12:$B$187,Loans!$B107,LoansC!AL$12:AL$187)+SUMIF(LoansR!$B$12:$B$187,Loans!$B107,LoansR!AL$12:AL$187)</f>
        <v>0</v>
      </c>
      <c r="AM107" s="37">
        <f>SUMIF(LoansC!$B$12:$B$187,Loans!$B107,LoansC!AM$12:AM$187)+SUMIF(LoansR!$B$12:$B$187,Loans!$B107,LoansR!AM$12:AM$187)</f>
        <v>0</v>
      </c>
      <c r="AN107" s="37">
        <f>SUMIF(LoansC!$B$12:$B$187,Loans!$B107,LoansC!AN$12:AN$187)+SUMIF(LoansR!$B$12:$B$187,Loans!$B107,LoansR!AN$12:AN$187)</f>
        <v>0</v>
      </c>
      <c r="AP107" s="57"/>
    </row>
    <row r="108" spans="1:42" x14ac:dyDescent="0.2">
      <c r="A108" s="1">
        <f t="shared" si="5"/>
        <v>4</v>
      </c>
      <c r="B108" s="101">
        <f t="shared" si="6"/>
        <v>46142</v>
      </c>
      <c r="C108" s="37">
        <f>SUMIF(LoansC!$B$12:$B$187,Loans!$B108,LoansC!C$12:C$187)+SUMIF(LoansR!$B$12:$B$187,Loans!$B108,LoansR!C$12:C$187)</f>
        <v>222458.11000000002</v>
      </c>
      <c r="D108" s="37">
        <f>SUMIF(LoansC!$B$12:$B$187,Loans!$B108,LoansC!D$12:D$187)+SUMIF(LoansR!$B$12:$B$187,Loans!$B108,LoansR!D$12:D$187)</f>
        <v>165359009.63</v>
      </c>
      <c r="E108" s="37">
        <f>SUMIF(LoansC!$B$12:$B$187,Loans!$B108,LoansC!E$12:E$187)+SUMIF(LoansR!$B$12:$B$187,Loans!$B108,LoansR!E$12:E$187)</f>
        <v>0</v>
      </c>
      <c r="F108" s="37">
        <f>SUMIF(LoansC!$B$12:$B$187,Loans!$B108,LoansC!F$12:F$187)+SUMIF(LoansR!$B$12:$B$187,Loans!$B108,LoansR!F$12:F$187)</f>
        <v>0</v>
      </c>
      <c r="G108" s="37">
        <f>SUMIF(LoansC!$B$12:$B$187,Loans!$B108,LoansC!G$12:G$187)+SUMIF(LoansR!$B$12:$B$187,Loans!$B108,LoansR!G$12:G$187)</f>
        <v>138</v>
      </c>
      <c r="H108" s="37">
        <f>SUMIF(LoansC!$B$12:$B$187,Loans!$B108,LoansC!H$12:H$187)+SUMIF(LoansR!$B$12:$B$187,Loans!$B108,LoansR!H$12:H$187)</f>
        <v>0</v>
      </c>
      <c r="I108" s="37">
        <f>SUMIF(LoansC!$B$12:$B$187,Loans!$B108,LoansC!I$12:I$187)+SUMIF(LoansR!$B$12:$B$187,Loans!$B108,LoansR!I$12:I$187)</f>
        <v>0</v>
      </c>
      <c r="J108" s="37">
        <f>SUMIF(LoansC!$B$12:$B$187,Loans!$B108,LoansC!J$12:J$187)+SUMIF(LoansR!$B$12:$B$187,Loans!$B108,LoansR!J$12:J$187)</f>
        <v>0</v>
      </c>
      <c r="K108" s="37">
        <f>SUMIF(LoansC!$B$12:$B$187,Loans!$B108,LoansC!K$12:K$187)+SUMIF(LoansR!$B$12:$B$187,Loans!$B108,LoansR!K$12:K$187)</f>
        <v>0</v>
      </c>
      <c r="L108" s="37">
        <f>SUMIF(LoansC!$B$12:$B$187,Loans!$B108,LoansC!L$12:L$187)+SUMIF(LoansR!$B$12:$B$187,Loans!$B108,LoansR!L$12:L$187)</f>
        <v>0</v>
      </c>
      <c r="M108" s="37">
        <f>SUMIF(LoansC!$B$12:$B$187,Loans!$B108,LoansC!M$12:M$187)+SUMIF(LoansR!$B$12:$B$187,Loans!$B108,LoansR!M$12:M$187)</f>
        <v>28842</v>
      </c>
      <c r="N108" s="37">
        <f>SUMIF(LoansC!$B$12:$B$187,Loans!$B108,LoansC!N$12:N$187)+SUMIF(LoansR!$B$12:$B$187,Loans!$B108,LoansR!N$12:N$187)</f>
        <v>0</v>
      </c>
      <c r="O108" s="37">
        <f>SUMIF(LoansC!$B$12:$B$187,Loans!$B108,LoansC!O$12:O$187)+SUMIF(LoansR!$B$12:$B$187,Loans!$B108,LoansR!O$12:O$187)</f>
        <v>0</v>
      </c>
      <c r="P108" s="37">
        <f>SUMIF(LoansC!$B$12:$B$187,Loans!$B108,LoansC!P$12:P$187)+SUMIF(LoansR!$B$12:$B$187,Loans!$B108,LoansR!P$12:P$187)</f>
        <v>0</v>
      </c>
      <c r="Q108" s="37">
        <f>SUMIF(LoansC!$B$12:$B$187,Loans!$B108,LoansC!Q$12:Q$187)+SUMIF(LoansR!$B$12:$B$187,Loans!$B108,LoansR!Q$12:Q$187)</f>
        <v>0</v>
      </c>
      <c r="R108" s="37">
        <f>SUMIF(LoansC!$B$12:$B$187,Loans!$B108,LoansC!R$12:R$187)+SUMIF(LoansR!$B$12:$B$187,Loans!$B108,LoansR!R$12:R$187)</f>
        <v>0</v>
      </c>
      <c r="S108" s="37">
        <f>SUMIF(LoansC!$B$12:$B$187,Loans!$B108,LoansC!S$12:S$187)+SUMIF(LoansR!$B$12:$B$187,Loans!$B108,LoansR!S$12:S$187)</f>
        <v>0</v>
      </c>
      <c r="T108" s="37">
        <f>SUMIF(LoansC!$B$12:$B$187,Loans!$B108,LoansC!T$12:T$187)+SUMIF(LoansR!$B$12:$B$187,Loans!$B108,LoansR!T$12:T$187)</f>
        <v>0</v>
      </c>
      <c r="U108" s="37">
        <f>(SUMIF(LoansC!$B$12:$B$187,Loans!$B108,LoansC!U$12:U$187)+SUMIF(LoansR!$B$12:$B$187,Loans!$B108,LoansR!U$12:U$187))/2</f>
        <v>1</v>
      </c>
      <c r="V108" s="37">
        <f>SUMIF(LoansC!$B$12:$B$187,Loans!$B108,LoansC!V$12:V$187)+SUMIF(LoansR!$B$12:$B$187,Loans!$B108,LoansR!V$12:V$187)</f>
        <v>0</v>
      </c>
      <c r="W108" s="37">
        <f>SUMIF(LoansC!$B$12:$B$187,Loans!$B108,LoansC!W$12:W$187)+SUMIF(LoansR!$B$12:$B$187,Loans!$B108,LoansR!W$12:W$187)</f>
        <v>0</v>
      </c>
      <c r="X108" s="50">
        <f>IF(MONTH($B108)&gt;=6,VLOOKUP(YEAR($B108)+1,SRECPrice!$B$5:$C$29,2,FALSE),VLOOKUP(YEAR($B108),SRECPrice!$B$5:$C$29,2,FALSE))</f>
        <v>209</v>
      </c>
      <c r="Y108" s="37">
        <f>SUMIF(LoansC!$B$12:$B$187,Loans!$B108,LoansC!Y$12:Y$187)+SUMIF(LoansR!$B$12:$B$187,Loans!$B108,LoansR!Y$12:Y$187)</f>
        <v>0</v>
      </c>
      <c r="Z108" s="37">
        <f>SUMIF(LoansC!$B$12:$B$187,Loans!$B108,LoansC!Z$12:Z$187)+SUMIF(LoansR!$B$12:$B$187,Loans!$B108,LoansR!Z$12:Z$187)</f>
        <v>0</v>
      </c>
      <c r="AA108" s="37">
        <f>SUMIF(LoansC!$B$12:$B$187,Loans!$B108,LoansC!AA$12:AA$187)+SUMIF(LoansR!$B$12:$B$187,Loans!$B108,LoansR!AA$12:AA$187)</f>
        <v>0</v>
      </c>
      <c r="AB108" s="37">
        <f>SUMIF(LoansC!$B$12:$B$187,Loans!$B108,LoansC!AB$12:AB$187)+SUMIF(LoansR!$B$12:$B$187,Loans!$B108,LoansR!AB$12:AB$187)</f>
        <v>0</v>
      </c>
      <c r="AC108" s="37">
        <f>SUMIF(LoansC!$B$12:$B$187,Loans!$B108,LoansC!AC$12:AC$187)+SUMIF(LoansR!$B$12:$B$187,Loans!$B108,LoansR!AC$12:AC$187)</f>
        <v>138</v>
      </c>
      <c r="AD108" s="37">
        <f>SUMIF(LoansC!$B$12:$B$187,Loans!$B108,LoansC!AD$12:AD$187)+SUMIF(LoansR!$B$12:$B$187,Loans!$B108,LoansR!AD$12:AD$187)</f>
        <v>0</v>
      </c>
      <c r="AE108" s="56">
        <f>SUMIF(LoansC!$B$12:$B$187,Loans!$B108,LoansC!AE$12:AE$187)</f>
        <v>9.6699999999999994E-2</v>
      </c>
      <c r="AF108" s="37">
        <f>SUMIF(LoansC!$B$12:$B$187,Loans!$B108,LoansC!AF$12:AF$187)+SUMIF(LoansR!$B$12:$B$187,Loans!$B108,LoansR!AF$12:AF$187)</f>
        <v>0</v>
      </c>
      <c r="AG108" s="37">
        <f>SUMIF(LoansC!$B$12:$B$187,Loans!$B108,LoansC!AG$12:AG$187)+SUMIF(LoansR!$B$12:$B$187,Loans!$B108,LoansR!AG$12:AG$187)</f>
        <v>0</v>
      </c>
      <c r="AH108" s="37">
        <f>SUMIF(LoansC!$B$12:$B$187,Loans!$B108,LoansC!AH$12:AH$187)+SUMIF(LoansR!$B$12:$B$187,Loans!$B108,LoansR!AH$12:AH$187)</f>
        <v>0</v>
      </c>
      <c r="AI108" s="37">
        <f>SUMIF(LoansC!$B$12:$B$187,Loans!$B108,LoansC!AI$12:AI$187)+SUMIF(LoansR!$B$12:$B$187,Loans!$B108,LoansR!AI$12:AI$187)</f>
        <v>0</v>
      </c>
      <c r="AJ108" s="37">
        <f>SUMIF(LoansC!$B$12:$B$187,Loans!$B108,LoansC!AJ$12:AJ$187)+SUMIF(LoansR!$B$12:$B$187,Loans!$B108,LoansR!AJ$12:AJ$187)</f>
        <v>0</v>
      </c>
      <c r="AK108" s="37">
        <f>SUMIF(LoansC!$B$12:$B$187,Loans!$B108,LoansC!AK$12:AK$187)+SUMIF(LoansR!$B$12:$B$187,Loans!$B108,LoansR!AK$12:AK$187)</f>
        <v>0</v>
      </c>
      <c r="AL108" s="37">
        <f>SUMIF(LoansC!$B$12:$B$187,Loans!$B108,LoansC!AL$12:AL$187)+SUMIF(LoansR!$B$12:$B$187,Loans!$B108,LoansR!AL$12:AL$187)</f>
        <v>0</v>
      </c>
      <c r="AM108" s="37">
        <f>SUMIF(LoansC!$B$12:$B$187,Loans!$B108,LoansC!AM$12:AM$187)+SUMIF(LoansR!$B$12:$B$187,Loans!$B108,LoansR!AM$12:AM$187)</f>
        <v>0</v>
      </c>
      <c r="AN108" s="37">
        <f>SUMIF(LoansC!$B$12:$B$187,Loans!$B108,LoansC!AN$12:AN$187)+SUMIF(LoansR!$B$12:$B$187,Loans!$B108,LoansR!AN$12:AN$187)</f>
        <v>0</v>
      </c>
      <c r="AP108" s="57"/>
    </row>
    <row r="109" spans="1:42" x14ac:dyDescent="0.2">
      <c r="A109" s="1">
        <f t="shared" si="5"/>
        <v>5</v>
      </c>
      <c r="B109" s="101">
        <f t="shared" ref="B109:B140" si="7">EOMONTH(B108,1)</f>
        <v>46173</v>
      </c>
      <c r="C109" s="37">
        <f>SUMIF(LoansC!$B$12:$B$187,Loans!$B109,LoansC!C$12:C$187)+SUMIF(LoansR!$B$12:$B$187,Loans!$B109,LoansR!C$12:C$187)</f>
        <v>267027.09000000003</v>
      </c>
      <c r="D109" s="37">
        <f>SUMIF(LoansC!$B$12:$B$187,Loans!$B109,LoansC!D$12:D$187)+SUMIF(LoansR!$B$12:$B$187,Loans!$B109,LoansR!D$12:D$187)</f>
        <v>165626036.72</v>
      </c>
      <c r="E109" s="37">
        <f>SUMIF(LoansC!$B$12:$B$187,Loans!$B109,LoansC!E$12:E$187)+SUMIF(LoansR!$B$12:$B$187,Loans!$B109,LoansR!E$12:E$187)</f>
        <v>0</v>
      </c>
      <c r="F109" s="37">
        <f>SUMIF(LoansC!$B$12:$B$187,Loans!$B109,LoansC!F$12:F$187)+SUMIF(LoansR!$B$12:$B$187,Loans!$B109,LoansR!F$12:F$187)</f>
        <v>0</v>
      </c>
      <c r="G109" s="37">
        <f>SUMIF(LoansC!$B$12:$B$187,Loans!$B109,LoansC!G$12:G$187)+SUMIF(LoansR!$B$12:$B$187,Loans!$B109,LoansR!G$12:G$187)</f>
        <v>196</v>
      </c>
      <c r="H109" s="37">
        <f>SUMIF(LoansC!$B$12:$B$187,Loans!$B109,LoansC!H$12:H$187)+SUMIF(LoansR!$B$12:$B$187,Loans!$B109,LoansR!H$12:H$187)</f>
        <v>0</v>
      </c>
      <c r="I109" s="37">
        <f>SUMIF(LoansC!$B$12:$B$187,Loans!$B109,LoansC!I$12:I$187)+SUMIF(LoansR!$B$12:$B$187,Loans!$B109,LoansR!I$12:I$187)</f>
        <v>0</v>
      </c>
      <c r="J109" s="37">
        <f>SUMIF(LoansC!$B$12:$B$187,Loans!$B109,LoansC!J$12:J$187)+SUMIF(LoansR!$B$12:$B$187,Loans!$B109,LoansR!J$12:J$187)</f>
        <v>0</v>
      </c>
      <c r="K109" s="37">
        <f>SUMIF(LoansC!$B$12:$B$187,Loans!$B109,LoansC!K$12:K$187)+SUMIF(LoansR!$B$12:$B$187,Loans!$B109,LoansR!K$12:K$187)</f>
        <v>0</v>
      </c>
      <c r="L109" s="37">
        <f>SUMIF(LoansC!$B$12:$B$187,Loans!$B109,LoansC!L$12:L$187)+SUMIF(LoansR!$B$12:$B$187,Loans!$B109,LoansR!L$12:L$187)</f>
        <v>0</v>
      </c>
      <c r="M109" s="37">
        <f>SUMIF(LoansC!$B$12:$B$187,Loans!$B109,LoansC!M$12:M$187)+SUMIF(LoansR!$B$12:$B$187,Loans!$B109,LoansR!M$12:M$187)</f>
        <v>40964</v>
      </c>
      <c r="N109" s="37">
        <f>SUMIF(LoansC!$B$12:$B$187,Loans!$B109,LoansC!N$12:N$187)+SUMIF(LoansR!$B$12:$B$187,Loans!$B109,LoansR!N$12:N$187)</f>
        <v>0</v>
      </c>
      <c r="O109" s="37">
        <f>SUMIF(LoansC!$B$12:$B$187,Loans!$B109,LoansC!O$12:O$187)+SUMIF(LoansR!$B$12:$B$187,Loans!$B109,LoansR!O$12:O$187)</f>
        <v>0</v>
      </c>
      <c r="P109" s="37">
        <f>SUMIF(LoansC!$B$12:$B$187,Loans!$B109,LoansC!P$12:P$187)+SUMIF(LoansR!$B$12:$B$187,Loans!$B109,LoansR!P$12:P$187)</f>
        <v>0</v>
      </c>
      <c r="Q109" s="37">
        <f>SUMIF(LoansC!$B$12:$B$187,Loans!$B109,LoansC!Q$12:Q$187)+SUMIF(LoansR!$B$12:$B$187,Loans!$B109,LoansR!Q$12:Q$187)</f>
        <v>0</v>
      </c>
      <c r="R109" s="37">
        <f>SUMIF(LoansC!$B$12:$B$187,Loans!$B109,LoansC!R$12:R$187)+SUMIF(LoansR!$B$12:$B$187,Loans!$B109,LoansR!R$12:R$187)</f>
        <v>0</v>
      </c>
      <c r="S109" s="37">
        <f>SUMIF(LoansC!$B$12:$B$187,Loans!$B109,LoansC!S$12:S$187)+SUMIF(LoansR!$B$12:$B$187,Loans!$B109,LoansR!S$12:S$187)</f>
        <v>0</v>
      </c>
      <c r="T109" s="37">
        <f>SUMIF(LoansC!$B$12:$B$187,Loans!$B109,LoansC!T$12:T$187)+SUMIF(LoansR!$B$12:$B$187,Loans!$B109,LoansR!T$12:T$187)</f>
        <v>0</v>
      </c>
      <c r="U109" s="37">
        <f>(SUMIF(LoansC!$B$12:$B$187,Loans!$B109,LoansC!U$12:U$187)+SUMIF(LoansR!$B$12:$B$187,Loans!$B109,LoansR!U$12:U$187))/2</f>
        <v>1</v>
      </c>
      <c r="V109" s="37">
        <f>SUMIF(LoansC!$B$12:$B$187,Loans!$B109,LoansC!V$12:V$187)+SUMIF(LoansR!$B$12:$B$187,Loans!$B109,LoansR!V$12:V$187)</f>
        <v>0</v>
      </c>
      <c r="W109" s="37">
        <f>SUMIF(LoansC!$B$12:$B$187,Loans!$B109,LoansC!W$12:W$187)+SUMIF(LoansR!$B$12:$B$187,Loans!$B109,LoansR!W$12:W$187)</f>
        <v>0</v>
      </c>
      <c r="X109" s="50">
        <f>IF(MONTH($B109)&gt;=6,VLOOKUP(YEAR($B109)+1,SRECPrice!$B$5:$C$29,2,FALSE),VLOOKUP(YEAR($B109),SRECPrice!$B$5:$C$29,2,FALSE))</f>
        <v>209</v>
      </c>
      <c r="Y109" s="37">
        <f>SUMIF(LoansC!$B$12:$B$187,Loans!$B109,LoansC!Y$12:Y$187)+SUMIF(LoansR!$B$12:$B$187,Loans!$B109,LoansR!Y$12:Y$187)</f>
        <v>0</v>
      </c>
      <c r="Z109" s="37">
        <f>SUMIF(LoansC!$B$12:$B$187,Loans!$B109,LoansC!Z$12:Z$187)+SUMIF(LoansR!$B$12:$B$187,Loans!$B109,LoansR!Z$12:Z$187)</f>
        <v>0</v>
      </c>
      <c r="AA109" s="37">
        <f>SUMIF(LoansC!$B$12:$B$187,Loans!$B109,LoansC!AA$12:AA$187)+SUMIF(LoansR!$B$12:$B$187,Loans!$B109,LoansR!AA$12:AA$187)</f>
        <v>0</v>
      </c>
      <c r="AB109" s="37">
        <f>SUMIF(LoansC!$B$12:$B$187,Loans!$B109,LoansC!AB$12:AB$187)+SUMIF(LoansR!$B$12:$B$187,Loans!$B109,LoansR!AB$12:AB$187)</f>
        <v>0</v>
      </c>
      <c r="AC109" s="37">
        <f>SUMIF(LoansC!$B$12:$B$187,Loans!$B109,LoansC!AC$12:AC$187)+SUMIF(LoansR!$B$12:$B$187,Loans!$B109,LoansR!AC$12:AC$187)</f>
        <v>196</v>
      </c>
      <c r="AD109" s="37">
        <f>SUMIF(LoansC!$B$12:$B$187,Loans!$B109,LoansC!AD$12:AD$187)+SUMIF(LoansR!$B$12:$B$187,Loans!$B109,LoansR!AD$12:AD$187)</f>
        <v>0</v>
      </c>
      <c r="AE109" s="56">
        <f>SUMIF(LoansC!$B$12:$B$187,Loans!$B109,LoansC!AE$12:AE$187)</f>
        <v>9.6699999999999994E-2</v>
      </c>
      <c r="AF109" s="37">
        <f>SUMIF(LoansC!$B$12:$B$187,Loans!$B109,LoansC!AF$12:AF$187)+SUMIF(LoansR!$B$12:$B$187,Loans!$B109,LoansR!AF$12:AF$187)</f>
        <v>0</v>
      </c>
      <c r="AG109" s="37">
        <f>SUMIF(LoansC!$B$12:$B$187,Loans!$B109,LoansC!AG$12:AG$187)+SUMIF(LoansR!$B$12:$B$187,Loans!$B109,LoansR!AG$12:AG$187)</f>
        <v>0</v>
      </c>
      <c r="AH109" s="37">
        <f>SUMIF(LoansC!$B$12:$B$187,Loans!$B109,LoansC!AH$12:AH$187)+SUMIF(LoansR!$B$12:$B$187,Loans!$B109,LoansR!AH$12:AH$187)</f>
        <v>0</v>
      </c>
      <c r="AI109" s="37">
        <f>SUMIF(LoansC!$B$12:$B$187,Loans!$B109,LoansC!AI$12:AI$187)+SUMIF(LoansR!$B$12:$B$187,Loans!$B109,LoansR!AI$12:AI$187)</f>
        <v>0</v>
      </c>
      <c r="AJ109" s="37">
        <f>SUMIF(LoansC!$B$12:$B$187,Loans!$B109,LoansC!AJ$12:AJ$187)+SUMIF(LoansR!$B$12:$B$187,Loans!$B109,LoansR!AJ$12:AJ$187)</f>
        <v>0</v>
      </c>
      <c r="AK109" s="37">
        <f>SUMIF(LoansC!$B$12:$B$187,Loans!$B109,LoansC!AK$12:AK$187)+SUMIF(LoansR!$B$12:$B$187,Loans!$B109,LoansR!AK$12:AK$187)</f>
        <v>0</v>
      </c>
      <c r="AL109" s="37">
        <f>SUMIF(LoansC!$B$12:$B$187,Loans!$B109,LoansC!AL$12:AL$187)+SUMIF(LoansR!$B$12:$B$187,Loans!$B109,LoansR!AL$12:AL$187)</f>
        <v>0</v>
      </c>
      <c r="AM109" s="37">
        <f>SUMIF(LoansC!$B$12:$B$187,Loans!$B109,LoansC!AM$12:AM$187)+SUMIF(LoansR!$B$12:$B$187,Loans!$B109,LoansR!AM$12:AM$187)</f>
        <v>0</v>
      </c>
      <c r="AN109" s="37">
        <f>SUMIF(LoansC!$B$12:$B$187,Loans!$B109,LoansC!AN$12:AN$187)+SUMIF(LoansR!$B$12:$B$187,Loans!$B109,LoansR!AN$12:AN$187)</f>
        <v>0</v>
      </c>
      <c r="AP109" s="57"/>
    </row>
    <row r="110" spans="1:42" x14ac:dyDescent="0.2">
      <c r="A110" s="1">
        <f t="shared" si="5"/>
        <v>6</v>
      </c>
      <c r="B110" s="101">
        <f t="shared" si="7"/>
        <v>46203</v>
      </c>
      <c r="C110" s="37">
        <f>SUMIF(LoansC!$B$12:$B$187,Loans!$B110,LoansC!C$12:C$187)+SUMIF(LoansR!$B$12:$B$187,Loans!$B110,LoansR!C$12:C$187)</f>
        <v>261787.02000000002</v>
      </c>
      <c r="D110" s="37">
        <f>SUMIF(LoansC!$B$12:$B$187,Loans!$B110,LoansC!D$12:D$187)+SUMIF(LoansR!$B$12:$B$187,Loans!$B110,LoansR!D$12:D$187)</f>
        <v>165887823.74000001</v>
      </c>
      <c r="E110" s="37">
        <f>SUMIF(LoansC!$B$12:$B$187,Loans!$B110,LoansC!E$12:E$187)+SUMIF(LoansR!$B$12:$B$187,Loans!$B110,LoansR!E$12:E$187)</f>
        <v>0</v>
      </c>
      <c r="F110" s="37">
        <f>SUMIF(LoansC!$B$12:$B$187,Loans!$B110,LoansC!F$12:F$187)+SUMIF(LoansR!$B$12:$B$187,Loans!$B110,LoansR!F$12:F$187)</f>
        <v>0</v>
      </c>
      <c r="G110" s="37">
        <f>SUMIF(LoansC!$B$12:$B$187,Loans!$B110,LoansC!G$12:G$187)+SUMIF(LoansR!$B$12:$B$187,Loans!$B110,LoansR!G$12:G$187)</f>
        <v>223</v>
      </c>
      <c r="H110" s="37">
        <f>SUMIF(LoansC!$B$12:$B$187,Loans!$B110,LoansC!H$12:H$187)+SUMIF(LoansR!$B$12:$B$187,Loans!$B110,LoansR!H$12:H$187)</f>
        <v>0</v>
      </c>
      <c r="I110" s="37">
        <f>SUMIF(LoansC!$B$12:$B$187,Loans!$B110,LoansC!I$12:I$187)+SUMIF(LoansR!$B$12:$B$187,Loans!$B110,LoansR!I$12:I$187)</f>
        <v>0</v>
      </c>
      <c r="J110" s="37">
        <f>SUMIF(LoansC!$B$12:$B$187,Loans!$B110,LoansC!J$12:J$187)+SUMIF(LoansR!$B$12:$B$187,Loans!$B110,LoansR!J$12:J$187)</f>
        <v>0</v>
      </c>
      <c r="K110" s="37">
        <f>SUMIF(LoansC!$B$12:$B$187,Loans!$B110,LoansC!K$12:K$187)+SUMIF(LoansR!$B$12:$B$187,Loans!$B110,LoansR!K$12:K$187)</f>
        <v>0</v>
      </c>
      <c r="L110" s="37">
        <f>SUMIF(LoansC!$B$12:$B$187,Loans!$B110,LoansC!L$12:L$187)+SUMIF(LoansR!$B$12:$B$187,Loans!$B110,LoansR!L$12:L$187)</f>
        <v>0</v>
      </c>
      <c r="M110" s="37">
        <f>SUMIF(LoansC!$B$12:$B$187,Loans!$B110,LoansC!M$12:M$187)+SUMIF(LoansR!$B$12:$B$187,Loans!$B110,LoansR!M$12:M$187)</f>
        <v>46607</v>
      </c>
      <c r="N110" s="37">
        <f>SUMIF(LoansC!$B$12:$B$187,Loans!$B110,LoansC!N$12:N$187)+SUMIF(LoansR!$B$12:$B$187,Loans!$B110,LoansR!N$12:N$187)</f>
        <v>0</v>
      </c>
      <c r="O110" s="37">
        <f>SUMIF(LoansC!$B$12:$B$187,Loans!$B110,LoansC!O$12:O$187)+SUMIF(LoansR!$B$12:$B$187,Loans!$B110,LoansR!O$12:O$187)</f>
        <v>0</v>
      </c>
      <c r="P110" s="37">
        <f>SUMIF(LoansC!$B$12:$B$187,Loans!$B110,LoansC!P$12:P$187)+SUMIF(LoansR!$B$12:$B$187,Loans!$B110,LoansR!P$12:P$187)</f>
        <v>0</v>
      </c>
      <c r="Q110" s="37">
        <f>SUMIF(LoansC!$B$12:$B$187,Loans!$B110,LoansC!Q$12:Q$187)+SUMIF(LoansR!$B$12:$B$187,Loans!$B110,LoansR!Q$12:Q$187)</f>
        <v>0</v>
      </c>
      <c r="R110" s="37">
        <f>SUMIF(LoansC!$B$12:$B$187,Loans!$B110,LoansC!R$12:R$187)+SUMIF(LoansR!$B$12:$B$187,Loans!$B110,LoansR!R$12:R$187)</f>
        <v>0</v>
      </c>
      <c r="S110" s="37">
        <f>SUMIF(LoansC!$B$12:$B$187,Loans!$B110,LoansC!S$12:S$187)+SUMIF(LoansR!$B$12:$B$187,Loans!$B110,LoansR!S$12:S$187)</f>
        <v>0</v>
      </c>
      <c r="T110" s="37">
        <f>SUMIF(LoansC!$B$12:$B$187,Loans!$B110,LoansC!T$12:T$187)+SUMIF(LoansR!$B$12:$B$187,Loans!$B110,LoansR!T$12:T$187)</f>
        <v>0</v>
      </c>
      <c r="U110" s="37">
        <f>(SUMIF(LoansC!$B$12:$B$187,Loans!$B110,LoansC!U$12:U$187)+SUMIF(LoansR!$B$12:$B$187,Loans!$B110,LoansR!U$12:U$187))/2</f>
        <v>1</v>
      </c>
      <c r="V110" s="37">
        <f>SUMIF(LoansC!$B$12:$B$187,Loans!$B110,LoansC!V$12:V$187)+SUMIF(LoansR!$B$12:$B$187,Loans!$B110,LoansR!V$12:V$187)</f>
        <v>0</v>
      </c>
      <c r="W110" s="37">
        <f>SUMIF(LoansC!$B$12:$B$187,Loans!$B110,LoansC!W$12:W$187)+SUMIF(LoansR!$B$12:$B$187,Loans!$B110,LoansR!W$12:W$187)</f>
        <v>0</v>
      </c>
      <c r="X110" s="50">
        <f>IF(MONTH($B110)&gt;=6,VLOOKUP(YEAR($B110)+1,SRECPrice!$B$5:$C$29,2,FALSE),VLOOKUP(YEAR($B110),SRECPrice!$B$5:$C$29,2,FALSE))</f>
        <v>209</v>
      </c>
      <c r="Y110" s="37">
        <f>SUMIF(LoansC!$B$12:$B$187,Loans!$B110,LoansC!Y$12:Y$187)+SUMIF(LoansR!$B$12:$B$187,Loans!$B110,LoansR!Y$12:Y$187)</f>
        <v>0</v>
      </c>
      <c r="Z110" s="37">
        <f>SUMIF(LoansC!$B$12:$B$187,Loans!$B110,LoansC!Z$12:Z$187)+SUMIF(LoansR!$B$12:$B$187,Loans!$B110,LoansR!Z$12:Z$187)</f>
        <v>0</v>
      </c>
      <c r="AA110" s="37">
        <f>SUMIF(LoansC!$B$12:$B$187,Loans!$B110,LoansC!AA$12:AA$187)+SUMIF(LoansR!$B$12:$B$187,Loans!$B110,LoansR!AA$12:AA$187)</f>
        <v>0</v>
      </c>
      <c r="AB110" s="37">
        <f>SUMIF(LoansC!$B$12:$B$187,Loans!$B110,LoansC!AB$12:AB$187)+SUMIF(LoansR!$B$12:$B$187,Loans!$B110,LoansR!AB$12:AB$187)</f>
        <v>0</v>
      </c>
      <c r="AC110" s="37">
        <f>SUMIF(LoansC!$B$12:$B$187,Loans!$B110,LoansC!AC$12:AC$187)+SUMIF(LoansR!$B$12:$B$187,Loans!$B110,LoansR!AC$12:AC$187)</f>
        <v>223</v>
      </c>
      <c r="AD110" s="37">
        <f>SUMIF(LoansC!$B$12:$B$187,Loans!$B110,LoansC!AD$12:AD$187)+SUMIF(LoansR!$B$12:$B$187,Loans!$B110,LoansR!AD$12:AD$187)</f>
        <v>0</v>
      </c>
      <c r="AE110" s="56">
        <f>SUMIF(LoansC!$B$12:$B$187,Loans!$B110,LoansC!AE$12:AE$187)</f>
        <v>9.6699999999999994E-2</v>
      </c>
      <c r="AF110" s="37">
        <f>SUMIF(LoansC!$B$12:$B$187,Loans!$B110,LoansC!AF$12:AF$187)+SUMIF(LoansR!$B$12:$B$187,Loans!$B110,LoansR!AF$12:AF$187)</f>
        <v>0</v>
      </c>
      <c r="AG110" s="37">
        <f>SUMIF(LoansC!$B$12:$B$187,Loans!$B110,LoansC!AG$12:AG$187)+SUMIF(LoansR!$B$12:$B$187,Loans!$B110,LoansR!AG$12:AG$187)</f>
        <v>0</v>
      </c>
      <c r="AH110" s="37">
        <f>SUMIF(LoansC!$B$12:$B$187,Loans!$B110,LoansC!AH$12:AH$187)+SUMIF(LoansR!$B$12:$B$187,Loans!$B110,LoansR!AH$12:AH$187)</f>
        <v>0</v>
      </c>
      <c r="AI110" s="37">
        <f>SUMIF(LoansC!$B$12:$B$187,Loans!$B110,LoansC!AI$12:AI$187)+SUMIF(LoansR!$B$12:$B$187,Loans!$B110,LoansR!AI$12:AI$187)</f>
        <v>0</v>
      </c>
      <c r="AJ110" s="37">
        <f>SUMIF(LoansC!$B$12:$B$187,Loans!$B110,LoansC!AJ$12:AJ$187)+SUMIF(LoansR!$B$12:$B$187,Loans!$B110,LoansR!AJ$12:AJ$187)</f>
        <v>0</v>
      </c>
      <c r="AK110" s="37">
        <f>SUMIF(LoansC!$B$12:$B$187,Loans!$B110,LoansC!AK$12:AK$187)+SUMIF(LoansR!$B$12:$B$187,Loans!$B110,LoansR!AK$12:AK$187)</f>
        <v>0</v>
      </c>
      <c r="AL110" s="37">
        <f>SUMIF(LoansC!$B$12:$B$187,Loans!$B110,LoansC!AL$12:AL$187)+SUMIF(LoansR!$B$12:$B$187,Loans!$B110,LoansR!AL$12:AL$187)</f>
        <v>0</v>
      </c>
      <c r="AM110" s="37">
        <f>SUMIF(LoansC!$B$12:$B$187,Loans!$B110,LoansC!AM$12:AM$187)+SUMIF(LoansR!$B$12:$B$187,Loans!$B110,LoansR!AM$12:AM$187)</f>
        <v>0</v>
      </c>
      <c r="AN110" s="37">
        <f>SUMIF(LoansC!$B$12:$B$187,Loans!$B110,LoansC!AN$12:AN$187)+SUMIF(LoansR!$B$12:$B$187,Loans!$B110,LoansR!AN$12:AN$187)</f>
        <v>0</v>
      </c>
      <c r="AP110" s="57"/>
    </row>
    <row r="111" spans="1:42" x14ac:dyDescent="0.2">
      <c r="A111" s="1">
        <f t="shared" si="5"/>
        <v>7</v>
      </c>
      <c r="B111" s="101">
        <f t="shared" si="7"/>
        <v>46234</v>
      </c>
      <c r="C111" s="37">
        <f>SUMIF(LoansC!$B$12:$B$187,Loans!$B111,LoansC!C$12:C$187)+SUMIF(LoansR!$B$12:$B$187,Loans!$B111,LoansR!C$12:C$187)</f>
        <v>253287.86</v>
      </c>
      <c r="D111" s="37">
        <f>SUMIF(LoansC!$B$12:$B$187,Loans!$B111,LoansC!D$12:D$187)+SUMIF(LoansR!$B$12:$B$187,Loans!$B111,LoansR!D$12:D$187)</f>
        <v>166141111.60000002</v>
      </c>
      <c r="E111" s="37">
        <f>SUMIF(LoansC!$B$12:$B$187,Loans!$B111,LoansC!E$12:E$187)+SUMIF(LoansR!$B$12:$B$187,Loans!$B111,LoansR!E$12:E$187)</f>
        <v>0</v>
      </c>
      <c r="F111" s="37">
        <f>SUMIF(LoansC!$B$12:$B$187,Loans!$B111,LoansC!F$12:F$187)+SUMIF(LoansR!$B$12:$B$187,Loans!$B111,LoansR!F$12:F$187)</f>
        <v>0</v>
      </c>
      <c r="G111" s="37">
        <f>SUMIF(LoansC!$B$12:$B$187,Loans!$B111,LoansC!G$12:G$187)+SUMIF(LoansR!$B$12:$B$187,Loans!$B111,LoansR!G$12:G$187)</f>
        <v>260</v>
      </c>
      <c r="H111" s="37">
        <f>SUMIF(LoansC!$B$12:$B$187,Loans!$B111,LoansC!H$12:H$187)+SUMIF(LoansR!$B$12:$B$187,Loans!$B111,LoansR!H$12:H$187)</f>
        <v>0</v>
      </c>
      <c r="I111" s="37">
        <f>SUMIF(LoansC!$B$12:$B$187,Loans!$B111,LoansC!I$12:I$187)+SUMIF(LoansR!$B$12:$B$187,Loans!$B111,LoansR!I$12:I$187)</f>
        <v>0</v>
      </c>
      <c r="J111" s="37">
        <f>SUMIF(LoansC!$B$12:$B$187,Loans!$B111,LoansC!J$12:J$187)+SUMIF(LoansR!$B$12:$B$187,Loans!$B111,LoansR!J$12:J$187)</f>
        <v>0</v>
      </c>
      <c r="K111" s="37">
        <f>SUMIF(LoansC!$B$12:$B$187,Loans!$B111,LoansC!K$12:K$187)+SUMIF(LoansR!$B$12:$B$187,Loans!$B111,LoansR!K$12:K$187)</f>
        <v>0</v>
      </c>
      <c r="L111" s="37">
        <f>SUMIF(LoansC!$B$12:$B$187,Loans!$B111,LoansC!L$12:L$187)+SUMIF(LoansR!$B$12:$B$187,Loans!$B111,LoansR!L$12:L$187)</f>
        <v>0</v>
      </c>
      <c r="M111" s="37">
        <f>SUMIF(LoansC!$B$12:$B$187,Loans!$B111,LoansC!M$12:M$187)+SUMIF(LoansR!$B$12:$B$187,Loans!$B111,LoansR!M$12:M$187)</f>
        <v>54340</v>
      </c>
      <c r="N111" s="37">
        <f>SUMIF(LoansC!$B$12:$B$187,Loans!$B111,LoansC!N$12:N$187)+SUMIF(LoansR!$B$12:$B$187,Loans!$B111,LoansR!N$12:N$187)</f>
        <v>0</v>
      </c>
      <c r="O111" s="37">
        <f>SUMIF(LoansC!$B$12:$B$187,Loans!$B111,LoansC!O$12:O$187)+SUMIF(LoansR!$B$12:$B$187,Loans!$B111,LoansR!O$12:O$187)</f>
        <v>0</v>
      </c>
      <c r="P111" s="37">
        <f>SUMIF(LoansC!$B$12:$B$187,Loans!$B111,LoansC!P$12:P$187)+SUMIF(LoansR!$B$12:$B$187,Loans!$B111,LoansR!P$12:P$187)</f>
        <v>0</v>
      </c>
      <c r="Q111" s="37">
        <f>SUMIF(LoansC!$B$12:$B$187,Loans!$B111,LoansC!Q$12:Q$187)+SUMIF(LoansR!$B$12:$B$187,Loans!$B111,LoansR!Q$12:Q$187)</f>
        <v>0</v>
      </c>
      <c r="R111" s="37">
        <f>SUMIF(LoansC!$B$12:$B$187,Loans!$B111,LoansC!R$12:R$187)+SUMIF(LoansR!$B$12:$B$187,Loans!$B111,LoansR!R$12:R$187)</f>
        <v>0</v>
      </c>
      <c r="S111" s="37">
        <f>SUMIF(LoansC!$B$12:$B$187,Loans!$B111,LoansC!S$12:S$187)+SUMIF(LoansR!$B$12:$B$187,Loans!$B111,LoansR!S$12:S$187)</f>
        <v>0</v>
      </c>
      <c r="T111" s="37">
        <f>SUMIF(LoansC!$B$12:$B$187,Loans!$B111,LoansC!T$12:T$187)+SUMIF(LoansR!$B$12:$B$187,Loans!$B111,LoansR!T$12:T$187)</f>
        <v>0</v>
      </c>
      <c r="U111" s="37">
        <f>(SUMIF(LoansC!$B$12:$B$187,Loans!$B111,LoansC!U$12:U$187)+SUMIF(LoansR!$B$12:$B$187,Loans!$B111,LoansR!U$12:U$187))/2</f>
        <v>1</v>
      </c>
      <c r="V111" s="37">
        <f>SUMIF(LoansC!$B$12:$B$187,Loans!$B111,LoansC!V$12:V$187)+SUMIF(LoansR!$B$12:$B$187,Loans!$B111,LoansR!V$12:V$187)</f>
        <v>0</v>
      </c>
      <c r="W111" s="37">
        <f>SUMIF(LoansC!$B$12:$B$187,Loans!$B111,LoansC!W$12:W$187)+SUMIF(LoansR!$B$12:$B$187,Loans!$B111,LoansR!W$12:W$187)</f>
        <v>0</v>
      </c>
      <c r="X111" s="50">
        <f>IF(MONTH($B111)&gt;=6,VLOOKUP(YEAR($B111)+1,SRECPrice!$B$5:$C$29,2,FALSE),VLOOKUP(YEAR($B111),SRECPrice!$B$5:$C$29,2,FALSE))</f>
        <v>209</v>
      </c>
      <c r="Y111" s="37">
        <f>SUMIF(LoansC!$B$12:$B$187,Loans!$B111,LoansC!Y$12:Y$187)+SUMIF(LoansR!$B$12:$B$187,Loans!$B111,LoansR!Y$12:Y$187)</f>
        <v>0</v>
      </c>
      <c r="Z111" s="37">
        <f>SUMIF(LoansC!$B$12:$B$187,Loans!$B111,LoansC!Z$12:Z$187)+SUMIF(LoansR!$B$12:$B$187,Loans!$B111,LoansR!Z$12:Z$187)</f>
        <v>0</v>
      </c>
      <c r="AA111" s="37">
        <f>SUMIF(LoansC!$B$12:$B$187,Loans!$B111,LoansC!AA$12:AA$187)+SUMIF(LoansR!$B$12:$B$187,Loans!$B111,LoansR!AA$12:AA$187)</f>
        <v>0</v>
      </c>
      <c r="AB111" s="37">
        <f>SUMIF(LoansC!$B$12:$B$187,Loans!$B111,LoansC!AB$12:AB$187)+SUMIF(LoansR!$B$12:$B$187,Loans!$B111,LoansR!AB$12:AB$187)</f>
        <v>0</v>
      </c>
      <c r="AC111" s="37">
        <f>SUMIF(LoansC!$B$12:$B$187,Loans!$B111,LoansC!AC$12:AC$187)+SUMIF(LoansR!$B$12:$B$187,Loans!$B111,LoansR!AC$12:AC$187)</f>
        <v>260</v>
      </c>
      <c r="AD111" s="37">
        <f>SUMIF(LoansC!$B$12:$B$187,Loans!$B111,LoansC!AD$12:AD$187)+SUMIF(LoansR!$B$12:$B$187,Loans!$B111,LoansR!AD$12:AD$187)</f>
        <v>0</v>
      </c>
      <c r="AE111" s="56">
        <f>SUMIF(LoansC!$B$12:$B$187,Loans!$B111,LoansC!AE$12:AE$187)</f>
        <v>9.6699999999999994E-2</v>
      </c>
      <c r="AF111" s="37">
        <f>SUMIF(LoansC!$B$12:$B$187,Loans!$B111,LoansC!AF$12:AF$187)+SUMIF(LoansR!$B$12:$B$187,Loans!$B111,LoansR!AF$12:AF$187)</f>
        <v>0</v>
      </c>
      <c r="AG111" s="37">
        <f>SUMIF(LoansC!$B$12:$B$187,Loans!$B111,LoansC!AG$12:AG$187)+SUMIF(LoansR!$B$12:$B$187,Loans!$B111,LoansR!AG$12:AG$187)</f>
        <v>0</v>
      </c>
      <c r="AH111" s="37">
        <f>SUMIF(LoansC!$B$12:$B$187,Loans!$B111,LoansC!AH$12:AH$187)+SUMIF(LoansR!$B$12:$B$187,Loans!$B111,LoansR!AH$12:AH$187)</f>
        <v>0</v>
      </c>
      <c r="AI111" s="37">
        <f>SUMIF(LoansC!$B$12:$B$187,Loans!$B111,LoansC!AI$12:AI$187)+SUMIF(LoansR!$B$12:$B$187,Loans!$B111,LoansR!AI$12:AI$187)</f>
        <v>0</v>
      </c>
      <c r="AJ111" s="37">
        <f>SUMIF(LoansC!$B$12:$B$187,Loans!$B111,LoansC!AJ$12:AJ$187)+SUMIF(LoansR!$B$12:$B$187,Loans!$B111,LoansR!AJ$12:AJ$187)</f>
        <v>0</v>
      </c>
      <c r="AK111" s="37">
        <f>SUMIF(LoansC!$B$12:$B$187,Loans!$B111,LoansC!AK$12:AK$187)+SUMIF(LoansR!$B$12:$B$187,Loans!$B111,LoansR!AK$12:AK$187)</f>
        <v>0</v>
      </c>
      <c r="AL111" s="37">
        <f>SUMIF(LoansC!$B$12:$B$187,Loans!$B111,LoansC!AL$12:AL$187)+SUMIF(LoansR!$B$12:$B$187,Loans!$B111,LoansR!AL$12:AL$187)</f>
        <v>0</v>
      </c>
      <c r="AM111" s="37">
        <f>SUMIF(LoansC!$B$12:$B$187,Loans!$B111,LoansC!AM$12:AM$187)+SUMIF(LoansR!$B$12:$B$187,Loans!$B111,LoansR!AM$12:AM$187)</f>
        <v>0</v>
      </c>
      <c r="AN111" s="37">
        <f>SUMIF(LoansC!$B$12:$B$187,Loans!$B111,LoansC!AN$12:AN$187)+SUMIF(LoansR!$B$12:$B$187,Loans!$B111,LoansR!AN$12:AN$187)</f>
        <v>0</v>
      </c>
      <c r="AP111" s="57"/>
    </row>
    <row r="112" spans="1:42" x14ac:dyDescent="0.2">
      <c r="A112" s="1">
        <f t="shared" si="5"/>
        <v>8</v>
      </c>
      <c r="B112" s="101">
        <f t="shared" si="7"/>
        <v>46265</v>
      </c>
      <c r="C112" s="37">
        <f>SUMIF(LoansC!$B$12:$B$187,Loans!$B112,LoansC!C$12:C$187)+SUMIF(LoansR!$B$12:$B$187,Loans!$B112,LoansR!C$12:C$187)</f>
        <v>232382.59</v>
      </c>
      <c r="D112" s="37">
        <f>SUMIF(LoansC!$B$12:$B$187,Loans!$B112,LoansC!D$12:D$187)+SUMIF(LoansR!$B$12:$B$187,Loans!$B112,LoansR!D$12:D$187)</f>
        <v>166373494.19000003</v>
      </c>
      <c r="E112" s="37">
        <f>SUMIF(LoansC!$B$12:$B$187,Loans!$B112,LoansC!E$12:E$187)+SUMIF(LoansR!$B$12:$B$187,Loans!$B112,LoansR!E$12:E$187)</f>
        <v>0</v>
      </c>
      <c r="F112" s="37">
        <f>SUMIF(LoansC!$B$12:$B$187,Loans!$B112,LoansC!F$12:F$187)+SUMIF(LoansR!$B$12:$B$187,Loans!$B112,LoansR!F$12:F$187)</f>
        <v>0</v>
      </c>
      <c r="G112" s="37">
        <f>SUMIF(LoansC!$B$12:$B$187,Loans!$B112,LoansC!G$12:G$187)+SUMIF(LoansR!$B$12:$B$187,Loans!$B112,LoansR!G$12:G$187)</f>
        <v>255</v>
      </c>
      <c r="H112" s="37">
        <f>SUMIF(LoansC!$B$12:$B$187,Loans!$B112,LoansC!H$12:H$187)+SUMIF(LoansR!$B$12:$B$187,Loans!$B112,LoansR!H$12:H$187)</f>
        <v>0</v>
      </c>
      <c r="I112" s="37">
        <f>SUMIF(LoansC!$B$12:$B$187,Loans!$B112,LoansC!I$12:I$187)+SUMIF(LoansR!$B$12:$B$187,Loans!$B112,LoansR!I$12:I$187)</f>
        <v>0</v>
      </c>
      <c r="J112" s="37">
        <f>SUMIF(LoansC!$B$12:$B$187,Loans!$B112,LoansC!J$12:J$187)+SUMIF(LoansR!$B$12:$B$187,Loans!$B112,LoansR!J$12:J$187)</f>
        <v>0</v>
      </c>
      <c r="K112" s="37">
        <f>SUMIF(LoansC!$B$12:$B$187,Loans!$B112,LoansC!K$12:K$187)+SUMIF(LoansR!$B$12:$B$187,Loans!$B112,LoansR!K$12:K$187)</f>
        <v>0</v>
      </c>
      <c r="L112" s="37">
        <f>SUMIF(LoansC!$B$12:$B$187,Loans!$B112,LoansC!L$12:L$187)+SUMIF(LoansR!$B$12:$B$187,Loans!$B112,LoansR!L$12:L$187)</f>
        <v>0</v>
      </c>
      <c r="M112" s="37">
        <f>SUMIF(LoansC!$B$12:$B$187,Loans!$B112,LoansC!M$12:M$187)+SUMIF(LoansR!$B$12:$B$187,Loans!$B112,LoansR!M$12:M$187)</f>
        <v>53295</v>
      </c>
      <c r="N112" s="37">
        <f>SUMIF(LoansC!$B$12:$B$187,Loans!$B112,LoansC!N$12:N$187)+SUMIF(LoansR!$B$12:$B$187,Loans!$B112,LoansR!N$12:N$187)</f>
        <v>0</v>
      </c>
      <c r="O112" s="37">
        <f>SUMIF(LoansC!$B$12:$B$187,Loans!$B112,LoansC!O$12:O$187)+SUMIF(LoansR!$B$12:$B$187,Loans!$B112,LoansR!O$12:O$187)</f>
        <v>0</v>
      </c>
      <c r="P112" s="37">
        <f>SUMIF(LoansC!$B$12:$B$187,Loans!$B112,LoansC!P$12:P$187)+SUMIF(LoansR!$B$12:$B$187,Loans!$B112,LoansR!P$12:P$187)</f>
        <v>0</v>
      </c>
      <c r="Q112" s="37">
        <f>SUMIF(LoansC!$B$12:$B$187,Loans!$B112,LoansC!Q$12:Q$187)+SUMIF(LoansR!$B$12:$B$187,Loans!$B112,LoansR!Q$12:Q$187)</f>
        <v>0</v>
      </c>
      <c r="R112" s="37">
        <f>SUMIF(LoansC!$B$12:$B$187,Loans!$B112,LoansC!R$12:R$187)+SUMIF(LoansR!$B$12:$B$187,Loans!$B112,LoansR!R$12:R$187)</f>
        <v>0</v>
      </c>
      <c r="S112" s="37">
        <f>SUMIF(LoansC!$B$12:$B$187,Loans!$B112,LoansC!S$12:S$187)+SUMIF(LoansR!$B$12:$B$187,Loans!$B112,LoansR!S$12:S$187)</f>
        <v>0</v>
      </c>
      <c r="T112" s="37">
        <f>SUMIF(LoansC!$B$12:$B$187,Loans!$B112,LoansC!T$12:T$187)+SUMIF(LoansR!$B$12:$B$187,Loans!$B112,LoansR!T$12:T$187)</f>
        <v>0</v>
      </c>
      <c r="U112" s="37">
        <f>(SUMIF(LoansC!$B$12:$B$187,Loans!$B112,LoansC!U$12:U$187)+SUMIF(LoansR!$B$12:$B$187,Loans!$B112,LoansR!U$12:U$187))/2</f>
        <v>1</v>
      </c>
      <c r="V112" s="37">
        <f>SUMIF(LoansC!$B$12:$B$187,Loans!$B112,LoansC!V$12:V$187)+SUMIF(LoansR!$B$12:$B$187,Loans!$B112,LoansR!V$12:V$187)</f>
        <v>0</v>
      </c>
      <c r="W112" s="37">
        <f>SUMIF(LoansC!$B$12:$B$187,Loans!$B112,LoansC!W$12:W$187)+SUMIF(LoansR!$B$12:$B$187,Loans!$B112,LoansR!W$12:W$187)</f>
        <v>0</v>
      </c>
      <c r="X112" s="50">
        <f>IF(MONTH($B112)&gt;=6,VLOOKUP(YEAR($B112)+1,SRECPrice!$B$5:$C$29,2,FALSE),VLOOKUP(YEAR($B112),SRECPrice!$B$5:$C$29,2,FALSE))</f>
        <v>209</v>
      </c>
      <c r="Y112" s="37">
        <f>SUMIF(LoansC!$B$12:$B$187,Loans!$B112,LoansC!Y$12:Y$187)+SUMIF(LoansR!$B$12:$B$187,Loans!$B112,LoansR!Y$12:Y$187)</f>
        <v>0</v>
      </c>
      <c r="Z112" s="37">
        <f>SUMIF(LoansC!$B$12:$B$187,Loans!$B112,LoansC!Z$12:Z$187)+SUMIF(LoansR!$B$12:$B$187,Loans!$B112,LoansR!Z$12:Z$187)</f>
        <v>0</v>
      </c>
      <c r="AA112" s="37">
        <f>SUMIF(LoansC!$B$12:$B$187,Loans!$B112,LoansC!AA$12:AA$187)+SUMIF(LoansR!$B$12:$B$187,Loans!$B112,LoansR!AA$12:AA$187)</f>
        <v>0</v>
      </c>
      <c r="AB112" s="37">
        <f>SUMIF(LoansC!$B$12:$B$187,Loans!$B112,LoansC!AB$12:AB$187)+SUMIF(LoansR!$B$12:$B$187,Loans!$B112,LoansR!AB$12:AB$187)</f>
        <v>0</v>
      </c>
      <c r="AC112" s="37">
        <f>SUMIF(LoansC!$B$12:$B$187,Loans!$B112,LoansC!AC$12:AC$187)+SUMIF(LoansR!$B$12:$B$187,Loans!$B112,LoansR!AC$12:AC$187)</f>
        <v>255</v>
      </c>
      <c r="AD112" s="37">
        <f>SUMIF(LoansC!$B$12:$B$187,Loans!$B112,LoansC!AD$12:AD$187)+SUMIF(LoansR!$B$12:$B$187,Loans!$B112,LoansR!AD$12:AD$187)</f>
        <v>0</v>
      </c>
      <c r="AE112" s="56">
        <f>SUMIF(LoansC!$B$12:$B$187,Loans!$B112,LoansC!AE$12:AE$187)</f>
        <v>9.6699999999999994E-2</v>
      </c>
      <c r="AF112" s="37">
        <f>SUMIF(LoansC!$B$12:$B$187,Loans!$B112,LoansC!AF$12:AF$187)+SUMIF(LoansR!$B$12:$B$187,Loans!$B112,LoansR!AF$12:AF$187)</f>
        <v>0</v>
      </c>
      <c r="AG112" s="37">
        <f>SUMIF(LoansC!$B$12:$B$187,Loans!$B112,LoansC!AG$12:AG$187)+SUMIF(LoansR!$B$12:$B$187,Loans!$B112,LoansR!AG$12:AG$187)</f>
        <v>0</v>
      </c>
      <c r="AH112" s="37">
        <f>SUMIF(LoansC!$B$12:$B$187,Loans!$B112,LoansC!AH$12:AH$187)+SUMIF(LoansR!$B$12:$B$187,Loans!$B112,LoansR!AH$12:AH$187)</f>
        <v>0</v>
      </c>
      <c r="AI112" s="37">
        <f>SUMIF(LoansC!$B$12:$B$187,Loans!$B112,LoansC!AI$12:AI$187)+SUMIF(LoansR!$B$12:$B$187,Loans!$B112,LoansR!AI$12:AI$187)</f>
        <v>0</v>
      </c>
      <c r="AJ112" s="37">
        <f>SUMIF(LoansC!$B$12:$B$187,Loans!$B112,LoansC!AJ$12:AJ$187)+SUMIF(LoansR!$B$12:$B$187,Loans!$B112,LoansR!AJ$12:AJ$187)</f>
        <v>0</v>
      </c>
      <c r="AK112" s="37">
        <f>SUMIF(LoansC!$B$12:$B$187,Loans!$B112,LoansC!AK$12:AK$187)+SUMIF(LoansR!$B$12:$B$187,Loans!$B112,LoansR!AK$12:AK$187)</f>
        <v>0</v>
      </c>
      <c r="AL112" s="37">
        <f>SUMIF(LoansC!$B$12:$B$187,Loans!$B112,LoansC!AL$12:AL$187)+SUMIF(LoansR!$B$12:$B$187,Loans!$B112,LoansR!AL$12:AL$187)</f>
        <v>0</v>
      </c>
      <c r="AM112" s="37">
        <f>SUMIF(LoansC!$B$12:$B$187,Loans!$B112,LoansC!AM$12:AM$187)+SUMIF(LoansR!$B$12:$B$187,Loans!$B112,LoansR!AM$12:AM$187)</f>
        <v>0</v>
      </c>
      <c r="AN112" s="37">
        <f>SUMIF(LoansC!$B$12:$B$187,Loans!$B112,LoansC!AN$12:AN$187)+SUMIF(LoansR!$B$12:$B$187,Loans!$B112,LoansR!AN$12:AN$187)</f>
        <v>0</v>
      </c>
      <c r="AP112" s="57"/>
    </row>
    <row r="113" spans="1:42" x14ac:dyDescent="0.2">
      <c r="A113" s="1">
        <f t="shared" si="5"/>
        <v>9</v>
      </c>
      <c r="B113" s="101">
        <f t="shared" si="7"/>
        <v>46295</v>
      </c>
      <c r="C113" s="37">
        <f>SUMIF(LoansC!$B$12:$B$187,Loans!$B113,LoansC!C$12:C$187)+SUMIF(LoansR!$B$12:$B$187,Loans!$B113,LoansR!C$12:C$187)</f>
        <v>196663.28</v>
      </c>
      <c r="D113" s="37">
        <f>SUMIF(LoansC!$B$12:$B$187,Loans!$B113,LoansC!D$12:D$187)+SUMIF(LoansR!$B$12:$B$187,Loans!$B113,LoansR!D$12:D$187)</f>
        <v>166570157.47000003</v>
      </c>
      <c r="E113" s="37">
        <f>SUMIF(LoansC!$B$12:$B$187,Loans!$B113,LoansC!E$12:E$187)+SUMIF(LoansR!$B$12:$B$187,Loans!$B113,LoansR!E$12:E$187)</f>
        <v>0</v>
      </c>
      <c r="F113" s="37">
        <f>SUMIF(LoansC!$B$12:$B$187,Loans!$B113,LoansC!F$12:F$187)+SUMIF(LoansR!$B$12:$B$187,Loans!$B113,LoansR!F$12:F$187)</f>
        <v>0</v>
      </c>
      <c r="G113" s="37">
        <f>SUMIF(LoansC!$B$12:$B$187,Loans!$B113,LoansC!G$12:G$187)+SUMIF(LoansR!$B$12:$B$187,Loans!$B113,LoansR!G$12:G$187)</f>
        <v>254</v>
      </c>
      <c r="H113" s="37">
        <f>SUMIF(LoansC!$B$12:$B$187,Loans!$B113,LoansC!H$12:H$187)+SUMIF(LoansR!$B$12:$B$187,Loans!$B113,LoansR!H$12:H$187)</f>
        <v>0</v>
      </c>
      <c r="I113" s="37">
        <f>SUMIF(LoansC!$B$12:$B$187,Loans!$B113,LoansC!I$12:I$187)+SUMIF(LoansR!$B$12:$B$187,Loans!$B113,LoansR!I$12:I$187)</f>
        <v>0</v>
      </c>
      <c r="J113" s="37">
        <f>SUMIF(LoansC!$B$12:$B$187,Loans!$B113,LoansC!J$12:J$187)+SUMIF(LoansR!$B$12:$B$187,Loans!$B113,LoansR!J$12:J$187)</f>
        <v>0</v>
      </c>
      <c r="K113" s="37">
        <f>SUMIF(LoansC!$B$12:$B$187,Loans!$B113,LoansC!K$12:K$187)+SUMIF(LoansR!$B$12:$B$187,Loans!$B113,LoansR!K$12:K$187)</f>
        <v>0</v>
      </c>
      <c r="L113" s="37">
        <f>SUMIF(LoansC!$B$12:$B$187,Loans!$B113,LoansC!L$12:L$187)+SUMIF(LoansR!$B$12:$B$187,Loans!$B113,LoansR!L$12:L$187)</f>
        <v>0</v>
      </c>
      <c r="M113" s="37">
        <f>SUMIF(LoansC!$B$12:$B$187,Loans!$B113,LoansC!M$12:M$187)+SUMIF(LoansR!$B$12:$B$187,Loans!$B113,LoansR!M$12:M$187)</f>
        <v>53086</v>
      </c>
      <c r="N113" s="37">
        <f>SUMIF(LoansC!$B$12:$B$187,Loans!$B113,LoansC!N$12:N$187)+SUMIF(LoansR!$B$12:$B$187,Loans!$B113,LoansR!N$12:N$187)</f>
        <v>0</v>
      </c>
      <c r="O113" s="37">
        <f>SUMIF(LoansC!$B$12:$B$187,Loans!$B113,LoansC!O$12:O$187)+SUMIF(LoansR!$B$12:$B$187,Loans!$B113,LoansR!O$12:O$187)</f>
        <v>0</v>
      </c>
      <c r="P113" s="37">
        <f>SUMIF(LoansC!$B$12:$B$187,Loans!$B113,LoansC!P$12:P$187)+SUMIF(LoansR!$B$12:$B$187,Loans!$B113,LoansR!P$12:P$187)</f>
        <v>0</v>
      </c>
      <c r="Q113" s="37">
        <f>SUMIF(LoansC!$B$12:$B$187,Loans!$B113,LoansC!Q$12:Q$187)+SUMIF(LoansR!$B$12:$B$187,Loans!$B113,LoansR!Q$12:Q$187)</f>
        <v>0</v>
      </c>
      <c r="R113" s="37">
        <f>SUMIF(LoansC!$B$12:$B$187,Loans!$B113,LoansC!R$12:R$187)+SUMIF(LoansR!$B$12:$B$187,Loans!$B113,LoansR!R$12:R$187)</f>
        <v>0</v>
      </c>
      <c r="S113" s="37">
        <f>SUMIF(LoansC!$B$12:$B$187,Loans!$B113,LoansC!S$12:S$187)+SUMIF(LoansR!$B$12:$B$187,Loans!$B113,LoansR!S$12:S$187)</f>
        <v>0</v>
      </c>
      <c r="T113" s="37">
        <f>SUMIF(LoansC!$B$12:$B$187,Loans!$B113,LoansC!T$12:T$187)+SUMIF(LoansR!$B$12:$B$187,Loans!$B113,LoansR!T$12:T$187)</f>
        <v>0</v>
      </c>
      <c r="U113" s="37">
        <f>(SUMIF(LoansC!$B$12:$B$187,Loans!$B113,LoansC!U$12:U$187)+SUMIF(LoansR!$B$12:$B$187,Loans!$B113,LoansR!U$12:U$187))/2</f>
        <v>1</v>
      </c>
      <c r="V113" s="37">
        <f>SUMIF(LoansC!$B$12:$B$187,Loans!$B113,LoansC!V$12:V$187)+SUMIF(LoansR!$B$12:$B$187,Loans!$B113,LoansR!V$12:V$187)</f>
        <v>0</v>
      </c>
      <c r="W113" s="37">
        <f>SUMIF(LoansC!$B$12:$B$187,Loans!$B113,LoansC!W$12:W$187)+SUMIF(LoansR!$B$12:$B$187,Loans!$B113,LoansR!W$12:W$187)</f>
        <v>0</v>
      </c>
      <c r="X113" s="50">
        <f>IF(MONTH($B113)&gt;=6,VLOOKUP(YEAR($B113)+1,SRECPrice!$B$5:$C$29,2,FALSE),VLOOKUP(YEAR($B113),SRECPrice!$B$5:$C$29,2,FALSE))</f>
        <v>209</v>
      </c>
      <c r="Y113" s="37">
        <f>SUMIF(LoansC!$B$12:$B$187,Loans!$B113,LoansC!Y$12:Y$187)+SUMIF(LoansR!$B$12:$B$187,Loans!$B113,LoansR!Y$12:Y$187)</f>
        <v>0</v>
      </c>
      <c r="Z113" s="37">
        <f>SUMIF(LoansC!$B$12:$B$187,Loans!$B113,LoansC!Z$12:Z$187)+SUMIF(LoansR!$B$12:$B$187,Loans!$B113,LoansR!Z$12:Z$187)</f>
        <v>0</v>
      </c>
      <c r="AA113" s="37">
        <f>SUMIF(LoansC!$B$12:$B$187,Loans!$B113,LoansC!AA$12:AA$187)+SUMIF(LoansR!$B$12:$B$187,Loans!$B113,LoansR!AA$12:AA$187)</f>
        <v>0</v>
      </c>
      <c r="AB113" s="37">
        <f>SUMIF(LoansC!$B$12:$B$187,Loans!$B113,LoansC!AB$12:AB$187)+SUMIF(LoansR!$B$12:$B$187,Loans!$B113,LoansR!AB$12:AB$187)</f>
        <v>0</v>
      </c>
      <c r="AC113" s="37">
        <f>SUMIF(LoansC!$B$12:$B$187,Loans!$B113,LoansC!AC$12:AC$187)+SUMIF(LoansR!$B$12:$B$187,Loans!$B113,LoansR!AC$12:AC$187)</f>
        <v>254</v>
      </c>
      <c r="AD113" s="37">
        <f>SUMIF(LoansC!$B$12:$B$187,Loans!$B113,LoansC!AD$12:AD$187)+SUMIF(LoansR!$B$12:$B$187,Loans!$B113,LoansR!AD$12:AD$187)</f>
        <v>0</v>
      </c>
      <c r="AE113" s="56">
        <f>SUMIF(LoansC!$B$12:$B$187,Loans!$B113,LoansC!AE$12:AE$187)</f>
        <v>9.6699999999999994E-2</v>
      </c>
      <c r="AF113" s="37">
        <f>SUMIF(LoansC!$B$12:$B$187,Loans!$B113,LoansC!AF$12:AF$187)+SUMIF(LoansR!$B$12:$B$187,Loans!$B113,LoansR!AF$12:AF$187)</f>
        <v>0</v>
      </c>
      <c r="AG113" s="37">
        <f>SUMIF(LoansC!$B$12:$B$187,Loans!$B113,LoansC!AG$12:AG$187)+SUMIF(LoansR!$B$12:$B$187,Loans!$B113,LoansR!AG$12:AG$187)</f>
        <v>0</v>
      </c>
      <c r="AH113" s="37">
        <f>SUMIF(LoansC!$B$12:$B$187,Loans!$B113,LoansC!AH$12:AH$187)+SUMIF(LoansR!$B$12:$B$187,Loans!$B113,LoansR!AH$12:AH$187)</f>
        <v>0</v>
      </c>
      <c r="AI113" s="37">
        <f>SUMIF(LoansC!$B$12:$B$187,Loans!$B113,LoansC!AI$12:AI$187)+SUMIF(LoansR!$B$12:$B$187,Loans!$B113,LoansR!AI$12:AI$187)</f>
        <v>0</v>
      </c>
      <c r="AJ113" s="37">
        <f>SUMIF(LoansC!$B$12:$B$187,Loans!$B113,LoansC!AJ$12:AJ$187)+SUMIF(LoansR!$B$12:$B$187,Loans!$B113,LoansR!AJ$12:AJ$187)</f>
        <v>0</v>
      </c>
      <c r="AK113" s="37">
        <f>SUMIF(LoansC!$B$12:$B$187,Loans!$B113,LoansC!AK$12:AK$187)+SUMIF(LoansR!$B$12:$B$187,Loans!$B113,LoansR!AK$12:AK$187)</f>
        <v>0</v>
      </c>
      <c r="AL113" s="37">
        <f>SUMIF(LoansC!$B$12:$B$187,Loans!$B113,LoansC!AL$12:AL$187)+SUMIF(LoansR!$B$12:$B$187,Loans!$B113,LoansR!AL$12:AL$187)</f>
        <v>0</v>
      </c>
      <c r="AM113" s="37">
        <f>SUMIF(LoansC!$B$12:$B$187,Loans!$B113,LoansC!AM$12:AM$187)+SUMIF(LoansR!$B$12:$B$187,Loans!$B113,LoansR!AM$12:AM$187)</f>
        <v>0</v>
      </c>
      <c r="AN113" s="37">
        <f>SUMIF(LoansC!$B$12:$B$187,Loans!$B113,LoansC!AN$12:AN$187)+SUMIF(LoansR!$B$12:$B$187,Loans!$B113,LoansR!AN$12:AN$187)</f>
        <v>0</v>
      </c>
      <c r="AP113" s="57"/>
    </row>
    <row r="114" spans="1:42" x14ac:dyDescent="0.2">
      <c r="A114" s="1">
        <f t="shared" si="5"/>
        <v>10</v>
      </c>
      <c r="B114" s="101">
        <f t="shared" si="7"/>
        <v>46326</v>
      </c>
      <c r="C114" s="37">
        <f>SUMIF(LoansC!$B$12:$B$187,Loans!$B114,LoansC!C$12:C$187)+SUMIF(LoansR!$B$12:$B$187,Loans!$B114,LoansR!C$12:C$187)</f>
        <v>61698.720000000001</v>
      </c>
      <c r="D114" s="37">
        <f>SUMIF(LoansC!$B$12:$B$187,Loans!$B114,LoansC!D$12:D$187)+SUMIF(LoansR!$B$12:$B$187,Loans!$B114,LoansR!D$12:D$187)</f>
        <v>166631856.19000003</v>
      </c>
      <c r="E114" s="37">
        <f>SUMIF(LoansC!$B$12:$B$187,Loans!$B114,LoansC!E$12:E$187)+SUMIF(LoansR!$B$12:$B$187,Loans!$B114,LoansR!E$12:E$187)</f>
        <v>0</v>
      </c>
      <c r="F114" s="37">
        <f>SUMIF(LoansC!$B$12:$B$187,Loans!$B114,LoansC!F$12:F$187)+SUMIF(LoansR!$B$12:$B$187,Loans!$B114,LoansR!F$12:F$187)</f>
        <v>0</v>
      </c>
      <c r="G114" s="37">
        <f>SUMIF(LoansC!$B$12:$B$187,Loans!$B114,LoansC!G$12:G$187)+SUMIF(LoansR!$B$12:$B$187,Loans!$B114,LoansR!G$12:G$187)</f>
        <v>88</v>
      </c>
      <c r="H114" s="37">
        <f>SUMIF(LoansC!$B$12:$B$187,Loans!$B114,LoansC!H$12:H$187)+SUMIF(LoansR!$B$12:$B$187,Loans!$B114,LoansR!H$12:H$187)</f>
        <v>0</v>
      </c>
      <c r="I114" s="37">
        <f>SUMIF(LoansC!$B$12:$B$187,Loans!$B114,LoansC!I$12:I$187)+SUMIF(LoansR!$B$12:$B$187,Loans!$B114,LoansR!I$12:I$187)</f>
        <v>0</v>
      </c>
      <c r="J114" s="37">
        <f>SUMIF(LoansC!$B$12:$B$187,Loans!$B114,LoansC!J$12:J$187)+SUMIF(LoansR!$B$12:$B$187,Loans!$B114,LoansR!J$12:J$187)</f>
        <v>0</v>
      </c>
      <c r="K114" s="37">
        <f>SUMIF(LoansC!$B$12:$B$187,Loans!$B114,LoansC!K$12:K$187)+SUMIF(LoansR!$B$12:$B$187,Loans!$B114,LoansR!K$12:K$187)</f>
        <v>0</v>
      </c>
      <c r="L114" s="37">
        <f>SUMIF(LoansC!$B$12:$B$187,Loans!$B114,LoansC!L$12:L$187)+SUMIF(LoansR!$B$12:$B$187,Loans!$B114,LoansR!L$12:L$187)</f>
        <v>0</v>
      </c>
      <c r="M114" s="37">
        <f>SUMIF(LoansC!$B$12:$B$187,Loans!$B114,LoansC!M$12:M$187)+SUMIF(LoansR!$B$12:$B$187,Loans!$B114,LoansR!M$12:M$187)</f>
        <v>18392</v>
      </c>
      <c r="N114" s="37">
        <f>SUMIF(LoansC!$B$12:$B$187,Loans!$B114,LoansC!N$12:N$187)+SUMIF(LoansR!$B$12:$B$187,Loans!$B114,LoansR!N$12:N$187)</f>
        <v>0</v>
      </c>
      <c r="O114" s="37">
        <f>SUMIF(LoansC!$B$12:$B$187,Loans!$B114,LoansC!O$12:O$187)+SUMIF(LoansR!$B$12:$B$187,Loans!$B114,LoansR!O$12:O$187)</f>
        <v>0</v>
      </c>
      <c r="P114" s="37">
        <f>SUMIF(LoansC!$B$12:$B$187,Loans!$B114,LoansC!P$12:P$187)+SUMIF(LoansR!$B$12:$B$187,Loans!$B114,LoansR!P$12:P$187)</f>
        <v>0</v>
      </c>
      <c r="Q114" s="37">
        <f>SUMIF(LoansC!$B$12:$B$187,Loans!$B114,LoansC!Q$12:Q$187)+SUMIF(LoansR!$B$12:$B$187,Loans!$B114,LoansR!Q$12:Q$187)</f>
        <v>0</v>
      </c>
      <c r="R114" s="37">
        <f>SUMIF(LoansC!$B$12:$B$187,Loans!$B114,LoansC!R$12:R$187)+SUMIF(LoansR!$B$12:$B$187,Loans!$B114,LoansR!R$12:R$187)</f>
        <v>0</v>
      </c>
      <c r="S114" s="37">
        <f>SUMIF(LoansC!$B$12:$B$187,Loans!$B114,LoansC!S$12:S$187)+SUMIF(LoansR!$B$12:$B$187,Loans!$B114,LoansR!S$12:S$187)</f>
        <v>0</v>
      </c>
      <c r="T114" s="37">
        <f>SUMIF(LoansC!$B$12:$B$187,Loans!$B114,LoansC!T$12:T$187)+SUMIF(LoansR!$B$12:$B$187,Loans!$B114,LoansR!T$12:T$187)</f>
        <v>0</v>
      </c>
      <c r="U114" s="37">
        <f>(SUMIF(LoansC!$B$12:$B$187,Loans!$B114,LoansC!U$12:U$187)+SUMIF(LoansR!$B$12:$B$187,Loans!$B114,LoansR!U$12:U$187))/2</f>
        <v>1</v>
      </c>
      <c r="V114" s="37">
        <f>SUMIF(LoansC!$B$12:$B$187,Loans!$B114,LoansC!V$12:V$187)+SUMIF(LoansR!$B$12:$B$187,Loans!$B114,LoansR!V$12:V$187)</f>
        <v>0</v>
      </c>
      <c r="W114" s="37">
        <f>SUMIF(LoansC!$B$12:$B$187,Loans!$B114,LoansC!W$12:W$187)+SUMIF(LoansR!$B$12:$B$187,Loans!$B114,LoansR!W$12:W$187)</f>
        <v>0</v>
      </c>
      <c r="X114" s="50">
        <f>IF(MONTH($B114)&gt;=6,VLOOKUP(YEAR($B114)+1,SRECPrice!$B$5:$C$29,2,FALSE),VLOOKUP(YEAR($B114),SRECPrice!$B$5:$C$29,2,FALSE))</f>
        <v>209</v>
      </c>
      <c r="Y114" s="37">
        <f>SUMIF(LoansC!$B$12:$B$187,Loans!$B114,LoansC!Y$12:Y$187)+SUMIF(LoansR!$B$12:$B$187,Loans!$B114,LoansR!Y$12:Y$187)</f>
        <v>0</v>
      </c>
      <c r="Z114" s="37">
        <f>SUMIF(LoansC!$B$12:$B$187,Loans!$B114,LoansC!Z$12:Z$187)+SUMIF(LoansR!$B$12:$B$187,Loans!$B114,LoansR!Z$12:Z$187)</f>
        <v>0</v>
      </c>
      <c r="AA114" s="37">
        <f>SUMIF(LoansC!$B$12:$B$187,Loans!$B114,LoansC!AA$12:AA$187)+SUMIF(LoansR!$B$12:$B$187,Loans!$B114,LoansR!AA$12:AA$187)</f>
        <v>0</v>
      </c>
      <c r="AB114" s="37">
        <f>SUMIF(LoansC!$B$12:$B$187,Loans!$B114,LoansC!AB$12:AB$187)+SUMIF(LoansR!$B$12:$B$187,Loans!$B114,LoansR!AB$12:AB$187)</f>
        <v>0</v>
      </c>
      <c r="AC114" s="37">
        <f>SUMIF(LoansC!$B$12:$B$187,Loans!$B114,LoansC!AC$12:AC$187)+SUMIF(LoansR!$B$12:$B$187,Loans!$B114,LoansR!AC$12:AC$187)</f>
        <v>88</v>
      </c>
      <c r="AD114" s="37">
        <f>SUMIF(LoansC!$B$12:$B$187,Loans!$B114,LoansC!AD$12:AD$187)+SUMIF(LoansR!$B$12:$B$187,Loans!$B114,LoansR!AD$12:AD$187)</f>
        <v>0</v>
      </c>
      <c r="AE114" s="56">
        <f>SUMIF(LoansC!$B$12:$B$187,Loans!$B114,LoansC!AE$12:AE$187)</f>
        <v>9.6699999999999994E-2</v>
      </c>
      <c r="AF114" s="37">
        <f>SUMIF(LoansC!$B$12:$B$187,Loans!$B114,LoansC!AF$12:AF$187)+SUMIF(LoansR!$B$12:$B$187,Loans!$B114,LoansR!AF$12:AF$187)</f>
        <v>0</v>
      </c>
      <c r="AG114" s="37">
        <f>SUMIF(LoansC!$B$12:$B$187,Loans!$B114,LoansC!AG$12:AG$187)+SUMIF(LoansR!$B$12:$B$187,Loans!$B114,LoansR!AG$12:AG$187)</f>
        <v>0</v>
      </c>
      <c r="AH114" s="37">
        <f>SUMIF(LoansC!$B$12:$B$187,Loans!$B114,LoansC!AH$12:AH$187)+SUMIF(LoansR!$B$12:$B$187,Loans!$B114,LoansR!AH$12:AH$187)</f>
        <v>0</v>
      </c>
      <c r="AI114" s="37">
        <f>SUMIF(LoansC!$B$12:$B$187,Loans!$B114,LoansC!AI$12:AI$187)+SUMIF(LoansR!$B$12:$B$187,Loans!$B114,LoansR!AI$12:AI$187)</f>
        <v>0</v>
      </c>
      <c r="AJ114" s="37">
        <f>SUMIF(LoansC!$B$12:$B$187,Loans!$B114,LoansC!AJ$12:AJ$187)+SUMIF(LoansR!$B$12:$B$187,Loans!$B114,LoansR!AJ$12:AJ$187)</f>
        <v>0</v>
      </c>
      <c r="AK114" s="37">
        <f>SUMIF(LoansC!$B$12:$B$187,Loans!$B114,LoansC!AK$12:AK$187)+SUMIF(LoansR!$B$12:$B$187,Loans!$B114,LoansR!AK$12:AK$187)</f>
        <v>0</v>
      </c>
      <c r="AL114" s="37">
        <f>SUMIF(LoansC!$B$12:$B$187,Loans!$B114,LoansC!AL$12:AL$187)+SUMIF(LoansR!$B$12:$B$187,Loans!$B114,LoansR!AL$12:AL$187)</f>
        <v>0</v>
      </c>
      <c r="AM114" s="37">
        <f>SUMIF(LoansC!$B$12:$B$187,Loans!$B114,LoansC!AM$12:AM$187)+SUMIF(LoansR!$B$12:$B$187,Loans!$B114,LoansR!AM$12:AM$187)</f>
        <v>0</v>
      </c>
      <c r="AN114" s="37">
        <f>SUMIF(LoansC!$B$12:$B$187,Loans!$B114,LoansC!AN$12:AN$187)+SUMIF(LoansR!$B$12:$B$187,Loans!$B114,LoansR!AN$12:AN$187)</f>
        <v>0</v>
      </c>
      <c r="AP114" s="57"/>
    </row>
    <row r="115" spans="1:42" x14ac:dyDescent="0.2">
      <c r="A115" s="1">
        <f t="shared" si="5"/>
        <v>11</v>
      </c>
      <c r="B115" s="101">
        <f t="shared" si="7"/>
        <v>46356</v>
      </c>
      <c r="C115" s="37">
        <f>SUMIF(LoansC!$B$12:$B$187,Loans!$B115,LoansC!C$12:C$187)+SUMIF(LoansR!$B$12:$B$187,Loans!$B115,LoansR!C$12:C$187)</f>
        <v>38977.480000000003</v>
      </c>
      <c r="D115" s="37">
        <f>SUMIF(LoansC!$B$12:$B$187,Loans!$B115,LoansC!D$12:D$187)+SUMIF(LoansR!$B$12:$B$187,Loans!$B115,LoansR!D$12:D$187)</f>
        <v>166670833.67000002</v>
      </c>
      <c r="E115" s="37">
        <f>SUMIF(LoansC!$B$12:$B$187,Loans!$B115,LoansC!E$12:E$187)+SUMIF(LoansR!$B$12:$B$187,Loans!$B115,LoansR!E$12:E$187)</f>
        <v>0</v>
      </c>
      <c r="F115" s="37">
        <f>SUMIF(LoansC!$B$12:$B$187,Loans!$B115,LoansC!F$12:F$187)+SUMIF(LoansR!$B$12:$B$187,Loans!$B115,LoansR!F$12:F$187)</f>
        <v>0</v>
      </c>
      <c r="G115" s="37">
        <f>SUMIF(LoansC!$B$12:$B$187,Loans!$B115,LoansC!G$12:G$187)+SUMIF(LoansR!$B$12:$B$187,Loans!$B115,LoansR!G$12:G$187)</f>
        <v>76</v>
      </c>
      <c r="H115" s="37">
        <f>SUMIF(LoansC!$B$12:$B$187,Loans!$B115,LoansC!H$12:H$187)+SUMIF(LoansR!$B$12:$B$187,Loans!$B115,LoansR!H$12:H$187)</f>
        <v>0</v>
      </c>
      <c r="I115" s="37">
        <f>SUMIF(LoansC!$B$12:$B$187,Loans!$B115,LoansC!I$12:I$187)+SUMIF(LoansR!$B$12:$B$187,Loans!$B115,LoansR!I$12:I$187)</f>
        <v>0</v>
      </c>
      <c r="J115" s="37">
        <f>SUMIF(LoansC!$B$12:$B$187,Loans!$B115,LoansC!J$12:J$187)+SUMIF(LoansR!$B$12:$B$187,Loans!$B115,LoansR!J$12:J$187)</f>
        <v>0</v>
      </c>
      <c r="K115" s="37">
        <f>SUMIF(LoansC!$B$12:$B$187,Loans!$B115,LoansC!K$12:K$187)+SUMIF(LoansR!$B$12:$B$187,Loans!$B115,LoansR!K$12:K$187)</f>
        <v>0</v>
      </c>
      <c r="L115" s="37">
        <f>SUMIF(LoansC!$B$12:$B$187,Loans!$B115,LoansC!L$12:L$187)+SUMIF(LoansR!$B$12:$B$187,Loans!$B115,LoansR!L$12:L$187)</f>
        <v>0</v>
      </c>
      <c r="M115" s="37">
        <f>SUMIF(LoansC!$B$12:$B$187,Loans!$B115,LoansC!M$12:M$187)+SUMIF(LoansR!$B$12:$B$187,Loans!$B115,LoansR!M$12:M$187)</f>
        <v>15884</v>
      </c>
      <c r="N115" s="37">
        <f>SUMIF(LoansC!$B$12:$B$187,Loans!$B115,LoansC!N$12:N$187)+SUMIF(LoansR!$B$12:$B$187,Loans!$B115,LoansR!N$12:N$187)</f>
        <v>0</v>
      </c>
      <c r="O115" s="37">
        <f>SUMIF(LoansC!$B$12:$B$187,Loans!$B115,LoansC!O$12:O$187)+SUMIF(LoansR!$B$12:$B$187,Loans!$B115,LoansR!O$12:O$187)</f>
        <v>0</v>
      </c>
      <c r="P115" s="37">
        <f>SUMIF(LoansC!$B$12:$B$187,Loans!$B115,LoansC!P$12:P$187)+SUMIF(LoansR!$B$12:$B$187,Loans!$B115,LoansR!P$12:P$187)</f>
        <v>0</v>
      </c>
      <c r="Q115" s="37">
        <f>SUMIF(LoansC!$B$12:$B$187,Loans!$B115,LoansC!Q$12:Q$187)+SUMIF(LoansR!$B$12:$B$187,Loans!$B115,LoansR!Q$12:Q$187)</f>
        <v>0</v>
      </c>
      <c r="R115" s="37">
        <f>SUMIF(LoansC!$B$12:$B$187,Loans!$B115,LoansC!R$12:R$187)+SUMIF(LoansR!$B$12:$B$187,Loans!$B115,LoansR!R$12:R$187)</f>
        <v>0</v>
      </c>
      <c r="S115" s="37">
        <f>SUMIF(LoansC!$B$12:$B$187,Loans!$B115,LoansC!S$12:S$187)+SUMIF(LoansR!$B$12:$B$187,Loans!$B115,LoansR!S$12:S$187)</f>
        <v>0</v>
      </c>
      <c r="T115" s="37">
        <f>SUMIF(LoansC!$B$12:$B$187,Loans!$B115,LoansC!T$12:T$187)+SUMIF(LoansR!$B$12:$B$187,Loans!$B115,LoansR!T$12:T$187)</f>
        <v>0</v>
      </c>
      <c r="U115" s="37">
        <f>(SUMIF(LoansC!$B$12:$B$187,Loans!$B115,LoansC!U$12:U$187)+SUMIF(LoansR!$B$12:$B$187,Loans!$B115,LoansR!U$12:U$187))/2</f>
        <v>1</v>
      </c>
      <c r="V115" s="37">
        <f>SUMIF(LoansC!$B$12:$B$187,Loans!$B115,LoansC!V$12:V$187)+SUMIF(LoansR!$B$12:$B$187,Loans!$B115,LoansR!V$12:V$187)</f>
        <v>0</v>
      </c>
      <c r="W115" s="37">
        <f>SUMIF(LoansC!$B$12:$B$187,Loans!$B115,LoansC!W$12:W$187)+SUMIF(LoansR!$B$12:$B$187,Loans!$B115,LoansR!W$12:W$187)</f>
        <v>0</v>
      </c>
      <c r="X115" s="50">
        <f>IF(MONTH($B115)&gt;=6,VLOOKUP(YEAR($B115)+1,SRECPrice!$B$5:$C$29,2,FALSE),VLOOKUP(YEAR($B115),SRECPrice!$B$5:$C$29,2,FALSE))</f>
        <v>209</v>
      </c>
      <c r="Y115" s="37">
        <f>SUMIF(LoansC!$B$12:$B$187,Loans!$B115,LoansC!Y$12:Y$187)+SUMIF(LoansR!$B$12:$B$187,Loans!$B115,LoansR!Y$12:Y$187)</f>
        <v>0</v>
      </c>
      <c r="Z115" s="37">
        <f>SUMIF(LoansC!$B$12:$B$187,Loans!$B115,LoansC!Z$12:Z$187)+SUMIF(LoansR!$B$12:$B$187,Loans!$B115,LoansR!Z$12:Z$187)</f>
        <v>0</v>
      </c>
      <c r="AA115" s="37">
        <f>SUMIF(LoansC!$B$12:$B$187,Loans!$B115,LoansC!AA$12:AA$187)+SUMIF(LoansR!$B$12:$B$187,Loans!$B115,LoansR!AA$12:AA$187)</f>
        <v>0</v>
      </c>
      <c r="AB115" s="37">
        <f>SUMIF(LoansC!$B$12:$B$187,Loans!$B115,LoansC!AB$12:AB$187)+SUMIF(LoansR!$B$12:$B$187,Loans!$B115,LoansR!AB$12:AB$187)</f>
        <v>0</v>
      </c>
      <c r="AC115" s="37">
        <f>SUMIF(LoansC!$B$12:$B$187,Loans!$B115,LoansC!AC$12:AC$187)+SUMIF(LoansR!$B$12:$B$187,Loans!$B115,LoansR!AC$12:AC$187)</f>
        <v>76</v>
      </c>
      <c r="AD115" s="37">
        <f>SUMIF(LoansC!$B$12:$B$187,Loans!$B115,LoansC!AD$12:AD$187)+SUMIF(LoansR!$B$12:$B$187,Loans!$B115,LoansR!AD$12:AD$187)</f>
        <v>0</v>
      </c>
      <c r="AE115" s="56">
        <f>SUMIF(LoansC!$B$12:$B$187,Loans!$B115,LoansC!AE$12:AE$187)</f>
        <v>9.6699999999999994E-2</v>
      </c>
      <c r="AF115" s="37">
        <f>SUMIF(LoansC!$B$12:$B$187,Loans!$B115,LoansC!AF$12:AF$187)+SUMIF(LoansR!$B$12:$B$187,Loans!$B115,LoansR!AF$12:AF$187)</f>
        <v>0</v>
      </c>
      <c r="AG115" s="37">
        <f>SUMIF(LoansC!$B$12:$B$187,Loans!$B115,LoansC!AG$12:AG$187)+SUMIF(LoansR!$B$12:$B$187,Loans!$B115,LoansR!AG$12:AG$187)</f>
        <v>0</v>
      </c>
      <c r="AH115" s="37">
        <f>SUMIF(LoansC!$B$12:$B$187,Loans!$B115,LoansC!AH$12:AH$187)+SUMIF(LoansR!$B$12:$B$187,Loans!$B115,LoansR!AH$12:AH$187)</f>
        <v>0</v>
      </c>
      <c r="AI115" s="37">
        <f>SUMIF(LoansC!$B$12:$B$187,Loans!$B115,LoansC!AI$12:AI$187)+SUMIF(LoansR!$B$12:$B$187,Loans!$B115,LoansR!AI$12:AI$187)</f>
        <v>0</v>
      </c>
      <c r="AJ115" s="37">
        <f>SUMIF(LoansC!$B$12:$B$187,Loans!$B115,LoansC!AJ$12:AJ$187)+SUMIF(LoansR!$B$12:$B$187,Loans!$B115,LoansR!AJ$12:AJ$187)</f>
        <v>0</v>
      </c>
      <c r="AK115" s="37">
        <f>SUMIF(LoansC!$B$12:$B$187,Loans!$B115,LoansC!AK$12:AK$187)+SUMIF(LoansR!$B$12:$B$187,Loans!$B115,LoansR!AK$12:AK$187)</f>
        <v>0</v>
      </c>
      <c r="AL115" s="37">
        <f>SUMIF(LoansC!$B$12:$B$187,Loans!$B115,LoansC!AL$12:AL$187)+SUMIF(LoansR!$B$12:$B$187,Loans!$B115,LoansR!AL$12:AL$187)</f>
        <v>0</v>
      </c>
      <c r="AM115" s="37">
        <f>SUMIF(LoansC!$B$12:$B$187,Loans!$B115,LoansC!AM$12:AM$187)+SUMIF(LoansR!$B$12:$B$187,Loans!$B115,LoansR!AM$12:AM$187)</f>
        <v>0</v>
      </c>
      <c r="AN115" s="37">
        <f>SUMIF(LoansC!$B$12:$B$187,Loans!$B115,LoansC!AN$12:AN$187)+SUMIF(LoansR!$B$12:$B$187,Loans!$B115,LoansR!AN$12:AN$187)</f>
        <v>0</v>
      </c>
      <c r="AP115" s="57"/>
    </row>
    <row r="116" spans="1:42" x14ac:dyDescent="0.2">
      <c r="A116" s="1">
        <f t="shared" si="5"/>
        <v>12</v>
      </c>
      <c r="B116" s="101">
        <f t="shared" si="7"/>
        <v>46387</v>
      </c>
      <c r="C116" s="37">
        <f>SUMIF(LoansC!$B$12:$B$187,Loans!$B116,LoansC!C$12:C$187)+SUMIF(LoansR!$B$12:$B$187,Loans!$B116,LoansR!C$12:C$187)</f>
        <v>35065.839999999997</v>
      </c>
      <c r="D116" s="37">
        <f>SUMIF(LoansC!$B$12:$B$187,Loans!$B116,LoansC!D$12:D$187)+SUMIF(LoansR!$B$12:$B$187,Loans!$B116,LoansR!D$12:D$187)</f>
        <v>166705899.51000002</v>
      </c>
      <c r="E116" s="37">
        <f>SUMIF(LoansC!$B$12:$B$187,Loans!$B116,LoansC!E$12:E$187)+SUMIF(LoansR!$B$12:$B$187,Loans!$B116,LoansR!E$12:E$187)</f>
        <v>0</v>
      </c>
      <c r="F116" s="37">
        <f>SUMIF(LoansC!$B$12:$B$187,Loans!$B116,LoansC!F$12:F$187)+SUMIF(LoansR!$B$12:$B$187,Loans!$B116,LoansR!F$12:F$187)</f>
        <v>0</v>
      </c>
      <c r="G116" s="37">
        <f>SUMIF(LoansC!$B$12:$B$187,Loans!$B116,LoansC!G$12:G$187)+SUMIF(LoansR!$B$12:$B$187,Loans!$B116,LoansR!G$12:G$187)</f>
        <v>61</v>
      </c>
      <c r="H116" s="37">
        <f>SUMIF(LoansC!$B$12:$B$187,Loans!$B116,LoansC!H$12:H$187)+SUMIF(LoansR!$B$12:$B$187,Loans!$B116,LoansR!H$12:H$187)</f>
        <v>0</v>
      </c>
      <c r="I116" s="37">
        <f>SUMIF(LoansC!$B$12:$B$187,Loans!$B116,LoansC!I$12:I$187)+SUMIF(LoansR!$B$12:$B$187,Loans!$B116,LoansR!I$12:I$187)</f>
        <v>0</v>
      </c>
      <c r="J116" s="37">
        <f>SUMIF(LoansC!$B$12:$B$187,Loans!$B116,LoansC!J$12:J$187)+SUMIF(LoansR!$B$12:$B$187,Loans!$B116,LoansR!J$12:J$187)</f>
        <v>0</v>
      </c>
      <c r="K116" s="37">
        <f>SUMIF(LoansC!$B$12:$B$187,Loans!$B116,LoansC!K$12:K$187)+SUMIF(LoansR!$B$12:$B$187,Loans!$B116,LoansR!K$12:K$187)</f>
        <v>0</v>
      </c>
      <c r="L116" s="37">
        <f>SUMIF(LoansC!$B$12:$B$187,Loans!$B116,LoansC!L$12:L$187)+SUMIF(LoansR!$B$12:$B$187,Loans!$B116,LoansR!L$12:L$187)</f>
        <v>0</v>
      </c>
      <c r="M116" s="37">
        <f>SUMIF(LoansC!$B$12:$B$187,Loans!$B116,LoansC!M$12:M$187)+SUMIF(LoansR!$B$12:$B$187,Loans!$B116,LoansR!M$12:M$187)</f>
        <v>12749</v>
      </c>
      <c r="N116" s="37">
        <f>SUMIF(LoansC!$B$12:$B$187,Loans!$B116,LoansC!N$12:N$187)+SUMIF(LoansR!$B$12:$B$187,Loans!$B116,LoansR!N$12:N$187)</f>
        <v>0</v>
      </c>
      <c r="O116" s="37">
        <f>SUMIF(LoansC!$B$12:$B$187,Loans!$B116,LoansC!O$12:O$187)+SUMIF(LoansR!$B$12:$B$187,Loans!$B116,LoansR!O$12:O$187)</f>
        <v>0</v>
      </c>
      <c r="P116" s="37">
        <f>SUMIF(LoansC!$B$12:$B$187,Loans!$B116,LoansC!P$12:P$187)+SUMIF(LoansR!$B$12:$B$187,Loans!$B116,LoansR!P$12:P$187)</f>
        <v>0</v>
      </c>
      <c r="Q116" s="37">
        <f>SUMIF(LoansC!$B$12:$B$187,Loans!$B116,LoansC!Q$12:Q$187)+SUMIF(LoansR!$B$12:$B$187,Loans!$B116,LoansR!Q$12:Q$187)</f>
        <v>0</v>
      </c>
      <c r="R116" s="37">
        <f>SUMIF(LoansC!$B$12:$B$187,Loans!$B116,LoansC!R$12:R$187)+SUMIF(LoansR!$B$12:$B$187,Loans!$B116,LoansR!R$12:R$187)</f>
        <v>0</v>
      </c>
      <c r="S116" s="37">
        <f>SUMIF(LoansC!$B$12:$B$187,Loans!$B116,LoansC!S$12:S$187)+SUMIF(LoansR!$B$12:$B$187,Loans!$B116,LoansR!S$12:S$187)</f>
        <v>0</v>
      </c>
      <c r="T116" s="37">
        <f>SUMIF(LoansC!$B$12:$B$187,Loans!$B116,LoansC!T$12:T$187)+SUMIF(LoansR!$B$12:$B$187,Loans!$B116,LoansR!T$12:T$187)</f>
        <v>0</v>
      </c>
      <c r="U116" s="37">
        <f>(SUMIF(LoansC!$B$12:$B$187,Loans!$B116,LoansC!U$12:U$187)+SUMIF(LoansR!$B$12:$B$187,Loans!$B116,LoansR!U$12:U$187))/2</f>
        <v>1</v>
      </c>
      <c r="V116" s="37">
        <f>SUMIF(LoansC!$B$12:$B$187,Loans!$B116,LoansC!V$12:V$187)+SUMIF(LoansR!$B$12:$B$187,Loans!$B116,LoansR!V$12:V$187)</f>
        <v>0</v>
      </c>
      <c r="W116" s="37">
        <f>SUMIF(LoansC!$B$12:$B$187,Loans!$B116,LoansC!W$12:W$187)+SUMIF(LoansR!$B$12:$B$187,Loans!$B116,LoansR!W$12:W$187)</f>
        <v>0</v>
      </c>
      <c r="X116" s="50">
        <f>IF(MONTH($B116)&gt;=6,VLOOKUP(YEAR($B116)+1,SRECPrice!$B$5:$C$29,2,FALSE),VLOOKUP(YEAR($B116),SRECPrice!$B$5:$C$29,2,FALSE))</f>
        <v>209</v>
      </c>
      <c r="Y116" s="37">
        <f>SUMIF(LoansC!$B$12:$B$187,Loans!$B116,LoansC!Y$12:Y$187)+SUMIF(LoansR!$B$12:$B$187,Loans!$B116,LoansR!Y$12:Y$187)</f>
        <v>0</v>
      </c>
      <c r="Z116" s="37">
        <f>SUMIF(LoansC!$B$12:$B$187,Loans!$B116,LoansC!Z$12:Z$187)+SUMIF(LoansR!$B$12:$B$187,Loans!$B116,LoansR!Z$12:Z$187)</f>
        <v>0</v>
      </c>
      <c r="AA116" s="37">
        <f>SUMIF(LoansC!$B$12:$B$187,Loans!$B116,LoansC!AA$12:AA$187)+SUMIF(LoansR!$B$12:$B$187,Loans!$B116,LoansR!AA$12:AA$187)</f>
        <v>0</v>
      </c>
      <c r="AB116" s="37">
        <f>SUMIF(LoansC!$B$12:$B$187,Loans!$B116,LoansC!AB$12:AB$187)+SUMIF(LoansR!$B$12:$B$187,Loans!$B116,LoansR!AB$12:AB$187)</f>
        <v>0</v>
      </c>
      <c r="AC116" s="37">
        <f>SUMIF(LoansC!$B$12:$B$187,Loans!$B116,LoansC!AC$12:AC$187)+SUMIF(LoansR!$B$12:$B$187,Loans!$B116,LoansR!AC$12:AC$187)</f>
        <v>61</v>
      </c>
      <c r="AD116" s="37">
        <f>SUMIF(LoansC!$B$12:$B$187,Loans!$B116,LoansC!AD$12:AD$187)+SUMIF(LoansR!$B$12:$B$187,Loans!$B116,LoansR!AD$12:AD$187)</f>
        <v>0</v>
      </c>
      <c r="AE116" s="56">
        <f>SUMIF(LoansC!$B$12:$B$187,Loans!$B116,LoansC!AE$12:AE$187)</f>
        <v>9.6699999999999994E-2</v>
      </c>
      <c r="AF116" s="37">
        <f>SUMIF(LoansC!$B$12:$B$187,Loans!$B116,LoansC!AF$12:AF$187)+SUMIF(LoansR!$B$12:$B$187,Loans!$B116,LoansR!AF$12:AF$187)</f>
        <v>0</v>
      </c>
      <c r="AG116" s="37">
        <f>SUMIF(LoansC!$B$12:$B$187,Loans!$B116,LoansC!AG$12:AG$187)+SUMIF(LoansR!$B$12:$B$187,Loans!$B116,LoansR!AG$12:AG$187)</f>
        <v>0</v>
      </c>
      <c r="AH116" s="37">
        <f>SUMIF(LoansC!$B$12:$B$187,Loans!$B116,LoansC!AH$12:AH$187)+SUMIF(LoansR!$B$12:$B$187,Loans!$B116,LoansR!AH$12:AH$187)</f>
        <v>0</v>
      </c>
      <c r="AI116" s="37">
        <f>SUMIF(LoansC!$B$12:$B$187,Loans!$B116,LoansC!AI$12:AI$187)+SUMIF(LoansR!$B$12:$B$187,Loans!$B116,LoansR!AI$12:AI$187)</f>
        <v>0</v>
      </c>
      <c r="AJ116" s="37">
        <f>SUMIF(LoansC!$B$12:$B$187,Loans!$B116,LoansC!AJ$12:AJ$187)+SUMIF(LoansR!$B$12:$B$187,Loans!$B116,LoansR!AJ$12:AJ$187)</f>
        <v>0</v>
      </c>
      <c r="AK116" s="37">
        <f>SUMIF(LoansC!$B$12:$B$187,Loans!$B116,LoansC!AK$12:AK$187)+SUMIF(LoansR!$B$12:$B$187,Loans!$B116,LoansR!AK$12:AK$187)</f>
        <v>0</v>
      </c>
      <c r="AL116" s="37">
        <f>SUMIF(LoansC!$B$12:$B$187,Loans!$B116,LoansC!AL$12:AL$187)+SUMIF(LoansR!$B$12:$B$187,Loans!$B116,LoansR!AL$12:AL$187)</f>
        <v>0</v>
      </c>
      <c r="AM116" s="37">
        <f>SUMIF(LoansC!$B$12:$B$187,Loans!$B116,LoansC!AM$12:AM$187)+SUMIF(LoansR!$B$12:$B$187,Loans!$B116,LoansR!AM$12:AM$187)</f>
        <v>0</v>
      </c>
      <c r="AN116" s="37">
        <f>SUMIF(LoansC!$B$12:$B$187,Loans!$B116,LoansC!AN$12:AN$187)+SUMIF(LoansR!$B$12:$B$187,Loans!$B116,LoansR!AN$12:AN$187)</f>
        <v>0</v>
      </c>
      <c r="AP116" s="57"/>
    </row>
    <row r="117" spans="1:42" x14ac:dyDescent="0.2">
      <c r="A117" s="1">
        <f t="shared" si="5"/>
        <v>1</v>
      </c>
      <c r="B117" s="101">
        <f t="shared" si="7"/>
        <v>46418</v>
      </c>
      <c r="C117" s="37">
        <f>SUMIF(LoansC!$B$12:$B$187,Loans!$B117,LoansC!C$12:C$187)+SUMIF(LoansR!$B$12:$B$187,Loans!$B117,LoansR!C$12:C$187)</f>
        <v>0</v>
      </c>
      <c r="D117" s="37">
        <f>SUMIF(LoansC!$B$12:$B$187,Loans!$B117,LoansC!D$12:D$187)+SUMIF(LoansR!$B$12:$B$187,Loans!$B117,LoansR!D$12:D$187)</f>
        <v>166705899.51000002</v>
      </c>
      <c r="E117" s="37">
        <f>SUMIF(LoansC!$B$12:$B$187,Loans!$B117,LoansC!E$12:E$187)+SUMIF(LoansR!$B$12:$B$187,Loans!$B117,LoansR!E$12:E$187)</f>
        <v>0</v>
      </c>
      <c r="F117" s="37">
        <f>SUMIF(LoansC!$B$12:$B$187,Loans!$B117,LoansC!F$12:F$187)+SUMIF(LoansR!$B$12:$B$187,Loans!$B117,LoansR!F$12:F$187)</f>
        <v>0</v>
      </c>
      <c r="G117" s="37">
        <f>SUMIF(LoansC!$B$12:$B$187,Loans!$B117,LoansC!G$12:G$187)+SUMIF(LoansR!$B$12:$B$187,Loans!$B117,LoansR!G$12:G$187)</f>
        <v>0</v>
      </c>
      <c r="H117" s="37">
        <f>SUMIF(LoansC!$B$12:$B$187,Loans!$B117,LoansC!H$12:H$187)+SUMIF(LoansR!$B$12:$B$187,Loans!$B117,LoansR!H$12:H$187)</f>
        <v>0</v>
      </c>
      <c r="I117" s="37">
        <f>SUMIF(LoansC!$B$12:$B$187,Loans!$B117,LoansC!I$12:I$187)+SUMIF(LoansR!$B$12:$B$187,Loans!$B117,LoansR!I$12:I$187)</f>
        <v>0</v>
      </c>
      <c r="J117" s="37">
        <f>SUMIF(LoansC!$B$12:$B$187,Loans!$B117,LoansC!J$12:J$187)+SUMIF(LoansR!$B$12:$B$187,Loans!$B117,LoansR!J$12:J$187)</f>
        <v>0</v>
      </c>
      <c r="K117" s="37">
        <f>SUMIF(LoansC!$B$12:$B$187,Loans!$B117,LoansC!K$12:K$187)+SUMIF(LoansR!$B$12:$B$187,Loans!$B117,LoansR!K$12:K$187)</f>
        <v>0</v>
      </c>
      <c r="L117" s="37">
        <f>SUMIF(LoansC!$B$12:$B$187,Loans!$B117,LoansC!L$12:L$187)+SUMIF(LoansR!$B$12:$B$187,Loans!$B117,LoansR!L$12:L$187)</f>
        <v>0</v>
      </c>
      <c r="M117" s="37">
        <f>SUMIF(LoansC!$B$12:$B$187,Loans!$B117,LoansC!M$12:M$187)+SUMIF(LoansR!$B$12:$B$187,Loans!$B117,LoansR!M$12:M$187)</f>
        <v>0</v>
      </c>
      <c r="N117" s="37">
        <f>SUMIF(LoansC!$B$12:$B$187,Loans!$B117,LoansC!N$12:N$187)+SUMIF(LoansR!$B$12:$B$187,Loans!$B117,LoansR!N$12:N$187)</f>
        <v>0</v>
      </c>
      <c r="O117" s="37">
        <f>SUMIF(LoansC!$B$12:$B$187,Loans!$B117,LoansC!O$12:O$187)+SUMIF(LoansR!$B$12:$B$187,Loans!$B117,LoansR!O$12:O$187)</f>
        <v>0</v>
      </c>
      <c r="P117" s="37">
        <f>SUMIF(LoansC!$B$12:$B$187,Loans!$B117,LoansC!P$12:P$187)+SUMIF(LoansR!$B$12:$B$187,Loans!$B117,LoansR!P$12:P$187)</f>
        <v>0</v>
      </c>
      <c r="Q117" s="37">
        <f>SUMIF(LoansC!$B$12:$B$187,Loans!$B117,LoansC!Q$12:Q$187)+SUMIF(LoansR!$B$12:$B$187,Loans!$B117,LoansR!Q$12:Q$187)</f>
        <v>0</v>
      </c>
      <c r="R117" s="37">
        <f>SUMIF(LoansC!$B$12:$B$187,Loans!$B117,LoansC!R$12:R$187)+SUMIF(LoansR!$B$12:$B$187,Loans!$B117,LoansR!R$12:R$187)</f>
        <v>0</v>
      </c>
      <c r="S117" s="37">
        <f>SUMIF(LoansC!$B$12:$B$187,Loans!$B117,LoansC!S$12:S$187)+SUMIF(LoansR!$B$12:$B$187,Loans!$B117,LoansR!S$12:S$187)</f>
        <v>0</v>
      </c>
      <c r="T117" s="37">
        <f>SUMIF(LoansC!$B$12:$B$187,Loans!$B117,LoansC!T$12:T$187)+SUMIF(LoansR!$B$12:$B$187,Loans!$B117,LoansR!T$12:T$187)</f>
        <v>0</v>
      </c>
      <c r="U117" s="37">
        <f>(SUMIF(LoansC!$B$12:$B$187,Loans!$B117,LoansC!U$12:U$187)+SUMIF(LoansR!$B$12:$B$187,Loans!$B117,LoansR!U$12:U$187))/2</f>
        <v>1</v>
      </c>
      <c r="V117" s="37">
        <f>SUMIF(LoansC!$B$12:$B$187,Loans!$B117,LoansC!V$12:V$187)+SUMIF(LoansR!$B$12:$B$187,Loans!$B117,LoansR!V$12:V$187)</f>
        <v>0</v>
      </c>
      <c r="W117" s="37">
        <f>SUMIF(LoansC!$B$12:$B$187,Loans!$B117,LoansC!W$12:W$187)+SUMIF(LoansR!$B$12:$B$187,Loans!$B117,LoansR!W$12:W$187)</f>
        <v>0</v>
      </c>
      <c r="X117" s="50">
        <f>IF(MONTH($B117)&gt;=6,VLOOKUP(YEAR($B117)+1,SRECPrice!$B$5:$C$29,2,FALSE),VLOOKUP(YEAR($B117),SRECPrice!$B$5:$C$29,2,FALSE))</f>
        <v>209</v>
      </c>
      <c r="Y117" s="37">
        <f>SUMIF(LoansC!$B$12:$B$187,Loans!$B117,LoansC!Y$12:Y$187)+SUMIF(LoansR!$B$12:$B$187,Loans!$B117,LoansR!Y$12:Y$187)</f>
        <v>0</v>
      </c>
      <c r="Z117" s="37">
        <f>SUMIF(LoansC!$B$12:$B$187,Loans!$B117,LoansC!Z$12:Z$187)+SUMIF(LoansR!$B$12:$B$187,Loans!$B117,LoansR!Z$12:Z$187)</f>
        <v>0</v>
      </c>
      <c r="AA117" s="37">
        <f>SUMIF(LoansC!$B$12:$B$187,Loans!$B117,LoansC!AA$12:AA$187)+SUMIF(LoansR!$B$12:$B$187,Loans!$B117,LoansR!AA$12:AA$187)</f>
        <v>0</v>
      </c>
      <c r="AB117" s="37">
        <f>SUMIF(LoansC!$B$12:$B$187,Loans!$B117,LoansC!AB$12:AB$187)+SUMIF(LoansR!$B$12:$B$187,Loans!$B117,LoansR!AB$12:AB$187)</f>
        <v>0</v>
      </c>
      <c r="AC117" s="37">
        <f>SUMIF(LoansC!$B$12:$B$187,Loans!$B117,LoansC!AC$12:AC$187)+SUMIF(LoansR!$B$12:$B$187,Loans!$B117,LoansR!AC$12:AC$187)</f>
        <v>0</v>
      </c>
      <c r="AD117" s="37">
        <f>SUMIF(LoansC!$B$12:$B$187,Loans!$B117,LoansC!AD$12:AD$187)+SUMIF(LoansR!$B$12:$B$187,Loans!$B117,LoansR!AD$12:AD$187)</f>
        <v>0</v>
      </c>
      <c r="AE117" s="56">
        <f>SUMIF(LoansC!$B$12:$B$187,Loans!$B117,LoansC!AE$12:AE$187)</f>
        <v>9.6699999999999994E-2</v>
      </c>
      <c r="AF117" s="37">
        <f>SUMIF(LoansC!$B$12:$B$187,Loans!$B117,LoansC!AF$12:AF$187)+SUMIF(LoansR!$B$12:$B$187,Loans!$B117,LoansR!AF$12:AF$187)</f>
        <v>0</v>
      </c>
      <c r="AG117" s="37">
        <f>SUMIF(LoansC!$B$12:$B$187,Loans!$B117,LoansC!AG$12:AG$187)+SUMIF(LoansR!$B$12:$B$187,Loans!$B117,LoansR!AG$12:AG$187)</f>
        <v>0</v>
      </c>
      <c r="AH117" s="37">
        <f>SUMIF(LoansC!$B$12:$B$187,Loans!$B117,LoansC!AH$12:AH$187)+SUMIF(LoansR!$B$12:$B$187,Loans!$B117,LoansR!AH$12:AH$187)</f>
        <v>0</v>
      </c>
      <c r="AI117" s="37">
        <f>SUMIF(LoansC!$B$12:$B$187,Loans!$B117,LoansC!AI$12:AI$187)+SUMIF(LoansR!$B$12:$B$187,Loans!$B117,LoansR!AI$12:AI$187)</f>
        <v>0</v>
      </c>
      <c r="AJ117" s="37">
        <f>SUMIF(LoansC!$B$12:$B$187,Loans!$B117,LoansC!AJ$12:AJ$187)+SUMIF(LoansR!$B$12:$B$187,Loans!$B117,LoansR!AJ$12:AJ$187)</f>
        <v>0</v>
      </c>
      <c r="AK117" s="37">
        <f>SUMIF(LoansC!$B$12:$B$187,Loans!$B117,LoansC!AK$12:AK$187)+SUMIF(LoansR!$B$12:$B$187,Loans!$B117,LoansR!AK$12:AK$187)</f>
        <v>0</v>
      </c>
      <c r="AL117" s="37">
        <f>SUMIF(LoansC!$B$12:$B$187,Loans!$B117,LoansC!AL$12:AL$187)+SUMIF(LoansR!$B$12:$B$187,Loans!$B117,LoansR!AL$12:AL$187)</f>
        <v>0</v>
      </c>
      <c r="AM117" s="37">
        <f>SUMIF(LoansC!$B$12:$B$187,Loans!$B117,LoansC!AM$12:AM$187)+SUMIF(LoansR!$B$12:$B$187,Loans!$B117,LoansR!AM$12:AM$187)</f>
        <v>0</v>
      </c>
      <c r="AN117" s="37">
        <f>SUMIF(LoansC!$B$12:$B$187,Loans!$B117,LoansC!AN$12:AN$187)+SUMIF(LoansR!$B$12:$B$187,Loans!$B117,LoansR!AN$12:AN$187)</f>
        <v>0</v>
      </c>
      <c r="AP117" s="57"/>
    </row>
    <row r="118" spans="1:42" x14ac:dyDescent="0.2">
      <c r="A118" s="1">
        <f t="shared" si="5"/>
        <v>2</v>
      </c>
      <c r="B118" s="101">
        <f t="shared" si="7"/>
        <v>46446</v>
      </c>
      <c r="C118" s="37">
        <f>SUMIF(LoansC!$B$12:$B$187,Loans!$B118,LoansC!C$12:C$187)+SUMIF(LoansR!$B$12:$B$187,Loans!$B118,LoansR!C$12:C$187)</f>
        <v>0</v>
      </c>
      <c r="D118" s="37">
        <f>SUMIF(LoansC!$B$12:$B$187,Loans!$B118,LoansC!D$12:D$187)+SUMIF(LoansR!$B$12:$B$187,Loans!$B118,LoansR!D$12:D$187)</f>
        <v>166705899.51000002</v>
      </c>
      <c r="E118" s="37">
        <f>SUMIF(LoansC!$B$12:$B$187,Loans!$B118,LoansC!E$12:E$187)+SUMIF(LoansR!$B$12:$B$187,Loans!$B118,LoansR!E$12:E$187)</f>
        <v>0</v>
      </c>
      <c r="F118" s="37">
        <f>SUMIF(LoansC!$B$12:$B$187,Loans!$B118,LoansC!F$12:F$187)+SUMIF(LoansR!$B$12:$B$187,Loans!$B118,LoansR!F$12:F$187)</f>
        <v>0</v>
      </c>
      <c r="G118" s="37">
        <f>SUMIF(LoansC!$B$12:$B$187,Loans!$B118,LoansC!G$12:G$187)+SUMIF(LoansR!$B$12:$B$187,Loans!$B118,LoansR!G$12:G$187)</f>
        <v>0</v>
      </c>
      <c r="H118" s="37">
        <f>SUMIF(LoansC!$B$12:$B$187,Loans!$B118,LoansC!H$12:H$187)+SUMIF(LoansR!$B$12:$B$187,Loans!$B118,LoansR!H$12:H$187)</f>
        <v>0</v>
      </c>
      <c r="I118" s="37">
        <f>SUMIF(LoansC!$B$12:$B$187,Loans!$B118,LoansC!I$12:I$187)+SUMIF(LoansR!$B$12:$B$187,Loans!$B118,LoansR!I$12:I$187)</f>
        <v>0</v>
      </c>
      <c r="J118" s="37">
        <f>SUMIF(LoansC!$B$12:$B$187,Loans!$B118,LoansC!J$12:J$187)+SUMIF(LoansR!$B$12:$B$187,Loans!$B118,LoansR!J$12:J$187)</f>
        <v>0</v>
      </c>
      <c r="K118" s="37">
        <f>SUMIF(LoansC!$B$12:$B$187,Loans!$B118,LoansC!K$12:K$187)+SUMIF(LoansR!$B$12:$B$187,Loans!$B118,LoansR!K$12:K$187)</f>
        <v>0</v>
      </c>
      <c r="L118" s="37">
        <f>SUMIF(LoansC!$B$12:$B$187,Loans!$B118,LoansC!L$12:L$187)+SUMIF(LoansR!$B$12:$B$187,Loans!$B118,LoansR!L$12:L$187)</f>
        <v>0</v>
      </c>
      <c r="M118" s="37">
        <f>SUMIF(LoansC!$B$12:$B$187,Loans!$B118,LoansC!M$12:M$187)+SUMIF(LoansR!$B$12:$B$187,Loans!$B118,LoansR!M$12:M$187)</f>
        <v>0</v>
      </c>
      <c r="N118" s="37">
        <f>SUMIF(LoansC!$B$12:$B$187,Loans!$B118,LoansC!N$12:N$187)+SUMIF(LoansR!$B$12:$B$187,Loans!$B118,LoansR!N$12:N$187)</f>
        <v>0</v>
      </c>
      <c r="O118" s="37">
        <f>SUMIF(LoansC!$B$12:$B$187,Loans!$B118,LoansC!O$12:O$187)+SUMIF(LoansR!$B$12:$B$187,Loans!$B118,LoansR!O$12:O$187)</f>
        <v>0</v>
      </c>
      <c r="P118" s="37">
        <f>SUMIF(LoansC!$B$12:$B$187,Loans!$B118,LoansC!P$12:P$187)+SUMIF(LoansR!$B$12:$B$187,Loans!$B118,LoansR!P$12:P$187)</f>
        <v>0</v>
      </c>
      <c r="Q118" s="37">
        <f>SUMIF(LoansC!$B$12:$B$187,Loans!$B118,LoansC!Q$12:Q$187)+SUMIF(LoansR!$B$12:$B$187,Loans!$B118,LoansR!Q$12:Q$187)</f>
        <v>0</v>
      </c>
      <c r="R118" s="37">
        <f>SUMIF(LoansC!$B$12:$B$187,Loans!$B118,LoansC!R$12:R$187)+SUMIF(LoansR!$B$12:$B$187,Loans!$B118,LoansR!R$12:R$187)</f>
        <v>0</v>
      </c>
      <c r="S118" s="37">
        <f>SUMIF(LoansC!$B$12:$B$187,Loans!$B118,LoansC!S$12:S$187)+SUMIF(LoansR!$B$12:$B$187,Loans!$B118,LoansR!S$12:S$187)</f>
        <v>0</v>
      </c>
      <c r="T118" s="37">
        <f>SUMIF(LoansC!$B$12:$B$187,Loans!$B118,LoansC!T$12:T$187)+SUMIF(LoansR!$B$12:$B$187,Loans!$B118,LoansR!T$12:T$187)</f>
        <v>0</v>
      </c>
      <c r="U118" s="37">
        <f>(SUMIF(LoansC!$B$12:$B$187,Loans!$B118,LoansC!U$12:U$187)+SUMIF(LoansR!$B$12:$B$187,Loans!$B118,LoansR!U$12:U$187))/2</f>
        <v>1</v>
      </c>
      <c r="V118" s="37">
        <f>SUMIF(LoansC!$B$12:$B$187,Loans!$B118,LoansC!V$12:V$187)+SUMIF(LoansR!$B$12:$B$187,Loans!$B118,LoansR!V$12:V$187)</f>
        <v>0</v>
      </c>
      <c r="W118" s="37">
        <f>SUMIF(LoansC!$B$12:$B$187,Loans!$B118,LoansC!W$12:W$187)+SUMIF(LoansR!$B$12:$B$187,Loans!$B118,LoansR!W$12:W$187)</f>
        <v>0</v>
      </c>
      <c r="X118" s="50">
        <f>IF(MONTH($B118)&gt;=6,VLOOKUP(YEAR($B118)+1,SRECPrice!$B$5:$C$29,2,FALSE),VLOOKUP(YEAR($B118),SRECPrice!$B$5:$C$29,2,FALSE))</f>
        <v>209</v>
      </c>
      <c r="Y118" s="37">
        <f>SUMIF(LoansC!$B$12:$B$187,Loans!$B118,LoansC!Y$12:Y$187)+SUMIF(LoansR!$B$12:$B$187,Loans!$B118,LoansR!Y$12:Y$187)</f>
        <v>0</v>
      </c>
      <c r="Z118" s="37">
        <f>SUMIF(LoansC!$B$12:$B$187,Loans!$B118,LoansC!Z$12:Z$187)+SUMIF(LoansR!$B$12:$B$187,Loans!$B118,LoansR!Z$12:Z$187)</f>
        <v>0</v>
      </c>
      <c r="AA118" s="37">
        <f>SUMIF(LoansC!$B$12:$B$187,Loans!$B118,LoansC!AA$12:AA$187)+SUMIF(LoansR!$B$12:$B$187,Loans!$B118,LoansR!AA$12:AA$187)</f>
        <v>0</v>
      </c>
      <c r="AB118" s="37">
        <f>SUMIF(LoansC!$B$12:$B$187,Loans!$B118,LoansC!AB$12:AB$187)+SUMIF(LoansR!$B$12:$B$187,Loans!$B118,LoansR!AB$12:AB$187)</f>
        <v>0</v>
      </c>
      <c r="AC118" s="37">
        <f>SUMIF(LoansC!$B$12:$B$187,Loans!$B118,LoansC!AC$12:AC$187)+SUMIF(LoansR!$B$12:$B$187,Loans!$B118,LoansR!AC$12:AC$187)</f>
        <v>0</v>
      </c>
      <c r="AD118" s="37">
        <f>SUMIF(LoansC!$B$12:$B$187,Loans!$B118,LoansC!AD$12:AD$187)+SUMIF(LoansR!$B$12:$B$187,Loans!$B118,LoansR!AD$12:AD$187)</f>
        <v>0</v>
      </c>
      <c r="AE118" s="56">
        <f>SUMIF(LoansC!$B$12:$B$187,Loans!$B118,LoansC!AE$12:AE$187)</f>
        <v>9.6699999999999994E-2</v>
      </c>
      <c r="AF118" s="37">
        <f>SUMIF(LoansC!$B$12:$B$187,Loans!$B118,LoansC!AF$12:AF$187)+SUMIF(LoansR!$B$12:$B$187,Loans!$B118,LoansR!AF$12:AF$187)</f>
        <v>0</v>
      </c>
      <c r="AG118" s="37">
        <f>SUMIF(LoansC!$B$12:$B$187,Loans!$B118,LoansC!AG$12:AG$187)+SUMIF(LoansR!$B$12:$B$187,Loans!$B118,LoansR!AG$12:AG$187)</f>
        <v>0</v>
      </c>
      <c r="AH118" s="37">
        <f>SUMIF(LoansC!$B$12:$B$187,Loans!$B118,LoansC!AH$12:AH$187)+SUMIF(LoansR!$B$12:$B$187,Loans!$B118,LoansR!AH$12:AH$187)</f>
        <v>0</v>
      </c>
      <c r="AI118" s="37">
        <f>SUMIF(LoansC!$B$12:$B$187,Loans!$B118,LoansC!AI$12:AI$187)+SUMIF(LoansR!$B$12:$B$187,Loans!$B118,LoansR!AI$12:AI$187)</f>
        <v>0</v>
      </c>
      <c r="AJ118" s="37">
        <f>SUMIF(LoansC!$B$12:$B$187,Loans!$B118,LoansC!AJ$12:AJ$187)+SUMIF(LoansR!$B$12:$B$187,Loans!$B118,LoansR!AJ$12:AJ$187)</f>
        <v>0</v>
      </c>
      <c r="AK118" s="37">
        <f>SUMIF(LoansC!$B$12:$B$187,Loans!$B118,LoansC!AK$12:AK$187)+SUMIF(LoansR!$B$12:$B$187,Loans!$B118,LoansR!AK$12:AK$187)</f>
        <v>0</v>
      </c>
      <c r="AL118" s="37">
        <f>SUMIF(LoansC!$B$12:$B$187,Loans!$B118,LoansC!AL$12:AL$187)+SUMIF(LoansR!$B$12:$B$187,Loans!$B118,LoansR!AL$12:AL$187)</f>
        <v>0</v>
      </c>
      <c r="AM118" s="37">
        <f>SUMIF(LoansC!$B$12:$B$187,Loans!$B118,LoansC!AM$12:AM$187)+SUMIF(LoansR!$B$12:$B$187,Loans!$B118,LoansR!AM$12:AM$187)</f>
        <v>0</v>
      </c>
      <c r="AN118" s="37">
        <f>SUMIF(LoansC!$B$12:$B$187,Loans!$B118,LoansC!AN$12:AN$187)+SUMIF(LoansR!$B$12:$B$187,Loans!$B118,LoansR!AN$12:AN$187)</f>
        <v>0</v>
      </c>
      <c r="AP118" s="57"/>
    </row>
    <row r="119" spans="1:42" x14ac:dyDescent="0.2">
      <c r="A119" s="1">
        <f t="shared" si="5"/>
        <v>3</v>
      </c>
      <c r="B119" s="101">
        <f t="shared" si="7"/>
        <v>46477</v>
      </c>
      <c r="C119" s="37">
        <f>SUMIF(LoansC!$B$12:$B$187,Loans!$B119,LoansC!C$12:C$187)+SUMIF(LoansR!$B$12:$B$187,Loans!$B119,LoansR!C$12:C$187)</f>
        <v>0</v>
      </c>
      <c r="D119" s="37">
        <f>SUMIF(LoansC!$B$12:$B$187,Loans!$B119,LoansC!D$12:D$187)+SUMIF(LoansR!$B$12:$B$187,Loans!$B119,LoansR!D$12:D$187)</f>
        <v>166705899.51000002</v>
      </c>
      <c r="E119" s="37">
        <f>SUMIF(LoansC!$B$12:$B$187,Loans!$B119,LoansC!E$12:E$187)+SUMIF(LoansR!$B$12:$B$187,Loans!$B119,LoansR!E$12:E$187)</f>
        <v>0</v>
      </c>
      <c r="F119" s="37">
        <f>SUMIF(LoansC!$B$12:$B$187,Loans!$B119,LoansC!F$12:F$187)+SUMIF(LoansR!$B$12:$B$187,Loans!$B119,LoansR!F$12:F$187)</f>
        <v>0</v>
      </c>
      <c r="G119" s="37">
        <f>SUMIF(LoansC!$B$12:$B$187,Loans!$B119,LoansC!G$12:G$187)+SUMIF(LoansR!$B$12:$B$187,Loans!$B119,LoansR!G$12:G$187)</f>
        <v>0</v>
      </c>
      <c r="H119" s="37">
        <f>SUMIF(LoansC!$B$12:$B$187,Loans!$B119,LoansC!H$12:H$187)+SUMIF(LoansR!$B$12:$B$187,Loans!$B119,LoansR!H$12:H$187)</f>
        <v>0</v>
      </c>
      <c r="I119" s="37">
        <f>SUMIF(LoansC!$B$12:$B$187,Loans!$B119,LoansC!I$12:I$187)+SUMIF(LoansR!$B$12:$B$187,Loans!$B119,LoansR!I$12:I$187)</f>
        <v>0</v>
      </c>
      <c r="J119" s="37">
        <f>SUMIF(LoansC!$B$12:$B$187,Loans!$B119,LoansC!J$12:J$187)+SUMIF(LoansR!$B$12:$B$187,Loans!$B119,LoansR!J$12:J$187)</f>
        <v>0</v>
      </c>
      <c r="K119" s="37">
        <f>SUMIF(LoansC!$B$12:$B$187,Loans!$B119,LoansC!K$12:K$187)+SUMIF(LoansR!$B$12:$B$187,Loans!$B119,LoansR!K$12:K$187)</f>
        <v>0</v>
      </c>
      <c r="L119" s="37">
        <f>SUMIF(LoansC!$B$12:$B$187,Loans!$B119,LoansC!L$12:L$187)+SUMIF(LoansR!$B$12:$B$187,Loans!$B119,LoansR!L$12:L$187)</f>
        <v>0</v>
      </c>
      <c r="M119" s="37">
        <f>SUMIF(LoansC!$B$12:$B$187,Loans!$B119,LoansC!M$12:M$187)+SUMIF(LoansR!$B$12:$B$187,Loans!$B119,LoansR!M$12:M$187)</f>
        <v>0</v>
      </c>
      <c r="N119" s="37">
        <f>SUMIF(LoansC!$B$12:$B$187,Loans!$B119,LoansC!N$12:N$187)+SUMIF(LoansR!$B$12:$B$187,Loans!$B119,LoansR!N$12:N$187)</f>
        <v>0</v>
      </c>
      <c r="O119" s="37">
        <f>SUMIF(LoansC!$B$12:$B$187,Loans!$B119,LoansC!O$12:O$187)+SUMIF(LoansR!$B$12:$B$187,Loans!$B119,LoansR!O$12:O$187)</f>
        <v>0</v>
      </c>
      <c r="P119" s="37">
        <f>SUMIF(LoansC!$B$12:$B$187,Loans!$B119,LoansC!P$12:P$187)+SUMIF(LoansR!$B$12:$B$187,Loans!$B119,LoansR!P$12:P$187)</f>
        <v>0</v>
      </c>
      <c r="Q119" s="37">
        <f>SUMIF(LoansC!$B$12:$B$187,Loans!$B119,LoansC!Q$12:Q$187)+SUMIF(LoansR!$B$12:$B$187,Loans!$B119,LoansR!Q$12:Q$187)</f>
        <v>0</v>
      </c>
      <c r="R119" s="37">
        <f>SUMIF(LoansC!$B$12:$B$187,Loans!$B119,LoansC!R$12:R$187)+SUMIF(LoansR!$B$12:$B$187,Loans!$B119,LoansR!R$12:R$187)</f>
        <v>0</v>
      </c>
      <c r="S119" s="37">
        <f>SUMIF(LoansC!$B$12:$B$187,Loans!$B119,LoansC!S$12:S$187)+SUMIF(LoansR!$B$12:$B$187,Loans!$B119,LoansR!S$12:S$187)</f>
        <v>0</v>
      </c>
      <c r="T119" s="37">
        <f>SUMIF(LoansC!$B$12:$B$187,Loans!$B119,LoansC!T$12:T$187)+SUMIF(LoansR!$B$12:$B$187,Loans!$B119,LoansR!T$12:T$187)</f>
        <v>0</v>
      </c>
      <c r="U119" s="37">
        <f>(SUMIF(LoansC!$B$12:$B$187,Loans!$B119,LoansC!U$12:U$187)+SUMIF(LoansR!$B$12:$B$187,Loans!$B119,LoansR!U$12:U$187))/2</f>
        <v>1</v>
      </c>
      <c r="V119" s="37">
        <f>SUMIF(LoansC!$B$12:$B$187,Loans!$B119,LoansC!V$12:V$187)+SUMIF(LoansR!$B$12:$B$187,Loans!$B119,LoansR!V$12:V$187)</f>
        <v>0</v>
      </c>
      <c r="W119" s="37">
        <f>SUMIF(LoansC!$B$12:$B$187,Loans!$B119,LoansC!W$12:W$187)+SUMIF(LoansR!$B$12:$B$187,Loans!$B119,LoansR!W$12:W$187)</f>
        <v>0</v>
      </c>
      <c r="X119" s="50">
        <f>IF(MONTH($B119)&gt;=6,VLOOKUP(YEAR($B119)+1,SRECPrice!$B$5:$C$29,2,FALSE),VLOOKUP(YEAR($B119),SRECPrice!$B$5:$C$29,2,FALSE))</f>
        <v>209</v>
      </c>
      <c r="Y119" s="37">
        <f>SUMIF(LoansC!$B$12:$B$187,Loans!$B119,LoansC!Y$12:Y$187)+SUMIF(LoansR!$B$12:$B$187,Loans!$B119,LoansR!Y$12:Y$187)</f>
        <v>0</v>
      </c>
      <c r="Z119" s="37">
        <f>SUMIF(LoansC!$B$12:$B$187,Loans!$B119,LoansC!Z$12:Z$187)+SUMIF(LoansR!$B$12:$B$187,Loans!$B119,LoansR!Z$12:Z$187)</f>
        <v>0</v>
      </c>
      <c r="AA119" s="37">
        <f>SUMIF(LoansC!$B$12:$B$187,Loans!$B119,LoansC!AA$12:AA$187)+SUMIF(LoansR!$B$12:$B$187,Loans!$B119,LoansR!AA$12:AA$187)</f>
        <v>0</v>
      </c>
      <c r="AB119" s="37">
        <f>SUMIF(LoansC!$B$12:$B$187,Loans!$B119,LoansC!AB$12:AB$187)+SUMIF(LoansR!$B$12:$B$187,Loans!$B119,LoansR!AB$12:AB$187)</f>
        <v>0</v>
      </c>
      <c r="AC119" s="37">
        <f>SUMIF(LoansC!$B$12:$B$187,Loans!$B119,LoansC!AC$12:AC$187)+SUMIF(LoansR!$B$12:$B$187,Loans!$B119,LoansR!AC$12:AC$187)</f>
        <v>0</v>
      </c>
      <c r="AD119" s="37">
        <f>SUMIF(LoansC!$B$12:$B$187,Loans!$B119,LoansC!AD$12:AD$187)+SUMIF(LoansR!$B$12:$B$187,Loans!$B119,LoansR!AD$12:AD$187)</f>
        <v>0</v>
      </c>
      <c r="AE119" s="56">
        <f>SUMIF(LoansC!$B$12:$B$187,Loans!$B119,LoansC!AE$12:AE$187)</f>
        <v>9.6699999999999994E-2</v>
      </c>
      <c r="AF119" s="37">
        <f>SUMIF(LoansC!$B$12:$B$187,Loans!$B119,LoansC!AF$12:AF$187)+SUMIF(LoansR!$B$12:$B$187,Loans!$B119,LoansR!AF$12:AF$187)</f>
        <v>0</v>
      </c>
      <c r="AG119" s="37">
        <f>SUMIF(LoansC!$B$12:$B$187,Loans!$B119,LoansC!AG$12:AG$187)+SUMIF(LoansR!$B$12:$B$187,Loans!$B119,LoansR!AG$12:AG$187)</f>
        <v>0</v>
      </c>
      <c r="AH119" s="37">
        <f>SUMIF(LoansC!$B$12:$B$187,Loans!$B119,LoansC!AH$12:AH$187)+SUMIF(LoansR!$B$12:$B$187,Loans!$B119,LoansR!AH$12:AH$187)</f>
        <v>0</v>
      </c>
      <c r="AI119" s="37">
        <f>SUMIF(LoansC!$B$12:$B$187,Loans!$B119,LoansC!AI$12:AI$187)+SUMIF(LoansR!$B$12:$B$187,Loans!$B119,LoansR!AI$12:AI$187)</f>
        <v>0</v>
      </c>
      <c r="AJ119" s="37">
        <f>SUMIF(LoansC!$B$12:$B$187,Loans!$B119,LoansC!AJ$12:AJ$187)+SUMIF(LoansR!$B$12:$B$187,Loans!$B119,LoansR!AJ$12:AJ$187)</f>
        <v>0</v>
      </c>
      <c r="AK119" s="37">
        <f>SUMIF(LoansC!$B$12:$B$187,Loans!$B119,LoansC!AK$12:AK$187)+SUMIF(LoansR!$B$12:$B$187,Loans!$B119,LoansR!AK$12:AK$187)</f>
        <v>0</v>
      </c>
      <c r="AL119" s="37">
        <f>SUMIF(LoansC!$B$12:$B$187,Loans!$B119,LoansC!AL$12:AL$187)+SUMIF(LoansR!$B$12:$B$187,Loans!$B119,LoansR!AL$12:AL$187)</f>
        <v>0</v>
      </c>
      <c r="AM119" s="37">
        <f>SUMIF(LoansC!$B$12:$B$187,Loans!$B119,LoansC!AM$12:AM$187)+SUMIF(LoansR!$B$12:$B$187,Loans!$B119,LoansR!AM$12:AM$187)</f>
        <v>0</v>
      </c>
      <c r="AN119" s="37">
        <f>SUMIF(LoansC!$B$12:$B$187,Loans!$B119,LoansC!AN$12:AN$187)+SUMIF(LoansR!$B$12:$B$187,Loans!$B119,LoansR!AN$12:AN$187)</f>
        <v>0</v>
      </c>
      <c r="AP119" s="57"/>
    </row>
    <row r="120" spans="1:42" x14ac:dyDescent="0.2">
      <c r="A120" s="1">
        <f t="shared" si="5"/>
        <v>4</v>
      </c>
      <c r="B120" s="101">
        <f t="shared" si="7"/>
        <v>46507</v>
      </c>
      <c r="C120" s="37">
        <f>SUMIF(LoansC!$B$12:$B$187,Loans!$B120,LoansC!C$12:C$187)+SUMIF(LoansR!$B$12:$B$187,Loans!$B120,LoansR!C$12:C$187)</f>
        <v>0</v>
      </c>
      <c r="D120" s="37">
        <f>SUMIF(LoansC!$B$12:$B$187,Loans!$B120,LoansC!D$12:D$187)+SUMIF(LoansR!$B$12:$B$187,Loans!$B120,LoansR!D$12:D$187)</f>
        <v>166705899.51000002</v>
      </c>
      <c r="E120" s="37">
        <f>SUMIF(LoansC!$B$12:$B$187,Loans!$B120,LoansC!E$12:E$187)+SUMIF(LoansR!$B$12:$B$187,Loans!$B120,LoansR!E$12:E$187)</f>
        <v>0</v>
      </c>
      <c r="F120" s="37">
        <f>SUMIF(LoansC!$B$12:$B$187,Loans!$B120,LoansC!F$12:F$187)+SUMIF(LoansR!$B$12:$B$187,Loans!$B120,LoansR!F$12:F$187)</f>
        <v>0</v>
      </c>
      <c r="G120" s="37">
        <f>SUMIF(LoansC!$B$12:$B$187,Loans!$B120,LoansC!G$12:G$187)+SUMIF(LoansR!$B$12:$B$187,Loans!$B120,LoansR!G$12:G$187)</f>
        <v>0</v>
      </c>
      <c r="H120" s="37">
        <f>SUMIF(LoansC!$B$12:$B$187,Loans!$B120,LoansC!H$12:H$187)+SUMIF(LoansR!$B$12:$B$187,Loans!$B120,LoansR!H$12:H$187)</f>
        <v>0</v>
      </c>
      <c r="I120" s="37">
        <f>SUMIF(LoansC!$B$12:$B$187,Loans!$B120,LoansC!I$12:I$187)+SUMIF(LoansR!$B$12:$B$187,Loans!$B120,LoansR!I$12:I$187)</f>
        <v>0</v>
      </c>
      <c r="J120" s="37">
        <f>SUMIF(LoansC!$B$12:$B$187,Loans!$B120,LoansC!J$12:J$187)+SUMIF(LoansR!$B$12:$B$187,Loans!$B120,LoansR!J$12:J$187)</f>
        <v>0</v>
      </c>
      <c r="K120" s="37">
        <f>SUMIF(LoansC!$B$12:$B$187,Loans!$B120,LoansC!K$12:K$187)+SUMIF(LoansR!$B$12:$B$187,Loans!$B120,LoansR!K$12:K$187)</f>
        <v>0</v>
      </c>
      <c r="L120" s="37">
        <f>SUMIF(LoansC!$B$12:$B$187,Loans!$B120,LoansC!L$12:L$187)+SUMIF(LoansR!$B$12:$B$187,Loans!$B120,LoansR!L$12:L$187)</f>
        <v>0</v>
      </c>
      <c r="M120" s="37">
        <f>SUMIF(LoansC!$B$12:$B$187,Loans!$B120,LoansC!M$12:M$187)+SUMIF(LoansR!$B$12:$B$187,Loans!$B120,LoansR!M$12:M$187)</f>
        <v>0</v>
      </c>
      <c r="N120" s="37">
        <f>SUMIF(LoansC!$B$12:$B$187,Loans!$B120,LoansC!N$12:N$187)+SUMIF(LoansR!$B$12:$B$187,Loans!$B120,LoansR!N$12:N$187)</f>
        <v>0</v>
      </c>
      <c r="O120" s="37">
        <f>SUMIF(LoansC!$B$12:$B$187,Loans!$B120,LoansC!O$12:O$187)+SUMIF(LoansR!$B$12:$B$187,Loans!$B120,LoansR!O$12:O$187)</f>
        <v>0</v>
      </c>
      <c r="P120" s="37">
        <f>SUMIF(LoansC!$B$12:$B$187,Loans!$B120,LoansC!P$12:P$187)+SUMIF(LoansR!$B$12:$B$187,Loans!$B120,LoansR!P$12:P$187)</f>
        <v>0</v>
      </c>
      <c r="Q120" s="37">
        <f>SUMIF(LoansC!$B$12:$B$187,Loans!$B120,LoansC!Q$12:Q$187)+SUMIF(LoansR!$B$12:$B$187,Loans!$B120,LoansR!Q$12:Q$187)</f>
        <v>0</v>
      </c>
      <c r="R120" s="37">
        <f>SUMIF(LoansC!$B$12:$B$187,Loans!$B120,LoansC!R$12:R$187)+SUMIF(LoansR!$B$12:$B$187,Loans!$B120,LoansR!R$12:R$187)</f>
        <v>0</v>
      </c>
      <c r="S120" s="37">
        <f>SUMIF(LoansC!$B$12:$B$187,Loans!$B120,LoansC!S$12:S$187)+SUMIF(LoansR!$B$12:$B$187,Loans!$B120,LoansR!S$12:S$187)</f>
        <v>0</v>
      </c>
      <c r="T120" s="37">
        <f>SUMIF(LoansC!$B$12:$B$187,Loans!$B120,LoansC!T$12:T$187)+SUMIF(LoansR!$B$12:$B$187,Loans!$B120,LoansR!T$12:T$187)</f>
        <v>0</v>
      </c>
      <c r="U120" s="37">
        <f>(SUMIF(LoansC!$B$12:$B$187,Loans!$B120,LoansC!U$12:U$187)+SUMIF(LoansR!$B$12:$B$187,Loans!$B120,LoansR!U$12:U$187))/2</f>
        <v>1</v>
      </c>
      <c r="V120" s="37">
        <f>SUMIF(LoansC!$B$12:$B$187,Loans!$B120,LoansC!V$12:V$187)+SUMIF(LoansR!$B$12:$B$187,Loans!$B120,LoansR!V$12:V$187)</f>
        <v>0</v>
      </c>
      <c r="W120" s="37">
        <f>SUMIF(LoansC!$B$12:$B$187,Loans!$B120,LoansC!W$12:W$187)+SUMIF(LoansR!$B$12:$B$187,Loans!$B120,LoansR!W$12:W$187)</f>
        <v>0</v>
      </c>
      <c r="X120" s="50">
        <f>IF(MONTH($B120)&gt;=6,VLOOKUP(YEAR($B120)+1,SRECPrice!$B$5:$C$29,2,FALSE),VLOOKUP(YEAR($B120),SRECPrice!$B$5:$C$29,2,FALSE))</f>
        <v>209</v>
      </c>
      <c r="Y120" s="37">
        <f>SUMIF(LoansC!$B$12:$B$187,Loans!$B120,LoansC!Y$12:Y$187)+SUMIF(LoansR!$B$12:$B$187,Loans!$B120,LoansR!Y$12:Y$187)</f>
        <v>0</v>
      </c>
      <c r="Z120" s="37">
        <f>SUMIF(LoansC!$B$12:$B$187,Loans!$B120,LoansC!Z$12:Z$187)+SUMIF(LoansR!$B$12:$B$187,Loans!$B120,LoansR!Z$12:Z$187)</f>
        <v>0</v>
      </c>
      <c r="AA120" s="37">
        <f>SUMIF(LoansC!$B$12:$B$187,Loans!$B120,LoansC!AA$12:AA$187)+SUMIF(LoansR!$B$12:$B$187,Loans!$B120,LoansR!AA$12:AA$187)</f>
        <v>0</v>
      </c>
      <c r="AB120" s="37">
        <f>SUMIF(LoansC!$B$12:$B$187,Loans!$B120,LoansC!AB$12:AB$187)+SUMIF(LoansR!$B$12:$B$187,Loans!$B120,LoansR!AB$12:AB$187)</f>
        <v>0</v>
      </c>
      <c r="AC120" s="37">
        <f>SUMIF(LoansC!$B$12:$B$187,Loans!$B120,LoansC!AC$12:AC$187)+SUMIF(LoansR!$B$12:$B$187,Loans!$B120,LoansR!AC$12:AC$187)</f>
        <v>0</v>
      </c>
      <c r="AD120" s="37">
        <f>SUMIF(LoansC!$B$12:$B$187,Loans!$B120,LoansC!AD$12:AD$187)+SUMIF(LoansR!$B$12:$B$187,Loans!$B120,LoansR!AD$12:AD$187)</f>
        <v>0</v>
      </c>
      <c r="AE120" s="56">
        <f>SUMIF(LoansC!$B$12:$B$187,Loans!$B120,LoansC!AE$12:AE$187)</f>
        <v>9.6699999999999994E-2</v>
      </c>
      <c r="AF120" s="37">
        <f>SUMIF(LoansC!$B$12:$B$187,Loans!$B120,LoansC!AF$12:AF$187)+SUMIF(LoansR!$B$12:$B$187,Loans!$B120,LoansR!AF$12:AF$187)</f>
        <v>0</v>
      </c>
      <c r="AG120" s="37">
        <f>SUMIF(LoansC!$B$12:$B$187,Loans!$B120,LoansC!AG$12:AG$187)+SUMIF(LoansR!$B$12:$B$187,Loans!$B120,LoansR!AG$12:AG$187)</f>
        <v>0</v>
      </c>
      <c r="AH120" s="37">
        <f>SUMIF(LoansC!$B$12:$B$187,Loans!$B120,LoansC!AH$12:AH$187)+SUMIF(LoansR!$B$12:$B$187,Loans!$B120,LoansR!AH$12:AH$187)</f>
        <v>0</v>
      </c>
      <c r="AI120" s="37">
        <f>SUMIF(LoansC!$B$12:$B$187,Loans!$B120,LoansC!AI$12:AI$187)+SUMIF(LoansR!$B$12:$B$187,Loans!$B120,LoansR!AI$12:AI$187)</f>
        <v>0</v>
      </c>
      <c r="AJ120" s="37">
        <f>SUMIF(LoansC!$B$12:$B$187,Loans!$B120,LoansC!AJ$12:AJ$187)+SUMIF(LoansR!$B$12:$B$187,Loans!$B120,LoansR!AJ$12:AJ$187)</f>
        <v>0</v>
      </c>
      <c r="AK120" s="37">
        <f>SUMIF(LoansC!$B$12:$B$187,Loans!$B120,LoansC!AK$12:AK$187)+SUMIF(LoansR!$B$12:$B$187,Loans!$B120,LoansR!AK$12:AK$187)</f>
        <v>0</v>
      </c>
      <c r="AL120" s="37">
        <f>SUMIF(LoansC!$B$12:$B$187,Loans!$B120,LoansC!AL$12:AL$187)+SUMIF(LoansR!$B$12:$B$187,Loans!$B120,LoansR!AL$12:AL$187)</f>
        <v>0</v>
      </c>
      <c r="AM120" s="37">
        <f>SUMIF(LoansC!$B$12:$B$187,Loans!$B120,LoansC!AM$12:AM$187)+SUMIF(LoansR!$B$12:$B$187,Loans!$B120,LoansR!AM$12:AM$187)</f>
        <v>0</v>
      </c>
      <c r="AN120" s="37">
        <f>SUMIF(LoansC!$B$12:$B$187,Loans!$B120,LoansC!AN$12:AN$187)+SUMIF(LoansR!$B$12:$B$187,Loans!$B120,LoansR!AN$12:AN$187)</f>
        <v>0</v>
      </c>
      <c r="AP120" s="57"/>
    </row>
    <row r="121" spans="1:42" x14ac:dyDescent="0.2">
      <c r="A121" s="1">
        <f t="shared" si="5"/>
        <v>5</v>
      </c>
      <c r="B121" s="101">
        <f t="shared" si="7"/>
        <v>46538</v>
      </c>
      <c r="C121" s="37">
        <f>SUMIF(LoansC!$B$12:$B$187,Loans!$B121,LoansC!C$12:C$187)+SUMIF(LoansR!$B$12:$B$187,Loans!$B121,LoansR!C$12:C$187)</f>
        <v>0</v>
      </c>
      <c r="D121" s="37">
        <f>SUMIF(LoansC!$B$12:$B$187,Loans!$B121,LoansC!D$12:D$187)+SUMIF(LoansR!$B$12:$B$187,Loans!$B121,LoansR!D$12:D$187)</f>
        <v>166705899.51000002</v>
      </c>
      <c r="E121" s="37">
        <f>SUMIF(LoansC!$B$12:$B$187,Loans!$B121,LoansC!E$12:E$187)+SUMIF(LoansR!$B$12:$B$187,Loans!$B121,LoansR!E$12:E$187)</f>
        <v>0</v>
      </c>
      <c r="F121" s="37">
        <f>SUMIF(LoansC!$B$12:$B$187,Loans!$B121,LoansC!F$12:F$187)+SUMIF(LoansR!$B$12:$B$187,Loans!$B121,LoansR!F$12:F$187)</f>
        <v>0</v>
      </c>
      <c r="G121" s="37">
        <f>SUMIF(LoansC!$B$12:$B$187,Loans!$B121,LoansC!G$12:G$187)+SUMIF(LoansR!$B$12:$B$187,Loans!$B121,LoansR!G$12:G$187)</f>
        <v>0</v>
      </c>
      <c r="H121" s="37">
        <f>SUMIF(LoansC!$B$12:$B$187,Loans!$B121,LoansC!H$12:H$187)+SUMIF(LoansR!$B$12:$B$187,Loans!$B121,LoansR!H$12:H$187)</f>
        <v>0</v>
      </c>
      <c r="I121" s="37">
        <f>SUMIF(LoansC!$B$12:$B$187,Loans!$B121,LoansC!I$12:I$187)+SUMIF(LoansR!$B$12:$B$187,Loans!$B121,LoansR!I$12:I$187)</f>
        <v>0</v>
      </c>
      <c r="J121" s="37">
        <f>SUMIF(LoansC!$B$12:$B$187,Loans!$B121,LoansC!J$12:J$187)+SUMIF(LoansR!$B$12:$B$187,Loans!$B121,LoansR!J$12:J$187)</f>
        <v>0</v>
      </c>
      <c r="K121" s="37">
        <f>SUMIF(LoansC!$B$12:$B$187,Loans!$B121,LoansC!K$12:K$187)+SUMIF(LoansR!$B$12:$B$187,Loans!$B121,LoansR!K$12:K$187)</f>
        <v>0</v>
      </c>
      <c r="L121" s="37">
        <f>SUMIF(LoansC!$B$12:$B$187,Loans!$B121,LoansC!L$12:L$187)+SUMIF(LoansR!$B$12:$B$187,Loans!$B121,LoansR!L$12:L$187)</f>
        <v>0</v>
      </c>
      <c r="M121" s="37">
        <f>SUMIF(LoansC!$B$12:$B$187,Loans!$B121,LoansC!M$12:M$187)+SUMIF(LoansR!$B$12:$B$187,Loans!$B121,LoansR!M$12:M$187)</f>
        <v>0</v>
      </c>
      <c r="N121" s="37">
        <f>SUMIF(LoansC!$B$12:$B$187,Loans!$B121,LoansC!N$12:N$187)+SUMIF(LoansR!$B$12:$B$187,Loans!$B121,LoansR!N$12:N$187)</f>
        <v>0</v>
      </c>
      <c r="O121" s="37">
        <f>SUMIF(LoansC!$B$12:$B$187,Loans!$B121,LoansC!O$12:O$187)+SUMIF(LoansR!$B$12:$B$187,Loans!$B121,LoansR!O$12:O$187)</f>
        <v>0</v>
      </c>
      <c r="P121" s="37">
        <f>SUMIF(LoansC!$B$12:$B$187,Loans!$B121,LoansC!P$12:P$187)+SUMIF(LoansR!$B$12:$B$187,Loans!$B121,LoansR!P$12:P$187)</f>
        <v>0</v>
      </c>
      <c r="Q121" s="37">
        <f>SUMIF(LoansC!$B$12:$B$187,Loans!$B121,LoansC!Q$12:Q$187)+SUMIF(LoansR!$B$12:$B$187,Loans!$B121,LoansR!Q$12:Q$187)</f>
        <v>0</v>
      </c>
      <c r="R121" s="37">
        <f>SUMIF(LoansC!$B$12:$B$187,Loans!$B121,LoansC!R$12:R$187)+SUMIF(LoansR!$B$12:$B$187,Loans!$B121,LoansR!R$12:R$187)</f>
        <v>0</v>
      </c>
      <c r="S121" s="37">
        <f>SUMIF(LoansC!$B$12:$B$187,Loans!$B121,LoansC!S$12:S$187)+SUMIF(LoansR!$B$12:$B$187,Loans!$B121,LoansR!S$12:S$187)</f>
        <v>0</v>
      </c>
      <c r="T121" s="37">
        <f>SUMIF(LoansC!$B$12:$B$187,Loans!$B121,LoansC!T$12:T$187)+SUMIF(LoansR!$B$12:$B$187,Loans!$B121,LoansR!T$12:T$187)</f>
        <v>0</v>
      </c>
      <c r="U121" s="37">
        <f>(SUMIF(LoansC!$B$12:$B$187,Loans!$B121,LoansC!U$12:U$187)+SUMIF(LoansR!$B$12:$B$187,Loans!$B121,LoansR!U$12:U$187))/2</f>
        <v>1</v>
      </c>
      <c r="V121" s="37">
        <f>SUMIF(LoansC!$B$12:$B$187,Loans!$B121,LoansC!V$12:V$187)+SUMIF(LoansR!$B$12:$B$187,Loans!$B121,LoansR!V$12:V$187)</f>
        <v>0</v>
      </c>
      <c r="W121" s="37">
        <f>SUMIF(LoansC!$B$12:$B$187,Loans!$B121,LoansC!W$12:W$187)+SUMIF(LoansR!$B$12:$B$187,Loans!$B121,LoansR!W$12:W$187)</f>
        <v>0</v>
      </c>
      <c r="X121" s="50">
        <f>IF(MONTH($B121)&gt;=6,VLOOKUP(YEAR($B121)+1,SRECPrice!$B$5:$C$29,2,FALSE),VLOOKUP(YEAR($B121),SRECPrice!$B$5:$C$29,2,FALSE))</f>
        <v>209</v>
      </c>
      <c r="Y121" s="37">
        <f>SUMIF(LoansC!$B$12:$B$187,Loans!$B121,LoansC!Y$12:Y$187)+SUMIF(LoansR!$B$12:$B$187,Loans!$B121,LoansR!Y$12:Y$187)</f>
        <v>0</v>
      </c>
      <c r="Z121" s="37">
        <f>SUMIF(LoansC!$B$12:$B$187,Loans!$B121,LoansC!Z$12:Z$187)+SUMIF(LoansR!$B$12:$B$187,Loans!$B121,LoansR!Z$12:Z$187)</f>
        <v>0</v>
      </c>
      <c r="AA121" s="37">
        <f>SUMIF(LoansC!$B$12:$B$187,Loans!$B121,LoansC!AA$12:AA$187)+SUMIF(LoansR!$B$12:$B$187,Loans!$B121,LoansR!AA$12:AA$187)</f>
        <v>0</v>
      </c>
      <c r="AB121" s="37">
        <f>SUMIF(LoansC!$B$12:$B$187,Loans!$B121,LoansC!AB$12:AB$187)+SUMIF(LoansR!$B$12:$B$187,Loans!$B121,LoansR!AB$12:AB$187)</f>
        <v>0</v>
      </c>
      <c r="AC121" s="37">
        <f>SUMIF(LoansC!$B$12:$B$187,Loans!$B121,LoansC!AC$12:AC$187)+SUMIF(LoansR!$B$12:$B$187,Loans!$B121,LoansR!AC$12:AC$187)</f>
        <v>0</v>
      </c>
      <c r="AD121" s="37">
        <f>SUMIF(LoansC!$B$12:$B$187,Loans!$B121,LoansC!AD$12:AD$187)+SUMIF(LoansR!$B$12:$B$187,Loans!$B121,LoansR!AD$12:AD$187)</f>
        <v>0</v>
      </c>
      <c r="AE121" s="56">
        <f>SUMIF(LoansC!$B$12:$B$187,Loans!$B121,LoansC!AE$12:AE$187)</f>
        <v>9.6699999999999994E-2</v>
      </c>
      <c r="AF121" s="37">
        <f>SUMIF(LoansC!$B$12:$B$187,Loans!$B121,LoansC!AF$12:AF$187)+SUMIF(LoansR!$B$12:$B$187,Loans!$B121,LoansR!AF$12:AF$187)</f>
        <v>0</v>
      </c>
      <c r="AG121" s="37">
        <f>SUMIF(LoansC!$B$12:$B$187,Loans!$B121,LoansC!AG$12:AG$187)+SUMIF(LoansR!$B$12:$B$187,Loans!$B121,LoansR!AG$12:AG$187)</f>
        <v>0</v>
      </c>
      <c r="AH121" s="37">
        <f>SUMIF(LoansC!$B$12:$B$187,Loans!$B121,LoansC!AH$12:AH$187)+SUMIF(LoansR!$B$12:$B$187,Loans!$B121,LoansR!AH$12:AH$187)</f>
        <v>0</v>
      </c>
      <c r="AI121" s="37">
        <f>SUMIF(LoansC!$B$12:$B$187,Loans!$B121,LoansC!AI$12:AI$187)+SUMIF(LoansR!$B$12:$B$187,Loans!$B121,LoansR!AI$12:AI$187)</f>
        <v>0</v>
      </c>
      <c r="AJ121" s="37">
        <f>SUMIF(LoansC!$B$12:$B$187,Loans!$B121,LoansC!AJ$12:AJ$187)+SUMIF(LoansR!$B$12:$B$187,Loans!$B121,LoansR!AJ$12:AJ$187)</f>
        <v>0</v>
      </c>
      <c r="AK121" s="37">
        <f>SUMIF(LoansC!$B$12:$B$187,Loans!$B121,LoansC!AK$12:AK$187)+SUMIF(LoansR!$B$12:$B$187,Loans!$B121,LoansR!AK$12:AK$187)</f>
        <v>0</v>
      </c>
      <c r="AL121" s="37">
        <f>SUMIF(LoansC!$B$12:$B$187,Loans!$B121,LoansC!AL$12:AL$187)+SUMIF(LoansR!$B$12:$B$187,Loans!$B121,LoansR!AL$12:AL$187)</f>
        <v>0</v>
      </c>
      <c r="AM121" s="37">
        <f>SUMIF(LoansC!$B$12:$B$187,Loans!$B121,LoansC!AM$12:AM$187)+SUMIF(LoansR!$B$12:$B$187,Loans!$B121,LoansR!AM$12:AM$187)</f>
        <v>0</v>
      </c>
      <c r="AN121" s="37">
        <f>SUMIF(LoansC!$B$12:$B$187,Loans!$B121,LoansC!AN$12:AN$187)+SUMIF(LoansR!$B$12:$B$187,Loans!$B121,LoansR!AN$12:AN$187)</f>
        <v>0</v>
      </c>
      <c r="AP121" s="57"/>
    </row>
    <row r="122" spans="1:42" x14ac:dyDescent="0.2">
      <c r="A122" s="1">
        <f t="shared" si="5"/>
        <v>6</v>
      </c>
      <c r="B122" s="101">
        <f t="shared" si="7"/>
        <v>46568</v>
      </c>
      <c r="C122" s="37">
        <f>SUMIF(LoansC!$B$12:$B$187,Loans!$B122,LoansC!C$12:C$187)+SUMIF(LoansR!$B$12:$B$187,Loans!$B122,LoansR!C$12:C$187)</f>
        <v>0</v>
      </c>
      <c r="D122" s="37">
        <f>SUMIF(LoansC!$B$12:$B$187,Loans!$B122,LoansC!D$12:D$187)+SUMIF(LoansR!$B$12:$B$187,Loans!$B122,LoansR!D$12:D$187)</f>
        <v>166705899.51000002</v>
      </c>
      <c r="E122" s="37">
        <f>SUMIF(LoansC!$B$12:$B$187,Loans!$B122,LoansC!E$12:E$187)+SUMIF(LoansR!$B$12:$B$187,Loans!$B122,LoansR!E$12:E$187)</f>
        <v>0</v>
      </c>
      <c r="F122" s="37">
        <f>SUMIF(LoansC!$B$12:$B$187,Loans!$B122,LoansC!F$12:F$187)+SUMIF(LoansR!$B$12:$B$187,Loans!$B122,LoansR!F$12:F$187)</f>
        <v>0</v>
      </c>
      <c r="G122" s="37">
        <f>SUMIF(LoansC!$B$12:$B$187,Loans!$B122,LoansC!G$12:G$187)+SUMIF(LoansR!$B$12:$B$187,Loans!$B122,LoansR!G$12:G$187)</f>
        <v>0</v>
      </c>
      <c r="H122" s="37">
        <f>SUMIF(LoansC!$B$12:$B$187,Loans!$B122,LoansC!H$12:H$187)+SUMIF(LoansR!$B$12:$B$187,Loans!$B122,LoansR!H$12:H$187)</f>
        <v>0</v>
      </c>
      <c r="I122" s="37">
        <f>SUMIF(LoansC!$B$12:$B$187,Loans!$B122,LoansC!I$12:I$187)+SUMIF(LoansR!$B$12:$B$187,Loans!$B122,LoansR!I$12:I$187)</f>
        <v>0</v>
      </c>
      <c r="J122" s="37">
        <f>SUMIF(LoansC!$B$12:$B$187,Loans!$B122,LoansC!J$12:J$187)+SUMIF(LoansR!$B$12:$B$187,Loans!$B122,LoansR!J$12:J$187)</f>
        <v>0</v>
      </c>
      <c r="K122" s="37">
        <f>SUMIF(LoansC!$B$12:$B$187,Loans!$B122,LoansC!K$12:K$187)+SUMIF(LoansR!$B$12:$B$187,Loans!$B122,LoansR!K$12:K$187)</f>
        <v>0</v>
      </c>
      <c r="L122" s="37">
        <f>SUMIF(LoansC!$B$12:$B$187,Loans!$B122,LoansC!L$12:L$187)+SUMIF(LoansR!$B$12:$B$187,Loans!$B122,LoansR!L$12:L$187)</f>
        <v>0</v>
      </c>
      <c r="M122" s="37">
        <f>SUMIF(LoansC!$B$12:$B$187,Loans!$B122,LoansC!M$12:M$187)+SUMIF(LoansR!$B$12:$B$187,Loans!$B122,LoansR!M$12:M$187)</f>
        <v>0</v>
      </c>
      <c r="N122" s="37">
        <f>SUMIF(LoansC!$B$12:$B$187,Loans!$B122,LoansC!N$12:N$187)+SUMIF(LoansR!$B$12:$B$187,Loans!$B122,LoansR!N$12:N$187)</f>
        <v>0</v>
      </c>
      <c r="O122" s="37">
        <f>SUMIF(LoansC!$B$12:$B$187,Loans!$B122,LoansC!O$12:O$187)+SUMIF(LoansR!$B$12:$B$187,Loans!$B122,LoansR!O$12:O$187)</f>
        <v>0</v>
      </c>
      <c r="P122" s="37">
        <f>SUMIF(LoansC!$B$12:$B$187,Loans!$B122,LoansC!P$12:P$187)+SUMIF(LoansR!$B$12:$B$187,Loans!$B122,LoansR!P$12:P$187)</f>
        <v>0</v>
      </c>
      <c r="Q122" s="37">
        <f>SUMIF(LoansC!$B$12:$B$187,Loans!$B122,LoansC!Q$12:Q$187)+SUMIF(LoansR!$B$12:$B$187,Loans!$B122,LoansR!Q$12:Q$187)</f>
        <v>0</v>
      </c>
      <c r="R122" s="37">
        <f>SUMIF(LoansC!$B$12:$B$187,Loans!$B122,LoansC!R$12:R$187)+SUMIF(LoansR!$B$12:$B$187,Loans!$B122,LoansR!R$12:R$187)</f>
        <v>0</v>
      </c>
      <c r="S122" s="37">
        <f>SUMIF(LoansC!$B$12:$B$187,Loans!$B122,LoansC!S$12:S$187)+SUMIF(LoansR!$B$12:$B$187,Loans!$B122,LoansR!S$12:S$187)</f>
        <v>0</v>
      </c>
      <c r="T122" s="37">
        <f>SUMIF(LoansC!$B$12:$B$187,Loans!$B122,LoansC!T$12:T$187)+SUMIF(LoansR!$B$12:$B$187,Loans!$B122,LoansR!T$12:T$187)</f>
        <v>0</v>
      </c>
      <c r="U122" s="37">
        <f>(SUMIF(LoansC!$B$12:$B$187,Loans!$B122,LoansC!U$12:U$187)+SUMIF(LoansR!$B$12:$B$187,Loans!$B122,LoansR!U$12:U$187))/2</f>
        <v>1</v>
      </c>
      <c r="V122" s="37">
        <f>SUMIF(LoansC!$B$12:$B$187,Loans!$B122,LoansC!V$12:V$187)+SUMIF(LoansR!$B$12:$B$187,Loans!$B122,LoansR!V$12:V$187)</f>
        <v>0</v>
      </c>
      <c r="W122" s="37">
        <f>SUMIF(LoansC!$B$12:$B$187,Loans!$B122,LoansC!W$12:W$187)+SUMIF(LoansR!$B$12:$B$187,Loans!$B122,LoansR!W$12:W$187)</f>
        <v>0</v>
      </c>
      <c r="X122" s="50">
        <f>IF(MONTH($B122)&gt;=6,VLOOKUP(YEAR($B122)+1,SRECPrice!$B$5:$C$29,2,FALSE),VLOOKUP(YEAR($B122),SRECPrice!$B$5:$C$29,2,FALSE))</f>
        <v>209</v>
      </c>
      <c r="Y122" s="37">
        <f>SUMIF(LoansC!$B$12:$B$187,Loans!$B122,LoansC!Y$12:Y$187)+SUMIF(LoansR!$B$12:$B$187,Loans!$B122,LoansR!Y$12:Y$187)</f>
        <v>0</v>
      </c>
      <c r="Z122" s="37">
        <f>SUMIF(LoansC!$B$12:$B$187,Loans!$B122,LoansC!Z$12:Z$187)+SUMIF(LoansR!$B$12:$B$187,Loans!$B122,LoansR!Z$12:Z$187)</f>
        <v>0</v>
      </c>
      <c r="AA122" s="37">
        <f>SUMIF(LoansC!$B$12:$B$187,Loans!$B122,LoansC!AA$12:AA$187)+SUMIF(LoansR!$B$12:$B$187,Loans!$B122,LoansR!AA$12:AA$187)</f>
        <v>0</v>
      </c>
      <c r="AB122" s="37">
        <f>SUMIF(LoansC!$B$12:$B$187,Loans!$B122,LoansC!AB$12:AB$187)+SUMIF(LoansR!$B$12:$B$187,Loans!$B122,LoansR!AB$12:AB$187)</f>
        <v>0</v>
      </c>
      <c r="AC122" s="37">
        <f>SUMIF(LoansC!$B$12:$B$187,Loans!$B122,LoansC!AC$12:AC$187)+SUMIF(LoansR!$B$12:$B$187,Loans!$B122,LoansR!AC$12:AC$187)</f>
        <v>0</v>
      </c>
      <c r="AD122" s="37">
        <f>SUMIF(LoansC!$B$12:$B$187,Loans!$B122,LoansC!AD$12:AD$187)+SUMIF(LoansR!$B$12:$B$187,Loans!$B122,LoansR!AD$12:AD$187)</f>
        <v>0</v>
      </c>
      <c r="AE122" s="56">
        <f>SUMIF(LoansC!$B$12:$B$187,Loans!$B122,LoansC!AE$12:AE$187)</f>
        <v>9.6699999999999994E-2</v>
      </c>
      <c r="AF122" s="37">
        <f>SUMIF(LoansC!$B$12:$B$187,Loans!$B122,LoansC!AF$12:AF$187)+SUMIF(LoansR!$B$12:$B$187,Loans!$B122,LoansR!AF$12:AF$187)</f>
        <v>0</v>
      </c>
      <c r="AG122" s="37">
        <f>SUMIF(LoansC!$B$12:$B$187,Loans!$B122,LoansC!AG$12:AG$187)+SUMIF(LoansR!$B$12:$B$187,Loans!$B122,LoansR!AG$12:AG$187)</f>
        <v>0</v>
      </c>
      <c r="AH122" s="37">
        <f>SUMIF(LoansC!$B$12:$B$187,Loans!$B122,LoansC!AH$12:AH$187)+SUMIF(LoansR!$B$12:$B$187,Loans!$B122,LoansR!AH$12:AH$187)</f>
        <v>0</v>
      </c>
      <c r="AI122" s="37">
        <f>SUMIF(LoansC!$B$12:$B$187,Loans!$B122,LoansC!AI$12:AI$187)+SUMIF(LoansR!$B$12:$B$187,Loans!$B122,LoansR!AI$12:AI$187)</f>
        <v>0</v>
      </c>
      <c r="AJ122" s="37">
        <f>SUMIF(LoansC!$B$12:$B$187,Loans!$B122,LoansC!AJ$12:AJ$187)+SUMIF(LoansR!$B$12:$B$187,Loans!$B122,LoansR!AJ$12:AJ$187)</f>
        <v>0</v>
      </c>
      <c r="AK122" s="37">
        <f>SUMIF(LoansC!$B$12:$B$187,Loans!$B122,LoansC!AK$12:AK$187)+SUMIF(LoansR!$B$12:$B$187,Loans!$B122,LoansR!AK$12:AK$187)</f>
        <v>0</v>
      </c>
      <c r="AL122" s="37">
        <f>SUMIF(LoansC!$B$12:$B$187,Loans!$B122,LoansC!AL$12:AL$187)+SUMIF(LoansR!$B$12:$B$187,Loans!$B122,LoansR!AL$12:AL$187)</f>
        <v>0</v>
      </c>
      <c r="AM122" s="37">
        <f>SUMIF(LoansC!$B$12:$B$187,Loans!$B122,LoansC!AM$12:AM$187)+SUMIF(LoansR!$B$12:$B$187,Loans!$B122,LoansR!AM$12:AM$187)</f>
        <v>0</v>
      </c>
      <c r="AN122" s="37">
        <f>SUMIF(LoansC!$B$12:$B$187,Loans!$B122,LoansC!AN$12:AN$187)+SUMIF(LoansR!$B$12:$B$187,Loans!$B122,LoansR!AN$12:AN$187)</f>
        <v>0</v>
      </c>
      <c r="AP122" s="57"/>
    </row>
    <row r="123" spans="1:42" x14ac:dyDescent="0.2">
      <c r="A123" s="1">
        <f t="shared" si="5"/>
        <v>7</v>
      </c>
      <c r="B123" s="101">
        <f t="shared" si="7"/>
        <v>46599</v>
      </c>
      <c r="C123" s="37">
        <f>SUMIF(LoansC!$B$12:$B$187,Loans!$B123,LoansC!C$12:C$187)+SUMIF(LoansR!$B$12:$B$187,Loans!$B123,LoansR!C$12:C$187)</f>
        <v>0</v>
      </c>
      <c r="D123" s="37">
        <f>SUMIF(LoansC!$B$12:$B$187,Loans!$B123,LoansC!D$12:D$187)+SUMIF(LoansR!$B$12:$B$187,Loans!$B123,LoansR!D$12:D$187)</f>
        <v>166705899.51000002</v>
      </c>
      <c r="E123" s="37">
        <f>SUMIF(LoansC!$B$12:$B$187,Loans!$B123,LoansC!E$12:E$187)+SUMIF(LoansR!$B$12:$B$187,Loans!$B123,LoansR!E$12:E$187)</f>
        <v>0</v>
      </c>
      <c r="F123" s="37">
        <f>SUMIF(LoansC!$B$12:$B$187,Loans!$B123,LoansC!F$12:F$187)+SUMIF(LoansR!$B$12:$B$187,Loans!$B123,LoansR!F$12:F$187)</f>
        <v>0</v>
      </c>
      <c r="G123" s="37">
        <f>SUMIF(LoansC!$B$12:$B$187,Loans!$B123,LoansC!G$12:G$187)+SUMIF(LoansR!$B$12:$B$187,Loans!$B123,LoansR!G$12:G$187)</f>
        <v>0</v>
      </c>
      <c r="H123" s="37">
        <f>SUMIF(LoansC!$B$12:$B$187,Loans!$B123,LoansC!H$12:H$187)+SUMIF(LoansR!$B$12:$B$187,Loans!$B123,LoansR!H$12:H$187)</f>
        <v>0</v>
      </c>
      <c r="I123" s="37">
        <f>SUMIF(LoansC!$B$12:$B$187,Loans!$B123,LoansC!I$12:I$187)+SUMIF(LoansR!$B$12:$B$187,Loans!$B123,LoansR!I$12:I$187)</f>
        <v>0</v>
      </c>
      <c r="J123" s="37">
        <f>SUMIF(LoansC!$B$12:$B$187,Loans!$B123,LoansC!J$12:J$187)+SUMIF(LoansR!$B$12:$B$187,Loans!$B123,LoansR!J$12:J$187)</f>
        <v>0</v>
      </c>
      <c r="K123" s="37">
        <f>SUMIF(LoansC!$B$12:$B$187,Loans!$B123,LoansC!K$12:K$187)+SUMIF(LoansR!$B$12:$B$187,Loans!$B123,LoansR!K$12:K$187)</f>
        <v>0</v>
      </c>
      <c r="L123" s="37">
        <f>SUMIF(LoansC!$B$12:$B$187,Loans!$B123,LoansC!L$12:L$187)+SUMIF(LoansR!$B$12:$B$187,Loans!$B123,LoansR!L$12:L$187)</f>
        <v>0</v>
      </c>
      <c r="M123" s="37">
        <f>SUMIF(LoansC!$B$12:$B$187,Loans!$B123,LoansC!M$12:M$187)+SUMIF(LoansR!$B$12:$B$187,Loans!$B123,LoansR!M$12:M$187)</f>
        <v>0</v>
      </c>
      <c r="N123" s="37">
        <f>SUMIF(LoansC!$B$12:$B$187,Loans!$B123,LoansC!N$12:N$187)+SUMIF(LoansR!$B$12:$B$187,Loans!$B123,LoansR!N$12:N$187)</f>
        <v>0</v>
      </c>
      <c r="O123" s="37">
        <f>SUMIF(LoansC!$B$12:$B$187,Loans!$B123,LoansC!O$12:O$187)+SUMIF(LoansR!$B$12:$B$187,Loans!$B123,LoansR!O$12:O$187)</f>
        <v>0</v>
      </c>
      <c r="P123" s="37">
        <f>SUMIF(LoansC!$B$12:$B$187,Loans!$B123,LoansC!P$12:P$187)+SUMIF(LoansR!$B$12:$B$187,Loans!$B123,LoansR!P$12:P$187)</f>
        <v>0</v>
      </c>
      <c r="Q123" s="37">
        <f>SUMIF(LoansC!$B$12:$B$187,Loans!$B123,LoansC!Q$12:Q$187)+SUMIF(LoansR!$B$12:$B$187,Loans!$B123,LoansR!Q$12:Q$187)</f>
        <v>0</v>
      </c>
      <c r="R123" s="37">
        <f>SUMIF(LoansC!$B$12:$B$187,Loans!$B123,LoansC!R$12:R$187)+SUMIF(LoansR!$B$12:$B$187,Loans!$B123,LoansR!R$12:R$187)</f>
        <v>0</v>
      </c>
      <c r="S123" s="37">
        <f>SUMIF(LoansC!$B$12:$B$187,Loans!$B123,LoansC!S$12:S$187)+SUMIF(LoansR!$B$12:$B$187,Loans!$B123,LoansR!S$12:S$187)</f>
        <v>0</v>
      </c>
      <c r="T123" s="37">
        <f>SUMIF(LoansC!$B$12:$B$187,Loans!$B123,LoansC!T$12:T$187)+SUMIF(LoansR!$B$12:$B$187,Loans!$B123,LoansR!T$12:T$187)</f>
        <v>0</v>
      </c>
      <c r="U123" s="37">
        <f>(SUMIF(LoansC!$B$12:$B$187,Loans!$B123,LoansC!U$12:U$187)+SUMIF(LoansR!$B$12:$B$187,Loans!$B123,LoansR!U$12:U$187))/2</f>
        <v>1</v>
      </c>
      <c r="V123" s="37">
        <f>SUMIF(LoansC!$B$12:$B$187,Loans!$B123,LoansC!V$12:V$187)+SUMIF(LoansR!$B$12:$B$187,Loans!$B123,LoansR!V$12:V$187)</f>
        <v>0</v>
      </c>
      <c r="W123" s="37">
        <f>SUMIF(LoansC!$B$12:$B$187,Loans!$B123,LoansC!W$12:W$187)+SUMIF(LoansR!$B$12:$B$187,Loans!$B123,LoansR!W$12:W$187)</f>
        <v>0</v>
      </c>
      <c r="X123" s="50">
        <f>IF(MONTH($B123)&gt;=6,VLOOKUP(YEAR($B123)+1,SRECPrice!$B$5:$C$29,2,FALSE),VLOOKUP(YEAR($B123),SRECPrice!$B$5:$C$29,2,FALSE))</f>
        <v>209</v>
      </c>
      <c r="Y123" s="37">
        <f>SUMIF(LoansC!$B$12:$B$187,Loans!$B123,LoansC!Y$12:Y$187)+SUMIF(LoansR!$B$12:$B$187,Loans!$B123,LoansR!Y$12:Y$187)</f>
        <v>0</v>
      </c>
      <c r="Z123" s="37">
        <f>SUMIF(LoansC!$B$12:$B$187,Loans!$B123,LoansC!Z$12:Z$187)+SUMIF(LoansR!$B$12:$B$187,Loans!$B123,LoansR!Z$12:Z$187)</f>
        <v>0</v>
      </c>
      <c r="AA123" s="37">
        <f>SUMIF(LoansC!$B$12:$B$187,Loans!$B123,LoansC!AA$12:AA$187)+SUMIF(LoansR!$B$12:$B$187,Loans!$B123,LoansR!AA$12:AA$187)</f>
        <v>0</v>
      </c>
      <c r="AB123" s="37">
        <f>SUMIF(LoansC!$B$12:$B$187,Loans!$B123,LoansC!AB$12:AB$187)+SUMIF(LoansR!$B$12:$B$187,Loans!$B123,LoansR!AB$12:AB$187)</f>
        <v>0</v>
      </c>
      <c r="AC123" s="37">
        <f>SUMIF(LoansC!$B$12:$B$187,Loans!$B123,LoansC!AC$12:AC$187)+SUMIF(LoansR!$B$12:$B$187,Loans!$B123,LoansR!AC$12:AC$187)</f>
        <v>0</v>
      </c>
      <c r="AD123" s="37">
        <f>SUMIF(LoansC!$B$12:$B$187,Loans!$B123,LoansC!AD$12:AD$187)+SUMIF(LoansR!$B$12:$B$187,Loans!$B123,LoansR!AD$12:AD$187)</f>
        <v>0</v>
      </c>
      <c r="AE123" s="56">
        <f>SUMIF(LoansC!$B$12:$B$187,Loans!$B123,LoansC!AE$12:AE$187)</f>
        <v>9.6699999999999994E-2</v>
      </c>
      <c r="AF123" s="37">
        <f>SUMIF(LoansC!$B$12:$B$187,Loans!$B123,LoansC!AF$12:AF$187)+SUMIF(LoansR!$B$12:$B$187,Loans!$B123,LoansR!AF$12:AF$187)</f>
        <v>0</v>
      </c>
      <c r="AG123" s="37">
        <f>SUMIF(LoansC!$B$12:$B$187,Loans!$B123,LoansC!AG$12:AG$187)+SUMIF(LoansR!$B$12:$B$187,Loans!$B123,LoansR!AG$12:AG$187)</f>
        <v>0</v>
      </c>
      <c r="AH123" s="37">
        <f>SUMIF(LoansC!$B$12:$B$187,Loans!$B123,LoansC!AH$12:AH$187)+SUMIF(LoansR!$B$12:$B$187,Loans!$B123,LoansR!AH$12:AH$187)</f>
        <v>0</v>
      </c>
      <c r="AI123" s="37">
        <f>SUMIF(LoansC!$B$12:$B$187,Loans!$B123,LoansC!AI$12:AI$187)+SUMIF(LoansR!$B$12:$B$187,Loans!$B123,LoansR!AI$12:AI$187)</f>
        <v>0</v>
      </c>
      <c r="AJ123" s="37">
        <f>SUMIF(LoansC!$B$12:$B$187,Loans!$B123,LoansC!AJ$12:AJ$187)+SUMIF(LoansR!$B$12:$B$187,Loans!$B123,LoansR!AJ$12:AJ$187)</f>
        <v>0</v>
      </c>
      <c r="AK123" s="37">
        <f>SUMIF(LoansC!$B$12:$B$187,Loans!$B123,LoansC!AK$12:AK$187)+SUMIF(LoansR!$B$12:$B$187,Loans!$B123,LoansR!AK$12:AK$187)</f>
        <v>0</v>
      </c>
      <c r="AL123" s="37">
        <f>SUMIF(LoansC!$B$12:$B$187,Loans!$B123,LoansC!AL$12:AL$187)+SUMIF(LoansR!$B$12:$B$187,Loans!$B123,LoansR!AL$12:AL$187)</f>
        <v>0</v>
      </c>
      <c r="AM123" s="37">
        <f>SUMIF(LoansC!$B$12:$B$187,Loans!$B123,LoansC!AM$12:AM$187)+SUMIF(LoansR!$B$12:$B$187,Loans!$B123,LoansR!AM$12:AM$187)</f>
        <v>0</v>
      </c>
      <c r="AN123" s="37">
        <f>SUMIF(LoansC!$B$12:$B$187,Loans!$B123,LoansC!AN$12:AN$187)+SUMIF(LoansR!$B$12:$B$187,Loans!$B123,LoansR!AN$12:AN$187)</f>
        <v>0</v>
      </c>
      <c r="AP123" s="57"/>
    </row>
    <row r="124" spans="1:42" x14ac:dyDescent="0.2">
      <c r="A124" s="1">
        <f t="shared" si="5"/>
        <v>8</v>
      </c>
      <c r="B124" s="101">
        <f t="shared" si="7"/>
        <v>46630</v>
      </c>
      <c r="C124" s="37">
        <f>SUMIF(LoansC!$B$12:$B$187,Loans!$B124,LoansC!C$12:C$187)+SUMIF(LoansR!$B$12:$B$187,Loans!$B124,LoansR!C$12:C$187)</f>
        <v>0</v>
      </c>
      <c r="D124" s="37">
        <f>SUMIF(LoansC!$B$12:$B$187,Loans!$B124,LoansC!D$12:D$187)+SUMIF(LoansR!$B$12:$B$187,Loans!$B124,LoansR!D$12:D$187)</f>
        <v>166705899.51000002</v>
      </c>
      <c r="E124" s="37">
        <f>SUMIF(LoansC!$B$12:$B$187,Loans!$B124,LoansC!E$12:E$187)+SUMIF(LoansR!$B$12:$B$187,Loans!$B124,LoansR!E$12:E$187)</f>
        <v>0</v>
      </c>
      <c r="F124" s="37">
        <f>SUMIF(LoansC!$B$12:$B$187,Loans!$B124,LoansC!F$12:F$187)+SUMIF(LoansR!$B$12:$B$187,Loans!$B124,LoansR!F$12:F$187)</f>
        <v>0</v>
      </c>
      <c r="G124" s="37">
        <f>SUMIF(LoansC!$B$12:$B$187,Loans!$B124,LoansC!G$12:G$187)+SUMIF(LoansR!$B$12:$B$187,Loans!$B124,LoansR!G$12:G$187)</f>
        <v>0</v>
      </c>
      <c r="H124" s="37">
        <f>SUMIF(LoansC!$B$12:$B$187,Loans!$B124,LoansC!H$12:H$187)+SUMIF(LoansR!$B$12:$B$187,Loans!$B124,LoansR!H$12:H$187)</f>
        <v>0</v>
      </c>
      <c r="I124" s="37">
        <f>SUMIF(LoansC!$B$12:$B$187,Loans!$B124,LoansC!I$12:I$187)+SUMIF(LoansR!$B$12:$B$187,Loans!$B124,LoansR!I$12:I$187)</f>
        <v>0</v>
      </c>
      <c r="J124" s="37">
        <f>SUMIF(LoansC!$B$12:$B$187,Loans!$B124,LoansC!J$12:J$187)+SUMIF(LoansR!$B$12:$B$187,Loans!$B124,LoansR!J$12:J$187)</f>
        <v>0</v>
      </c>
      <c r="K124" s="37">
        <f>SUMIF(LoansC!$B$12:$B$187,Loans!$B124,LoansC!K$12:K$187)+SUMIF(LoansR!$B$12:$B$187,Loans!$B124,LoansR!K$12:K$187)</f>
        <v>0</v>
      </c>
      <c r="L124" s="37">
        <f>SUMIF(LoansC!$B$12:$B$187,Loans!$B124,LoansC!L$12:L$187)+SUMIF(LoansR!$B$12:$B$187,Loans!$B124,LoansR!L$12:L$187)</f>
        <v>0</v>
      </c>
      <c r="M124" s="37">
        <f>SUMIF(LoansC!$B$12:$B$187,Loans!$B124,LoansC!M$12:M$187)+SUMIF(LoansR!$B$12:$B$187,Loans!$B124,LoansR!M$12:M$187)</f>
        <v>0</v>
      </c>
      <c r="N124" s="37">
        <f>SUMIF(LoansC!$B$12:$B$187,Loans!$B124,LoansC!N$12:N$187)+SUMIF(LoansR!$B$12:$B$187,Loans!$B124,LoansR!N$12:N$187)</f>
        <v>0</v>
      </c>
      <c r="O124" s="37">
        <f>SUMIF(LoansC!$B$12:$B$187,Loans!$B124,LoansC!O$12:O$187)+SUMIF(LoansR!$B$12:$B$187,Loans!$B124,LoansR!O$12:O$187)</f>
        <v>0</v>
      </c>
      <c r="P124" s="37">
        <f>SUMIF(LoansC!$B$12:$B$187,Loans!$B124,LoansC!P$12:P$187)+SUMIF(LoansR!$B$12:$B$187,Loans!$B124,LoansR!P$12:P$187)</f>
        <v>0</v>
      </c>
      <c r="Q124" s="37">
        <f>SUMIF(LoansC!$B$12:$B$187,Loans!$B124,LoansC!Q$12:Q$187)+SUMIF(LoansR!$B$12:$B$187,Loans!$B124,LoansR!Q$12:Q$187)</f>
        <v>0</v>
      </c>
      <c r="R124" s="37">
        <f>SUMIF(LoansC!$B$12:$B$187,Loans!$B124,LoansC!R$12:R$187)+SUMIF(LoansR!$B$12:$B$187,Loans!$B124,LoansR!R$12:R$187)</f>
        <v>0</v>
      </c>
      <c r="S124" s="37">
        <f>SUMIF(LoansC!$B$12:$B$187,Loans!$B124,LoansC!S$12:S$187)+SUMIF(LoansR!$B$12:$B$187,Loans!$B124,LoansR!S$12:S$187)</f>
        <v>0</v>
      </c>
      <c r="T124" s="37">
        <f>SUMIF(LoansC!$B$12:$B$187,Loans!$B124,LoansC!T$12:T$187)+SUMIF(LoansR!$B$12:$B$187,Loans!$B124,LoansR!T$12:T$187)</f>
        <v>0</v>
      </c>
      <c r="U124" s="37">
        <f>(SUMIF(LoansC!$B$12:$B$187,Loans!$B124,LoansC!U$12:U$187)+SUMIF(LoansR!$B$12:$B$187,Loans!$B124,LoansR!U$12:U$187))/2</f>
        <v>1</v>
      </c>
      <c r="V124" s="37">
        <f>SUMIF(LoansC!$B$12:$B$187,Loans!$B124,LoansC!V$12:V$187)+SUMIF(LoansR!$B$12:$B$187,Loans!$B124,LoansR!V$12:V$187)</f>
        <v>0</v>
      </c>
      <c r="W124" s="37">
        <f>SUMIF(LoansC!$B$12:$B$187,Loans!$B124,LoansC!W$12:W$187)+SUMIF(LoansR!$B$12:$B$187,Loans!$B124,LoansR!W$12:W$187)</f>
        <v>0</v>
      </c>
      <c r="X124" s="50">
        <f>IF(MONTH($B124)&gt;=6,VLOOKUP(YEAR($B124)+1,SRECPrice!$B$5:$C$29,2,FALSE),VLOOKUP(YEAR($B124),SRECPrice!$B$5:$C$29,2,FALSE))</f>
        <v>209</v>
      </c>
      <c r="Y124" s="37">
        <f>SUMIF(LoansC!$B$12:$B$187,Loans!$B124,LoansC!Y$12:Y$187)+SUMIF(LoansR!$B$12:$B$187,Loans!$B124,LoansR!Y$12:Y$187)</f>
        <v>0</v>
      </c>
      <c r="Z124" s="37">
        <f>SUMIF(LoansC!$B$12:$B$187,Loans!$B124,LoansC!Z$12:Z$187)+SUMIF(LoansR!$B$12:$B$187,Loans!$B124,LoansR!Z$12:Z$187)</f>
        <v>0</v>
      </c>
      <c r="AA124" s="37">
        <f>SUMIF(LoansC!$B$12:$B$187,Loans!$B124,LoansC!AA$12:AA$187)+SUMIF(LoansR!$B$12:$B$187,Loans!$B124,LoansR!AA$12:AA$187)</f>
        <v>0</v>
      </c>
      <c r="AB124" s="37">
        <f>SUMIF(LoansC!$B$12:$B$187,Loans!$B124,LoansC!AB$12:AB$187)+SUMIF(LoansR!$B$12:$B$187,Loans!$B124,LoansR!AB$12:AB$187)</f>
        <v>0</v>
      </c>
      <c r="AC124" s="37">
        <f>SUMIF(LoansC!$B$12:$B$187,Loans!$B124,LoansC!AC$12:AC$187)+SUMIF(LoansR!$B$12:$B$187,Loans!$B124,LoansR!AC$12:AC$187)</f>
        <v>0</v>
      </c>
      <c r="AD124" s="37">
        <f>SUMIF(LoansC!$B$12:$B$187,Loans!$B124,LoansC!AD$12:AD$187)+SUMIF(LoansR!$B$12:$B$187,Loans!$B124,LoansR!AD$12:AD$187)</f>
        <v>0</v>
      </c>
      <c r="AE124" s="56">
        <f>SUMIF(LoansC!$B$12:$B$187,Loans!$B124,LoansC!AE$12:AE$187)</f>
        <v>9.6699999999999994E-2</v>
      </c>
      <c r="AF124" s="37">
        <f>SUMIF(LoansC!$B$12:$B$187,Loans!$B124,LoansC!AF$12:AF$187)+SUMIF(LoansR!$B$12:$B$187,Loans!$B124,LoansR!AF$12:AF$187)</f>
        <v>0</v>
      </c>
      <c r="AG124" s="37">
        <f>SUMIF(LoansC!$B$12:$B$187,Loans!$B124,LoansC!AG$12:AG$187)+SUMIF(LoansR!$B$12:$B$187,Loans!$B124,LoansR!AG$12:AG$187)</f>
        <v>0</v>
      </c>
      <c r="AH124" s="37">
        <f>SUMIF(LoansC!$B$12:$B$187,Loans!$B124,LoansC!AH$12:AH$187)+SUMIF(LoansR!$B$12:$B$187,Loans!$B124,LoansR!AH$12:AH$187)</f>
        <v>0</v>
      </c>
      <c r="AI124" s="37">
        <f>SUMIF(LoansC!$B$12:$B$187,Loans!$B124,LoansC!AI$12:AI$187)+SUMIF(LoansR!$B$12:$B$187,Loans!$B124,LoansR!AI$12:AI$187)</f>
        <v>0</v>
      </c>
      <c r="AJ124" s="37">
        <f>SUMIF(LoansC!$B$12:$B$187,Loans!$B124,LoansC!AJ$12:AJ$187)+SUMIF(LoansR!$B$12:$B$187,Loans!$B124,LoansR!AJ$12:AJ$187)</f>
        <v>0</v>
      </c>
      <c r="AK124" s="37">
        <f>SUMIF(LoansC!$B$12:$B$187,Loans!$B124,LoansC!AK$12:AK$187)+SUMIF(LoansR!$B$12:$B$187,Loans!$B124,LoansR!AK$12:AK$187)</f>
        <v>0</v>
      </c>
      <c r="AL124" s="37">
        <f>SUMIF(LoansC!$B$12:$B$187,Loans!$B124,LoansC!AL$12:AL$187)+SUMIF(LoansR!$B$12:$B$187,Loans!$B124,LoansR!AL$12:AL$187)</f>
        <v>0</v>
      </c>
      <c r="AM124" s="37">
        <f>SUMIF(LoansC!$B$12:$B$187,Loans!$B124,LoansC!AM$12:AM$187)+SUMIF(LoansR!$B$12:$B$187,Loans!$B124,LoansR!AM$12:AM$187)</f>
        <v>0</v>
      </c>
      <c r="AN124" s="37">
        <f>SUMIF(LoansC!$B$12:$B$187,Loans!$B124,LoansC!AN$12:AN$187)+SUMIF(LoansR!$B$12:$B$187,Loans!$B124,LoansR!AN$12:AN$187)</f>
        <v>0</v>
      </c>
      <c r="AP124" s="57"/>
    </row>
    <row r="125" spans="1:42" x14ac:dyDescent="0.2">
      <c r="A125" s="1">
        <f t="shared" si="5"/>
        <v>9</v>
      </c>
      <c r="B125" s="101">
        <f t="shared" si="7"/>
        <v>46660</v>
      </c>
      <c r="C125" s="37">
        <f>SUMIF(LoansC!$B$12:$B$187,Loans!$B125,LoansC!C$12:C$187)+SUMIF(LoansR!$B$12:$B$187,Loans!$B125,LoansR!C$12:C$187)</f>
        <v>0</v>
      </c>
      <c r="D125" s="37">
        <f>SUMIF(LoansC!$B$12:$B$187,Loans!$B125,LoansC!D$12:D$187)+SUMIF(LoansR!$B$12:$B$187,Loans!$B125,LoansR!D$12:D$187)</f>
        <v>166705899.51000002</v>
      </c>
      <c r="E125" s="37">
        <f>SUMIF(LoansC!$B$12:$B$187,Loans!$B125,LoansC!E$12:E$187)+SUMIF(LoansR!$B$12:$B$187,Loans!$B125,LoansR!E$12:E$187)</f>
        <v>0</v>
      </c>
      <c r="F125" s="37">
        <f>SUMIF(LoansC!$B$12:$B$187,Loans!$B125,LoansC!F$12:F$187)+SUMIF(LoansR!$B$12:$B$187,Loans!$B125,LoansR!F$12:F$187)</f>
        <v>0</v>
      </c>
      <c r="G125" s="37">
        <f>SUMIF(LoansC!$B$12:$B$187,Loans!$B125,LoansC!G$12:G$187)+SUMIF(LoansR!$B$12:$B$187,Loans!$B125,LoansR!G$12:G$187)</f>
        <v>0</v>
      </c>
      <c r="H125" s="37">
        <f>SUMIF(LoansC!$B$12:$B$187,Loans!$B125,LoansC!H$12:H$187)+SUMIF(LoansR!$B$12:$B$187,Loans!$B125,LoansR!H$12:H$187)</f>
        <v>0</v>
      </c>
      <c r="I125" s="37">
        <f>SUMIF(LoansC!$B$12:$B$187,Loans!$B125,LoansC!I$12:I$187)+SUMIF(LoansR!$B$12:$B$187,Loans!$B125,LoansR!I$12:I$187)</f>
        <v>0</v>
      </c>
      <c r="J125" s="37">
        <f>SUMIF(LoansC!$B$12:$B$187,Loans!$B125,LoansC!J$12:J$187)+SUMIF(LoansR!$B$12:$B$187,Loans!$B125,LoansR!J$12:J$187)</f>
        <v>0</v>
      </c>
      <c r="K125" s="37">
        <f>SUMIF(LoansC!$B$12:$B$187,Loans!$B125,LoansC!K$12:K$187)+SUMIF(LoansR!$B$12:$B$187,Loans!$B125,LoansR!K$12:K$187)</f>
        <v>0</v>
      </c>
      <c r="L125" s="37">
        <f>SUMIF(LoansC!$B$12:$B$187,Loans!$B125,LoansC!L$12:L$187)+SUMIF(LoansR!$B$12:$B$187,Loans!$B125,LoansR!L$12:L$187)</f>
        <v>0</v>
      </c>
      <c r="M125" s="37">
        <f>SUMIF(LoansC!$B$12:$B$187,Loans!$B125,LoansC!M$12:M$187)+SUMIF(LoansR!$B$12:$B$187,Loans!$B125,LoansR!M$12:M$187)</f>
        <v>0</v>
      </c>
      <c r="N125" s="37">
        <f>SUMIF(LoansC!$B$12:$B$187,Loans!$B125,LoansC!N$12:N$187)+SUMIF(LoansR!$B$12:$B$187,Loans!$B125,LoansR!N$12:N$187)</f>
        <v>0</v>
      </c>
      <c r="O125" s="37">
        <f>SUMIF(LoansC!$B$12:$B$187,Loans!$B125,LoansC!O$12:O$187)+SUMIF(LoansR!$B$12:$B$187,Loans!$B125,LoansR!O$12:O$187)</f>
        <v>0</v>
      </c>
      <c r="P125" s="37">
        <f>SUMIF(LoansC!$B$12:$B$187,Loans!$B125,LoansC!P$12:P$187)+SUMIF(LoansR!$B$12:$B$187,Loans!$B125,LoansR!P$12:P$187)</f>
        <v>0</v>
      </c>
      <c r="Q125" s="37">
        <f>SUMIF(LoansC!$B$12:$B$187,Loans!$B125,LoansC!Q$12:Q$187)+SUMIF(LoansR!$B$12:$B$187,Loans!$B125,LoansR!Q$12:Q$187)</f>
        <v>0</v>
      </c>
      <c r="R125" s="37">
        <f>SUMIF(LoansC!$B$12:$B$187,Loans!$B125,LoansC!R$12:R$187)+SUMIF(LoansR!$B$12:$B$187,Loans!$B125,LoansR!R$12:R$187)</f>
        <v>0</v>
      </c>
      <c r="S125" s="37">
        <f>SUMIF(LoansC!$B$12:$B$187,Loans!$B125,LoansC!S$12:S$187)+SUMIF(LoansR!$B$12:$B$187,Loans!$B125,LoansR!S$12:S$187)</f>
        <v>0</v>
      </c>
      <c r="T125" s="37">
        <f>SUMIF(LoansC!$B$12:$B$187,Loans!$B125,LoansC!T$12:T$187)+SUMIF(LoansR!$B$12:$B$187,Loans!$B125,LoansR!T$12:T$187)</f>
        <v>0</v>
      </c>
      <c r="U125" s="37">
        <f>(SUMIF(LoansC!$B$12:$B$187,Loans!$B125,LoansC!U$12:U$187)+SUMIF(LoansR!$B$12:$B$187,Loans!$B125,LoansR!U$12:U$187))/2</f>
        <v>1</v>
      </c>
      <c r="V125" s="37">
        <f>SUMIF(LoansC!$B$12:$B$187,Loans!$B125,LoansC!V$12:V$187)+SUMIF(LoansR!$B$12:$B$187,Loans!$B125,LoansR!V$12:V$187)</f>
        <v>0</v>
      </c>
      <c r="W125" s="37">
        <f>SUMIF(LoansC!$B$12:$B$187,Loans!$B125,LoansC!W$12:W$187)+SUMIF(LoansR!$B$12:$B$187,Loans!$B125,LoansR!W$12:W$187)</f>
        <v>0</v>
      </c>
      <c r="X125" s="50">
        <f>IF(MONTH($B125)&gt;=6,VLOOKUP(YEAR($B125)+1,SRECPrice!$B$5:$C$29,2,FALSE),VLOOKUP(YEAR($B125),SRECPrice!$B$5:$C$29,2,FALSE))</f>
        <v>209</v>
      </c>
      <c r="Y125" s="37">
        <f>SUMIF(LoansC!$B$12:$B$187,Loans!$B125,LoansC!Y$12:Y$187)+SUMIF(LoansR!$B$12:$B$187,Loans!$B125,LoansR!Y$12:Y$187)</f>
        <v>0</v>
      </c>
      <c r="Z125" s="37">
        <f>SUMIF(LoansC!$B$12:$B$187,Loans!$B125,LoansC!Z$12:Z$187)+SUMIF(LoansR!$B$12:$B$187,Loans!$B125,LoansR!Z$12:Z$187)</f>
        <v>0</v>
      </c>
      <c r="AA125" s="37">
        <f>SUMIF(LoansC!$B$12:$B$187,Loans!$B125,LoansC!AA$12:AA$187)+SUMIF(LoansR!$B$12:$B$187,Loans!$B125,LoansR!AA$12:AA$187)</f>
        <v>0</v>
      </c>
      <c r="AB125" s="37">
        <f>SUMIF(LoansC!$B$12:$B$187,Loans!$B125,LoansC!AB$12:AB$187)+SUMIF(LoansR!$B$12:$B$187,Loans!$B125,LoansR!AB$12:AB$187)</f>
        <v>0</v>
      </c>
      <c r="AC125" s="37">
        <f>SUMIF(LoansC!$B$12:$B$187,Loans!$B125,LoansC!AC$12:AC$187)+SUMIF(LoansR!$B$12:$B$187,Loans!$B125,LoansR!AC$12:AC$187)</f>
        <v>0</v>
      </c>
      <c r="AD125" s="37">
        <f>SUMIF(LoansC!$B$12:$B$187,Loans!$B125,LoansC!AD$12:AD$187)+SUMIF(LoansR!$B$12:$B$187,Loans!$B125,LoansR!AD$12:AD$187)</f>
        <v>0</v>
      </c>
      <c r="AE125" s="56">
        <f>SUMIF(LoansC!$B$12:$B$187,Loans!$B125,LoansC!AE$12:AE$187)</f>
        <v>9.6699999999999994E-2</v>
      </c>
      <c r="AF125" s="37">
        <f>SUMIF(LoansC!$B$12:$B$187,Loans!$B125,LoansC!AF$12:AF$187)+SUMIF(LoansR!$B$12:$B$187,Loans!$B125,LoansR!AF$12:AF$187)</f>
        <v>0</v>
      </c>
      <c r="AG125" s="37">
        <f>SUMIF(LoansC!$B$12:$B$187,Loans!$B125,LoansC!AG$12:AG$187)+SUMIF(LoansR!$B$12:$B$187,Loans!$B125,LoansR!AG$12:AG$187)</f>
        <v>0</v>
      </c>
      <c r="AH125" s="37">
        <f>SUMIF(LoansC!$B$12:$B$187,Loans!$B125,LoansC!AH$12:AH$187)+SUMIF(LoansR!$B$12:$B$187,Loans!$B125,LoansR!AH$12:AH$187)</f>
        <v>0</v>
      </c>
      <c r="AI125" s="37">
        <f>SUMIF(LoansC!$B$12:$B$187,Loans!$B125,LoansC!AI$12:AI$187)+SUMIF(LoansR!$B$12:$B$187,Loans!$B125,LoansR!AI$12:AI$187)</f>
        <v>0</v>
      </c>
      <c r="AJ125" s="37">
        <f>SUMIF(LoansC!$B$12:$B$187,Loans!$B125,LoansC!AJ$12:AJ$187)+SUMIF(LoansR!$B$12:$B$187,Loans!$B125,LoansR!AJ$12:AJ$187)</f>
        <v>0</v>
      </c>
      <c r="AK125" s="37">
        <f>SUMIF(LoansC!$B$12:$B$187,Loans!$B125,LoansC!AK$12:AK$187)+SUMIF(LoansR!$B$12:$B$187,Loans!$B125,LoansR!AK$12:AK$187)</f>
        <v>0</v>
      </c>
      <c r="AL125" s="37">
        <f>SUMIF(LoansC!$B$12:$B$187,Loans!$B125,LoansC!AL$12:AL$187)+SUMIF(LoansR!$B$12:$B$187,Loans!$B125,LoansR!AL$12:AL$187)</f>
        <v>0</v>
      </c>
      <c r="AM125" s="37">
        <f>SUMIF(LoansC!$B$12:$B$187,Loans!$B125,LoansC!AM$12:AM$187)+SUMIF(LoansR!$B$12:$B$187,Loans!$B125,LoansR!AM$12:AM$187)</f>
        <v>0</v>
      </c>
      <c r="AN125" s="37">
        <f>SUMIF(LoansC!$B$12:$B$187,Loans!$B125,LoansC!AN$12:AN$187)+SUMIF(LoansR!$B$12:$B$187,Loans!$B125,LoansR!AN$12:AN$187)</f>
        <v>0</v>
      </c>
      <c r="AP125" s="57"/>
    </row>
    <row r="126" spans="1:42" x14ac:dyDescent="0.2">
      <c r="A126" s="1">
        <f t="shared" si="5"/>
        <v>10</v>
      </c>
      <c r="B126" s="101">
        <f t="shared" si="7"/>
        <v>46691</v>
      </c>
      <c r="C126" s="37">
        <f>SUMIF(LoansC!$B$12:$B$187,Loans!$B126,LoansC!C$12:C$187)+SUMIF(LoansR!$B$12:$B$187,Loans!$B126,LoansR!C$12:C$187)</f>
        <v>0</v>
      </c>
      <c r="D126" s="37">
        <f>SUMIF(LoansC!$B$12:$B$187,Loans!$B126,LoansC!D$12:D$187)+SUMIF(LoansR!$B$12:$B$187,Loans!$B126,LoansR!D$12:D$187)</f>
        <v>166705899.51000002</v>
      </c>
      <c r="E126" s="37">
        <f>SUMIF(LoansC!$B$12:$B$187,Loans!$B126,LoansC!E$12:E$187)+SUMIF(LoansR!$B$12:$B$187,Loans!$B126,LoansR!E$12:E$187)</f>
        <v>0</v>
      </c>
      <c r="F126" s="37">
        <f>SUMIF(LoansC!$B$12:$B$187,Loans!$B126,LoansC!F$12:F$187)+SUMIF(LoansR!$B$12:$B$187,Loans!$B126,LoansR!F$12:F$187)</f>
        <v>0</v>
      </c>
      <c r="G126" s="37">
        <f>SUMIF(LoansC!$B$12:$B$187,Loans!$B126,LoansC!G$12:G$187)+SUMIF(LoansR!$B$12:$B$187,Loans!$B126,LoansR!G$12:G$187)</f>
        <v>0</v>
      </c>
      <c r="H126" s="37">
        <f>SUMIF(LoansC!$B$12:$B$187,Loans!$B126,LoansC!H$12:H$187)+SUMIF(LoansR!$B$12:$B$187,Loans!$B126,LoansR!H$12:H$187)</f>
        <v>0</v>
      </c>
      <c r="I126" s="37">
        <f>SUMIF(LoansC!$B$12:$B$187,Loans!$B126,LoansC!I$12:I$187)+SUMIF(LoansR!$B$12:$B$187,Loans!$B126,LoansR!I$12:I$187)</f>
        <v>0</v>
      </c>
      <c r="J126" s="37">
        <f>SUMIF(LoansC!$B$12:$B$187,Loans!$B126,LoansC!J$12:J$187)+SUMIF(LoansR!$B$12:$B$187,Loans!$B126,LoansR!J$12:J$187)</f>
        <v>0</v>
      </c>
      <c r="K126" s="37">
        <f>SUMIF(LoansC!$B$12:$B$187,Loans!$B126,LoansC!K$12:K$187)+SUMIF(LoansR!$B$12:$B$187,Loans!$B126,LoansR!K$12:K$187)</f>
        <v>0</v>
      </c>
      <c r="L126" s="37">
        <f>SUMIF(LoansC!$B$12:$B$187,Loans!$B126,LoansC!L$12:L$187)+SUMIF(LoansR!$B$12:$B$187,Loans!$B126,LoansR!L$12:L$187)</f>
        <v>0</v>
      </c>
      <c r="M126" s="37">
        <f>SUMIF(LoansC!$B$12:$B$187,Loans!$B126,LoansC!M$12:M$187)+SUMIF(LoansR!$B$12:$B$187,Loans!$B126,LoansR!M$12:M$187)</f>
        <v>0</v>
      </c>
      <c r="N126" s="37">
        <f>SUMIF(LoansC!$B$12:$B$187,Loans!$B126,LoansC!N$12:N$187)+SUMIF(LoansR!$B$12:$B$187,Loans!$B126,LoansR!N$12:N$187)</f>
        <v>0</v>
      </c>
      <c r="O126" s="37">
        <f>SUMIF(LoansC!$B$12:$B$187,Loans!$B126,LoansC!O$12:O$187)+SUMIF(LoansR!$B$12:$B$187,Loans!$B126,LoansR!O$12:O$187)</f>
        <v>0</v>
      </c>
      <c r="P126" s="37">
        <f>SUMIF(LoansC!$B$12:$B$187,Loans!$B126,LoansC!P$12:P$187)+SUMIF(LoansR!$B$12:$B$187,Loans!$B126,LoansR!P$12:P$187)</f>
        <v>0</v>
      </c>
      <c r="Q126" s="37">
        <f>SUMIF(LoansC!$B$12:$B$187,Loans!$B126,LoansC!Q$12:Q$187)+SUMIF(LoansR!$B$12:$B$187,Loans!$B126,LoansR!Q$12:Q$187)</f>
        <v>0</v>
      </c>
      <c r="R126" s="37">
        <f>SUMIF(LoansC!$B$12:$B$187,Loans!$B126,LoansC!R$12:R$187)+SUMIF(LoansR!$B$12:$B$187,Loans!$B126,LoansR!R$12:R$187)</f>
        <v>0</v>
      </c>
      <c r="S126" s="37">
        <f>SUMIF(LoansC!$B$12:$B$187,Loans!$B126,LoansC!S$12:S$187)+SUMIF(LoansR!$B$12:$B$187,Loans!$B126,LoansR!S$12:S$187)</f>
        <v>0</v>
      </c>
      <c r="T126" s="37">
        <f>SUMIF(LoansC!$B$12:$B$187,Loans!$B126,LoansC!T$12:T$187)+SUMIF(LoansR!$B$12:$B$187,Loans!$B126,LoansR!T$12:T$187)</f>
        <v>0</v>
      </c>
      <c r="U126" s="37">
        <f>(SUMIF(LoansC!$B$12:$B$187,Loans!$B126,LoansC!U$12:U$187)+SUMIF(LoansR!$B$12:$B$187,Loans!$B126,LoansR!U$12:U$187))/2</f>
        <v>1</v>
      </c>
      <c r="V126" s="37">
        <f>SUMIF(LoansC!$B$12:$B$187,Loans!$B126,LoansC!V$12:V$187)+SUMIF(LoansR!$B$12:$B$187,Loans!$B126,LoansR!V$12:V$187)</f>
        <v>0</v>
      </c>
      <c r="W126" s="37">
        <f>SUMIF(LoansC!$B$12:$B$187,Loans!$B126,LoansC!W$12:W$187)+SUMIF(LoansR!$B$12:$B$187,Loans!$B126,LoansR!W$12:W$187)</f>
        <v>0</v>
      </c>
      <c r="X126" s="50">
        <f>IF(MONTH($B126)&gt;=6,VLOOKUP(YEAR($B126)+1,SRECPrice!$B$5:$C$29,2,FALSE),VLOOKUP(YEAR($B126),SRECPrice!$B$5:$C$29,2,FALSE))</f>
        <v>209</v>
      </c>
      <c r="Y126" s="37">
        <f>SUMIF(LoansC!$B$12:$B$187,Loans!$B126,LoansC!Y$12:Y$187)+SUMIF(LoansR!$B$12:$B$187,Loans!$B126,LoansR!Y$12:Y$187)</f>
        <v>0</v>
      </c>
      <c r="Z126" s="37">
        <f>SUMIF(LoansC!$B$12:$B$187,Loans!$B126,LoansC!Z$12:Z$187)+SUMIF(LoansR!$B$12:$B$187,Loans!$B126,LoansR!Z$12:Z$187)</f>
        <v>0</v>
      </c>
      <c r="AA126" s="37">
        <f>SUMIF(LoansC!$B$12:$B$187,Loans!$B126,LoansC!AA$12:AA$187)+SUMIF(LoansR!$B$12:$B$187,Loans!$B126,LoansR!AA$12:AA$187)</f>
        <v>0</v>
      </c>
      <c r="AB126" s="37">
        <f>SUMIF(LoansC!$B$12:$B$187,Loans!$B126,LoansC!AB$12:AB$187)+SUMIF(LoansR!$B$12:$B$187,Loans!$B126,LoansR!AB$12:AB$187)</f>
        <v>0</v>
      </c>
      <c r="AC126" s="37">
        <f>SUMIF(LoansC!$B$12:$B$187,Loans!$B126,LoansC!AC$12:AC$187)+SUMIF(LoansR!$B$12:$B$187,Loans!$B126,LoansR!AC$12:AC$187)</f>
        <v>0</v>
      </c>
      <c r="AD126" s="37">
        <f>SUMIF(LoansC!$B$12:$B$187,Loans!$B126,LoansC!AD$12:AD$187)+SUMIF(LoansR!$B$12:$B$187,Loans!$B126,LoansR!AD$12:AD$187)</f>
        <v>0</v>
      </c>
      <c r="AE126" s="56">
        <f>SUMIF(LoansC!$B$12:$B$187,Loans!$B126,LoansC!AE$12:AE$187)</f>
        <v>9.6699999999999994E-2</v>
      </c>
      <c r="AF126" s="37">
        <f>SUMIF(LoansC!$B$12:$B$187,Loans!$B126,LoansC!AF$12:AF$187)+SUMIF(LoansR!$B$12:$B$187,Loans!$B126,LoansR!AF$12:AF$187)</f>
        <v>0</v>
      </c>
      <c r="AG126" s="37">
        <f>SUMIF(LoansC!$B$12:$B$187,Loans!$B126,LoansC!AG$12:AG$187)+SUMIF(LoansR!$B$12:$B$187,Loans!$B126,LoansR!AG$12:AG$187)</f>
        <v>0</v>
      </c>
      <c r="AH126" s="37">
        <f>SUMIF(LoansC!$B$12:$B$187,Loans!$B126,LoansC!AH$12:AH$187)+SUMIF(LoansR!$B$12:$B$187,Loans!$B126,LoansR!AH$12:AH$187)</f>
        <v>0</v>
      </c>
      <c r="AI126" s="37">
        <f>SUMIF(LoansC!$B$12:$B$187,Loans!$B126,LoansC!AI$12:AI$187)+SUMIF(LoansR!$B$12:$B$187,Loans!$B126,LoansR!AI$12:AI$187)</f>
        <v>0</v>
      </c>
      <c r="AJ126" s="37">
        <f>SUMIF(LoansC!$B$12:$B$187,Loans!$B126,LoansC!AJ$12:AJ$187)+SUMIF(LoansR!$B$12:$B$187,Loans!$B126,LoansR!AJ$12:AJ$187)</f>
        <v>0</v>
      </c>
      <c r="AK126" s="37">
        <f>SUMIF(LoansC!$B$12:$B$187,Loans!$B126,LoansC!AK$12:AK$187)+SUMIF(LoansR!$B$12:$B$187,Loans!$B126,LoansR!AK$12:AK$187)</f>
        <v>0</v>
      </c>
      <c r="AL126" s="37">
        <f>SUMIF(LoansC!$B$12:$B$187,Loans!$B126,LoansC!AL$12:AL$187)+SUMIF(LoansR!$B$12:$B$187,Loans!$B126,LoansR!AL$12:AL$187)</f>
        <v>0</v>
      </c>
      <c r="AM126" s="37">
        <f>SUMIF(LoansC!$B$12:$B$187,Loans!$B126,LoansC!AM$12:AM$187)+SUMIF(LoansR!$B$12:$B$187,Loans!$B126,LoansR!AM$12:AM$187)</f>
        <v>0</v>
      </c>
      <c r="AN126" s="37">
        <f>SUMIF(LoansC!$B$12:$B$187,Loans!$B126,LoansC!AN$12:AN$187)+SUMIF(LoansR!$B$12:$B$187,Loans!$B126,LoansR!AN$12:AN$187)</f>
        <v>0</v>
      </c>
      <c r="AP126" s="57"/>
    </row>
    <row r="127" spans="1:42" x14ac:dyDescent="0.2">
      <c r="A127" s="1">
        <f t="shared" si="5"/>
        <v>11</v>
      </c>
      <c r="B127" s="101">
        <f t="shared" si="7"/>
        <v>46721</v>
      </c>
      <c r="C127" s="37">
        <f>SUMIF(LoansC!$B$12:$B$187,Loans!$B127,LoansC!C$12:C$187)+SUMIF(LoansR!$B$12:$B$187,Loans!$B127,LoansR!C$12:C$187)</f>
        <v>0</v>
      </c>
      <c r="D127" s="37">
        <f>SUMIF(LoansC!$B$12:$B$187,Loans!$B127,LoansC!D$12:D$187)+SUMIF(LoansR!$B$12:$B$187,Loans!$B127,LoansR!D$12:D$187)</f>
        <v>166705899.51000002</v>
      </c>
      <c r="E127" s="37">
        <f>SUMIF(LoansC!$B$12:$B$187,Loans!$B127,LoansC!E$12:E$187)+SUMIF(LoansR!$B$12:$B$187,Loans!$B127,LoansR!E$12:E$187)</f>
        <v>0</v>
      </c>
      <c r="F127" s="37">
        <f>SUMIF(LoansC!$B$12:$B$187,Loans!$B127,LoansC!F$12:F$187)+SUMIF(LoansR!$B$12:$B$187,Loans!$B127,LoansR!F$12:F$187)</f>
        <v>0</v>
      </c>
      <c r="G127" s="37">
        <f>SUMIF(LoansC!$B$12:$B$187,Loans!$B127,LoansC!G$12:G$187)+SUMIF(LoansR!$B$12:$B$187,Loans!$B127,LoansR!G$12:G$187)</f>
        <v>0</v>
      </c>
      <c r="H127" s="37">
        <f>SUMIF(LoansC!$B$12:$B$187,Loans!$B127,LoansC!H$12:H$187)+SUMIF(LoansR!$B$12:$B$187,Loans!$B127,LoansR!H$12:H$187)</f>
        <v>0</v>
      </c>
      <c r="I127" s="37">
        <f>SUMIF(LoansC!$B$12:$B$187,Loans!$B127,LoansC!I$12:I$187)+SUMIF(LoansR!$B$12:$B$187,Loans!$B127,LoansR!I$12:I$187)</f>
        <v>0</v>
      </c>
      <c r="J127" s="37">
        <f>SUMIF(LoansC!$B$12:$B$187,Loans!$B127,LoansC!J$12:J$187)+SUMIF(LoansR!$B$12:$B$187,Loans!$B127,LoansR!J$12:J$187)</f>
        <v>0</v>
      </c>
      <c r="K127" s="37">
        <f>SUMIF(LoansC!$B$12:$B$187,Loans!$B127,LoansC!K$12:K$187)+SUMIF(LoansR!$B$12:$B$187,Loans!$B127,LoansR!K$12:K$187)</f>
        <v>0</v>
      </c>
      <c r="L127" s="37">
        <f>SUMIF(LoansC!$B$12:$B$187,Loans!$B127,LoansC!L$12:L$187)+SUMIF(LoansR!$B$12:$B$187,Loans!$B127,LoansR!L$12:L$187)</f>
        <v>0</v>
      </c>
      <c r="M127" s="37">
        <f>SUMIF(LoansC!$B$12:$B$187,Loans!$B127,LoansC!M$12:M$187)+SUMIF(LoansR!$B$12:$B$187,Loans!$B127,LoansR!M$12:M$187)</f>
        <v>0</v>
      </c>
      <c r="N127" s="37">
        <f>SUMIF(LoansC!$B$12:$B$187,Loans!$B127,LoansC!N$12:N$187)+SUMIF(LoansR!$B$12:$B$187,Loans!$B127,LoansR!N$12:N$187)</f>
        <v>0</v>
      </c>
      <c r="O127" s="37">
        <f>SUMIF(LoansC!$B$12:$B$187,Loans!$B127,LoansC!O$12:O$187)+SUMIF(LoansR!$B$12:$B$187,Loans!$B127,LoansR!O$12:O$187)</f>
        <v>0</v>
      </c>
      <c r="P127" s="37">
        <f>SUMIF(LoansC!$B$12:$B$187,Loans!$B127,LoansC!P$12:P$187)+SUMIF(LoansR!$B$12:$B$187,Loans!$B127,LoansR!P$12:P$187)</f>
        <v>0</v>
      </c>
      <c r="Q127" s="37">
        <f>SUMIF(LoansC!$B$12:$B$187,Loans!$B127,LoansC!Q$12:Q$187)+SUMIF(LoansR!$B$12:$B$187,Loans!$B127,LoansR!Q$12:Q$187)</f>
        <v>0</v>
      </c>
      <c r="R127" s="37">
        <f>SUMIF(LoansC!$B$12:$B$187,Loans!$B127,LoansC!R$12:R$187)+SUMIF(LoansR!$B$12:$B$187,Loans!$B127,LoansR!R$12:R$187)</f>
        <v>0</v>
      </c>
      <c r="S127" s="37">
        <f>SUMIF(LoansC!$B$12:$B$187,Loans!$B127,LoansC!S$12:S$187)+SUMIF(LoansR!$B$12:$B$187,Loans!$B127,LoansR!S$12:S$187)</f>
        <v>0</v>
      </c>
      <c r="T127" s="37">
        <f>SUMIF(LoansC!$B$12:$B$187,Loans!$B127,LoansC!T$12:T$187)+SUMIF(LoansR!$B$12:$B$187,Loans!$B127,LoansR!T$12:T$187)</f>
        <v>0</v>
      </c>
      <c r="U127" s="37">
        <f>(SUMIF(LoansC!$B$12:$B$187,Loans!$B127,LoansC!U$12:U$187)+SUMIF(LoansR!$B$12:$B$187,Loans!$B127,LoansR!U$12:U$187))/2</f>
        <v>1</v>
      </c>
      <c r="V127" s="37">
        <f>SUMIF(LoansC!$B$12:$B$187,Loans!$B127,LoansC!V$12:V$187)+SUMIF(LoansR!$B$12:$B$187,Loans!$B127,LoansR!V$12:V$187)</f>
        <v>0</v>
      </c>
      <c r="W127" s="37">
        <f>SUMIF(LoansC!$B$12:$B$187,Loans!$B127,LoansC!W$12:W$187)+SUMIF(LoansR!$B$12:$B$187,Loans!$B127,LoansR!W$12:W$187)</f>
        <v>0</v>
      </c>
      <c r="X127" s="50">
        <f>IF(MONTH($B127)&gt;=6,VLOOKUP(YEAR($B127)+1,SRECPrice!$B$5:$C$29,2,FALSE),VLOOKUP(YEAR($B127),SRECPrice!$B$5:$C$29,2,FALSE))</f>
        <v>209</v>
      </c>
      <c r="Y127" s="37">
        <f>SUMIF(LoansC!$B$12:$B$187,Loans!$B127,LoansC!Y$12:Y$187)+SUMIF(LoansR!$B$12:$B$187,Loans!$B127,LoansR!Y$12:Y$187)</f>
        <v>0</v>
      </c>
      <c r="Z127" s="37">
        <f>SUMIF(LoansC!$B$12:$B$187,Loans!$B127,LoansC!Z$12:Z$187)+SUMIF(LoansR!$B$12:$B$187,Loans!$B127,LoansR!Z$12:Z$187)</f>
        <v>0</v>
      </c>
      <c r="AA127" s="37">
        <f>SUMIF(LoansC!$B$12:$B$187,Loans!$B127,LoansC!AA$12:AA$187)+SUMIF(LoansR!$B$12:$B$187,Loans!$B127,LoansR!AA$12:AA$187)</f>
        <v>0</v>
      </c>
      <c r="AB127" s="37">
        <f>SUMIF(LoansC!$B$12:$B$187,Loans!$B127,LoansC!AB$12:AB$187)+SUMIF(LoansR!$B$12:$B$187,Loans!$B127,LoansR!AB$12:AB$187)</f>
        <v>0</v>
      </c>
      <c r="AC127" s="37">
        <f>SUMIF(LoansC!$B$12:$B$187,Loans!$B127,LoansC!AC$12:AC$187)+SUMIF(LoansR!$B$12:$B$187,Loans!$B127,LoansR!AC$12:AC$187)</f>
        <v>0</v>
      </c>
      <c r="AD127" s="37">
        <f>SUMIF(LoansC!$B$12:$B$187,Loans!$B127,LoansC!AD$12:AD$187)+SUMIF(LoansR!$B$12:$B$187,Loans!$B127,LoansR!AD$12:AD$187)</f>
        <v>0</v>
      </c>
      <c r="AE127" s="56">
        <f>SUMIF(LoansC!$B$12:$B$187,Loans!$B127,LoansC!AE$12:AE$187)</f>
        <v>9.6699999999999994E-2</v>
      </c>
      <c r="AF127" s="37">
        <f>SUMIF(LoansC!$B$12:$B$187,Loans!$B127,LoansC!AF$12:AF$187)+SUMIF(LoansR!$B$12:$B$187,Loans!$B127,LoansR!AF$12:AF$187)</f>
        <v>0</v>
      </c>
      <c r="AG127" s="37">
        <f>SUMIF(LoansC!$B$12:$B$187,Loans!$B127,LoansC!AG$12:AG$187)+SUMIF(LoansR!$B$12:$B$187,Loans!$B127,LoansR!AG$12:AG$187)</f>
        <v>0</v>
      </c>
      <c r="AH127" s="37">
        <f>SUMIF(LoansC!$B$12:$B$187,Loans!$B127,LoansC!AH$12:AH$187)+SUMIF(LoansR!$B$12:$B$187,Loans!$B127,LoansR!AH$12:AH$187)</f>
        <v>0</v>
      </c>
      <c r="AI127" s="37">
        <f>SUMIF(LoansC!$B$12:$B$187,Loans!$B127,LoansC!AI$12:AI$187)+SUMIF(LoansR!$B$12:$B$187,Loans!$B127,LoansR!AI$12:AI$187)</f>
        <v>0</v>
      </c>
      <c r="AJ127" s="37">
        <f>SUMIF(LoansC!$B$12:$B$187,Loans!$B127,LoansC!AJ$12:AJ$187)+SUMIF(LoansR!$B$12:$B$187,Loans!$B127,LoansR!AJ$12:AJ$187)</f>
        <v>0</v>
      </c>
      <c r="AK127" s="37">
        <f>SUMIF(LoansC!$B$12:$B$187,Loans!$B127,LoansC!AK$12:AK$187)+SUMIF(LoansR!$B$12:$B$187,Loans!$B127,LoansR!AK$12:AK$187)</f>
        <v>0</v>
      </c>
      <c r="AL127" s="37">
        <f>SUMIF(LoansC!$B$12:$B$187,Loans!$B127,LoansC!AL$12:AL$187)+SUMIF(LoansR!$B$12:$B$187,Loans!$B127,LoansR!AL$12:AL$187)</f>
        <v>0</v>
      </c>
      <c r="AM127" s="37">
        <f>SUMIF(LoansC!$B$12:$B$187,Loans!$B127,LoansC!AM$12:AM$187)+SUMIF(LoansR!$B$12:$B$187,Loans!$B127,LoansR!AM$12:AM$187)</f>
        <v>0</v>
      </c>
      <c r="AN127" s="37">
        <f>SUMIF(LoansC!$B$12:$B$187,Loans!$B127,LoansC!AN$12:AN$187)+SUMIF(LoansR!$B$12:$B$187,Loans!$B127,LoansR!AN$12:AN$187)</f>
        <v>0</v>
      </c>
      <c r="AP127" s="57"/>
    </row>
    <row r="128" spans="1:42" x14ac:dyDescent="0.2">
      <c r="A128" s="1">
        <f t="shared" si="5"/>
        <v>12</v>
      </c>
      <c r="B128" s="101">
        <f t="shared" si="7"/>
        <v>46752</v>
      </c>
      <c r="C128" s="37">
        <f>SUMIF(LoansC!$B$12:$B$187,Loans!$B128,LoansC!C$12:C$187)+SUMIF(LoansR!$B$12:$B$187,Loans!$B128,LoansR!C$12:C$187)</f>
        <v>0</v>
      </c>
      <c r="D128" s="37">
        <f>SUMIF(LoansC!$B$12:$B$187,Loans!$B128,LoansC!D$12:D$187)+SUMIF(LoansR!$B$12:$B$187,Loans!$B128,LoansR!D$12:D$187)</f>
        <v>166705899.51000002</v>
      </c>
      <c r="E128" s="37">
        <f>SUMIF(LoansC!$B$12:$B$187,Loans!$B128,LoansC!E$12:E$187)+SUMIF(LoansR!$B$12:$B$187,Loans!$B128,LoansR!E$12:E$187)</f>
        <v>0</v>
      </c>
      <c r="F128" s="37">
        <f>SUMIF(LoansC!$B$12:$B$187,Loans!$B128,LoansC!F$12:F$187)+SUMIF(LoansR!$B$12:$B$187,Loans!$B128,LoansR!F$12:F$187)</f>
        <v>0</v>
      </c>
      <c r="G128" s="37">
        <f>SUMIF(LoansC!$B$12:$B$187,Loans!$B128,LoansC!G$12:G$187)+SUMIF(LoansR!$B$12:$B$187,Loans!$B128,LoansR!G$12:G$187)</f>
        <v>0</v>
      </c>
      <c r="H128" s="37">
        <f>SUMIF(LoansC!$B$12:$B$187,Loans!$B128,LoansC!H$12:H$187)+SUMIF(LoansR!$B$12:$B$187,Loans!$B128,LoansR!H$12:H$187)</f>
        <v>0</v>
      </c>
      <c r="I128" s="37">
        <f>SUMIF(LoansC!$B$12:$B$187,Loans!$B128,LoansC!I$12:I$187)+SUMIF(LoansR!$B$12:$B$187,Loans!$B128,LoansR!I$12:I$187)</f>
        <v>0</v>
      </c>
      <c r="J128" s="37">
        <f>SUMIF(LoansC!$B$12:$B$187,Loans!$B128,LoansC!J$12:J$187)+SUMIF(LoansR!$B$12:$B$187,Loans!$B128,LoansR!J$12:J$187)</f>
        <v>0</v>
      </c>
      <c r="K128" s="37">
        <f>SUMIF(LoansC!$B$12:$B$187,Loans!$B128,LoansC!K$12:K$187)+SUMIF(LoansR!$B$12:$B$187,Loans!$B128,LoansR!K$12:K$187)</f>
        <v>0</v>
      </c>
      <c r="L128" s="37">
        <f>SUMIF(LoansC!$B$12:$B$187,Loans!$B128,LoansC!L$12:L$187)+SUMIF(LoansR!$B$12:$B$187,Loans!$B128,LoansR!L$12:L$187)</f>
        <v>0</v>
      </c>
      <c r="M128" s="37">
        <f>SUMIF(LoansC!$B$12:$B$187,Loans!$B128,LoansC!M$12:M$187)+SUMIF(LoansR!$B$12:$B$187,Loans!$B128,LoansR!M$12:M$187)</f>
        <v>0</v>
      </c>
      <c r="N128" s="37">
        <f>SUMIF(LoansC!$B$12:$B$187,Loans!$B128,LoansC!N$12:N$187)+SUMIF(LoansR!$B$12:$B$187,Loans!$B128,LoansR!N$12:N$187)</f>
        <v>0</v>
      </c>
      <c r="O128" s="37">
        <f>SUMIF(LoansC!$B$12:$B$187,Loans!$B128,LoansC!O$12:O$187)+SUMIF(LoansR!$B$12:$B$187,Loans!$B128,LoansR!O$12:O$187)</f>
        <v>0</v>
      </c>
      <c r="P128" s="37">
        <f>SUMIF(LoansC!$B$12:$B$187,Loans!$B128,LoansC!P$12:P$187)+SUMIF(LoansR!$B$12:$B$187,Loans!$B128,LoansR!P$12:P$187)</f>
        <v>0</v>
      </c>
      <c r="Q128" s="37">
        <f>SUMIF(LoansC!$B$12:$B$187,Loans!$B128,LoansC!Q$12:Q$187)+SUMIF(LoansR!$B$12:$B$187,Loans!$B128,LoansR!Q$12:Q$187)</f>
        <v>0</v>
      </c>
      <c r="R128" s="37">
        <f>SUMIF(LoansC!$B$12:$B$187,Loans!$B128,LoansC!R$12:R$187)+SUMIF(LoansR!$B$12:$B$187,Loans!$B128,LoansR!R$12:R$187)</f>
        <v>0</v>
      </c>
      <c r="S128" s="37">
        <f>SUMIF(LoansC!$B$12:$B$187,Loans!$B128,LoansC!S$12:S$187)+SUMIF(LoansR!$B$12:$B$187,Loans!$B128,LoansR!S$12:S$187)</f>
        <v>0</v>
      </c>
      <c r="T128" s="37">
        <f>SUMIF(LoansC!$B$12:$B$187,Loans!$B128,LoansC!T$12:T$187)+SUMIF(LoansR!$B$12:$B$187,Loans!$B128,LoansR!T$12:T$187)</f>
        <v>0</v>
      </c>
      <c r="U128" s="37">
        <f>(SUMIF(LoansC!$B$12:$B$187,Loans!$B128,LoansC!U$12:U$187)+SUMIF(LoansR!$B$12:$B$187,Loans!$B128,LoansR!U$12:U$187))/2</f>
        <v>1</v>
      </c>
      <c r="V128" s="37">
        <f>SUMIF(LoansC!$B$12:$B$187,Loans!$B128,LoansC!V$12:V$187)+SUMIF(LoansR!$B$12:$B$187,Loans!$B128,LoansR!V$12:V$187)</f>
        <v>0</v>
      </c>
      <c r="W128" s="37">
        <f>SUMIF(LoansC!$B$12:$B$187,Loans!$B128,LoansC!W$12:W$187)+SUMIF(LoansR!$B$12:$B$187,Loans!$B128,LoansR!W$12:W$187)</f>
        <v>0</v>
      </c>
      <c r="X128" s="50">
        <f>IF(MONTH($B128)&gt;=6,VLOOKUP(YEAR($B128)+1,SRECPrice!$B$5:$C$29,2,FALSE),VLOOKUP(YEAR($B128),SRECPrice!$B$5:$C$29,2,FALSE))</f>
        <v>209</v>
      </c>
      <c r="Y128" s="37">
        <f>SUMIF(LoansC!$B$12:$B$187,Loans!$B128,LoansC!Y$12:Y$187)+SUMIF(LoansR!$B$12:$B$187,Loans!$B128,LoansR!Y$12:Y$187)</f>
        <v>0</v>
      </c>
      <c r="Z128" s="37">
        <f>SUMIF(LoansC!$B$12:$B$187,Loans!$B128,LoansC!Z$12:Z$187)+SUMIF(LoansR!$B$12:$B$187,Loans!$B128,LoansR!Z$12:Z$187)</f>
        <v>0</v>
      </c>
      <c r="AA128" s="37">
        <f>SUMIF(LoansC!$B$12:$B$187,Loans!$B128,LoansC!AA$12:AA$187)+SUMIF(LoansR!$B$12:$B$187,Loans!$B128,LoansR!AA$12:AA$187)</f>
        <v>0</v>
      </c>
      <c r="AB128" s="37">
        <f>SUMIF(LoansC!$B$12:$B$187,Loans!$B128,LoansC!AB$12:AB$187)+SUMIF(LoansR!$B$12:$B$187,Loans!$B128,LoansR!AB$12:AB$187)</f>
        <v>0</v>
      </c>
      <c r="AC128" s="37">
        <f>SUMIF(LoansC!$B$12:$B$187,Loans!$B128,LoansC!AC$12:AC$187)+SUMIF(LoansR!$B$12:$B$187,Loans!$B128,LoansR!AC$12:AC$187)</f>
        <v>0</v>
      </c>
      <c r="AD128" s="37">
        <f>SUMIF(LoansC!$B$12:$B$187,Loans!$B128,LoansC!AD$12:AD$187)+SUMIF(LoansR!$B$12:$B$187,Loans!$B128,LoansR!AD$12:AD$187)</f>
        <v>0</v>
      </c>
      <c r="AE128" s="56">
        <f>SUMIF(LoansC!$B$12:$B$187,Loans!$B128,LoansC!AE$12:AE$187)</f>
        <v>9.6699999999999994E-2</v>
      </c>
      <c r="AF128" s="37">
        <f>SUMIF(LoansC!$B$12:$B$187,Loans!$B128,LoansC!AF$12:AF$187)+SUMIF(LoansR!$B$12:$B$187,Loans!$B128,LoansR!AF$12:AF$187)</f>
        <v>0</v>
      </c>
      <c r="AG128" s="37">
        <f>SUMIF(LoansC!$B$12:$B$187,Loans!$B128,LoansC!AG$12:AG$187)+SUMIF(LoansR!$B$12:$B$187,Loans!$B128,LoansR!AG$12:AG$187)</f>
        <v>0</v>
      </c>
      <c r="AH128" s="37">
        <f>SUMIF(LoansC!$B$12:$B$187,Loans!$B128,LoansC!AH$12:AH$187)+SUMIF(LoansR!$B$12:$B$187,Loans!$B128,LoansR!AH$12:AH$187)</f>
        <v>0</v>
      </c>
      <c r="AI128" s="37">
        <f>SUMIF(LoansC!$B$12:$B$187,Loans!$B128,LoansC!AI$12:AI$187)+SUMIF(LoansR!$B$12:$B$187,Loans!$B128,LoansR!AI$12:AI$187)</f>
        <v>0</v>
      </c>
      <c r="AJ128" s="37">
        <f>SUMIF(LoansC!$B$12:$B$187,Loans!$B128,LoansC!AJ$12:AJ$187)+SUMIF(LoansR!$B$12:$B$187,Loans!$B128,LoansR!AJ$12:AJ$187)</f>
        <v>0</v>
      </c>
      <c r="AK128" s="37">
        <f>SUMIF(LoansC!$B$12:$B$187,Loans!$B128,LoansC!AK$12:AK$187)+SUMIF(LoansR!$B$12:$B$187,Loans!$B128,LoansR!AK$12:AK$187)</f>
        <v>0</v>
      </c>
      <c r="AL128" s="37">
        <f>SUMIF(LoansC!$B$12:$B$187,Loans!$B128,LoansC!AL$12:AL$187)+SUMIF(LoansR!$B$12:$B$187,Loans!$B128,LoansR!AL$12:AL$187)</f>
        <v>0</v>
      </c>
      <c r="AM128" s="37">
        <f>SUMIF(LoansC!$B$12:$B$187,Loans!$B128,LoansC!AM$12:AM$187)+SUMIF(LoansR!$B$12:$B$187,Loans!$B128,LoansR!AM$12:AM$187)</f>
        <v>0</v>
      </c>
      <c r="AN128" s="37">
        <f>SUMIF(LoansC!$B$12:$B$187,Loans!$B128,LoansC!AN$12:AN$187)+SUMIF(LoansR!$B$12:$B$187,Loans!$B128,LoansR!AN$12:AN$187)</f>
        <v>0</v>
      </c>
      <c r="AP128" s="57"/>
    </row>
    <row r="129" spans="1:42" x14ac:dyDescent="0.2">
      <c r="A129" s="1">
        <f t="shared" si="5"/>
        <v>1</v>
      </c>
      <c r="B129" s="101">
        <f t="shared" si="7"/>
        <v>46783</v>
      </c>
      <c r="C129" s="37">
        <f>SUMIF(LoansC!$B$12:$B$187,Loans!$B129,LoansC!C$12:C$187)+SUMIF(LoansR!$B$12:$B$187,Loans!$B129,LoansR!C$12:C$187)</f>
        <v>0</v>
      </c>
      <c r="D129" s="37">
        <f>SUMIF(LoansC!$B$12:$B$187,Loans!$B129,LoansC!D$12:D$187)+SUMIF(LoansR!$B$12:$B$187,Loans!$B129,LoansR!D$12:D$187)</f>
        <v>166705899.51000002</v>
      </c>
      <c r="E129" s="37">
        <f>SUMIF(LoansC!$B$12:$B$187,Loans!$B129,LoansC!E$12:E$187)+SUMIF(LoansR!$B$12:$B$187,Loans!$B129,LoansR!E$12:E$187)</f>
        <v>0</v>
      </c>
      <c r="F129" s="37">
        <f>SUMIF(LoansC!$B$12:$B$187,Loans!$B129,LoansC!F$12:F$187)+SUMIF(LoansR!$B$12:$B$187,Loans!$B129,LoansR!F$12:F$187)</f>
        <v>0</v>
      </c>
      <c r="G129" s="37">
        <f>SUMIF(LoansC!$B$12:$B$187,Loans!$B129,LoansC!G$12:G$187)+SUMIF(LoansR!$B$12:$B$187,Loans!$B129,LoansR!G$12:G$187)</f>
        <v>0</v>
      </c>
      <c r="H129" s="37">
        <f>SUMIF(LoansC!$B$12:$B$187,Loans!$B129,LoansC!H$12:H$187)+SUMIF(LoansR!$B$12:$B$187,Loans!$B129,LoansR!H$12:H$187)</f>
        <v>0</v>
      </c>
      <c r="I129" s="37">
        <f>SUMIF(LoansC!$B$12:$B$187,Loans!$B129,LoansC!I$12:I$187)+SUMIF(LoansR!$B$12:$B$187,Loans!$B129,LoansR!I$12:I$187)</f>
        <v>0</v>
      </c>
      <c r="J129" s="37">
        <f>SUMIF(LoansC!$B$12:$B$187,Loans!$B129,LoansC!J$12:J$187)+SUMIF(LoansR!$B$12:$B$187,Loans!$B129,LoansR!J$12:J$187)</f>
        <v>0</v>
      </c>
      <c r="K129" s="37">
        <f>SUMIF(LoansC!$B$12:$B$187,Loans!$B129,LoansC!K$12:K$187)+SUMIF(LoansR!$B$12:$B$187,Loans!$B129,LoansR!K$12:K$187)</f>
        <v>0</v>
      </c>
      <c r="L129" s="37">
        <f>SUMIF(LoansC!$B$12:$B$187,Loans!$B129,LoansC!L$12:L$187)+SUMIF(LoansR!$B$12:$B$187,Loans!$B129,LoansR!L$12:L$187)</f>
        <v>0</v>
      </c>
      <c r="M129" s="37">
        <f>SUMIF(LoansC!$B$12:$B$187,Loans!$B129,LoansC!M$12:M$187)+SUMIF(LoansR!$B$12:$B$187,Loans!$B129,LoansR!M$12:M$187)</f>
        <v>0</v>
      </c>
      <c r="N129" s="37">
        <f>SUMIF(LoansC!$B$12:$B$187,Loans!$B129,LoansC!N$12:N$187)+SUMIF(LoansR!$B$12:$B$187,Loans!$B129,LoansR!N$12:N$187)</f>
        <v>0</v>
      </c>
      <c r="O129" s="37">
        <f>SUMIF(LoansC!$B$12:$B$187,Loans!$B129,LoansC!O$12:O$187)+SUMIF(LoansR!$B$12:$B$187,Loans!$B129,LoansR!O$12:O$187)</f>
        <v>0</v>
      </c>
      <c r="P129" s="37">
        <f>SUMIF(LoansC!$B$12:$B$187,Loans!$B129,LoansC!P$12:P$187)+SUMIF(LoansR!$B$12:$B$187,Loans!$B129,LoansR!P$12:P$187)</f>
        <v>0</v>
      </c>
      <c r="Q129" s="37">
        <f>SUMIF(LoansC!$B$12:$B$187,Loans!$B129,LoansC!Q$12:Q$187)+SUMIF(LoansR!$B$12:$B$187,Loans!$B129,LoansR!Q$12:Q$187)</f>
        <v>0</v>
      </c>
      <c r="R129" s="37">
        <f>SUMIF(LoansC!$B$12:$B$187,Loans!$B129,LoansC!R$12:R$187)+SUMIF(LoansR!$B$12:$B$187,Loans!$B129,LoansR!R$12:R$187)</f>
        <v>0</v>
      </c>
      <c r="S129" s="37">
        <f>SUMIF(LoansC!$B$12:$B$187,Loans!$B129,LoansC!S$12:S$187)+SUMIF(LoansR!$B$12:$B$187,Loans!$B129,LoansR!S$12:S$187)</f>
        <v>0</v>
      </c>
      <c r="T129" s="37">
        <f>SUMIF(LoansC!$B$12:$B$187,Loans!$B129,LoansC!T$12:T$187)+SUMIF(LoansR!$B$12:$B$187,Loans!$B129,LoansR!T$12:T$187)</f>
        <v>0</v>
      </c>
      <c r="U129" s="37">
        <f>(SUMIF(LoansC!$B$12:$B$187,Loans!$B129,LoansC!U$12:U$187)+SUMIF(LoansR!$B$12:$B$187,Loans!$B129,LoansR!U$12:U$187))/2</f>
        <v>1</v>
      </c>
      <c r="V129" s="37">
        <f>SUMIF(LoansC!$B$12:$B$187,Loans!$B129,LoansC!V$12:V$187)+SUMIF(LoansR!$B$12:$B$187,Loans!$B129,LoansR!V$12:V$187)</f>
        <v>0</v>
      </c>
      <c r="W129" s="37">
        <f>SUMIF(LoansC!$B$12:$B$187,Loans!$B129,LoansC!W$12:W$187)+SUMIF(LoansR!$B$12:$B$187,Loans!$B129,LoansR!W$12:W$187)</f>
        <v>0</v>
      </c>
      <c r="X129" s="50">
        <f>IF(MONTH($B129)&gt;=6,VLOOKUP(YEAR($B129)+1,SRECPrice!$B$5:$C$29,2,FALSE),VLOOKUP(YEAR($B129),SRECPrice!$B$5:$C$29,2,FALSE))</f>
        <v>209</v>
      </c>
      <c r="Y129" s="37">
        <f>SUMIF(LoansC!$B$12:$B$187,Loans!$B129,LoansC!Y$12:Y$187)+SUMIF(LoansR!$B$12:$B$187,Loans!$B129,LoansR!Y$12:Y$187)</f>
        <v>0</v>
      </c>
      <c r="Z129" s="37">
        <f>SUMIF(LoansC!$B$12:$B$187,Loans!$B129,LoansC!Z$12:Z$187)+SUMIF(LoansR!$B$12:$B$187,Loans!$B129,LoansR!Z$12:Z$187)</f>
        <v>0</v>
      </c>
      <c r="AA129" s="37">
        <f>SUMIF(LoansC!$B$12:$B$187,Loans!$B129,LoansC!AA$12:AA$187)+SUMIF(LoansR!$B$12:$B$187,Loans!$B129,LoansR!AA$12:AA$187)</f>
        <v>0</v>
      </c>
      <c r="AB129" s="37">
        <f>SUMIF(LoansC!$B$12:$B$187,Loans!$B129,LoansC!AB$12:AB$187)+SUMIF(LoansR!$B$12:$B$187,Loans!$B129,LoansR!AB$12:AB$187)</f>
        <v>0</v>
      </c>
      <c r="AC129" s="37">
        <f>SUMIF(LoansC!$B$12:$B$187,Loans!$B129,LoansC!AC$12:AC$187)+SUMIF(LoansR!$B$12:$B$187,Loans!$B129,LoansR!AC$12:AC$187)</f>
        <v>0</v>
      </c>
      <c r="AD129" s="37">
        <f>SUMIF(LoansC!$B$12:$B$187,Loans!$B129,LoansC!AD$12:AD$187)+SUMIF(LoansR!$B$12:$B$187,Loans!$B129,LoansR!AD$12:AD$187)</f>
        <v>0</v>
      </c>
      <c r="AE129" s="56">
        <f>SUMIF(LoansC!$B$12:$B$187,Loans!$B129,LoansC!AE$12:AE$187)</f>
        <v>9.6699999999999994E-2</v>
      </c>
      <c r="AF129" s="37">
        <f>SUMIF(LoansC!$B$12:$B$187,Loans!$B129,LoansC!AF$12:AF$187)+SUMIF(LoansR!$B$12:$B$187,Loans!$B129,LoansR!AF$12:AF$187)</f>
        <v>0</v>
      </c>
      <c r="AG129" s="37">
        <f>SUMIF(LoansC!$B$12:$B$187,Loans!$B129,LoansC!AG$12:AG$187)+SUMIF(LoansR!$B$12:$B$187,Loans!$B129,LoansR!AG$12:AG$187)</f>
        <v>0</v>
      </c>
      <c r="AH129" s="37">
        <f>SUMIF(LoansC!$B$12:$B$187,Loans!$B129,LoansC!AH$12:AH$187)+SUMIF(LoansR!$B$12:$B$187,Loans!$B129,LoansR!AH$12:AH$187)</f>
        <v>0</v>
      </c>
      <c r="AI129" s="37">
        <f>SUMIF(LoansC!$B$12:$B$187,Loans!$B129,LoansC!AI$12:AI$187)+SUMIF(LoansR!$B$12:$B$187,Loans!$B129,LoansR!AI$12:AI$187)</f>
        <v>0</v>
      </c>
      <c r="AJ129" s="37">
        <f>SUMIF(LoansC!$B$12:$B$187,Loans!$B129,LoansC!AJ$12:AJ$187)+SUMIF(LoansR!$B$12:$B$187,Loans!$B129,LoansR!AJ$12:AJ$187)</f>
        <v>0</v>
      </c>
      <c r="AK129" s="37">
        <f>SUMIF(LoansC!$B$12:$B$187,Loans!$B129,LoansC!AK$12:AK$187)+SUMIF(LoansR!$B$12:$B$187,Loans!$B129,LoansR!AK$12:AK$187)</f>
        <v>0</v>
      </c>
      <c r="AL129" s="37">
        <f>SUMIF(LoansC!$B$12:$B$187,Loans!$B129,LoansC!AL$12:AL$187)+SUMIF(LoansR!$B$12:$B$187,Loans!$B129,LoansR!AL$12:AL$187)</f>
        <v>0</v>
      </c>
      <c r="AM129" s="37">
        <f>SUMIF(LoansC!$B$12:$B$187,Loans!$B129,LoansC!AM$12:AM$187)+SUMIF(LoansR!$B$12:$B$187,Loans!$B129,LoansR!AM$12:AM$187)</f>
        <v>0</v>
      </c>
      <c r="AN129" s="37">
        <f>SUMIF(LoansC!$B$12:$B$187,Loans!$B129,LoansC!AN$12:AN$187)+SUMIF(LoansR!$B$12:$B$187,Loans!$B129,LoansR!AN$12:AN$187)</f>
        <v>0</v>
      </c>
      <c r="AP129" s="57"/>
    </row>
    <row r="130" spans="1:42" x14ac:dyDescent="0.2">
      <c r="A130" s="1">
        <f t="shared" si="5"/>
        <v>2</v>
      </c>
      <c r="B130" s="101">
        <f t="shared" si="7"/>
        <v>46812</v>
      </c>
      <c r="C130" s="37">
        <f>SUMIF(LoansC!$B$12:$B$187,Loans!$B130,LoansC!C$12:C$187)+SUMIF(LoansR!$B$12:$B$187,Loans!$B130,LoansR!C$12:C$187)</f>
        <v>0</v>
      </c>
      <c r="D130" s="37">
        <f>SUMIF(LoansC!$B$12:$B$187,Loans!$B130,LoansC!D$12:D$187)+SUMIF(LoansR!$B$12:$B$187,Loans!$B130,LoansR!D$12:D$187)</f>
        <v>166705899.51000002</v>
      </c>
      <c r="E130" s="37">
        <f>SUMIF(LoansC!$B$12:$B$187,Loans!$B130,LoansC!E$12:E$187)+SUMIF(LoansR!$B$12:$B$187,Loans!$B130,LoansR!E$12:E$187)</f>
        <v>0</v>
      </c>
      <c r="F130" s="37">
        <f>SUMIF(LoansC!$B$12:$B$187,Loans!$B130,LoansC!F$12:F$187)+SUMIF(LoansR!$B$12:$B$187,Loans!$B130,LoansR!F$12:F$187)</f>
        <v>0</v>
      </c>
      <c r="G130" s="37">
        <f>SUMIF(LoansC!$B$12:$B$187,Loans!$B130,LoansC!G$12:G$187)+SUMIF(LoansR!$B$12:$B$187,Loans!$B130,LoansR!G$12:G$187)</f>
        <v>0</v>
      </c>
      <c r="H130" s="37">
        <f>SUMIF(LoansC!$B$12:$B$187,Loans!$B130,LoansC!H$12:H$187)+SUMIF(LoansR!$B$12:$B$187,Loans!$B130,LoansR!H$12:H$187)</f>
        <v>0</v>
      </c>
      <c r="I130" s="37">
        <f>SUMIF(LoansC!$B$12:$B$187,Loans!$B130,LoansC!I$12:I$187)+SUMIF(LoansR!$B$12:$B$187,Loans!$B130,LoansR!I$12:I$187)</f>
        <v>0</v>
      </c>
      <c r="J130" s="37">
        <f>SUMIF(LoansC!$B$12:$B$187,Loans!$B130,LoansC!J$12:J$187)+SUMIF(LoansR!$B$12:$B$187,Loans!$B130,LoansR!J$12:J$187)</f>
        <v>0</v>
      </c>
      <c r="K130" s="37">
        <f>SUMIF(LoansC!$B$12:$B$187,Loans!$B130,LoansC!K$12:K$187)+SUMIF(LoansR!$B$12:$B$187,Loans!$B130,LoansR!K$12:K$187)</f>
        <v>0</v>
      </c>
      <c r="L130" s="37">
        <f>SUMIF(LoansC!$B$12:$B$187,Loans!$B130,LoansC!L$12:L$187)+SUMIF(LoansR!$B$12:$B$187,Loans!$B130,LoansR!L$12:L$187)</f>
        <v>0</v>
      </c>
      <c r="M130" s="37">
        <f>SUMIF(LoansC!$B$12:$B$187,Loans!$B130,LoansC!M$12:M$187)+SUMIF(LoansR!$B$12:$B$187,Loans!$B130,LoansR!M$12:M$187)</f>
        <v>0</v>
      </c>
      <c r="N130" s="37">
        <f>SUMIF(LoansC!$B$12:$B$187,Loans!$B130,LoansC!N$12:N$187)+SUMIF(LoansR!$B$12:$B$187,Loans!$B130,LoansR!N$12:N$187)</f>
        <v>0</v>
      </c>
      <c r="O130" s="37">
        <f>SUMIF(LoansC!$B$12:$B$187,Loans!$B130,LoansC!O$12:O$187)+SUMIF(LoansR!$B$12:$B$187,Loans!$B130,LoansR!O$12:O$187)</f>
        <v>0</v>
      </c>
      <c r="P130" s="37">
        <f>SUMIF(LoansC!$B$12:$B$187,Loans!$B130,LoansC!P$12:P$187)+SUMIF(LoansR!$B$12:$B$187,Loans!$B130,LoansR!P$12:P$187)</f>
        <v>0</v>
      </c>
      <c r="Q130" s="37">
        <f>SUMIF(LoansC!$B$12:$B$187,Loans!$B130,LoansC!Q$12:Q$187)+SUMIF(LoansR!$B$12:$B$187,Loans!$B130,LoansR!Q$12:Q$187)</f>
        <v>0</v>
      </c>
      <c r="R130" s="37">
        <f>SUMIF(LoansC!$B$12:$B$187,Loans!$B130,LoansC!R$12:R$187)+SUMIF(LoansR!$B$12:$B$187,Loans!$B130,LoansR!R$12:R$187)</f>
        <v>0</v>
      </c>
      <c r="S130" s="37">
        <f>SUMIF(LoansC!$B$12:$B$187,Loans!$B130,LoansC!S$12:S$187)+SUMIF(LoansR!$B$12:$B$187,Loans!$B130,LoansR!S$12:S$187)</f>
        <v>0</v>
      </c>
      <c r="T130" s="37">
        <f>SUMIF(LoansC!$B$12:$B$187,Loans!$B130,LoansC!T$12:T$187)+SUMIF(LoansR!$B$12:$B$187,Loans!$B130,LoansR!T$12:T$187)</f>
        <v>0</v>
      </c>
      <c r="U130" s="37">
        <f>(SUMIF(LoansC!$B$12:$B$187,Loans!$B130,LoansC!U$12:U$187)+SUMIF(LoansR!$B$12:$B$187,Loans!$B130,LoansR!U$12:U$187))/2</f>
        <v>1</v>
      </c>
      <c r="V130" s="37">
        <f>SUMIF(LoansC!$B$12:$B$187,Loans!$B130,LoansC!V$12:V$187)+SUMIF(LoansR!$B$12:$B$187,Loans!$B130,LoansR!V$12:V$187)</f>
        <v>0</v>
      </c>
      <c r="W130" s="37">
        <f>SUMIF(LoansC!$B$12:$B$187,Loans!$B130,LoansC!W$12:W$187)+SUMIF(LoansR!$B$12:$B$187,Loans!$B130,LoansR!W$12:W$187)</f>
        <v>0</v>
      </c>
      <c r="X130" s="50">
        <f>IF(MONTH($B130)&gt;=6,VLOOKUP(YEAR($B130)+1,SRECPrice!$B$5:$C$29,2,FALSE),VLOOKUP(YEAR($B130),SRECPrice!$B$5:$C$29,2,FALSE))</f>
        <v>209</v>
      </c>
      <c r="Y130" s="37">
        <f>SUMIF(LoansC!$B$12:$B$187,Loans!$B130,LoansC!Y$12:Y$187)+SUMIF(LoansR!$B$12:$B$187,Loans!$B130,LoansR!Y$12:Y$187)</f>
        <v>0</v>
      </c>
      <c r="Z130" s="37">
        <f>SUMIF(LoansC!$B$12:$B$187,Loans!$B130,LoansC!Z$12:Z$187)+SUMIF(LoansR!$B$12:$B$187,Loans!$B130,LoansR!Z$12:Z$187)</f>
        <v>0</v>
      </c>
      <c r="AA130" s="37">
        <f>SUMIF(LoansC!$B$12:$B$187,Loans!$B130,LoansC!AA$12:AA$187)+SUMIF(LoansR!$B$12:$B$187,Loans!$B130,LoansR!AA$12:AA$187)</f>
        <v>0</v>
      </c>
      <c r="AB130" s="37">
        <f>SUMIF(LoansC!$B$12:$B$187,Loans!$B130,LoansC!AB$12:AB$187)+SUMIF(LoansR!$B$12:$B$187,Loans!$B130,LoansR!AB$12:AB$187)</f>
        <v>0</v>
      </c>
      <c r="AC130" s="37">
        <f>SUMIF(LoansC!$B$12:$B$187,Loans!$B130,LoansC!AC$12:AC$187)+SUMIF(LoansR!$B$12:$B$187,Loans!$B130,LoansR!AC$12:AC$187)</f>
        <v>0</v>
      </c>
      <c r="AD130" s="37">
        <f>SUMIF(LoansC!$B$12:$B$187,Loans!$B130,LoansC!AD$12:AD$187)+SUMIF(LoansR!$B$12:$B$187,Loans!$B130,LoansR!AD$12:AD$187)</f>
        <v>0</v>
      </c>
      <c r="AE130" s="56">
        <f>SUMIF(LoansC!$B$12:$B$187,Loans!$B130,LoansC!AE$12:AE$187)</f>
        <v>9.6699999999999994E-2</v>
      </c>
      <c r="AF130" s="37">
        <f>SUMIF(LoansC!$B$12:$B$187,Loans!$B130,LoansC!AF$12:AF$187)+SUMIF(LoansR!$B$12:$B$187,Loans!$B130,LoansR!AF$12:AF$187)</f>
        <v>0</v>
      </c>
      <c r="AG130" s="37">
        <f>SUMIF(LoansC!$B$12:$B$187,Loans!$B130,LoansC!AG$12:AG$187)+SUMIF(LoansR!$B$12:$B$187,Loans!$B130,LoansR!AG$12:AG$187)</f>
        <v>0</v>
      </c>
      <c r="AH130" s="37">
        <f>SUMIF(LoansC!$B$12:$B$187,Loans!$B130,LoansC!AH$12:AH$187)+SUMIF(LoansR!$B$12:$B$187,Loans!$B130,LoansR!AH$12:AH$187)</f>
        <v>0</v>
      </c>
      <c r="AI130" s="37">
        <f>SUMIF(LoansC!$B$12:$B$187,Loans!$B130,LoansC!AI$12:AI$187)+SUMIF(LoansR!$B$12:$B$187,Loans!$B130,LoansR!AI$12:AI$187)</f>
        <v>0</v>
      </c>
      <c r="AJ130" s="37">
        <f>SUMIF(LoansC!$B$12:$B$187,Loans!$B130,LoansC!AJ$12:AJ$187)+SUMIF(LoansR!$B$12:$B$187,Loans!$B130,LoansR!AJ$12:AJ$187)</f>
        <v>0</v>
      </c>
      <c r="AK130" s="37">
        <f>SUMIF(LoansC!$B$12:$B$187,Loans!$B130,LoansC!AK$12:AK$187)+SUMIF(LoansR!$B$12:$B$187,Loans!$B130,LoansR!AK$12:AK$187)</f>
        <v>0</v>
      </c>
      <c r="AL130" s="37">
        <f>SUMIF(LoansC!$B$12:$B$187,Loans!$B130,LoansC!AL$12:AL$187)+SUMIF(LoansR!$B$12:$B$187,Loans!$B130,LoansR!AL$12:AL$187)</f>
        <v>0</v>
      </c>
      <c r="AM130" s="37">
        <f>SUMIF(LoansC!$B$12:$B$187,Loans!$B130,LoansC!AM$12:AM$187)+SUMIF(LoansR!$B$12:$B$187,Loans!$B130,LoansR!AM$12:AM$187)</f>
        <v>0</v>
      </c>
      <c r="AN130" s="37">
        <f>SUMIF(LoansC!$B$12:$B$187,Loans!$B130,LoansC!AN$12:AN$187)+SUMIF(LoansR!$B$12:$B$187,Loans!$B130,LoansR!AN$12:AN$187)</f>
        <v>0</v>
      </c>
      <c r="AP130" s="57"/>
    </row>
    <row r="131" spans="1:42" x14ac:dyDescent="0.2">
      <c r="A131" s="1">
        <f t="shared" si="5"/>
        <v>3</v>
      </c>
      <c r="B131" s="101">
        <f t="shared" si="7"/>
        <v>46843</v>
      </c>
      <c r="C131" s="37">
        <f>SUMIF(LoansC!$B$12:$B$187,Loans!$B131,LoansC!C$12:C$187)+SUMIF(LoansR!$B$12:$B$187,Loans!$B131,LoansR!C$12:C$187)</f>
        <v>0</v>
      </c>
      <c r="D131" s="37">
        <f>SUMIF(LoansC!$B$12:$B$187,Loans!$B131,LoansC!D$12:D$187)+SUMIF(LoansR!$B$12:$B$187,Loans!$B131,LoansR!D$12:D$187)</f>
        <v>166705899.51000002</v>
      </c>
      <c r="E131" s="37">
        <f>SUMIF(LoansC!$B$12:$B$187,Loans!$B131,LoansC!E$12:E$187)+SUMIF(LoansR!$B$12:$B$187,Loans!$B131,LoansR!E$12:E$187)</f>
        <v>0</v>
      </c>
      <c r="F131" s="37">
        <f>SUMIF(LoansC!$B$12:$B$187,Loans!$B131,LoansC!F$12:F$187)+SUMIF(LoansR!$B$12:$B$187,Loans!$B131,LoansR!F$12:F$187)</f>
        <v>0</v>
      </c>
      <c r="G131" s="37">
        <f>SUMIF(LoansC!$B$12:$B$187,Loans!$B131,LoansC!G$12:G$187)+SUMIF(LoansR!$B$12:$B$187,Loans!$B131,LoansR!G$12:G$187)</f>
        <v>0</v>
      </c>
      <c r="H131" s="37">
        <f>SUMIF(LoansC!$B$12:$B$187,Loans!$B131,LoansC!H$12:H$187)+SUMIF(LoansR!$B$12:$B$187,Loans!$B131,LoansR!H$12:H$187)</f>
        <v>0</v>
      </c>
      <c r="I131" s="37">
        <f>SUMIF(LoansC!$B$12:$B$187,Loans!$B131,LoansC!I$12:I$187)+SUMIF(LoansR!$B$12:$B$187,Loans!$B131,LoansR!I$12:I$187)</f>
        <v>0</v>
      </c>
      <c r="J131" s="37">
        <f>SUMIF(LoansC!$B$12:$B$187,Loans!$B131,LoansC!J$12:J$187)+SUMIF(LoansR!$B$12:$B$187,Loans!$B131,LoansR!J$12:J$187)</f>
        <v>0</v>
      </c>
      <c r="K131" s="37">
        <f>SUMIF(LoansC!$B$12:$B$187,Loans!$B131,LoansC!K$12:K$187)+SUMIF(LoansR!$B$12:$B$187,Loans!$B131,LoansR!K$12:K$187)</f>
        <v>0</v>
      </c>
      <c r="L131" s="37">
        <f>SUMIF(LoansC!$B$12:$B$187,Loans!$B131,LoansC!L$12:L$187)+SUMIF(LoansR!$B$12:$B$187,Loans!$B131,LoansR!L$12:L$187)</f>
        <v>0</v>
      </c>
      <c r="M131" s="37">
        <f>SUMIF(LoansC!$B$12:$B$187,Loans!$B131,LoansC!M$12:M$187)+SUMIF(LoansR!$B$12:$B$187,Loans!$B131,LoansR!M$12:M$187)</f>
        <v>0</v>
      </c>
      <c r="N131" s="37">
        <f>SUMIF(LoansC!$B$12:$B$187,Loans!$B131,LoansC!N$12:N$187)+SUMIF(LoansR!$B$12:$B$187,Loans!$B131,LoansR!N$12:N$187)</f>
        <v>0</v>
      </c>
      <c r="O131" s="37">
        <f>SUMIF(LoansC!$B$12:$B$187,Loans!$B131,LoansC!O$12:O$187)+SUMIF(LoansR!$B$12:$B$187,Loans!$B131,LoansR!O$12:O$187)</f>
        <v>0</v>
      </c>
      <c r="P131" s="37">
        <f>SUMIF(LoansC!$B$12:$B$187,Loans!$B131,LoansC!P$12:P$187)+SUMIF(LoansR!$B$12:$B$187,Loans!$B131,LoansR!P$12:P$187)</f>
        <v>0</v>
      </c>
      <c r="Q131" s="37">
        <f>SUMIF(LoansC!$B$12:$B$187,Loans!$B131,LoansC!Q$12:Q$187)+SUMIF(LoansR!$B$12:$B$187,Loans!$B131,LoansR!Q$12:Q$187)</f>
        <v>0</v>
      </c>
      <c r="R131" s="37">
        <f>SUMIF(LoansC!$B$12:$B$187,Loans!$B131,LoansC!R$12:R$187)+SUMIF(LoansR!$B$12:$B$187,Loans!$B131,LoansR!R$12:R$187)</f>
        <v>0</v>
      </c>
      <c r="S131" s="37">
        <f>SUMIF(LoansC!$B$12:$B$187,Loans!$B131,LoansC!S$12:S$187)+SUMIF(LoansR!$B$12:$B$187,Loans!$B131,LoansR!S$12:S$187)</f>
        <v>0</v>
      </c>
      <c r="T131" s="37">
        <f>SUMIF(LoansC!$B$12:$B$187,Loans!$B131,LoansC!T$12:T$187)+SUMIF(LoansR!$B$12:$B$187,Loans!$B131,LoansR!T$12:T$187)</f>
        <v>0</v>
      </c>
      <c r="U131" s="37">
        <f>(SUMIF(LoansC!$B$12:$B$187,Loans!$B131,LoansC!U$12:U$187)+SUMIF(LoansR!$B$12:$B$187,Loans!$B131,LoansR!U$12:U$187))/2</f>
        <v>1</v>
      </c>
      <c r="V131" s="37">
        <f>SUMIF(LoansC!$B$12:$B$187,Loans!$B131,LoansC!V$12:V$187)+SUMIF(LoansR!$B$12:$B$187,Loans!$B131,LoansR!V$12:V$187)</f>
        <v>0</v>
      </c>
      <c r="W131" s="37">
        <f>SUMIF(LoansC!$B$12:$B$187,Loans!$B131,LoansC!W$12:W$187)+SUMIF(LoansR!$B$12:$B$187,Loans!$B131,LoansR!W$12:W$187)</f>
        <v>0</v>
      </c>
      <c r="X131" s="50">
        <f>IF(MONTH($B131)&gt;=6,VLOOKUP(YEAR($B131)+1,SRECPrice!$B$5:$C$29,2,FALSE),VLOOKUP(YEAR($B131),SRECPrice!$B$5:$C$29,2,FALSE))</f>
        <v>209</v>
      </c>
      <c r="Y131" s="37">
        <f>SUMIF(LoansC!$B$12:$B$187,Loans!$B131,LoansC!Y$12:Y$187)+SUMIF(LoansR!$B$12:$B$187,Loans!$B131,LoansR!Y$12:Y$187)</f>
        <v>0</v>
      </c>
      <c r="Z131" s="37">
        <f>SUMIF(LoansC!$B$12:$B$187,Loans!$B131,LoansC!Z$12:Z$187)+SUMIF(LoansR!$B$12:$B$187,Loans!$B131,LoansR!Z$12:Z$187)</f>
        <v>0</v>
      </c>
      <c r="AA131" s="37">
        <f>SUMIF(LoansC!$B$12:$B$187,Loans!$B131,LoansC!AA$12:AA$187)+SUMIF(LoansR!$B$12:$B$187,Loans!$B131,LoansR!AA$12:AA$187)</f>
        <v>0</v>
      </c>
      <c r="AB131" s="37">
        <f>SUMIF(LoansC!$B$12:$B$187,Loans!$B131,LoansC!AB$12:AB$187)+SUMIF(LoansR!$B$12:$B$187,Loans!$B131,LoansR!AB$12:AB$187)</f>
        <v>0</v>
      </c>
      <c r="AC131" s="37">
        <f>SUMIF(LoansC!$B$12:$B$187,Loans!$B131,LoansC!AC$12:AC$187)+SUMIF(LoansR!$B$12:$B$187,Loans!$B131,LoansR!AC$12:AC$187)</f>
        <v>0</v>
      </c>
      <c r="AD131" s="37">
        <f>SUMIF(LoansC!$B$12:$B$187,Loans!$B131,LoansC!AD$12:AD$187)+SUMIF(LoansR!$B$12:$B$187,Loans!$B131,LoansR!AD$12:AD$187)</f>
        <v>0</v>
      </c>
      <c r="AE131" s="56">
        <f>SUMIF(LoansC!$B$12:$B$187,Loans!$B131,LoansC!AE$12:AE$187)</f>
        <v>9.6699999999999994E-2</v>
      </c>
      <c r="AF131" s="37">
        <f>SUMIF(LoansC!$B$12:$B$187,Loans!$B131,LoansC!AF$12:AF$187)+SUMIF(LoansR!$B$12:$B$187,Loans!$B131,LoansR!AF$12:AF$187)</f>
        <v>0</v>
      </c>
      <c r="AG131" s="37">
        <f>SUMIF(LoansC!$B$12:$B$187,Loans!$B131,LoansC!AG$12:AG$187)+SUMIF(LoansR!$B$12:$B$187,Loans!$B131,LoansR!AG$12:AG$187)</f>
        <v>0</v>
      </c>
      <c r="AH131" s="37">
        <f>SUMIF(LoansC!$B$12:$B$187,Loans!$B131,LoansC!AH$12:AH$187)+SUMIF(LoansR!$B$12:$B$187,Loans!$B131,LoansR!AH$12:AH$187)</f>
        <v>0</v>
      </c>
      <c r="AI131" s="37">
        <f>SUMIF(LoansC!$B$12:$B$187,Loans!$B131,LoansC!AI$12:AI$187)+SUMIF(LoansR!$B$12:$B$187,Loans!$B131,LoansR!AI$12:AI$187)</f>
        <v>0</v>
      </c>
      <c r="AJ131" s="37">
        <f>SUMIF(LoansC!$B$12:$B$187,Loans!$B131,LoansC!AJ$12:AJ$187)+SUMIF(LoansR!$B$12:$B$187,Loans!$B131,LoansR!AJ$12:AJ$187)</f>
        <v>0</v>
      </c>
      <c r="AK131" s="37">
        <f>SUMIF(LoansC!$B$12:$B$187,Loans!$B131,LoansC!AK$12:AK$187)+SUMIF(LoansR!$B$12:$B$187,Loans!$B131,LoansR!AK$12:AK$187)</f>
        <v>0</v>
      </c>
      <c r="AL131" s="37">
        <f>SUMIF(LoansC!$B$12:$B$187,Loans!$B131,LoansC!AL$12:AL$187)+SUMIF(LoansR!$B$12:$B$187,Loans!$B131,LoansR!AL$12:AL$187)</f>
        <v>0</v>
      </c>
      <c r="AM131" s="37">
        <f>SUMIF(LoansC!$B$12:$B$187,Loans!$B131,LoansC!AM$12:AM$187)+SUMIF(LoansR!$B$12:$B$187,Loans!$B131,LoansR!AM$12:AM$187)</f>
        <v>0</v>
      </c>
      <c r="AN131" s="37">
        <f>SUMIF(LoansC!$B$12:$B$187,Loans!$B131,LoansC!AN$12:AN$187)+SUMIF(LoansR!$B$12:$B$187,Loans!$B131,LoansR!AN$12:AN$187)</f>
        <v>0</v>
      </c>
      <c r="AP131" s="57"/>
    </row>
    <row r="132" spans="1:42" x14ac:dyDescent="0.2">
      <c r="A132" s="1">
        <f t="shared" si="5"/>
        <v>4</v>
      </c>
      <c r="B132" s="101">
        <f t="shared" si="7"/>
        <v>46873</v>
      </c>
      <c r="C132" s="37">
        <f>SUMIF(LoansC!$B$12:$B$187,Loans!$B132,LoansC!C$12:C$187)+SUMIF(LoansR!$B$12:$B$187,Loans!$B132,LoansR!C$12:C$187)</f>
        <v>0</v>
      </c>
      <c r="D132" s="37">
        <f>SUMIF(LoansC!$B$12:$B$187,Loans!$B132,LoansC!D$12:D$187)+SUMIF(LoansR!$B$12:$B$187,Loans!$B132,LoansR!D$12:D$187)</f>
        <v>166705899.51000002</v>
      </c>
      <c r="E132" s="37">
        <f>SUMIF(LoansC!$B$12:$B$187,Loans!$B132,LoansC!E$12:E$187)+SUMIF(LoansR!$B$12:$B$187,Loans!$B132,LoansR!E$12:E$187)</f>
        <v>0</v>
      </c>
      <c r="F132" s="37">
        <f>SUMIF(LoansC!$B$12:$B$187,Loans!$B132,LoansC!F$12:F$187)+SUMIF(LoansR!$B$12:$B$187,Loans!$B132,LoansR!F$12:F$187)</f>
        <v>0</v>
      </c>
      <c r="G132" s="37">
        <f>SUMIF(LoansC!$B$12:$B$187,Loans!$B132,LoansC!G$12:G$187)+SUMIF(LoansR!$B$12:$B$187,Loans!$B132,LoansR!G$12:G$187)</f>
        <v>0</v>
      </c>
      <c r="H132" s="37">
        <f>SUMIF(LoansC!$B$12:$B$187,Loans!$B132,LoansC!H$12:H$187)+SUMIF(LoansR!$B$12:$B$187,Loans!$B132,LoansR!H$12:H$187)</f>
        <v>0</v>
      </c>
      <c r="I132" s="37">
        <f>SUMIF(LoansC!$B$12:$B$187,Loans!$B132,LoansC!I$12:I$187)+SUMIF(LoansR!$B$12:$B$187,Loans!$B132,LoansR!I$12:I$187)</f>
        <v>0</v>
      </c>
      <c r="J132" s="37">
        <f>SUMIF(LoansC!$B$12:$B$187,Loans!$B132,LoansC!J$12:J$187)+SUMIF(LoansR!$B$12:$B$187,Loans!$B132,LoansR!J$12:J$187)</f>
        <v>0</v>
      </c>
      <c r="K132" s="37">
        <f>SUMIF(LoansC!$B$12:$B$187,Loans!$B132,LoansC!K$12:K$187)+SUMIF(LoansR!$B$12:$B$187,Loans!$B132,LoansR!K$12:K$187)</f>
        <v>0</v>
      </c>
      <c r="L132" s="37">
        <f>SUMIF(LoansC!$B$12:$B$187,Loans!$B132,LoansC!L$12:L$187)+SUMIF(LoansR!$B$12:$B$187,Loans!$B132,LoansR!L$12:L$187)</f>
        <v>0</v>
      </c>
      <c r="M132" s="37">
        <f>SUMIF(LoansC!$B$12:$B$187,Loans!$B132,LoansC!M$12:M$187)+SUMIF(LoansR!$B$12:$B$187,Loans!$B132,LoansR!M$12:M$187)</f>
        <v>0</v>
      </c>
      <c r="N132" s="37">
        <f>SUMIF(LoansC!$B$12:$B$187,Loans!$B132,LoansC!N$12:N$187)+SUMIF(LoansR!$B$12:$B$187,Loans!$B132,LoansR!N$12:N$187)</f>
        <v>0</v>
      </c>
      <c r="O132" s="37">
        <f>SUMIF(LoansC!$B$12:$B$187,Loans!$B132,LoansC!O$12:O$187)+SUMIF(LoansR!$B$12:$B$187,Loans!$B132,LoansR!O$12:O$187)</f>
        <v>0</v>
      </c>
      <c r="P132" s="37">
        <f>SUMIF(LoansC!$B$12:$B$187,Loans!$B132,LoansC!P$12:P$187)+SUMIF(LoansR!$B$12:$B$187,Loans!$B132,LoansR!P$12:P$187)</f>
        <v>0</v>
      </c>
      <c r="Q132" s="37">
        <f>SUMIF(LoansC!$B$12:$B$187,Loans!$B132,LoansC!Q$12:Q$187)+SUMIF(LoansR!$B$12:$B$187,Loans!$B132,LoansR!Q$12:Q$187)</f>
        <v>0</v>
      </c>
      <c r="R132" s="37">
        <f>SUMIF(LoansC!$B$12:$B$187,Loans!$B132,LoansC!R$12:R$187)+SUMIF(LoansR!$B$12:$B$187,Loans!$B132,LoansR!R$12:R$187)</f>
        <v>0</v>
      </c>
      <c r="S132" s="37">
        <f>SUMIF(LoansC!$B$12:$B$187,Loans!$B132,LoansC!S$12:S$187)+SUMIF(LoansR!$B$12:$B$187,Loans!$B132,LoansR!S$12:S$187)</f>
        <v>0</v>
      </c>
      <c r="T132" s="37">
        <f>SUMIF(LoansC!$B$12:$B$187,Loans!$B132,LoansC!T$12:T$187)+SUMIF(LoansR!$B$12:$B$187,Loans!$B132,LoansR!T$12:T$187)</f>
        <v>0</v>
      </c>
      <c r="U132" s="37">
        <f>(SUMIF(LoansC!$B$12:$B$187,Loans!$B132,LoansC!U$12:U$187)+SUMIF(LoansR!$B$12:$B$187,Loans!$B132,LoansR!U$12:U$187))/2</f>
        <v>1</v>
      </c>
      <c r="V132" s="37">
        <f>SUMIF(LoansC!$B$12:$B$187,Loans!$B132,LoansC!V$12:V$187)+SUMIF(LoansR!$B$12:$B$187,Loans!$B132,LoansR!V$12:V$187)</f>
        <v>0</v>
      </c>
      <c r="W132" s="37">
        <f>SUMIF(LoansC!$B$12:$B$187,Loans!$B132,LoansC!W$12:W$187)+SUMIF(LoansR!$B$12:$B$187,Loans!$B132,LoansR!W$12:W$187)</f>
        <v>0</v>
      </c>
      <c r="X132" s="50">
        <f>IF(MONTH($B132)&gt;=6,VLOOKUP(YEAR($B132)+1,SRECPrice!$B$5:$C$29,2,FALSE),VLOOKUP(YEAR($B132),SRECPrice!$B$5:$C$29,2,FALSE))</f>
        <v>209</v>
      </c>
      <c r="Y132" s="37">
        <f>SUMIF(LoansC!$B$12:$B$187,Loans!$B132,LoansC!Y$12:Y$187)+SUMIF(LoansR!$B$12:$B$187,Loans!$B132,LoansR!Y$12:Y$187)</f>
        <v>0</v>
      </c>
      <c r="Z132" s="37">
        <f>SUMIF(LoansC!$B$12:$B$187,Loans!$B132,LoansC!Z$12:Z$187)+SUMIF(LoansR!$B$12:$B$187,Loans!$B132,LoansR!Z$12:Z$187)</f>
        <v>0</v>
      </c>
      <c r="AA132" s="37">
        <f>SUMIF(LoansC!$B$12:$B$187,Loans!$B132,LoansC!AA$12:AA$187)+SUMIF(LoansR!$B$12:$B$187,Loans!$B132,LoansR!AA$12:AA$187)</f>
        <v>0</v>
      </c>
      <c r="AB132" s="37">
        <f>SUMIF(LoansC!$B$12:$B$187,Loans!$B132,LoansC!AB$12:AB$187)+SUMIF(LoansR!$B$12:$B$187,Loans!$B132,LoansR!AB$12:AB$187)</f>
        <v>0</v>
      </c>
      <c r="AC132" s="37">
        <f>SUMIF(LoansC!$B$12:$B$187,Loans!$B132,LoansC!AC$12:AC$187)+SUMIF(LoansR!$B$12:$B$187,Loans!$B132,LoansR!AC$12:AC$187)</f>
        <v>0</v>
      </c>
      <c r="AD132" s="37">
        <f>SUMIF(LoansC!$B$12:$B$187,Loans!$B132,LoansC!AD$12:AD$187)+SUMIF(LoansR!$B$12:$B$187,Loans!$B132,LoansR!AD$12:AD$187)</f>
        <v>0</v>
      </c>
      <c r="AE132" s="56">
        <f>SUMIF(LoansC!$B$12:$B$187,Loans!$B132,LoansC!AE$12:AE$187)</f>
        <v>9.6699999999999994E-2</v>
      </c>
      <c r="AF132" s="37">
        <f>SUMIF(LoansC!$B$12:$B$187,Loans!$B132,LoansC!AF$12:AF$187)+SUMIF(LoansR!$B$12:$B$187,Loans!$B132,LoansR!AF$12:AF$187)</f>
        <v>0</v>
      </c>
      <c r="AG132" s="37">
        <f>SUMIF(LoansC!$B$12:$B$187,Loans!$B132,LoansC!AG$12:AG$187)+SUMIF(LoansR!$B$12:$B$187,Loans!$B132,LoansR!AG$12:AG$187)</f>
        <v>0</v>
      </c>
      <c r="AH132" s="37">
        <f>SUMIF(LoansC!$B$12:$B$187,Loans!$B132,LoansC!AH$12:AH$187)+SUMIF(LoansR!$B$12:$B$187,Loans!$B132,LoansR!AH$12:AH$187)</f>
        <v>0</v>
      </c>
      <c r="AI132" s="37">
        <f>SUMIF(LoansC!$B$12:$B$187,Loans!$B132,LoansC!AI$12:AI$187)+SUMIF(LoansR!$B$12:$B$187,Loans!$B132,LoansR!AI$12:AI$187)</f>
        <v>0</v>
      </c>
      <c r="AJ132" s="37">
        <f>SUMIF(LoansC!$B$12:$B$187,Loans!$B132,LoansC!AJ$12:AJ$187)+SUMIF(LoansR!$B$12:$B$187,Loans!$B132,LoansR!AJ$12:AJ$187)</f>
        <v>0</v>
      </c>
      <c r="AK132" s="37">
        <f>SUMIF(LoansC!$B$12:$B$187,Loans!$B132,LoansC!AK$12:AK$187)+SUMIF(LoansR!$B$12:$B$187,Loans!$B132,LoansR!AK$12:AK$187)</f>
        <v>0</v>
      </c>
      <c r="AL132" s="37">
        <f>SUMIF(LoansC!$B$12:$B$187,Loans!$B132,LoansC!AL$12:AL$187)+SUMIF(LoansR!$B$12:$B$187,Loans!$B132,LoansR!AL$12:AL$187)</f>
        <v>0</v>
      </c>
      <c r="AM132" s="37">
        <f>SUMIF(LoansC!$B$12:$B$187,Loans!$B132,LoansC!AM$12:AM$187)+SUMIF(LoansR!$B$12:$B$187,Loans!$B132,LoansR!AM$12:AM$187)</f>
        <v>0</v>
      </c>
      <c r="AN132" s="37">
        <f>SUMIF(LoansC!$B$12:$B$187,Loans!$B132,LoansC!AN$12:AN$187)+SUMIF(LoansR!$B$12:$B$187,Loans!$B132,LoansR!AN$12:AN$187)</f>
        <v>0</v>
      </c>
      <c r="AP132" s="57"/>
    </row>
    <row r="133" spans="1:42" x14ac:dyDescent="0.2">
      <c r="A133" s="1">
        <f t="shared" si="5"/>
        <v>5</v>
      </c>
      <c r="B133" s="101">
        <f t="shared" si="7"/>
        <v>46904</v>
      </c>
      <c r="C133" s="37">
        <f>SUMIF(LoansC!$B$12:$B$187,Loans!$B133,LoansC!C$12:C$187)+SUMIF(LoansR!$B$12:$B$187,Loans!$B133,LoansR!C$12:C$187)</f>
        <v>0</v>
      </c>
      <c r="D133" s="37">
        <f>SUMIF(LoansC!$B$12:$B$187,Loans!$B133,LoansC!D$12:D$187)+SUMIF(LoansR!$B$12:$B$187,Loans!$B133,LoansR!D$12:D$187)</f>
        <v>166705899.51000002</v>
      </c>
      <c r="E133" s="37">
        <f>SUMIF(LoansC!$B$12:$B$187,Loans!$B133,LoansC!E$12:E$187)+SUMIF(LoansR!$B$12:$B$187,Loans!$B133,LoansR!E$12:E$187)</f>
        <v>0</v>
      </c>
      <c r="F133" s="37">
        <f>SUMIF(LoansC!$B$12:$B$187,Loans!$B133,LoansC!F$12:F$187)+SUMIF(LoansR!$B$12:$B$187,Loans!$B133,LoansR!F$12:F$187)</f>
        <v>0</v>
      </c>
      <c r="G133" s="37">
        <f>SUMIF(LoansC!$B$12:$B$187,Loans!$B133,LoansC!G$12:G$187)+SUMIF(LoansR!$B$12:$B$187,Loans!$B133,LoansR!G$12:G$187)</f>
        <v>0</v>
      </c>
      <c r="H133" s="37">
        <f>SUMIF(LoansC!$B$12:$B$187,Loans!$B133,LoansC!H$12:H$187)+SUMIF(LoansR!$B$12:$B$187,Loans!$B133,LoansR!H$12:H$187)</f>
        <v>0</v>
      </c>
      <c r="I133" s="37">
        <f>SUMIF(LoansC!$B$12:$B$187,Loans!$B133,LoansC!I$12:I$187)+SUMIF(LoansR!$B$12:$B$187,Loans!$B133,LoansR!I$12:I$187)</f>
        <v>0</v>
      </c>
      <c r="J133" s="37">
        <f>SUMIF(LoansC!$B$12:$B$187,Loans!$B133,LoansC!J$12:J$187)+SUMIF(LoansR!$B$12:$B$187,Loans!$B133,LoansR!J$12:J$187)</f>
        <v>0</v>
      </c>
      <c r="K133" s="37">
        <f>SUMIF(LoansC!$B$12:$B$187,Loans!$B133,LoansC!K$12:K$187)+SUMIF(LoansR!$B$12:$B$187,Loans!$B133,LoansR!K$12:K$187)</f>
        <v>0</v>
      </c>
      <c r="L133" s="37">
        <f>SUMIF(LoansC!$B$12:$B$187,Loans!$B133,LoansC!L$12:L$187)+SUMIF(LoansR!$B$12:$B$187,Loans!$B133,LoansR!L$12:L$187)</f>
        <v>0</v>
      </c>
      <c r="M133" s="37">
        <f>SUMIF(LoansC!$B$12:$B$187,Loans!$B133,LoansC!M$12:M$187)+SUMIF(LoansR!$B$12:$B$187,Loans!$B133,LoansR!M$12:M$187)</f>
        <v>0</v>
      </c>
      <c r="N133" s="37">
        <f>SUMIF(LoansC!$B$12:$B$187,Loans!$B133,LoansC!N$12:N$187)+SUMIF(LoansR!$B$12:$B$187,Loans!$B133,LoansR!N$12:N$187)</f>
        <v>0</v>
      </c>
      <c r="O133" s="37">
        <f>SUMIF(LoansC!$B$12:$B$187,Loans!$B133,LoansC!O$12:O$187)+SUMIF(LoansR!$B$12:$B$187,Loans!$B133,LoansR!O$12:O$187)</f>
        <v>0</v>
      </c>
      <c r="P133" s="37">
        <f>SUMIF(LoansC!$B$12:$B$187,Loans!$B133,LoansC!P$12:P$187)+SUMIF(LoansR!$B$12:$B$187,Loans!$B133,LoansR!P$12:P$187)</f>
        <v>0</v>
      </c>
      <c r="Q133" s="37">
        <f>SUMIF(LoansC!$B$12:$B$187,Loans!$B133,LoansC!Q$12:Q$187)+SUMIF(LoansR!$B$12:$B$187,Loans!$B133,LoansR!Q$12:Q$187)</f>
        <v>0</v>
      </c>
      <c r="R133" s="37">
        <f>SUMIF(LoansC!$B$12:$B$187,Loans!$B133,LoansC!R$12:R$187)+SUMIF(LoansR!$B$12:$B$187,Loans!$B133,LoansR!R$12:R$187)</f>
        <v>0</v>
      </c>
      <c r="S133" s="37">
        <f>SUMIF(LoansC!$B$12:$B$187,Loans!$B133,LoansC!S$12:S$187)+SUMIF(LoansR!$B$12:$B$187,Loans!$B133,LoansR!S$12:S$187)</f>
        <v>0</v>
      </c>
      <c r="T133" s="37">
        <f>SUMIF(LoansC!$B$12:$B$187,Loans!$B133,LoansC!T$12:T$187)+SUMIF(LoansR!$B$12:$B$187,Loans!$B133,LoansR!T$12:T$187)</f>
        <v>0</v>
      </c>
      <c r="U133" s="37">
        <f>(SUMIF(LoansC!$B$12:$B$187,Loans!$B133,LoansC!U$12:U$187)+SUMIF(LoansR!$B$12:$B$187,Loans!$B133,LoansR!U$12:U$187))/2</f>
        <v>1</v>
      </c>
      <c r="V133" s="37">
        <f>SUMIF(LoansC!$B$12:$B$187,Loans!$B133,LoansC!V$12:V$187)+SUMIF(LoansR!$B$12:$B$187,Loans!$B133,LoansR!V$12:V$187)</f>
        <v>0</v>
      </c>
      <c r="W133" s="37">
        <f>SUMIF(LoansC!$B$12:$B$187,Loans!$B133,LoansC!W$12:W$187)+SUMIF(LoansR!$B$12:$B$187,Loans!$B133,LoansR!W$12:W$187)</f>
        <v>0</v>
      </c>
      <c r="X133" s="50">
        <f>IF(MONTH($B133)&gt;=6,VLOOKUP(YEAR($B133)+1,SRECPrice!$B$5:$C$29,2,FALSE),VLOOKUP(YEAR($B133),SRECPrice!$B$5:$C$29,2,FALSE))</f>
        <v>209</v>
      </c>
      <c r="Y133" s="37">
        <f>SUMIF(LoansC!$B$12:$B$187,Loans!$B133,LoansC!Y$12:Y$187)+SUMIF(LoansR!$B$12:$B$187,Loans!$B133,LoansR!Y$12:Y$187)</f>
        <v>0</v>
      </c>
      <c r="Z133" s="37">
        <f>SUMIF(LoansC!$B$12:$B$187,Loans!$B133,LoansC!Z$12:Z$187)+SUMIF(LoansR!$B$12:$B$187,Loans!$B133,LoansR!Z$12:Z$187)</f>
        <v>0</v>
      </c>
      <c r="AA133" s="37">
        <f>SUMIF(LoansC!$B$12:$B$187,Loans!$B133,LoansC!AA$12:AA$187)+SUMIF(LoansR!$B$12:$B$187,Loans!$B133,LoansR!AA$12:AA$187)</f>
        <v>0</v>
      </c>
      <c r="AB133" s="37">
        <f>SUMIF(LoansC!$B$12:$B$187,Loans!$B133,LoansC!AB$12:AB$187)+SUMIF(LoansR!$B$12:$B$187,Loans!$B133,LoansR!AB$12:AB$187)</f>
        <v>0</v>
      </c>
      <c r="AC133" s="37">
        <f>SUMIF(LoansC!$B$12:$B$187,Loans!$B133,LoansC!AC$12:AC$187)+SUMIF(LoansR!$B$12:$B$187,Loans!$B133,LoansR!AC$12:AC$187)</f>
        <v>0</v>
      </c>
      <c r="AD133" s="37">
        <f>SUMIF(LoansC!$B$12:$B$187,Loans!$B133,LoansC!AD$12:AD$187)+SUMIF(LoansR!$B$12:$B$187,Loans!$B133,LoansR!AD$12:AD$187)</f>
        <v>0</v>
      </c>
      <c r="AE133" s="56">
        <f>SUMIF(LoansC!$B$12:$B$187,Loans!$B133,LoansC!AE$12:AE$187)</f>
        <v>9.6699999999999994E-2</v>
      </c>
      <c r="AF133" s="37">
        <f>SUMIF(LoansC!$B$12:$B$187,Loans!$B133,LoansC!AF$12:AF$187)+SUMIF(LoansR!$B$12:$B$187,Loans!$B133,LoansR!AF$12:AF$187)</f>
        <v>0</v>
      </c>
      <c r="AG133" s="37">
        <f>SUMIF(LoansC!$B$12:$B$187,Loans!$B133,LoansC!AG$12:AG$187)+SUMIF(LoansR!$B$12:$B$187,Loans!$B133,LoansR!AG$12:AG$187)</f>
        <v>0</v>
      </c>
      <c r="AH133" s="37">
        <f>SUMIF(LoansC!$B$12:$B$187,Loans!$B133,LoansC!AH$12:AH$187)+SUMIF(LoansR!$B$12:$B$187,Loans!$B133,LoansR!AH$12:AH$187)</f>
        <v>0</v>
      </c>
      <c r="AI133" s="37">
        <f>SUMIF(LoansC!$B$12:$B$187,Loans!$B133,LoansC!AI$12:AI$187)+SUMIF(LoansR!$B$12:$B$187,Loans!$B133,LoansR!AI$12:AI$187)</f>
        <v>0</v>
      </c>
      <c r="AJ133" s="37">
        <f>SUMIF(LoansC!$B$12:$B$187,Loans!$B133,LoansC!AJ$12:AJ$187)+SUMIF(LoansR!$B$12:$B$187,Loans!$B133,LoansR!AJ$12:AJ$187)</f>
        <v>0</v>
      </c>
      <c r="AK133" s="37">
        <f>SUMIF(LoansC!$B$12:$B$187,Loans!$B133,LoansC!AK$12:AK$187)+SUMIF(LoansR!$B$12:$B$187,Loans!$B133,LoansR!AK$12:AK$187)</f>
        <v>0</v>
      </c>
      <c r="AL133" s="37">
        <f>SUMIF(LoansC!$B$12:$B$187,Loans!$B133,LoansC!AL$12:AL$187)+SUMIF(LoansR!$B$12:$B$187,Loans!$B133,LoansR!AL$12:AL$187)</f>
        <v>0</v>
      </c>
      <c r="AM133" s="37">
        <f>SUMIF(LoansC!$B$12:$B$187,Loans!$B133,LoansC!AM$12:AM$187)+SUMIF(LoansR!$B$12:$B$187,Loans!$B133,LoansR!AM$12:AM$187)</f>
        <v>0</v>
      </c>
      <c r="AN133" s="37">
        <f>SUMIF(LoansC!$B$12:$B$187,Loans!$B133,LoansC!AN$12:AN$187)+SUMIF(LoansR!$B$12:$B$187,Loans!$B133,LoansR!AN$12:AN$187)</f>
        <v>0</v>
      </c>
      <c r="AP133" s="57"/>
    </row>
    <row r="134" spans="1:42" x14ac:dyDescent="0.2">
      <c r="A134" s="1">
        <f t="shared" si="5"/>
        <v>6</v>
      </c>
      <c r="B134" s="101">
        <f t="shared" si="7"/>
        <v>46934</v>
      </c>
      <c r="C134" s="37">
        <f>SUMIF(LoansC!$B$12:$B$187,Loans!$B134,LoansC!C$12:C$187)+SUMIF(LoansR!$B$12:$B$187,Loans!$B134,LoansR!C$12:C$187)</f>
        <v>0</v>
      </c>
      <c r="D134" s="37">
        <f>SUMIF(LoansC!$B$12:$B$187,Loans!$B134,LoansC!D$12:D$187)+SUMIF(LoansR!$B$12:$B$187,Loans!$B134,LoansR!D$12:D$187)</f>
        <v>166705899.51000002</v>
      </c>
      <c r="E134" s="37">
        <f>SUMIF(LoansC!$B$12:$B$187,Loans!$B134,LoansC!E$12:E$187)+SUMIF(LoansR!$B$12:$B$187,Loans!$B134,LoansR!E$12:E$187)</f>
        <v>0</v>
      </c>
      <c r="F134" s="37">
        <f>SUMIF(LoansC!$B$12:$B$187,Loans!$B134,LoansC!F$12:F$187)+SUMIF(LoansR!$B$12:$B$187,Loans!$B134,LoansR!F$12:F$187)</f>
        <v>0</v>
      </c>
      <c r="G134" s="37">
        <f>SUMIF(LoansC!$B$12:$B$187,Loans!$B134,LoansC!G$12:G$187)+SUMIF(LoansR!$B$12:$B$187,Loans!$B134,LoansR!G$12:G$187)</f>
        <v>0</v>
      </c>
      <c r="H134" s="37">
        <f>SUMIF(LoansC!$B$12:$B$187,Loans!$B134,LoansC!H$12:H$187)+SUMIF(LoansR!$B$12:$B$187,Loans!$B134,LoansR!H$12:H$187)</f>
        <v>0</v>
      </c>
      <c r="I134" s="37">
        <f>SUMIF(LoansC!$B$12:$B$187,Loans!$B134,LoansC!I$12:I$187)+SUMIF(LoansR!$B$12:$B$187,Loans!$B134,LoansR!I$12:I$187)</f>
        <v>0</v>
      </c>
      <c r="J134" s="37">
        <f>SUMIF(LoansC!$B$12:$B$187,Loans!$B134,LoansC!J$12:J$187)+SUMIF(LoansR!$B$12:$B$187,Loans!$B134,LoansR!J$12:J$187)</f>
        <v>0</v>
      </c>
      <c r="K134" s="37">
        <f>SUMIF(LoansC!$B$12:$B$187,Loans!$B134,LoansC!K$12:K$187)+SUMIF(LoansR!$B$12:$B$187,Loans!$B134,LoansR!K$12:K$187)</f>
        <v>0</v>
      </c>
      <c r="L134" s="37">
        <f>SUMIF(LoansC!$B$12:$B$187,Loans!$B134,LoansC!L$12:L$187)+SUMIF(LoansR!$B$12:$B$187,Loans!$B134,LoansR!L$12:L$187)</f>
        <v>0</v>
      </c>
      <c r="M134" s="37">
        <f>SUMIF(LoansC!$B$12:$B$187,Loans!$B134,LoansC!M$12:M$187)+SUMIF(LoansR!$B$12:$B$187,Loans!$B134,LoansR!M$12:M$187)</f>
        <v>0</v>
      </c>
      <c r="N134" s="37">
        <f>SUMIF(LoansC!$B$12:$B$187,Loans!$B134,LoansC!N$12:N$187)+SUMIF(LoansR!$B$12:$B$187,Loans!$B134,LoansR!N$12:N$187)</f>
        <v>0</v>
      </c>
      <c r="O134" s="37">
        <f>SUMIF(LoansC!$B$12:$B$187,Loans!$B134,LoansC!O$12:O$187)+SUMIF(LoansR!$B$12:$B$187,Loans!$B134,LoansR!O$12:O$187)</f>
        <v>0</v>
      </c>
      <c r="P134" s="37">
        <f>SUMIF(LoansC!$B$12:$B$187,Loans!$B134,LoansC!P$12:P$187)+SUMIF(LoansR!$B$12:$B$187,Loans!$B134,LoansR!P$12:P$187)</f>
        <v>0</v>
      </c>
      <c r="Q134" s="37">
        <f>SUMIF(LoansC!$B$12:$B$187,Loans!$B134,LoansC!Q$12:Q$187)+SUMIF(LoansR!$B$12:$B$187,Loans!$B134,LoansR!Q$12:Q$187)</f>
        <v>0</v>
      </c>
      <c r="R134" s="37">
        <f>SUMIF(LoansC!$B$12:$B$187,Loans!$B134,LoansC!R$12:R$187)+SUMIF(LoansR!$B$12:$B$187,Loans!$B134,LoansR!R$12:R$187)</f>
        <v>0</v>
      </c>
      <c r="S134" s="37">
        <f>SUMIF(LoansC!$B$12:$B$187,Loans!$B134,LoansC!S$12:S$187)+SUMIF(LoansR!$B$12:$B$187,Loans!$B134,LoansR!S$12:S$187)</f>
        <v>0</v>
      </c>
      <c r="T134" s="37">
        <f>SUMIF(LoansC!$B$12:$B$187,Loans!$B134,LoansC!T$12:T$187)+SUMIF(LoansR!$B$12:$B$187,Loans!$B134,LoansR!T$12:T$187)</f>
        <v>0</v>
      </c>
      <c r="U134" s="37">
        <f>(SUMIF(LoansC!$B$12:$B$187,Loans!$B134,LoansC!U$12:U$187)+SUMIF(LoansR!$B$12:$B$187,Loans!$B134,LoansR!U$12:U$187))/2</f>
        <v>1</v>
      </c>
      <c r="V134" s="37">
        <f>SUMIF(LoansC!$B$12:$B$187,Loans!$B134,LoansC!V$12:V$187)+SUMIF(LoansR!$B$12:$B$187,Loans!$B134,LoansR!V$12:V$187)</f>
        <v>0</v>
      </c>
      <c r="W134" s="37">
        <f>SUMIF(LoansC!$B$12:$B$187,Loans!$B134,LoansC!W$12:W$187)+SUMIF(LoansR!$B$12:$B$187,Loans!$B134,LoansR!W$12:W$187)</f>
        <v>0</v>
      </c>
      <c r="X134" s="50">
        <f>IF(MONTH($B134)&gt;=6,VLOOKUP(YEAR($B134)+1,SRECPrice!$B$5:$C$29,2,FALSE),VLOOKUP(YEAR($B134),SRECPrice!$B$5:$C$29,2,FALSE))</f>
        <v>209</v>
      </c>
      <c r="Y134" s="37">
        <f>SUMIF(LoansC!$B$12:$B$187,Loans!$B134,LoansC!Y$12:Y$187)+SUMIF(LoansR!$B$12:$B$187,Loans!$B134,LoansR!Y$12:Y$187)</f>
        <v>0</v>
      </c>
      <c r="Z134" s="37">
        <f>SUMIF(LoansC!$B$12:$B$187,Loans!$B134,LoansC!Z$12:Z$187)+SUMIF(LoansR!$B$12:$B$187,Loans!$B134,LoansR!Z$12:Z$187)</f>
        <v>0</v>
      </c>
      <c r="AA134" s="37">
        <f>SUMIF(LoansC!$B$12:$B$187,Loans!$B134,LoansC!AA$12:AA$187)+SUMIF(LoansR!$B$12:$B$187,Loans!$B134,LoansR!AA$12:AA$187)</f>
        <v>0</v>
      </c>
      <c r="AB134" s="37">
        <f>SUMIF(LoansC!$B$12:$B$187,Loans!$B134,LoansC!AB$12:AB$187)+SUMIF(LoansR!$B$12:$B$187,Loans!$B134,LoansR!AB$12:AB$187)</f>
        <v>0</v>
      </c>
      <c r="AC134" s="37">
        <f>SUMIF(LoansC!$B$12:$B$187,Loans!$B134,LoansC!AC$12:AC$187)+SUMIF(LoansR!$B$12:$B$187,Loans!$B134,LoansR!AC$12:AC$187)</f>
        <v>0</v>
      </c>
      <c r="AD134" s="37">
        <f>SUMIF(LoansC!$B$12:$B$187,Loans!$B134,LoansC!AD$12:AD$187)+SUMIF(LoansR!$B$12:$B$187,Loans!$B134,LoansR!AD$12:AD$187)</f>
        <v>0</v>
      </c>
      <c r="AE134" s="56">
        <f>SUMIF(LoansC!$B$12:$B$187,Loans!$B134,LoansC!AE$12:AE$187)</f>
        <v>9.6699999999999994E-2</v>
      </c>
      <c r="AF134" s="37">
        <f>SUMIF(LoansC!$B$12:$B$187,Loans!$B134,LoansC!AF$12:AF$187)+SUMIF(LoansR!$B$12:$B$187,Loans!$B134,LoansR!AF$12:AF$187)</f>
        <v>0</v>
      </c>
      <c r="AG134" s="37">
        <f>SUMIF(LoansC!$B$12:$B$187,Loans!$B134,LoansC!AG$12:AG$187)+SUMIF(LoansR!$B$12:$B$187,Loans!$B134,LoansR!AG$12:AG$187)</f>
        <v>0</v>
      </c>
      <c r="AH134" s="37">
        <f>SUMIF(LoansC!$B$12:$B$187,Loans!$B134,LoansC!AH$12:AH$187)+SUMIF(LoansR!$B$12:$B$187,Loans!$B134,LoansR!AH$12:AH$187)</f>
        <v>0</v>
      </c>
      <c r="AI134" s="37">
        <f>SUMIF(LoansC!$B$12:$B$187,Loans!$B134,LoansC!AI$12:AI$187)+SUMIF(LoansR!$B$12:$B$187,Loans!$B134,LoansR!AI$12:AI$187)</f>
        <v>0</v>
      </c>
      <c r="AJ134" s="37">
        <f>SUMIF(LoansC!$B$12:$B$187,Loans!$B134,LoansC!AJ$12:AJ$187)+SUMIF(LoansR!$B$12:$B$187,Loans!$B134,LoansR!AJ$12:AJ$187)</f>
        <v>0</v>
      </c>
      <c r="AK134" s="37">
        <f>SUMIF(LoansC!$B$12:$B$187,Loans!$B134,LoansC!AK$12:AK$187)+SUMIF(LoansR!$B$12:$B$187,Loans!$B134,LoansR!AK$12:AK$187)</f>
        <v>0</v>
      </c>
      <c r="AL134" s="37">
        <f>SUMIF(LoansC!$B$12:$B$187,Loans!$B134,LoansC!AL$12:AL$187)+SUMIF(LoansR!$B$12:$B$187,Loans!$B134,LoansR!AL$12:AL$187)</f>
        <v>0</v>
      </c>
      <c r="AM134" s="37">
        <f>SUMIF(LoansC!$B$12:$B$187,Loans!$B134,LoansC!AM$12:AM$187)+SUMIF(LoansR!$B$12:$B$187,Loans!$B134,LoansR!AM$12:AM$187)</f>
        <v>0</v>
      </c>
      <c r="AN134" s="37">
        <f>SUMIF(LoansC!$B$12:$B$187,Loans!$B134,LoansC!AN$12:AN$187)+SUMIF(LoansR!$B$12:$B$187,Loans!$B134,LoansR!AN$12:AN$187)</f>
        <v>0</v>
      </c>
      <c r="AP134" s="57"/>
    </row>
    <row r="135" spans="1:42" x14ac:dyDescent="0.2">
      <c r="A135" s="1">
        <f t="shared" si="5"/>
        <v>7</v>
      </c>
      <c r="B135" s="101">
        <f t="shared" si="7"/>
        <v>46965</v>
      </c>
      <c r="C135" s="37">
        <f>SUMIF(LoansC!$B$12:$B$187,Loans!$B135,LoansC!C$12:C$187)+SUMIF(LoansR!$B$12:$B$187,Loans!$B135,LoansR!C$12:C$187)</f>
        <v>0</v>
      </c>
      <c r="D135" s="37">
        <f>SUMIF(LoansC!$B$12:$B$187,Loans!$B135,LoansC!D$12:D$187)+SUMIF(LoansR!$B$12:$B$187,Loans!$B135,LoansR!D$12:D$187)</f>
        <v>166705899.51000002</v>
      </c>
      <c r="E135" s="37">
        <f>SUMIF(LoansC!$B$12:$B$187,Loans!$B135,LoansC!E$12:E$187)+SUMIF(LoansR!$B$12:$B$187,Loans!$B135,LoansR!E$12:E$187)</f>
        <v>0</v>
      </c>
      <c r="F135" s="37">
        <f>SUMIF(LoansC!$B$12:$B$187,Loans!$B135,LoansC!F$12:F$187)+SUMIF(LoansR!$B$12:$B$187,Loans!$B135,LoansR!F$12:F$187)</f>
        <v>0</v>
      </c>
      <c r="G135" s="37">
        <f>SUMIF(LoansC!$B$12:$B$187,Loans!$B135,LoansC!G$12:G$187)+SUMIF(LoansR!$B$12:$B$187,Loans!$B135,LoansR!G$12:G$187)</f>
        <v>0</v>
      </c>
      <c r="H135" s="37">
        <f>SUMIF(LoansC!$B$12:$B$187,Loans!$B135,LoansC!H$12:H$187)+SUMIF(LoansR!$B$12:$B$187,Loans!$B135,LoansR!H$12:H$187)</f>
        <v>0</v>
      </c>
      <c r="I135" s="37">
        <f>SUMIF(LoansC!$B$12:$B$187,Loans!$B135,LoansC!I$12:I$187)+SUMIF(LoansR!$B$12:$B$187,Loans!$B135,LoansR!I$12:I$187)</f>
        <v>0</v>
      </c>
      <c r="J135" s="37">
        <f>SUMIF(LoansC!$B$12:$B$187,Loans!$B135,LoansC!J$12:J$187)+SUMIF(LoansR!$B$12:$B$187,Loans!$B135,LoansR!J$12:J$187)</f>
        <v>0</v>
      </c>
      <c r="K135" s="37">
        <f>SUMIF(LoansC!$B$12:$B$187,Loans!$B135,LoansC!K$12:K$187)+SUMIF(LoansR!$B$12:$B$187,Loans!$B135,LoansR!K$12:K$187)</f>
        <v>0</v>
      </c>
      <c r="L135" s="37">
        <f>SUMIF(LoansC!$B$12:$B$187,Loans!$B135,LoansC!L$12:L$187)+SUMIF(LoansR!$B$12:$B$187,Loans!$B135,LoansR!L$12:L$187)</f>
        <v>0</v>
      </c>
      <c r="M135" s="37">
        <f>SUMIF(LoansC!$B$12:$B$187,Loans!$B135,LoansC!M$12:M$187)+SUMIF(LoansR!$B$12:$B$187,Loans!$B135,LoansR!M$12:M$187)</f>
        <v>0</v>
      </c>
      <c r="N135" s="37">
        <f>SUMIF(LoansC!$B$12:$B$187,Loans!$B135,LoansC!N$12:N$187)+SUMIF(LoansR!$B$12:$B$187,Loans!$B135,LoansR!N$12:N$187)</f>
        <v>0</v>
      </c>
      <c r="O135" s="37">
        <f>SUMIF(LoansC!$B$12:$B$187,Loans!$B135,LoansC!O$12:O$187)+SUMIF(LoansR!$B$12:$B$187,Loans!$B135,LoansR!O$12:O$187)</f>
        <v>0</v>
      </c>
      <c r="P135" s="37">
        <f>SUMIF(LoansC!$B$12:$B$187,Loans!$B135,LoansC!P$12:P$187)+SUMIF(LoansR!$B$12:$B$187,Loans!$B135,LoansR!P$12:P$187)</f>
        <v>0</v>
      </c>
      <c r="Q135" s="37">
        <f>SUMIF(LoansC!$B$12:$B$187,Loans!$B135,LoansC!Q$12:Q$187)+SUMIF(LoansR!$B$12:$B$187,Loans!$B135,LoansR!Q$12:Q$187)</f>
        <v>0</v>
      </c>
      <c r="R135" s="37">
        <f>SUMIF(LoansC!$B$12:$B$187,Loans!$B135,LoansC!R$12:R$187)+SUMIF(LoansR!$B$12:$B$187,Loans!$B135,LoansR!R$12:R$187)</f>
        <v>0</v>
      </c>
      <c r="S135" s="37">
        <f>SUMIF(LoansC!$B$12:$B$187,Loans!$B135,LoansC!S$12:S$187)+SUMIF(LoansR!$B$12:$B$187,Loans!$B135,LoansR!S$12:S$187)</f>
        <v>0</v>
      </c>
      <c r="T135" s="37">
        <f>SUMIF(LoansC!$B$12:$B$187,Loans!$B135,LoansC!T$12:T$187)+SUMIF(LoansR!$B$12:$B$187,Loans!$B135,LoansR!T$12:T$187)</f>
        <v>0</v>
      </c>
      <c r="U135" s="37">
        <f>(SUMIF(LoansC!$B$12:$B$187,Loans!$B135,LoansC!U$12:U$187)+SUMIF(LoansR!$B$12:$B$187,Loans!$B135,LoansR!U$12:U$187))/2</f>
        <v>1</v>
      </c>
      <c r="V135" s="37">
        <f>SUMIF(LoansC!$B$12:$B$187,Loans!$B135,LoansC!V$12:V$187)+SUMIF(LoansR!$B$12:$B$187,Loans!$B135,LoansR!V$12:V$187)</f>
        <v>0</v>
      </c>
      <c r="W135" s="37">
        <f>SUMIF(LoansC!$B$12:$B$187,Loans!$B135,LoansC!W$12:W$187)+SUMIF(LoansR!$B$12:$B$187,Loans!$B135,LoansR!W$12:W$187)</f>
        <v>0</v>
      </c>
      <c r="X135" s="50">
        <f>IF(MONTH($B135)&gt;=6,VLOOKUP(YEAR($B135)+1,SRECPrice!$B$5:$C$29,2,FALSE),VLOOKUP(YEAR($B135),SRECPrice!$B$5:$C$29,2,FALSE))</f>
        <v>209</v>
      </c>
      <c r="Y135" s="37">
        <f>SUMIF(LoansC!$B$12:$B$187,Loans!$B135,LoansC!Y$12:Y$187)+SUMIF(LoansR!$B$12:$B$187,Loans!$B135,LoansR!Y$12:Y$187)</f>
        <v>0</v>
      </c>
      <c r="Z135" s="37">
        <f>SUMIF(LoansC!$B$12:$B$187,Loans!$B135,LoansC!Z$12:Z$187)+SUMIF(LoansR!$B$12:$B$187,Loans!$B135,LoansR!Z$12:Z$187)</f>
        <v>0</v>
      </c>
      <c r="AA135" s="37">
        <f>SUMIF(LoansC!$B$12:$B$187,Loans!$B135,LoansC!AA$12:AA$187)+SUMIF(LoansR!$B$12:$B$187,Loans!$B135,LoansR!AA$12:AA$187)</f>
        <v>0</v>
      </c>
      <c r="AB135" s="37">
        <f>SUMIF(LoansC!$B$12:$B$187,Loans!$B135,LoansC!AB$12:AB$187)+SUMIF(LoansR!$B$12:$B$187,Loans!$B135,LoansR!AB$12:AB$187)</f>
        <v>0</v>
      </c>
      <c r="AC135" s="37">
        <f>SUMIF(LoansC!$B$12:$B$187,Loans!$B135,LoansC!AC$12:AC$187)+SUMIF(LoansR!$B$12:$B$187,Loans!$B135,LoansR!AC$12:AC$187)</f>
        <v>0</v>
      </c>
      <c r="AD135" s="37">
        <f>SUMIF(LoansC!$B$12:$B$187,Loans!$B135,LoansC!AD$12:AD$187)+SUMIF(LoansR!$B$12:$B$187,Loans!$B135,LoansR!AD$12:AD$187)</f>
        <v>0</v>
      </c>
      <c r="AE135" s="56">
        <f>SUMIF(LoansC!$B$12:$B$187,Loans!$B135,LoansC!AE$12:AE$187)</f>
        <v>9.6699999999999994E-2</v>
      </c>
      <c r="AF135" s="37">
        <f>SUMIF(LoansC!$B$12:$B$187,Loans!$B135,LoansC!AF$12:AF$187)+SUMIF(LoansR!$B$12:$B$187,Loans!$B135,LoansR!AF$12:AF$187)</f>
        <v>0</v>
      </c>
      <c r="AG135" s="37">
        <f>SUMIF(LoansC!$B$12:$B$187,Loans!$B135,LoansC!AG$12:AG$187)+SUMIF(LoansR!$B$12:$B$187,Loans!$B135,LoansR!AG$12:AG$187)</f>
        <v>0</v>
      </c>
      <c r="AH135" s="37">
        <f>SUMIF(LoansC!$B$12:$B$187,Loans!$B135,LoansC!AH$12:AH$187)+SUMIF(LoansR!$B$12:$B$187,Loans!$B135,LoansR!AH$12:AH$187)</f>
        <v>0</v>
      </c>
      <c r="AI135" s="37">
        <f>SUMIF(LoansC!$B$12:$B$187,Loans!$B135,LoansC!AI$12:AI$187)+SUMIF(LoansR!$B$12:$B$187,Loans!$B135,LoansR!AI$12:AI$187)</f>
        <v>0</v>
      </c>
      <c r="AJ135" s="37">
        <f>SUMIF(LoansC!$B$12:$B$187,Loans!$B135,LoansC!AJ$12:AJ$187)+SUMIF(LoansR!$B$12:$B$187,Loans!$B135,LoansR!AJ$12:AJ$187)</f>
        <v>0</v>
      </c>
      <c r="AK135" s="37">
        <f>SUMIF(LoansC!$B$12:$B$187,Loans!$B135,LoansC!AK$12:AK$187)+SUMIF(LoansR!$B$12:$B$187,Loans!$B135,LoansR!AK$12:AK$187)</f>
        <v>0</v>
      </c>
      <c r="AL135" s="37">
        <f>SUMIF(LoansC!$B$12:$B$187,Loans!$B135,LoansC!AL$12:AL$187)+SUMIF(LoansR!$B$12:$B$187,Loans!$B135,LoansR!AL$12:AL$187)</f>
        <v>0</v>
      </c>
      <c r="AM135" s="37">
        <f>SUMIF(LoansC!$B$12:$B$187,Loans!$B135,LoansC!AM$12:AM$187)+SUMIF(LoansR!$B$12:$B$187,Loans!$B135,LoansR!AM$12:AM$187)</f>
        <v>0</v>
      </c>
      <c r="AN135" s="37">
        <f>SUMIF(LoansC!$B$12:$B$187,Loans!$B135,LoansC!AN$12:AN$187)+SUMIF(LoansR!$B$12:$B$187,Loans!$B135,LoansR!AN$12:AN$187)</f>
        <v>0</v>
      </c>
      <c r="AP135" s="57"/>
    </row>
    <row r="136" spans="1:42" x14ac:dyDescent="0.2">
      <c r="A136" s="1">
        <f t="shared" si="5"/>
        <v>8</v>
      </c>
      <c r="B136" s="101">
        <f t="shared" si="7"/>
        <v>46996</v>
      </c>
      <c r="C136" s="37">
        <f>SUMIF(LoansC!$B$12:$B$187,Loans!$B136,LoansC!C$12:C$187)+SUMIF(LoansR!$B$12:$B$187,Loans!$B136,LoansR!C$12:C$187)</f>
        <v>0</v>
      </c>
      <c r="D136" s="37">
        <f>SUMIF(LoansC!$B$12:$B$187,Loans!$B136,LoansC!D$12:D$187)+SUMIF(LoansR!$B$12:$B$187,Loans!$B136,LoansR!D$12:D$187)</f>
        <v>166705899.51000002</v>
      </c>
      <c r="E136" s="37">
        <f>SUMIF(LoansC!$B$12:$B$187,Loans!$B136,LoansC!E$12:E$187)+SUMIF(LoansR!$B$12:$B$187,Loans!$B136,LoansR!E$12:E$187)</f>
        <v>0</v>
      </c>
      <c r="F136" s="37">
        <f>SUMIF(LoansC!$B$12:$B$187,Loans!$B136,LoansC!F$12:F$187)+SUMIF(LoansR!$B$12:$B$187,Loans!$B136,LoansR!F$12:F$187)</f>
        <v>0</v>
      </c>
      <c r="G136" s="37">
        <f>SUMIF(LoansC!$B$12:$B$187,Loans!$B136,LoansC!G$12:G$187)+SUMIF(LoansR!$B$12:$B$187,Loans!$B136,LoansR!G$12:G$187)</f>
        <v>0</v>
      </c>
      <c r="H136" s="37">
        <f>SUMIF(LoansC!$B$12:$B$187,Loans!$B136,LoansC!H$12:H$187)+SUMIF(LoansR!$B$12:$B$187,Loans!$B136,LoansR!H$12:H$187)</f>
        <v>0</v>
      </c>
      <c r="I136" s="37">
        <f>SUMIF(LoansC!$B$12:$B$187,Loans!$B136,LoansC!I$12:I$187)+SUMIF(LoansR!$B$12:$B$187,Loans!$B136,LoansR!I$12:I$187)</f>
        <v>0</v>
      </c>
      <c r="J136" s="37">
        <f>SUMIF(LoansC!$B$12:$B$187,Loans!$B136,LoansC!J$12:J$187)+SUMIF(LoansR!$B$12:$B$187,Loans!$B136,LoansR!J$12:J$187)</f>
        <v>0</v>
      </c>
      <c r="K136" s="37">
        <f>SUMIF(LoansC!$B$12:$B$187,Loans!$B136,LoansC!K$12:K$187)+SUMIF(LoansR!$B$12:$B$187,Loans!$B136,LoansR!K$12:K$187)</f>
        <v>0</v>
      </c>
      <c r="L136" s="37">
        <f>SUMIF(LoansC!$B$12:$B$187,Loans!$B136,LoansC!L$12:L$187)+SUMIF(LoansR!$B$12:$B$187,Loans!$B136,LoansR!L$12:L$187)</f>
        <v>0</v>
      </c>
      <c r="M136" s="37">
        <f>SUMIF(LoansC!$B$12:$B$187,Loans!$B136,LoansC!M$12:M$187)+SUMIF(LoansR!$B$12:$B$187,Loans!$B136,LoansR!M$12:M$187)</f>
        <v>0</v>
      </c>
      <c r="N136" s="37">
        <f>SUMIF(LoansC!$B$12:$B$187,Loans!$B136,LoansC!N$12:N$187)+SUMIF(LoansR!$B$12:$B$187,Loans!$B136,LoansR!N$12:N$187)</f>
        <v>0</v>
      </c>
      <c r="O136" s="37">
        <f>SUMIF(LoansC!$B$12:$B$187,Loans!$B136,LoansC!O$12:O$187)+SUMIF(LoansR!$B$12:$B$187,Loans!$B136,LoansR!O$12:O$187)</f>
        <v>0</v>
      </c>
      <c r="P136" s="37">
        <f>SUMIF(LoansC!$B$12:$B$187,Loans!$B136,LoansC!P$12:P$187)+SUMIF(LoansR!$B$12:$B$187,Loans!$B136,LoansR!P$12:P$187)</f>
        <v>0</v>
      </c>
      <c r="Q136" s="37">
        <f>SUMIF(LoansC!$B$12:$B$187,Loans!$B136,LoansC!Q$12:Q$187)+SUMIF(LoansR!$B$12:$B$187,Loans!$B136,LoansR!Q$12:Q$187)</f>
        <v>0</v>
      </c>
      <c r="R136" s="37">
        <f>SUMIF(LoansC!$B$12:$B$187,Loans!$B136,LoansC!R$12:R$187)+SUMIF(LoansR!$B$12:$B$187,Loans!$B136,LoansR!R$12:R$187)</f>
        <v>0</v>
      </c>
      <c r="S136" s="37">
        <f>SUMIF(LoansC!$B$12:$B$187,Loans!$B136,LoansC!S$12:S$187)+SUMIF(LoansR!$B$12:$B$187,Loans!$B136,LoansR!S$12:S$187)</f>
        <v>0</v>
      </c>
      <c r="T136" s="37">
        <f>SUMIF(LoansC!$B$12:$B$187,Loans!$B136,LoansC!T$12:T$187)+SUMIF(LoansR!$B$12:$B$187,Loans!$B136,LoansR!T$12:T$187)</f>
        <v>0</v>
      </c>
      <c r="U136" s="37">
        <f>(SUMIF(LoansC!$B$12:$B$187,Loans!$B136,LoansC!U$12:U$187)+SUMIF(LoansR!$B$12:$B$187,Loans!$B136,LoansR!U$12:U$187))/2</f>
        <v>1</v>
      </c>
      <c r="V136" s="37">
        <f>SUMIF(LoansC!$B$12:$B$187,Loans!$B136,LoansC!V$12:V$187)+SUMIF(LoansR!$B$12:$B$187,Loans!$B136,LoansR!V$12:V$187)</f>
        <v>0</v>
      </c>
      <c r="W136" s="37">
        <f>SUMIF(LoansC!$B$12:$B$187,Loans!$B136,LoansC!W$12:W$187)+SUMIF(LoansR!$B$12:$B$187,Loans!$B136,LoansR!W$12:W$187)</f>
        <v>0</v>
      </c>
      <c r="X136" s="50">
        <f>IF(MONTH($B136)&gt;=6,VLOOKUP(YEAR($B136)+1,SRECPrice!$B$5:$C$29,2,FALSE),VLOOKUP(YEAR($B136),SRECPrice!$B$5:$C$29,2,FALSE))</f>
        <v>209</v>
      </c>
      <c r="Y136" s="37">
        <f>SUMIF(LoansC!$B$12:$B$187,Loans!$B136,LoansC!Y$12:Y$187)+SUMIF(LoansR!$B$12:$B$187,Loans!$B136,LoansR!Y$12:Y$187)</f>
        <v>0</v>
      </c>
      <c r="Z136" s="37">
        <f>SUMIF(LoansC!$B$12:$B$187,Loans!$B136,LoansC!Z$12:Z$187)+SUMIF(LoansR!$B$12:$B$187,Loans!$B136,LoansR!Z$12:Z$187)</f>
        <v>0</v>
      </c>
      <c r="AA136" s="37">
        <f>SUMIF(LoansC!$B$12:$B$187,Loans!$B136,LoansC!AA$12:AA$187)+SUMIF(LoansR!$B$12:$B$187,Loans!$B136,LoansR!AA$12:AA$187)</f>
        <v>0</v>
      </c>
      <c r="AB136" s="37">
        <f>SUMIF(LoansC!$B$12:$B$187,Loans!$B136,LoansC!AB$12:AB$187)+SUMIF(LoansR!$B$12:$B$187,Loans!$B136,LoansR!AB$12:AB$187)</f>
        <v>0</v>
      </c>
      <c r="AC136" s="37">
        <f>SUMIF(LoansC!$B$12:$B$187,Loans!$B136,LoansC!AC$12:AC$187)+SUMIF(LoansR!$B$12:$B$187,Loans!$B136,LoansR!AC$12:AC$187)</f>
        <v>0</v>
      </c>
      <c r="AD136" s="37">
        <f>SUMIF(LoansC!$B$12:$B$187,Loans!$B136,LoansC!AD$12:AD$187)+SUMIF(LoansR!$B$12:$B$187,Loans!$B136,LoansR!AD$12:AD$187)</f>
        <v>0</v>
      </c>
      <c r="AE136" s="56">
        <f>SUMIF(LoansC!$B$12:$B$187,Loans!$B136,LoansC!AE$12:AE$187)</f>
        <v>9.6699999999999994E-2</v>
      </c>
      <c r="AF136" s="37">
        <f>SUMIF(LoansC!$B$12:$B$187,Loans!$B136,LoansC!AF$12:AF$187)+SUMIF(LoansR!$B$12:$B$187,Loans!$B136,LoansR!AF$12:AF$187)</f>
        <v>0</v>
      </c>
      <c r="AG136" s="37">
        <f>SUMIF(LoansC!$B$12:$B$187,Loans!$B136,LoansC!AG$12:AG$187)+SUMIF(LoansR!$B$12:$B$187,Loans!$B136,LoansR!AG$12:AG$187)</f>
        <v>0</v>
      </c>
      <c r="AH136" s="37">
        <f>SUMIF(LoansC!$B$12:$B$187,Loans!$B136,LoansC!AH$12:AH$187)+SUMIF(LoansR!$B$12:$B$187,Loans!$B136,LoansR!AH$12:AH$187)</f>
        <v>0</v>
      </c>
      <c r="AI136" s="37">
        <f>SUMIF(LoansC!$B$12:$B$187,Loans!$B136,LoansC!AI$12:AI$187)+SUMIF(LoansR!$B$12:$B$187,Loans!$B136,LoansR!AI$12:AI$187)</f>
        <v>0</v>
      </c>
      <c r="AJ136" s="37">
        <f>SUMIF(LoansC!$B$12:$B$187,Loans!$B136,LoansC!AJ$12:AJ$187)+SUMIF(LoansR!$B$12:$B$187,Loans!$B136,LoansR!AJ$12:AJ$187)</f>
        <v>0</v>
      </c>
      <c r="AK136" s="37">
        <f>SUMIF(LoansC!$B$12:$B$187,Loans!$B136,LoansC!AK$12:AK$187)+SUMIF(LoansR!$B$12:$B$187,Loans!$B136,LoansR!AK$12:AK$187)</f>
        <v>0</v>
      </c>
      <c r="AL136" s="37">
        <f>SUMIF(LoansC!$B$12:$B$187,Loans!$B136,LoansC!AL$12:AL$187)+SUMIF(LoansR!$B$12:$B$187,Loans!$B136,LoansR!AL$12:AL$187)</f>
        <v>0</v>
      </c>
      <c r="AM136" s="37">
        <f>SUMIF(LoansC!$B$12:$B$187,Loans!$B136,LoansC!AM$12:AM$187)+SUMIF(LoansR!$B$12:$B$187,Loans!$B136,LoansR!AM$12:AM$187)</f>
        <v>0</v>
      </c>
      <c r="AN136" s="37">
        <f>SUMIF(LoansC!$B$12:$B$187,Loans!$B136,LoansC!AN$12:AN$187)+SUMIF(LoansR!$B$12:$B$187,Loans!$B136,LoansR!AN$12:AN$187)</f>
        <v>0</v>
      </c>
      <c r="AP136" s="57"/>
    </row>
    <row r="137" spans="1:42" x14ac:dyDescent="0.2">
      <c r="A137" s="1">
        <f t="shared" si="5"/>
        <v>9</v>
      </c>
      <c r="B137" s="101">
        <f t="shared" si="7"/>
        <v>47026</v>
      </c>
      <c r="C137" s="37">
        <f>SUMIF(LoansC!$B$12:$B$187,Loans!$B137,LoansC!C$12:C$187)+SUMIF(LoansR!$B$12:$B$187,Loans!$B137,LoansR!C$12:C$187)</f>
        <v>0</v>
      </c>
      <c r="D137" s="37">
        <f>SUMIF(LoansC!$B$12:$B$187,Loans!$B137,LoansC!D$12:D$187)+SUMIF(LoansR!$B$12:$B$187,Loans!$B137,LoansR!D$12:D$187)</f>
        <v>166705899.51000002</v>
      </c>
      <c r="E137" s="37">
        <f>SUMIF(LoansC!$B$12:$B$187,Loans!$B137,LoansC!E$12:E$187)+SUMIF(LoansR!$B$12:$B$187,Loans!$B137,LoansR!E$12:E$187)</f>
        <v>0</v>
      </c>
      <c r="F137" s="37">
        <f>SUMIF(LoansC!$B$12:$B$187,Loans!$B137,LoansC!F$12:F$187)+SUMIF(LoansR!$B$12:$B$187,Loans!$B137,LoansR!F$12:F$187)</f>
        <v>0</v>
      </c>
      <c r="G137" s="37">
        <f>SUMIF(LoansC!$B$12:$B$187,Loans!$B137,LoansC!G$12:G$187)+SUMIF(LoansR!$B$12:$B$187,Loans!$B137,LoansR!G$12:G$187)</f>
        <v>0</v>
      </c>
      <c r="H137" s="37">
        <f>SUMIF(LoansC!$B$12:$B$187,Loans!$B137,LoansC!H$12:H$187)+SUMIF(LoansR!$B$12:$B$187,Loans!$B137,LoansR!H$12:H$187)</f>
        <v>0</v>
      </c>
      <c r="I137" s="37">
        <f>SUMIF(LoansC!$B$12:$B$187,Loans!$B137,LoansC!I$12:I$187)+SUMIF(LoansR!$B$12:$B$187,Loans!$B137,LoansR!I$12:I$187)</f>
        <v>0</v>
      </c>
      <c r="J137" s="37">
        <f>SUMIF(LoansC!$B$12:$B$187,Loans!$B137,LoansC!J$12:J$187)+SUMIF(LoansR!$B$12:$B$187,Loans!$B137,LoansR!J$12:J$187)</f>
        <v>0</v>
      </c>
      <c r="K137" s="37">
        <f>SUMIF(LoansC!$B$12:$B$187,Loans!$B137,LoansC!K$12:K$187)+SUMIF(LoansR!$B$12:$B$187,Loans!$B137,LoansR!K$12:K$187)</f>
        <v>0</v>
      </c>
      <c r="L137" s="37">
        <f>SUMIF(LoansC!$B$12:$B$187,Loans!$B137,LoansC!L$12:L$187)+SUMIF(LoansR!$B$12:$B$187,Loans!$B137,LoansR!L$12:L$187)</f>
        <v>0</v>
      </c>
      <c r="M137" s="37">
        <f>SUMIF(LoansC!$B$12:$B$187,Loans!$B137,LoansC!M$12:M$187)+SUMIF(LoansR!$B$12:$B$187,Loans!$B137,LoansR!M$12:M$187)</f>
        <v>0</v>
      </c>
      <c r="N137" s="37">
        <f>SUMIF(LoansC!$B$12:$B$187,Loans!$B137,LoansC!N$12:N$187)+SUMIF(LoansR!$B$12:$B$187,Loans!$B137,LoansR!N$12:N$187)</f>
        <v>0</v>
      </c>
      <c r="O137" s="37">
        <f>SUMIF(LoansC!$B$12:$B$187,Loans!$B137,LoansC!O$12:O$187)+SUMIF(LoansR!$B$12:$B$187,Loans!$B137,LoansR!O$12:O$187)</f>
        <v>0</v>
      </c>
      <c r="P137" s="37">
        <f>SUMIF(LoansC!$B$12:$B$187,Loans!$B137,LoansC!P$12:P$187)+SUMIF(LoansR!$B$12:$B$187,Loans!$B137,LoansR!P$12:P$187)</f>
        <v>0</v>
      </c>
      <c r="Q137" s="37">
        <f>SUMIF(LoansC!$B$12:$B$187,Loans!$B137,LoansC!Q$12:Q$187)+SUMIF(LoansR!$B$12:$B$187,Loans!$B137,LoansR!Q$12:Q$187)</f>
        <v>0</v>
      </c>
      <c r="R137" s="37">
        <f>SUMIF(LoansC!$B$12:$B$187,Loans!$B137,LoansC!R$12:R$187)+SUMIF(LoansR!$B$12:$B$187,Loans!$B137,LoansR!R$12:R$187)</f>
        <v>0</v>
      </c>
      <c r="S137" s="37">
        <f>SUMIF(LoansC!$B$12:$B$187,Loans!$B137,LoansC!S$12:S$187)+SUMIF(LoansR!$B$12:$B$187,Loans!$B137,LoansR!S$12:S$187)</f>
        <v>0</v>
      </c>
      <c r="T137" s="37">
        <f>SUMIF(LoansC!$B$12:$B$187,Loans!$B137,LoansC!T$12:T$187)+SUMIF(LoansR!$B$12:$B$187,Loans!$B137,LoansR!T$12:T$187)</f>
        <v>0</v>
      </c>
      <c r="U137" s="37">
        <f>(SUMIF(LoansC!$B$12:$B$187,Loans!$B137,LoansC!U$12:U$187)+SUMIF(LoansR!$B$12:$B$187,Loans!$B137,LoansR!U$12:U$187))/2</f>
        <v>1</v>
      </c>
      <c r="V137" s="37">
        <f>SUMIF(LoansC!$B$12:$B$187,Loans!$B137,LoansC!V$12:V$187)+SUMIF(LoansR!$B$12:$B$187,Loans!$B137,LoansR!V$12:V$187)</f>
        <v>0</v>
      </c>
      <c r="W137" s="37">
        <f>SUMIF(LoansC!$B$12:$B$187,Loans!$B137,LoansC!W$12:W$187)+SUMIF(LoansR!$B$12:$B$187,Loans!$B137,LoansR!W$12:W$187)</f>
        <v>0</v>
      </c>
      <c r="X137" s="50">
        <f>IF(MONTH($B137)&gt;=6,VLOOKUP(YEAR($B137)+1,SRECPrice!$B$5:$C$29,2,FALSE),VLOOKUP(YEAR($B137),SRECPrice!$B$5:$C$29,2,FALSE))</f>
        <v>209</v>
      </c>
      <c r="Y137" s="37">
        <f>SUMIF(LoansC!$B$12:$B$187,Loans!$B137,LoansC!Y$12:Y$187)+SUMIF(LoansR!$B$12:$B$187,Loans!$B137,LoansR!Y$12:Y$187)</f>
        <v>0</v>
      </c>
      <c r="Z137" s="37">
        <f>SUMIF(LoansC!$B$12:$B$187,Loans!$B137,LoansC!Z$12:Z$187)+SUMIF(LoansR!$B$12:$B$187,Loans!$B137,LoansR!Z$12:Z$187)</f>
        <v>0</v>
      </c>
      <c r="AA137" s="37">
        <f>SUMIF(LoansC!$B$12:$B$187,Loans!$B137,LoansC!AA$12:AA$187)+SUMIF(LoansR!$B$12:$B$187,Loans!$B137,LoansR!AA$12:AA$187)</f>
        <v>0</v>
      </c>
      <c r="AB137" s="37">
        <f>SUMIF(LoansC!$B$12:$B$187,Loans!$B137,LoansC!AB$12:AB$187)+SUMIF(LoansR!$B$12:$B$187,Loans!$B137,LoansR!AB$12:AB$187)</f>
        <v>0</v>
      </c>
      <c r="AC137" s="37">
        <f>SUMIF(LoansC!$B$12:$B$187,Loans!$B137,LoansC!AC$12:AC$187)+SUMIF(LoansR!$B$12:$B$187,Loans!$B137,LoansR!AC$12:AC$187)</f>
        <v>0</v>
      </c>
      <c r="AD137" s="37">
        <f>SUMIF(LoansC!$B$12:$B$187,Loans!$B137,LoansC!AD$12:AD$187)+SUMIF(LoansR!$B$12:$B$187,Loans!$B137,LoansR!AD$12:AD$187)</f>
        <v>0</v>
      </c>
      <c r="AE137" s="56">
        <f>SUMIF(LoansC!$B$12:$B$187,Loans!$B137,LoansC!AE$12:AE$187)</f>
        <v>9.6699999999999994E-2</v>
      </c>
      <c r="AF137" s="37">
        <f>SUMIF(LoansC!$B$12:$B$187,Loans!$B137,LoansC!AF$12:AF$187)+SUMIF(LoansR!$B$12:$B$187,Loans!$B137,LoansR!AF$12:AF$187)</f>
        <v>0</v>
      </c>
      <c r="AG137" s="37">
        <f>SUMIF(LoansC!$B$12:$B$187,Loans!$B137,LoansC!AG$12:AG$187)+SUMIF(LoansR!$B$12:$B$187,Loans!$B137,LoansR!AG$12:AG$187)</f>
        <v>0</v>
      </c>
      <c r="AH137" s="37">
        <f>SUMIF(LoansC!$B$12:$B$187,Loans!$B137,LoansC!AH$12:AH$187)+SUMIF(LoansR!$B$12:$B$187,Loans!$B137,LoansR!AH$12:AH$187)</f>
        <v>0</v>
      </c>
      <c r="AI137" s="37">
        <f>SUMIF(LoansC!$B$12:$B$187,Loans!$B137,LoansC!AI$12:AI$187)+SUMIF(LoansR!$B$12:$B$187,Loans!$B137,LoansR!AI$12:AI$187)</f>
        <v>0</v>
      </c>
      <c r="AJ137" s="37">
        <f>SUMIF(LoansC!$B$12:$B$187,Loans!$B137,LoansC!AJ$12:AJ$187)+SUMIF(LoansR!$B$12:$B$187,Loans!$B137,LoansR!AJ$12:AJ$187)</f>
        <v>0</v>
      </c>
      <c r="AK137" s="37">
        <f>SUMIF(LoansC!$B$12:$B$187,Loans!$B137,LoansC!AK$12:AK$187)+SUMIF(LoansR!$B$12:$B$187,Loans!$B137,LoansR!AK$12:AK$187)</f>
        <v>0</v>
      </c>
      <c r="AL137" s="37">
        <f>SUMIF(LoansC!$B$12:$B$187,Loans!$B137,LoansC!AL$12:AL$187)+SUMIF(LoansR!$B$12:$B$187,Loans!$B137,LoansR!AL$12:AL$187)</f>
        <v>0</v>
      </c>
      <c r="AM137" s="37">
        <f>SUMIF(LoansC!$B$12:$B$187,Loans!$B137,LoansC!AM$12:AM$187)+SUMIF(LoansR!$B$12:$B$187,Loans!$B137,LoansR!AM$12:AM$187)</f>
        <v>0</v>
      </c>
      <c r="AN137" s="37">
        <f>SUMIF(LoansC!$B$12:$B$187,Loans!$B137,LoansC!AN$12:AN$187)+SUMIF(LoansR!$B$12:$B$187,Loans!$B137,LoansR!AN$12:AN$187)</f>
        <v>0</v>
      </c>
      <c r="AP137" s="57"/>
    </row>
    <row r="138" spans="1:42" x14ac:dyDescent="0.2">
      <c r="A138" s="1">
        <f t="shared" si="5"/>
        <v>10</v>
      </c>
      <c r="B138" s="101">
        <f t="shared" si="7"/>
        <v>47057</v>
      </c>
      <c r="C138" s="37">
        <f>SUMIF(LoansC!$B$12:$B$187,Loans!$B138,LoansC!C$12:C$187)+SUMIF(LoansR!$B$12:$B$187,Loans!$B138,LoansR!C$12:C$187)</f>
        <v>0</v>
      </c>
      <c r="D138" s="37">
        <f>SUMIF(LoansC!$B$12:$B$187,Loans!$B138,LoansC!D$12:D$187)+SUMIF(LoansR!$B$12:$B$187,Loans!$B138,LoansR!D$12:D$187)</f>
        <v>166705899.51000002</v>
      </c>
      <c r="E138" s="37">
        <f>SUMIF(LoansC!$B$12:$B$187,Loans!$B138,LoansC!E$12:E$187)+SUMIF(LoansR!$B$12:$B$187,Loans!$B138,LoansR!E$12:E$187)</f>
        <v>0</v>
      </c>
      <c r="F138" s="37">
        <f>SUMIF(LoansC!$B$12:$B$187,Loans!$B138,LoansC!F$12:F$187)+SUMIF(LoansR!$B$12:$B$187,Loans!$B138,LoansR!F$12:F$187)</f>
        <v>0</v>
      </c>
      <c r="G138" s="37">
        <f>SUMIF(LoansC!$B$12:$B$187,Loans!$B138,LoansC!G$12:G$187)+SUMIF(LoansR!$B$12:$B$187,Loans!$B138,LoansR!G$12:G$187)</f>
        <v>0</v>
      </c>
      <c r="H138" s="37">
        <f>SUMIF(LoansC!$B$12:$B$187,Loans!$B138,LoansC!H$12:H$187)+SUMIF(LoansR!$B$12:$B$187,Loans!$B138,LoansR!H$12:H$187)</f>
        <v>0</v>
      </c>
      <c r="I138" s="37">
        <f>SUMIF(LoansC!$B$12:$B$187,Loans!$B138,LoansC!I$12:I$187)+SUMIF(LoansR!$B$12:$B$187,Loans!$B138,LoansR!I$12:I$187)</f>
        <v>0</v>
      </c>
      <c r="J138" s="37">
        <f>SUMIF(LoansC!$B$12:$B$187,Loans!$B138,LoansC!J$12:J$187)+SUMIF(LoansR!$B$12:$B$187,Loans!$B138,LoansR!J$12:J$187)</f>
        <v>0</v>
      </c>
      <c r="K138" s="37">
        <f>SUMIF(LoansC!$B$12:$B$187,Loans!$B138,LoansC!K$12:K$187)+SUMIF(LoansR!$B$12:$B$187,Loans!$B138,LoansR!K$12:K$187)</f>
        <v>0</v>
      </c>
      <c r="L138" s="37">
        <f>SUMIF(LoansC!$B$12:$B$187,Loans!$B138,LoansC!L$12:L$187)+SUMIF(LoansR!$B$12:$B$187,Loans!$B138,LoansR!L$12:L$187)</f>
        <v>0</v>
      </c>
      <c r="M138" s="37">
        <f>SUMIF(LoansC!$B$12:$B$187,Loans!$B138,LoansC!M$12:M$187)+SUMIF(LoansR!$B$12:$B$187,Loans!$B138,LoansR!M$12:M$187)</f>
        <v>0</v>
      </c>
      <c r="N138" s="37">
        <f>SUMIF(LoansC!$B$12:$B$187,Loans!$B138,LoansC!N$12:N$187)+SUMIF(LoansR!$B$12:$B$187,Loans!$B138,LoansR!N$12:N$187)</f>
        <v>0</v>
      </c>
      <c r="O138" s="37">
        <f>SUMIF(LoansC!$B$12:$B$187,Loans!$B138,LoansC!O$12:O$187)+SUMIF(LoansR!$B$12:$B$187,Loans!$B138,LoansR!O$12:O$187)</f>
        <v>0</v>
      </c>
      <c r="P138" s="37">
        <f>SUMIF(LoansC!$B$12:$B$187,Loans!$B138,LoansC!P$12:P$187)+SUMIF(LoansR!$B$12:$B$187,Loans!$B138,LoansR!P$12:P$187)</f>
        <v>0</v>
      </c>
      <c r="Q138" s="37">
        <f>SUMIF(LoansC!$B$12:$B$187,Loans!$B138,LoansC!Q$12:Q$187)+SUMIF(LoansR!$B$12:$B$187,Loans!$B138,LoansR!Q$12:Q$187)</f>
        <v>0</v>
      </c>
      <c r="R138" s="37">
        <f>SUMIF(LoansC!$B$12:$B$187,Loans!$B138,LoansC!R$12:R$187)+SUMIF(LoansR!$B$12:$B$187,Loans!$B138,LoansR!R$12:R$187)</f>
        <v>0</v>
      </c>
      <c r="S138" s="37">
        <f>SUMIF(LoansC!$B$12:$B$187,Loans!$B138,LoansC!S$12:S$187)+SUMIF(LoansR!$B$12:$B$187,Loans!$B138,LoansR!S$12:S$187)</f>
        <v>0</v>
      </c>
      <c r="T138" s="37">
        <f>SUMIF(LoansC!$B$12:$B$187,Loans!$B138,LoansC!T$12:T$187)+SUMIF(LoansR!$B$12:$B$187,Loans!$B138,LoansR!T$12:T$187)</f>
        <v>0</v>
      </c>
      <c r="U138" s="37">
        <f>(SUMIF(LoansC!$B$12:$B$187,Loans!$B138,LoansC!U$12:U$187)+SUMIF(LoansR!$B$12:$B$187,Loans!$B138,LoansR!U$12:U$187))/2</f>
        <v>1</v>
      </c>
      <c r="V138" s="37">
        <f>SUMIF(LoansC!$B$12:$B$187,Loans!$B138,LoansC!V$12:V$187)+SUMIF(LoansR!$B$12:$B$187,Loans!$B138,LoansR!V$12:V$187)</f>
        <v>0</v>
      </c>
      <c r="W138" s="37">
        <f>SUMIF(LoansC!$B$12:$B$187,Loans!$B138,LoansC!W$12:W$187)+SUMIF(LoansR!$B$12:$B$187,Loans!$B138,LoansR!W$12:W$187)</f>
        <v>0</v>
      </c>
      <c r="X138" s="50">
        <f>IF(MONTH($B138)&gt;=6,VLOOKUP(YEAR($B138)+1,SRECPrice!$B$5:$C$29,2,FALSE),VLOOKUP(YEAR($B138),SRECPrice!$B$5:$C$29,2,FALSE))</f>
        <v>209</v>
      </c>
      <c r="Y138" s="37">
        <f>SUMIF(LoansC!$B$12:$B$187,Loans!$B138,LoansC!Y$12:Y$187)+SUMIF(LoansR!$B$12:$B$187,Loans!$B138,LoansR!Y$12:Y$187)</f>
        <v>0</v>
      </c>
      <c r="Z138" s="37">
        <f>SUMIF(LoansC!$B$12:$B$187,Loans!$B138,LoansC!Z$12:Z$187)+SUMIF(LoansR!$B$12:$B$187,Loans!$B138,LoansR!Z$12:Z$187)</f>
        <v>0</v>
      </c>
      <c r="AA138" s="37">
        <f>SUMIF(LoansC!$B$12:$B$187,Loans!$B138,LoansC!AA$12:AA$187)+SUMIF(LoansR!$B$12:$B$187,Loans!$B138,LoansR!AA$12:AA$187)</f>
        <v>0</v>
      </c>
      <c r="AB138" s="37">
        <f>SUMIF(LoansC!$B$12:$B$187,Loans!$B138,LoansC!AB$12:AB$187)+SUMIF(LoansR!$B$12:$B$187,Loans!$B138,LoansR!AB$12:AB$187)</f>
        <v>0</v>
      </c>
      <c r="AC138" s="37">
        <f>SUMIF(LoansC!$B$12:$B$187,Loans!$B138,LoansC!AC$12:AC$187)+SUMIF(LoansR!$B$12:$B$187,Loans!$B138,LoansR!AC$12:AC$187)</f>
        <v>0</v>
      </c>
      <c r="AD138" s="37">
        <f>SUMIF(LoansC!$B$12:$B$187,Loans!$B138,LoansC!AD$12:AD$187)+SUMIF(LoansR!$B$12:$B$187,Loans!$B138,LoansR!AD$12:AD$187)</f>
        <v>0</v>
      </c>
      <c r="AE138" s="56">
        <f>SUMIF(LoansC!$B$12:$B$187,Loans!$B138,LoansC!AE$12:AE$187)</f>
        <v>9.6699999999999994E-2</v>
      </c>
      <c r="AF138" s="37">
        <f>SUMIF(LoansC!$B$12:$B$187,Loans!$B138,LoansC!AF$12:AF$187)+SUMIF(LoansR!$B$12:$B$187,Loans!$B138,LoansR!AF$12:AF$187)</f>
        <v>0</v>
      </c>
      <c r="AG138" s="37">
        <f>SUMIF(LoansC!$B$12:$B$187,Loans!$B138,LoansC!AG$12:AG$187)+SUMIF(LoansR!$B$12:$B$187,Loans!$B138,LoansR!AG$12:AG$187)</f>
        <v>0</v>
      </c>
      <c r="AH138" s="37">
        <f>SUMIF(LoansC!$B$12:$B$187,Loans!$B138,LoansC!AH$12:AH$187)+SUMIF(LoansR!$B$12:$B$187,Loans!$B138,LoansR!AH$12:AH$187)</f>
        <v>0</v>
      </c>
      <c r="AI138" s="37">
        <f>SUMIF(LoansC!$B$12:$B$187,Loans!$B138,LoansC!AI$12:AI$187)+SUMIF(LoansR!$B$12:$B$187,Loans!$B138,LoansR!AI$12:AI$187)</f>
        <v>0</v>
      </c>
      <c r="AJ138" s="37">
        <f>SUMIF(LoansC!$B$12:$B$187,Loans!$B138,LoansC!AJ$12:AJ$187)+SUMIF(LoansR!$B$12:$B$187,Loans!$B138,LoansR!AJ$12:AJ$187)</f>
        <v>0</v>
      </c>
      <c r="AK138" s="37">
        <f>SUMIF(LoansC!$B$12:$B$187,Loans!$B138,LoansC!AK$12:AK$187)+SUMIF(LoansR!$B$12:$B$187,Loans!$B138,LoansR!AK$12:AK$187)</f>
        <v>0</v>
      </c>
      <c r="AL138" s="37">
        <f>SUMIF(LoansC!$B$12:$B$187,Loans!$B138,LoansC!AL$12:AL$187)+SUMIF(LoansR!$B$12:$B$187,Loans!$B138,LoansR!AL$12:AL$187)</f>
        <v>0</v>
      </c>
      <c r="AM138" s="37">
        <f>SUMIF(LoansC!$B$12:$B$187,Loans!$B138,LoansC!AM$12:AM$187)+SUMIF(LoansR!$B$12:$B$187,Loans!$B138,LoansR!AM$12:AM$187)</f>
        <v>0</v>
      </c>
      <c r="AN138" s="37">
        <f>SUMIF(LoansC!$B$12:$B$187,Loans!$B138,LoansC!AN$12:AN$187)+SUMIF(LoansR!$B$12:$B$187,Loans!$B138,LoansR!AN$12:AN$187)</f>
        <v>0</v>
      </c>
      <c r="AP138" s="57"/>
    </row>
    <row r="139" spans="1:42" x14ac:dyDescent="0.2">
      <c r="A139" s="1">
        <f t="shared" si="5"/>
        <v>11</v>
      </c>
      <c r="B139" s="101">
        <f t="shared" si="7"/>
        <v>47087</v>
      </c>
      <c r="C139" s="37">
        <f>SUMIF(LoansC!$B$12:$B$187,Loans!$B139,LoansC!C$12:C$187)+SUMIF(LoansR!$B$12:$B$187,Loans!$B139,LoansR!C$12:C$187)</f>
        <v>0</v>
      </c>
      <c r="D139" s="37">
        <f>SUMIF(LoansC!$B$12:$B$187,Loans!$B139,LoansC!D$12:D$187)+SUMIF(LoansR!$B$12:$B$187,Loans!$B139,LoansR!D$12:D$187)</f>
        <v>166705899.51000002</v>
      </c>
      <c r="E139" s="37">
        <f>SUMIF(LoansC!$B$12:$B$187,Loans!$B139,LoansC!E$12:E$187)+SUMIF(LoansR!$B$12:$B$187,Loans!$B139,LoansR!E$12:E$187)</f>
        <v>0</v>
      </c>
      <c r="F139" s="37">
        <f>SUMIF(LoansC!$B$12:$B$187,Loans!$B139,LoansC!F$12:F$187)+SUMIF(LoansR!$B$12:$B$187,Loans!$B139,LoansR!F$12:F$187)</f>
        <v>0</v>
      </c>
      <c r="G139" s="37">
        <f>SUMIF(LoansC!$B$12:$B$187,Loans!$B139,LoansC!G$12:G$187)+SUMIF(LoansR!$B$12:$B$187,Loans!$B139,LoansR!G$12:G$187)</f>
        <v>0</v>
      </c>
      <c r="H139" s="37">
        <f>SUMIF(LoansC!$B$12:$B$187,Loans!$B139,LoansC!H$12:H$187)+SUMIF(LoansR!$B$12:$B$187,Loans!$B139,LoansR!H$12:H$187)</f>
        <v>0</v>
      </c>
      <c r="I139" s="37">
        <f>SUMIF(LoansC!$B$12:$B$187,Loans!$B139,LoansC!I$12:I$187)+SUMIF(LoansR!$B$12:$B$187,Loans!$B139,LoansR!I$12:I$187)</f>
        <v>0</v>
      </c>
      <c r="J139" s="37">
        <f>SUMIF(LoansC!$B$12:$B$187,Loans!$B139,LoansC!J$12:J$187)+SUMIF(LoansR!$B$12:$B$187,Loans!$B139,LoansR!J$12:J$187)</f>
        <v>0</v>
      </c>
      <c r="K139" s="37">
        <f>SUMIF(LoansC!$B$12:$B$187,Loans!$B139,LoansC!K$12:K$187)+SUMIF(LoansR!$B$12:$B$187,Loans!$B139,LoansR!K$12:K$187)</f>
        <v>0</v>
      </c>
      <c r="L139" s="37">
        <f>SUMIF(LoansC!$B$12:$B$187,Loans!$B139,LoansC!L$12:L$187)+SUMIF(LoansR!$B$12:$B$187,Loans!$B139,LoansR!L$12:L$187)</f>
        <v>0</v>
      </c>
      <c r="M139" s="37">
        <f>SUMIF(LoansC!$B$12:$B$187,Loans!$B139,LoansC!M$12:M$187)+SUMIF(LoansR!$B$12:$B$187,Loans!$B139,LoansR!M$12:M$187)</f>
        <v>0</v>
      </c>
      <c r="N139" s="37">
        <f>SUMIF(LoansC!$B$12:$B$187,Loans!$B139,LoansC!N$12:N$187)+SUMIF(LoansR!$B$12:$B$187,Loans!$B139,LoansR!N$12:N$187)</f>
        <v>0</v>
      </c>
      <c r="O139" s="37">
        <f>SUMIF(LoansC!$B$12:$B$187,Loans!$B139,LoansC!O$12:O$187)+SUMIF(LoansR!$B$12:$B$187,Loans!$B139,LoansR!O$12:O$187)</f>
        <v>0</v>
      </c>
      <c r="P139" s="37">
        <f>SUMIF(LoansC!$B$12:$B$187,Loans!$B139,LoansC!P$12:P$187)+SUMIF(LoansR!$B$12:$B$187,Loans!$B139,LoansR!P$12:P$187)</f>
        <v>0</v>
      </c>
      <c r="Q139" s="37">
        <f>SUMIF(LoansC!$B$12:$B$187,Loans!$B139,LoansC!Q$12:Q$187)+SUMIF(LoansR!$B$12:$B$187,Loans!$B139,LoansR!Q$12:Q$187)</f>
        <v>0</v>
      </c>
      <c r="R139" s="37">
        <f>SUMIF(LoansC!$B$12:$B$187,Loans!$B139,LoansC!R$12:R$187)+SUMIF(LoansR!$B$12:$B$187,Loans!$B139,LoansR!R$12:R$187)</f>
        <v>0</v>
      </c>
      <c r="S139" s="37">
        <f>SUMIF(LoansC!$B$12:$B$187,Loans!$B139,LoansC!S$12:S$187)+SUMIF(LoansR!$B$12:$B$187,Loans!$B139,LoansR!S$12:S$187)</f>
        <v>0</v>
      </c>
      <c r="T139" s="37">
        <f>SUMIF(LoansC!$B$12:$B$187,Loans!$B139,LoansC!T$12:T$187)+SUMIF(LoansR!$B$12:$B$187,Loans!$B139,LoansR!T$12:T$187)</f>
        <v>0</v>
      </c>
      <c r="U139" s="37">
        <f>(SUMIF(LoansC!$B$12:$B$187,Loans!$B139,LoansC!U$12:U$187)+SUMIF(LoansR!$B$12:$B$187,Loans!$B139,LoansR!U$12:U$187))/2</f>
        <v>1</v>
      </c>
      <c r="V139" s="37">
        <f>SUMIF(LoansC!$B$12:$B$187,Loans!$B139,LoansC!V$12:V$187)+SUMIF(LoansR!$B$12:$B$187,Loans!$B139,LoansR!V$12:V$187)</f>
        <v>0</v>
      </c>
      <c r="W139" s="37">
        <f>SUMIF(LoansC!$B$12:$B$187,Loans!$B139,LoansC!W$12:W$187)+SUMIF(LoansR!$B$12:$B$187,Loans!$B139,LoansR!W$12:W$187)</f>
        <v>0</v>
      </c>
      <c r="X139" s="50">
        <f>IF(MONTH($B139)&gt;=6,VLOOKUP(YEAR($B139)+1,SRECPrice!$B$5:$C$29,2,FALSE),VLOOKUP(YEAR($B139),SRECPrice!$B$5:$C$29,2,FALSE))</f>
        <v>209</v>
      </c>
      <c r="Y139" s="37">
        <f>SUMIF(LoansC!$B$12:$B$187,Loans!$B139,LoansC!Y$12:Y$187)+SUMIF(LoansR!$B$12:$B$187,Loans!$B139,LoansR!Y$12:Y$187)</f>
        <v>0</v>
      </c>
      <c r="Z139" s="37">
        <f>SUMIF(LoansC!$B$12:$B$187,Loans!$B139,LoansC!Z$12:Z$187)+SUMIF(LoansR!$B$12:$B$187,Loans!$B139,LoansR!Z$12:Z$187)</f>
        <v>0</v>
      </c>
      <c r="AA139" s="37">
        <f>SUMIF(LoansC!$B$12:$B$187,Loans!$B139,LoansC!AA$12:AA$187)+SUMIF(LoansR!$B$12:$B$187,Loans!$B139,LoansR!AA$12:AA$187)</f>
        <v>0</v>
      </c>
      <c r="AB139" s="37">
        <f>SUMIF(LoansC!$B$12:$B$187,Loans!$B139,LoansC!AB$12:AB$187)+SUMIF(LoansR!$B$12:$B$187,Loans!$B139,LoansR!AB$12:AB$187)</f>
        <v>0</v>
      </c>
      <c r="AC139" s="37">
        <f>SUMIF(LoansC!$B$12:$B$187,Loans!$B139,LoansC!AC$12:AC$187)+SUMIF(LoansR!$B$12:$B$187,Loans!$B139,LoansR!AC$12:AC$187)</f>
        <v>0</v>
      </c>
      <c r="AD139" s="37">
        <f>SUMIF(LoansC!$B$12:$B$187,Loans!$B139,LoansC!AD$12:AD$187)+SUMIF(LoansR!$B$12:$B$187,Loans!$B139,LoansR!AD$12:AD$187)</f>
        <v>0</v>
      </c>
      <c r="AE139" s="56">
        <f>SUMIF(LoansC!$B$12:$B$187,Loans!$B139,LoansC!AE$12:AE$187)</f>
        <v>9.6699999999999994E-2</v>
      </c>
      <c r="AF139" s="37">
        <f>SUMIF(LoansC!$B$12:$B$187,Loans!$B139,LoansC!AF$12:AF$187)+SUMIF(LoansR!$B$12:$B$187,Loans!$B139,LoansR!AF$12:AF$187)</f>
        <v>0</v>
      </c>
      <c r="AG139" s="37">
        <f>SUMIF(LoansC!$B$12:$B$187,Loans!$B139,LoansC!AG$12:AG$187)+SUMIF(LoansR!$B$12:$B$187,Loans!$B139,LoansR!AG$12:AG$187)</f>
        <v>0</v>
      </c>
      <c r="AH139" s="37">
        <f>SUMIF(LoansC!$B$12:$B$187,Loans!$B139,LoansC!AH$12:AH$187)+SUMIF(LoansR!$B$12:$B$187,Loans!$B139,LoansR!AH$12:AH$187)</f>
        <v>0</v>
      </c>
      <c r="AI139" s="37">
        <f>SUMIF(LoansC!$B$12:$B$187,Loans!$B139,LoansC!AI$12:AI$187)+SUMIF(LoansR!$B$12:$B$187,Loans!$B139,LoansR!AI$12:AI$187)</f>
        <v>0</v>
      </c>
      <c r="AJ139" s="37">
        <f>SUMIF(LoansC!$B$12:$B$187,Loans!$B139,LoansC!AJ$12:AJ$187)+SUMIF(LoansR!$B$12:$B$187,Loans!$B139,LoansR!AJ$12:AJ$187)</f>
        <v>0</v>
      </c>
      <c r="AK139" s="37">
        <f>SUMIF(LoansC!$B$12:$B$187,Loans!$B139,LoansC!AK$12:AK$187)+SUMIF(LoansR!$B$12:$B$187,Loans!$B139,LoansR!AK$12:AK$187)</f>
        <v>0</v>
      </c>
      <c r="AL139" s="37">
        <f>SUMIF(LoansC!$B$12:$B$187,Loans!$B139,LoansC!AL$12:AL$187)+SUMIF(LoansR!$B$12:$B$187,Loans!$B139,LoansR!AL$12:AL$187)</f>
        <v>0</v>
      </c>
      <c r="AM139" s="37">
        <f>SUMIF(LoansC!$B$12:$B$187,Loans!$B139,LoansC!AM$12:AM$187)+SUMIF(LoansR!$B$12:$B$187,Loans!$B139,LoansR!AM$12:AM$187)</f>
        <v>0</v>
      </c>
      <c r="AN139" s="37">
        <f>SUMIF(LoansC!$B$12:$B$187,Loans!$B139,LoansC!AN$12:AN$187)+SUMIF(LoansR!$B$12:$B$187,Loans!$B139,LoansR!AN$12:AN$187)</f>
        <v>0</v>
      </c>
      <c r="AP139" s="57"/>
    </row>
    <row r="140" spans="1:42" x14ac:dyDescent="0.2">
      <c r="A140" s="1">
        <f t="shared" si="5"/>
        <v>12</v>
      </c>
      <c r="B140" s="101">
        <f t="shared" si="7"/>
        <v>47118</v>
      </c>
      <c r="C140" s="37">
        <f>SUMIF(LoansC!$B$12:$B$187,Loans!$B140,LoansC!C$12:C$187)+SUMIF(LoansR!$B$12:$B$187,Loans!$B140,LoansR!C$12:C$187)</f>
        <v>0</v>
      </c>
      <c r="D140" s="37">
        <f>SUMIF(LoansC!$B$12:$B$187,Loans!$B140,LoansC!D$12:D$187)+SUMIF(LoansR!$B$12:$B$187,Loans!$B140,LoansR!D$12:D$187)</f>
        <v>166705899.51000002</v>
      </c>
      <c r="E140" s="37">
        <f>SUMIF(LoansC!$B$12:$B$187,Loans!$B140,LoansC!E$12:E$187)+SUMIF(LoansR!$B$12:$B$187,Loans!$B140,LoansR!E$12:E$187)</f>
        <v>0</v>
      </c>
      <c r="F140" s="37">
        <f>SUMIF(LoansC!$B$12:$B$187,Loans!$B140,LoansC!F$12:F$187)+SUMIF(LoansR!$B$12:$B$187,Loans!$B140,LoansR!F$12:F$187)</f>
        <v>0</v>
      </c>
      <c r="G140" s="37">
        <f>SUMIF(LoansC!$B$12:$B$187,Loans!$B140,LoansC!G$12:G$187)+SUMIF(LoansR!$B$12:$B$187,Loans!$B140,LoansR!G$12:G$187)</f>
        <v>0</v>
      </c>
      <c r="H140" s="37">
        <f>SUMIF(LoansC!$B$12:$B$187,Loans!$B140,LoansC!H$12:H$187)+SUMIF(LoansR!$B$12:$B$187,Loans!$B140,LoansR!H$12:H$187)</f>
        <v>0</v>
      </c>
      <c r="I140" s="37">
        <f>SUMIF(LoansC!$B$12:$B$187,Loans!$B140,LoansC!I$12:I$187)+SUMIF(LoansR!$B$12:$B$187,Loans!$B140,LoansR!I$12:I$187)</f>
        <v>0</v>
      </c>
      <c r="J140" s="37">
        <f>SUMIF(LoansC!$B$12:$B$187,Loans!$B140,LoansC!J$12:J$187)+SUMIF(LoansR!$B$12:$B$187,Loans!$B140,LoansR!J$12:J$187)</f>
        <v>0</v>
      </c>
      <c r="K140" s="37">
        <f>SUMIF(LoansC!$B$12:$B$187,Loans!$B140,LoansC!K$12:K$187)+SUMIF(LoansR!$B$12:$B$187,Loans!$B140,LoansR!K$12:K$187)</f>
        <v>0</v>
      </c>
      <c r="L140" s="37">
        <f>SUMIF(LoansC!$B$12:$B$187,Loans!$B140,LoansC!L$12:L$187)+SUMIF(LoansR!$B$12:$B$187,Loans!$B140,LoansR!L$12:L$187)</f>
        <v>0</v>
      </c>
      <c r="M140" s="37">
        <f>SUMIF(LoansC!$B$12:$B$187,Loans!$B140,LoansC!M$12:M$187)+SUMIF(LoansR!$B$12:$B$187,Loans!$B140,LoansR!M$12:M$187)</f>
        <v>0</v>
      </c>
      <c r="N140" s="37">
        <f>SUMIF(LoansC!$B$12:$B$187,Loans!$B140,LoansC!N$12:N$187)+SUMIF(LoansR!$B$12:$B$187,Loans!$B140,LoansR!N$12:N$187)</f>
        <v>0</v>
      </c>
      <c r="O140" s="37">
        <f>SUMIF(LoansC!$B$12:$B$187,Loans!$B140,LoansC!O$12:O$187)+SUMIF(LoansR!$B$12:$B$187,Loans!$B140,LoansR!O$12:O$187)</f>
        <v>0</v>
      </c>
      <c r="P140" s="37">
        <f>SUMIF(LoansC!$B$12:$B$187,Loans!$B140,LoansC!P$12:P$187)+SUMIF(LoansR!$B$12:$B$187,Loans!$B140,LoansR!P$12:P$187)</f>
        <v>0</v>
      </c>
      <c r="Q140" s="37">
        <f>SUMIF(LoansC!$B$12:$B$187,Loans!$B140,LoansC!Q$12:Q$187)+SUMIF(LoansR!$B$12:$B$187,Loans!$B140,LoansR!Q$12:Q$187)</f>
        <v>0</v>
      </c>
      <c r="R140" s="37">
        <f>SUMIF(LoansC!$B$12:$B$187,Loans!$B140,LoansC!R$12:R$187)+SUMIF(LoansR!$B$12:$B$187,Loans!$B140,LoansR!R$12:R$187)</f>
        <v>0</v>
      </c>
      <c r="S140" s="37">
        <f>SUMIF(LoansC!$B$12:$B$187,Loans!$B140,LoansC!S$12:S$187)+SUMIF(LoansR!$B$12:$B$187,Loans!$B140,LoansR!S$12:S$187)</f>
        <v>0</v>
      </c>
      <c r="T140" s="37">
        <f>SUMIF(LoansC!$B$12:$B$187,Loans!$B140,LoansC!T$12:T$187)+SUMIF(LoansR!$B$12:$B$187,Loans!$B140,LoansR!T$12:T$187)</f>
        <v>0</v>
      </c>
      <c r="U140" s="37">
        <f>(SUMIF(LoansC!$B$12:$B$187,Loans!$B140,LoansC!U$12:U$187)+SUMIF(LoansR!$B$12:$B$187,Loans!$B140,LoansR!U$12:U$187))/2</f>
        <v>1</v>
      </c>
      <c r="V140" s="37">
        <f>SUMIF(LoansC!$B$12:$B$187,Loans!$B140,LoansC!V$12:V$187)+SUMIF(LoansR!$B$12:$B$187,Loans!$B140,LoansR!V$12:V$187)</f>
        <v>0</v>
      </c>
      <c r="W140" s="37">
        <f>SUMIF(LoansC!$B$12:$B$187,Loans!$B140,LoansC!W$12:W$187)+SUMIF(LoansR!$B$12:$B$187,Loans!$B140,LoansR!W$12:W$187)</f>
        <v>0</v>
      </c>
      <c r="X140" s="50">
        <f>IF(MONTH($B140)&gt;=6,VLOOKUP(YEAR($B140)+1,SRECPrice!$B$5:$C$29,2,FALSE),VLOOKUP(YEAR($B140),SRECPrice!$B$5:$C$29,2,FALSE))</f>
        <v>209</v>
      </c>
      <c r="Y140" s="37">
        <f>SUMIF(LoansC!$B$12:$B$187,Loans!$B140,LoansC!Y$12:Y$187)+SUMIF(LoansR!$B$12:$B$187,Loans!$B140,LoansR!Y$12:Y$187)</f>
        <v>0</v>
      </c>
      <c r="Z140" s="37">
        <f>SUMIF(LoansC!$B$12:$B$187,Loans!$B140,LoansC!Z$12:Z$187)+SUMIF(LoansR!$B$12:$B$187,Loans!$B140,LoansR!Z$12:Z$187)</f>
        <v>0</v>
      </c>
      <c r="AA140" s="37">
        <f>SUMIF(LoansC!$B$12:$B$187,Loans!$B140,LoansC!AA$12:AA$187)+SUMIF(LoansR!$B$12:$B$187,Loans!$B140,LoansR!AA$12:AA$187)</f>
        <v>0</v>
      </c>
      <c r="AB140" s="37">
        <f>SUMIF(LoansC!$B$12:$B$187,Loans!$B140,LoansC!AB$12:AB$187)+SUMIF(LoansR!$B$12:$B$187,Loans!$B140,LoansR!AB$12:AB$187)</f>
        <v>0</v>
      </c>
      <c r="AC140" s="37">
        <f>SUMIF(LoansC!$B$12:$B$187,Loans!$B140,LoansC!AC$12:AC$187)+SUMIF(LoansR!$B$12:$B$187,Loans!$B140,LoansR!AC$12:AC$187)</f>
        <v>0</v>
      </c>
      <c r="AD140" s="37">
        <f>SUMIF(LoansC!$B$12:$B$187,Loans!$B140,LoansC!AD$12:AD$187)+SUMIF(LoansR!$B$12:$B$187,Loans!$B140,LoansR!AD$12:AD$187)</f>
        <v>0</v>
      </c>
      <c r="AE140" s="56">
        <f>SUMIF(LoansC!$B$12:$B$187,Loans!$B140,LoansC!AE$12:AE$187)</f>
        <v>9.6699999999999994E-2</v>
      </c>
      <c r="AF140" s="37">
        <f>SUMIF(LoansC!$B$12:$B$187,Loans!$B140,LoansC!AF$12:AF$187)+SUMIF(LoansR!$B$12:$B$187,Loans!$B140,LoansR!AF$12:AF$187)</f>
        <v>0</v>
      </c>
      <c r="AG140" s="37">
        <f>SUMIF(LoansC!$B$12:$B$187,Loans!$B140,LoansC!AG$12:AG$187)+SUMIF(LoansR!$B$12:$B$187,Loans!$B140,LoansR!AG$12:AG$187)</f>
        <v>0</v>
      </c>
      <c r="AH140" s="37">
        <f>SUMIF(LoansC!$B$12:$B$187,Loans!$B140,LoansC!AH$12:AH$187)+SUMIF(LoansR!$B$12:$B$187,Loans!$B140,LoansR!AH$12:AH$187)</f>
        <v>0</v>
      </c>
      <c r="AI140" s="37">
        <f>SUMIF(LoansC!$B$12:$B$187,Loans!$B140,LoansC!AI$12:AI$187)+SUMIF(LoansR!$B$12:$B$187,Loans!$B140,LoansR!AI$12:AI$187)</f>
        <v>0</v>
      </c>
      <c r="AJ140" s="37">
        <f>SUMIF(LoansC!$B$12:$B$187,Loans!$B140,LoansC!AJ$12:AJ$187)+SUMIF(LoansR!$B$12:$B$187,Loans!$B140,LoansR!AJ$12:AJ$187)</f>
        <v>0</v>
      </c>
      <c r="AK140" s="37">
        <f>SUMIF(LoansC!$B$12:$B$187,Loans!$B140,LoansC!AK$12:AK$187)+SUMIF(LoansR!$B$12:$B$187,Loans!$B140,LoansR!AK$12:AK$187)</f>
        <v>0</v>
      </c>
      <c r="AL140" s="37">
        <f>SUMIF(LoansC!$B$12:$B$187,Loans!$B140,LoansC!AL$12:AL$187)+SUMIF(LoansR!$B$12:$B$187,Loans!$B140,LoansR!AL$12:AL$187)</f>
        <v>0</v>
      </c>
      <c r="AM140" s="37">
        <f>SUMIF(LoansC!$B$12:$B$187,Loans!$B140,LoansC!AM$12:AM$187)+SUMIF(LoansR!$B$12:$B$187,Loans!$B140,LoansR!AM$12:AM$187)</f>
        <v>0</v>
      </c>
      <c r="AN140" s="37">
        <f>SUMIF(LoansC!$B$12:$B$187,Loans!$B140,LoansC!AN$12:AN$187)+SUMIF(LoansR!$B$12:$B$187,Loans!$B140,LoansR!AN$12:AN$187)</f>
        <v>0</v>
      </c>
      <c r="AP140" s="57"/>
    </row>
    <row r="141" spans="1:42" x14ac:dyDescent="0.2">
      <c r="A141" s="1">
        <f t="shared" ref="A141:A187" si="8">MONTH(B141)</f>
        <v>1</v>
      </c>
      <c r="B141" s="101">
        <f t="shared" ref="B141:B172" si="9">EOMONTH(B140,1)</f>
        <v>47149</v>
      </c>
      <c r="C141" s="37">
        <f>SUMIF(LoansC!$B$12:$B$187,Loans!$B141,LoansC!C$12:C$187)+SUMIF(LoansR!$B$12:$B$187,Loans!$B141,LoansR!C$12:C$187)</f>
        <v>0</v>
      </c>
      <c r="D141" s="37">
        <f>SUMIF(LoansC!$B$12:$B$187,Loans!$B141,LoansC!D$12:D$187)+SUMIF(LoansR!$B$12:$B$187,Loans!$B141,LoansR!D$12:D$187)</f>
        <v>166705899.51000002</v>
      </c>
      <c r="E141" s="37">
        <f>SUMIF(LoansC!$B$12:$B$187,Loans!$B141,LoansC!E$12:E$187)+SUMIF(LoansR!$B$12:$B$187,Loans!$B141,LoansR!E$12:E$187)</f>
        <v>0</v>
      </c>
      <c r="F141" s="37">
        <f>SUMIF(LoansC!$B$12:$B$187,Loans!$B141,LoansC!F$12:F$187)+SUMIF(LoansR!$B$12:$B$187,Loans!$B141,LoansR!F$12:F$187)</f>
        <v>0</v>
      </c>
      <c r="G141" s="37">
        <f>SUMIF(LoansC!$B$12:$B$187,Loans!$B141,LoansC!G$12:G$187)+SUMIF(LoansR!$B$12:$B$187,Loans!$B141,LoansR!G$12:G$187)</f>
        <v>0</v>
      </c>
      <c r="H141" s="37">
        <f>SUMIF(LoansC!$B$12:$B$187,Loans!$B141,LoansC!H$12:H$187)+SUMIF(LoansR!$B$12:$B$187,Loans!$B141,LoansR!H$12:H$187)</f>
        <v>0</v>
      </c>
      <c r="I141" s="37">
        <f>SUMIF(LoansC!$B$12:$B$187,Loans!$B141,LoansC!I$12:I$187)+SUMIF(LoansR!$B$12:$B$187,Loans!$B141,LoansR!I$12:I$187)</f>
        <v>0</v>
      </c>
      <c r="J141" s="37">
        <f>SUMIF(LoansC!$B$12:$B$187,Loans!$B141,LoansC!J$12:J$187)+SUMIF(LoansR!$B$12:$B$187,Loans!$B141,LoansR!J$12:J$187)</f>
        <v>0</v>
      </c>
      <c r="K141" s="37">
        <f>SUMIF(LoansC!$B$12:$B$187,Loans!$B141,LoansC!K$12:K$187)+SUMIF(LoansR!$B$12:$B$187,Loans!$B141,LoansR!K$12:K$187)</f>
        <v>0</v>
      </c>
      <c r="L141" s="37">
        <f>SUMIF(LoansC!$B$12:$B$187,Loans!$B141,LoansC!L$12:L$187)+SUMIF(LoansR!$B$12:$B$187,Loans!$B141,LoansR!L$12:L$187)</f>
        <v>0</v>
      </c>
      <c r="M141" s="37">
        <f>SUMIF(LoansC!$B$12:$B$187,Loans!$B141,LoansC!M$12:M$187)+SUMIF(LoansR!$B$12:$B$187,Loans!$B141,LoansR!M$12:M$187)</f>
        <v>0</v>
      </c>
      <c r="N141" s="37">
        <f>SUMIF(LoansC!$B$12:$B$187,Loans!$B141,LoansC!N$12:N$187)+SUMIF(LoansR!$B$12:$B$187,Loans!$B141,LoansR!N$12:N$187)</f>
        <v>0</v>
      </c>
      <c r="O141" s="37">
        <f>SUMIF(LoansC!$B$12:$B$187,Loans!$B141,LoansC!O$12:O$187)+SUMIF(LoansR!$B$12:$B$187,Loans!$B141,LoansR!O$12:O$187)</f>
        <v>0</v>
      </c>
      <c r="P141" s="37">
        <f>SUMIF(LoansC!$B$12:$B$187,Loans!$B141,LoansC!P$12:P$187)+SUMIF(LoansR!$B$12:$B$187,Loans!$B141,LoansR!P$12:P$187)</f>
        <v>0</v>
      </c>
      <c r="Q141" s="37">
        <f>SUMIF(LoansC!$B$12:$B$187,Loans!$B141,LoansC!Q$12:Q$187)+SUMIF(LoansR!$B$12:$B$187,Loans!$B141,LoansR!Q$12:Q$187)</f>
        <v>0</v>
      </c>
      <c r="R141" s="37">
        <f>SUMIF(LoansC!$B$12:$B$187,Loans!$B141,LoansC!R$12:R$187)+SUMIF(LoansR!$B$12:$B$187,Loans!$B141,LoansR!R$12:R$187)</f>
        <v>0</v>
      </c>
      <c r="S141" s="37">
        <f>SUMIF(LoansC!$B$12:$B$187,Loans!$B141,LoansC!S$12:S$187)+SUMIF(LoansR!$B$12:$B$187,Loans!$B141,LoansR!S$12:S$187)</f>
        <v>0</v>
      </c>
      <c r="T141" s="37">
        <f>SUMIF(LoansC!$B$12:$B$187,Loans!$B141,LoansC!T$12:T$187)+SUMIF(LoansR!$B$12:$B$187,Loans!$B141,LoansR!T$12:T$187)</f>
        <v>0</v>
      </c>
      <c r="U141" s="37">
        <f>(SUMIF(LoansC!$B$12:$B$187,Loans!$B141,LoansC!U$12:U$187)+SUMIF(LoansR!$B$12:$B$187,Loans!$B141,LoansR!U$12:U$187))/2</f>
        <v>1</v>
      </c>
      <c r="V141" s="37">
        <f>SUMIF(LoansC!$B$12:$B$187,Loans!$B141,LoansC!V$12:V$187)+SUMIF(LoansR!$B$12:$B$187,Loans!$B141,LoansR!V$12:V$187)</f>
        <v>0</v>
      </c>
      <c r="W141" s="37">
        <f>SUMIF(LoansC!$B$12:$B$187,Loans!$B141,LoansC!W$12:W$187)+SUMIF(LoansR!$B$12:$B$187,Loans!$B141,LoansR!W$12:W$187)</f>
        <v>0</v>
      </c>
      <c r="X141" s="50">
        <f>IF(MONTH($B141)&gt;=6,VLOOKUP(YEAR($B141)+1,SRECPrice!$B$5:$C$29,2,FALSE),VLOOKUP(YEAR($B141),SRECPrice!$B$5:$C$29,2,FALSE))</f>
        <v>209</v>
      </c>
      <c r="Y141" s="37">
        <f>SUMIF(LoansC!$B$12:$B$187,Loans!$B141,LoansC!Y$12:Y$187)+SUMIF(LoansR!$B$12:$B$187,Loans!$B141,LoansR!Y$12:Y$187)</f>
        <v>0</v>
      </c>
      <c r="Z141" s="37">
        <f>SUMIF(LoansC!$B$12:$B$187,Loans!$B141,LoansC!Z$12:Z$187)+SUMIF(LoansR!$B$12:$B$187,Loans!$B141,LoansR!Z$12:Z$187)</f>
        <v>0</v>
      </c>
      <c r="AA141" s="37">
        <f>SUMIF(LoansC!$B$12:$B$187,Loans!$B141,LoansC!AA$12:AA$187)+SUMIF(LoansR!$B$12:$B$187,Loans!$B141,LoansR!AA$12:AA$187)</f>
        <v>0</v>
      </c>
      <c r="AB141" s="37">
        <f>SUMIF(LoansC!$B$12:$B$187,Loans!$B141,LoansC!AB$12:AB$187)+SUMIF(LoansR!$B$12:$B$187,Loans!$B141,LoansR!AB$12:AB$187)</f>
        <v>0</v>
      </c>
      <c r="AC141" s="37">
        <f>SUMIF(LoansC!$B$12:$B$187,Loans!$B141,LoansC!AC$12:AC$187)+SUMIF(LoansR!$B$12:$B$187,Loans!$B141,LoansR!AC$12:AC$187)</f>
        <v>0</v>
      </c>
      <c r="AD141" s="37">
        <f>SUMIF(LoansC!$B$12:$B$187,Loans!$B141,LoansC!AD$12:AD$187)+SUMIF(LoansR!$B$12:$B$187,Loans!$B141,LoansR!AD$12:AD$187)</f>
        <v>0</v>
      </c>
      <c r="AE141" s="56">
        <f>SUMIF(LoansC!$B$12:$B$187,Loans!$B141,LoansC!AE$12:AE$187)</f>
        <v>9.6699999999999994E-2</v>
      </c>
      <c r="AF141" s="37">
        <f>SUMIF(LoansC!$B$12:$B$187,Loans!$B141,LoansC!AF$12:AF$187)+SUMIF(LoansR!$B$12:$B$187,Loans!$B141,LoansR!AF$12:AF$187)</f>
        <v>0</v>
      </c>
      <c r="AG141" s="37">
        <f>SUMIF(LoansC!$B$12:$B$187,Loans!$B141,LoansC!AG$12:AG$187)+SUMIF(LoansR!$B$12:$B$187,Loans!$B141,LoansR!AG$12:AG$187)</f>
        <v>0</v>
      </c>
      <c r="AH141" s="37">
        <f>SUMIF(LoansC!$B$12:$B$187,Loans!$B141,LoansC!AH$12:AH$187)+SUMIF(LoansR!$B$12:$B$187,Loans!$B141,LoansR!AH$12:AH$187)</f>
        <v>0</v>
      </c>
      <c r="AI141" s="37">
        <f>SUMIF(LoansC!$B$12:$B$187,Loans!$B141,LoansC!AI$12:AI$187)+SUMIF(LoansR!$B$12:$B$187,Loans!$B141,LoansR!AI$12:AI$187)</f>
        <v>0</v>
      </c>
      <c r="AJ141" s="37">
        <f>SUMIF(LoansC!$B$12:$B$187,Loans!$B141,LoansC!AJ$12:AJ$187)+SUMIF(LoansR!$B$12:$B$187,Loans!$B141,LoansR!AJ$12:AJ$187)</f>
        <v>0</v>
      </c>
      <c r="AK141" s="37">
        <f>SUMIF(LoansC!$B$12:$B$187,Loans!$B141,LoansC!AK$12:AK$187)+SUMIF(LoansR!$B$12:$B$187,Loans!$B141,LoansR!AK$12:AK$187)</f>
        <v>0</v>
      </c>
      <c r="AL141" s="37">
        <f>SUMIF(LoansC!$B$12:$B$187,Loans!$B141,LoansC!AL$12:AL$187)+SUMIF(LoansR!$B$12:$B$187,Loans!$B141,LoansR!AL$12:AL$187)</f>
        <v>0</v>
      </c>
      <c r="AM141" s="37">
        <f>SUMIF(LoansC!$B$12:$B$187,Loans!$B141,LoansC!AM$12:AM$187)+SUMIF(LoansR!$B$12:$B$187,Loans!$B141,LoansR!AM$12:AM$187)</f>
        <v>0</v>
      </c>
      <c r="AN141" s="37">
        <f>SUMIF(LoansC!$B$12:$B$187,Loans!$B141,LoansC!AN$12:AN$187)+SUMIF(LoansR!$B$12:$B$187,Loans!$B141,LoansR!AN$12:AN$187)</f>
        <v>0</v>
      </c>
      <c r="AP141" s="57"/>
    </row>
    <row r="142" spans="1:42" x14ac:dyDescent="0.2">
      <c r="A142" s="1">
        <f t="shared" si="8"/>
        <v>2</v>
      </c>
      <c r="B142" s="101">
        <f t="shared" si="9"/>
        <v>47177</v>
      </c>
      <c r="C142" s="37">
        <f>SUMIF(LoansC!$B$12:$B$187,Loans!$B142,LoansC!C$12:C$187)+SUMIF(LoansR!$B$12:$B$187,Loans!$B142,LoansR!C$12:C$187)</f>
        <v>0</v>
      </c>
      <c r="D142" s="37">
        <f>SUMIF(LoansC!$B$12:$B$187,Loans!$B142,LoansC!D$12:D$187)+SUMIF(LoansR!$B$12:$B$187,Loans!$B142,LoansR!D$12:D$187)</f>
        <v>166705899.51000002</v>
      </c>
      <c r="E142" s="37">
        <f>SUMIF(LoansC!$B$12:$B$187,Loans!$B142,LoansC!E$12:E$187)+SUMIF(LoansR!$B$12:$B$187,Loans!$B142,LoansR!E$12:E$187)</f>
        <v>0</v>
      </c>
      <c r="F142" s="37">
        <f>SUMIF(LoansC!$B$12:$B$187,Loans!$B142,LoansC!F$12:F$187)+SUMIF(LoansR!$B$12:$B$187,Loans!$B142,LoansR!F$12:F$187)</f>
        <v>0</v>
      </c>
      <c r="G142" s="37">
        <f>SUMIF(LoansC!$B$12:$B$187,Loans!$B142,LoansC!G$12:G$187)+SUMIF(LoansR!$B$12:$B$187,Loans!$B142,LoansR!G$12:G$187)</f>
        <v>0</v>
      </c>
      <c r="H142" s="37">
        <f>SUMIF(LoansC!$B$12:$B$187,Loans!$B142,LoansC!H$12:H$187)+SUMIF(LoansR!$B$12:$B$187,Loans!$B142,LoansR!H$12:H$187)</f>
        <v>0</v>
      </c>
      <c r="I142" s="37">
        <f>SUMIF(LoansC!$B$12:$B$187,Loans!$B142,LoansC!I$12:I$187)+SUMIF(LoansR!$B$12:$B$187,Loans!$B142,LoansR!I$12:I$187)</f>
        <v>0</v>
      </c>
      <c r="J142" s="37">
        <f>SUMIF(LoansC!$B$12:$B$187,Loans!$B142,LoansC!J$12:J$187)+SUMIF(LoansR!$B$12:$B$187,Loans!$B142,LoansR!J$12:J$187)</f>
        <v>0</v>
      </c>
      <c r="K142" s="37">
        <f>SUMIF(LoansC!$B$12:$B$187,Loans!$B142,LoansC!K$12:K$187)+SUMIF(LoansR!$B$12:$B$187,Loans!$B142,LoansR!K$12:K$187)</f>
        <v>0</v>
      </c>
      <c r="L142" s="37">
        <f>SUMIF(LoansC!$B$12:$B$187,Loans!$B142,LoansC!L$12:L$187)+SUMIF(LoansR!$B$12:$B$187,Loans!$B142,LoansR!L$12:L$187)</f>
        <v>0</v>
      </c>
      <c r="M142" s="37">
        <f>SUMIF(LoansC!$B$12:$B$187,Loans!$B142,LoansC!M$12:M$187)+SUMIF(LoansR!$B$12:$B$187,Loans!$B142,LoansR!M$12:M$187)</f>
        <v>0</v>
      </c>
      <c r="N142" s="37">
        <f>SUMIF(LoansC!$B$12:$B$187,Loans!$B142,LoansC!N$12:N$187)+SUMIF(LoansR!$B$12:$B$187,Loans!$B142,LoansR!N$12:N$187)</f>
        <v>0</v>
      </c>
      <c r="O142" s="37">
        <f>SUMIF(LoansC!$B$12:$B$187,Loans!$B142,LoansC!O$12:O$187)+SUMIF(LoansR!$B$12:$B$187,Loans!$B142,LoansR!O$12:O$187)</f>
        <v>0</v>
      </c>
      <c r="P142" s="37">
        <f>SUMIF(LoansC!$B$12:$B$187,Loans!$B142,LoansC!P$12:P$187)+SUMIF(LoansR!$B$12:$B$187,Loans!$B142,LoansR!P$12:P$187)</f>
        <v>0</v>
      </c>
      <c r="Q142" s="37">
        <f>SUMIF(LoansC!$B$12:$B$187,Loans!$B142,LoansC!Q$12:Q$187)+SUMIF(LoansR!$B$12:$B$187,Loans!$B142,LoansR!Q$12:Q$187)</f>
        <v>0</v>
      </c>
      <c r="R142" s="37">
        <f>SUMIF(LoansC!$B$12:$B$187,Loans!$B142,LoansC!R$12:R$187)+SUMIF(LoansR!$B$12:$B$187,Loans!$B142,LoansR!R$12:R$187)</f>
        <v>0</v>
      </c>
      <c r="S142" s="37">
        <f>SUMIF(LoansC!$B$12:$B$187,Loans!$B142,LoansC!S$12:S$187)+SUMIF(LoansR!$B$12:$B$187,Loans!$B142,LoansR!S$12:S$187)</f>
        <v>0</v>
      </c>
      <c r="T142" s="37">
        <f>SUMIF(LoansC!$B$12:$B$187,Loans!$B142,LoansC!T$12:T$187)+SUMIF(LoansR!$B$12:$B$187,Loans!$B142,LoansR!T$12:T$187)</f>
        <v>0</v>
      </c>
      <c r="U142" s="37">
        <f>(SUMIF(LoansC!$B$12:$B$187,Loans!$B142,LoansC!U$12:U$187)+SUMIF(LoansR!$B$12:$B$187,Loans!$B142,LoansR!U$12:U$187))/2</f>
        <v>1</v>
      </c>
      <c r="V142" s="37">
        <f>SUMIF(LoansC!$B$12:$B$187,Loans!$B142,LoansC!V$12:V$187)+SUMIF(LoansR!$B$12:$B$187,Loans!$B142,LoansR!V$12:V$187)</f>
        <v>0</v>
      </c>
      <c r="W142" s="37">
        <f>SUMIF(LoansC!$B$12:$B$187,Loans!$B142,LoansC!W$12:W$187)+SUMIF(LoansR!$B$12:$B$187,Loans!$B142,LoansR!W$12:W$187)</f>
        <v>0</v>
      </c>
      <c r="X142" s="50">
        <f>IF(MONTH($B142)&gt;=6,VLOOKUP(YEAR($B142)+1,SRECPrice!$B$5:$C$29,2,FALSE),VLOOKUP(YEAR($B142),SRECPrice!$B$5:$C$29,2,FALSE))</f>
        <v>209</v>
      </c>
      <c r="Y142" s="37">
        <f>SUMIF(LoansC!$B$12:$B$187,Loans!$B142,LoansC!Y$12:Y$187)+SUMIF(LoansR!$B$12:$B$187,Loans!$B142,LoansR!Y$12:Y$187)</f>
        <v>0</v>
      </c>
      <c r="Z142" s="37">
        <f>SUMIF(LoansC!$B$12:$B$187,Loans!$B142,LoansC!Z$12:Z$187)+SUMIF(LoansR!$B$12:$B$187,Loans!$B142,LoansR!Z$12:Z$187)</f>
        <v>0</v>
      </c>
      <c r="AA142" s="37">
        <f>SUMIF(LoansC!$B$12:$B$187,Loans!$B142,LoansC!AA$12:AA$187)+SUMIF(LoansR!$B$12:$B$187,Loans!$B142,LoansR!AA$12:AA$187)</f>
        <v>0</v>
      </c>
      <c r="AB142" s="37">
        <f>SUMIF(LoansC!$B$12:$B$187,Loans!$B142,LoansC!AB$12:AB$187)+SUMIF(LoansR!$B$12:$B$187,Loans!$B142,LoansR!AB$12:AB$187)</f>
        <v>0</v>
      </c>
      <c r="AC142" s="37">
        <f>SUMIF(LoansC!$B$12:$B$187,Loans!$B142,LoansC!AC$12:AC$187)+SUMIF(LoansR!$B$12:$B$187,Loans!$B142,LoansR!AC$12:AC$187)</f>
        <v>0</v>
      </c>
      <c r="AD142" s="37">
        <f>SUMIF(LoansC!$B$12:$B$187,Loans!$B142,LoansC!AD$12:AD$187)+SUMIF(LoansR!$B$12:$B$187,Loans!$B142,LoansR!AD$12:AD$187)</f>
        <v>0</v>
      </c>
      <c r="AE142" s="56">
        <f>SUMIF(LoansC!$B$12:$B$187,Loans!$B142,LoansC!AE$12:AE$187)</f>
        <v>9.6699999999999994E-2</v>
      </c>
      <c r="AF142" s="37">
        <f>SUMIF(LoansC!$B$12:$B$187,Loans!$B142,LoansC!AF$12:AF$187)+SUMIF(LoansR!$B$12:$B$187,Loans!$B142,LoansR!AF$12:AF$187)</f>
        <v>0</v>
      </c>
      <c r="AG142" s="37">
        <f>SUMIF(LoansC!$B$12:$B$187,Loans!$B142,LoansC!AG$12:AG$187)+SUMIF(LoansR!$B$12:$B$187,Loans!$B142,LoansR!AG$12:AG$187)</f>
        <v>0</v>
      </c>
      <c r="AH142" s="37">
        <f>SUMIF(LoansC!$B$12:$B$187,Loans!$B142,LoansC!AH$12:AH$187)+SUMIF(LoansR!$B$12:$B$187,Loans!$B142,LoansR!AH$12:AH$187)</f>
        <v>0</v>
      </c>
      <c r="AI142" s="37">
        <f>SUMIF(LoansC!$B$12:$B$187,Loans!$B142,LoansC!AI$12:AI$187)+SUMIF(LoansR!$B$12:$B$187,Loans!$B142,LoansR!AI$12:AI$187)</f>
        <v>0</v>
      </c>
      <c r="AJ142" s="37">
        <f>SUMIF(LoansC!$B$12:$B$187,Loans!$B142,LoansC!AJ$12:AJ$187)+SUMIF(LoansR!$B$12:$B$187,Loans!$B142,LoansR!AJ$12:AJ$187)</f>
        <v>0</v>
      </c>
      <c r="AK142" s="37">
        <f>SUMIF(LoansC!$B$12:$B$187,Loans!$B142,LoansC!AK$12:AK$187)+SUMIF(LoansR!$B$12:$B$187,Loans!$B142,LoansR!AK$12:AK$187)</f>
        <v>0</v>
      </c>
      <c r="AL142" s="37">
        <f>SUMIF(LoansC!$B$12:$B$187,Loans!$B142,LoansC!AL$12:AL$187)+SUMIF(LoansR!$B$12:$B$187,Loans!$B142,LoansR!AL$12:AL$187)</f>
        <v>0</v>
      </c>
      <c r="AM142" s="37">
        <f>SUMIF(LoansC!$B$12:$B$187,Loans!$B142,LoansC!AM$12:AM$187)+SUMIF(LoansR!$B$12:$B$187,Loans!$B142,LoansR!AM$12:AM$187)</f>
        <v>0</v>
      </c>
      <c r="AN142" s="37">
        <f>SUMIF(LoansC!$B$12:$B$187,Loans!$B142,LoansC!AN$12:AN$187)+SUMIF(LoansR!$B$12:$B$187,Loans!$B142,LoansR!AN$12:AN$187)</f>
        <v>0</v>
      </c>
      <c r="AP142" s="57"/>
    </row>
    <row r="143" spans="1:42" x14ac:dyDescent="0.2">
      <c r="A143" s="1">
        <f t="shared" si="8"/>
        <v>3</v>
      </c>
      <c r="B143" s="101">
        <f t="shared" si="9"/>
        <v>47208</v>
      </c>
      <c r="C143" s="37">
        <f>SUMIF(LoansC!$B$12:$B$187,Loans!$B143,LoansC!C$12:C$187)+SUMIF(LoansR!$B$12:$B$187,Loans!$B143,LoansR!C$12:C$187)</f>
        <v>0</v>
      </c>
      <c r="D143" s="37">
        <f>SUMIF(LoansC!$B$12:$B$187,Loans!$B143,LoansC!D$12:D$187)+SUMIF(LoansR!$B$12:$B$187,Loans!$B143,LoansR!D$12:D$187)</f>
        <v>166705899.51000002</v>
      </c>
      <c r="E143" s="37">
        <f>SUMIF(LoansC!$B$12:$B$187,Loans!$B143,LoansC!E$12:E$187)+SUMIF(LoansR!$B$12:$B$187,Loans!$B143,LoansR!E$12:E$187)</f>
        <v>0</v>
      </c>
      <c r="F143" s="37">
        <f>SUMIF(LoansC!$B$12:$B$187,Loans!$B143,LoansC!F$12:F$187)+SUMIF(LoansR!$B$12:$B$187,Loans!$B143,LoansR!F$12:F$187)</f>
        <v>0</v>
      </c>
      <c r="G143" s="37">
        <f>SUMIF(LoansC!$B$12:$B$187,Loans!$B143,LoansC!G$12:G$187)+SUMIF(LoansR!$B$12:$B$187,Loans!$B143,LoansR!G$12:G$187)</f>
        <v>0</v>
      </c>
      <c r="H143" s="37">
        <f>SUMIF(LoansC!$B$12:$B$187,Loans!$B143,LoansC!H$12:H$187)+SUMIF(LoansR!$B$12:$B$187,Loans!$B143,LoansR!H$12:H$187)</f>
        <v>0</v>
      </c>
      <c r="I143" s="37">
        <f>SUMIF(LoansC!$B$12:$B$187,Loans!$B143,LoansC!I$12:I$187)+SUMIF(LoansR!$B$12:$B$187,Loans!$B143,LoansR!I$12:I$187)</f>
        <v>0</v>
      </c>
      <c r="J143" s="37">
        <f>SUMIF(LoansC!$B$12:$B$187,Loans!$B143,LoansC!J$12:J$187)+SUMIF(LoansR!$B$12:$B$187,Loans!$B143,LoansR!J$12:J$187)</f>
        <v>0</v>
      </c>
      <c r="K143" s="37">
        <f>SUMIF(LoansC!$B$12:$B$187,Loans!$B143,LoansC!K$12:K$187)+SUMIF(LoansR!$B$12:$B$187,Loans!$B143,LoansR!K$12:K$187)</f>
        <v>0</v>
      </c>
      <c r="L143" s="37">
        <f>SUMIF(LoansC!$B$12:$B$187,Loans!$B143,LoansC!L$12:L$187)+SUMIF(LoansR!$B$12:$B$187,Loans!$B143,LoansR!L$12:L$187)</f>
        <v>0</v>
      </c>
      <c r="M143" s="37">
        <f>SUMIF(LoansC!$B$12:$B$187,Loans!$B143,LoansC!M$12:M$187)+SUMIF(LoansR!$B$12:$B$187,Loans!$B143,LoansR!M$12:M$187)</f>
        <v>0</v>
      </c>
      <c r="N143" s="37">
        <f>SUMIF(LoansC!$B$12:$B$187,Loans!$B143,LoansC!N$12:N$187)+SUMIF(LoansR!$B$12:$B$187,Loans!$B143,LoansR!N$12:N$187)</f>
        <v>0</v>
      </c>
      <c r="O143" s="37">
        <f>SUMIF(LoansC!$B$12:$B$187,Loans!$B143,LoansC!O$12:O$187)+SUMIF(LoansR!$B$12:$B$187,Loans!$B143,LoansR!O$12:O$187)</f>
        <v>0</v>
      </c>
      <c r="P143" s="37">
        <f>SUMIF(LoansC!$B$12:$B$187,Loans!$B143,LoansC!P$12:P$187)+SUMIF(LoansR!$B$12:$B$187,Loans!$B143,LoansR!P$12:P$187)</f>
        <v>0</v>
      </c>
      <c r="Q143" s="37">
        <f>SUMIF(LoansC!$B$12:$B$187,Loans!$B143,LoansC!Q$12:Q$187)+SUMIF(LoansR!$B$12:$B$187,Loans!$B143,LoansR!Q$12:Q$187)</f>
        <v>0</v>
      </c>
      <c r="R143" s="37">
        <f>SUMIF(LoansC!$B$12:$B$187,Loans!$B143,LoansC!R$12:R$187)+SUMIF(LoansR!$B$12:$B$187,Loans!$B143,LoansR!R$12:R$187)</f>
        <v>0</v>
      </c>
      <c r="S143" s="37">
        <f>SUMIF(LoansC!$B$12:$B$187,Loans!$B143,LoansC!S$12:S$187)+SUMIF(LoansR!$B$12:$B$187,Loans!$B143,LoansR!S$12:S$187)</f>
        <v>0</v>
      </c>
      <c r="T143" s="37">
        <f>SUMIF(LoansC!$B$12:$B$187,Loans!$B143,LoansC!T$12:T$187)+SUMIF(LoansR!$B$12:$B$187,Loans!$B143,LoansR!T$12:T$187)</f>
        <v>0</v>
      </c>
      <c r="U143" s="37">
        <f>(SUMIF(LoansC!$B$12:$B$187,Loans!$B143,LoansC!U$12:U$187)+SUMIF(LoansR!$B$12:$B$187,Loans!$B143,LoansR!U$12:U$187))/2</f>
        <v>1</v>
      </c>
      <c r="V143" s="37">
        <f>SUMIF(LoansC!$B$12:$B$187,Loans!$B143,LoansC!V$12:V$187)+SUMIF(LoansR!$B$12:$B$187,Loans!$B143,LoansR!V$12:V$187)</f>
        <v>0</v>
      </c>
      <c r="W143" s="37">
        <f>SUMIF(LoansC!$B$12:$B$187,Loans!$B143,LoansC!W$12:W$187)+SUMIF(LoansR!$B$12:$B$187,Loans!$B143,LoansR!W$12:W$187)</f>
        <v>0</v>
      </c>
      <c r="X143" s="50">
        <f>IF(MONTH($B143)&gt;=6,VLOOKUP(YEAR($B143)+1,SRECPrice!$B$5:$C$29,2,FALSE),VLOOKUP(YEAR($B143),SRECPrice!$B$5:$C$29,2,FALSE))</f>
        <v>209</v>
      </c>
      <c r="Y143" s="37">
        <f>SUMIF(LoansC!$B$12:$B$187,Loans!$B143,LoansC!Y$12:Y$187)+SUMIF(LoansR!$B$12:$B$187,Loans!$B143,LoansR!Y$12:Y$187)</f>
        <v>0</v>
      </c>
      <c r="Z143" s="37">
        <f>SUMIF(LoansC!$B$12:$B$187,Loans!$B143,LoansC!Z$12:Z$187)+SUMIF(LoansR!$B$12:$B$187,Loans!$B143,LoansR!Z$12:Z$187)</f>
        <v>0</v>
      </c>
      <c r="AA143" s="37">
        <f>SUMIF(LoansC!$B$12:$B$187,Loans!$B143,LoansC!AA$12:AA$187)+SUMIF(LoansR!$B$12:$B$187,Loans!$B143,LoansR!AA$12:AA$187)</f>
        <v>0</v>
      </c>
      <c r="AB143" s="37">
        <f>SUMIF(LoansC!$B$12:$B$187,Loans!$B143,LoansC!AB$12:AB$187)+SUMIF(LoansR!$B$12:$B$187,Loans!$B143,LoansR!AB$12:AB$187)</f>
        <v>0</v>
      </c>
      <c r="AC143" s="37">
        <f>SUMIF(LoansC!$B$12:$B$187,Loans!$B143,LoansC!AC$12:AC$187)+SUMIF(LoansR!$B$12:$B$187,Loans!$B143,LoansR!AC$12:AC$187)</f>
        <v>0</v>
      </c>
      <c r="AD143" s="37">
        <f>SUMIF(LoansC!$B$12:$B$187,Loans!$B143,LoansC!AD$12:AD$187)+SUMIF(LoansR!$B$12:$B$187,Loans!$B143,LoansR!AD$12:AD$187)</f>
        <v>0</v>
      </c>
      <c r="AE143" s="56">
        <f>SUMIF(LoansC!$B$12:$B$187,Loans!$B143,LoansC!AE$12:AE$187)</f>
        <v>9.6699999999999994E-2</v>
      </c>
      <c r="AF143" s="37">
        <f>SUMIF(LoansC!$B$12:$B$187,Loans!$B143,LoansC!AF$12:AF$187)+SUMIF(LoansR!$B$12:$B$187,Loans!$B143,LoansR!AF$12:AF$187)</f>
        <v>0</v>
      </c>
      <c r="AG143" s="37">
        <f>SUMIF(LoansC!$B$12:$B$187,Loans!$B143,LoansC!AG$12:AG$187)+SUMIF(LoansR!$B$12:$B$187,Loans!$B143,LoansR!AG$12:AG$187)</f>
        <v>0</v>
      </c>
      <c r="AH143" s="37">
        <f>SUMIF(LoansC!$B$12:$B$187,Loans!$B143,LoansC!AH$12:AH$187)+SUMIF(LoansR!$B$12:$B$187,Loans!$B143,LoansR!AH$12:AH$187)</f>
        <v>0</v>
      </c>
      <c r="AI143" s="37">
        <f>SUMIF(LoansC!$B$12:$B$187,Loans!$B143,LoansC!AI$12:AI$187)+SUMIF(LoansR!$B$12:$B$187,Loans!$B143,LoansR!AI$12:AI$187)</f>
        <v>0</v>
      </c>
      <c r="AJ143" s="37">
        <f>SUMIF(LoansC!$B$12:$B$187,Loans!$B143,LoansC!AJ$12:AJ$187)+SUMIF(LoansR!$B$12:$B$187,Loans!$B143,LoansR!AJ$12:AJ$187)</f>
        <v>0</v>
      </c>
      <c r="AK143" s="37">
        <f>SUMIF(LoansC!$B$12:$B$187,Loans!$B143,LoansC!AK$12:AK$187)+SUMIF(LoansR!$B$12:$B$187,Loans!$B143,LoansR!AK$12:AK$187)</f>
        <v>0</v>
      </c>
      <c r="AL143" s="37">
        <f>SUMIF(LoansC!$B$12:$B$187,Loans!$B143,LoansC!AL$12:AL$187)+SUMIF(LoansR!$B$12:$B$187,Loans!$B143,LoansR!AL$12:AL$187)</f>
        <v>0</v>
      </c>
      <c r="AM143" s="37">
        <f>SUMIF(LoansC!$B$12:$B$187,Loans!$B143,LoansC!AM$12:AM$187)+SUMIF(LoansR!$B$12:$B$187,Loans!$B143,LoansR!AM$12:AM$187)</f>
        <v>0</v>
      </c>
      <c r="AN143" s="37">
        <f>SUMIF(LoansC!$B$12:$B$187,Loans!$B143,LoansC!AN$12:AN$187)+SUMIF(LoansR!$B$12:$B$187,Loans!$B143,LoansR!AN$12:AN$187)</f>
        <v>0</v>
      </c>
      <c r="AP143" s="57"/>
    </row>
    <row r="144" spans="1:42" x14ac:dyDescent="0.2">
      <c r="A144" s="1">
        <f t="shared" si="8"/>
        <v>4</v>
      </c>
      <c r="B144" s="101">
        <f t="shared" si="9"/>
        <v>47238</v>
      </c>
      <c r="C144" s="37">
        <f>SUMIF(LoansC!$B$12:$B$187,Loans!$B144,LoansC!C$12:C$187)+SUMIF(LoansR!$B$12:$B$187,Loans!$B144,LoansR!C$12:C$187)</f>
        <v>0</v>
      </c>
      <c r="D144" s="37">
        <f>SUMIF(LoansC!$B$12:$B$187,Loans!$B144,LoansC!D$12:D$187)+SUMIF(LoansR!$B$12:$B$187,Loans!$B144,LoansR!D$12:D$187)</f>
        <v>166705899.51000002</v>
      </c>
      <c r="E144" s="37">
        <f>SUMIF(LoansC!$B$12:$B$187,Loans!$B144,LoansC!E$12:E$187)+SUMIF(LoansR!$B$12:$B$187,Loans!$B144,LoansR!E$12:E$187)</f>
        <v>0</v>
      </c>
      <c r="F144" s="37">
        <f>SUMIF(LoansC!$B$12:$B$187,Loans!$B144,LoansC!F$12:F$187)+SUMIF(LoansR!$B$12:$B$187,Loans!$B144,LoansR!F$12:F$187)</f>
        <v>0</v>
      </c>
      <c r="G144" s="37">
        <f>SUMIF(LoansC!$B$12:$B$187,Loans!$B144,LoansC!G$12:G$187)+SUMIF(LoansR!$B$12:$B$187,Loans!$B144,LoansR!G$12:G$187)</f>
        <v>0</v>
      </c>
      <c r="H144" s="37">
        <f>SUMIF(LoansC!$B$12:$B$187,Loans!$B144,LoansC!H$12:H$187)+SUMIF(LoansR!$B$12:$B$187,Loans!$B144,LoansR!H$12:H$187)</f>
        <v>0</v>
      </c>
      <c r="I144" s="37">
        <f>SUMIF(LoansC!$B$12:$B$187,Loans!$B144,LoansC!I$12:I$187)+SUMIF(LoansR!$B$12:$B$187,Loans!$B144,LoansR!I$12:I$187)</f>
        <v>0</v>
      </c>
      <c r="J144" s="37">
        <f>SUMIF(LoansC!$B$12:$B$187,Loans!$B144,LoansC!J$12:J$187)+SUMIF(LoansR!$B$12:$B$187,Loans!$B144,LoansR!J$12:J$187)</f>
        <v>0</v>
      </c>
      <c r="K144" s="37">
        <f>SUMIF(LoansC!$B$12:$B$187,Loans!$B144,LoansC!K$12:K$187)+SUMIF(LoansR!$B$12:$B$187,Loans!$B144,LoansR!K$12:K$187)</f>
        <v>0</v>
      </c>
      <c r="L144" s="37">
        <f>SUMIF(LoansC!$B$12:$B$187,Loans!$B144,LoansC!L$12:L$187)+SUMIF(LoansR!$B$12:$B$187,Loans!$B144,LoansR!L$12:L$187)</f>
        <v>0</v>
      </c>
      <c r="M144" s="37">
        <f>SUMIF(LoansC!$B$12:$B$187,Loans!$B144,LoansC!M$12:M$187)+SUMIF(LoansR!$B$12:$B$187,Loans!$B144,LoansR!M$12:M$187)</f>
        <v>0</v>
      </c>
      <c r="N144" s="37">
        <f>SUMIF(LoansC!$B$12:$B$187,Loans!$B144,LoansC!N$12:N$187)+SUMIF(LoansR!$B$12:$B$187,Loans!$B144,LoansR!N$12:N$187)</f>
        <v>0</v>
      </c>
      <c r="O144" s="37">
        <f>SUMIF(LoansC!$B$12:$B$187,Loans!$B144,LoansC!O$12:O$187)+SUMIF(LoansR!$B$12:$B$187,Loans!$B144,LoansR!O$12:O$187)</f>
        <v>0</v>
      </c>
      <c r="P144" s="37">
        <f>SUMIF(LoansC!$B$12:$B$187,Loans!$B144,LoansC!P$12:P$187)+SUMIF(LoansR!$B$12:$B$187,Loans!$B144,LoansR!P$12:P$187)</f>
        <v>0</v>
      </c>
      <c r="Q144" s="37">
        <f>SUMIF(LoansC!$B$12:$B$187,Loans!$B144,LoansC!Q$12:Q$187)+SUMIF(LoansR!$B$12:$B$187,Loans!$B144,LoansR!Q$12:Q$187)</f>
        <v>0</v>
      </c>
      <c r="R144" s="37">
        <f>SUMIF(LoansC!$B$12:$B$187,Loans!$B144,LoansC!R$12:R$187)+SUMIF(LoansR!$B$12:$B$187,Loans!$B144,LoansR!R$12:R$187)</f>
        <v>0</v>
      </c>
      <c r="S144" s="37">
        <f>SUMIF(LoansC!$B$12:$B$187,Loans!$B144,LoansC!S$12:S$187)+SUMIF(LoansR!$B$12:$B$187,Loans!$B144,LoansR!S$12:S$187)</f>
        <v>0</v>
      </c>
      <c r="T144" s="37">
        <f>SUMIF(LoansC!$B$12:$B$187,Loans!$B144,LoansC!T$12:T$187)+SUMIF(LoansR!$B$12:$B$187,Loans!$B144,LoansR!T$12:T$187)</f>
        <v>0</v>
      </c>
      <c r="U144" s="37">
        <f>(SUMIF(LoansC!$B$12:$B$187,Loans!$B144,LoansC!U$12:U$187)+SUMIF(LoansR!$B$12:$B$187,Loans!$B144,LoansR!U$12:U$187))/2</f>
        <v>1</v>
      </c>
      <c r="V144" s="37">
        <f>SUMIF(LoansC!$B$12:$B$187,Loans!$B144,LoansC!V$12:V$187)+SUMIF(LoansR!$B$12:$B$187,Loans!$B144,LoansR!V$12:V$187)</f>
        <v>0</v>
      </c>
      <c r="W144" s="37">
        <f>SUMIF(LoansC!$B$12:$B$187,Loans!$B144,LoansC!W$12:W$187)+SUMIF(LoansR!$B$12:$B$187,Loans!$B144,LoansR!W$12:W$187)</f>
        <v>0</v>
      </c>
      <c r="X144" s="50">
        <f>IF(MONTH($B144)&gt;=6,VLOOKUP(YEAR($B144)+1,SRECPrice!$B$5:$C$29,2,FALSE),VLOOKUP(YEAR($B144),SRECPrice!$B$5:$C$29,2,FALSE))</f>
        <v>209</v>
      </c>
      <c r="Y144" s="37">
        <f>SUMIF(LoansC!$B$12:$B$187,Loans!$B144,LoansC!Y$12:Y$187)+SUMIF(LoansR!$B$12:$B$187,Loans!$B144,LoansR!Y$12:Y$187)</f>
        <v>0</v>
      </c>
      <c r="Z144" s="37">
        <f>SUMIF(LoansC!$B$12:$B$187,Loans!$B144,LoansC!Z$12:Z$187)+SUMIF(LoansR!$B$12:$B$187,Loans!$B144,LoansR!Z$12:Z$187)</f>
        <v>0</v>
      </c>
      <c r="AA144" s="37">
        <f>SUMIF(LoansC!$B$12:$B$187,Loans!$B144,LoansC!AA$12:AA$187)+SUMIF(LoansR!$B$12:$B$187,Loans!$B144,LoansR!AA$12:AA$187)</f>
        <v>0</v>
      </c>
      <c r="AB144" s="37">
        <f>SUMIF(LoansC!$B$12:$B$187,Loans!$B144,LoansC!AB$12:AB$187)+SUMIF(LoansR!$B$12:$B$187,Loans!$B144,LoansR!AB$12:AB$187)</f>
        <v>0</v>
      </c>
      <c r="AC144" s="37">
        <f>SUMIF(LoansC!$B$12:$B$187,Loans!$B144,LoansC!AC$12:AC$187)+SUMIF(LoansR!$B$12:$B$187,Loans!$B144,LoansR!AC$12:AC$187)</f>
        <v>0</v>
      </c>
      <c r="AD144" s="37">
        <f>SUMIF(LoansC!$B$12:$B$187,Loans!$B144,LoansC!AD$12:AD$187)+SUMIF(LoansR!$B$12:$B$187,Loans!$B144,LoansR!AD$12:AD$187)</f>
        <v>0</v>
      </c>
      <c r="AE144" s="56">
        <f>SUMIF(LoansC!$B$12:$B$187,Loans!$B144,LoansC!AE$12:AE$187)</f>
        <v>9.6699999999999994E-2</v>
      </c>
      <c r="AF144" s="37">
        <f>SUMIF(LoansC!$B$12:$B$187,Loans!$B144,LoansC!AF$12:AF$187)+SUMIF(LoansR!$B$12:$B$187,Loans!$B144,LoansR!AF$12:AF$187)</f>
        <v>0</v>
      </c>
      <c r="AG144" s="37">
        <f>SUMIF(LoansC!$B$12:$B$187,Loans!$B144,LoansC!AG$12:AG$187)+SUMIF(LoansR!$B$12:$B$187,Loans!$B144,LoansR!AG$12:AG$187)</f>
        <v>0</v>
      </c>
      <c r="AH144" s="37">
        <f>SUMIF(LoansC!$B$12:$B$187,Loans!$B144,LoansC!AH$12:AH$187)+SUMIF(LoansR!$B$12:$B$187,Loans!$B144,LoansR!AH$12:AH$187)</f>
        <v>0</v>
      </c>
      <c r="AI144" s="37">
        <f>SUMIF(LoansC!$B$12:$B$187,Loans!$B144,LoansC!AI$12:AI$187)+SUMIF(LoansR!$B$12:$B$187,Loans!$B144,LoansR!AI$12:AI$187)</f>
        <v>0</v>
      </c>
      <c r="AJ144" s="37">
        <f>SUMIF(LoansC!$B$12:$B$187,Loans!$B144,LoansC!AJ$12:AJ$187)+SUMIF(LoansR!$B$12:$B$187,Loans!$B144,LoansR!AJ$12:AJ$187)</f>
        <v>0</v>
      </c>
      <c r="AK144" s="37">
        <f>SUMIF(LoansC!$B$12:$B$187,Loans!$B144,LoansC!AK$12:AK$187)+SUMIF(LoansR!$B$12:$B$187,Loans!$B144,LoansR!AK$12:AK$187)</f>
        <v>0</v>
      </c>
      <c r="AL144" s="37">
        <f>SUMIF(LoansC!$B$12:$B$187,Loans!$B144,LoansC!AL$12:AL$187)+SUMIF(LoansR!$B$12:$B$187,Loans!$B144,LoansR!AL$12:AL$187)</f>
        <v>0</v>
      </c>
      <c r="AM144" s="37">
        <f>SUMIF(LoansC!$B$12:$B$187,Loans!$B144,LoansC!AM$12:AM$187)+SUMIF(LoansR!$B$12:$B$187,Loans!$B144,LoansR!AM$12:AM$187)</f>
        <v>0</v>
      </c>
      <c r="AN144" s="37">
        <f>SUMIF(LoansC!$B$12:$B$187,Loans!$B144,LoansC!AN$12:AN$187)+SUMIF(LoansR!$B$12:$B$187,Loans!$B144,LoansR!AN$12:AN$187)</f>
        <v>0</v>
      </c>
      <c r="AP144" s="57"/>
    </row>
    <row r="145" spans="1:42" x14ac:dyDescent="0.2">
      <c r="A145" s="1">
        <f t="shared" si="8"/>
        <v>5</v>
      </c>
      <c r="B145" s="101">
        <f t="shared" si="9"/>
        <v>47269</v>
      </c>
      <c r="C145" s="37">
        <f>SUMIF(LoansC!$B$12:$B$187,Loans!$B145,LoansC!C$12:C$187)+SUMIF(LoansR!$B$12:$B$187,Loans!$B145,LoansR!C$12:C$187)</f>
        <v>0</v>
      </c>
      <c r="D145" s="37">
        <f>SUMIF(LoansC!$B$12:$B$187,Loans!$B145,LoansC!D$12:D$187)+SUMIF(LoansR!$B$12:$B$187,Loans!$B145,LoansR!D$12:D$187)</f>
        <v>166705899.51000002</v>
      </c>
      <c r="E145" s="37">
        <f>SUMIF(LoansC!$B$12:$B$187,Loans!$B145,LoansC!E$12:E$187)+SUMIF(LoansR!$B$12:$B$187,Loans!$B145,LoansR!E$12:E$187)</f>
        <v>0</v>
      </c>
      <c r="F145" s="37">
        <f>SUMIF(LoansC!$B$12:$B$187,Loans!$B145,LoansC!F$12:F$187)+SUMIF(LoansR!$B$12:$B$187,Loans!$B145,LoansR!F$12:F$187)</f>
        <v>0</v>
      </c>
      <c r="G145" s="37">
        <f>SUMIF(LoansC!$B$12:$B$187,Loans!$B145,LoansC!G$12:G$187)+SUMIF(LoansR!$B$12:$B$187,Loans!$B145,LoansR!G$12:G$187)</f>
        <v>0</v>
      </c>
      <c r="H145" s="37">
        <f>SUMIF(LoansC!$B$12:$B$187,Loans!$B145,LoansC!H$12:H$187)+SUMIF(LoansR!$B$12:$B$187,Loans!$B145,LoansR!H$12:H$187)</f>
        <v>0</v>
      </c>
      <c r="I145" s="37">
        <f>SUMIF(LoansC!$B$12:$B$187,Loans!$B145,LoansC!I$12:I$187)+SUMIF(LoansR!$B$12:$B$187,Loans!$B145,LoansR!I$12:I$187)</f>
        <v>0</v>
      </c>
      <c r="J145" s="37">
        <f>SUMIF(LoansC!$B$12:$B$187,Loans!$B145,LoansC!J$12:J$187)+SUMIF(LoansR!$B$12:$B$187,Loans!$B145,LoansR!J$12:J$187)</f>
        <v>0</v>
      </c>
      <c r="K145" s="37">
        <f>SUMIF(LoansC!$B$12:$B$187,Loans!$B145,LoansC!K$12:K$187)+SUMIF(LoansR!$B$12:$B$187,Loans!$B145,LoansR!K$12:K$187)</f>
        <v>0</v>
      </c>
      <c r="L145" s="37">
        <f>SUMIF(LoansC!$B$12:$B$187,Loans!$B145,LoansC!L$12:L$187)+SUMIF(LoansR!$B$12:$B$187,Loans!$B145,LoansR!L$12:L$187)</f>
        <v>0</v>
      </c>
      <c r="M145" s="37">
        <f>SUMIF(LoansC!$B$12:$B$187,Loans!$B145,LoansC!M$12:M$187)+SUMIF(LoansR!$B$12:$B$187,Loans!$B145,LoansR!M$12:M$187)</f>
        <v>0</v>
      </c>
      <c r="N145" s="37">
        <f>SUMIF(LoansC!$B$12:$B$187,Loans!$B145,LoansC!N$12:N$187)+SUMIF(LoansR!$B$12:$B$187,Loans!$B145,LoansR!N$12:N$187)</f>
        <v>0</v>
      </c>
      <c r="O145" s="37">
        <f>SUMIF(LoansC!$B$12:$B$187,Loans!$B145,LoansC!O$12:O$187)+SUMIF(LoansR!$B$12:$B$187,Loans!$B145,LoansR!O$12:O$187)</f>
        <v>0</v>
      </c>
      <c r="P145" s="37">
        <f>SUMIF(LoansC!$B$12:$B$187,Loans!$B145,LoansC!P$12:P$187)+SUMIF(LoansR!$B$12:$B$187,Loans!$B145,LoansR!P$12:P$187)</f>
        <v>0</v>
      </c>
      <c r="Q145" s="37">
        <f>SUMIF(LoansC!$B$12:$B$187,Loans!$B145,LoansC!Q$12:Q$187)+SUMIF(LoansR!$B$12:$B$187,Loans!$B145,LoansR!Q$12:Q$187)</f>
        <v>0</v>
      </c>
      <c r="R145" s="37">
        <f>SUMIF(LoansC!$B$12:$B$187,Loans!$B145,LoansC!R$12:R$187)+SUMIF(LoansR!$B$12:$B$187,Loans!$B145,LoansR!R$12:R$187)</f>
        <v>0</v>
      </c>
      <c r="S145" s="37">
        <f>SUMIF(LoansC!$B$12:$B$187,Loans!$B145,LoansC!S$12:S$187)+SUMIF(LoansR!$B$12:$B$187,Loans!$B145,LoansR!S$12:S$187)</f>
        <v>0</v>
      </c>
      <c r="T145" s="37">
        <f>SUMIF(LoansC!$B$12:$B$187,Loans!$B145,LoansC!T$12:T$187)+SUMIF(LoansR!$B$12:$B$187,Loans!$B145,LoansR!T$12:T$187)</f>
        <v>0</v>
      </c>
      <c r="U145" s="37">
        <f>(SUMIF(LoansC!$B$12:$B$187,Loans!$B145,LoansC!U$12:U$187)+SUMIF(LoansR!$B$12:$B$187,Loans!$B145,LoansR!U$12:U$187))/2</f>
        <v>1</v>
      </c>
      <c r="V145" s="37">
        <f>SUMIF(LoansC!$B$12:$B$187,Loans!$B145,LoansC!V$12:V$187)+SUMIF(LoansR!$B$12:$B$187,Loans!$B145,LoansR!V$12:V$187)</f>
        <v>0</v>
      </c>
      <c r="W145" s="37">
        <f>SUMIF(LoansC!$B$12:$B$187,Loans!$B145,LoansC!W$12:W$187)+SUMIF(LoansR!$B$12:$B$187,Loans!$B145,LoansR!W$12:W$187)</f>
        <v>0</v>
      </c>
      <c r="X145" s="50">
        <f>IF(MONTH($B145)&gt;=6,VLOOKUP(YEAR($B145)+1,SRECPrice!$B$5:$C$29,2,FALSE),VLOOKUP(YEAR($B145),SRECPrice!$B$5:$C$29,2,FALSE))</f>
        <v>209</v>
      </c>
      <c r="Y145" s="37">
        <f>SUMIF(LoansC!$B$12:$B$187,Loans!$B145,LoansC!Y$12:Y$187)+SUMIF(LoansR!$B$12:$B$187,Loans!$B145,LoansR!Y$12:Y$187)</f>
        <v>0</v>
      </c>
      <c r="Z145" s="37">
        <f>SUMIF(LoansC!$B$12:$B$187,Loans!$B145,LoansC!Z$12:Z$187)+SUMIF(LoansR!$B$12:$B$187,Loans!$B145,LoansR!Z$12:Z$187)</f>
        <v>0</v>
      </c>
      <c r="AA145" s="37">
        <f>SUMIF(LoansC!$B$12:$B$187,Loans!$B145,LoansC!AA$12:AA$187)+SUMIF(LoansR!$B$12:$B$187,Loans!$B145,LoansR!AA$12:AA$187)</f>
        <v>0</v>
      </c>
      <c r="AB145" s="37">
        <f>SUMIF(LoansC!$B$12:$B$187,Loans!$B145,LoansC!AB$12:AB$187)+SUMIF(LoansR!$B$12:$B$187,Loans!$B145,LoansR!AB$12:AB$187)</f>
        <v>0</v>
      </c>
      <c r="AC145" s="37">
        <f>SUMIF(LoansC!$B$12:$B$187,Loans!$B145,LoansC!AC$12:AC$187)+SUMIF(LoansR!$B$12:$B$187,Loans!$B145,LoansR!AC$12:AC$187)</f>
        <v>0</v>
      </c>
      <c r="AD145" s="37">
        <f>SUMIF(LoansC!$B$12:$B$187,Loans!$B145,LoansC!AD$12:AD$187)+SUMIF(LoansR!$B$12:$B$187,Loans!$B145,LoansR!AD$12:AD$187)</f>
        <v>0</v>
      </c>
      <c r="AE145" s="56">
        <f>SUMIF(LoansC!$B$12:$B$187,Loans!$B145,LoansC!AE$12:AE$187)</f>
        <v>9.6699999999999994E-2</v>
      </c>
      <c r="AF145" s="37">
        <f>SUMIF(LoansC!$B$12:$B$187,Loans!$B145,LoansC!AF$12:AF$187)+SUMIF(LoansR!$B$12:$B$187,Loans!$B145,LoansR!AF$12:AF$187)</f>
        <v>0</v>
      </c>
      <c r="AG145" s="37">
        <f>SUMIF(LoansC!$B$12:$B$187,Loans!$B145,LoansC!AG$12:AG$187)+SUMIF(LoansR!$B$12:$B$187,Loans!$B145,LoansR!AG$12:AG$187)</f>
        <v>0</v>
      </c>
      <c r="AH145" s="37">
        <f>SUMIF(LoansC!$B$12:$B$187,Loans!$B145,LoansC!AH$12:AH$187)+SUMIF(LoansR!$B$12:$B$187,Loans!$B145,LoansR!AH$12:AH$187)</f>
        <v>0</v>
      </c>
      <c r="AI145" s="37">
        <f>SUMIF(LoansC!$B$12:$B$187,Loans!$B145,LoansC!AI$12:AI$187)+SUMIF(LoansR!$B$12:$B$187,Loans!$B145,LoansR!AI$12:AI$187)</f>
        <v>0</v>
      </c>
      <c r="AJ145" s="37">
        <f>SUMIF(LoansC!$B$12:$B$187,Loans!$B145,LoansC!AJ$12:AJ$187)+SUMIF(LoansR!$B$12:$B$187,Loans!$B145,LoansR!AJ$12:AJ$187)</f>
        <v>0</v>
      </c>
      <c r="AK145" s="37">
        <f>SUMIF(LoansC!$B$12:$B$187,Loans!$B145,LoansC!AK$12:AK$187)+SUMIF(LoansR!$B$12:$B$187,Loans!$B145,LoansR!AK$12:AK$187)</f>
        <v>0</v>
      </c>
      <c r="AL145" s="37">
        <f>SUMIF(LoansC!$B$12:$B$187,Loans!$B145,LoansC!AL$12:AL$187)+SUMIF(LoansR!$B$12:$B$187,Loans!$B145,LoansR!AL$12:AL$187)</f>
        <v>0</v>
      </c>
      <c r="AM145" s="37">
        <f>SUMIF(LoansC!$B$12:$B$187,Loans!$B145,LoansC!AM$12:AM$187)+SUMIF(LoansR!$B$12:$B$187,Loans!$B145,LoansR!AM$12:AM$187)</f>
        <v>0</v>
      </c>
      <c r="AN145" s="37">
        <f>SUMIF(LoansC!$B$12:$B$187,Loans!$B145,LoansC!AN$12:AN$187)+SUMIF(LoansR!$B$12:$B$187,Loans!$B145,LoansR!AN$12:AN$187)</f>
        <v>0</v>
      </c>
      <c r="AP145" s="57"/>
    </row>
    <row r="146" spans="1:42" x14ac:dyDescent="0.2">
      <c r="A146" s="1">
        <f t="shared" si="8"/>
        <v>6</v>
      </c>
      <c r="B146" s="101">
        <f t="shared" si="9"/>
        <v>47299</v>
      </c>
      <c r="C146" s="37">
        <f>SUMIF(LoansC!$B$12:$B$187,Loans!$B146,LoansC!C$12:C$187)+SUMIF(LoansR!$B$12:$B$187,Loans!$B146,LoansR!C$12:C$187)</f>
        <v>0</v>
      </c>
      <c r="D146" s="37">
        <f>SUMIF(LoansC!$B$12:$B$187,Loans!$B146,LoansC!D$12:D$187)+SUMIF(LoansR!$B$12:$B$187,Loans!$B146,LoansR!D$12:D$187)</f>
        <v>166705899.51000002</v>
      </c>
      <c r="E146" s="37">
        <f>SUMIF(LoansC!$B$12:$B$187,Loans!$B146,LoansC!E$12:E$187)+SUMIF(LoansR!$B$12:$B$187,Loans!$B146,LoansR!E$12:E$187)</f>
        <v>0</v>
      </c>
      <c r="F146" s="37">
        <f>SUMIF(LoansC!$B$12:$B$187,Loans!$B146,LoansC!F$12:F$187)+SUMIF(LoansR!$B$12:$B$187,Loans!$B146,LoansR!F$12:F$187)</f>
        <v>0</v>
      </c>
      <c r="G146" s="37">
        <f>SUMIF(LoansC!$B$12:$B$187,Loans!$B146,LoansC!G$12:G$187)+SUMIF(LoansR!$B$12:$B$187,Loans!$B146,LoansR!G$12:G$187)</f>
        <v>0</v>
      </c>
      <c r="H146" s="37">
        <f>SUMIF(LoansC!$B$12:$B$187,Loans!$B146,LoansC!H$12:H$187)+SUMIF(LoansR!$B$12:$B$187,Loans!$B146,LoansR!H$12:H$187)</f>
        <v>0</v>
      </c>
      <c r="I146" s="37">
        <f>SUMIF(LoansC!$B$12:$B$187,Loans!$B146,LoansC!I$12:I$187)+SUMIF(LoansR!$B$12:$B$187,Loans!$B146,LoansR!I$12:I$187)</f>
        <v>0</v>
      </c>
      <c r="J146" s="37">
        <f>SUMIF(LoansC!$B$12:$B$187,Loans!$B146,LoansC!J$12:J$187)+SUMIF(LoansR!$B$12:$B$187,Loans!$B146,LoansR!J$12:J$187)</f>
        <v>0</v>
      </c>
      <c r="K146" s="37">
        <f>SUMIF(LoansC!$B$12:$B$187,Loans!$B146,LoansC!K$12:K$187)+SUMIF(LoansR!$B$12:$B$187,Loans!$B146,LoansR!K$12:K$187)</f>
        <v>0</v>
      </c>
      <c r="L146" s="37">
        <f>SUMIF(LoansC!$B$12:$B$187,Loans!$B146,LoansC!L$12:L$187)+SUMIF(LoansR!$B$12:$B$187,Loans!$B146,LoansR!L$12:L$187)</f>
        <v>0</v>
      </c>
      <c r="M146" s="37">
        <f>SUMIF(LoansC!$B$12:$B$187,Loans!$B146,LoansC!M$12:M$187)+SUMIF(LoansR!$B$12:$B$187,Loans!$B146,LoansR!M$12:M$187)</f>
        <v>0</v>
      </c>
      <c r="N146" s="37">
        <f>SUMIF(LoansC!$B$12:$B$187,Loans!$B146,LoansC!N$12:N$187)+SUMIF(LoansR!$B$12:$B$187,Loans!$B146,LoansR!N$12:N$187)</f>
        <v>0</v>
      </c>
      <c r="O146" s="37">
        <f>SUMIF(LoansC!$B$12:$B$187,Loans!$B146,LoansC!O$12:O$187)+SUMIF(LoansR!$B$12:$B$187,Loans!$B146,LoansR!O$12:O$187)</f>
        <v>0</v>
      </c>
      <c r="P146" s="37">
        <f>SUMIF(LoansC!$B$12:$B$187,Loans!$B146,LoansC!P$12:P$187)+SUMIF(LoansR!$B$12:$B$187,Loans!$B146,LoansR!P$12:P$187)</f>
        <v>0</v>
      </c>
      <c r="Q146" s="37">
        <f>SUMIF(LoansC!$B$12:$B$187,Loans!$B146,LoansC!Q$12:Q$187)+SUMIF(LoansR!$B$12:$B$187,Loans!$B146,LoansR!Q$12:Q$187)</f>
        <v>0</v>
      </c>
      <c r="R146" s="37">
        <f>SUMIF(LoansC!$B$12:$B$187,Loans!$B146,LoansC!R$12:R$187)+SUMIF(LoansR!$B$12:$B$187,Loans!$B146,LoansR!R$12:R$187)</f>
        <v>0</v>
      </c>
      <c r="S146" s="37">
        <f>SUMIF(LoansC!$B$12:$B$187,Loans!$B146,LoansC!S$12:S$187)+SUMIF(LoansR!$B$12:$B$187,Loans!$B146,LoansR!S$12:S$187)</f>
        <v>0</v>
      </c>
      <c r="T146" s="37">
        <f>SUMIF(LoansC!$B$12:$B$187,Loans!$B146,LoansC!T$12:T$187)+SUMIF(LoansR!$B$12:$B$187,Loans!$B146,LoansR!T$12:T$187)</f>
        <v>0</v>
      </c>
      <c r="U146" s="37">
        <f>(SUMIF(LoansC!$B$12:$B$187,Loans!$B146,LoansC!U$12:U$187)+SUMIF(LoansR!$B$12:$B$187,Loans!$B146,LoansR!U$12:U$187))/2</f>
        <v>1</v>
      </c>
      <c r="V146" s="37">
        <f>SUMIF(LoansC!$B$12:$B$187,Loans!$B146,LoansC!V$12:V$187)+SUMIF(LoansR!$B$12:$B$187,Loans!$B146,LoansR!V$12:V$187)</f>
        <v>0</v>
      </c>
      <c r="W146" s="37">
        <f>SUMIF(LoansC!$B$12:$B$187,Loans!$B146,LoansC!W$12:W$187)+SUMIF(LoansR!$B$12:$B$187,Loans!$B146,LoansR!W$12:W$187)</f>
        <v>0</v>
      </c>
      <c r="X146" s="50">
        <f>IF(MONTH($B146)&gt;=6,VLOOKUP(YEAR($B146)+1,SRECPrice!$B$5:$C$29,2,FALSE),VLOOKUP(YEAR($B146),SRECPrice!$B$5:$C$29,2,FALSE))</f>
        <v>209</v>
      </c>
      <c r="Y146" s="37">
        <f>SUMIF(LoansC!$B$12:$B$187,Loans!$B146,LoansC!Y$12:Y$187)+SUMIF(LoansR!$B$12:$B$187,Loans!$B146,LoansR!Y$12:Y$187)</f>
        <v>0</v>
      </c>
      <c r="Z146" s="37">
        <f>SUMIF(LoansC!$B$12:$B$187,Loans!$B146,LoansC!Z$12:Z$187)+SUMIF(LoansR!$B$12:$B$187,Loans!$B146,LoansR!Z$12:Z$187)</f>
        <v>0</v>
      </c>
      <c r="AA146" s="37">
        <f>SUMIF(LoansC!$B$12:$B$187,Loans!$B146,LoansC!AA$12:AA$187)+SUMIF(LoansR!$B$12:$B$187,Loans!$B146,LoansR!AA$12:AA$187)</f>
        <v>0</v>
      </c>
      <c r="AB146" s="37">
        <f>SUMIF(LoansC!$B$12:$B$187,Loans!$B146,LoansC!AB$12:AB$187)+SUMIF(LoansR!$B$12:$B$187,Loans!$B146,LoansR!AB$12:AB$187)</f>
        <v>0</v>
      </c>
      <c r="AC146" s="37">
        <f>SUMIF(LoansC!$B$12:$B$187,Loans!$B146,LoansC!AC$12:AC$187)+SUMIF(LoansR!$B$12:$B$187,Loans!$B146,LoansR!AC$12:AC$187)</f>
        <v>0</v>
      </c>
      <c r="AD146" s="37">
        <f>SUMIF(LoansC!$B$12:$B$187,Loans!$B146,LoansC!AD$12:AD$187)+SUMIF(LoansR!$B$12:$B$187,Loans!$B146,LoansR!AD$12:AD$187)</f>
        <v>0</v>
      </c>
      <c r="AE146" s="56">
        <f>SUMIF(LoansC!$B$12:$B$187,Loans!$B146,LoansC!AE$12:AE$187)</f>
        <v>9.6699999999999994E-2</v>
      </c>
      <c r="AF146" s="37">
        <f>SUMIF(LoansC!$B$12:$B$187,Loans!$B146,LoansC!AF$12:AF$187)+SUMIF(LoansR!$B$12:$B$187,Loans!$B146,LoansR!AF$12:AF$187)</f>
        <v>0</v>
      </c>
      <c r="AG146" s="37">
        <f>SUMIF(LoansC!$B$12:$B$187,Loans!$B146,LoansC!AG$12:AG$187)+SUMIF(LoansR!$B$12:$B$187,Loans!$B146,LoansR!AG$12:AG$187)</f>
        <v>0</v>
      </c>
      <c r="AH146" s="37">
        <f>SUMIF(LoansC!$B$12:$B$187,Loans!$B146,LoansC!AH$12:AH$187)+SUMIF(LoansR!$B$12:$B$187,Loans!$B146,LoansR!AH$12:AH$187)</f>
        <v>0</v>
      </c>
      <c r="AI146" s="37">
        <f>SUMIF(LoansC!$B$12:$B$187,Loans!$B146,LoansC!AI$12:AI$187)+SUMIF(LoansR!$B$12:$B$187,Loans!$B146,LoansR!AI$12:AI$187)</f>
        <v>0</v>
      </c>
      <c r="AJ146" s="37">
        <f>SUMIF(LoansC!$B$12:$B$187,Loans!$B146,LoansC!AJ$12:AJ$187)+SUMIF(LoansR!$B$12:$B$187,Loans!$B146,LoansR!AJ$12:AJ$187)</f>
        <v>0</v>
      </c>
      <c r="AK146" s="37">
        <f>SUMIF(LoansC!$B$12:$B$187,Loans!$B146,LoansC!AK$12:AK$187)+SUMIF(LoansR!$B$12:$B$187,Loans!$B146,LoansR!AK$12:AK$187)</f>
        <v>0</v>
      </c>
      <c r="AL146" s="37">
        <f>SUMIF(LoansC!$B$12:$B$187,Loans!$B146,LoansC!AL$12:AL$187)+SUMIF(LoansR!$B$12:$B$187,Loans!$B146,LoansR!AL$12:AL$187)</f>
        <v>0</v>
      </c>
      <c r="AM146" s="37">
        <f>SUMIF(LoansC!$B$12:$B$187,Loans!$B146,LoansC!AM$12:AM$187)+SUMIF(LoansR!$B$12:$B$187,Loans!$B146,LoansR!AM$12:AM$187)</f>
        <v>0</v>
      </c>
      <c r="AN146" s="37">
        <f>SUMIF(LoansC!$B$12:$B$187,Loans!$B146,LoansC!AN$12:AN$187)+SUMIF(LoansR!$B$12:$B$187,Loans!$B146,LoansR!AN$12:AN$187)</f>
        <v>0</v>
      </c>
      <c r="AP146" s="57"/>
    </row>
    <row r="147" spans="1:42" x14ac:dyDescent="0.2">
      <c r="A147" s="1">
        <f t="shared" si="8"/>
        <v>7</v>
      </c>
      <c r="B147" s="101">
        <f t="shared" si="9"/>
        <v>47330</v>
      </c>
      <c r="C147" s="37">
        <f>SUMIF(LoansC!$B$12:$B$187,Loans!$B147,LoansC!C$12:C$187)+SUMIF(LoansR!$B$12:$B$187,Loans!$B147,LoansR!C$12:C$187)</f>
        <v>0</v>
      </c>
      <c r="D147" s="37">
        <f>SUMIF(LoansC!$B$12:$B$187,Loans!$B147,LoansC!D$12:D$187)+SUMIF(LoansR!$B$12:$B$187,Loans!$B147,LoansR!D$12:D$187)</f>
        <v>166705899.51000002</v>
      </c>
      <c r="E147" s="37">
        <f>SUMIF(LoansC!$B$12:$B$187,Loans!$B147,LoansC!E$12:E$187)+SUMIF(LoansR!$B$12:$B$187,Loans!$B147,LoansR!E$12:E$187)</f>
        <v>0</v>
      </c>
      <c r="F147" s="37">
        <f>SUMIF(LoansC!$B$12:$B$187,Loans!$B147,LoansC!F$12:F$187)+SUMIF(LoansR!$B$12:$B$187,Loans!$B147,LoansR!F$12:F$187)</f>
        <v>0</v>
      </c>
      <c r="G147" s="37">
        <f>SUMIF(LoansC!$B$12:$B$187,Loans!$B147,LoansC!G$12:G$187)+SUMIF(LoansR!$B$12:$B$187,Loans!$B147,LoansR!G$12:G$187)</f>
        <v>0</v>
      </c>
      <c r="H147" s="37">
        <f>SUMIF(LoansC!$B$12:$B$187,Loans!$B147,LoansC!H$12:H$187)+SUMIF(LoansR!$B$12:$B$187,Loans!$B147,LoansR!H$12:H$187)</f>
        <v>0</v>
      </c>
      <c r="I147" s="37">
        <f>SUMIF(LoansC!$B$12:$B$187,Loans!$B147,LoansC!I$12:I$187)+SUMIF(LoansR!$B$12:$B$187,Loans!$B147,LoansR!I$12:I$187)</f>
        <v>0</v>
      </c>
      <c r="J147" s="37">
        <f>SUMIF(LoansC!$B$12:$B$187,Loans!$B147,LoansC!J$12:J$187)+SUMIF(LoansR!$B$12:$B$187,Loans!$B147,LoansR!J$12:J$187)</f>
        <v>0</v>
      </c>
      <c r="K147" s="37">
        <f>SUMIF(LoansC!$B$12:$B$187,Loans!$B147,LoansC!K$12:K$187)+SUMIF(LoansR!$B$12:$B$187,Loans!$B147,LoansR!K$12:K$187)</f>
        <v>0</v>
      </c>
      <c r="L147" s="37">
        <f>SUMIF(LoansC!$B$12:$B$187,Loans!$B147,LoansC!L$12:L$187)+SUMIF(LoansR!$B$12:$B$187,Loans!$B147,LoansR!L$12:L$187)</f>
        <v>0</v>
      </c>
      <c r="M147" s="37">
        <f>SUMIF(LoansC!$B$12:$B$187,Loans!$B147,LoansC!M$12:M$187)+SUMIF(LoansR!$B$12:$B$187,Loans!$B147,LoansR!M$12:M$187)</f>
        <v>0</v>
      </c>
      <c r="N147" s="37">
        <f>SUMIF(LoansC!$B$12:$B$187,Loans!$B147,LoansC!N$12:N$187)+SUMIF(LoansR!$B$12:$B$187,Loans!$B147,LoansR!N$12:N$187)</f>
        <v>0</v>
      </c>
      <c r="O147" s="37">
        <f>SUMIF(LoansC!$B$12:$B$187,Loans!$B147,LoansC!O$12:O$187)+SUMIF(LoansR!$B$12:$B$187,Loans!$B147,LoansR!O$12:O$187)</f>
        <v>0</v>
      </c>
      <c r="P147" s="37">
        <f>SUMIF(LoansC!$B$12:$B$187,Loans!$B147,LoansC!P$12:P$187)+SUMIF(LoansR!$B$12:$B$187,Loans!$B147,LoansR!P$12:P$187)</f>
        <v>0</v>
      </c>
      <c r="Q147" s="37">
        <f>SUMIF(LoansC!$B$12:$B$187,Loans!$B147,LoansC!Q$12:Q$187)+SUMIF(LoansR!$B$12:$B$187,Loans!$B147,LoansR!Q$12:Q$187)</f>
        <v>0</v>
      </c>
      <c r="R147" s="37">
        <f>SUMIF(LoansC!$B$12:$B$187,Loans!$B147,LoansC!R$12:R$187)+SUMIF(LoansR!$B$12:$B$187,Loans!$B147,LoansR!R$12:R$187)</f>
        <v>0</v>
      </c>
      <c r="S147" s="37">
        <f>SUMIF(LoansC!$B$12:$B$187,Loans!$B147,LoansC!S$12:S$187)+SUMIF(LoansR!$B$12:$B$187,Loans!$B147,LoansR!S$12:S$187)</f>
        <v>0</v>
      </c>
      <c r="T147" s="37">
        <f>SUMIF(LoansC!$B$12:$B$187,Loans!$B147,LoansC!T$12:T$187)+SUMIF(LoansR!$B$12:$B$187,Loans!$B147,LoansR!T$12:T$187)</f>
        <v>0</v>
      </c>
      <c r="U147" s="37">
        <f>(SUMIF(LoansC!$B$12:$B$187,Loans!$B147,LoansC!U$12:U$187)+SUMIF(LoansR!$B$12:$B$187,Loans!$B147,LoansR!U$12:U$187))/2</f>
        <v>1</v>
      </c>
      <c r="V147" s="37">
        <f>SUMIF(LoansC!$B$12:$B$187,Loans!$B147,LoansC!V$12:V$187)+SUMIF(LoansR!$B$12:$B$187,Loans!$B147,LoansR!V$12:V$187)</f>
        <v>0</v>
      </c>
      <c r="W147" s="37">
        <f>SUMIF(LoansC!$B$12:$B$187,Loans!$B147,LoansC!W$12:W$187)+SUMIF(LoansR!$B$12:$B$187,Loans!$B147,LoansR!W$12:W$187)</f>
        <v>0</v>
      </c>
      <c r="X147" s="50">
        <f>IF(MONTH($B147)&gt;=6,VLOOKUP(YEAR($B147)+1,SRECPrice!$B$5:$C$29,2,FALSE),VLOOKUP(YEAR($B147),SRECPrice!$B$5:$C$29,2,FALSE))</f>
        <v>209</v>
      </c>
      <c r="Y147" s="37">
        <f>SUMIF(LoansC!$B$12:$B$187,Loans!$B147,LoansC!Y$12:Y$187)+SUMIF(LoansR!$B$12:$B$187,Loans!$B147,LoansR!Y$12:Y$187)</f>
        <v>0</v>
      </c>
      <c r="Z147" s="37">
        <f>SUMIF(LoansC!$B$12:$B$187,Loans!$B147,LoansC!Z$12:Z$187)+SUMIF(LoansR!$B$12:$B$187,Loans!$B147,LoansR!Z$12:Z$187)</f>
        <v>0</v>
      </c>
      <c r="AA147" s="37">
        <f>SUMIF(LoansC!$B$12:$B$187,Loans!$B147,LoansC!AA$12:AA$187)+SUMIF(LoansR!$B$12:$B$187,Loans!$B147,LoansR!AA$12:AA$187)</f>
        <v>0</v>
      </c>
      <c r="AB147" s="37">
        <f>SUMIF(LoansC!$B$12:$B$187,Loans!$B147,LoansC!AB$12:AB$187)+SUMIF(LoansR!$B$12:$B$187,Loans!$B147,LoansR!AB$12:AB$187)</f>
        <v>0</v>
      </c>
      <c r="AC147" s="37">
        <f>SUMIF(LoansC!$B$12:$B$187,Loans!$B147,LoansC!AC$12:AC$187)+SUMIF(LoansR!$B$12:$B$187,Loans!$B147,LoansR!AC$12:AC$187)</f>
        <v>0</v>
      </c>
      <c r="AD147" s="37">
        <f>SUMIF(LoansC!$B$12:$B$187,Loans!$B147,LoansC!AD$12:AD$187)+SUMIF(LoansR!$B$12:$B$187,Loans!$B147,LoansR!AD$12:AD$187)</f>
        <v>0</v>
      </c>
      <c r="AE147" s="56">
        <f>SUMIF(LoansC!$B$12:$B$187,Loans!$B147,LoansC!AE$12:AE$187)</f>
        <v>9.6699999999999994E-2</v>
      </c>
      <c r="AF147" s="37">
        <f>SUMIF(LoansC!$B$12:$B$187,Loans!$B147,LoansC!AF$12:AF$187)+SUMIF(LoansR!$B$12:$B$187,Loans!$B147,LoansR!AF$12:AF$187)</f>
        <v>0</v>
      </c>
      <c r="AG147" s="37">
        <f>SUMIF(LoansC!$B$12:$B$187,Loans!$B147,LoansC!AG$12:AG$187)+SUMIF(LoansR!$B$12:$B$187,Loans!$B147,LoansR!AG$12:AG$187)</f>
        <v>0</v>
      </c>
      <c r="AH147" s="37">
        <f>SUMIF(LoansC!$B$12:$B$187,Loans!$B147,LoansC!AH$12:AH$187)+SUMIF(LoansR!$B$12:$B$187,Loans!$B147,LoansR!AH$12:AH$187)</f>
        <v>0</v>
      </c>
      <c r="AI147" s="37">
        <f>SUMIF(LoansC!$B$12:$B$187,Loans!$B147,LoansC!AI$12:AI$187)+SUMIF(LoansR!$B$12:$B$187,Loans!$B147,LoansR!AI$12:AI$187)</f>
        <v>0</v>
      </c>
      <c r="AJ147" s="37">
        <f>SUMIF(LoansC!$B$12:$B$187,Loans!$B147,LoansC!AJ$12:AJ$187)+SUMIF(LoansR!$B$12:$B$187,Loans!$B147,LoansR!AJ$12:AJ$187)</f>
        <v>0</v>
      </c>
      <c r="AK147" s="37">
        <f>SUMIF(LoansC!$B$12:$B$187,Loans!$B147,LoansC!AK$12:AK$187)+SUMIF(LoansR!$B$12:$B$187,Loans!$B147,LoansR!AK$12:AK$187)</f>
        <v>0</v>
      </c>
      <c r="AL147" s="37">
        <f>SUMIF(LoansC!$B$12:$B$187,Loans!$B147,LoansC!AL$12:AL$187)+SUMIF(LoansR!$B$12:$B$187,Loans!$B147,LoansR!AL$12:AL$187)</f>
        <v>0</v>
      </c>
      <c r="AM147" s="37">
        <f>SUMIF(LoansC!$B$12:$B$187,Loans!$B147,LoansC!AM$12:AM$187)+SUMIF(LoansR!$B$12:$B$187,Loans!$B147,LoansR!AM$12:AM$187)</f>
        <v>0</v>
      </c>
      <c r="AN147" s="37">
        <f>SUMIF(LoansC!$B$12:$B$187,Loans!$B147,LoansC!AN$12:AN$187)+SUMIF(LoansR!$B$12:$B$187,Loans!$B147,LoansR!AN$12:AN$187)</f>
        <v>0</v>
      </c>
      <c r="AP147" s="57"/>
    </row>
    <row r="148" spans="1:42" x14ac:dyDescent="0.2">
      <c r="A148" s="1">
        <f t="shared" si="8"/>
        <v>8</v>
      </c>
      <c r="B148" s="101">
        <f t="shared" si="9"/>
        <v>47361</v>
      </c>
      <c r="C148" s="37">
        <f>SUMIF(LoansC!$B$12:$B$187,Loans!$B148,LoansC!C$12:C$187)+SUMIF(LoansR!$B$12:$B$187,Loans!$B148,LoansR!C$12:C$187)</f>
        <v>0</v>
      </c>
      <c r="D148" s="37">
        <f>SUMIF(LoansC!$B$12:$B$187,Loans!$B148,LoansC!D$12:D$187)+SUMIF(LoansR!$B$12:$B$187,Loans!$B148,LoansR!D$12:D$187)</f>
        <v>166705899.51000002</v>
      </c>
      <c r="E148" s="37">
        <f>SUMIF(LoansC!$B$12:$B$187,Loans!$B148,LoansC!E$12:E$187)+SUMIF(LoansR!$B$12:$B$187,Loans!$B148,LoansR!E$12:E$187)</f>
        <v>0</v>
      </c>
      <c r="F148" s="37">
        <f>SUMIF(LoansC!$B$12:$B$187,Loans!$B148,LoansC!F$12:F$187)+SUMIF(LoansR!$B$12:$B$187,Loans!$B148,LoansR!F$12:F$187)</f>
        <v>0</v>
      </c>
      <c r="G148" s="37">
        <f>SUMIF(LoansC!$B$12:$B$187,Loans!$B148,LoansC!G$12:G$187)+SUMIF(LoansR!$B$12:$B$187,Loans!$B148,LoansR!G$12:G$187)</f>
        <v>0</v>
      </c>
      <c r="H148" s="37">
        <f>SUMIF(LoansC!$B$12:$B$187,Loans!$B148,LoansC!H$12:H$187)+SUMIF(LoansR!$B$12:$B$187,Loans!$B148,LoansR!H$12:H$187)</f>
        <v>0</v>
      </c>
      <c r="I148" s="37">
        <f>SUMIF(LoansC!$B$12:$B$187,Loans!$B148,LoansC!I$12:I$187)+SUMIF(LoansR!$B$12:$B$187,Loans!$B148,LoansR!I$12:I$187)</f>
        <v>0</v>
      </c>
      <c r="J148" s="37">
        <f>SUMIF(LoansC!$B$12:$B$187,Loans!$B148,LoansC!J$12:J$187)+SUMIF(LoansR!$B$12:$B$187,Loans!$B148,LoansR!J$12:J$187)</f>
        <v>0</v>
      </c>
      <c r="K148" s="37">
        <f>SUMIF(LoansC!$B$12:$B$187,Loans!$B148,LoansC!K$12:K$187)+SUMIF(LoansR!$B$12:$B$187,Loans!$B148,LoansR!K$12:K$187)</f>
        <v>0</v>
      </c>
      <c r="L148" s="37">
        <f>SUMIF(LoansC!$B$12:$B$187,Loans!$B148,LoansC!L$12:L$187)+SUMIF(LoansR!$B$12:$B$187,Loans!$B148,LoansR!L$12:L$187)</f>
        <v>0</v>
      </c>
      <c r="M148" s="37">
        <f>SUMIF(LoansC!$B$12:$B$187,Loans!$B148,LoansC!M$12:M$187)+SUMIF(LoansR!$B$12:$B$187,Loans!$B148,LoansR!M$12:M$187)</f>
        <v>0</v>
      </c>
      <c r="N148" s="37">
        <f>SUMIF(LoansC!$B$12:$B$187,Loans!$B148,LoansC!N$12:N$187)+SUMIF(LoansR!$B$12:$B$187,Loans!$B148,LoansR!N$12:N$187)</f>
        <v>0</v>
      </c>
      <c r="O148" s="37">
        <f>SUMIF(LoansC!$B$12:$B$187,Loans!$B148,LoansC!O$12:O$187)+SUMIF(LoansR!$B$12:$B$187,Loans!$B148,LoansR!O$12:O$187)</f>
        <v>0</v>
      </c>
      <c r="P148" s="37">
        <f>SUMIF(LoansC!$B$12:$B$187,Loans!$B148,LoansC!P$12:P$187)+SUMIF(LoansR!$B$12:$B$187,Loans!$B148,LoansR!P$12:P$187)</f>
        <v>0</v>
      </c>
      <c r="Q148" s="37">
        <f>SUMIF(LoansC!$B$12:$B$187,Loans!$B148,LoansC!Q$12:Q$187)+SUMIF(LoansR!$B$12:$B$187,Loans!$B148,LoansR!Q$12:Q$187)</f>
        <v>0</v>
      </c>
      <c r="R148" s="37">
        <f>SUMIF(LoansC!$B$12:$B$187,Loans!$B148,LoansC!R$12:R$187)+SUMIF(LoansR!$B$12:$B$187,Loans!$B148,LoansR!R$12:R$187)</f>
        <v>0</v>
      </c>
      <c r="S148" s="37">
        <f>SUMIF(LoansC!$B$12:$B$187,Loans!$B148,LoansC!S$12:S$187)+SUMIF(LoansR!$B$12:$B$187,Loans!$B148,LoansR!S$12:S$187)</f>
        <v>0</v>
      </c>
      <c r="T148" s="37">
        <f>SUMIF(LoansC!$B$12:$B$187,Loans!$B148,LoansC!T$12:T$187)+SUMIF(LoansR!$B$12:$B$187,Loans!$B148,LoansR!T$12:T$187)</f>
        <v>0</v>
      </c>
      <c r="U148" s="37">
        <f>(SUMIF(LoansC!$B$12:$B$187,Loans!$B148,LoansC!U$12:U$187)+SUMIF(LoansR!$B$12:$B$187,Loans!$B148,LoansR!U$12:U$187))/2</f>
        <v>1</v>
      </c>
      <c r="V148" s="37">
        <f>SUMIF(LoansC!$B$12:$B$187,Loans!$B148,LoansC!V$12:V$187)+SUMIF(LoansR!$B$12:$B$187,Loans!$B148,LoansR!V$12:V$187)</f>
        <v>0</v>
      </c>
      <c r="W148" s="37">
        <f>SUMIF(LoansC!$B$12:$B$187,Loans!$B148,LoansC!W$12:W$187)+SUMIF(LoansR!$B$12:$B$187,Loans!$B148,LoansR!W$12:W$187)</f>
        <v>0</v>
      </c>
      <c r="X148" s="50">
        <f>IF(MONTH($B148)&gt;=6,VLOOKUP(YEAR($B148)+1,SRECPrice!$B$5:$C$29,2,FALSE),VLOOKUP(YEAR($B148),SRECPrice!$B$5:$C$29,2,FALSE))</f>
        <v>209</v>
      </c>
      <c r="Y148" s="37">
        <f>SUMIF(LoansC!$B$12:$B$187,Loans!$B148,LoansC!Y$12:Y$187)+SUMIF(LoansR!$B$12:$B$187,Loans!$B148,LoansR!Y$12:Y$187)</f>
        <v>0</v>
      </c>
      <c r="Z148" s="37">
        <f>SUMIF(LoansC!$B$12:$B$187,Loans!$B148,LoansC!Z$12:Z$187)+SUMIF(LoansR!$B$12:$B$187,Loans!$B148,LoansR!Z$12:Z$187)</f>
        <v>0</v>
      </c>
      <c r="AA148" s="37">
        <f>SUMIF(LoansC!$B$12:$B$187,Loans!$B148,LoansC!AA$12:AA$187)+SUMIF(LoansR!$B$12:$B$187,Loans!$B148,LoansR!AA$12:AA$187)</f>
        <v>0</v>
      </c>
      <c r="AB148" s="37">
        <f>SUMIF(LoansC!$B$12:$B$187,Loans!$B148,LoansC!AB$12:AB$187)+SUMIF(LoansR!$B$12:$B$187,Loans!$B148,LoansR!AB$12:AB$187)</f>
        <v>0</v>
      </c>
      <c r="AC148" s="37">
        <f>SUMIF(LoansC!$B$12:$B$187,Loans!$B148,LoansC!AC$12:AC$187)+SUMIF(LoansR!$B$12:$B$187,Loans!$B148,LoansR!AC$12:AC$187)</f>
        <v>0</v>
      </c>
      <c r="AD148" s="37">
        <f>SUMIF(LoansC!$B$12:$B$187,Loans!$B148,LoansC!AD$12:AD$187)+SUMIF(LoansR!$B$12:$B$187,Loans!$B148,LoansR!AD$12:AD$187)</f>
        <v>0</v>
      </c>
      <c r="AE148" s="56">
        <f>SUMIF(LoansC!$B$12:$B$187,Loans!$B148,LoansC!AE$12:AE$187)</f>
        <v>9.6699999999999994E-2</v>
      </c>
      <c r="AF148" s="37">
        <f>SUMIF(LoansC!$B$12:$B$187,Loans!$B148,LoansC!AF$12:AF$187)+SUMIF(LoansR!$B$12:$B$187,Loans!$B148,LoansR!AF$12:AF$187)</f>
        <v>0</v>
      </c>
      <c r="AG148" s="37">
        <f>SUMIF(LoansC!$B$12:$B$187,Loans!$B148,LoansC!AG$12:AG$187)+SUMIF(LoansR!$B$12:$B$187,Loans!$B148,LoansR!AG$12:AG$187)</f>
        <v>0</v>
      </c>
      <c r="AH148" s="37">
        <f>SUMIF(LoansC!$B$12:$B$187,Loans!$B148,LoansC!AH$12:AH$187)+SUMIF(LoansR!$B$12:$B$187,Loans!$B148,LoansR!AH$12:AH$187)</f>
        <v>0</v>
      </c>
      <c r="AI148" s="37">
        <f>SUMIF(LoansC!$B$12:$B$187,Loans!$B148,LoansC!AI$12:AI$187)+SUMIF(LoansR!$B$12:$B$187,Loans!$B148,LoansR!AI$12:AI$187)</f>
        <v>0</v>
      </c>
      <c r="AJ148" s="37">
        <f>SUMIF(LoansC!$B$12:$B$187,Loans!$B148,LoansC!AJ$12:AJ$187)+SUMIF(LoansR!$B$12:$B$187,Loans!$B148,LoansR!AJ$12:AJ$187)</f>
        <v>0</v>
      </c>
      <c r="AK148" s="37">
        <f>SUMIF(LoansC!$B$12:$B$187,Loans!$B148,LoansC!AK$12:AK$187)+SUMIF(LoansR!$B$12:$B$187,Loans!$B148,LoansR!AK$12:AK$187)</f>
        <v>0</v>
      </c>
      <c r="AL148" s="37">
        <f>SUMIF(LoansC!$B$12:$B$187,Loans!$B148,LoansC!AL$12:AL$187)+SUMIF(LoansR!$B$12:$B$187,Loans!$B148,LoansR!AL$12:AL$187)</f>
        <v>0</v>
      </c>
      <c r="AM148" s="37">
        <f>SUMIF(LoansC!$B$12:$B$187,Loans!$B148,LoansC!AM$12:AM$187)+SUMIF(LoansR!$B$12:$B$187,Loans!$B148,LoansR!AM$12:AM$187)</f>
        <v>0</v>
      </c>
      <c r="AN148" s="37">
        <f>SUMIF(LoansC!$B$12:$B$187,Loans!$B148,LoansC!AN$12:AN$187)+SUMIF(LoansR!$B$12:$B$187,Loans!$B148,LoansR!AN$12:AN$187)</f>
        <v>0</v>
      </c>
      <c r="AP148" s="57"/>
    </row>
    <row r="149" spans="1:42" x14ac:dyDescent="0.2">
      <c r="A149" s="1">
        <f t="shared" si="8"/>
        <v>9</v>
      </c>
      <c r="B149" s="101">
        <f t="shared" si="9"/>
        <v>47391</v>
      </c>
      <c r="C149" s="37">
        <f>SUMIF(LoansC!$B$12:$B$187,Loans!$B149,LoansC!C$12:C$187)+SUMIF(LoansR!$B$12:$B$187,Loans!$B149,LoansR!C$12:C$187)</f>
        <v>0</v>
      </c>
      <c r="D149" s="37">
        <f>SUMIF(LoansC!$B$12:$B$187,Loans!$B149,LoansC!D$12:D$187)+SUMIF(LoansR!$B$12:$B$187,Loans!$B149,LoansR!D$12:D$187)</f>
        <v>166705899.51000002</v>
      </c>
      <c r="E149" s="37">
        <f>SUMIF(LoansC!$B$12:$B$187,Loans!$B149,LoansC!E$12:E$187)+SUMIF(LoansR!$B$12:$B$187,Loans!$B149,LoansR!E$12:E$187)</f>
        <v>0</v>
      </c>
      <c r="F149" s="37">
        <f>SUMIF(LoansC!$B$12:$B$187,Loans!$B149,LoansC!F$12:F$187)+SUMIF(LoansR!$B$12:$B$187,Loans!$B149,LoansR!F$12:F$187)</f>
        <v>0</v>
      </c>
      <c r="G149" s="37">
        <f>SUMIF(LoansC!$B$12:$B$187,Loans!$B149,LoansC!G$12:G$187)+SUMIF(LoansR!$B$12:$B$187,Loans!$B149,LoansR!G$12:G$187)</f>
        <v>0</v>
      </c>
      <c r="H149" s="37">
        <f>SUMIF(LoansC!$B$12:$B$187,Loans!$B149,LoansC!H$12:H$187)+SUMIF(LoansR!$B$12:$B$187,Loans!$B149,LoansR!H$12:H$187)</f>
        <v>0</v>
      </c>
      <c r="I149" s="37">
        <f>SUMIF(LoansC!$B$12:$B$187,Loans!$B149,LoansC!I$12:I$187)+SUMIF(LoansR!$B$12:$B$187,Loans!$B149,LoansR!I$12:I$187)</f>
        <v>0</v>
      </c>
      <c r="J149" s="37">
        <f>SUMIF(LoansC!$B$12:$B$187,Loans!$B149,LoansC!J$12:J$187)+SUMIF(LoansR!$B$12:$B$187,Loans!$B149,LoansR!J$12:J$187)</f>
        <v>0</v>
      </c>
      <c r="K149" s="37">
        <f>SUMIF(LoansC!$B$12:$B$187,Loans!$B149,LoansC!K$12:K$187)+SUMIF(LoansR!$B$12:$B$187,Loans!$B149,LoansR!K$12:K$187)</f>
        <v>0</v>
      </c>
      <c r="L149" s="37">
        <f>SUMIF(LoansC!$B$12:$B$187,Loans!$B149,LoansC!L$12:L$187)+SUMIF(LoansR!$B$12:$B$187,Loans!$B149,LoansR!L$12:L$187)</f>
        <v>0</v>
      </c>
      <c r="M149" s="37">
        <f>SUMIF(LoansC!$B$12:$B$187,Loans!$B149,LoansC!M$12:M$187)+SUMIF(LoansR!$B$12:$B$187,Loans!$B149,LoansR!M$12:M$187)</f>
        <v>0</v>
      </c>
      <c r="N149" s="37">
        <f>SUMIF(LoansC!$B$12:$B$187,Loans!$B149,LoansC!N$12:N$187)+SUMIF(LoansR!$B$12:$B$187,Loans!$B149,LoansR!N$12:N$187)</f>
        <v>0</v>
      </c>
      <c r="O149" s="37">
        <f>SUMIF(LoansC!$B$12:$B$187,Loans!$B149,LoansC!O$12:O$187)+SUMIF(LoansR!$B$12:$B$187,Loans!$B149,LoansR!O$12:O$187)</f>
        <v>0</v>
      </c>
      <c r="P149" s="37">
        <f>SUMIF(LoansC!$B$12:$B$187,Loans!$B149,LoansC!P$12:P$187)+SUMIF(LoansR!$B$12:$B$187,Loans!$B149,LoansR!P$12:P$187)</f>
        <v>0</v>
      </c>
      <c r="Q149" s="37">
        <f>SUMIF(LoansC!$B$12:$B$187,Loans!$B149,LoansC!Q$12:Q$187)+SUMIF(LoansR!$B$12:$B$187,Loans!$B149,LoansR!Q$12:Q$187)</f>
        <v>0</v>
      </c>
      <c r="R149" s="37">
        <f>SUMIF(LoansC!$B$12:$B$187,Loans!$B149,LoansC!R$12:R$187)+SUMIF(LoansR!$B$12:$B$187,Loans!$B149,LoansR!R$12:R$187)</f>
        <v>0</v>
      </c>
      <c r="S149" s="37">
        <f>SUMIF(LoansC!$B$12:$B$187,Loans!$B149,LoansC!S$12:S$187)+SUMIF(LoansR!$B$12:$B$187,Loans!$B149,LoansR!S$12:S$187)</f>
        <v>0</v>
      </c>
      <c r="T149" s="37">
        <f>SUMIF(LoansC!$B$12:$B$187,Loans!$B149,LoansC!T$12:T$187)+SUMIF(LoansR!$B$12:$B$187,Loans!$B149,LoansR!T$12:T$187)</f>
        <v>0</v>
      </c>
      <c r="U149" s="37">
        <f>(SUMIF(LoansC!$B$12:$B$187,Loans!$B149,LoansC!U$12:U$187)+SUMIF(LoansR!$B$12:$B$187,Loans!$B149,LoansR!U$12:U$187))/2</f>
        <v>1</v>
      </c>
      <c r="V149" s="37">
        <f>SUMIF(LoansC!$B$12:$B$187,Loans!$B149,LoansC!V$12:V$187)+SUMIF(LoansR!$B$12:$B$187,Loans!$B149,LoansR!V$12:V$187)</f>
        <v>0</v>
      </c>
      <c r="W149" s="37">
        <f>SUMIF(LoansC!$B$12:$B$187,Loans!$B149,LoansC!W$12:W$187)+SUMIF(LoansR!$B$12:$B$187,Loans!$B149,LoansR!W$12:W$187)</f>
        <v>0</v>
      </c>
      <c r="X149" s="50">
        <f>IF(MONTH($B149)&gt;=6,VLOOKUP(YEAR($B149)+1,SRECPrice!$B$5:$C$29,2,FALSE),VLOOKUP(YEAR($B149),SRECPrice!$B$5:$C$29,2,FALSE))</f>
        <v>209</v>
      </c>
      <c r="Y149" s="37">
        <f>SUMIF(LoansC!$B$12:$B$187,Loans!$B149,LoansC!Y$12:Y$187)+SUMIF(LoansR!$B$12:$B$187,Loans!$B149,LoansR!Y$12:Y$187)</f>
        <v>0</v>
      </c>
      <c r="Z149" s="37">
        <f>SUMIF(LoansC!$B$12:$B$187,Loans!$B149,LoansC!Z$12:Z$187)+SUMIF(LoansR!$B$12:$B$187,Loans!$B149,LoansR!Z$12:Z$187)</f>
        <v>0</v>
      </c>
      <c r="AA149" s="37">
        <f>SUMIF(LoansC!$B$12:$B$187,Loans!$B149,LoansC!AA$12:AA$187)+SUMIF(LoansR!$B$12:$B$187,Loans!$B149,LoansR!AA$12:AA$187)</f>
        <v>0</v>
      </c>
      <c r="AB149" s="37">
        <f>SUMIF(LoansC!$B$12:$B$187,Loans!$B149,LoansC!AB$12:AB$187)+SUMIF(LoansR!$B$12:$B$187,Loans!$B149,LoansR!AB$12:AB$187)</f>
        <v>0</v>
      </c>
      <c r="AC149" s="37">
        <f>SUMIF(LoansC!$B$12:$B$187,Loans!$B149,LoansC!AC$12:AC$187)+SUMIF(LoansR!$B$12:$B$187,Loans!$B149,LoansR!AC$12:AC$187)</f>
        <v>0</v>
      </c>
      <c r="AD149" s="37">
        <f>SUMIF(LoansC!$B$12:$B$187,Loans!$B149,LoansC!AD$12:AD$187)+SUMIF(LoansR!$B$12:$B$187,Loans!$B149,LoansR!AD$12:AD$187)</f>
        <v>0</v>
      </c>
      <c r="AE149" s="56">
        <f>SUMIF(LoansC!$B$12:$B$187,Loans!$B149,LoansC!AE$12:AE$187)</f>
        <v>9.6699999999999994E-2</v>
      </c>
      <c r="AF149" s="37">
        <f>SUMIF(LoansC!$B$12:$B$187,Loans!$B149,LoansC!AF$12:AF$187)+SUMIF(LoansR!$B$12:$B$187,Loans!$B149,LoansR!AF$12:AF$187)</f>
        <v>0</v>
      </c>
      <c r="AG149" s="37">
        <f>SUMIF(LoansC!$B$12:$B$187,Loans!$B149,LoansC!AG$12:AG$187)+SUMIF(LoansR!$B$12:$B$187,Loans!$B149,LoansR!AG$12:AG$187)</f>
        <v>0</v>
      </c>
      <c r="AH149" s="37">
        <f>SUMIF(LoansC!$B$12:$B$187,Loans!$B149,LoansC!AH$12:AH$187)+SUMIF(LoansR!$B$12:$B$187,Loans!$B149,LoansR!AH$12:AH$187)</f>
        <v>0</v>
      </c>
      <c r="AI149" s="37">
        <f>SUMIF(LoansC!$B$12:$B$187,Loans!$B149,LoansC!AI$12:AI$187)+SUMIF(LoansR!$B$12:$B$187,Loans!$B149,LoansR!AI$12:AI$187)</f>
        <v>0</v>
      </c>
      <c r="AJ149" s="37">
        <f>SUMIF(LoansC!$B$12:$B$187,Loans!$B149,LoansC!AJ$12:AJ$187)+SUMIF(LoansR!$B$12:$B$187,Loans!$B149,LoansR!AJ$12:AJ$187)</f>
        <v>0</v>
      </c>
      <c r="AK149" s="37">
        <f>SUMIF(LoansC!$B$12:$B$187,Loans!$B149,LoansC!AK$12:AK$187)+SUMIF(LoansR!$B$12:$B$187,Loans!$B149,LoansR!AK$12:AK$187)</f>
        <v>0</v>
      </c>
      <c r="AL149" s="37">
        <f>SUMIF(LoansC!$B$12:$B$187,Loans!$B149,LoansC!AL$12:AL$187)+SUMIF(LoansR!$B$12:$B$187,Loans!$B149,LoansR!AL$12:AL$187)</f>
        <v>0</v>
      </c>
      <c r="AM149" s="37">
        <f>SUMIF(LoansC!$B$12:$B$187,Loans!$B149,LoansC!AM$12:AM$187)+SUMIF(LoansR!$B$12:$B$187,Loans!$B149,LoansR!AM$12:AM$187)</f>
        <v>0</v>
      </c>
      <c r="AN149" s="37">
        <f>SUMIF(LoansC!$B$12:$B$187,Loans!$B149,LoansC!AN$12:AN$187)+SUMIF(LoansR!$B$12:$B$187,Loans!$B149,LoansR!AN$12:AN$187)</f>
        <v>0</v>
      </c>
      <c r="AP149" s="57"/>
    </row>
    <row r="150" spans="1:42" x14ac:dyDescent="0.2">
      <c r="A150" s="1">
        <f t="shared" si="8"/>
        <v>10</v>
      </c>
      <c r="B150" s="101">
        <f t="shared" si="9"/>
        <v>47422</v>
      </c>
      <c r="C150" s="37">
        <f>SUMIF(LoansC!$B$12:$B$187,Loans!$B150,LoansC!C$12:C$187)+SUMIF(LoansR!$B$12:$B$187,Loans!$B150,LoansR!C$12:C$187)</f>
        <v>0</v>
      </c>
      <c r="D150" s="37">
        <f>SUMIF(LoansC!$B$12:$B$187,Loans!$B150,LoansC!D$12:D$187)+SUMIF(LoansR!$B$12:$B$187,Loans!$B150,LoansR!D$12:D$187)</f>
        <v>166705899.51000002</v>
      </c>
      <c r="E150" s="37">
        <f>SUMIF(LoansC!$B$12:$B$187,Loans!$B150,LoansC!E$12:E$187)+SUMIF(LoansR!$B$12:$B$187,Loans!$B150,LoansR!E$12:E$187)</f>
        <v>0</v>
      </c>
      <c r="F150" s="37">
        <f>SUMIF(LoansC!$B$12:$B$187,Loans!$B150,LoansC!F$12:F$187)+SUMIF(LoansR!$B$12:$B$187,Loans!$B150,LoansR!F$12:F$187)</f>
        <v>0</v>
      </c>
      <c r="G150" s="37">
        <f>SUMIF(LoansC!$B$12:$B$187,Loans!$B150,LoansC!G$12:G$187)+SUMIF(LoansR!$B$12:$B$187,Loans!$B150,LoansR!G$12:G$187)</f>
        <v>0</v>
      </c>
      <c r="H150" s="37">
        <f>SUMIF(LoansC!$B$12:$B$187,Loans!$B150,LoansC!H$12:H$187)+SUMIF(LoansR!$B$12:$B$187,Loans!$B150,LoansR!H$12:H$187)</f>
        <v>0</v>
      </c>
      <c r="I150" s="37">
        <f>SUMIF(LoansC!$B$12:$B$187,Loans!$B150,LoansC!I$12:I$187)+SUMIF(LoansR!$B$12:$B$187,Loans!$B150,LoansR!I$12:I$187)</f>
        <v>0</v>
      </c>
      <c r="J150" s="37">
        <f>SUMIF(LoansC!$B$12:$B$187,Loans!$B150,LoansC!J$12:J$187)+SUMIF(LoansR!$B$12:$B$187,Loans!$B150,LoansR!J$12:J$187)</f>
        <v>0</v>
      </c>
      <c r="K150" s="37">
        <f>SUMIF(LoansC!$B$12:$B$187,Loans!$B150,LoansC!K$12:K$187)+SUMIF(LoansR!$B$12:$B$187,Loans!$B150,LoansR!K$12:K$187)</f>
        <v>0</v>
      </c>
      <c r="L150" s="37">
        <f>SUMIF(LoansC!$B$12:$B$187,Loans!$B150,LoansC!L$12:L$187)+SUMIF(LoansR!$B$12:$B$187,Loans!$B150,LoansR!L$12:L$187)</f>
        <v>0</v>
      </c>
      <c r="M150" s="37">
        <f>SUMIF(LoansC!$B$12:$B$187,Loans!$B150,LoansC!M$12:M$187)+SUMIF(LoansR!$B$12:$B$187,Loans!$B150,LoansR!M$12:M$187)</f>
        <v>0</v>
      </c>
      <c r="N150" s="37">
        <f>SUMIF(LoansC!$B$12:$B$187,Loans!$B150,LoansC!N$12:N$187)+SUMIF(LoansR!$B$12:$B$187,Loans!$B150,LoansR!N$12:N$187)</f>
        <v>0</v>
      </c>
      <c r="O150" s="37">
        <f>SUMIF(LoansC!$B$12:$B$187,Loans!$B150,LoansC!O$12:O$187)+SUMIF(LoansR!$B$12:$B$187,Loans!$B150,LoansR!O$12:O$187)</f>
        <v>0</v>
      </c>
      <c r="P150" s="37">
        <f>SUMIF(LoansC!$B$12:$B$187,Loans!$B150,LoansC!P$12:P$187)+SUMIF(LoansR!$B$12:$B$187,Loans!$B150,LoansR!P$12:P$187)</f>
        <v>0</v>
      </c>
      <c r="Q150" s="37">
        <f>SUMIF(LoansC!$B$12:$B$187,Loans!$B150,LoansC!Q$12:Q$187)+SUMIF(LoansR!$B$12:$B$187,Loans!$B150,LoansR!Q$12:Q$187)</f>
        <v>0</v>
      </c>
      <c r="R150" s="37">
        <f>SUMIF(LoansC!$B$12:$B$187,Loans!$B150,LoansC!R$12:R$187)+SUMIF(LoansR!$B$12:$B$187,Loans!$B150,LoansR!R$12:R$187)</f>
        <v>0</v>
      </c>
      <c r="S150" s="37">
        <f>SUMIF(LoansC!$B$12:$B$187,Loans!$B150,LoansC!S$12:S$187)+SUMIF(LoansR!$B$12:$B$187,Loans!$B150,LoansR!S$12:S$187)</f>
        <v>0</v>
      </c>
      <c r="T150" s="37">
        <f>SUMIF(LoansC!$B$12:$B$187,Loans!$B150,LoansC!T$12:T$187)+SUMIF(LoansR!$B$12:$B$187,Loans!$B150,LoansR!T$12:T$187)</f>
        <v>0</v>
      </c>
      <c r="U150" s="37">
        <f>(SUMIF(LoansC!$B$12:$B$187,Loans!$B150,LoansC!U$12:U$187)+SUMIF(LoansR!$B$12:$B$187,Loans!$B150,LoansR!U$12:U$187))/2</f>
        <v>1</v>
      </c>
      <c r="V150" s="37">
        <f>SUMIF(LoansC!$B$12:$B$187,Loans!$B150,LoansC!V$12:V$187)+SUMIF(LoansR!$B$12:$B$187,Loans!$B150,LoansR!V$12:V$187)</f>
        <v>0</v>
      </c>
      <c r="W150" s="37">
        <f>SUMIF(LoansC!$B$12:$B$187,Loans!$B150,LoansC!W$12:W$187)+SUMIF(LoansR!$B$12:$B$187,Loans!$B150,LoansR!W$12:W$187)</f>
        <v>0</v>
      </c>
      <c r="X150" s="50">
        <f>IF(MONTH($B150)&gt;=6,VLOOKUP(YEAR($B150)+1,SRECPrice!$B$5:$C$29,2,FALSE),VLOOKUP(YEAR($B150),SRECPrice!$B$5:$C$29,2,FALSE))</f>
        <v>209</v>
      </c>
      <c r="Y150" s="37">
        <f>SUMIF(LoansC!$B$12:$B$187,Loans!$B150,LoansC!Y$12:Y$187)+SUMIF(LoansR!$B$12:$B$187,Loans!$B150,LoansR!Y$12:Y$187)</f>
        <v>0</v>
      </c>
      <c r="Z150" s="37">
        <f>SUMIF(LoansC!$B$12:$B$187,Loans!$B150,LoansC!Z$12:Z$187)+SUMIF(LoansR!$B$12:$B$187,Loans!$B150,LoansR!Z$12:Z$187)</f>
        <v>0</v>
      </c>
      <c r="AA150" s="37">
        <f>SUMIF(LoansC!$B$12:$B$187,Loans!$B150,LoansC!AA$12:AA$187)+SUMIF(LoansR!$B$12:$B$187,Loans!$B150,LoansR!AA$12:AA$187)</f>
        <v>0</v>
      </c>
      <c r="AB150" s="37">
        <f>SUMIF(LoansC!$B$12:$B$187,Loans!$B150,LoansC!AB$12:AB$187)+SUMIF(LoansR!$B$12:$B$187,Loans!$B150,LoansR!AB$12:AB$187)</f>
        <v>0</v>
      </c>
      <c r="AC150" s="37">
        <f>SUMIF(LoansC!$B$12:$B$187,Loans!$B150,LoansC!AC$12:AC$187)+SUMIF(LoansR!$B$12:$B$187,Loans!$B150,LoansR!AC$12:AC$187)</f>
        <v>0</v>
      </c>
      <c r="AD150" s="37">
        <f>SUMIF(LoansC!$B$12:$B$187,Loans!$B150,LoansC!AD$12:AD$187)+SUMIF(LoansR!$B$12:$B$187,Loans!$B150,LoansR!AD$12:AD$187)</f>
        <v>0</v>
      </c>
      <c r="AE150" s="56">
        <f>SUMIF(LoansC!$B$12:$B$187,Loans!$B150,LoansC!AE$12:AE$187)</f>
        <v>9.6699999999999994E-2</v>
      </c>
      <c r="AF150" s="37">
        <f>SUMIF(LoansC!$B$12:$B$187,Loans!$B150,LoansC!AF$12:AF$187)+SUMIF(LoansR!$B$12:$B$187,Loans!$B150,LoansR!AF$12:AF$187)</f>
        <v>0</v>
      </c>
      <c r="AG150" s="37">
        <f>SUMIF(LoansC!$B$12:$B$187,Loans!$B150,LoansC!AG$12:AG$187)+SUMIF(LoansR!$B$12:$B$187,Loans!$B150,LoansR!AG$12:AG$187)</f>
        <v>0</v>
      </c>
      <c r="AH150" s="37">
        <f>SUMIF(LoansC!$B$12:$B$187,Loans!$B150,LoansC!AH$12:AH$187)+SUMIF(LoansR!$B$12:$B$187,Loans!$B150,LoansR!AH$12:AH$187)</f>
        <v>0</v>
      </c>
      <c r="AI150" s="37">
        <f>SUMIF(LoansC!$B$12:$B$187,Loans!$B150,LoansC!AI$12:AI$187)+SUMIF(LoansR!$B$12:$B$187,Loans!$B150,LoansR!AI$12:AI$187)</f>
        <v>0</v>
      </c>
      <c r="AJ150" s="37">
        <f>SUMIF(LoansC!$B$12:$B$187,Loans!$B150,LoansC!AJ$12:AJ$187)+SUMIF(LoansR!$B$12:$B$187,Loans!$B150,LoansR!AJ$12:AJ$187)</f>
        <v>0</v>
      </c>
      <c r="AK150" s="37">
        <f>SUMIF(LoansC!$B$12:$B$187,Loans!$B150,LoansC!AK$12:AK$187)+SUMIF(LoansR!$B$12:$B$187,Loans!$B150,LoansR!AK$12:AK$187)</f>
        <v>0</v>
      </c>
      <c r="AL150" s="37">
        <f>SUMIF(LoansC!$B$12:$B$187,Loans!$B150,LoansC!AL$12:AL$187)+SUMIF(LoansR!$B$12:$B$187,Loans!$B150,LoansR!AL$12:AL$187)</f>
        <v>0</v>
      </c>
      <c r="AM150" s="37">
        <f>SUMIF(LoansC!$B$12:$B$187,Loans!$B150,LoansC!AM$12:AM$187)+SUMIF(LoansR!$B$12:$B$187,Loans!$B150,LoansR!AM$12:AM$187)</f>
        <v>0</v>
      </c>
      <c r="AN150" s="37">
        <f>SUMIF(LoansC!$B$12:$B$187,Loans!$B150,LoansC!AN$12:AN$187)+SUMIF(LoansR!$B$12:$B$187,Loans!$B150,LoansR!AN$12:AN$187)</f>
        <v>0</v>
      </c>
      <c r="AP150" s="57"/>
    </row>
    <row r="151" spans="1:42" x14ac:dyDescent="0.2">
      <c r="A151" s="1">
        <f t="shared" si="8"/>
        <v>11</v>
      </c>
      <c r="B151" s="101">
        <f t="shared" si="9"/>
        <v>47452</v>
      </c>
      <c r="C151" s="37">
        <f>SUMIF(LoansC!$B$12:$B$187,Loans!$B151,LoansC!C$12:C$187)+SUMIF(LoansR!$B$12:$B$187,Loans!$B151,LoansR!C$12:C$187)</f>
        <v>0</v>
      </c>
      <c r="D151" s="37">
        <f>SUMIF(LoansC!$B$12:$B$187,Loans!$B151,LoansC!D$12:D$187)+SUMIF(LoansR!$B$12:$B$187,Loans!$B151,LoansR!D$12:D$187)</f>
        <v>166705899.51000002</v>
      </c>
      <c r="E151" s="37">
        <f>SUMIF(LoansC!$B$12:$B$187,Loans!$B151,LoansC!E$12:E$187)+SUMIF(LoansR!$B$12:$B$187,Loans!$B151,LoansR!E$12:E$187)</f>
        <v>0</v>
      </c>
      <c r="F151" s="37">
        <f>SUMIF(LoansC!$B$12:$B$187,Loans!$B151,LoansC!F$12:F$187)+SUMIF(LoansR!$B$12:$B$187,Loans!$B151,LoansR!F$12:F$187)</f>
        <v>0</v>
      </c>
      <c r="G151" s="37">
        <f>SUMIF(LoansC!$B$12:$B$187,Loans!$B151,LoansC!G$12:G$187)+SUMIF(LoansR!$B$12:$B$187,Loans!$B151,LoansR!G$12:G$187)</f>
        <v>0</v>
      </c>
      <c r="H151" s="37">
        <f>SUMIF(LoansC!$B$12:$B$187,Loans!$B151,LoansC!H$12:H$187)+SUMIF(LoansR!$B$12:$B$187,Loans!$B151,LoansR!H$12:H$187)</f>
        <v>0</v>
      </c>
      <c r="I151" s="37">
        <f>SUMIF(LoansC!$B$12:$B$187,Loans!$B151,LoansC!I$12:I$187)+SUMIF(LoansR!$B$12:$B$187,Loans!$B151,LoansR!I$12:I$187)</f>
        <v>0</v>
      </c>
      <c r="J151" s="37">
        <f>SUMIF(LoansC!$B$12:$B$187,Loans!$B151,LoansC!J$12:J$187)+SUMIF(LoansR!$B$12:$B$187,Loans!$B151,LoansR!J$12:J$187)</f>
        <v>0</v>
      </c>
      <c r="K151" s="37">
        <f>SUMIF(LoansC!$B$12:$B$187,Loans!$B151,LoansC!K$12:K$187)+SUMIF(LoansR!$B$12:$B$187,Loans!$B151,LoansR!K$12:K$187)</f>
        <v>0</v>
      </c>
      <c r="L151" s="37">
        <f>SUMIF(LoansC!$B$12:$B$187,Loans!$B151,LoansC!L$12:L$187)+SUMIF(LoansR!$B$12:$B$187,Loans!$B151,LoansR!L$12:L$187)</f>
        <v>0</v>
      </c>
      <c r="M151" s="37">
        <f>SUMIF(LoansC!$B$12:$B$187,Loans!$B151,LoansC!M$12:M$187)+SUMIF(LoansR!$B$12:$B$187,Loans!$B151,LoansR!M$12:M$187)</f>
        <v>0</v>
      </c>
      <c r="N151" s="37">
        <f>SUMIF(LoansC!$B$12:$B$187,Loans!$B151,LoansC!N$12:N$187)+SUMIF(LoansR!$B$12:$B$187,Loans!$B151,LoansR!N$12:N$187)</f>
        <v>0</v>
      </c>
      <c r="O151" s="37">
        <f>SUMIF(LoansC!$B$12:$B$187,Loans!$B151,LoansC!O$12:O$187)+SUMIF(LoansR!$B$12:$B$187,Loans!$B151,LoansR!O$12:O$187)</f>
        <v>0</v>
      </c>
      <c r="P151" s="37">
        <f>SUMIF(LoansC!$B$12:$B$187,Loans!$B151,LoansC!P$12:P$187)+SUMIF(LoansR!$B$12:$B$187,Loans!$B151,LoansR!P$12:P$187)</f>
        <v>0</v>
      </c>
      <c r="Q151" s="37">
        <f>SUMIF(LoansC!$B$12:$B$187,Loans!$B151,LoansC!Q$12:Q$187)+SUMIF(LoansR!$B$12:$B$187,Loans!$B151,LoansR!Q$12:Q$187)</f>
        <v>0</v>
      </c>
      <c r="R151" s="37">
        <f>SUMIF(LoansC!$B$12:$B$187,Loans!$B151,LoansC!R$12:R$187)+SUMIF(LoansR!$B$12:$B$187,Loans!$B151,LoansR!R$12:R$187)</f>
        <v>0</v>
      </c>
      <c r="S151" s="37">
        <f>SUMIF(LoansC!$B$12:$B$187,Loans!$B151,LoansC!S$12:S$187)+SUMIF(LoansR!$B$12:$B$187,Loans!$B151,LoansR!S$12:S$187)</f>
        <v>0</v>
      </c>
      <c r="T151" s="37">
        <f>SUMIF(LoansC!$B$12:$B$187,Loans!$B151,LoansC!T$12:T$187)+SUMIF(LoansR!$B$12:$B$187,Loans!$B151,LoansR!T$12:T$187)</f>
        <v>0</v>
      </c>
      <c r="U151" s="37">
        <f>(SUMIF(LoansC!$B$12:$B$187,Loans!$B151,LoansC!U$12:U$187)+SUMIF(LoansR!$B$12:$B$187,Loans!$B151,LoansR!U$12:U$187))/2</f>
        <v>1</v>
      </c>
      <c r="V151" s="37">
        <f>SUMIF(LoansC!$B$12:$B$187,Loans!$B151,LoansC!V$12:V$187)+SUMIF(LoansR!$B$12:$B$187,Loans!$B151,LoansR!V$12:V$187)</f>
        <v>0</v>
      </c>
      <c r="W151" s="37">
        <f>SUMIF(LoansC!$B$12:$B$187,Loans!$B151,LoansC!W$12:W$187)+SUMIF(LoansR!$B$12:$B$187,Loans!$B151,LoansR!W$12:W$187)</f>
        <v>0</v>
      </c>
      <c r="X151" s="50">
        <f>IF(MONTH($B151)&gt;=6,VLOOKUP(YEAR($B151)+1,SRECPrice!$B$5:$C$29,2,FALSE),VLOOKUP(YEAR($B151),SRECPrice!$B$5:$C$29,2,FALSE))</f>
        <v>209</v>
      </c>
      <c r="Y151" s="37">
        <f>SUMIF(LoansC!$B$12:$B$187,Loans!$B151,LoansC!Y$12:Y$187)+SUMIF(LoansR!$B$12:$B$187,Loans!$B151,LoansR!Y$12:Y$187)</f>
        <v>0</v>
      </c>
      <c r="Z151" s="37">
        <f>SUMIF(LoansC!$B$12:$B$187,Loans!$B151,LoansC!Z$12:Z$187)+SUMIF(LoansR!$B$12:$B$187,Loans!$B151,LoansR!Z$12:Z$187)</f>
        <v>0</v>
      </c>
      <c r="AA151" s="37">
        <f>SUMIF(LoansC!$B$12:$B$187,Loans!$B151,LoansC!AA$12:AA$187)+SUMIF(LoansR!$B$12:$B$187,Loans!$B151,LoansR!AA$12:AA$187)</f>
        <v>0</v>
      </c>
      <c r="AB151" s="37">
        <f>SUMIF(LoansC!$B$12:$B$187,Loans!$B151,LoansC!AB$12:AB$187)+SUMIF(LoansR!$B$12:$B$187,Loans!$B151,LoansR!AB$12:AB$187)</f>
        <v>0</v>
      </c>
      <c r="AC151" s="37">
        <f>SUMIF(LoansC!$B$12:$B$187,Loans!$B151,LoansC!AC$12:AC$187)+SUMIF(LoansR!$B$12:$B$187,Loans!$B151,LoansR!AC$12:AC$187)</f>
        <v>0</v>
      </c>
      <c r="AD151" s="37">
        <f>SUMIF(LoansC!$B$12:$B$187,Loans!$B151,LoansC!AD$12:AD$187)+SUMIF(LoansR!$B$12:$B$187,Loans!$B151,LoansR!AD$12:AD$187)</f>
        <v>0</v>
      </c>
      <c r="AE151" s="56">
        <f>SUMIF(LoansC!$B$12:$B$187,Loans!$B151,LoansC!AE$12:AE$187)</f>
        <v>9.6699999999999994E-2</v>
      </c>
      <c r="AF151" s="37">
        <f>SUMIF(LoansC!$B$12:$B$187,Loans!$B151,LoansC!AF$12:AF$187)+SUMIF(LoansR!$B$12:$B$187,Loans!$B151,LoansR!AF$12:AF$187)</f>
        <v>0</v>
      </c>
      <c r="AG151" s="37">
        <f>SUMIF(LoansC!$B$12:$B$187,Loans!$B151,LoansC!AG$12:AG$187)+SUMIF(LoansR!$B$12:$B$187,Loans!$B151,LoansR!AG$12:AG$187)</f>
        <v>0</v>
      </c>
      <c r="AH151" s="37">
        <f>SUMIF(LoansC!$B$12:$B$187,Loans!$B151,LoansC!AH$12:AH$187)+SUMIF(LoansR!$B$12:$B$187,Loans!$B151,LoansR!AH$12:AH$187)</f>
        <v>0</v>
      </c>
      <c r="AI151" s="37">
        <f>SUMIF(LoansC!$B$12:$B$187,Loans!$B151,LoansC!AI$12:AI$187)+SUMIF(LoansR!$B$12:$B$187,Loans!$B151,LoansR!AI$12:AI$187)</f>
        <v>0</v>
      </c>
      <c r="AJ151" s="37">
        <f>SUMIF(LoansC!$B$12:$B$187,Loans!$B151,LoansC!AJ$12:AJ$187)+SUMIF(LoansR!$B$12:$B$187,Loans!$B151,LoansR!AJ$12:AJ$187)</f>
        <v>0</v>
      </c>
      <c r="AK151" s="37">
        <f>SUMIF(LoansC!$B$12:$B$187,Loans!$B151,LoansC!AK$12:AK$187)+SUMIF(LoansR!$B$12:$B$187,Loans!$B151,LoansR!AK$12:AK$187)</f>
        <v>0</v>
      </c>
      <c r="AL151" s="37">
        <f>SUMIF(LoansC!$B$12:$B$187,Loans!$B151,LoansC!AL$12:AL$187)+SUMIF(LoansR!$B$12:$B$187,Loans!$B151,LoansR!AL$12:AL$187)</f>
        <v>0</v>
      </c>
      <c r="AM151" s="37">
        <f>SUMIF(LoansC!$B$12:$B$187,Loans!$B151,LoansC!AM$12:AM$187)+SUMIF(LoansR!$B$12:$B$187,Loans!$B151,LoansR!AM$12:AM$187)</f>
        <v>0</v>
      </c>
      <c r="AN151" s="37">
        <f>SUMIF(LoansC!$B$12:$B$187,Loans!$B151,LoansC!AN$12:AN$187)+SUMIF(LoansR!$B$12:$B$187,Loans!$B151,LoansR!AN$12:AN$187)</f>
        <v>0</v>
      </c>
      <c r="AP151" s="57"/>
    </row>
    <row r="152" spans="1:42" x14ac:dyDescent="0.2">
      <c r="A152" s="1">
        <f t="shared" si="8"/>
        <v>12</v>
      </c>
      <c r="B152" s="101">
        <f t="shared" si="9"/>
        <v>47483</v>
      </c>
      <c r="C152" s="37">
        <f>SUMIF(LoansC!$B$12:$B$187,Loans!$B152,LoansC!C$12:C$187)+SUMIF(LoansR!$B$12:$B$187,Loans!$B152,LoansR!C$12:C$187)</f>
        <v>0</v>
      </c>
      <c r="D152" s="37">
        <f>SUMIF(LoansC!$B$12:$B$187,Loans!$B152,LoansC!D$12:D$187)+SUMIF(LoansR!$B$12:$B$187,Loans!$B152,LoansR!D$12:D$187)</f>
        <v>166705899.51000002</v>
      </c>
      <c r="E152" s="37">
        <f>SUMIF(LoansC!$B$12:$B$187,Loans!$B152,LoansC!E$12:E$187)+SUMIF(LoansR!$B$12:$B$187,Loans!$B152,LoansR!E$12:E$187)</f>
        <v>0</v>
      </c>
      <c r="F152" s="37">
        <f>SUMIF(LoansC!$B$12:$B$187,Loans!$B152,LoansC!F$12:F$187)+SUMIF(LoansR!$B$12:$B$187,Loans!$B152,LoansR!F$12:F$187)</f>
        <v>0</v>
      </c>
      <c r="G152" s="37">
        <f>SUMIF(LoansC!$B$12:$B$187,Loans!$B152,LoansC!G$12:G$187)+SUMIF(LoansR!$B$12:$B$187,Loans!$B152,LoansR!G$12:G$187)</f>
        <v>0</v>
      </c>
      <c r="H152" s="37">
        <f>SUMIF(LoansC!$B$12:$B$187,Loans!$B152,LoansC!H$12:H$187)+SUMIF(LoansR!$B$12:$B$187,Loans!$B152,LoansR!H$12:H$187)</f>
        <v>0</v>
      </c>
      <c r="I152" s="37">
        <f>SUMIF(LoansC!$B$12:$B$187,Loans!$B152,LoansC!I$12:I$187)+SUMIF(LoansR!$B$12:$B$187,Loans!$B152,LoansR!I$12:I$187)</f>
        <v>0</v>
      </c>
      <c r="J152" s="37">
        <f>SUMIF(LoansC!$B$12:$B$187,Loans!$B152,LoansC!J$12:J$187)+SUMIF(LoansR!$B$12:$B$187,Loans!$B152,LoansR!J$12:J$187)</f>
        <v>0</v>
      </c>
      <c r="K152" s="37">
        <f>SUMIF(LoansC!$B$12:$B$187,Loans!$B152,LoansC!K$12:K$187)+SUMIF(LoansR!$B$12:$B$187,Loans!$B152,LoansR!K$12:K$187)</f>
        <v>0</v>
      </c>
      <c r="L152" s="37">
        <f>SUMIF(LoansC!$B$12:$B$187,Loans!$B152,LoansC!L$12:L$187)+SUMIF(LoansR!$B$12:$B$187,Loans!$B152,LoansR!L$12:L$187)</f>
        <v>0</v>
      </c>
      <c r="M152" s="37">
        <f>SUMIF(LoansC!$B$12:$B$187,Loans!$B152,LoansC!M$12:M$187)+SUMIF(LoansR!$B$12:$B$187,Loans!$B152,LoansR!M$12:M$187)</f>
        <v>0</v>
      </c>
      <c r="N152" s="37">
        <f>SUMIF(LoansC!$B$12:$B$187,Loans!$B152,LoansC!N$12:N$187)+SUMIF(LoansR!$B$12:$B$187,Loans!$B152,LoansR!N$12:N$187)</f>
        <v>0</v>
      </c>
      <c r="O152" s="37">
        <f>SUMIF(LoansC!$B$12:$B$187,Loans!$B152,LoansC!O$12:O$187)+SUMIF(LoansR!$B$12:$B$187,Loans!$B152,LoansR!O$12:O$187)</f>
        <v>0</v>
      </c>
      <c r="P152" s="37">
        <f>SUMIF(LoansC!$B$12:$B$187,Loans!$B152,LoansC!P$12:P$187)+SUMIF(LoansR!$B$12:$B$187,Loans!$B152,LoansR!P$12:P$187)</f>
        <v>0</v>
      </c>
      <c r="Q152" s="37">
        <f>SUMIF(LoansC!$B$12:$B$187,Loans!$B152,LoansC!Q$12:Q$187)+SUMIF(LoansR!$B$12:$B$187,Loans!$B152,LoansR!Q$12:Q$187)</f>
        <v>0</v>
      </c>
      <c r="R152" s="37">
        <f>SUMIF(LoansC!$B$12:$B$187,Loans!$B152,LoansC!R$12:R$187)+SUMIF(LoansR!$B$12:$B$187,Loans!$B152,LoansR!R$12:R$187)</f>
        <v>0</v>
      </c>
      <c r="S152" s="37">
        <f>SUMIF(LoansC!$B$12:$B$187,Loans!$B152,LoansC!S$12:S$187)+SUMIF(LoansR!$B$12:$B$187,Loans!$B152,LoansR!S$12:S$187)</f>
        <v>0</v>
      </c>
      <c r="T152" s="37">
        <f>SUMIF(LoansC!$B$12:$B$187,Loans!$B152,LoansC!T$12:T$187)+SUMIF(LoansR!$B$12:$B$187,Loans!$B152,LoansR!T$12:T$187)</f>
        <v>0</v>
      </c>
      <c r="U152" s="37">
        <f>(SUMIF(LoansC!$B$12:$B$187,Loans!$B152,LoansC!U$12:U$187)+SUMIF(LoansR!$B$12:$B$187,Loans!$B152,LoansR!U$12:U$187))/2</f>
        <v>1</v>
      </c>
      <c r="V152" s="37">
        <f>SUMIF(LoansC!$B$12:$B$187,Loans!$B152,LoansC!V$12:V$187)+SUMIF(LoansR!$B$12:$B$187,Loans!$B152,LoansR!V$12:V$187)</f>
        <v>0</v>
      </c>
      <c r="W152" s="37">
        <f>SUMIF(LoansC!$B$12:$B$187,Loans!$B152,LoansC!W$12:W$187)+SUMIF(LoansR!$B$12:$B$187,Loans!$B152,LoansR!W$12:W$187)</f>
        <v>0</v>
      </c>
      <c r="X152" s="50">
        <f>IF(MONTH($B152)&gt;=6,VLOOKUP(YEAR($B152)+1,SRECPrice!$B$5:$C$29,2,FALSE),VLOOKUP(YEAR($B152),SRECPrice!$B$5:$C$29,2,FALSE))</f>
        <v>209</v>
      </c>
      <c r="Y152" s="37">
        <f>SUMIF(LoansC!$B$12:$B$187,Loans!$B152,LoansC!Y$12:Y$187)+SUMIF(LoansR!$B$12:$B$187,Loans!$B152,LoansR!Y$12:Y$187)</f>
        <v>0</v>
      </c>
      <c r="Z152" s="37">
        <f>SUMIF(LoansC!$B$12:$B$187,Loans!$B152,LoansC!Z$12:Z$187)+SUMIF(LoansR!$B$12:$B$187,Loans!$B152,LoansR!Z$12:Z$187)</f>
        <v>0</v>
      </c>
      <c r="AA152" s="37">
        <f>SUMIF(LoansC!$B$12:$B$187,Loans!$B152,LoansC!AA$12:AA$187)+SUMIF(LoansR!$B$12:$B$187,Loans!$B152,LoansR!AA$12:AA$187)</f>
        <v>0</v>
      </c>
      <c r="AB152" s="37">
        <f>SUMIF(LoansC!$B$12:$B$187,Loans!$B152,LoansC!AB$12:AB$187)+SUMIF(LoansR!$B$12:$B$187,Loans!$B152,LoansR!AB$12:AB$187)</f>
        <v>0</v>
      </c>
      <c r="AC152" s="37">
        <f>SUMIF(LoansC!$B$12:$B$187,Loans!$B152,LoansC!AC$12:AC$187)+SUMIF(LoansR!$B$12:$B$187,Loans!$B152,LoansR!AC$12:AC$187)</f>
        <v>0</v>
      </c>
      <c r="AD152" s="37">
        <f>SUMIF(LoansC!$B$12:$B$187,Loans!$B152,LoansC!AD$12:AD$187)+SUMIF(LoansR!$B$12:$B$187,Loans!$B152,LoansR!AD$12:AD$187)</f>
        <v>0</v>
      </c>
      <c r="AE152" s="56">
        <f>SUMIF(LoansC!$B$12:$B$187,Loans!$B152,LoansC!AE$12:AE$187)</f>
        <v>9.6699999999999994E-2</v>
      </c>
      <c r="AF152" s="37">
        <f>SUMIF(LoansC!$B$12:$B$187,Loans!$B152,LoansC!AF$12:AF$187)+SUMIF(LoansR!$B$12:$B$187,Loans!$B152,LoansR!AF$12:AF$187)</f>
        <v>0</v>
      </c>
      <c r="AG152" s="37">
        <f>SUMIF(LoansC!$B$12:$B$187,Loans!$B152,LoansC!AG$12:AG$187)+SUMIF(LoansR!$B$12:$B$187,Loans!$B152,LoansR!AG$12:AG$187)</f>
        <v>0</v>
      </c>
      <c r="AH152" s="37">
        <f>SUMIF(LoansC!$B$12:$B$187,Loans!$B152,LoansC!AH$12:AH$187)+SUMIF(LoansR!$B$12:$B$187,Loans!$B152,LoansR!AH$12:AH$187)</f>
        <v>0</v>
      </c>
      <c r="AI152" s="37">
        <f>SUMIF(LoansC!$B$12:$B$187,Loans!$B152,LoansC!AI$12:AI$187)+SUMIF(LoansR!$B$12:$B$187,Loans!$B152,LoansR!AI$12:AI$187)</f>
        <v>0</v>
      </c>
      <c r="AJ152" s="37">
        <f>SUMIF(LoansC!$B$12:$B$187,Loans!$B152,LoansC!AJ$12:AJ$187)+SUMIF(LoansR!$B$12:$B$187,Loans!$B152,LoansR!AJ$12:AJ$187)</f>
        <v>0</v>
      </c>
      <c r="AK152" s="37">
        <f>SUMIF(LoansC!$B$12:$B$187,Loans!$B152,LoansC!AK$12:AK$187)+SUMIF(LoansR!$B$12:$B$187,Loans!$B152,LoansR!AK$12:AK$187)</f>
        <v>0</v>
      </c>
      <c r="AL152" s="37">
        <f>SUMIF(LoansC!$B$12:$B$187,Loans!$B152,LoansC!AL$12:AL$187)+SUMIF(LoansR!$B$12:$B$187,Loans!$B152,LoansR!AL$12:AL$187)</f>
        <v>0</v>
      </c>
      <c r="AM152" s="37">
        <f>SUMIF(LoansC!$B$12:$B$187,Loans!$B152,LoansC!AM$12:AM$187)+SUMIF(LoansR!$B$12:$B$187,Loans!$B152,LoansR!AM$12:AM$187)</f>
        <v>0</v>
      </c>
      <c r="AN152" s="37">
        <f>SUMIF(LoansC!$B$12:$B$187,Loans!$B152,LoansC!AN$12:AN$187)+SUMIF(LoansR!$B$12:$B$187,Loans!$B152,LoansR!AN$12:AN$187)</f>
        <v>0</v>
      </c>
      <c r="AP152" s="57"/>
    </row>
    <row r="153" spans="1:42" x14ac:dyDescent="0.2">
      <c r="A153" s="1">
        <f t="shared" si="8"/>
        <v>1</v>
      </c>
      <c r="B153" s="101">
        <f t="shared" si="9"/>
        <v>47514</v>
      </c>
      <c r="C153" s="37">
        <f>SUMIF(LoansC!$B$12:$B$187,Loans!$B153,LoansC!C$12:C$187)+SUMIF(LoansR!$B$12:$B$187,Loans!$B153,LoansR!C$12:C$187)</f>
        <v>0</v>
      </c>
      <c r="D153" s="37">
        <f>SUMIF(LoansC!$B$12:$B$187,Loans!$B153,LoansC!D$12:D$187)+SUMIF(LoansR!$B$12:$B$187,Loans!$B153,LoansR!D$12:D$187)</f>
        <v>166705899.51000002</v>
      </c>
      <c r="E153" s="37">
        <f>SUMIF(LoansC!$B$12:$B$187,Loans!$B153,LoansC!E$12:E$187)+SUMIF(LoansR!$B$12:$B$187,Loans!$B153,LoansR!E$12:E$187)</f>
        <v>0</v>
      </c>
      <c r="F153" s="37">
        <f>SUMIF(LoansC!$B$12:$B$187,Loans!$B153,LoansC!F$12:F$187)+SUMIF(LoansR!$B$12:$B$187,Loans!$B153,LoansR!F$12:F$187)</f>
        <v>0</v>
      </c>
      <c r="G153" s="37">
        <f>SUMIF(LoansC!$B$12:$B$187,Loans!$B153,LoansC!G$12:G$187)+SUMIF(LoansR!$B$12:$B$187,Loans!$B153,LoansR!G$12:G$187)</f>
        <v>0</v>
      </c>
      <c r="H153" s="37">
        <f>SUMIF(LoansC!$B$12:$B$187,Loans!$B153,LoansC!H$12:H$187)+SUMIF(LoansR!$B$12:$B$187,Loans!$B153,LoansR!H$12:H$187)</f>
        <v>0</v>
      </c>
      <c r="I153" s="37">
        <f>SUMIF(LoansC!$B$12:$B$187,Loans!$B153,LoansC!I$12:I$187)+SUMIF(LoansR!$B$12:$B$187,Loans!$B153,LoansR!I$12:I$187)</f>
        <v>0</v>
      </c>
      <c r="J153" s="37">
        <f>SUMIF(LoansC!$B$12:$B$187,Loans!$B153,LoansC!J$12:J$187)+SUMIF(LoansR!$B$12:$B$187,Loans!$B153,LoansR!J$12:J$187)</f>
        <v>0</v>
      </c>
      <c r="K153" s="37">
        <f>SUMIF(LoansC!$B$12:$B$187,Loans!$B153,LoansC!K$12:K$187)+SUMIF(LoansR!$B$12:$B$187,Loans!$B153,LoansR!K$12:K$187)</f>
        <v>0</v>
      </c>
      <c r="L153" s="37">
        <f>SUMIF(LoansC!$B$12:$B$187,Loans!$B153,LoansC!L$12:L$187)+SUMIF(LoansR!$B$12:$B$187,Loans!$B153,LoansR!L$12:L$187)</f>
        <v>0</v>
      </c>
      <c r="M153" s="37">
        <f>SUMIF(LoansC!$B$12:$B$187,Loans!$B153,LoansC!M$12:M$187)+SUMIF(LoansR!$B$12:$B$187,Loans!$B153,LoansR!M$12:M$187)</f>
        <v>0</v>
      </c>
      <c r="N153" s="37">
        <f>SUMIF(LoansC!$B$12:$B$187,Loans!$B153,LoansC!N$12:N$187)+SUMIF(LoansR!$B$12:$B$187,Loans!$B153,LoansR!N$12:N$187)</f>
        <v>0</v>
      </c>
      <c r="O153" s="37">
        <f>SUMIF(LoansC!$B$12:$B$187,Loans!$B153,LoansC!O$12:O$187)+SUMIF(LoansR!$B$12:$B$187,Loans!$B153,LoansR!O$12:O$187)</f>
        <v>0</v>
      </c>
      <c r="P153" s="37">
        <f>SUMIF(LoansC!$B$12:$B$187,Loans!$B153,LoansC!P$12:P$187)+SUMIF(LoansR!$B$12:$B$187,Loans!$B153,LoansR!P$12:P$187)</f>
        <v>0</v>
      </c>
      <c r="Q153" s="37">
        <f>SUMIF(LoansC!$B$12:$B$187,Loans!$B153,LoansC!Q$12:Q$187)+SUMIF(LoansR!$B$12:$B$187,Loans!$B153,LoansR!Q$12:Q$187)</f>
        <v>0</v>
      </c>
      <c r="R153" s="37">
        <f>SUMIF(LoansC!$B$12:$B$187,Loans!$B153,LoansC!R$12:R$187)+SUMIF(LoansR!$B$12:$B$187,Loans!$B153,LoansR!R$12:R$187)</f>
        <v>0</v>
      </c>
      <c r="S153" s="37">
        <f>SUMIF(LoansC!$B$12:$B$187,Loans!$B153,LoansC!S$12:S$187)+SUMIF(LoansR!$B$12:$B$187,Loans!$B153,LoansR!S$12:S$187)</f>
        <v>0</v>
      </c>
      <c r="T153" s="37">
        <f>SUMIF(LoansC!$B$12:$B$187,Loans!$B153,LoansC!T$12:T$187)+SUMIF(LoansR!$B$12:$B$187,Loans!$B153,LoansR!T$12:T$187)</f>
        <v>0</v>
      </c>
      <c r="U153" s="37">
        <f>(SUMIF(LoansC!$B$12:$B$187,Loans!$B153,LoansC!U$12:U$187)+SUMIF(LoansR!$B$12:$B$187,Loans!$B153,LoansR!U$12:U$187))/2</f>
        <v>1</v>
      </c>
      <c r="V153" s="37">
        <f>SUMIF(LoansC!$B$12:$B$187,Loans!$B153,LoansC!V$12:V$187)+SUMIF(LoansR!$B$12:$B$187,Loans!$B153,LoansR!V$12:V$187)</f>
        <v>0</v>
      </c>
      <c r="W153" s="37">
        <f>SUMIF(LoansC!$B$12:$B$187,Loans!$B153,LoansC!W$12:W$187)+SUMIF(LoansR!$B$12:$B$187,Loans!$B153,LoansR!W$12:W$187)</f>
        <v>0</v>
      </c>
      <c r="X153" s="50">
        <f>IF(MONTH($B153)&gt;=6,VLOOKUP(YEAR($B153)+1,SRECPrice!$B$5:$C$29,2,FALSE),VLOOKUP(YEAR($B153),SRECPrice!$B$5:$C$29,2,FALSE))</f>
        <v>209</v>
      </c>
      <c r="Y153" s="37">
        <f>SUMIF(LoansC!$B$12:$B$187,Loans!$B153,LoansC!Y$12:Y$187)+SUMIF(LoansR!$B$12:$B$187,Loans!$B153,LoansR!Y$12:Y$187)</f>
        <v>0</v>
      </c>
      <c r="Z153" s="37">
        <f>SUMIF(LoansC!$B$12:$B$187,Loans!$B153,LoansC!Z$12:Z$187)+SUMIF(LoansR!$B$12:$B$187,Loans!$B153,LoansR!Z$12:Z$187)</f>
        <v>0</v>
      </c>
      <c r="AA153" s="37">
        <f>SUMIF(LoansC!$B$12:$B$187,Loans!$B153,LoansC!AA$12:AA$187)+SUMIF(LoansR!$B$12:$B$187,Loans!$B153,LoansR!AA$12:AA$187)</f>
        <v>0</v>
      </c>
      <c r="AB153" s="37">
        <f>SUMIF(LoansC!$B$12:$B$187,Loans!$B153,LoansC!AB$12:AB$187)+SUMIF(LoansR!$B$12:$B$187,Loans!$B153,LoansR!AB$12:AB$187)</f>
        <v>0</v>
      </c>
      <c r="AC153" s="37">
        <f>SUMIF(LoansC!$B$12:$B$187,Loans!$B153,LoansC!AC$12:AC$187)+SUMIF(LoansR!$B$12:$B$187,Loans!$B153,LoansR!AC$12:AC$187)</f>
        <v>0</v>
      </c>
      <c r="AD153" s="37">
        <f>SUMIF(LoansC!$B$12:$B$187,Loans!$B153,LoansC!AD$12:AD$187)+SUMIF(LoansR!$B$12:$B$187,Loans!$B153,LoansR!AD$12:AD$187)</f>
        <v>0</v>
      </c>
      <c r="AE153" s="56">
        <f>SUMIF(LoansC!$B$12:$B$187,Loans!$B153,LoansC!AE$12:AE$187)</f>
        <v>9.6699999999999994E-2</v>
      </c>
      <c r="AF153" s="37">
        <f>SUMIF(LoansC!$B$12:$B$187,Loans!$B153,LoansC!AF$12:AF$187)+SUMIF(LoansR!$B$12:$B$187,Loans!$B153,LoansR!AF$12:AF$187)</f>
        <v>0</v>
      </c>
      <c r="AG153" s="37">
        <f>SUMIF(LoansC!$B$12:$B$187,Loans!$B153,LoansC!AG$12:AG$187)+SUMIF(LoansR!$B$12:$B$187,Loans!$B153,LoansR!AG$12:AG$187)</f>
        <v>0</v>
      </c>
      <c r="AH153" s="37">
        <f>SUMIF(LoansC!$B$12:$B$187,Loans!$B153,LoansC!AH$12:AH$187)+SUMIF(LoansR!$B$12:$B$187,Loans!$B153,LoansR!AH$12:AH$187)</f>
        <v>0</v>
      </c>
      <c r="AI153" s="37">
        <f>SUMIF(LoansC!$B$12:$B$187,Loans!$B153,LoansC!AI$12:AI$187)+SUMIF(LoansR!$B$12:$B$187,Loans!$B153,LoansR!AI$12:AI$187)</f>
        <v>0</v>
      </c>
      <c r="AJ153" s="37">
        <f>SUMIF(LoansC!$B$12:$B$187,Loans!$B153,LoansC!AJ$12:AJ$187)+SUMIF(LoansR!$B$12:$B$187,Loans!$B153,LoansR!AJ$12:AJ$187)</f>
        <v>0</v>
      </c>
      <c r="AK153" s="37">
        <f>SUMIF(LoansC!$B$12:$B$187,Loans!$B153,LoansC!AK$12:AK$187)+SUMIF(LoansR!$B$12:$B$187,Loans!$B153,LoansR!AK$12:AK$187)</f>
        <v>0</v>
      </c>
      <c r="AL153" s="37">
        <f>SUMIF(LoansC!$B$12:$B$187,Loans!$B153,LoansC!AL$12:AL$187)+SUMIF(LoansR!$B$12:$B$187,Loans!$B153,LoansR!AL$12:AL$187)</f>
        <v>0</v>
      </c>
      <c r="AM153" s="37">
        <f>SUMIF(LoansC!$B$12:$B$187,Loans!$B153,LoansC!AM$12:AM$187)+SUMIF(LoansR!$B$12:$B$187,Loans!$B153,LoansR!AM$12:AM$187)</f>
        <v>0</v>
      </c>
      <c r="AN153" s="37">
        <f>SUMIF(LoansC!$B$12:$B$187,Loans!$B153,LoansC!AN$12:AN$187)+SUMIF(LoansR!$B$12:$B$187,Loans!$B153,LoansR!AN$12:AN$187)</f>
        <v>0</v>
      </c>
      <c r="AP153" s="57"/>
    </row>
    <row r="154" spans="1:42" x14ac:dyDescent="0.2">
      <c r="A154" s="1">
        <f t="shared" si="8"/>
        <v>2</v>
      </c>
      <c r="B154" s="101">
        <f t="shared" si="9"/>
        <v>47542</v>
      </c>
      <c r="C154" s="37">
        <f>SUMIF(LoansC!$B$12:$B$187,Loans!$B154,LoansC!C$12:C$187)+SUMIF(LoansR!$B$12:$B$187,Loans!$B154,LoansR!C$12:C$187)</f>
        <v>0</v>
      </c>
      <c r="D154" s="37">
        <f>SUMIF(LoansC!$B$12:$B$187,Loans!$B154,LoansC!D$12:D$187)+SUMIF(LoansR!$B$12:$B$187,Loans!$B154,LoansR!D$12:D$187)</f>
        <v>166705899.51000002</v>
      </c>
      <c r="E154" s="37">
        <f>SUMIF(LoansC!$B$12:$B$187,Loans!$B154,LoansC!E$12:E$187)+SUMIF(LoansR!$B$12:$B$187,Loans!$B154,LoansR!E$12:E$187)</f>
        <v>0</v>
      </c>
      <c r="F154" s="37">
        <f>SUMIF(LoansC!$B$12:$B$187,Loans!$B154,LoansC!F$12:F$187)+SUMIF(LoansR!$B$12:$B$187,Loans!$B154,LoansR!F$12:F$187)</f>
        <v>0</v>
      </c>
      <c r="G154" s="37">
        <f>SUMIF(LoansC!$B$12:$B$187,Loans!$B154,LoansC!G$12:G$187)+SUMIF(LoansR!$B$12:$B$187,Loans!$B154,LoansR!G$12:G$187)</f>
        <v>0</v>
      </c>
      <c r="H154" s="37">
        <f>SUMIF(LoansC!$B$12:$B$187,Loans!$B154,LoansC!H$12:H$187)+SUMIF(LoansR!$B$12:$B$187,Loans!$B154,LoansR!H$12:H$187)</f>
        <v>0</v>
      </c>
      <c r="I154" s="37">
        <f>SUMIF(LoansC!$B$12:$B$187,Loans!$B154,LoansC!I$12:I$187)+SUMIF(LoansR!$B$12:$B$187,Loans!$B154,LoansR!I$12:I$187)</f>
        <v>0</v>
      </c>
      <c r="J154" s="37">
        <f>SUMIF(LoansC!$B$12:$B$187,Loans!$B154,LoansC!J$12:J$187)+SUMIF(LoansR!$B$12:$B$187,Loans!$B154,LoansR!J$12:J$187)</f>
        <v>0</v>
      </c>
      <c r="K154" s="37">
        <f>SUMIF(LoansC!$B$12:$B$187,Loans!$B154,LoansC!K$12:K$187)+SUMIF(LoansR!$B$12:$B$187,Loans!$B154,LoansR!K$12:K$187)</f>
        <v>0</v>
      </c>
      <c r="L154" s="37">
        <f>SUMIF(LoansC!$B$12:$B$187,Loans!$B154,LoansC!L$12:L$187)+SUMIF(LoansR!$B$12:$B$187,Loans!$B154,LoansR!L$12:L$187)</f>
        <v>0</v>
      </c>
      <c r="M154" s="37">
        <f>SUMIF(LoansC!$B$12:$B$187,Loans!$B154,LoansC!M$12:M$187)+SUMIF(LoansR!$B$12:$B$187,Loans!$B154,LoansR!M$12:M$187)</f>
        <v>0</v>
      </c>
      <c r="N154" s="37">
        <f>SUMIF(LoansC!$B$12:$B$187,Loans!$B154,LoansC!N$12:N$187)+SUMIF(LoansR!$B$12:$B$187,Loans!$B154,LoansR!N$12:N$187)</f>
        <v>0</v>
      </c>
      <c r="O154" s="37">
        <f>SUMIF(LoansC!$B$12:$B$187,Loans!$B154,LoansC!O$12:O$187)+SUMIF(LoansR!$B$12:$B$187,Loans!$B154,LoansR!O$12:O$187)</f>
        <v>0</v>
      </c>
      <c r="P154" s="37">
        <f>SUMIF(LoansC!$B$12:$B$187,Loans!$B154,LoansC!P$12:P$187)+SUMIF(LoansR!$B$12:$B$187,Loans!$B154,LoansR!P$12:P$187)</f>
        <v>0</v>
      </c>
      <c r="Q154" s="37">
        <f>SUMIF(LoansC!$B$12:$B$187,Loans!$B154,LoansC!Q$12:Q$187)+SUMIF(LoansR!$B$12:$B$187,Loans!$B154,LoansR!Q$12:Q$187)</f>
        <v>0</v>
      </c>
      <c r="R154" s="37">
        <f>SUMIF(LoansC!$B$12:$B$187,Loans!$B154,LoansC!R$12:R$187)+SUMIF(LoansR!$B$12:$B$187,Loans!$B154,LoansR!R$12:R$187)</f>
        <v>0</v>
      </c>
      <c r="S154" s="37">
        <f>SUMIF(LoansC!$B$12:$B$187,Loans!$B154,LoansC!S$12:S$187)+SUMIF(LoansR!$B$12:$B$187,Loans!$B154,LoansR!S$12:S$187)</f>
        <v>0</v>
      </c>
      <c r="T154" s="37">
        <f>SUMIF(LoansC!$B$12:$B$187,Loans!$B154,LoansC!T$12:T$187)+SUMIF(LoansR!$B$12:$B$187,Loans!$B154,LoansR!T$12:T$187)</f>
        <v>0</v>
      </c>
      <c r="U154" s="37">
        <f>(SUMIF(LoansC!$B$12:$B$187,Loans!$B154,LoansC!U$12:U$187)+SUMIF(LoansR!$B$12:$B$187,Loans!$B154,LoansR!U$12:U$187))/2</f>
        <v>1</v>
      </c>
      <c r="V154" s="37">
        <f>SUMIF(LoansC!$B$12:$B$187,Loans!$B154,LoansC!V$12:V$187)+SUMIF(LoansR!$B$12:$B$187,Loans!$B154,LoansR!V$12:V$187)</f>
        <v>0</v>
      </c>
      <c r="W154" s="37">
        <f>SUMIF(LoansC!$B$12:$B$187,Loans!$B154,LoansC!W$12:W$187)+SUMIF(LoansR!$B$12:$B$187,Loans!$B154,LoansR!W$12:W$187)</f>
        <v>0</v>
      </c>
      <c r="X154" s="50">
        <f>IF(MONTH($B154)&gt;=6,VLOOKUP(YEAR($B154)+1,SRECPrice!$B$5:$C$29,2,FALSE),VLOOKUP(YEAR($B154),SRECPrice!$B$5:$C$29,2,FALSE))</f>
        <v>209</v>
      </c>
      <c r="Y154" s="37">
        <f>SUMIF(LoansC!$B$12:$B$187,Loans!$B154,LoansC!Y$12:Y$187)+SUMIF(LoansR!$B$12:$B$187,Loans!$B154,LoansR!Y$12:Y$187)</f>
        <v>0</v>
      </c>
      <c r="Z154" s="37">
        <f>SUMIF(LoansC!$B$12:$B$187,Loans!$B154,LoansC!Z$12:Z$187)+SUMIF(LoansR!$B$12:$B$187,Loans!$B154,LoansR!Z$12:Z$187)</f>
        <v>0</v>
      </c>
      <c r="AA154" s="37">
        <f>SUMIF(LoansC!$B$12:$B$187,Loans!$B154,LoansC!AA$12:AA$187)+SUMIF(LoansR!$B$12:$B$187,Loans!$B154,LoansR!AA$12:AA$187)</f>
        <v>0</v>
      </c>
      <c r="AB154" s="37">
        <f>SUMIF(LoansC!$B$12:$B$187,Loans!$B154,LoansC!AB$12:AB$187)+SUMIF(LoansR!$B$12:$B$187,Loans!$B154,LoansR!AB$12:AB$187)</f>
        <v>0</v>
      </c>
      <c r="AC154" s="37">
        <f>SUMIF(LoansC!$B$12:$B$187,Loans!$B154,LoansC!AC$12:AC$187)+SUMIF(LoansR!$B$12:$B$187,Loans!$B154,LoansR!AC$12:AC$187)</f>
        <v>0</v>
      </c>
      <c r="AD154" s="37">
        <f>SUMIF(LoansC!$B$12:$B$187,Loans!$B154,LoansC!AD$12:AD$187)+SUMIF(LoansR!$B$12:$B$187,Loans!$B154,LoansR!AD$12:AD$187)</f>
        <v>0</v>
      </c>
      <c r="AE154" s="56">
        <f>SUMIF(LoansC!$B$12:$B$187,Loans!$B154,LoansC!AE$12:AE$187)</f>
        <v>9.6699999999999994E-2</v>
      </c>
      <c r="AF154" s="37">
        <f>SUMIF(LoansC!$B$12:$B$187,Loans!$B154,LoansC!AF$12:AF$187)+SUMIF(LoansR!$B$12:$B$187,Loans!$B154,LoansR!AF$12:AF$187)</f>
        <v>0</v>
      </c>
      <c r="AG154" s="37">
        <f>SUMIF(LoansC!$B$12:$B$187,Loans!$B154,LoansC!AG$12:AG$187)+SUMIF(LoansR!$B$12:$B$187,Loans!$B154,LoansR!AG$12:AG$187)</f>
        <v>0</v>
      </c>
      <c r="AH154" s="37">
        <f>SUMIF(LoansC!$B$12:$B$187,Loans!$B154,LoansC!AH$12:AH$187)+SUMIF(LoansR!$B$12:$B$187,Loans!$B154,LoansR!AH$12:AH$187)</f>
        <v>0</v>
      </c>
      <c r="AI154" s="37">
        <f>SUMIF(LoansC!$B$12:$B$187,Loans!$B154,LoansC!AI$12:AI$187)+SUMIF(LoansR!$B$12:$B$187,Loans!$B154,LoansR!AI$12:AI$187)</f>
        <v>0</v>
      </c>
      <c r="AJ154" s="37">
        <f>SUMIF(LoansC!$B$12:$B$187,Loans!$B154,LoansC!AJ$12:AJ$187)+SUMIF(LoansR!$B$12:$B$187,Loans!$B154,LoansR!AJ$12:AJ$187)</f>
        <v>0</v>
      </c>
      <c r="AK154" s="37">
        <f>SUMIF(LoansC!$B$12:$B$187,Loans!$B154,LoansC!AK$12:AK$187)+SUMIF(LoansR!$B$12:$B$187,Loans!$B154,LoansR!AK$12:AK$187)</f>
        <v>0</v>
      </c>
      <c r="AL154" s="37">
        <f>SUMIF(LoansC!$B$12:$B$187,Loans!$B154,LoansC!AL$12:AL$187)+SUMIF(LoansR!$B$12:$B$187,Loans!$B154,LoansR!AL$12:AL$187)</f>
        <v>0</v>
      </c>
      <c r="AM154" s="37">
        <f>SUMIF(LoansC!$B$12:$B$187,Loans!$B154,LoansC!AM$12:AM$187)+SUMIF(LoansR!$B$12:$B$187,Loans!$B154,LoansR!AM$12:AM$187)</f>
        <v>0</v>
      </c>
      <c r="AN154" s="37">
        <f>SUMIF(LoansC!$B$12:$B$187,Loans!$B154,LoansC!AN$12:AN$187)+SUMIF(LoansR!$B$12:$B$187,Loans!$B154,LoansR!AN$12:AN$187)</f>
        <v>0</v>
      </c>
      <c r="AP154" s="57"/>
    </row>
    <row r="155" spans="1:42" x14ac:dyDescent="0.2">
      <c r="A155" s="1">
        <f t="shared" si="8"/>
        <v>3</v>
      </c>
      <c r="B155" s="101">
        <f t="shared" si="9"/>
        <v>47573</v>
      </c>
      <c r="C155" s="37">
        <f>SUMIF(LoansC!$B$12:$B$187,Loans!$B155,LoansC!C$12:C$187)+SUMIF(LoansR!$B$12:$B$187,Loans!$B155,LoansR!C$12:C$187)</f>
        <v>0</v>
      </c>
      <c r="D155" s="37">
        <f>SUMIF(LoansC!$B$12:$B$187,Loans!$B155,LoansC!D$12:D$187)+SUMIF(LoansR!$B$12:$B$187,Loans!$B155,LoansR!D$12:D$187)</f>
        <v>166705899.51000002</v>
      </c>
      <c r="E155" s="37">
        <f>SUMIF(LoansC!$B$12:$B$187,Loans!$B155,LoansC!E$12:E$187)+SUMIF(LoansR!$B$12:$B$187,Loans!$B155,LoansR!E$12:E$187)</f>
        <v>0</v>
      </c>
      <c r="F155" s="37">
        <f>SUMIF(LoansC!$B$12:$B$187,Loans!$B155,LoansC!F$12:F$187)+SUMIF(LoansR!$B$12:$B$187,Loans!$B155,LoansR!F$12:F$187)</f>
        <v>0</v>
      </c>
      <c r="G155" s="37">
        <f>SUMIF(LoansC!$B$12:$B$187,Loans!$B155,LoansC!G$12:G$187)+SUMIF(LoansR!$B$12:$B$187,Loans!$B155,LoansR!G$12:G$187)</f>
        <v>0</v>
      </c>
      <c r="H155" s="37">
        <f>SUMIF(LoansC!$B$12:$B$187,Loans!$B155,LoansC!H$12:H$187)+SUMIF(LoansR!$B$12:$B$187,Loans!$B155,LoansR!H$12:H$187)</f>
        <v>0</v>
      </c>
      <c r="I155" s="37">
        <f>SUMIF(LoansC!$B$12:$B$187,Loans!$B155,LoansC!I$12:I$187)+SUMIF(LoansR!$B$12:$B$187,Loans!$B155,LoansR!I$12:I$187)</f>
        <v>0</v>
      </c>
      <c r="J155" s="37">
        <f>SUMIF(LoansC!$B$12:$B$187,Loans!$B155,LoansC!J$12:J$187)+SUMIF(LoansR!$B$12:$B$187,Loans!$B155,LoansR!J$12:J$187)</f>
        <v>0</v>
      </c>
      <c r="K155" s="37">
        <f>SUMIF(LoansC!$B$12:$B$187,Loans!$B155,LoansC!K$12:K$187)+SUMIF(LoansR!$B$12:$B$187,Loans!$B155,LoansR!K$12:K$187)</f>
        <v>0</v>
      </c>
      <c r="L155" s="37">
        <f>SUMIF(LoansC!$B$12:$B$187,Loans!$B155,LoansC!L$12:L$187)+SUMIF(LoansR!$B$12:$B$187,Loans!$B155,LoansR!L$12:L$187)</f>
        <v>0</v>
      </c>
      <c r="M155" s="37">
        <f>SUMIF(LoansC!$B$12:$B$187,Loans!$B155,LoansC!M$12:M$187)+SUMIF(LoansR!$B$12:$B$187,Loans!$B155,LoansR!M$12:M$187)</f>
        <v>0</v>
      </c>
      <c r="N155" s="37">
        <f>SUMIF(LoansC!$B$12:$B$187,Loans!$B155,LoansC!N$12:N$187)+SUMIF(LoansR!$B$12:$B$187,Loans!$B155,LoansR!N$12:N$187)</f>
        <v>0</v>
      </c>
      <c r="O155" s="37">
        <f>SUMIF(LoansC!$B$12:$B$187,Loans!$B155,LoansC!O$12:O$187)+SUMIF(LoansR!$B$12:$B$187,Loans!$B155,LoansR!O$12:O$187)</f>
        <v>0</v>
      </c>
      <c r="P155" s="37">
        <f>SUMIF(LoansC!$B$12:$B$187,Loans!$B155,LoansC!P$12:P$187)+SUMIF(LoansR!$B$12:$B$187,Loans!$B155,LoansR!P$12:P$187)</f>
        <v>0</v>
      </c>
      <c r="Q155" s="37">
        <f>SUMIF(LoansC!$B$12:$B$187,Loans!$B155,LoansC!Q$12:Q$187)+SUMIF(LoansR!$B$12:$B$187,Loans!$B155,LoansR!Q$12:Q$187)</f>
        <v>0</v>
      </c>
      <c r="R155" s="37">
        <f>SUMIF(LoansC!$B$12:$B$187,Loans!$B155,LoansC!R$12:R$187)+SUMIF(LoansR!$B$12:$B$187,Loans!$B155,LoansR!R$12:R$187)</f>
        <v>0</v>
      </c>
      <c r="S155" s="37">
        <f>SUMIF(LoansC!$B$12:$B$187,Loans!$B155,LoansC!S$12:S$187)+SUMIF(LoansR!$B$12:$B$187,Loans!$B155,LoansR!S$12:S$187)</f>
        <v>0</v>
      </c>
      <c r="T155" s="37">
        <f>SUMIF(LoansC!$B$12:$B$187,Loans!$B155,LoansC!T$12:T$187)+SUMIF(LoansR!$B$12:$B$187,Loans!$B155,LoansR!T$12:T$187)</f>
        <v>0</v>
      </c>
      <c r="U155" s="37">
        <f>(SUMIF(LoansC!$B$12:$B$187,Loans!$B155,LoansC!U$12:U$187)+SUMIF(LoansR!$B$12:$B$187,Loans!$B155,LoansR!U$12:U$187))/2</f>
        <v>1</v>
      </c>
      <c r="V155" s="37">
        <f>SUMIF(LoansC!$B$12:$B$187,Loans!$B155,LoansC!V$12:V$187)+SUMIF(LoansR!$B$12:$B$187,Loans!$B155,LoansR!V$12:V$187)</f>
        <v>0</v>
      </c>
      <c r="W155" s="37">
        <f>SUMIF(LoansC!$B$12:$B$187,Loans!$B155,LoansC!W$12:W$187)+SUMIF(LoansR!$B$12:$B$187,Loans!$B155,LoansR!W$12:W$187)</f>
        <v>0</v>
      </c>
      <c r="X155" s="50">
        <f>IF(MONTH($B155)&gt;=6,VLOOKUP(YEAR($B155)+1,SRECPrice!$B$5:$C$29,2,FALSE),VLOOKUP(YEAR($B155),SRECPrice!$B$5:$C$29,2,FALSE))</f>
        <v>209</v>
      </c>
      <c r="Y155" s="37">
        <f>SUMIF(LoansC!$B$12:$B$187,Loans!$B155,LoansC!Y$12:Y$187)+SUMIF(LoansR!$B$12:$B$187,Loans!$B155,LoansR!Y$12:Y$187)</f>
        <v>0</v>
      </c>
      <c r="Z155" s="37">
        <f>SUMIF(LoansC!$B$12:$B$187,Loans!$B155,LoansC!Z$12:Z$187)+SUMIF(LoansR!$B$12:$B$187,Loans!$B155,LoansR!Z$12:Z$187)</f>
        <v>0</v>
      </c>
      <c r="AA155" s="37">
        <f>SUMIF(LoansC!$B$12:$B$187,Loans!$B155,LoansC!AA$12:AA$187)+SUMIF(LoansR!$B$12:$B$187,Loans!$B155,LoansR!AA$12:AA$187)</f>
        <v>0</v>
      </c>
      <c r="AB155" s="37">
        <f>SUMIF(LoansC!$B$12:$B$187,Loans!$B155,LoansC!AB$12:AB$187)+SUMIF(LoansR!$B$12:$B$187,Loans!$B155,LoansR!AB$12:AB$187)</f>
        <v>0</v>
      </c>
      <c r="AC155" s="37">
        <f>SUMIF(LoansC!$B$12:$B$187,Loans!$B155,LoansC!AC$12:AC$187)+SUMIF(LoansR!$B$12:$B$187,Loans!$B155,LoansR!AC$12:AC$187)</f>
        <v>0</v>
      </c>
      <c r="AD155" s="37">
        <f>SUMIF(LoansC!$B$12:$B$187,Loans!$B155,LoansC!AD$12:AD$187)+SUMIF(LoansR!$B$12:$B$187,Loans!$B155,LoansR!AD$12:AD$187)</f>
        <v>0</v>
      </c>
      <c r="AE155" s="56">
        <f>SUMIF(LoansC!$B$12:$B$187,Loans!$B155,LoansC!AE$12:AE$187)</f>
        <v>9.6699999999999994E-2</v>
      </c>
      <c r="AF155" s="37">
        <f>SUMIF(LoansC!$B$12:$B$187,Loans!$B155,LoansC!AF$12:AF$187)+SUMIF(LoansR!$B$12:$B$187,Loans!$B155,LoansR!AF$12:AF$187)</f>
        <v>0</v>
      </c>
      <c r="AG155" s="37">
        <f>SUMIF(LoansC!$B$12:$B$187,Loans!$B155,LoansC!AG$12:AG$187)+SUMIF(LoansR!$B$12:$B$187,Loans!$B155,LoansR!AG$12:AG$187)</f>
        <v>0</v>
      </c>
      <c r="AH155" s="37">
        <f>SUMIF(LoansC!$B$12:$B$187,Loans!$B155,LoansC!AH$12:AH$187)+SUMIF(LoansR!$B$12:$B$187,Loans!$B155,LoansR!AH$12:AH$187)</f>
        <v>0</v>
      </c>
      <c r="AI155" s="37">
        <f>SUMIF(LoansC!$B$12:$B$187,Loans!$B155,LoansC!AI$12:AI$187)+SUMIF(LoansR!$B$12:$B$187,Loans!$B155,LoansR!AI$12:AI$187)</f>
        <v>0</v>
      </c>
      <c r="AJ155" s="37">
        <f>SUMIF(LoansC!$B$12:$B$187,Loans!$B155,LoansC!AJ$12:AJ$187)+SUMIF(LoansR!$B$12:$B$187,Loans!$B155,LoansR!AJ$12:AJ$187)</f>
        <v>0</v>
      </c>
      <c r="AK155" s="37">
        <f>SUMIF(LoansC!$B$12:$B$187,Loans!$B155,LoansC!AK$12:AK$187)+SUMIF(LoansR!$B$12:$B$187,Loans!$B155,LoansR!AK$12:AK$187)</f>
        <v>0</v>
      </c>
      <c r="AL155" s="37">
        <f>SUMIF(LoansC!$B$12:$B$187,Loans!$B155,LoansC!AL$12:AL$187)+SUMIF(LoansR!$B$12:$B$187,Loans!$B155,LoansR!AL$12:AL$187)</f>
        <v>0</v>
      </c>
      <c r="AM155" s="37">
        <f>SUMIF(LoansC!$B$12:$B$187,Loans!$B155,LoansC!AM$12:AM$187)+SUMIF(LoansR!$B$12:$B$187,Loans!$B155,LoansR!AM$12:AM$187)</f>
        <v>0</v>
      </c>
      <c r="AN155" s="37">
        <f>SUMIF(LoansC!$B$12:$B$187,Loans!$B155,LoansC!AN$12:AN$187)+SUMIF(LoansR!$B$12:$B$187,Loans!$B155,LoansR!AN$12:AN$187)</f>
        <v>0</v>
      </c>
      <c r="AP155" s="57"/>
    </row>
    <row r="156" spans="1:42" x14ac:dyDescent="0.2">
      <c r="A156" s="1">
        <f t="shared" si="8"/>
        <v>4</v>
      </c>
      <c r="B156" s="101">
        <f t="shared" si="9"/>
        <v>47603</v>
      </c>
      <c r="C156" s="37">
        <f>SUMIF(LoansC!$B$12:$B$187,Loans!$B156,LoansC!C$12:C$187)+SUMIF(LoansR!$B$12:$B$187,Loans!$B156,LoansR!C$12:C$187)</f>
        <v>0</v>
      </c>
      <c r="D156" s="37">
        <f>SUMIF(LoansC!$B$12:$B$187,Loans!$B156,LoansC!D$12:D$187)+SUMIF(LoansR!$B$12:$B$187,Loans!$B156,LoansR!D$12:D$187)</f>
        <v>166705899.51000002</v>
      </c>
      <c r="E156" s="37">
        <f>SUMIF(LoansC!$B$12:$B$187,Loans!$B156,LoansC!E$12:E$187)+SUMIF(LoansR!$B$12:$B$187,Loans!$B156,LoansR!E$12:E$187)</f>
        <v>0</v>
      </c>
      <c r="F156" s="37">
        <f>SUMIF(LoansC!$B$12:$B$187,Loans!$B156,LoansC!F$12:F$187)+SUMIF(LoansR!$B$12:$B$187,Loans!$B156,LoansR!F$12:F$187)</f>
        <v>0</v>
      </c>
      <c r="G156" s="37">
        <f>SUMIF(LoansC!$B$12:$B$187,Loans!$B156,LoansC!G$12:G$187)+SUMIF(LoansR!$B$12:$B$187,Loans!$B156,LoansR!G$12:G$187)</f>
        <v>0</v>
      </c>
      <c r="H156" s="37">
        <f>SUMIF(LoansC!$B$12:$B$187,Loans!$B156,LoansC!H$12:H$187)+SUMIF(LoansR!$B$12:$B$187,Loans!$B156,LoansR!H$12:H$187)</f>
        <v>0</v>
      </c>
      <c r="I156" s="37">
        <f>SUMIF(LoansC!$B$12:$B$187,Loans!$B156,LoansC!I$12:I$187)+SUMIF(LoansR!$B$12:$B$187,Loans!$B156,LoansR!I$12:I$187)</f>
        <v>0</v>
      </c>
      <c r="J156" s="37">
        <f>SUMIF(LoansC!$B$12:$B$187,Loans!$B156,LoansC!J$12:J$187)+SUMIF(LoansR!$B$12:$B$187,Loans!$B156,LoansR!J$12:J$187)</f>
        <v>0</v>
      </c>
      <c r="K156" s="37">
        <f>SUMIF(LoansC!$B$12:$B$187,Loans!$B156,LoansC!K$12:K$187)+SUMIF(LoansR!$B$12:$B$187,Loans!$B156,LoansR!K$12:K$187)</f>
        <v>0</v>
      </c>
      <c r="L156" s="37">
        <f>SUMIF(LoansC!$B$12:$B$187,Loans!$B156,LoansC!L$12:L$187)+SUMIF(LoansR!$B$12:$B$187,Loans!$B156,LoansR!L$12:L$187)</f>
        <v>0</v>
      </c>
      <c r="M156" s="37">
        <f>SUMIF(LoansC!$B$12:$B$187,Loans!$B156,LoansC!M$12:M$187)+SUMIF(LoansR!$B$12:$B$187,Loans!$B156,LoansR!M$12:M$187)</f>
        <v>0</v>
      </c>
      <c r="N156" s="37">
        <f>SUMIF(LoansC!$B$12:$B$187,Loans!$B156,LoansC!N$12:N$187)+SUMIF(LoansR!$B$12:$B$187,Loans!$B156,LoansR!N$12:N$187)</f>
        <v>0</v>
      </c>
      <c r="O156" s="37">
        <f>SUMIF(LoansC!$B$12:$B$187,Loans!$B156,LoansC!O$12:O$187)+SUMIF(LoansR!$B$12:$B$187,Loans!$B156,LoansR!O$12:O$187)</f>
        <v>0</v>
      </c>
      <c r="P156" s="37">
        <f>SUMIF(LoansC!$B$12:$B$187,Loans!$B156,LoansC!P$12:P$187)+SUMIF(LoansR!$B$12:$B$187,Loans!$B156,LoansR!P$12:P$187)</f>
        <v>0</v>
      </c>
      <c r="Q156" s="37">
        <f>SUMIF(LoansC!$B$12:$B$187,Loans!$B156,LoansC!Q$12:Q$187)+SUMIF(LoansR!$B$12:$B$187,Loans!$B156,LoansR!Q$12:Q$187)</f>
        <v>0</v>
      </c>
      <c r="R156" s="37">
        <f>SUMIF(LoansC!$B$12:$B$187,Loans!$B156,LoansC!R$12:R$187)+SUMIF(LoansR!$B$12:$B$187,Loans!$B156,LoansR!R$12:R$187)</f>
        <v>0</v>
      </c>
      <c r="S156" s="37">
        <f>SUMIF(LoansC!$B$12:$B$187,Loans!$B156,LoansC!S$12:S$187)+SUMIF(LoansR!$B$12:$B$187,Loans!$B156,LoansR!S$12:S$187)</f>
        <v>0</v>
      </c>
      <c r="T156" s="37">
        <f>SUMIF(LoansC!$B$12:$B$187,Loans!$B156,LoansC!T$12:T$187)+SUMIF(LoansR!$B$12:$B$187,Loans!$B156,LoansR!T$12:T$187)</f>
        <v>0</v>
      </c>
      <c r="U156" s="37">
        <f>(SUMIF(LoansC!$B$12:$B$187,Loans!$B156,LoansC!U$12:U$187)+SUMIF(LoansR!$B$12:$B$187,Loans!$B156,LoansR!U$12:U$187))/2</f>
        <v>1</v>
      </c>
      <c r="V156" s="37">
        <f>SUMIF(LoansC!$B$12:$B$187,Loans!$B156,LoansC!V$12:V$187)+SUMIF(LoansR!$B$12:$B$187,Loans!$B156,LoansR!V$12:V$187)</f>
        <v>0</v>
      </c>
      <c r="W156" s="37">
        <f>SUMIF(LoansC!$B$12:$B$187,Loans!$B156,LoansC!W$12:W$187)+SUMIF(LoansR!$B$12:$B$187,Loans!$B156,LoansR!W$12:W$187)</f>
        <v>0</v>
      </c>
      <c r="X156" s="50">
        <f>IF(MONTH($B156)&gt;=6,VLOOKUP(YEAR($B156)+1,SRECPrice!$B$5:$C$29,2,FALSE),VLOOKUP(YEAR($B156),SRECPrice!$B$5:$C$29,2,FALSE))</f>
        <v>209</v>
      </c>
      <c r="Y156" s="37">
        <f>SUMIF(LoansC!$B$12:$B$187,Loans!$B156,LoansC!Y$12:Y$187)+SUMIF(LoansR!$B$12:$B$187,Loans!$B156,LoansR!Y$12:Y$187)</f>
        <v>0</v>
      </c>
      <c r="Z156" s="37">
        <f>SUMIF(LoansC!$B$12:$B$187,Loans!$B156,LoansC!Z$12:Z$187)+SUMIF(LoansR!$B$12:$B$187,Loans!$B156,LoansR!Z$12:Z$187)</f>
        <v>0</v>
      </c>
      <c r="AA156" s="37">
        <f>SUMIF(LoansC!$B$12:$B$187,Loans!$B156,LoansC!AA$12:AA$187)+SUMIF(LoansR!$B$12:$B$187,Loans!$B156,LoansR!AA$12:AA$187)</f>
        <v>0</v>
      </c>
      <c r="AB156" s="37">
        <f>SUMIF(LoansC!$B$12:$B$187,Loans!$B156,LoansC!AB$12:AB$187)+SUMIF(LoansR!$B$12:$B$187,Loans!$B156,LoansR!AB$12:AB$187)</f>
        <v>0</v>
      </c>
      <c r="AC156" s="37">
        <f>SUMIF(LoansC!$B$12:$B$187,Loans!$B156,LoansC!AC$12:AC$187)+SUMIF(LoansR!$B$12:$B$187,Loans!$B156,LoansR!AC$12:AC$187)</f>
        <v>0</v>
      </c>
      <c r="AD156" s="37">
        <f>SUMIF(LoansC!$B$12:$B$187,Loans!$B156,LoansC!AD$12:AD$187)+SUMIF(LoansR!$B$12:$B$187,Loans!$B156,LoansR!AD$12:AD$187)</f>
        <v>0</v>
      </c>
      <c r="AE156" s="56">
        <f>SUMIF(LoansC!$B$12:$B$187,Loans!$B156,LoansC!AE$12:AE$187)</f>
        <v>9.6699999999999994E-2</v>
      </c>
      <c r="AF156" s="37">
        <f>SUMIF(LoansC!$B$12:$B$187,Loans!$B156,LoansC!AF$12:AF$187)+SUMIF(LoansR!$B$12:$B$187,Loans!$B156,LoansR!AF$12:AF$187)</f>
        <v>0</v>
      </c>
      <c r="AG156" s="37">
        <f>SUMIF(LoansC!$B$12:$B$187,Loans!$B156,LoansC!AG$12:AG$187)+SUMIF(LoansR!$B$12:$B$187,Loans!$B156,LoansR!AG$12:AG$187)</f>
        <v>0</v>
      </c>
      <c r="AH156" s="37">
        <f>SUMIF(LoansC!$B$12:$B$187,Loans!$B156,LoansC!AH$12:AH$187)+SUMIF(LoansR!$B$12:$B$187,Loans!$B156,LoansR!AH$12:AH$187)</f>
        <v>0</v>
      </c>
      <c r="AI156" s="37">
        <f>SUMIF(LoansC!$B$12:$B$187,Loans!$B156,LoansC!AI$12:AI$187)+SUMIF(LoansR!$B$12:$B$187,Loans!$B156,LoansR!AI$12:AI$187)</f>
        <v>0</v>
      </c>
      <c r="AJ156" s="37">
        <f>SUMIF(LoansC!$B$12:$B$187,Loans!$B156,LoansC!AJ$12:AJ$187)+SUMIF(LoansR!$B$12:$B$187,Loans!$B156,LoansR!AJ$12:AJ$187)</f>
        <v>0</v>
      </c>
      <c r="AK156" s="37">
        <f>SUMIF(LoansC!$B$12:$B$187,Loans!$B156,LoansC!AK$12:AK$187)+SUMIF(LoansR!$B$12:$B$187,Loans!$B156,LoansR!AK$12:AK$187)</f>
        <v>0</v>
      </c>
      <c r="AL156" s="37">
        <f>SUMIF(LoansC!$B$12:$B$187,Loans!$B156,LoansC!AL$12:AL$187)+SUMIF(LoansR!$B$12:$B$187,Loans!$B156,LoansR!AL$12:AL$187)</f>
        <v>0</v>
      </c>
      <c r="AM156" s="37">
        <f>SUMIF(LoansC!$B$12:$B$187,Loans!$B156,LoansC!AM$12:AM$187)+SUMIF(LoansR!$B$12:$B$187,Loans!$B156,LoansR!AM$12:AM$187)</f>
        <v>0</v>
      </c>
      <c r="AN156" s="37">
        <f>SUMIF(LoansC!$B$12:$B$187,Loans!$B156,LoansC!AN$12:AN$187)+SUMIF(LoansR!$B$12:$B$187,Loans!$B156,LoansR!AN$12:AN$187)</f>
        <v>0</v>
      </c>
      <c r="AP156" s="57"/>
    </row>
    <row r="157" spans="1:42" x14ac:dyDescent="0.2">
      <c r="A157" s="1">
        <f t="shared" si="8"/>
        <v>5</v>
      </c>
      <c r="B157" s="101">
        <f t="shared" si="9"/>
        <v>47634</v>
      </c>
      <c r="C157" s="37">
        <f>SUMIF(LoansC!$B$12:$B$187,Loans!$B157,LoansC!C$12:C$187)+SUMIF(LoansR!$B$12:$B$187,Loans!$B157,LoansR!C$12:C$187)</f>
        <v>0</v>
      </c>
      <c r="D157" s="37">
        <f>SUMIF(LoansC!$B$12:$B$187,Loans!$B157,LoansC!D$12:D$187)+SUMIF(LoansR!$B$12:$B$187,Loans!$B157,LoansR!D$12:D$187)</f>
        <v>166705899.51000002</v>
      </c>
      <c r="E157" s="37">
        <f>SUMIF(LoansC!$B$12:$B$187,Loans!$B157,LoansC!E$12:E$187)+SUMIF(LoansR!$B$12:$B$187,Loans!$B157,LoansR!E$12:E$187)</f>
        <v>0</v>
      </c>
      <c r="F157" s="37">
        <f>SUMIF(LoansC!$B$12:$B$187,Loans!$B157,LoansC!F$12:F$187)+SUMIF(LoansR!$B$12:$B$187,Loans!$B157,LoansR!F$12:F$187)</f>
        <v>0</v>
      </c>
      <c r="G157" s="37">
        <f>SUMIF(LoansC!$B$12:$B$187,Loans!$B157,LoansC!G$12:G$187)+SUMIF(LoansR!$B$12:$B$187,Loans!$B157,LoansR!G$12:G$187)</f>
        <v>0</v>
      </c>
      <c r="H157" s="37">
        <f>SUMIF(LoansC!$B$12:$B$187,Loans!$B157,LoansC!H$12:H$187)+SUMIF(LoansR!$B$12:$B$187,Loans!$B157,LoansR!H$12:H$187)</f>
        <v>0</v>
      </c>
      <c r="I157" s="37">
        <f>SUMIF(LoansC!$B$12:$B$187,Loans!$B157,LoansC!I$12:I$187)+SUMIF(LoansR!$B$12:$B$187,Loans!$B157,LoansR!I$12:I$187)</f>
        <v>0</v>
      </c>
      <c r="J157" s="37">
        <f>SUMIF(LoansC!$B$12:$B$187,Loans!$B157,LoansC!J$12:J$187)+SUMIF(LoansR!$B$12:$B$187,Loans!$B157,LoansR!J$12:J$187)</f>
        <v>0</v>
      </c>
      <c r="K157" s="37">
        <f>SUMIF(LoansC!$B$12:$B$187,Loans!$B157,LoansC!K$12:K$187)+SUMIF(LoansR!$B$12:$B$187,Loans!$B157,LoansR!K$12:K$187)</f>
        <v>0</v>
      </c>
      <c r="L157" s="37">
        <f>SUMIF(LoansC!$B$12:$B$187,Loans!$B157,LoansC!L$12:L$187)+SUMIF(LoansR!$B$12:$B$187,Loans!$B157,LoansR!L$12:L$187)</f>
        <v>0</v>
      </c>
      <c r="M157" s="37">
        <f>SUMIF(LoansC!$B$12:$B$187,Loans!$B157,LoansC!M$12:M$187)+SUMIF(LoansR!$B$12:$B$187,Loans!$B157,LoansR!M$12:M$187)</f>
        <v>0</v>
      </c>
      <c r="N157" s="37">
        <f>SUMIF(LoansC!$B$12:$B$187,Loans!$B157,LoansC!N$12:N$187)+SUMIF(LoansR!$B$12:$B$187,Loans!$B157,LoansR!N$12:N$187)</f>
        <v>0</v>
      </c>
      <c r="O157" s="37">
        <f>SUMIF(LoansC!$B$12:$B$187,Loans!$B157,LoansC!O$12:O$187)+SUMIF(LoansR!$B$12:$B$187,Loans!$B157,LoansR!O$12:O$187)</f>
        <v>0</v>
      </c>
      <c r="P157" s="37">
        <f>SUMIF(LoansC!$B$12:$B$187,Loans!$B157,LoansC!P$12:P$187)+SUMIF(LoansR!$B$12:$B$187,Loans!$B157,LoansR!P$12:P$187)</f>
        <v>0</v>
      </c>
      <c r="Q157" s="37">
        <f>SUMIF(LoansC!$B$12:$B$187,Loans!$B157,LoansC!Q$12:Q$187)+SUMIF(LoansR!$B$12:$B$187,Loans!$B157,LoansR!Q$12:Q$187)</f>
        <v>0</v>
      </c>
      <c r="R157" s="37">
        <f>SUMIF(LoansC!$B$12:$B$187,Loans!$B157,LoansC!R$12:R$187)+SUMIF(LoansR!$B$12:$B$187,Loans!$B157,LoansR!R$12:R$187)</f>
        <v>0</v>
      </c>
      <c r="S157" s="37">
        <f>SUMIF(LoansC!$B$12:$B$187,Loans!$B157,LoansC!S$12:S$187)+SUMIF(LoansR!$B$12:$B$187,Loans!$B157,LoansR!S$12:S$187)</f>
        <v>0</v>
      </c>
      <c r="T157" s="37">
        <f>SUMIF(LoansC!$B$12:$B$187,Loans!$B157,LoansC!T$12:T$187)+SUMIF(LoansR!$B$12:$B$187,Loans!$B157,LoansR!T$12:T$187)</f>
        <v>0</v>
      </c>
      <c r="U157" s="37">
        <f>(SUMIF(LoansC!$B$12:$B$187,Loans!$B157,LoansC!U$12:U$187)+SUMIF(LoansR!$B$12:$B$187,Loans!$B157,LoansR!U$12:U$187))/2</f>
        <v>1</v>
      </c>
      <c r="V157" s="37">
        <f>SUMIF(LoansC!$B$12:$B$187,Loans!$B157,LoansC!V$12:V$187)+SUMIF(LoansR!$B$12:$B$187,Loans!$B157,LoansR!V$12:V$187)</f>
        <v>0</v>
      </c>
      <c r="W157" s="37">
        <f>SUMIF(LoansC!$B$12:$B$187,Loans!$B157,LoansC!W$12:W$187)+SUMIF(LoansR!$B$12:$B$187,Loans!$B157,LoansR!W$12:W$187)</f>
        <v>0</v>
      </c>
      <c r="X157" s="50">
        <f>IF(MONTH($B157)&gt;=6,VLOOKUP(YEAR($B157)+1,SRECPrice!$B$5:$C$29,2,FALSE),VLOOKUP(YEAR($B157),SRECPrice!$B$5:$C$29,2,FALSE))</f>
        <v>209</v>
      </c>
      <c r="Y157" s="37">
        <f>SUMIF(LoansC!$B$12:$B$187,Loans!$B157,LoansC!Y$12:Y$187)+SUMIF(LoansR!$B$12:$B$187,Loans!$B157,LoansR!Y$12:Y$187)</f>
        <v>0</v>
      </c>
      <c r="Z157" s="37">
        <f>SUMIF(LoansC!$B$12:$B$187,Loans!$B157,LoansC!Z$12:Z$187)+SUMIF(LoansR!$B$12:$B$187,Loans!$B157,LoansR!Z$12:Z$187)</f>
        <v>0</v>
      </c>
      <c r="AA157" s="37">
        <f>SUMIF(LoansC!$B$12:$B$187,Loans!$B157,LoansC!AA$12:AA$187)+SUMIF(LoansR!$B$12:$B$187,Loans!$B157,LoansR!AA$12:AA$187)</f>
        <v>0</v>
      </c>
      <c r="AB157" s="37">
        <f>SUMIF(LoansC!$B$12:$B$187,Loans!$B157,LoansC!AB$12:AB$187)+SUMIF(LoansR!$B$12:$B$187,Loans!$B157,LoansR!AB$12:AB$187)</f>
        <v>0</v>
      </c>
      <c r="AC157" s="37">
        <f>SUMIF(LoansC!$B$12:$B$187,Loans!$B157,LoansC!AC$12:AC$187)+SUMIF(LoansR!$B$12:$B$187,Loans!$B157,LoansR!AC$12:AC$187)</f>
        <v>0</v>
      </c>
      <c r="AD157" s="37">
        <f>SUMIF(LoansC!$B$12:$B$187,Loans!$B157,LoansC!AD$12:AD$187)+SUMIF(LoansR!$B$12:$B$187,Loans!$B157,LoansR!AD$12:AD$187)</f>
        <v>0</v>
      </c>
      <c r="AE157" s="56">
        <f>SUMIF(LoansC!$B$12:$B$187,Loans!$B157,LoansC!AE$12:AE$187)</f>
        <v>9.6699999999999994E-2</v>
      </c>
      <c r="AF157" s="37">
        <f>SUMIF(LoansC!$B$12:$B$187,Loans!$B157,LoansC!AF$12:AF$187)+SUMIF(LoansR!$B$12:$B$187,Loans!$B157,LoansR!AF$12:AF$187)</f>
        <v>0</v>
      </c>
      <c r="AG157" s="37">
        <f>SUMIF(LoansC!$B$12:$B$187,Loans!$B157,LoansC!AG$12:AG$187)+SUMIF(LoansR!$B$12:$B$187,Loans!$B157,LoansR!AG$12:AG$187)</f>
        <v>0</v>
      </c>
      <c r="AH157" s="37">
        <f>SUMIF(LoansC!$B$12:$B$187,Loans!$B157,LoansC!AH$12:AH$187)+SUMIF(LoansR!$B$12:$B$187,Loans!$B157,LoansR!AH$12:AH$187)</f>
        <v>0</v>
      </c>
      <c r="AI157" s="37">
        <f>SUMIF(LoansC!$B$12:$B$187,Loans!$B157,LoansC!AI$12:AI$187)+SUMIF(LoansR!$B$12:$B$187,Loans!$B157,LoansR!AI$12:AI$187)</f>
        <v>0</v>
      </c>
      <c r="AJ157" s="37">
        <f>SUMIF(LoansC!$B$12:$B$187,Loans!$B157,LoansC!AJ$12:AJ$187)+SUMIF(LoansR!$B$12:$B$187,Loans!$B157,LoansR!AJ$12:AJ$187)</f>
        <v>0</v>
      </c>
      <c r="AK157" s="37">
        <f>SUMIF(LoansC!$B$12:$B$187,Loans!$B157,LoansC!AK$12:AK$187)+SUMIF(LoansR!$B$12:$B$187,Loans!$B157,LoansR!AK$12:AK$187)</f>
        <v>0</v>
      </c>
      <c r="AL157" s="37">
        <f>SUMIF(LoansC!$B$12:$B$187,Loans!$B157,LoansC!AL$12:AL$187)+SUMIF(LoansR!$B$12:$B$187,Loans!$B157,LoansR!AL$12:AL$187)</f>
        <v>0</v>
      </c>
      <c r="AM157" s="37">
        <f>SUMIF(LoansC!$B$12:$B$187,Loans!$B157,LoansC!AM$12:AM$187)+SUMIF(LoansR!$B$12:$B$187,Loans!$B157,LoansR!AM$12:AM$187)</f>
        <v>0</v>
      </c>
      <c r="AN157" s="37">
        <f>SUMIF(LoansC!$B$12:$B$187,Loans!$B157,LoansC!AN$12:AN$187)+SUMIF(LoansR!$B$12:$B$187,Loans!$B157,LoansR!AN$12:AN$187)</f>
        <v>0</v>
      </c>
      <c r="AP157" s="57"/>
    </row>
    <row r="158" spans="1:42" x14ac:dyDescent="0.2">
      <c r="A158" s="1">
        <f t="shared" si="8"/>
        <v>6</v>
      </c>
      <c r="B158" s="101">
        <f t="shared" si="9"/>
        <v>47664</v>
      </c>
      <c r="C158" s="37">
        <f>SUMIF(LoansC!$B$12:$B$187,Loans!$B158,LoansC!C$12:C$187)+SUMIF(LoansR!$B$12:$B$187,Loans!$B158,LoansR!C$12:C$187)</f>
        <v>0</v>
      </c>
      <c r="D158" s="37">
        <f>SUMIF(LoansC!$B$12:$B$187,Loans!$B158,LoansC!D$12:D$187)+SUMIF(LoansR!$B$12:$B$187,Loans!$B158,LoansR!D$12:D$187)</f>
        <v>166705899.51000002</v>
      </c>
      <c r="E158" s="37">
        <f>SUMIF(LoansC!$B$12:$B$187,Loans!$B158,LoansC!E$12:E$187)+SUMIF(LoansR!$B$12:$B$187,Loans!$B158,LoansR!E$12:E$187)</f>
        <v>0</v>
      </c>
      <c r="F158" s="37">
        <f>SUMIF(LoansC!$B$12:$B$187,Loans!$B158,LoansC!F$12:F$187)+SUMIF(LoansR!$B$12:$B$187,Loans!$B158,LoansR!F$12:F$187)</f>
        <v>0</v>
      </c>
      <c r="G158" s="37">
        <f>SUMIF(LoansC!$B$12:$B$187,Loans!$B158,LoansC!G$12:G$187)+SUMIF(LoansR!$B$12:$B$187,Loans!$B158,LoansR!G$12:G$187)</f>
        <v>0</v>
      </c>
      <c r="H158" s="37">
        <f>SUMIF(LoansC!$B$12:$B$187,Loans!$B158,LoansC!H$12:H$187)+SUMIF(LoansR!$B$12:$B$187,Loans!$B158,LoansR!H$12:H$187)</f>
        <v>0</v>
      </c>
      <c r="I158" s="37">
        <f>SUMIF(LoansC!$B$12:$B$187,Loans!$B158,LoansC!I$12:I$187)+SUMIF(LoansR!$B$12:$B$187,Loans!$B158,LoansR!I$12:I$187)</f>
        <v>0</v>
      </c>
      <c r="J158" s="37">
        <f>SUMIF(LoansC!$B$12:$B$187,Loans!$B158,LoansC!J$12:J$187)+SUMIF(LoansR!$B$12:$B$187,Loans!$B158,LoansR!J$12:J$187)</f>
        <v>0</v>
      </c>
      <c r="K158" s="37">
        <f>SUMIF(LoansC!$B$12:$B$187,Loans!$B158,LoansC!K$12:K$187)+SUMIF(LoansR!$B$12:$B$187,Loans!$B158,LoansR!K$12:K$187)</f>
        <v>0</v>
      </c>
      <c r="L158" s="37">
        <f>SUMIF(LoansC!$B$12:$B$187,Loans!$B158,LoansC!L$12:L$187)+SUMIF(LoansR!$B$12:$B$187,Loans!$B158,LoansR!L$12:L$187)</f>
        <v>0</v>
      </c>
      <c r="M158" s="37">
        <f>SUMIF(LoansC!$B$12:$B$187,Loans!$B158,LoansC!M$12:M$187)+SUMIF(LoansR!$B$12:$B$187,Loans!$B158,LoansR!M$12:M$187)</f>
        <v>0</v>
      </c>
      <c r="N158" s="37">
        <f>SUMIF(LoansC!$B$12:$B$187,Loans!$B158,LoansC!N$12:N$187)+SUMIF(LoansR!$B$12:$B$187,Loans!$B158,LoansR!N$12:N$187)</f>
        <v>0</v>
      </c>
      <c r="O158" s="37">
        <f>SUMIF(LoansC!$B$12:$B$187,Loans!$B158,LoansC!O$12:O$187)+SUMIF(LoansR!$B$12:$B$187,Loans!$B158,LoansR!O$12:O$187)</f>
        <v>0</v>
      </c>
      <c r="P158" s="37">
        <f>SUMIF(LoansC!$B$12:$B$187,Loans!$B158,LoansC!P$12:P$187)+SUMIF(LoansR!$B$12:$B$187,Loans!$B158,LoansR!P$12:P$187)</f>
        <v>0</v>
      </c>
      <c r="Q158" s="37">
        <f>SUMIF(LoansC!$B$12:$B$187,Loans!$B158,LoansC!Q$12:Q$187)+SUMIF(LoansR!$B$12:$B$187,Loans!$B158,LoansR!Q$12:Q$187)</f>
        <v>0</v>
      </c>
      <c r="R158" s="37">
        <f>SUMIF(LoansC!$B$12:$B$187,Loans!$B158,LoansC!R$12:R$187)+SUMIF(LoansR!$B$12:$B$187,Loans!$B158,LoansR!R$12:R$187)</f>
        <v>0</v>
      </c>
      <c r="S158" s="37">
        <f>SUMIF(LoansC!$B$12:$B$187,Loans!$B158,LoansC!S$12:S$187)+SUMIF(LoansR!$B$12:$B$187,Loans!$B158,LoansR!S$12:S$187)</f>
        <v>0</v>
      </c>
      <c r="T158" s="37">
        <f>SUMIF(LoansC!$B$12:$B$187,Loans!$B158,LoansC!T$12:T$187)+SUMIF(LoansR!$B$12:$B$187,Loans!$B158,LoansR!T$12:T$187)</f>
        <v>0</v>
      </c>
      <c r="U158" s="37">
        <f>(SUMIF(LoansC!$B$12:$B$187,Loans!$B158,LoansC!U$12:U$187)+SUMIF(LoansR!$B$12:$B$187,Loans!$B158,LoansR!U$12:U$187))/2</f>
        <v>1</v>
      </c>
      <c r="V158" s="37">
        <f>SUMIF(LoansC!$B$12:$B$187,Loans!$B158,LoansC!V$12:V$187)+SUMIF(LoansR!$B$12:$B$187,Loans!$B158,LoansR!V$12:V$187)</f>
        <v>0</v>
      </c>
      <c r="W158" s="37">
        <f>SUMIF(LoansC!$B$12:$B$187,Loans!$B158,LoansC!W$12:W$187)+SUMIF(LoansR!$B$12:$B$187,Loans!$B158,LoansR!W$12:W$187)</f>
        <v>0</v>
      </c>
      <c r="X158" s="50">
        <f>IF(MONTH($B158)&gt;=6,VLOOKUP(YEAR($B158)+1,SRECPrice!$B$5:$C$29,2,FALSE),VLOOKUP(YEAR($B158),SRECPrice!$B$5:$C$29,2,FALSE))</f>
        <v>209</v>
      </c>
      <c r="Y158" s="37">
        <f>SUMIF(LoansC!$B$12:$B$187,Loans!$B158,LoansC!Y$12:Y$187)+SUMIF(LoansR!$B$12:$B$187,Loans!$B158,LoansR!Y$12:Y$187)</f>
        <v>0</v>
      </c>
      <c r="Z158" s="37">
        <f>SUMIF(LoansC!$B$12:$B$187,Loans!$B158,LoansC!Z$12:Z$187)+SUMIF(LoansR!$B$12:$B$187,Loans!$B158,LoansR!Z$12:Z$187)</f>
        <v>0</v>
      </c>
      <c r="AA158" s="37">
        <f>SUMIF(LoansC!$B$12:$B$187,Loans!$B158,LoansC!AA$12:AA$187)+SUMIF(LoansR!$B$12:$B$187,Loans!$B158,LoansR!AA$12:AA$187)</f>
        <v>0</v>
      </c>
      <c r="AB158" s="37">
        <f>SUMIF(LoansC!$B$12:$B$187,Loans!$B158,LoansC!AB$12:AB$187)+SUMIF(LoansR!$B$12:$B$187,Loans!$B158,LoansR!AB$12:AB$187)</f>
        <v>0</v>
      </c>
      <c r="AC158" s="37">
        <f>SUMIF(LoansC!$B$12:$B$187,Loans!$B158,LoansC!AC$12:AC$187)+SUMIF(LoansR!$B$12:$B$187,Loans!$B158,LoansR!AC$12:AC$187)</f>
        <v>0</v>
      </c>
      <c r="AD158" s="37">
        <f>SUMIF(LoansC!$B$12:$B$187,Loans!$B158,LoansC!AD$12:AD$187)+SUMIF(LoansR!$B$12:$B$187,Loans!$B158,LoansR!AD$12:AD$187)</f>
        <v>0</v>
      </c>
      <c r="AE158" s="56">
        <f>SUMIF(LoansC!$B$12:$B$187,Loans!$B158,LoansC!AE$12:AE$187)</f>
        <v>9.6699999999999994E-2</v>
      </c>
      <c r="AF158" s="37">
        <f>SUMIF(LoansC!$B$12:$B$187,Loans!$B158,LoansC!AF$12:AF$187)+SUMIF(LoansR!$B$12:$B$187,Loans!$B158,LoansR!AF$12:AF$187)</f>
        <v>0</v>
      </c>
      <c r="AG158" s="37">
        <f>SUMIF(LoansC!$B$12:$B$187,Loans!$B158,LoansC!AG$12:AG$187)+SUMIF(LoansR!$B$12:$B$187,Loans!$B158,LoansR!AG$12:AG$187)</f>
        <v>0</v>
      </c>
      <c r="AH158" s="37">
        <f>SUMIF(LoansC!$B$12:$B$187,Loans!$B158,LoansC!AH$12:AH$187)+SUMIF(LoansR!$B$12:$B$187,Loans!$B158,LoansR!AH$12:AH$187)</f>
        <v>0</v>
      </c>
      <c r="AI158" s="37">
        <f>SUMIF(LoansC!$B$12:$B$187,Loans!$B158,LoansC!AI$12:AI$187)+SUMIF(LoansR!$B$12:$B$187,Loans!$B158,LoansR!AI$12:AI$187)</f>
        <v>0</v>
      </c>
      <c r="AJ158" s="37">
        <f>SUMIF(LoansC!$B$12:$B$187,Loans!$B158,LoansC!AJ$12:AJ$187)+SUMIF(LoansR!$B$12:$B$187,Loans!$B158,LoansR!AJ$12:AJ$187)</f>
        <v>0</v>
      </c>
      <c r="AK158" s="37">
        <f>SUMIF(LoansC!$B$12:$B$187,Loans!$B158,LoansC!AK$12:AK$187)+SUMIF(LoansR!$B$12:$B$187,Loans!$B158,LoansR!AK$12:AK$187)</f>
        <v>0</v>
      </c>
      <c r="AL158" s="37">
        <f>SUMIF(LoansC!$B$12:$B$187,Loans!$B158,LoansC!AL$12:AL$187)+SUMIF(LoansR!$B$12:$B$187,Loans!$B158,LoansR!AL$12:AL$187)</f>
        <v>0</v>
      </c>
      <c r="AM158" s="37">
        <f>SUMIF(LoansC!$B$12:$B$187,Loans!$B158,LoansC!AM$12:AM$187)+SUMIF(LoansR!$B$12:$B$187,Loans!$B158,LoansR!AM$12:AM$187)</f>
        <v>0</v>
      </c>
      <c r="AN158" s="37">
        <f>SUMIF(LoansC!$B$12:$B$187,Loans!$B158,LoansC!AN$12:AN$187)+SUMIF(LoansR!$B$12:$B$187,Loans!$B158,LoansR!AN$12:AN$187)</f>
        <v>0</v>
      </c>
      <c r="AP158" s="57"/>
    </row>
    <row r="159" spans="1:42" x14ac:dyDescent="0.2">
      <c r="A159" s="1">
        <f t="shared" si="8"/>
        <v>7</v>
      </c>
      <c r="B159" s="101">
        <f t="shared" si="9"/>
        <v>47695</v>
      </c>
      <c r="C159" s="37">
        <f>SUMIF(LoansC!$B$12:$B$187,Loans!$B159,LoansC!C$12:C$187)+SUMIF(LoansR!$B$12:$B$187,Loans!$B159,LoansR!C$12:C$187)</f>
        <v>0</v>
      </c>
      <c r="D159" s="37">
        <f>SUMIF(LoansC!$B$12:$B$187,Loans!$B159,LoansC!D$12:D$187)+SUMIF(LoansR!$B$12:$B$187,Loans!$B159,LoansR!D$12:D$187)</f>
        <v>166705899.51000002</v>
      </c>
      <c r="E159" s="37">
        <f>SUMIF(LoansC!$B$12:$B$187,Loans!$B159,LoansC!E$12:E$187)+SUMIF(LoansR!$B$12:$B$187,Loans!$B159,LoansR!E$12:E$187)</f>
        <v>0</v>
      </c>
      <c r="F159" s="37">
        <f>SUMIF(LoansC!$B$12:$B$187,Loans!$B159,LoansC!F$12:F$187)+SUMIF(LoansR!$B$12:$B$187,Loans!$B159,LoansR!F$12:F$187)</f>
        <v>0</v>
      </c>
      <c r="G159" s="37">
        <f>SUMIF(LoansC!$B$12:$B$187,Loans!$B159,LoansC!G$12:G$187)+SUMIF(LoansR!$B$12:$B$187,Loans!$B159,LoansR!G$12:G$187)</f>
        <v>0</v>
      </c>
      <c r="H159" s="37">
        <f>SUMIF(LoansC!$B$12:$B$187,Loans!$B159,LoansC!H$12:H$187)+SUMIF(LoansR!$B$12:$B$187,Loans!$B159,LoansR!H$12:H$187)</f>
        <v>0</v>
      </c>
      <c r="I159" s="37">
        <f>SUMIF(LoansC!$B$12:$B$187,Loans!$B159,LoansC!I$12:I$187)+SUMIF(LoansR!$B$12:$B$187,Loans!$B159,LoansR!I$12:I$187)</f>
        <v>0</v>
      </c>
      <c r="J159" s="37">
        <f>SUMIF(LoansC!$B$12:$B$187,Loans!$B159,LoansC!J$12:J$187)+SUMIF(LoansR!$B$12:$B$187,Loans!$B159,LoansR!J$12:J$187)</f>
        <v>0</v>
      </c>
      <c r="K159" s="37">
        <f>SUMIF(LoansC!$B$12:$B$187,Loans!$B159,LoansC!K$12:K$187)+SUMIF(LoansR!$B$12:$B$187,Loans!$B159,LoansR!K$12:K$187)</f>
        <v>0</v>
      </c>
      <c r="L159" s="37">
        <f>SUMIF(LoansC!$B$12:$B$187,Loans!$B159,LoansC!L$12:L$187)+SUMIF(LoansR!$B$12:$B$187,Loans!$B159,LoansR!L$12:L$187)</f>
        <v>0</v>
      </c>
      <c r="M159" s="37">
        <f>SUMIF(LoansC!$B$12:$B$187,Loans!$B159,LoansC!M$12:M$187)+SUMIF(LoansR!$B$12:$B$187,Loans!$B159,LoansR!M$12:M$187)</f>
        <v>0</v>
      </c>
      <c r="N159" s="37">
        <f>SUMIF(LoansC!$B$12:$B$187,Loans!$B159,LoansC!N$12:N$187)+SUMIF(LoansR!$B$12:$B$187,Loans!$B159,LoansR!N$12:N$187)</f>
        <v>0</v>
      </c>
      <c r="O159" s="37">
        <f>SUMIF(LoansC!$B$12:$B$187,Loans!$B159,LoansC!O$12:O$187)+SUMIF(LoansR!$B$12:$B$187,Loans!$B159,LoansR!O$12:O$187)</f>
        <v>0</v>
      </c>
      <c r="P159" s="37">
        <f>SUMIF(LoansC!$B$12:$B$187,Loans!$B159,LoansC!P$12:P$187)+SUMIF(LoansR!$B$12:$B$187,Loans!$B159,LoansR!P$12:P$187)</f>
        <v>0</v>
      </c>
      <c r="Q159" s="37">
        <f>SUMIF(LoansC!$B$12:$B$187,Loans!$B159,LoansC!Q$12:Q$187)+SUMIF(LoansR!$B$12:$B$187,Loans!$B159,LoansR!Q$12:Q$187)</f>
        <v>0</v>
      </c>
      <c r="R159" s="37">
        <f>SUMIF(LoansC!$B$12:$B$187,Loans!$B159,LoansC!R$12:R$187)+SUMIF(LoansR!$B$12:$B$187,Loans!$B159,LoansR!R$12:R$187)</f>
        <v>0</v>
      </c>
      <c r="S159" s="37">
        <f>SUMIF(LoansC!$B$12:$B$187,Loans!$B159,LoansC!S$12:S$187)+SUMIF(LoansR!$B$12:$B$187,Loans!$B159,LoansR!S$12:S$187)</f>
        <v>0</v>
      </c>
      <c r="T159" s="37">
        <f>SUMIF(LoansC!$B$12:$B$187,Loans!$B159,LoansC!T$12:T$187)+SUMIF(LoansR!$B$12:$B$187,Loans!$B159,LoansR!T$12:T$187)</f>
        <v>0</v>
      </c>
      <c r="U159" s="37">
        <f>(SUMIF(LoansC!$B$12:$B$187,Loans!$B159,LoansC!U$12:U$187)+SUMIF(LoansR!$B$12:$B$187,Loans!$B159,LoansR!U$12:U$187))/2</f>
        <v>1</v>
      </c>
      <c r="V159" s="37">
        <f>SUMIF(LoansC!$B$12:$B$187,Loans!$B159,LoansC!V$12:V$187)+SUMIF(LoansR!$B$12:$B$187,Loans!$B159,LoansR!V$12:V$187)</f>
        <v>0</v>
      </c>
      <c r="W159" s="37">
        <f>SUMIF(LoansC!$B$12:$B$187,Loans!$B159,LoansC!W$12:W$187)+SUMIF(LoansR!$B$12:$B$187,Loans!$B159,LoansR!W$12:W$187)</f>
        <v>0</v>
      </c>
      <c r="X159" s="50">
        <f>IF(MONTH($B159)&gt;=6,VLOOKUP(YEAR($B159)+1,SRECPrice!$B$5:$C$29,2,FALSE),VLOOKUP(YEAR($B159),SRECPrice!$B$5:$C$29,2,FALSE))</f>
        <v>209</v>
      </c>
      <c r="Y159" s="37">
        <f>SUMIF(LoansC!$B$12:$B$187,Loans!$B159,LoansC!Y$12:Y$187)+SUMIF(LoansR!$B$12:$B$187,Loans!$B159,LoansR!Y$12:Y$187)</f>
        <v>0</v>
      </c>
      <c r="Z159" s="37">
        <f>SUMIF(LoansC!$B$12:$B$187,Loans!$B159,LoansC!Z$12:Z$187)+SUMIF(LoansR!$B$12:$B$187,Loans!$B159,LoansR!Z$12:Z$187)</f>
        <v>0</v>
      </c>
      <c r="AA159" s="37">
        <f>SUMIF(LoansC!$B$12:$B$187,Loans!$B159,LoansC!AA$12:AA$187)+SUMIF(LoansR!$B$12:$B$187,Loans!$B159,LoansR!AA$12:AA$187)</f>
        <v>0</v>
      </c>
      <c r="AB159" s="37">
        <f>SUMIF(LoansC!$B$12:$B$187,Loans!$B159,LoansC!AB$12:AB$187)+SUMIF(LoansR!$B$12:$B$187,Loans!$B159,LoansR!AB$12:AB$187)</f>
        <v>0</v>
      </c>
      <c r="AC159" s="37">
        <f>SUMIF(LoansC!$B$12:$B$187,Loans!$B159,LoansC!AC$12:AC$187)+SUMIF(LoansR!$B$12:$B$187,Loans!$B159,LoansR!AC$12:AC$187)</f>
        <v>0</v>
      </c>
      <c r="AD159" s="37">
        <f>SUMIF(LoansC!$B$12:$B$187,Loans!$B159,LoansC!AD$12:AD$187)+SUMIF(LoansR!$B$12:$B$187,Loans!$B159,LoansR!AD$12:AD$187)</f>
        <v>0</v>
      </c>
      <c r="AE159" s="56">
        <f>SUMIF(LoansC!$B$12:$B$187,Loans!$B159,LoansC!AE$12:AE$187)</f>
        <v>9.6699999999999994E-2</v>
      </c>
      <c r="AF159" s="37">
        <f>SUMIF(LoansC!$B$12:$B$187,Loans!$B159,LoansC!AF$12:AF$187)+SUMIF(LoansR!$B$12:$B$187,Loans!$B159,LoansR!AF$12:AF$187)</f>
        <v>0</v>
      </c>
      <c r="AG159" s="37">
        <f>SUMIF(LoansC!$B$12:$B$187,Loans!$B159,LoansC!AG$12:AG$187)+SUMIF(LoansR!$B$12:$B$187,Loans!$B159,LoansR!AG$12:AG$187)</f>
        <v>0</v>
      </c>
      <c r="AH159" s="37">
        <f>SUMIF(LoansC!$B$12:$B$187,Loans!$B159,LoansC!AH$12:AH$187)+SUMIF(LoansR!$B$12:$B$187,Loans!$B159,LoansR!AH$12:AH$187)</f>
        <v>0</v>
      </c>
      <c r="AI159" s="37">
        <f>SUMIF(LoansC!$B$12:$B$187,Loans!$B159,LoansC!AI$12:AI$187)+SUMIF(LoansR!$B$12:$B$187,Loans!$B159,LoansR!AI$12:AI$187)</f>
        <v>0</v>
      </c>
      <c r="AJ159" s="37">
        <f>SUMIF(LoansC!$B$12:$B$187,Loans!$B159,LoansC!AJ$12:AJ$187)+SUMIF(LoansR!$B$12:$B$187,Loans!$B159,LoansR!AJ$12:AJ$187)</f>
        <v>0</v>
      </c>
      <c r="AK159" s="37">
        <f>SUMIF(LoansC!$B$12:$B$187,Loans!$B159,LoansC!AK$12:AK$187)+SUMIF(LoansR!$B$12:$B$187,Loans!$B159,LoansR!AK$12:AK$187)</f>
        <v>0</v>
      </c>
      <c r="AL159" s="37">
        <f>SUMIF(LoansC!$B$12:$B$187,Loans!$B159,LoansC!AL$12:AL$187)+SUMIF(LoansR!$B$12:$B$187,Loans!$B159,LoansR!AL$12:AL$187)</f>
        <v>0</v>
      </c>
      <c r="AM159" s="37">
        <f>SUMIF(LoansC!$B$12:$B$187,Loans!$B159,LoansC!AM$12:AM$187)+SUMIF(LoansR!$B$12:$B$187,Loans!$B159,LoansR!AM$12:AM$187)</f>
        <v>0</v>
      </c>
      <c r="AN159" s="37">
        <f>SUMIF(LoansC!$B$12:$B$187,Loans!$B159,LoansC!AN$12:AN$187)+SUMIF(LoansR!$B$12:$B$187,Loans!$B159,LoansR!AN$12:AN$187)</f>
        <v>0</v>
      </c>
      <c r="AP159" s="57"/>
    </row>
    <row r="160" spans="1:42" x14ac:dyDescent="0.2">
      <c r="A160" s="1">
        <f t="shared" si="8"/>
        <v>8</v>
      </c>
      <c r="B160" s="101">
        <f t="shared" si="9"/>
        <v>47726</v>
      </c>
      <c r="C160" s="37">
        <f>SUMIF(LoansC!$B$12:$B$187,Loans!$B160,LoansC!C$12:C$187)+SUMIF(LoansR!$B$12:$B$187,Loans!$B160,LoansR!C$12:C$187)</f>
        <v>0</v>
      </c>
      <c r="D160" s="37">
        <f>SUMIF(LoansC!$B$12:$B$187,Loans!$B160,LoansC!D$12:D$187)+SUMIF(LoansR!$B$12:$B$187,Loans!$B160,LoansR!D$12:D$187)</f>
        <v>166705899.51000002</v>
      </c>
      <c r="E160" s="37">
        <f>SUMIF(LoansC!$B$12:$B$187,Loans!$B160,LoansC!E$12:E$187)+SUMIF(LoansR!$B$12:$B$187,Loans!$B160,LoansR!E$12:E$187)</f>
        <v>0</v>
      </c>
      <c r="F160" s="37">
        <f>SUMIF(LoansC!$B$12:$B$187,Loans!$B160,LoansC!F$12:F$187)+SUMIF(LoansR!$B$12:$B$187,Loans!$B160,LoansR!F$12:F$187)</f>
        <v>0</v>
      </c>
      <c r="G160" s="37">
        <f>SUMIF(LoansC!$B$12:$B$187,Loans!$B160,LoansC!G$12:G$187)+SUMIF(LoansR!$B$12:$B$187,Loans!$B160,LoansR!G$12:G$187)</f>
        <v>0</v>
      </c>
      <c r="H160" s="37">
        <f>SUMIF(LoansC!$B$12:$B$187,Loans!$B160,LoansC!H$12:H$187)+SUMIF(LoansR!$B$12:$B$187,Loans!$B160,LoansR!H$12:H$187)</f>
        <v>0</v>
      </c>
      <c r="I160" s="37">
        <f>SUMIF(LoansC!$B$12:$B$187,Loans!$B160,LoansC!I$12:I$187)+SUMIF(LoansR!$B$12:$B$187,Loans!$B160,LoansR!I$12:I$187)</f>
        <v>0</v>
      </c>
      <c r="J160" s="37">
        <f>SUMIF(LoansC!$B$12:$B$187,Loans!$B160,LoansC!J$12:J$187)+SUMIF(LoansR!$B$12:$B$187,Loans!$B160,LoansR!J$12:J$187)</f>
        <v>0</v>
      </c>
      <c r="K160" s="37">
        <f>SUMIF(LoansC!$B$12:$B$187,Loans!$B160,LoansC!K$12:K$187)+SUMIF(LoansR!$B$12:$B$187,Loans!$B160,LoansR!K$12:K$187)</f>
        <v>0</v>
      </c>
      <c r="L160" s="37">
        <f>SUMIF(LoansC!$B$12:$B$187,Loans!$B160,LoansC!L$12:L$187)+SUMIF(LoansR!$B$12:$B$187,Loans!$B160,LoansR!L$12:L$187)</f>
        <v>0</v>
      </c>
      <c r="M160" s="37">
        <f>SUMIF(LoansC!$B$12:$B$187,Loans!$B160,LoansC!M$12:M$187)+SUMIF(LoansR!$B$12:$B$187,Loans!$B160,LoansR!M$12:M$187)</f>
        <v>0</v>
      </c>
      <c r="N160" s="37">
        <f>SUMIF(LoansC!$B$12:$B$187,Loans!$B160,LoansC!N$12:N$187)+SUMIF(LoansR!$B$12:$B$187,Loans!$B160,LoansR!N$12:N$187)</f>
        <v>0</v>
      </c>
      <c r="O160" s="37">
        <f>SUMIF(LoansC!$B$12:$B$187,Loans!$B160,LoansC!O$12:O$187)+SUMIF(LoansR!$B$12:$B$187,Loans!$B160,LoansR!O$12:O$187)</f>
        <v>0</v>
      </c>
      <c r="P160" s="37">
        <f>SUMIF(LoansC!$B$12:$B$187,Loans!$B160,LoansC!P$12:P$187)+SUMIF(LoansR!$B$12:$B$187,Loans!$B160,LoansR!P$12:P$187)</f>
        <v>0</v>
      </c>
      <c r="Q160" s="37">
        <f>SUMIF(LoansC!$B$12:$B$187,Loans!$B160,LoansC!Q$12:Q$187)+SUMIF(LoansR!$B$12:$B$187,Loans!$B160,LoansR!Q$12:Q$187)</f>
        <v>0</v>
      </c>
      <c r="R160" s="37">
        <f>SUMIF(LoansC!$B$12:$B$187,Loans!$B160,LoansC!R$12:R$187)+SUMIF(LoansR!$B$12:$B$187,Loans!$B160,LoansR!R$12:R$187)</f>
        <v>0</v>
      </c>
      <c r="S160" s="37">
        <f>SUMIF(LoansC!$B$12:$B$187,Loans!$B160,LoansC!S$12:S$187)+SUMIF(LoansR!$B$12:$B$187,Loans!$B160,LoansR!S$12:S$187)</f>
        <v>0</v>
      </c>
      <c r="T160" s="37">
        <f>SUMIF(LoansC!$B$12:$B$187,Loans!$B160,LoansC!T$12:T$187)+SUMIF(LoansR!$B$12:$B$187,Loans!$B160,LoansR!T$12:T$187)</f>
        <v>0</v>
      </c>
      <c r="U160" s="37">
        <f>(SUMIF(LoansC!$B$12:$B$187,Loans!$B160,LoansC!U$12:U$187)+SUMIF(LoansR!$B$12:$B$187,Loans!$B160,LoansR!U$12:U$187))/2</f>
        <v>1</v>
      </c>
      <c r="V160" s="37">
        <f>SUMIF(LoansC!$B$12:$B$187,Loans!$B160,LoansC!V$12:V$187)+SUMIF(LoansR!$B$12:$B$187,Loans!$B160,LoansR!V$12:V$187)</f>
        <v>0</v>
      </c>
      <c r="W160" s="37">
        <f>SUMIF(LoansC!$B$12:$B$187,Loans!$B160,LoansC!W$12:W$187)+SUMIF(LoansR!$B$12:$B$187,Loans!$B160,LoansR!W$12:W$187)</f>
        <v>0</v>
      </c>
      <c r="X160" s="50">
        <f>IF(MONTH($B160)&gt;=6,VLOOKUP(YEAR($B160)+1,SRECPrice!$B$5:$C$29,2,FALSE),VLOOKUP(YEAR($B160),SRECPrice!$B$5:$C$29,2,FALSE))</f>
        <v>209</v>
      </c>
      <c r="Y160" s="37">
        <f>SUMIF(LoansC!$B$12:$B$187,Loans!$B160,LoansC!Y$12:Y$187)+SUMIF(LoansR!$B$12:$B$187,Loans!$B160,LoansR!Y$12:Y$187)</f>
        <v>0</v>
      </c>
      <c r="Z160" s="37">
        <f>SUMIF(LoansC!$B$12:$B$187,Loans!$B160,LoansC!Z$12:Z$187)+SUMIF(LoansR!$B$12:$B$187,Loans!$B160,LoansR!Z$12:Z$187)</f>
        <v>0</v>
      </c>
      <c r="AA160" s="37">
        <f>SUMIF(LoansC!$B$12:$B$187,Loans!$B160,LoansC!AA$12:AA$187)+SUMIF(LoansR!$B$12:$B$187,Loans!$B160,LoansR!AA$12:AA$187)</f>
        <v>0</v>
      </c>
      <c r="AB160" s="37">
        <f>SUMIF(LoansC!$B$12:$B$187,Loans!$B160,LoansC!AB$12:AB$187)+SUMIF(LoansR!$B$12:$B$187,Loans!$B160,LoansR!AB$12:AB$187)</f>
        <v>0</v>
      </c>
      <c r="AC160" s="37">
        <f>SUMIF(LoansC!$B$12:$B$187,Loans!$B160,LoansC!AC$12:AC$187)+SUMIF(LoansR!$B$12:$B$187,Loans!$B160,LoansR!AC$12:AC$187)</f>
        <v>0</v>
      </c>
      <c r="AD160" s="37">
        <f>SUMIF(LoansC!$B$12:$B$187,Loans!$B160,LoansC!AD$12:AD$187)+SUMIF(LoansR!$B$12:$B$187,Loans!$B160,LoansR!AD$12:AD$187)</f>
        <v>0</v>
      </c>
      <c r="AE160" s="56">
        <f>SUMIF(LoansC!$B$12:$B$187,Loans!$B160,LoansC!AE$12:AE$187)</f>
        <v>9.6699999999999994E-2</v>
      </c>
      <c r="AF160" s="37">
        <f>SUMIF(LoansC!$B$12:$B$187,Loans!$B160,LoansC!AF$12:AF$187)+SUMIF(LoansR!$B$12:$B$187,Loans!$B160,LoansR!AF$12:AF$187)</f>
        <v>0</v>
      </c>
      <c r="AG160" s="37">
        <f>SUMIF(LoansC!$B$12:$B$187,Loans!$B160,LoansC!AG$12:AG$187)+SUMIF(LoansR!$B$12:$B$187,Loans!$B160,LoansR!AG$12:AG$187)</f>
        <v>0</v>
      </c>
      <c r="AH160" s="37">
        <f>SUMIF(LoansC!$B$12:$B$187,Loans!$B160,LoansC!AH$12:AH$187)+SUMIF(LoansR!$B$12:$B$187,Loans!$B160,LoansR!AH$12:AH$187)</f>
        <v>0</v>
      </c>
      <c r="AI160" s="37">
        <f>SUMIF(LoansC!$B$12:$B$187,Loans!$B160,LoansC!AI$12:AI$187)+SUMIF(LoansR!$B$12:$B$187,Loans!$B160,LoansR!AI$12:AI$187)</f>
        <v>0</v>
      </c>
      <c r="AJ160" s="37">
        <f>SUMIF(LoansC!$B$12:$B$187,Loans!$B160,LoansC!AJ$12:AJ$187)+SUMIF(LoansR!$B$12:$B$187,Loans!$B160,LoansR!AJ$12:AJ$187)</f>
        <v>0</v>
      </c>
      <c r="AK160" s="37">
        <f>SUMIF(LoansC!$B$12:$B$187,Loans!$B160,LoansC!AK$12:AK$187)+SUMIF(LoansR!$B$12:$B$187,Loans!$B160,LoansR!AK$12:AK$187)</f>
        <v>0</v>
      </c>
      <c r="AL160" s="37">
        <f>SUMIF(LoansC!$B$12:$B$187,Loans!$B160,LoansC!AL$12:AL$187)+SUMIF(LoansR!$B$12:$B$187,Loans!$B160,LoansR!AL$12:AL$187)</f>
        <v>0</v>
      </c>
      <c r="AM160" s="37">
        <f>SUMIF(LoansC!$B$12:$B$187,Loans!$B160,LoansC!AM$12:AM$187)+SUMIF(LoansR!$B$12:$B$187,Loans!$B160,LoansR!AM$12:AM$187)</f>
        <v>0</v>
      </c>
      <c r="AN160" s="37">
        <f>SUMIF(LoansC!$B$12:$B$187,Loans!$B160,LoansC!AN$12:AN$187)+SUMIF(LoansR!$B$12:$B$187,Loans!$B160,LoansR!AN$12:AN$187)</f>
        <v>0</v>
      </c>
      <c r="AP160" s="57"/>
    </row>
    <row r="161" spans="1:42" x14ac:dyDescent="0.2">
      <c r="A161" s="1">
        <f t="shared" si="8"/>
        <v>9</v>
      </c>
      <c r="B161" s="101">
        <f t="shared" si="9"/>
        <v>47756</v>
      </c>
      <c r="C161" s="37">
        <f>SUMIF(LoansC!$B$12:$B$187,Loans!$B161,LoansC!C$12:C$187)+SUMIF(LoansR!$B$12:$B$187,Loans!$B161,LoansR!C$12:C$187)</f>
        <v>0</v>
      </c>
      <c r="D161" s="37">
        <f>SUMIF(LoansC!$B$12:$B$187,Loans!$B161,LoansC!D$12:D$187)+SUMIF(LoansR!$B$12:$B$187,Loans!$B161,LoansR!D$12:D$187)</f>
        <v>166705899.51000002</v>
      </c>
      <c r="E161" s="37">
        <f>SUMIF(LoansC!$B$12:$B$187,Loans!$B161,LoansC!E$12:E$187)+SUMIF(LoansR!$B$12:$B$187,Loans!$B161,LoansR!E$12:E$187)</f>
        <v>0</v>
      </c>
      <c r="F161" s="37">
        <f>SUMIF(LoansC!$B$12:$B$187,Loans!$B161,LoansC!F$12:F$187)+SUMIF(LoansR!$B$12:$B$187,Loans!$B161,LoansR!F$12:F$187)</f>
        <v>0</v>
      </c>
      <c r="G161" s="37">
        <f>SUMIF(LoansC!$B$12:$B$187,Loans!$B161,LoansC!G$12:G$187)+SUMIF(LoansR!$B$12:$B$187,Loans!$B161,LoansR!G$12:G$187)</f>
        <v>0</v>
      </c>
      <c r="H161" s="37">
        <f>SUMIF(LoansC!$B$12:$B$187,Loans!$B161,LoansC!H$12:H$187)+SUMIF(LoansR!$B$12:$B$187,Loans!$B161,LoansR!H$12:H$187)</f>
        <v>0</v>
      </c>
      <c r="I161" s="37">
        <f>SUMIF(LoansC!$B$12:$B$187,Loans!$B161,LoansC!I$12:I$187)+SUMIF(LoansR!$B$12:$B$187,Loans!$B161,LoansR!I$12:I$187)</f>
        <v>0</v>
      </c>
      <c r="J161" s="37">
        <f>SUMIF(LoansC!$B$12:$B$187,Loans!$B161,LoansC!J$12:J$187)+SUMIF(LoansR!$B$12:$B$187,Loans!$B161,LoansR!J$12:J$187)</f>
        <v>0</v>
      </c>
      <c r="K161" s="37">
        <f>SUMIF(LoansC!$B$12:$B$187,Loans!$B161,LoansC!K$12:K$187)+SUMIF(LoansR!$B$12:$B$187,Loans!$B161,LoansR!K$12:K$187)</f>
        <v>0</v>
      </c>
      <c r="L161" s="37">
        <f>SUMIF(LoansC!$B$12:$B$187,Loans!$B161,LoansC!L$12:L$187)+SUMIF(LoansR!$B$12:$B$187,Loans!$B161,LoansR!L$12:L$187)</f>
        <v>0</v>
      </c>
      <c r="M161" s="37">
        <f>SUMIF(LoansC!$B$12:$B$187,Loans!$B161,LoansC!M$12:M$187)+SUMIF(LoansR!$B$12:$B$187,Loans!$B161,LoansR!M$12:M$187)</f>
        <v>0</v>
      </c>
      <c r="N161" s="37">
        <f>SUMIF(LoansC!$B$12:$B$187,Loans!$B161,LoansC!N$12:N$187)+SUMIF(LoansR!$B$12:$B$187,Loans!$B161,LoansR!N$12:N$187)</f>
        <v>0</v>
      </c>
      <c r="O161" s="37">
        <f>SUMIF(LoansC!$B$12:$B$187,Loans!$B161,LoansC!O$12:O$187)+SUMIF(LoansR!$B$12:$B$187,Loans!$B161,LoansR!O$12:O$187)</f>
        <v>0</v>
      </c>
      <c r="P161" s="37">
        <f>SUMIF(LoansC!$B$12:$B$187,Loans!$B161,LoansC!P$12:P$187)+SUMIF(LoansR!$B$12:$B$187,Loans!$B161,LoansR!P$12:P$187)</f>
        <v>0</v>
      </c>
      <c r="Q161" s="37">
        <f>SUMIF(LoansC!$B$12:$B$187,Loans!$B161,LoansC!Q$12:Q$187)+SUMIF(LoansR!$B$12:$B$187,Loans!$B161,LoansR!Q$12:Q$187)</f>
        <v>0</v>
      </c>
      <c r="R161" s="37">
        <f>SUMIF(LoansC!$B$12:$B$187,Loans!$B161,LoansC!R$12:R$187)+SUMIF(LoansR!$B$12:$B$187,Loans!$B161,LoansR!R$12:R$187)</f>
        <v>0</v>
      </c>
      <c r="S161" s="37">
        <f>SUMIF(LoansC!$B$12:$B$187,Loans!$B161,LoansC!S$12:S$187)+SUMIF(LoansR!$B$12:$B$187,Loans!$B161,LoansR!S$12:S$187)</f>
        <v>0</v>
      </c>
      <c r="T161" s="37">
        <f>SUMIF(LoansC!$B$12:$B$187,Loans!$B161,LoansC!T$12:T$187)+SUMIF(LoansR!$B$12:$B$187,Loans!$B161,LoansR!T$12:T$187)</f>
        <v>0</v>
      </c>
      <c r="U161" s="37">
        <f>(SUMIF(LoansC!$B$12:$B$187,Loans!$B161,LoansC!U$12:U$187)+SUMIF(LoansR!$B$12:$B$187,Loans!$B161,LoansR!U$12:U$187))/2</f>
        <v>1</v>
      </c>
      <c r="V161" s="37">
        <f>SUMIF(LoansC!$B$12:$B$187,Loans!$B161,LoansC!V$12:V$187)+SUMIF(LoansR!$B$12:$B$187,Loans!$B161,LoansR!V$12:V$187)</f>
        <v>0</v>
      </c>
      <c r="W161" s="37">
        <f>SUMIF(LoansC!$B$12:$B$187,Loans!$B161,LoansC!W$12:W$187)+SUMIF(LoansR!$B$12:$B$187,Loans!$B161,LoansR!W$12:W$187)</f>
        <v>0</v>
      </c>
      <c r="X161" s="50">
        <f>IF(MONTH($B161)&gt;=6,VLOOKUP(YEAR($B161)+1,SRECPrice!$B$5:$C$29,2,FALSE),VLOOKUP(YEAR($B161),SRECPrice!$B$5:$C$29,2,FALSE))</f>
        <v>209</v>
      </c>
      <c r="Y161" s="37">
        <f>SUMIF(LoansC!$B$12:$B$187,Loans!$B161,LoansC!Y$12:Y$187)+SUMIF(LoansR!$B$12:$B$187,Loans!$B161,LoansR!Y$12:Y$187)</f>
        <v>0</v>
      </c>
      <c r="Z161" s="37">
        <f>SUMIF(LoansC!$B$12:$B$187,Loans!$B161,LoansC!Z$12:Z$187)+SUMIF(LoansR!$B$12:$B$187,Loans!$B161,LoansR!Z$12:Z$187)</f>
        <v>0</v>
      </c>
      <c r="AA161" s="37">
        <f>SUMIF(LoansC!$B$12:$B$187,Loans!$B161,LoansC!AA$12:AA$187)+SUMIF(LoansR!$B$12:$B$187,Loans!$B161,LoansR!AA$12:AA$187)</f>
        <v>0</v>
      </c>
      <c r="AB161" s="37">
        <f>SUMIF(LoansC!$B$12:$B$187,Loans!$B161,LoansC!AB$12:AB$187)+SUMIF(LoansR!$B$12:$B$187,Loans!$B161,LoansR!AB$12:AB$187)</f>
        <v>0</v>
      </c>
      <c r="AC161" s="37">
        <f>SUMIF(LoansC!$B$12:$B$187,Loans!$B161,LoansC!AC$12:AC$187)+SUMIF(LoansR!$B$12:$B$187,Loans!$B161,LoansR!AC$12:AC$187)</f>
        <v>0</v>
      </c>
      <c r="AD161" s="37">
        <f>SUMIF(LoansC!$B$12:$B$187,Loans!$B161,LoansC!AD$12:AD$187)+SUMIF(LoansR!$B$12:$B$187,Loans!$B161,LoansR!AD$12:AD$187)</f>
        <v>0</v>
      </c>
      <c r="AE161" s="56">
        <f>SUMIF(LoansC!$B$12:$B$187,Loans!$B161,LoansC!AE$12:AE$187)</f>
        <v>9.6699999999999994E-2</v>
      </c>
      <c r="AF161" s="37">
        <f>SUMIF(LoansC!$B$12:$B$187,Loans!$B161,LoansC!AF$12:AF$187)+SUMIF(LoansR!$B$12:$B$187,Loans!$B161,LoansR!AF$12:AF$187)</f>
        <v>0</v>
      </c>
      <c r="AG161" s="37">
        <f>SUMIF(LoansC!$B$12:$B$187,Loans!$B161,LoansC!AG$12:AG$187)+SUMIF(LoansR!$B$12:$B$187,Loans!$B161,LoansR!AG$12:AG$187)</f>
        <v>0</v>
      </c>
      <c r="AH161" s="37">
        <f>SUMIF(LoansC!$B$12:$B$187,Loans!$B161,LoansC!AH$12:AH$187)+SUMIF(LoansR!$B$12:$B$187,Loans!$B161,LoansR!AH$12:AH$187)</f>
        <v>0</v>
      </c>
      <c r="AI161" s="37">
        <f>SUMIF(LoansC!$B$12:$B$187,Loans!$B161,LoansC!AI$12:AI$187)+SUMIF(LoansR!$B$12:$B$187,Loans!$B161,LoansR!AI$12:AI$187)</f>
        <v>0</v>
      </c>
      <c r="AJ161" s="37">
        <f>SUMIF(LoansC!$B$12:$B$187,Loans!$B161,LoansC!AJ$12:AJ$187)+SUMIF(LoansR!$B$12:$B$187,Loans!$B161,LoansR!AJ$12:AJ$187)</f>
        <v>0</v>
      </c>
      <c r="AK161" s="37">
        <f>SUMIF(LoansC!$B$12:$B$187,Loans!$B161,LoansC!AK$12:AK$187)+SUMIF(LoansR!$B$12:$B$187,Loans!$B161,LoansR!AK$12:AK$187)</f>
        <v>0</v>
      </c>
      <c r="AL161" s="37">
        <f>SUMIF(LoansC!$B$12:$B$187,Loans!$B161,LoansC!AL$12:AL$187)+SUMIF(LoansR!$B$12:$B$187,Loans!$B161,LoansR!AL$12:AL$187)</f>
        <v>0</v>
      </c>
      <c r="AM161" s="37">
        <f>SUMIF(LoansC!$B$12:$B$187,Loans!$B161,LoansC!AM$12:AM$187)+SUMIF(LoansR!$B$12:$B$187,Loans!$B161,LoansR!AM$12:AM$187)</f>
        <v>0</v>
      </c>
      <c r="AN161" s="37">
        <f>SUMIF(LoansC!$B$12:$B$187,Loans!$B161,LoansC!AN$12:AN$187)+SUMIF(LoansR!$B$12:$B$187,Loans!$B161,LoansR!AN$12:AN$187)</f>
        <v>0</v>
      </c>
      <c r="AP161" s="57"/>
    </row>
    <row r="162" spans="1:42" x14ac:dyDescent="0.2">
      <c r="A162" s="1">
        <f t="shared" si="8"/>
        <v>10</v>
      </c>
      <c r="B162" s="101">
        <f t="shared" si="9"/>
        <v>47787</v>
      </c>
      <c r="C162" s="37">
        <f>SUMIF(LoansC!$B$12:$B$187,Loans!$B162,LoansC!C$12:C$187)+SUMIF(LoansR!$B$12:$B$187,Loans!$B162,LoansR!C$12:C$187)</f>
        <v>0</v>
      </c>
      <c r="D162" s="37">
        <f>SUMIF(LoansC!$B$12:$B$187,Loans!$B162,LoansC!D$12:D$187)+SUMIF(LoansR!$B$12:$B$187,Loans!$B162,LoansR!D$12:D$187)</f>
        <v>166705899.51000002</v>
      </c>
      <c r="E162" s="37">
        <f>SUMIF(LoansC!$B$12:$B$187,Loans!$B162,LoansC!E$12:E$187)+SUMIF(LoansR!$B$12:$B$187,Loans!$B162,LoansR!E$12:E$187)</f>
        <v>0</v>
      </c>
      <c r="F162" s="37">
        <f>SUMIF(LoansC!$B$12:$B$187,Loans!$B162,LoansC!F$12:F$187)+SUMIF(LoansR!$B$12:$B$187,Loans!$B162,LoansR!F$12:F$187)</f>
        <v>0</v>
      </c>
      <c r="G162" s="37">
        <f>SUMIF(LoansC!$B$12:$B$187,Loans!$B162,LoansC!G$12:G$187)+SUMIF(LoansR!$B$12:$B$187,Loans!$B162,LoansR!G$12:G$187)</f>
        <v>0</v>
      </c>
      <c r="H162" s="37">
        <f>SUMIF(LoansC!$B$12:$B$187,Loans!$B162,LoansC!H$12:H$187)+SUMIF(LoansR!$B$12:$B$187,Loans!$B162,LoansR!H$12:H$187)</f>
        <v>0</v>
      </c>
      <c r="I162" s="37">
        <f>SUMIF(LoansC!$B$12:$B$187,Loans!$B162,LoansC!I$12:I$187)+SUMIF(LoansR!$B$12:$B$187,Loans!$B162,LoansR!I$12:I$187)</f>
        <v>0</v>
      </c>
      <c r="J162" s="37">
        <f>SUMIF(LoansC!$B$12:$B$187,Loans!$B162,LoansC!J$12:J$187)+SUMIF(LoansR!$B$12:$B$187,Loans!$B162,LoansR!J$12:J$187)</f>
        <v>0</v>
      </c>
      <c r="K162" s="37">
        <f>SUMIF(LoansC!$B$12:$B$187,Loans!$B162,LoansC!K$12:K$187)+SUMIF(LoansR!$B$12:$B$187,Loans!$B162,LoansR!K$12:K$187)</f>
        <v>0</v>
      </c>
      <c r="L162" s="37">
        <f>SUMIF(LoansC!$B$12:$B$187,Loans!$B162,LoansC!L$12:L$187)+SUMIF(LoansR!$B$12:$B$187,Loans!$B162,LoansR!L$12:L$187)</f>
        <v>0</v>
      </c>
      <c r="M162" s="37">
        <f>SUMIF(LoansC!$B$12:$B$187,Loans!$B162,LoansC!M$12:M$187)+SUMIF(LoansR!$B$12:$B$187,Loans!$B162,LoansR!M$12:M$187)</f>
        <v>0</v>
      </c>
      <c r="N162" s="37">
        <f>SUMIF(LoansC!$B$12:$B$187,Loans!$B162,LoansC!N$12:N$187)+SUMIF(LoansR!$B$12:$B$187,Loans!$B162,LoansR!N$12:N$187)</f>
        <v>0</v>
      </c>
      <c r="O162" s="37">
        <f>SUMIF(LoansC!$B$12:$B$187,Loans!$B162,LoansC!O$12:O$187)+SUMIF(LoansR!$B$12:$B$187,Loans!$B162,LoansR!O$12:O$187)</f>
        <v>0</v>
      </c>
      <c r="P162" s="37">
        <f>SUMIF(LoansC!$B$12:$B$187,Loans!$B162,LoansC!P$12:P$187)+SUMIF(LoansR!$B$12:$B$187,Loans!$B162,LoansR!P$12:P$187)</f>
        <v>0</v>
      </c>
      <c r="Q162" s="37">
        <f>SUMIF(LoansC!$B$12:$B$187,Loans!$B162,LoansC!Q$12:Q$187)+SUMIF(LoansR!$B$12:$B$187,Loans!$B162,LoansR!Q$12:Q$187)</f>
        <v>0</v>
      </c>
      <c r="R162" s="37">
        <f>SUMIF(LoansC!$B$12:$B$187,Loans!$B162,LoansC!R$12:R$187)+SUMIF(LoansR!$B$12:$B$187,Loans!$B162,LoansR!R$12:R$187)</f>
        <v>0</v>
      </c>
      <c r="S162" s="37">
        <f>SUMIF(LoansC!$B$12:$B$187,Loans!$B162,LoansC!S$12:S$187)+SUMIF(LoansR!$B$12:$B$187,Loans!$B162,LoansR!S$12:S$187)</f>
        <v>0</v>
      </c>
      <c r="T162" s="37">
        <f>SUMIF(LoansC!$B$12:$B$187,Loans!$B162,LoansC!T$12:T$187)+SUMIF(LoansR!$B$12:$B$187,Loans!$B162,LoansR!T$12:T$187)</f>
        <v>0</v>
      </c>
      <c r="U162" s="37">
        <f>(SUMIF(LoansC!$B$12:$B$187,Loans!$B162,LoansC!U$12:U$187)+SUMIF(LoansR!$B$12:$B$187,Loans!$B162,LoansR!U$12:U$187))/2</f>
        <v>1</v>
      </c>
      <c r="V162" s="37">
        <f>SUMIF(LoansC!$B$12:$B$187,Loans!$B162,LoansC!V$12:V$187)+SUMIF(LoansR!$B$12:$B$187,Loans!$B162,LoansR!V$12:V$187)</f>
        <v>0</v>
      </c>
      <c r="W162" s="37">
        <f>SUMIF(LoansC!$B$12:$B$187,Loans!$B162,LoansC!W$12:W$187)+SUMIF(LoansR!$B$12:$B$187,Loans!$B162,LoansR!W$12:W$187)</f>
        <v>0</v>
      </c>
      <c r="X162" s="50">
        <f>IF(MONTH($B162)&gt;=6,VLOOKUP(YEAR($B162)+1,SRECPrice!$B$5:$C$29,2,FALSE),VLOOKUP(YEAR($B162),SRECPrice!$B$5:$C$29,2,FALSE))</f>
        <v>209</v>
      </c>
      <c r="Y162" s="37">
        <f>SUMIF(LoansC!$B$12:$B$187,Loans!$B162,LoansC!Y$12:Y$187)+SUMIF(LoansR!$B$12:$B$187,Loans!$B162,LoansR!Y$12:Y$187)</f>
        <v>0</v>
      </c>
      <c r="Z162" s="37">
        <f>SUMIF(LoansC!$B$12:$B$187,Loans!$B162,LoansC!Z$12:Z$187)+SUMIF(LoansR!$B$12:$B$187,Loans!$B162,LoansR!Z$12:Z$187)</f>
        <v>0</v>
      </c>
      <c r="AA162" s="37">
        <f>SUMIF(LoansC!$B$12:$B$187,Loans!$B162,LoansC!AA$12:AA$187)+SUMIF(LoansR!$B$12:$B$187,Loans!$B162,LoansR!AA$12:AA$187)</f>
        <v>0</v>
      </c>
      <c r="AB162" s="37">
        <f>SUMIF(LoansC!$B$12:$B$187,Loans!$B162,LoansC!AB$12:AB$187)+SUMIF(LoansR!$B$12:$B$187,Loans!$B162,LoansR!AB$12:AB$187)</f>
        <v>0</v>
      </c>
      <c r="AC162" s="37">
        <f>SUMIF(LoansC!$B$12:$B$187,Loans!$B162,LoansC!AC$12:AC$187)+SUMIF(LoansR!$B$12:$B$187,Loans!$B162,LoansR!AC$12:AC$187)</f>
        <v>0</v>
      </c>
      <c r="AD162" s="37">
        <f>SUMIF(LoansC!$B$12:$B$187,Loans!$B162,LoansC!AD$12:AD$187)+SUMIF(LoansR!$B$12:$B$187,Loans!$B162,LoansR!AD$12:AD$187)</f>
        <v>0</v>
      </c>
      <c r="AE162" s="56">
        <f>SUMIF(LoansC!$B$12:$B$187,Loans!$B162,LoansC!AE$12:AE$187)</f>
        <v>9.6699999999999994E-2</v>
      </c>
      <c r="AF162" s="37">
        <f>SUMIF(LoansC!$B$12:$B$187,Loans!$B162,LoansC!AF$12:AF$187)+SUMIF(LoansR!$B$12:$B$187,Loans!$B162,LoansR!AF$12:AF$187)</f>
        <v>0</v>
      </c>
      <c r="AG162" s="37">
        <f>SUMIF(LoansC!$B$12:$B$187,Loans!$B162,LoansC!AG$12:AG$187)+SUMIF(LoansR!$B$12:$B$187,Loans!$B162,LoansR!AG$12:AG$187)</f>
        <v>0</v>
      </c>
      <c r="AH162" s="37">
        <f>SUMIF(LoansC!$B$12:$B$187,Loans!$B162,LoansC!AH$12:AH$187)+SUMIF(LoansR!$B$12:$B$187,Loans!$B162,LoansR!AH$12:AH$187)</f>
        <v>0</v>
      </c>
      <c r="AI162" s="37">
        <f>SUMIF(LoansC!$B$12:$B$187,Loans!$B162,LoansC!AI$12:AI$187)+SUMIF(LoansR!$B$12:$B$187,Loans!$B162,LoansR!AI$12:AI$187)</f>
        <v>0</v>
      </c>
      <c r="AJ162" s="37">
        <f>SUMIF(LoansC!$B$12:$B$187,Loans!$B162,LoansC!AJ$12:AJ$187)+SUMIF(LoansR!$B$12:$B$187,Loans!$B162,LoansR!AJ$12:AJ$187)</f>
        <v>0</v>
      </c>
      <c r="AK162" s="37">
        <f>SUMIF(LoansC!$B$12:$B$187,Loans!$B162,LoansC!AK$12:AK$187)+SUMIF(LoansR!$B$12:$B$187,Loans!$B162,LoansR!AK$12:AK$187)</f>
        <v>0</v>
      </c>
      <c r="AL162" s="37">
        <f>SUMIF(LoansC!$B$12:$B$187,Loans!$B162,LoansC!AL$12:AL$187)+SUMIF(LoansR!$B$12:$B$187,Loans!$B162,LoansR!AL$12:AL$187)</f>
        <v>0</v>
      </c>
      <c r="AM162" s="37">
        <f>SUMIF(LoansC!$B$12:$B$187,Loans!$B162,LoansC!AM$12:AM$187)+SUMIF(LoansR!$B$12:$B$187,Loans!$B162,LoansR!AM$12:AM$187)</f>
        <v>0</v>
      </c>
      <c r="AN162" s="37">
        <f>SUMIF(LoansC!$B$12:$B$187,Loans!$B162,LoansC!AN$12:AN$187)+SUMIF(LoansR!$B$12:$B$187,Loans!$B162,LoansR!AN$12:AN$187)</f>
        <v>0</v>
      </c>
      <c r="AP162" s="57"/>
    </row>
    <row r="163" spans="1:42" x14ac:dyDescent="0.2">
      <c r="A163" s="1">
        <f t="shared" si="8"/>
        <v>11</v>
      </c>
      <c r="B163" s="101">
        <f t="shared" si="9"/>
        <v>47817</v>
      </c>
      <c r="C163" s="37">
        <f>SUMIF(LoansC!$B$12:$B$187,Loans!$B163,LoansC!C$12:C$187)+SUMIF(LoansR!$B$12:$B$187,Loans!$B163,LoansR!C$12:C$187)</f>
        <v>0</v>
      </c>
      <c r="D163" s="37">
        <f>SUMIF(LoansC!$B$12:$B$187,Loans!$B163,LoansC!D$12:D$187)+SUMIF(LoansR!$B$12:$B$187,Loans!$B163,LoansR!D$12:D$187)</f>
        <v>166705899.51000002</v>
      </c>
      <c r="E163" s="37">
        <f>SUMIF(LoansC!$B$12:$B$187,Loans!$B163,LoansC!E$12:E$187)+SUMIF(LoansR!$B$12:$B$187,Loans!$B163,LoansR!E$12:E$187)</f>
        <v>0</v>
      </c>
      <c r="F163" s="37">
        <f>SUMIF(LoansC!$B$12:$B$187,Loans!$B163,LoansC!F$12:F$187)+SUMIF(LoansR!$B$12:$B$187,Loans!$B163,LoansR!F$12:F$187)</f>
        <v>0</v>
      </c>
      <c r="G163" s="37">
        <f>SUMIF(LoansC!$B$12:$B$187,Loans!$B163,LoansC!G$12:G$187)+SUMIF(LoansR!$B$12:$B$187,Loans!$B163,LoansR!G$12:G$187)</f>
        <v>0</v>
      </c>
      <c r="H163" s="37">
        <f>SUMIF(LoansC!$B$12:$B$187,Loans!$B163,LoansC!H$12:H$187)+SUMIF(LoansR!$B$12:$B$187,Loans!$B163,LoansR!H$12:H$187)</f>
        <v>0</v>
      </c>
      <c r="I163" s="37">
        <f>SUMIF(LoansC!$B$12:$B$187,Loans!$B163,LoansC!I$12:I$187)+SUMIF(LoansR!$B$12:$B$187,Loans!$B163,LoansR!I$12:I$187)</f>
        <v>0</v>
      </c>
      <c r="J163" s="37">
        <f>SUMIF(LoansC!$B$12:$B$187,Loans!$B163,LoansC!J$12:J$187)+SUMIF(LoansR!$B$12:$B$187,Loans!$B163,LoansR!J$12:J$187)</f>
        <v>0</v>
      </c>
      <c r="K163" s="37">
        <f>SUMIF(LoansC!$B$12:$B$187,Loans!$B163,LoansC!K$12:K$187)+SUMIF(LoansR!$B$12:$B$187,Loans!$B163,LoansR!K$12:K$187)</f>
        <v>0</v>
      </c>
      <c r="L163" s="37">
        <f>SUMIF(LoansC!$B$12:$B$187,Loans!$B163,LoansC!L$12:L$187)+SUMIF(LoansR!$B$12:$B$187,Loans!$B163,LoansR!L$12:L$187)</f>
        <v>0</v>
      </c>
      <c r="M163" s="37">
        <f>SUMIF(LoansC!$B$12:$B$187,Loans!$B163,LoansC!M$12:M$187)+SUMIF(LoansR!$B$12:$B$187,Loans!$B163,LoansR!M$12:M$187)</f>
        <v>0</v>
      </c>
      <c r="N163" s="37">
        <f>SUMIF(LoansC!$B$12:$B$187,Loans!$B163,LoansC!N$12:N$187)+SUMIF(LoansR!$B$12:$B$187,Loans!$B163,LoansR!N$12:N$187)</f>
        <v>0</v>
      </c>
      <c r="O163" s="37">
        <f>SUMIF(LoansC!$B$12:$B$187,Loans!$B163,LoansC!O$12:O$187)+SUMIF(LoansR!$B$12:$B$187,Loans!$B163,LoansR!O$12:O$187)</f>
        <v>0</v>
      </c>
      <c r="P163" s="37">
        <f>SUMIF(LoansC!$B$12:$B$187,Loans!$B163,LoansC!P$12:P$187)+SUMIF(LoansR!$B$12:$B$187,Loans!$B163,LoansR!P$12:P$187)</f>
        <v>0</v>
      </c>
      <c r="Q163" s="37">
        <f>SUMIF(LoansC!$B$12:$B$187,Loans!$B163,LoansC!Q$12:Q$187)+SUMIF(LoansR!$B$12:$B$187,Loans!$B163,LoansR!Q$12:Q$187)</f>
        <v>0</v>
      </c>
      <c r="R163" s="37">
        <f>SUMIF(LoansC!$B$12:$B$187,Loans!$B163,LoansC!R$12:R$187)+SUMIF(LoansR!$B$12:$B$187,Loans!$B163,LoansR!R$12:R$187)</f>
        <v>0</v>
      </c>
      <c r="S163" s="37">
        <f>SUMIF(LoansC!$B$12:$B$187,Loans!$B163,LoansC!S$12:S$187)+SUMIF(LoansR!$B$12:$B$187,Loans!$B163,LoansR!S$12:S$187)</f>
        <v>0</v>
      </c>
      <c r="T163" s="37">
        <f>SUMIF(LoansC!$B$12:$B$187,Loans!$B163,LoansC!T$12:T$187)+SUMIF(LoansR!$B$12:$B$187,Loans!$B163,LoansR!T$12:T$187)</f>
        <v>0</v>
      </c>
      <c r="U163" s="37">
        <f>(SUMIF(LoansC!$B$12:$B$187,Loans!$B163,LoansC!U$12:U$187)+SUMIF(LoansR!$B$12:$B$187,Loans!$B163,LoansR!U$12:U$187))/2</f>
        <v>1</v>
      </c>
      <c r="V163" s="37">
        <f>SUMIF(LoansC!$B$12:$B$187,Loans!$B163,LoansC!V$12:V$187)+SUMIF(LoansR!$B$12:$B$187,Loans!$B163,LoansR!V$12:V$187)</f>
        <v>0</v>
      </c>
      <c r="W163" s="37">
        <f>SUMIF(LoansC!$B$12:$B$187,Loans!$B163,LoansC!W$12:W$187)+SUMIF(LoansR!$B$12:$B$187,Loans!$B163,LoansR!W$12:W$187)</f>
        <v>0</v>
      </c>
      <c r="X163" s="50">
        <f>IF(MONTH($B163)&gt;=6,VLOOKUP(YEAR($B163)+1,SRECPrice!$B$5:$C$29,2,FALSE),VLOOKUP(YEAR($B163),SRECPrice!$B$5:$C$29,2,FALSE))</f>
        <v>209</v>
      </c>
      <c r="Y163" s="37">
        <f>SUMIF(LoansC!$B$12:$B$187,Loans!$B163,LoansC!Y$12:Y$187)+SUMIF(LoansR!$B$12:$B$187,Loans!$B163,LoansR!Y$12:Y$187)</f>
        <v>0</v>
      </c>
      <c r="Z163" s="37">
        <f>SUMIF(LoansC!$B$12:$B$187,Loans!$B163,LoansC!Z$12:Z$187)+SUMIF(LoansR!$B$12:$B$187,Loans!$B163,LoansR!Z$12:Z$187)</f>
        <v>0</v>
      </c>
      <c r="AA163" s="37">
        <f>SUMIF(LoansC!$B$12:$B$187,Loans!$B163,LoansC!AA$12:AA$187)+SUMIF(LoansR!$B$12:$B$187,Loans!$B163,LoansR!AA$12:AA$187)</f>
        <v>0</v>
      </c>
      <c r="AB163" s="37">
        <f>SUMIF(LoansC!$B$12:$B$187,Loans!$B163,LoansC!AB$12:AB$187)+SUMIF(LoansR!$B$12:$B$187,Loans!$B163,LoansR!AB$12:AB$187)</f>
        <v>0</v>
      </c>
      <c r="AC163" s="37">
        <f>SUMIF(LoansC!$B$12:$B$187,Loans!$B163,LoansC!AC$12:AC$187)+SUMIF(LoansR!$B$12:$B$187,Loans!$B163,LoansR!AC$12:AC$187)</f>
        <v>0</v>
      </c>
      <c r="AD163" s="37">
        <f>SUMIF(LoansC!$B$12:$B$187,Loans!$B163,LoansC!AD$12:AD$187)+SUMIF(LoansR!$B$12:$B$187,Loans!$B163,LoansR!AD$12:AD$187)</f>
        <v>0</v>
      </c>
      <c r="AE163" s="56">
        <f>SUMIF(LoansC!$B$12:$B$187,Loans!$B163,LoansC!AE$12:AE$187)</f>
        <v>9.6699999999999994E-2</v>
      </c>
      <c r="AF163" s="37">
        <f>SUMIF(LoansC!$B$12:$B$187,Loans!$B163,LoansC!AF$12:AF$187)+SUMIF(LoansR!$B$12:$B$187,Loans!$B163,LoansR!AF$12:AF$187)</f>
        <v>0</v>
      </c>
      <c r="AG163" s="37">
        <f>SUMIF(LoansC!$B$12:$B$187,Loans!$B163,LoansC!AG$12:AG$187)+SUMIF(LoansR!$B$12:$B$187,Loans!$B163,LoansR!AG$12:AG$187)</f>
        <v>0</v>
      </c>
      <c r="AH163" s="37">
        <f>SUMIF(LoansC!$B$12:$B$187,Loans!$B163,LoansC!AH$12:AH$187)+SUMIF(LoansR!$B$12:$B$187,Loans!$B163,LoansR!AH$12:AH$187)</f>
        <v>0</v>
      </c>
      <c r="AI163" s="37">
        <f>SUMIF(LoansC!$B$12:$B$187,Loans!$B163,LoansC!AI$12:AI$187)+SUMIF(LoansR!$B$12:$B$187,Loans!$B163,LoansR!AI$12:AI$187)</f>
        <v>0</v>
      </c>
      <c r="AJ163" s="37">
        <f>SUMIF(LoansC!$B$12:$B$187,Loans!$B163,LoansC!AJ$12:AJ$187)+SUMIF(LoansR!$B$12:$B$187,Loans!$B163,LoansR!AJ$12:AJ$187)</f>
        <v>0</v>
      </c>
      <c r="AK163" s="37">
        <f>SUMIF(LoansC!$B$12:$B$187,Loans!$B163,LoansC!AK$12:AK$187)+SUMIF(LoansR!$B$12:$B$187,Loans!$B163,LoansR!AK$12:AK$187)</f>
        <v>0</v>
      </c>
      <c r="AL163" s="37">
        <f>SUMIF(LoansC!$B$12:$B$187,Loans!$B163,LoansC!AL$12:AL$187)+SUMIF(LoansR!$B$12:$B$187,Loans!$B163,LoansR!AL$12:AL$187)</f>
        <v>0</v>
      </c>
      <c r="AM163" s="37">
        <f>SUMIF(LoansC!$B$12:$B$187,Loans!$B163,LoansC!AM$12:AM$187)+SUMIF(LoansR!$B$12:$B$187,Loans!$B163,LoansR!AM$12:AM$187)</f>
        <v>0</v>
      </c>
      <c r="AN163" s="37">
        <f>SUMIF(LoansC!$B$12:$B$187,Loans!$B163,LoansC!AN$12:AN$187)+SUMIF(LoansR!$B$12:$B$187,Loans!$B163,LoansR!AN$12:AN$187)</f>
        <v>0</v>
      </c>
      <c r="AP163" s="57"/>
    </row>
    <row r="164" spans="1:42" x14ac:dyDescent="0.2">
      <c r="A164" s="1">
        <f t="shared" si="8"/>
        <v>12</v>
      </c>
      <c r="B164" s="101">
        <f t="shared" si="9"/>
        <v>47848</v>
      </c>
      <c r="C164" s="37">
        <f>SUMIF(LoansC!$B$12:$B$187,Loans!$B164,LoansC!C$12:C$187)+SUMIF(LoansR!$B$12:$B$187,Loans!$B164,LoansR!C$12:C$187)</f>
        <v>0</v>
      </c>
      <c r="D164" s="37">
        <f>SUMIF(LoansC!$B$12:$B$187,Loans!$B164,LoansC!D$12:D$187)+SUMIF(LoansR!$B$12:$B$187,Loans!$B164,LoansR!D$12:D$187)</f>
        <v>166705899.51000002</v>
      </c>
      <c r="E164" s="37">
        <f>SUMIF(LoansC!$B$12:$B$187,Loans!$B164,LoansC!E$12:E$187)+SUMIF(LoansR!$B$12:$B$187,Loans!$B164,LoansR!E$12:E$187)</f>
        <v>0</v>
      </c>
      <c r="F164" s="37">
        <f>SUMIF(LoansC!$B$12:$B$187,Loans!$B164,LoansC!F$12:F$187)+SUMIF(LoansR!$B$12:$B$187,Loans!$B164,LoansR!F$12:F$187)</f>
        <v>0</v>
      </c>
      <c r="G164" s="37">
        <f>SUMIF(LoansC!$B$12:$B$187,Loans!$B164,LoansC!G$12:G$187)+SUMIF(LoansR!$B$12:$B$187,Loans!$B164,LoansR!G$12:G$187)</f>
        <v>0</v>
      </c>
      <c r="H164" s="37">
        <f>SUMIF(LoansC!$B$12:$B$187,Loans!$B164,LoansC!H$12:H$187)+SUMIF(LoansR!$B$12:$B$187,Loans!$B164,LoansR!H$12:H$187)</f>
        <v>0</v>
      </c>
      <c r="I164" s="37">
        <f>SUMIF(LoansC!$B$12:$B$187,Loans!$B164,LoansC!I$12:I$187)+SUMIF(LoansR!$B$12:$B$187,Loans!$B164,LoansR!I$12:I$187)</f>
        <v>0</v>
      </c>
      <c r="J164" s="37">
        <f>SUMIF(LoansC!$B$12:$B$187,Loans!$B164,LoansC!J$12:J$187)+SUMIF(LoansR!$B$12:$B$187,Loans!$B164,LoansR!J$12:J$187)</f>
        <v>0</v>
      </c>
      <c r="K164" s="37">
        <f>SUMIF(LoansC!$B$12:$B$187,Loans!$B164,LoansC!K$12:K$187)+SUMIF(LoansR!$B$12:$B$187,Loans!$B164,LoansR!K$12:K$187)</f>
        <v>0</v>
      </c>
      <c r="L164" s="37">
        <f>SUMIF(LoansC!$B$12:$B$187,Loans!$B164,LoansC!L$12:L$187)+SUMIF(LoansR!$B$12:$B$187,Loans!$B164,LoansR!L$12:L$187)</f>
        <v>0</v>
      </c>
      <c r="M164" s="37">
        <f>SUMIF(LoansC!$B$12:$B$187,Loans!$B164,LoansC!M$12:M$187)+SUMIF(LoansR!$B$12:$B$187,Loans!$B164,LoansR!M$12:M$187)</f>
        <v>0</v>
      </c>
      <c r="N164" s="37">
        <f>SUMIF(LoansC!$B$12:$B$187,Loans!$B164,LoansC!N$12:N$187)+SUMIF(LoansR!$B$12:$B$187,Loans!$B164,LoansR!N$12:N$187)</f>
        <v>0</v>
      </c>
      <c r="O164" s="37">
        <f>SUMIF(LoansC!$B$12:$B$187,Loans!$B164,LoansC!O$12:O$187)+SUMIF(LoansR!$B$12:$B$187,Loans!$B164,LoansR!O$12:O$187)</f>
        <v>0</v>
      </c>
      <c r="P164" s="37">
        <f>SUMIF(LoansC!$B$12:$B$187,Loans!$B164,LoansC!P$12:P$187)+SUMIF(LoansR!$B$12:$B$187,Loans!$B164,LoansR!P$12:P$187)</f>
        <v>0</v>
      </c>
      <c r="Q164" s="37">
        <f>SUMIF(LoansC!$B$12:$B$187,Loans!$B164,LoansC!Q$12:Q$187)+SUMIF(LoansR!$B$12:$B$187,Loans!$B164,LoansR!Q$12:Q$187)</f>
        <v>0</v>
      </c>
      <c r="R164" s="37">
        <f>SUMIF(LoansC!$B$12:$B$187,Loans!$B164,LoansC!R$12:R$187)+SUMIF(LoansR!$B$12:$B$187,Loans!$B164,LoansR!R$12:R$187)</f>
        <v>0</v>
      </c>
      <c r="S164" s="37">
        <f>SUMIF(LoansC!$B$12:$B$187,Loans!$B164,LoansC!S$12:S$187)+SUMIF(LoansR!$B$12:$B$187,Loans!$B164,LoansR!S$12:S$187)</f>
        <v>0</v>
      </c>
      <c r="T164" s="37">
        <f>SUMIF(LoansC!$B$12:$B$187,Loans!$B164,LoansC!T$12:T$187)+SUMIF(LoansR!$B$12:$B$187,Loans!$B164,LoansR!T$12:T$187)</f>
        <v>0</v>
      </c>
      <c r="U164" s="37">
        <f>(SUMIF(LoansC!$B$12:$B$187,Loans!$B164,LoansC!U$12:U$187)+SUMIF(LoansR!$B$12:$B$187,Loans!$B164,LoansR!U$12:U$187))/2</f>
        <v>1</v>
      </c>
      <c r="V164" s="37">
        <f>SUMIF(LoansC!$B$12:$B$187,Loans!$B164,LoansC!V$12:V$187)+SUMIF(LoansR!$B$12:$B$187,Loans!$B164,LoansR!V$12:V$187)</f>
        <v>0</v>
      </c>
      <c r="W164" s="37">
        <f>SUMIF(LoansC!$B$12:$B$187,Loans!$B164,LoansC!W$12:W$187)+SUMIF(LoansR!$B$12:$B$187,Loans!$B164,LoansR!W$12:W$187)</f>
        <v>0</v>
      </c>
      <c r="X164" s="50">
        <f>IF(MONTH($B164)&gt;=6,VLOOKUP(YEAR($B164)+1,SRECPrice!$B$5:$C$29,2,FALSE),VLOOKUP(YEAR($B164),SRECPrice!$B$5:$C$29,2,FALSE))</f>
        <v>209</v>
      </c>
      <c r="Y164" s="37">
        <f>SUMIF(LoansC!$B$12:$B$187,Loans!$B164,LoansC!Y$12:Y$187)+SUMIF(LoansR!$B$12:$B$187,Loans!$B164,LoansR!Y$12:Y$187)</f>
        <v>0</v>
      </c>
      <c r="Z164" s="37">
        <f>SUMIF(LoansC!$B$12:$B$187,Loans!$B164,LoansC!Z$12:Z$187)+SUMIF(LoansR!$B$12:$B$187,Loans!$B164,LoansR!Z$12:Z$187)</f>
        <v>0</v>
      </c>
      <c r="AA164" s="37">
        <f>SUMIF(LoansC!$B$12:$B$187,Loans!$B164,LoansC!AA$12:AA$187)+SUMIF(LoansR!$B$12:$B$187,Loans!$B164,LoansR!AA$12:AA$187)</f>
        <v>0</v>
      </c>
      <c r="AB164" s="37">
        <f>SUMIF(LoansC!$B$12:$B$187,Loans!$B164,LoansC!AB$12:AB$187)+SUMIF(LoansR!$B$12:$B$187,Loans!$B164,LoansR!AB$12:AB$187)</f>
        <v>0</v>
      </c>
      <c r="AC164" s="37">
        <f>SUMIF(LoansC!$B$12:$B$187,Loans!$B164,LoansC!AC$12:AC$187)+SUMIF(LoansR!$B$12:$B$187,Loans!$B164,LoansR!AC$12:AC$187)</f>
        <v>0</v>
      </c>
      <c r="AD164" s="37">
        <f>SUMIF(LoansC!$B$12:$B$187,Loans!$B164,LoansC!AD$12:AD$187)+SUMIF(LoansR!$B$12:$B$187,Loans!$B164,LoansR!AD$12:AD$187)</f>
        <v>0</v>
      </c>
      <c r="AE164" s="56">
        <f>SUMIF(LoansC!$B$12:$B$187,Loans!$B164,LoansC!AE$12:AE$187)</f>
        <v>9.6699999999999994E-2</v>
      </c>
      <c r="AF164" s="37">
        <f>SUMIF(LoansC!$B$12:$B$187,Loans!$B164,LoansC!AF$12:AF$187)+SUMIF(LoansR!$B$12:$B$187,Loans!$B164,LoansR!AF$12:AF$187)</f>
        <v>0</v>
      </c>
      <c r="AG164" s="37">
        <f>SUMIF(LoansC!$B$12:$B$187,Loans!$B164,LoansC!AG$12:AG$187)+SUMIF(LoansR!$B$12:$B$187,Loans!$B164,LoansR!AG$12:AG$187)</f>
        <v>0</v>
      </c>
      <c r="AH164" s="37">
        <f>SUMIF(LoansC!$B$12:$B$187,Loans!$B164,LoansC!AH$12:AH$187)+SUMIF(LoansR!$B$12:$B$187,Loans!$B164,LoansR!AH$12:AH$187)</f>
        <v>0</v>
      </c>
      <c r="AI164" s="37">
        <f>SUMIF(LoansC!$B$12:$B$187,Loans!$B164,LoansC!AI$12:AI$187)+SUMIF(LoansR!$B$12:$B$187,Loans!$B164,LoansR!AI$12:AI$187)</f>
        <v>0</v>
      </c>
      <c r="AJ164" s="37">
        <f>SUMIF(LoansC!$B$12:$B$187,Loans!$B164,LoansC!AJ$12:AJ$187)+SUMIF(LoansR!$B$12:$B$187,Loans!$B164,LoansR!AJ$12:AJ$187)</f>
        <v>0</v>
      </c>
      <c r="AK164" s="37">
        <f>SUMIF(LoansC!$B$12:$B$187,Loans!$B164,LoansC!AK$12:AK$187)+SUMIF(LoansR!$B$12:$B$187,Loans!$B164,LoansR!AK$12:AK$187)</f>
        <v>0</v>
      </c>
      <c r="AL164" s="37">
        <f>SUMIF(LoansC!$B$12:$B$187,Loans!$B164,LoansC!AL$12:AL$187)+SUMIF(LoansR!$B$12:$B$187,Loans!$B164,LoansR!AL$12:AL$187)</f>
        <v>0</v>
      </c>
      <c r="AM164" s="37">
        <f>SUMIF(LoansC!$B$12:$B$187,Loans!$B164,LoansC!AM$12:AM$187)+SUMIF(LoansR!$B$12:$B$187,Loans!$B164,LoansR!AM$12:AM$187)</f>
        <v>0</v>
      </c>
      <c r="AN164" s="37">
        <f>SUMIF(LoansC!$B$12:$B$187,Loans!$B164,LoansC!AN$12:AN$187)+SUMIF(LoansR!$B$12:$B$187,Loans!$B164,LoansR!AN$12:AN$187)</f>
        <v>0</v>
      </c>
      <c r="AP164" s="57"/>
    </row>
    <row r="165" spans="1:42" x14ac:dyDescent="0.2">
      <c r="A165" s="1">
        <f t="shared" si="8"/>
        <v>1</v>
      </c>
      <c r="B165" s="101">
        <f t="shared" si="9"/>
        <v>47879</v>
      </c>
      <c r="C165" s="37">
        <f>SUMIF(LoansC!$B$12:$B$187,Loans!$B165,LoansC!C$12:C$187)+SUMIF(LoansR!$B$12:$B$187,Loans!$B165,LoansR!C$12:C$187)</f>
        <v>0</v>
      </c>
      <c r="D165" s="37">
        <f>SUMIF(LoansC!$B$12:$B$187,Loans!$B165,LoansC!D$12:D$187)+SUMIF(LoansR!$B$12:$B$187,Loans!$B165,LoansR!D$12:D$187)</f>
        <v>166705899.51000002</v>
      </c>
      <c r="E165" s="37">
        <f>SUMIF(LoansC!$B$12:$B$187,Loans!$B165,LoansC!E$12:E$187)+SUMIF(LoansR!$B$12:$B$187,Loans!$B165,LoansR!E$12:E$187)</f>
        <v>0</v>
      </c>
      <c r="F165" s="37">
        <f>SUMIF(LoansC!$B$12:$B$187,Loans!$B165,LoansC!F$12:F$187)+SUMIF(LoansR!$B$12:$B$187,Loans!$B165,LoansR!F$12:F$187)</f>
        <v>0</v>
      </c>
      <c r="G165" s="37">
        <f>SUMIF(LoansC!$B$12:$B$187,Loans!$B165,LoansC!G$12:G$187)+SUMIF(LoansR!$B$12:$B$187,Loans!$B165,LoansR!G$12:G$187)</f>
        <v>0</v>
      </c>
      <c r="H165" s="37">
        <f>SUMIF(LoansC!$B$12:$B$187,Loans!$B165,LoansC!H$12:H$187)+SUMIF(LoansR!$B$12:$B$187,Loans!$B165,LoansR!H$12:H$187)</f>
        <v>0</v>
      </c>
      <c r="I165" s="37">
        <f>SUMIF(LoansC!$B$12:$B$187,Loans!$B165,LoansC!I$12:I$187)+SUMIF(LoansR!$B$12:$B$187,Loans!$B165,LoansR!I$12:I$187)</f>
        <v>0</v>
      </c>
      <c r="J165" s="37">
        <f>SUMIF(LoansC!$B$12:$B$187,Loans!$B165,LoansC!J$12:J$187)+SUMIF(LoansR!$B$12:$B$187,Loans!$B165,LoansR!J$12:J$187)</f>
        <v>0</v>
      </c>
      <c r="K165" s="37">
        <f>SUMIF(LoansC!$B$12:$B$187,Loans!$B165,LoansC!K$12:K$187)+SUMIF(LoansR!$B$12:$B$187,Loans!$B165,LoansR!K$12:K$187)</f>
        <v>0</v>
      </c>
      <c r="L165" s="37">
        <f>SUMIF(LoansC!$B$12:$B$187,Loans!$B165,LoansC!L$12:L$187)+SUMIF(LoansR!$B$12:$B$187,Loans!$B165,LoansR!L$12:L$187)</f>
        <v>0</v>
      </c>
      <c r="M165" s="37">
        <f>SUMIF(LoansC!$B$12:$B$187,Loans!$B165,LoansC!M$12:M$187)+SUMIF(LoansR!$B$12:$B$187,Loans!$B165,LoansR!M$12:M$187)</f>
        <v>0</v>
      </c>
      <c r="N165" s="37">
        <f>SUMIF(LoansC!$B$12:$B$187,Loans!$B165,LoansC!N$12:N$187)+SUMIF(LoansR!$B$12:$B$187,Loans!$B165,LoansR!N$12:N$187)</f>
        <v>0</v>
      </c>
      <c r="O165" s="37">
        <f>SUMIF(LoansC!$B$12:$B$187,Loans!$B165,LoansC!O$12:O$187)+SUMIF(LoansR!$B$12:$B$187,Loans!$B165,LoansR!O$12:O$187)</f>
        <v>0</v>
      </c>
      <c r="P165" s="37">
        <f>SUMIF(LoansC!$B$12:$B$187,Loans!$B165,LoansC!P$12:P$187)+SUMIF(LoansR!$B$12:$B$187,Loans!$B165,LoansR!P$12:P$187)</f>
        <v>0</v>
      </c>
      <c r="Q165" s="37">
        <f>SUMIF(LoansC!$B$12:$B$187,Loans!$B165,LoansC!Q$12:Q$187)+SUMIF(LoansR!$B$12:$B$187,Loans!$B165,LoansR!Q$12:Q$187)</f>
        <v>0</v>
      </c>
      <c r="R165" s="37">
        <f>SUMIF(LoansC!$B$12:$B$187,Loans!$B165,LoansC!R$12:R$187)+SUMIF(LoansR!$B$12:$B$187,Loans!$B165,LoansR!R$12:R$187)</f>
        <v>0</v>
      </c>
      <c r="S165" s="37">
        <f>SUMIF(LoansC!$B$12:$B$187,Loans!$B165,LoansC!S$12:S$187)+SUMIF(LoansR!$B$12:$B$187,Loans!$B165,LoansR!S$12:S$187)</f>
        <v>0</v>
      </c>
      <c r="T165" s="37">
        <f>SUMIF(LoansC!$B$12:$B$187,Loans!$B165,LoansC!T$12:T$187)+SUMIF(LoansR!$B$12:$B$187,Loans!$B165,LoansR!T$12:T$187)</f>
        <v>0</v>
      </c>
      <c r="U165" s="37">
        <f>(SUMIF(LoansC!$B$12:$B$187,Loans!$B165,LoansC!U$12:U$187)+SUMIF(LoansR!$B$12:$B$187,Loans!$B165,LoansR!U$12:U$187))/2</f>
        <v>1</v>
      </c>
      <c r="V165" s="37">
        <f>SUMIF(LoansC!$B$12:$B$187,Loans!$B165,LoansC!V$12:V$187)+SUMIF(LoansR!$B$12:$B$187,Loans!$B165,LoansR!V$12:V$187)</f>
        <v>0</v>
      </c>
      <c r="W165" s="37">
        <f>SUMIF(LoansC!$B$12:$B$187,Loans!$B165,LoansC!W$12:W$187)+SUMIF(LoansR!$B$12:$B$187,Loans!$B165,LoansR!W$12:W$187)</f>
        <v>0</v>
      </c>
      <c r="X165" s="50">
        <f>IF(MONTH($B165)&gt;=6,VLOOKUP(YEAR($B165)+1,SRECPrice!$B$5:$C$29,2,FALSE),VLOOKUP(YEAR($B165),SRECPrice!$B$5:$C$29,2,FALSE))</f>
        <v>209</v>
      </c>
      <c r="Y165" s="37">
        <f>SUMIF(LoansC!$B$12:$B$187,Loans!$B165,LoansC!Y$12:Y$187)+SUMIF(LoansR!$B$12:$B$187,Loans!$B165,LoansR!Y$12:Y$187)</f>
        <v>0</v>
      </c>
      <c r="Z165" s="37">
        <f>SUMIF(LoansC!$B$12:$B$187,Loans!$B165,LoansC!Z$12:Z$187)+SUMIF(LoansR!$B$12:$B$187,Loans!$B165,LoansR!Z$12:Z$187)</f>
        <v>0</v>
      </c>
      <c r="AA165" s="37">
        <f>SUMIF(LoansC!$B$12:$B$187,Loans!$B165,LoansC!AA$12:AA$187)+SUMIF(LoansR!$B$12:$B$187,Loans!$B165,LoansR!AA$12:AA$187)</f>
        <v>0</v>
      </c>
      <c r="AB165" s="37">
        <f>SUMIF(LoansC!$B$12:$B$187,Loans!$B165,LoansC!AB$12:AB$187)+SUMIF(LoansR!$B$12:$B$187,Loans!$B165,LoansR!AB$12:AB$187)</f>
        <v>0</v>
      </c>
      <c r="AC165" s="37">
        <f>SUMIF(LoansC!$B$12:$B$187,Loans!$B165,LoansC!AC$12:AC$187)+SUMIF(LoansR!$B$12:$B$187,Loans!$B165,LoansR!AC$12:AC$187)</f>
        <v>0</v>
      </c>
      <c r="AD165" s="37">
        <f>SUMIF(LoansC!$B$12:$B$187,Loans!$B165,LoansC!AD$12:AD$187)+SUMIF(LoansR!$B$12:$B$187,Loans!$B165,LoansR!AD$12:AD$187)</f>
        <v>0</v>
      </c>
      <c r="AE165" s="56">
        <f>SUMIF(LoansC!$B$12:$B$187,Loans!$B165,LoansC!AE$12:AE$187)</f>
        <v>9.6699999999999994E-2</v>
      </c>
      <c r="AF165" s="37">
        <f>SUMIF(LoansC!$B$12:$B$187,Loans!$B165,LoansC!AF$12:AF$187)+SUMIF(LoansR!$B$12:$B$187,Loans!$B165,LoansR!AF$12:AF$187)</f>
        <v>0</v>
      </c>
      <c r="AG165" s="37">
        <f>SUMIF(LoansC!$B$12:$B$187,Loans!$B165,LoansC!AG$12:AG$187)+SUMIF(LoansR!$B$12:$B$187,Loans!$B165,LoansR!AG$12:AG$187)</f>
        <v>0</v>
      </c>
      <c r="AH165" s="37">
        <f>SUMIF(LoansC!$B$12:$B$187,Loans!$B165,LoansC!AH$12:AH$187)+SUMIF(LoansR!$B$12:$B$187,Loans!$B165,LoansR!AH$12:AH$187)</f>
        <v>0</v>
      </c>
      <c r="AI165" s="37">
        <f>SUMIF(LoansC!$B$12:$B$187,Loans!$B165,LoansC!AI$12:AI$187)+SUMIF(LoansR!$B$12:$B$187,Loans!$B165,LoansR!AI$12:AI$187)</f>
        <v>0</v>
      </c>
      <c r="AJ165" s="37">
        <f>SUMIF(LoansC!$B$12:$B$187,Loans!$B165,LoansC!AJ$12:AJ$187)+SUMIF(LoansR!$B$12:$B$187,Loans!$B165,LoansR!AJ$12:AJ$187)</f>
        <v>0</v>
      </c>
      <c r="AK165" s="37">
        <f>SUMIF(LoansC!$B$12:$B$187,Loans!$B165,LoansC!AK$12:AK$187)+SUMIF(LoansR!$B$12:$B$187,Loans!$B165,LoansR!AK$12:AK$187)</f>
        <v>0</v>
      </c>
      <c r="AL165" s="37">
        <f>SUMIF(LoansC!$B$12:$B$187,Loans!$B165,LoansC!AL$12:AL$187)+SUMIF(LoansR!$B$12:$B$187,Loans!$B165,LoansR!AL$12:AL$187)</f>
        <v>0</v>
      </c>
      <c r="AM165" s="37">
        <f>SUMIF(LoansC!$B$12:$B$187,Loans!$B165,LoansC!AM$12:AM$187)+SUMIF(LoansR!$B$12:$B$187,Loans!$B165,LoansR!AM$12:AM$187)</f>
        <v>0</v>
      </c>
      <c r="AN165" s="37">
        <f>SUMIF(LoansC!$B$12:$B$187,Loans!$B165,LoansC!AN$12:AN$187)+SUMIF(LoansR!$B$12:$B$187,Loans!$B165,LoansR!AN$12:AN$187)</f>
        <v>0</v>
      </c>
      <c r="AP165" s="57"/>
    </row>
    <row r="166" spans="1:42" x14ac:dyDescent="0.2">
      <c r="A166" s="1">
        <f t="shared" si="8"/>
        <v>2</v>
      </c>
      <c r="B166" s="101">
        <f t="shared" si="9"/>
        <v>47907</v>
      </c>
      <c r="C166" s="37">
        <f>SUMIF(LoansC!$B$12:$B$187,Loans!$B166,LoansC!C$12:C$187)+SUMIF(LoansR!$B$12:$B$187,Loans!$B166,LoansR!C$12:C$187)</f>
        <v>0</v>
      </c>
      <c r="D166" s="37">
        <f>SUMIF(LoansC!$B$12:$B$187,Loans!$B166,LoansC!D$12:D$187)+SUMIF(LoansR!$B$12:$B$187,Loans!$B166,LoansR!D$12:D$187)</f>
        <v>166705899.51000002</v>
      </c>
      <c r="E166" s="37">
        <f>SUMIF(LoansC!$B$12:$B$187,Loans!$B166,LoansC!E$12:E$187)+SUMIF(LoansR!$B$12:$B$187,Loans!$B166,LoansR!E$12:E$187)</f>
        <v>0</v>
      </c>
      <c r="F166" s="37">
        <f>SUMIF(LoansC!$B$12:$B$187,Loans!$B166,LoansC!F$12:F$187)+SUMIF(LoansR!$B$12:$B$187,Loans!$B166,LoansR!F$12:F$187)</f>
        <v>0</v>
      </c>
      <c r="G166" s="37">
        <f>SUMIF(LoansC!$B$12:$B$187,Loans!$B166,LoansC!G$12:G$187)+SUMIF(LoansR!$B$12:$B$187,Loans!$B166,LoansR!G$12:G$187)</f>
        <v>0</v>
      </c>
      <c r="H166" s="37">
        <f>SUMIF(LoansC!$B$12:$B$187,Loans!$B166,LoansC!H$12:H$187)+SUMIF(LoansR!$B$12:$B$187,Loans!$B166,LoansR!H$12:H$187)</f>
        <v>0</v>
      </c>
      <c r="I166" s="37">
        <f>SUMIF(LoansC!$B$12:$B$187,Loans!$B166,LoansC!I$12:I$187)+SUMIF(LoansR!$B$12:$B$187,Loans!$B166,LoansR!I$12:I$187)</f>
        <v>0</v>
      </c>
      <c r="J166" s="37">
        <f>SUMIF(LoansC!$B$12:$B$187,Loans!$B166,LoansC!J$12:J$187)+SUMIF(LoansR!$B$12:$B$187,Loans!$B166,LoansR!J$12:J$187)</f>
        <v>0</v>
      </c>
      <c r="K166" s="37">
        <f>SUMIF(LoansC!$B$12:$B$187,Loans!$B166,LoansC!K$12:K$187)+SUMIF(LoansR!$B$12:$B$187,Loans!$B166,LoansR!K$12:K$187)</f>
        <v>0</v>
      </c>
      <c r="L166" s="37">
        <f>SUMIF(LoansC!$B$12:$B$187,Loans!$B166,LoansC!L$12:L$187)+SUMIF(LoansR!$B$12:$B$187,Loans!$B166,LoansR!L$12:L$187)</f>
        <v>0</v>
      </c>
      <c r="M166" s="37">
        <f>SUMIF(LoansC!$B$12:$B$187,Loans!$B166,LoansC!M$12:M$187)+SUMIF(LoansR!$B$12:$B$187,Loans!$B166,LoansR!M$12:M$187)</f>
        <v>0</v>
      </c>
      <c r="N166" s="37">
        <f>SUMIF(LoansC!$B$12:$B$187,Loans!$B166,LoansC!N$12:N$187)+SUMIF(LoansR!$B$12:$B$187,Loans!$B166,LoansR!N$12:N$187)</f>
        <v>0</v>
      </c>
      <c r="O166" s="37">
        <f>SUMIF(LoansC!$B$12:$B$187,Loans!$B166,LoansC!O$12:O$187)+SUMIF(LoansR!$B$12:$B$187,Loans!$B166,LoansR!O$12:O$187)</f>
        <v>0</v>
      </c>
      <c r="P166" s="37">
        <f>SUMIF(LoansC!$B$12:$B$187,Loans!$B166,LoansC!P$12:P$187)+SUMIF(LoansR!$B$12:$B$187,Loans!$B166,LoansR!P$12:P$187)</f>
        <v>0</v>
      </c>
      <c r="Q166" s="37">
        <f>SUMIF(LoansC!$B$12:$B$187,Loans!$B166,LoansC!Q$12:Q$187)+SUMIF(LoansR!$B$12:$B$187,Loans!$B166,LoansR!Q$12:Q$187)</f>
        <v>0</v>
      </c>
      <c r="R166" s="37">
        <f>SUMIF(LoansC!$B$12:$B$187,Loans!$B166,LoansC!R$12:R$187)+SUMIF(LoansR!$B$12:$B$187,Loans!$B166,LoansR!R$12:R$187)</f>
        <v>0</v>
      </c>
      <c r="S166" s="37">
        <f>SUMIF(LoansC!$B$12:$B$187,Loans!$B166,LoansC!S$12:S$187)+SUMIF(LoansR!$B$12:$B$187,Loans!$B166,LoansR!S$12:S$187)</f>
        <v>0</v>
      </c>
      <c r="T166" s="37">
        <f>SUMIF(LoansC!$B$12:$B$187,Loans!$B166,LoansC!T$12:T$187)+SUMIF(LoansR!$B$12:$B$187,Loans!$B166,LoansR!T$12:T$187)</f>
        <v>0</v>
      </c>
      <c r="U166" s="37">
        <f>(SUMIF(LoansC!$B$12:$B$187,Loans!$B166,LoansC!U$12:U$187)+SUMIF(LoansR!$B$12:$B$187,Loans!$B166,LoansR!U$12:U$187))/2</f>
        <v>1</v>
      </c>
      <c r="V166" s="37">
        <f>SUMIF(LoansC!$B$12:$B$187,Loans!$B166,LoansC!V$12:V$187)+SUMIF(LoansR!$B$12:$B$187,Loans!$B166,LoansR!V$12:V$187)</f>
        <v>0</v>
      </c>
      <c r="W166" s="37">
        <f>SUMIF(LoansC!$B$12:$B$187,Loans!$B166,LoansC!W$12:W$187)+SUMIF(LoansR!$B$12:$B$187,Loans!$B166,LoansR!W$12:W$187)</f>
        <v>0</v>
      </c>
      <c r="X166" s="50">
        <f>IF(MONTH($B166)&gt;=6,VLOOKUP(YEAR($B166)+1,SRECPrice!$B$5:$C$29,2,FALSE),VLOOKUP(YEAR($B166),SRECPrice!$B$5:$C$29,2,FALSE))</f>
        <v>209</v>
      </c>
      <c r="Y166" s="37">
        <f>SUMIF(LoansC!$B$12:$B$187,Loans!$B166,LoansC!Y$12:Y$187)+SUMIF(LoansR!$B$12:$B$187,Loans!$B166,LoansR!Y$12:Y$187)</f>
        <v>0</v>
      </c>
      <c r="Z166" s="37">
        <f>SUMIF(LoansC!$B$12:$B$187,Loans!$B166,LoansC!Z$12:Z$187)+SUMIF(LoansR!$B$12:$B$187,Loans!$B166,LoansR!Z$12:Z$187)</f>
        <v>0</v>
      </c>
      <c r="AA166" s="37">
        <f>SUMIF(LoansC!$B$12:$B$187,Loans!$B166,LoansC!AA$12:AA$187)+SUMIF(LoansR!$B$12:$B$187,Loans!$B166,LoansR!AA$12:AA$187)</f>
        <v>0</v>
      </c>
      <c r="AB166" s="37">
        <f>SUMIF(LoansC!$B$12:$B$187,Loans!$B166,LoansC!AB$12:AB$187)+SUMIF(LoansR!$B$12:$B$187,Loans!$B166,LoansR!AB$12:AB$187)</f>
        <v>0</v>
      </c>
      <c r="AC166" s="37">
        <f>SUMIF(LoansC!$B$12:$B$187,Loans!$B166,LoansC!AC$12:AC$187)+SUMIF(LoansR!$B$12:$B$187,Loans!$B166,LoansR!AC$12:AC$187)</f>
        <v>0</v>
      </c>
      <c r="AD166" s="37">
        <f>SUMIF(LoansC!$B$12:$B$187,Loans!$B166,LoansC!AD$12:AD$187)+SUMIF(LoansR!$B$12:$B$187,Loans!$B166,LoansR!AD$12:AD$187)</f>
        <v>0</v>
      </c>
      <c r="AE166" s="56">
        <f>SUMIF(LoansC!$B$12:$B$187,Loans!$B166,LoansC!AE$12:AE$187)</f>
        <v>9.6699999999999994E-2</v>
      </c>
      <c r="AF166" s="37">
        <f>SUMIF(LoansC!$B$12:$B$187,Loans!$B166,LoansC!AF$12:AF$187)+SUMIF(LoansR!$B$12:$B$187,Loans!$B166,LoansR!AF$12:AF$187)</f>
        <v>0</v>
      </c>
      <c r="AG166" s="37">
        <f>SUMIF(LoansC!$B$12:$B$187,Loans!$B166,LoansC!AG$12:AG$187)+SUMIF(LoansR!$B$12:$B$187,Loans!$B166,LoansR!AG$12:AG$187)</f>
        <v>0</v>
      </c>
      <c r="AH166" s="37">
        <f>SUMIF(LoansC!$B$12:$B$187,Loans!$B166,LoansC!AH$12:AH$187)+SUMIF(LoansR!$B$12:$B$187,Loans!$B166,LoansR!AH$12:AH$187)</f>
        <v>0</v>
      </c>
      <c r="AI166" s="37">
        <f>SUMIF(LoansC!$B$12:$B$187,Loans!$B166,LoansC!AI$12:AI$187)+SUMIF(LoansR!$B$12:$B$187,Loans!$B166,LoansR!AI$12:AI$187)</f>
        <v>0</v>
      </c>
      <c r="AJ166" s="37">
        <f>SUMIF(LoansC!$B$12:$B$187,Loans!$B166,LoansC!AJ$12:AJ$187)+SUMIF(LoansR!$B$12:$B$187,Loans!$B166,LoansR!AJ$12:AJ$187)</f>
        <v>0</v>
      </c>
      <c r="AK166" s="37">
        <f>SUMIF(LoansC!$B$12:$B$187,Loans!$B166,LoansC!AK$12:AK$187)+SUMIF(LoansR!$B$12:$B$187,Loans!$B166,LoansR!AK$12:AK$187)</f>
        <v>0</v>
      </c>
      <c r="AL166" s="37">
        <f>SUMIF(LoansC!$B$12:$B$187,Loans!$B166,LoansC!AL$12:AL$187)+SUMIF(LoansR!$B$12:$B$187,Loans!$B166,LoansR!AL$12:AL$187)</f>
        <v>0</v>
      </c>
      <c r="AM166" s="37">
        <f>SUMIF(LoansC!$B$12:$B$187,Loans!$B166,LoansC!AM$12:AM$187)+SUMIF(LoansR!$B$12:$B$187,Loans!$B166,LoansR!AM$12:AM$187)</f>
        <v>0</v>
      </c>
      <c r="AN166" s="37">
        <f>SUMIF(LoansC!$B$12:$B$187,Loans!$B166,LoansC!AN$12:AN$187)+SUMIF(LoansR!$B$12:$B$187,Loans!$B166,LoansR!AN$12:AN$187)</f>
        <v>0</v>
      </c>
      <c r="AP166" s="57"/>
    </row>
    <row r="167" spans="1:42" x14ac:dyDescent="0.2">
      <c r="A167" s="1">
        <f t="shared" si="8"/>
        <v>3</v>
      </c>
      <c r="B167" s="101">
        <f t="shared" si="9"/>
        <v>47938</v>
      </c>
      <c r="C167" s="37">
        <f>SUMIF(LoansC!$B$12:$B$187,Loans!$B167,LoansC!C$12:C$187)+SUMIF(LoansR!$B$12:$B$187,Loans!$B167,LoansR!C$12:C$187)</f>
        <v>0</v>
      </c>
      <c r="D167" s="37">
        <f>SUMIF(LoansC!$B$12:$B$187,Loans!$B167,LoansC!D$12:D$187)+SUMIF(LoansR!$B$12:$B$187,Loans!$B167,LoansR!D$12:D$187)</f>
        <v>166705899.51000002</v>
      </c>
      <c r="E167" s="37">
        <f>SUMIF(LoansC!$B$12:$B$187,Loans!$B167,LoansC!E$12:E$187)+SUMIF(LoansR!$B$12:$B$187,Loans!$B167,LoansR!E$12:E$187)</f>
        <v>0</v>
      </c>
      <c r="F167" s="37">
        <f>SUMIF(LoansC!$B$12:$B$187,Loans!$B167,LoansC!F$12:F$187)+SUMIF(LoansR!$B$12:$B$187,Loans!$B167,LoansR!F$12:F$187)</f>
        <v>0</v>
      </c>
      <c r="G167" s="37">
        <f>SUMIF(LoansC!$B$12:$B$187,Loans!$B167,LoansC!G$12:G$187)+SUMIF(LoansR!$B$12:$B$187,Loans!$B167,LoansR!G$12:G$187)</f>
        <v>0</v>
      </c>
      <c r="H167" s="37">
        <f>SUMIF(LoansC!$B$12:$B$187,Loans!$B167,LoansC!H$12:H$187)+SUMIF(LoansR!$B$12:$B$187,Loans!$B167,LoansR!H$12:H$187)</f>
        <v>0</v>
      </c>
      <c r="I167" s="37">
        <f>SUMIF(LoansC!$B$12:$B$187,Loans!$B167,LoansC!I$12:I$187)+SUMIF(LoansR!$B$12:$B$187,Loans!$B167,LoansR!I$12:I$187)</f>
        <v>0</v>
      </c>
      <c r="J167" s="37">
        <f>SUMIF(LoansC!$B$12:$B$187,Loans!$B167,LoansC!J$12:J$187)+SUMIF(LoansR!$B$12:$B$187,Loans!$B167,LoansR!J$12:J$187)</f>
        <v>0</v>
      </c>
      <c r="K167" s="37">
        <f>SUMIF(LoansC!$B$12:$B$187,Loans!$B167,LoansC!K$12:K$187)+SUMIF(LoansR!$B$12:$B$187,Loans!$B167,LoansR!K$12:K$187)</f>
        <v>0</v>
      </c>
      <c r="L167" s="37">
        <f>SUMIF(LoansC!$B$12:$B$187,Loans!$B167,LoansC!L$12:L$187)+SUMIF(LoansR!$B$12:$B$187,Loans!$B167,LoansR!L$12:L$187)</f>
        <v>0</v>
      </c>
      <c r="M167" s="37">
        <f>SUMIF(LoansC!$B$12:$B$187,Loans!$B167,LoansC!M$12:M$187)+SUMIF(LoansR!$B$12:$B$187,Loans!$B167,LoansR!M$12:M$187)</f>
        <v>0</v>
      </c>
      <c r="N167" s="37">
        <f>SUMIF(LoansC!$B$12:$B$187,Loans!$B167,LoansC!N$12:N$187)+SUMIF(LoansR!$B$12:$B$187,Loans!$B167,LoansR!N$12:N$187)</f>
        <v>0</v>
      </c>
      <c r="O167" s="37">
        <f>SUMIF(LoansC!$B$12:$B$187,Loans!$B167,LoansC!O$12:O$187)+SUMIF(LoansR!$B$12:$B$187,Loans!$B167,LoansR!O$12:O$187)</f>
        <v>0</v>
      </c>
      <c r="P167" s="37">
        <f>SUMIF(LoansC!$B$12:$B$187,Loans!$B167,LoansC!P$12:P$187)+SUMIF(LoansR!$B$12:$B$187,Loans!$B167,LoansR!P$12:P$187)</f>
        <v>0</v>
      </c>
      <c r="Q167" s="37">
        <f>SUMIF(LoansC!$B$12:$B$187,Loans!$B167,LoansC!Q$12:Q$187)+SUMIF(LoansR!$B$12:$B$187,Loans!$B167,LoansR!Q$12:Q$187)</f>
        <v>0</v>
      </c>
      <c r="R167" s="37">
        <f>SUMIF(LoansC!$B$12:$B$187,Loans!$B167,LoansC!R$12:R$187)+SUMIF(LoansR!$B$12:$B$187,Loans!$B167,LoansR!R$12:R$187)</f>
        <v>0</v>
      </c>
      <c r="S167" s="37">
        <f>SUMIF(LoansC!$B$12:$B$187,Loans!$B167,LoansC!S$12:S$187)+SUMIF(LoansR!$B$12:$B$187,Loans!$B167,LoansR!S$12:S$187)</f>
        <v>0</v>
      </c>
      <c r="T167" s="37">
        <f>SUMIF(LoansC!$B$12:$B$187,Loans!$B167,LoansC!T$12:T$187)+SUMIF(LoansR!$B$12:$B$187,Loans!$B167,LoansR!T$12:T$187)</f>
        <v>0</v>
      </c>
      <c r="U167" s="37">
        <f>(SUMIF(LoansC!$B$12:$B$187,Loans!$B167,LoansC!U$12:U$187)+SUMIF(LoansR!$B$12:$B$187,Loans!$B167,LoansR!U$12:U$187))/2</f>
        <v>1</v>
      </c>
      <c r="V167" s="37">
        <f>SUMIF(LoansC!$B$12:$B$187,Loans!$B167,LoansC!V$12:V$187)+SUMIF(LoansR!$B$12:$B$187,Loans!$B167,LoansR!V$12:V$187)</f>
        <v>0</v>
      </c>
      <c r="W167" s="37">
        <f>SUMIF(LoansC!$B$12:$B$187,Loans!$B167,LoansC!W$12:W$187)+SUMIF(LoansR!$B$12:$B$187,Loans!$B167,LoansR!W$12:W$187)</f>
        <v>0</v>
      </c>
      <c r="X167" s="50">
        <f>IF(MONTH($B167)&gt;=6,VLOOKUP(YEAR($B167)+1,SRECPrice!$B$5:$C$29,2,FALSE),VLOOKUP(YEAR($B167),SRECPrice!$B$5:$C$29,2,FALSE))</f>
        <v>209</v>
      </c>
      <c r="Y167" s="37">
        <f>SUMIF(LoansC!$B$12:$B$187,Loans!$B167,LoansC!Y$12:Y$187)+SUMIF(LoansR!$B$12:$B$187,Loans!$B167,LoansR!Y$12:Y$187)</f>
        <v>0</v>
      </c>
      <c r="Z167" s="37">
        <f>SUMIF(LoansC!$B$12:$B$187,Loans!$B167,LoansC!Z$12:Z$187)+SUMIF(LoansR!$B$12:$B$187,Loans!$B167,LoansR!Z$12:Z$187)</f>
        <v>0</v>
      </c>
      <c r="AA167" s="37">
        <f>SUMIF(LoansC!$B$12:$B$187,Loans!$B167,LoansC!AA$12:AA$187)+SUMIF(LoansR!$B$12:$B$187,Loans!$B167,LoansR!AA$12:AA$187)</f>
        <v>0</v>
      </c>
      <c r="AB167" s="37">
        <f>SUMIF(LoansC!$B$12:$B$187,Loans!$B167,LoansC!AB$12:AB$187)+SUMIF(LoansR!$B$12:$B$187,Loans!$B167,LoansR!AB$12:AB$187)</f>
        <v>0</v>
      </c>
      <c r="AC167" s="37">
        <f>SUMIF(LoansC!$B$12:$B$187,Loans!$B167,LoansC!AC$12:AC$187)+SUMIF(LoansR!$B$12:$B$187,Loans!$B167,LoansR!AC$12:AC$187)</f>
        <v>0</v>
      </c>
      <c r="AD167" s="37">
        <f>SUMIF(LoansC!$B$12:$B$187,Loans!$B167,LoansC!AD$12:AD$187)+SUMIF(LoansR!$B$12:$B$187,Loans!$B167,LoansR!AD$12:AD$187)</f>
        <v>0</v>
      </c>
      <c r="AE167" s="56">
        <f>SUMIF(LoansC!$B$12:$B$187,Loans!$B167,LoansC!AE$12:AE$187)</f>
        <v>9.6699999999999994E-2</v>
      </c>
      <c r="AF167" s="37">
        <f>SUMIF(LoansC!$B$12:$B$187,Loans!$B167,LoansC!AF$12:AF$187)+SUMIF(LoansR!$B$12:$B$187,Loans!$B167,LoansR!AF$12:AF$187)</f>
        <v>0</v>
      </c>
      <c r="AG167" s="37">
        <f>SUMIF(LoansC!$B$12:$B$187,Loans!$B167,LoansC!AG$12:AG$187)+SUMIF(LoansR!$B$12:$B$187,Loans!$B167,LoansR!AG$12:AG$187)</f>
        <v>0</v>
      </c>
      <c r="AH167" s="37">
        <f>SUMIF(LoansC!$B$12:$B$187,Loans!$B167,LoansC!AH$12:AH$187)+SUMIF(LoansR!$B$12:$B$187,Loans!$B167,LoansR!AH$12:AH$187)</f>
        <v>0</v>
      </c>
      <c r="AI167" s="37">
        <f>SUMIF(LoansC!$B$12:$B$187,Loans!$B167,LoansC!AI$12:AI$187)+SUMIF(LoansR!$B$12:$B$187,Loans!$B167,LoansR!AI$12:AI$187)</f>
        <v>0</v>
      </c>
      <c r="AJ167" s="37">
        <f>SUMIF(LoansC!$B$12:$B$187,Loans!$B167,LoansC!AJ$12:AJ$187)+SUMIF(LoansR!$B$12:$B$187,Loans!$B167,LoansR!AJ$12:AJ$187)</f>
        <v>0</v>
      </c>
      <c r="AK167" s="37">
        <f>SUMIF(LoansC!$B$12:$B$187,Loans!$B167,LoansC!AK$12:AK$187)+SUMIF(LoansR!$B$12:$B$187,Loans!$B167,LoansR!AK$12:AK$187)</f>
        <v>0</v>
      </c>
      <c r="AL167" s="37">
        <f>SUMIF(LoansC!$B$12:$B$187,Loans!$B167,LoansC!AL$12:AL$187)+SUMIF(LoansR!$B$12:$B$187,Loans!$B167,LoansR!AL$12:AL$187)</f>
        <v>0</v>
      </c>
      <c r="AM167" s="37">
        <f>SUMIF(LoansC!$B$12:$B$187,Loans!$B167,LoansC!AM$12:AM$187)+SUMIF(LoansR!$B$12:$B$187,Loans!$B167,LoansR!AM$12:AM$187)</f>
        <v>0</v>
      </c>
      <c r="AN167" s="37">
        <f>SUMIF(LoansC!$B$12:$B$187,Loans!$B167,LoansC!AN$12:AN$187)+SUMIF(LoansR!$B$12:$B$187,Loans!$B167,LoansR!AN$12:AN$187)</f>
        <v>0</v>
      </c>
      <c r="AP167" s="57"/>
    </row>
    <row r="168" spans="1:42" x14ac:dyDescent="0.2">
      <c r="A168" s="1">
        <f t="shared" si="8"/>
        <v>4</v>
      </c>
      <c r="B168" s="101">
        <f t="shared" si="9"/>
        <v>47968</v>
      </c>
      <c r="C168" s="37">
        <f>SUMIF(LoansC!$B$12:$B$187,Loans!$B168,LoansC!C$12:C$187)+SUMIF(LoansR!$B$12:$B$187,Loans!$B168,LoansR!C$12:C$187)</f>
        <v>0</v>
      </c>
      <c r="D168" s="37">
        <f>SUMIF(LoansC!$B$12:$B$187,Loans!$B168,LoansC!D$12:D$187)+SUMIF(LoansR!$B$12:$B$187,Loans!$B168,LoansR!D$12:D$187)</f>
        <v>166705899.51000002</v>
      </c>
      <c r="E168" s="37">
        <f>SUMIF(LoansC!$B$12:$B$187,Loans!$B168,LoansC!E$12:E$187)+SUMIF(LoansR!$B$12:$B$187,Loans!$B168,LoansR!E$12:E$187)</f>
        <v>0</v>
      </c>
      <c r="F168" s="37">
        <f>SUMIF(LoansC!$B$12:$B$187,Loans!$B168,LoansC!F$12:F$187)+SUMIF(LoansR!$B$12:$B$187,Loans!$B168,LoansR!F$12:F$187)</f>
        <v>0</v>
      </c>
      <c r="G168" s="37">
        <f>SUMIF(LoansC!$B$12:$B$187,Loans!$B168,LoansC!G$12:G$187)+SUMIF(LoansR!$B$12:$B$187,Loans!$B168,LoansR!G$12:G$187)</f>
        <v>0</v>
      </c>
      <c r="H168" s="37">
        <f>SUMIF(LoansC!$B$12:$B$187,Loans!$B168,LoansC!H$12:H$187)+SUMIF(LoansR!$B$12:$B$187,Loans!$B168,LoansR!H$12:H$187)</f>
        <v>0</v>
      </c>
      <c r="I168" s="37">
        <f>SUMIF(LoansC!$B$12:$B$187,Loans!$B168,LoansC!I$12:I$187)+SUMIF(LoansR!$B$12:$B$187,Loans!$B168,LoansR!I$12:I$187)</f>
        <v>0</v>
      </c>
      <c r="J168" s="37">
        <f>SUMIF(LoansC!$B$12:$B$187,Loans!$B168,LoansC!J$12:J$187)+SUMIF(LoansR!$B$12:$B$187,Loans!$B168,LoansR!J$12:J$187)</f>
        <v>0</v>
      </c>
      <c r="K168" s="37">
        <f>SUMIF(LoansC!$B$12:$B$187,Loans!$B168,LoansC!K$12:K$187)+SUMIF(LoansR!$B$12:$B$187,Loans!$B168,LoansR!K$12:K$187)</f>
        <v>0</v>
      </c>
      <c r="L168" s="37">
        <f>SUMIF(LoansC!$B$12:$B$187,Loans!$B168,LoansC!L$12:L$187)+SUMIF(LoansR!$B$12:$B$187,Loans!$B168,LoansR!L$12:L$187)</f>
        <v>0</v>
      </c>
      <c r="M168" s="37">
        <f>SUMIF(LoansC!$B$12:$B$187,Loans!$B168,LoansC!M$12:M$187)+SUMIF(LoansR!$B$12:$B$187,Loans!$B168,LoansR!M$12:M$187)</f>
        <v>0</v>
      </c>
      <c r="N168" s="37">
        <f>SUMIF(LoansC!$B$12:$B$187,Loans!$B168,LoansC!N$12:N$187)+SUMIF(LoansR!$B$12:$B$187,Loans!$B168,LoansR!N$12:N$187)</f>
        <v>0</v>
      </c>
      <c r="O168" s="37">
        <f>SUMIF(LoansC!$B$12:$B$187,Loans!$B168,LoansC!O$12:O$187)+SUMIF(LoansR!$B$12:$B$187,Loans!$B168,LoansR!O$12:O$187)</f>
        <v>0</v>
      </c>
      <c r="P168" s="37">
        <f>SUMIF(LoansC!$B$12:$B$187,Loans!$B168,LoansC!P$12:P$187)+SUMIF(LoansR!$B$12:$B$187,Loans!$B168,LoansR!P$12:P$187)</f>
        <v>0</v>
      </c>
      <c r="Q168" s="37">
        <f>SUMIF(LoansC!$B$12:$B$187,Loans!$B168,LoansC!Q$12:Q$187)+SUMIF(LoansR!$B$12:$B$187,Loans!$B168,LoansR!Q$12:Q$187)</f>
        <v>0</v>
      </c>
      <c r="R168" s="37">
        <f>SUMIF(LoansC!$B$12:$B$187,Loans!$B168,LoansC!R$12:R$187)+SUMIF(LoansR!$B$12:$B$187,Loans!$B168,LoansR!R$12:R$187)</f>
        <v>0</v>
      </c>
      <c r="S168" s="37">
        <f>SUMIF(LoansC!$B$12:$B$187,Loans!$B168,LoansC!S$12:S$187)+SUMIF(LoansR!$B$12:$B$187,Loans!$B168,LoansR!S$12:S$187)</f>
        <v>0</v>
      </c>
      <c r="T168" s="37">
        <f>SUMIF(LoansC!$B$12:$B$187,Loans!$B168,LoansC!T$12:T$187)+SUMIF(LoansR!$B$12:$B$187,Loans!$B168,LoansR!T$12:T$187)</f>
        <v>0</v>
      </c>
      <c r="U168" s="37">
        <f>(SUMIF(LoansC!$B$12:$B$187,Loans!$B168,LoansC!U$12:U$187)+SUMIF(LoansR!$B$12:$B$187,Loans!$B168,LoansR!U$12:U$187))/2</f>
        <v>1</v>
      </c>
      <c r="V168" s="37">
        <f>SUMIF(LoansC!$B$12:$B$187,Loans!$B168,LoansC!V$12:V$187)+SUMIF(LoansR!$B$12:$B$187,Loans!$B168,LoansR!V$12:V$187)</f>
        <v>0</v>
      </c>
      <c r="W168" s="37">
        <f>SUMIF(LoansC!$B$12:$B$187,Loans!$B168,LoansC!W$12:W$187)+SUMIF(LoansR!$B$12:$B$187,Loans!$B168,LoansR!W$12:W$187)</f>
        <v>0</v>
      </c>
      <c r="X168" s="50">
        <f>IF(MONTH($B168)&gt;=6,VLOOKUP(YEAR($B168)+1,SRECPrice!$B$5:$C$29,2,FALSE),VLOOKUP(YEAR($B168),SRECPrice!$B$5:$C$29,2,FALSE))</f>
        <v>209</v>
      </c>
      <c r="Y168" s="37">
        <f>SUMIF(LoansC!$B$12:$B$187,Loans!$B168,LoansC!Y$12:Y$187)+SUMIF(LoansR!$B$12:$B$187,Loans!$B168,LoansR!Y$12:Y$187)</f>
        <v>0</v>
      </c>
      <c r="Z168" s="37">
        <f>SUMIF(LoansC!$B$12:$B$187,Loans!$B168,LoansC!Z$12:Z$187)+SUMIF(LoansR!$B$12:$B$187,Loans!$B168,LoansR!Z$12:Z$187)</f>
        <v>0</v>
      </c>
      <c r="AA168" s="37">
        <f>SUMIF(LoansC!$B$12:$B$187,Loans!$B168,LoansC!AA$12:AA$187)+SUMIF(LoansR!$B$12:$B$187,Loans!$B168,LoansR!AA$12:AA$187)</f>
        <v>0</v>
      </c>
      <c r="AB168" s="37">
        <f>SUMIF(LoansC!$B$12:$B$187,Loans!$B168,LoansC!AB$12:AB$187)+SUMIF(LoansR!$B$12:$B$187,Loans!$B168,LoansR!AB$12:AB$187)</f>
        <v>0</v>
      </c>
      <c r="AC168" s="37">
        <f>SUMIF(LoansC!$B$12:$B$187,Loans!$B168,LoansC!AC$12:AC$187)+SUMIF(LoansR!$B$12:$B$187,Loans!$B168,LoansR!AC$12:AC$187)</f>
        <v>0</v>
      </c>
      <c r="AD168" s="37">
        <f>SUMIF(LoansC!$B$12:$B$187,Loans!$B168,LoansC!AD$12:AD$187)+SUMIF(LoansR!$B$12:$B$187,Loans!$B168,LoansR!AD$12:AD$187)</f>
        <v>0</v>
      </c>
      <c r="AE168" s="56">
        <f>SUMIF(LoansC!$B$12:$B$187,Loans!$B168,LoansC!AE$12:AE$187)</f>
        <v>9.6699999999999994E-2</v>
      </c>
      <c r="AF168" s="37">
        <f>SUMIF(LoansC!$B$12:$B$187,Loans!$B168,LoansC!AF$12:AF$187)+SUMIF(LoansR!$B$12:$B$187,Loans!$B168,LoansR!AF$12:AF$187)</f>
        <v>0</v>
      </c>
      <c r="AG168" s="37">
        <f>SUMIF(LoansC!$B$12:$B$187,Loans!$B168,LoansC!AG$12:AG$187)+SUMIF(LoansR!$B$12:$B$187,Loans!$B168,LoansR!AG$12:AG$187)</f>
        <v>0</v>
      </c>
      <c r="AH168" s="37">
        <f>SUMIF(LoansC!$B$12:$B$187,Loans!$B168,LoansC!AH$12:AH$187)+SUMIF(LoansR!$B$12:$B$187,Loans!$B168,LoansR!AH$12:AH$187)</f>
        <v>0</v>
      </c>
      <c r="AI168" s="37">
        <f>SUMIF(LoansC!$B$12:$B$187,Loans!$B168,LoansC!AI$12:AI$187)+SUMIF(LoansR!$B$12:$B$187,Loans!$B168,LoansR!AI$12:AI$187)</f>
        <v>0</v>
      </c>
      <c r="AJ168" s="37">
        <f>SUMIF(LoansC!$B$12:$B$187,Loans!$B168,LoansC!AJ$12:AJ$187)+SUMIF(LoansR!$B$12:$B$187,Loans!$B168,LoansR!AJ$12:AJ$187)</f>
        <v>0</v>
      </c>
      <c r="AK168" s="37">
        <f>SUMIF(LoansC!$B$12:$B$187,Loans!$B168,LoansC!AK$12:AK$187)+SUMIF(LoansR!$B$12:$B$187,Loans!$B168,LoansR!AK$12:AK$187)</f>
        <v>0</v>
      </c>
      <c r="AL168" s="37">
        <f>SUMIF(LoansC!$B$12:$B$187,Loans!$B168,LoansC!AL$12:AL$187)+SUMIF(LoansR!$B$12:$B$187,Loans!$B168,LoansR!AL$12:AL$187)</f>
        <v>0</v>
      </c>
      <c r="AM168" s="37">
        <f>SUMIF(LoansC!$B$12:$B$187,Loans!$B168,LoansC!AM$12:AM$187)+SUMIF(LoansR!$B$12:$B$187,Loans!$B168,LoansR!AM$12:AM$187)</f>
        <v>0</v>
      </c>
      <c r="AN168" s="37">
        <f>SUMIF(LoansC!$B$12:$B$187,Loans!$B168,LoansC!AN$12:AN$187)+SUMIF(LoansR!$B$12:$B$187,Loans!$B168,LoansR!AN$12:AN$187)</f>
        <v>0</v>
      </c>
      <c r="AP168" s="57"/>
    </row>
    <row r="169" spans="1:42" x14ac:dyDescent="0.2">
      <c r="A169" s="1">
        <f t="shared" si="8"/>
        <v>5</v>
      </c>
      <c r="B169" s="101">
        <f t="shared" si="9"/>
        <v>47999</v>
      </c>
      <c r="C169" s="37">
        <f>SUMIF(LoansC!$B$12:$B$187,Loans!$B169,LoansC!C$12:C$187)+SUMIF(LoansR!$B$12:$B$187,Loans!$B169,LoansR!C$12:C$187)</f>
        <v>0</v>
      </c>
      <c r="D169" s="37">
        <f>SUMIF(LoansC!$B$12:$B$187,Loans!$B169,LoansC!D$12:D$187)+SUMIF(LoansR!$B$12:$B$187,Loans!$B169,LoansR!D$12:D$187)</f>
        <v>166705899.51000002</v>
      </c>
      <c r="E169" s="37">
        <f>SUMIF(LoansC!$B$12:$B$187,Loans!$B169,LoansC!E$12:E$187)+SUMIF(LoansR!$B$12:$B$187,Loans!$B169,LoansR!E$12:E$187)</f>
        <v>0</v>
      </c>
      <c r="F169" s="37">
        <f>SUMIF(LoansC!$B$12:$B$187,Loans!$B169,LoansC!F$12:F$187)+SUMIF(LoansR!$B$12:$B$187,Loans!$B169,LoansR!F$12:F$187)</f>
        <v>0</v>
      </c>
      <c r="G169" s="37">
        <f>SUMIF(LoansC!$B$12:$B$187,Loans!$B169,LoansC!G$12:G$187)+SUMIF(LoansR!$B$12:$B$187,Loans!$B169,LoansR!G$12:G$187)</f>
        <v>0</v>
      </c>
      <c r="H169" s="37">
        <f>SUMIF(LoansC!$B$12:$B$187,Loans!$B169,LoansC!H$12:H$187)+SUMIF(LoansR!$B$12:$B$187,Loans!$B169,LoansR!H$12:H$187)</f>
        <v>0</v>
      </c>
      <c r="I169" s="37">
        <f>SUMIF(LoansC!$B$12:$B$187,Loans!$B169,LoansC!I$12:I$187)+SUMIF(LoansR!$B$12:$B$187,Loans!$B169,LoansR!I$12:I$187)</f>
        <v>0</v>
      </c>
      <c r="J169" s="37">
        <f>SUMIF(LoansC!$B$12:$B$187,Loans!$B169,LoansC!J$12:J$187)+SUMIF(LoansR!$B$12:$B$187,Loans!$B169,LoansR!J$12:J$187)</f>
        <v>0</v>
      </c>
      <c r="K169" s="37">
        <f>SUMIF(LoansC!$B$12:$B$187,Loans!$B169,LoansC!K$12:K$187)+SUMIF(LoansR!$B$12:$B$187,Loans!$B169,LoansR!K$12:K$187)</f>
        <v>0</v>
      </c>
      <c r="L169" s="37">
        <f>SUMIF(LoansC!$B$12:$B$187,Loans!$B169,LoansC!L$12:L$187)+SUMIF(LoansR!$B$12:$B$187,Loans!$B169,LoansR!L$12:L$187)</f>
        <v>0</v>
      </c>
      <c r="M169" s="37">
        <f>SUMIF(LoansC!$B$12:$B$187,Loans!$B169,LoansC!M$12:M$187)+SUMIF(LoansR!$B$12:$B$187,Loans!$B169,LoansR!M$12:M$187)</f>
        <v>0</v>
      </c>
      <c r="N169" s="37">
        <f>SUMIF(LoansC!$B$12:$B$187,Loans!$B169,LoansC!N$12:N$187)+SUMIF(LoansR!$B$12:$B$187,Loans!$B169,LoansR!N$12:N$187)</f>
        <v>0</v>
      </c>
      <c r="O169" s="37">
        <f>SUMIF(LoansC!$B$12:$B$187,Loans!$B169,LoansC!O$12:O$187)+SUMIF(LoansR!$B$12:$B$187,Loans!$B169,LoansR!O$12:O$187)</f>
        <v>0</v>
      </c>
      <c r="P169" s="37">
        <f>SUMIF(LoansC!$B$12:$B$187,Loans!$B169,LoansC!P$12:P$187)+SUMIF(LoansR!$B$12:$B$187,Loans!$B169,LoansR!P$12:P$187)</f>
        <v>0</v>
      </c>
      <c r="Q169" s="37">
        <f>SUMIF(LoansC!$B$12:$B$187,Loans!$B169,LoansC!Q$12:Q$187)+SUMIF(LoansR!$B$12:$B$187,Loans!$B169,LoansR!Q$12:Q$187)</f>
        <v>0</v>
      </c>
      <c r="R169" s="37">
        <f>SUMIF(LoansC!$B$12:$B$187,Loans!$B169,LoansC!R$12:R$187)+SUMIF(LoansR!$B$12:$B$187,Loans!$B169,LoansR!R$12:R$187)</f>
        <v>0</v>
      </c>
      <c r="S169" s="37">
        <f>SUMIF(LoansC!$B$12:$B$187,Loans!$B169,LoansC!S$12:S$187)+SUMIF(LoansR!$B$12:$B$187,Loans!$B169,LoansR!S$12:S$187)</f>
        <v>0</v>
      </c>
      <c r="T169" s="37">
        <f>SUMIF(LoansC!$B$12:$B$187,Loans!$B169,LoansC!T$12:T$187)+SUMIF(LoansR!$B$12:$B$187,Loans!$B169,LoansR!T$12:T$187)</f>
        <v>0</v>
      </c>
      <c r="U169" s="37">
        <f>(SUMIF(LoansC!$B$12:$B$187,Loans!$B169,LoansC!U$12:U$187)+SUMIF(LoansR!$B$12:$B$187,Loans!$B169,LoansR!U$12:U$187))/2</f>
        <v>1</v>
      </c>
      <c r="V169" s="37">
        <f>SUMIF(LoansC!$B$12:$B$187,Loans!$B169,LoansC!V$12:V$187)+SUMIF(LoansR!$B$12:$B$187,Loans!$B169,LoansR!V$12:V$187)</f>
        <v>0</v>
      </c>
      <c r="W169" s="37">
        <f>SUMIF(LoansC!$B$12:$B$187,Loans!$B169,LoansC!W$12:W$187)+SUMIF(LoansR!$B$12:$B$187,Loans!$B169,LoansR!W$12:W$187)</f>
        <v>0</v>
      </c>
      <c r="X169" s="50">
        <f>IF(MONTH($B169)&gt;=6,VLOOKUP(YEAR($B169)+1,SRECPrice!$B$5:$C$29,2,FALSE),VLOOKUP(YEAR($B169),SRECPrice!$B$5:$C$29,2,FALSE))</f>
        <v>209</v>
      </c>
      <c r="Y169" s="37">
        <f>SUMIF(LoansC!$B$12:$B$187,Loans!$B169,LoansC!Y$12:Y$187)+SUMIF(LoansR!$B$12:$B$187,Loans!$B169,LoansR!Y$12:Y$187)</f>
        <v>0</v>
      </c>
      <c r="Z169" s="37">
        <f>SUMIF(LoansC!$B$12:$B$187,Loans!$B169,LoansC!Z$12:Z$187)+SUMIF(LoansR!$B$12:$B$187,Loans!$B169,LoansR!Z$12:Z$187)</f>
        <v>0</v>
      </c>
      <c r="AA169" s="37">
        <f>SUMIF(LoansC!$B$12:$B$187,Loans!$B169,LoansC!AA$12:AA$187)+SUMIF(LoansR!$B$12:$B$187,Loans!$B169,LoansR!AA$12:AA$187)</f>
        <v>0</v>
      </c>
      <c r="AB169" s="37">
        <f>SUMIF(LoansC!$B$12:$B$187,Loans!$B169,LoansC!AB$12:AB$187)+SUMIF(LoansR!$B$12:$B$187,Loans!$B169,LoansR!AB$12:AB$187)</f>
        <v>0</v>
      </c>
      <c r="AC169" s="37">
        <f>SUMIF(LoansC!$B$12:$B$187,Loans!$B169,LoansC!AC$12:AC$187)+SUMIF(LoansR!$B$12:$B$187,Loans!$B169,LoansR!AC$12:AC$187)</f>
        <v>0</v>
      </c>
      <c r="AD169" s="37">
        <f>SUMIF(LoansC!$B$12:$B$187,Loans!$B169,LoansC!AD$12:AD$187)+SUMIF(LoansR!$B$12:$B$187,Loans!$B169,LoansR!AD$12:AD$187)</f>
        <v>0</v>
      </c>
      <c r="AE169" s="56">
        <f>SUMIF(LoansC!$B$12:$B$187,Loans!$B169,LoansC!AE$12:AE$187)</f>
        <v>9.6699999999999994E-2</v>
      </c>
      <c r="AF169" s="37">
        <f>SUMIF(LoansC!$B$12:$B$187,Loans!$B169,LoansC!AF$12:AF$187)+SUMIF(LoansR!$B$12:$B$187,Loans!$B169,LoansR!AF$12:AF$187)</f>
        <v>0</v>
      </c>
      <c r="AG169" s="37">
        <f>SUMIF(LoansC!$B$12:$B$187,Loans!$B169,LoansC!AG$12:AG$187)+SUMIF(LoansR!$B$12:$B$187,Loans!$B169,LoansR!AG$12:AG$187)</f>
        <v>0</v>
      </c>
      <c r="AH169" s="37">
        <f>SUMIF(LoansC!$B$12:$B$187,Loans!$B169,LoansC!AH$12:AH$187)+SUMIF(LoansR!$B$12:$B$187,Loans!$B169,LoansR!AH$12:AH$187)</f>
        <v>0</v>
      </c>
      <c r="AI169" s="37">
        <f>SUMIF(LoansC!$B$12:$B$187,Loans!$B169,LoansC!AI$12:AI$187)+SUMIF(LoansR!$B$12:$B$187,Loans!$B169,LoansR!AI$12:AI$187)</f>
        <v>0</v>
      </c>
      <c r="AJ169" s="37">
        <f>SUMIF(LoansC!$B$12:$B$187,Loans!$B169,LoansC!AJ$12:AJ$187)+SUMIF(LoansR!$B$12:$B$187,Loans!$B169,LoansR!AJ$12:AJ$187)</f>
        <v>0</v>
      </c>
      <c r="AK169" s="37">
        <f>SUMIF(LoansC!$B$12:$B$187,Loans!$B169,LoansC!AK$12:AK$187)+SUMIF(LoansR!$B$12:$B$187,Loans!$B169,LoansR!AK$12:AK$187)</f>
        <v>0</v>
      </c>
      <c r="AL169" s="37">
        <f>SUMIF(LoansC!$B$12:$B$187,Loans!$B169,LoansC!AL$12:AL$187)+SUMIF(LoansR!$B$12:$B$187,Loans!$B169,LoansR!AL$12:AL$187)</f>
        <v>0</v>
      </c>
      <c r="AM169" s="37">
        <f>SUMIF(LoansC!$B$12:$B$187,Loans!$B169,LoansC!AM$12:AM$187)+SUMIF(LoansR!$B$12:$B$187,Loans!$B169,LoansR!AM$12:AM$187)</f>
        <v>0</v>
      </c>
      <c r="AN169" s="37">
        <f>SUMIF(LoansC!$B$12:$B$187,Loans!$B169,LoansC!AN$12:AN$187)+SUMIF(LoansR!$B$12:$B$187,Loans!$B169,LoansR!AN$12:AN$187)</f>
        <v>0</v>
      </c>
      <c r="AP169" s="57"/>
    </row>
    <row r="170" spans="1:42" x14ac:dyDescent="0.2">
      <c r="A170" s="1">
        <f t="shared" si="8"/>
        <v>6</v>
      </c>
      <c r="B170" s="101">
        <f t="shared" si="9"/>
        <v>48029</v>
      </c>
      <c r="C170" s="37">
        <f>SUMIF(LoansC!$B$12:$B$187,Loans!$B170,LoansC!C$12:C$187)+SUMIF(LoansR!$B$12:$B$187,Loans!$B170,LoansR!C$12:C$187)</f>
        <v>0</v>
      </c>
      <c r="D170" s="37">
        <f>SUMIF(LoansC!$B$12:$B$187,Loans!$B170,LoansC!D$12:D$187)+SUMIF(LoansR!$B$12:$B$187,Loans!$B170,LoansR!D$12:D$187)</f>
        <v>166705899.51000002</v>
      </c>
      <c r="E170" s="37">
        <f>SUMIF(LoansC!$B$12:$B$187,Loans!$B170,LoansC!E$12:E$187)+SUMIF(LoansR!$B$12:$B$187,Loans!$B170,LoansR!E$12:E$187)</f>
        <v>0</v>
      </c>
      <c r="F170" s="37">
        <f>SUMIF(LoansC!$B$12:$B$187,Loans!$B170,LoansC!F$12:F$187)+SUMIF(LoansR!$B$12:$B$187,Loans!$B170,LoansR!F$12:F$187)</f>
        <v>0</v>
      </c>
      <c r="G170" s="37">
        <f>SUMIF(LoansC!$B$12:$B$187,Loans!$B170,LoansC!G$12:G$187)+SUMIF(LoansR!$B$12:$B$187,Loans!$B170,LoansR!G$12:G$187)</f>
        <v>0</v>
      </c>
      <c r="H170" s="37">
        <f>SUMIF(LoansC!$B$12:$B$187,Loans!$B170,LoansC!H$12:H$187)+SUMIF(LoansR!$B$12:$B$187,Loans!$B170,LoansR!H$12:H$187)</f>
        <v>0</v>
      </c>
      <c r="I170" s="37">
        <f>SUMIF(LoansC!$B$12:$B$187,Loans!$B170,LoansC!I$12:I$187)+SUMIF(LoansR!$B$12:$B$187,Loans!$B170,LoansR!I$12:I$187)</f>
        <v>0</v>
      </c>
      <c r="J170" s="37">
        <f>SUMIF(LoansC!$B$12:$B$187,Loans!$B170,LoansC!J$12:J$187)+SUMIF(LoansR!$B$12:$B$187,Loans!$B170,LoansR!J$12:J$187)</f>
        <v>0</v>
      </c>
      <c r="K170" s="37">
        <f>SUMIF(LoansC!$B$12:$B$187,Loans!$B170,LoansC!K$12:K$187)+SUMIF(LoansR!$B$12:$B$187,Loans!$B170,LoansR!K$12:K$187)</f>
        <v>0</v>
      </c>
      <c r="L170" s="37">
        <f>SUMIF(LoansC!$B$12:$B$187,Loans!$B170,LoansC!L$12:L$187)+SUMIF(LoansR!$B$12:$B$187,Loans!$B170,LoansR!L$12:L$187)</f>
        <v>0</v>
      </c>
      <c r="M170" s="37">
        <f>SUMIF(LoansC!$B$12:$B$187,Loans!$B170,LoansC!M$12:M$187)+SUMIF(LoansR!$B$12:$B$187,Loans!$B170,LoansR!M$12:M$187)</f>
        <v>0</v>
      </c>
      <c r="N170" s="37">
        <f>SUMIF(LoansC!$B$12:$B$187,Loans!$B170,LoansC!N$12:N$187)+SUMIF(LoansR!$B$12:$B$187,Loans!$B170,LoansR!N$12:N$187)</f>
        <v>0</v>
      </c>
      <c r="O170" s="37">
        <f>SUMIF(LoansC!$B$12:$B$187,Loans!$B170,LoansC!O$12:O$187)+SUMIF(LoansR!$B$12:$B$187,Loans!$B170,LoansR!O$12:O$187)</f>
        <v>0</v>
      </c>
      <c r="P170" s="37">
        <f>SUMIF(LoansC!$B$12:$B$187,Loans!$B170,LoansC!P$12:P$187)+SUMIF(LoansR!$B$12:$B$187,Loans!$B170,LoansR!P$12:P$187)</f>
        <v>0</v>
      </c>
      <c r="Q170" s="37">
        <f>SUMIF(LoansC!$B$12:$B$187,Loans!$B170,LoansC!Q$12:Q$187)+SUMIF(LoansR!$B$12:$B$187,Loans!$B170,LoansR!Q$12:Q$187)</f>
        <v>0</v>
      </c>
      <c r="R170" s="37">
        <f>SUMIF(LoansC!$B$12:$B$187,Loans!$B170,LoansC!R$12:R$187)+SUMIF(LoansR!$B$12:$B$187,Loans!$B170,LoansR!R$12:R$187)</f>
        <v>0</v>
      </c>
      <c r="S170" s="37">
        <f>SUMIF(LoansC!$B$12:$B$187,Loans!$B170,LoansC!S$12:S$187)+SUMIF(LoansR!$B$12:$B$187,Loans!$B170,LoansR!S$12:S$187)</f>
        <v>0</v>
      </c>
      <c r="T170" s="37">
        <f>SUMIF(LoansC!$B$12:$B$187,Loans!$B170,LoansC!T$12:T$187)+SUMIF(LoansR!$B$12:$B$187,Loans!$B170,LoansR!T$12:T$187)</f>
        <v>0</v>
      </c>
      <c r="U170" s="37">
        <f>(SUMIF(LoansC!$B$12:$B$187,Loans!$B170,LoansC!U$12:U$187)+SUMIF(LoansR!$B$12:$B$187,Loans!$B170,LoansR!U$12:U$187))/2</f>
        <v>1</v>
      </c>
      <c r="V170" s="37">
        <f>SUMIF(LoansC!$B$12:$B$187,Loans!$B170,LoansC!V$12:V$187)+SUMIF(LoansR!$B$12:$B$187,Loans!$B170,LoansR!V$12:V$187)</f>
        <v>0</v>
      </c>
      <c r="W170" s="37">
        <f>SUMIF(LoansC!$B$12:$B$187,Loans!$B170,LoansC!W$12:W$187)+SUMIF(LoansR!$B$12:$B$187,Loans!$B170,LoansR!W$12:W$187)</f>
        <v>0</v>
      </c>
      <c r="X170" s="50">
        <f>IF(MONTH($B170)&gt;=6,VLOOKUP(YEAR($B170)+1,SRECPrice!$B$5:$C$29,2,FALSE),VLOOKUP(YEAR($B170),SRECPrice!$B$5:$C$29,2,FALSE))</f>
        <v>209</v>
      </c>
      <c r="Y170" s="37">
        <f>SUMIF(LoansC!$B$12:$B$187,Loans!$B170,LoansC!Y$12:Y$187)+SUMIF(LoansR!$B$12:$B$187,Loans!$B170,LoansR!Y$12:Y$187)</f>
        <v>0</v>
      </c>
      <c r="Z170" s="37">
        <f>SUMIF(LoansC!$B$12:$B$187,Loans!$B170,LoansC!Z$12:Z$187)+SUMIF(LoansR!$B$12:$B$187,Loans!$B170,LoansR!Z$12:Z$187)</f>
        <v>0</v>
      </c>
      <c r="AA170" s="37">
        <f>SUMIF(LoansC!$B$12:$B$187,Loans!$B170,LoansC!AA$12:AA$187)+SUMIF(LoansR!$B$12:$B$187,Loans!$B170,LoansR!AA$12:AA$187)</f>
        <v>0</v>
      </c>
      <c r="AB170" s="37">
        <f>SUMIF(LoansC!$B$12:$B$187,Loans!$B170,LoansC!AB$12:AB$187)+SUMIF(LoansR!$B$12:$B$187,Loans!$B170,LoansR!AB$12:AB$187)</f>
        <v>0</v>
      </c>
      <c r="AC170" s="37">
        <f>SUMIF(LoansC!$B$12:$B$187,Loans!$B170,LoansC!AC$12:AC$187)+SUMIF(LoansR!$B$12:$B$187,Loans!$B170,LoansR!AC$12:AC$187)</f>
        <v>0</v>
      </c>
      <c r="AD170" s="37">
        <f>SUMIF(LoansC!$B$12:$B$187,Loans!$B170,LoansC!AD$12:AD$187)+SUMIF(LoansR!$B$12:$B$187,Loans!$B170,LoansR!AD$12:AD$187)</f>
        <v>0</v>
      </c>
      <c r="AE170" s="56">
        <f>SUMIF(LoansC!$B$12:$B$187,Loans!$B170,LoansC!AE$12:AE$187)</f>
        <v>9.6699999999999994E-2</v>
      </c>
      <c r="AF170" s="37">
        <f>SUMIF(LoansC!$B$12:$B$187,Loans!$B170,LoansC!AF$12:AF$187)+SUMIF(LoansR!$B$12:$B$187,Loans!$B170,LoansR!AF$12:AF$187)</f>
        <v>0</v>
      </c>
      <c r="AG170" s="37">
        <f>SUMIF(LoansC!$B$12:$B$187,Loans!$B170,LoansC!AG$12:AG$187)+SUMIF(LoansR!$B$12:$B$187,Loans!$B170,LoansR!AG$12:AG$187)</f>
        <v>0</v>
      </c>
      <c r="AH170" s="37">
        <f>SUMIF(LoansC!$B$12:$B$187,Loans!$B170,LoansC!AH$12:AH$187)+SUMIF(LoansR!$B$12:$B$187,Loans!$B170,LoansR!AH$12:AH$187)</f>
        <v>0</v>
      </c>
      <c r="AI170" s="37">
        <f>SUMIF(LoansC!$B$12:$B$187,Loans!$B170,LoansC!AI$12:AI$187)+SUMIF(LoansR!$B$12:$B$187,Loans!$B170,LoansR!AI$12:AI$187)</f>
        <v>0</v>
      </c>
      <c r="AJ170" s="37">
        <f>SUMIF(LoansC!$B$12:$B$187,Loans!$B170,LoansC!AJ$12:AJ$187)+SUMIF(LoansR!$B$12:$B$187,Loans!$B170,LoansR!AJ$12:AJ$187)</f>
        <v>0</v>
      </c>
      <c r="AK170" s="37">
        <f>SUMIF(LoansC!$B$12:$B$187,Loans!$B170,LoansC!AK$12:AK$187)+SUMIF(LoansR!$B$12:$B$187,Loans!$B170,LoansR!AK$12:AK$187)</f>
        <v>0</v>
      </c>
      <c r="AL170" s="37">
        <f>SUMIF(LoansC!$B$12:$B$187,Loans!$B170,LoansC!AL$12:AL$187)+SUMIF(LoansR!$B$12:$B$187,Loans!$B170,LoansR!AL$12:AL$187)</f>
        <v>0</v>
      </c>
      <c r="AM170" s="37">
        <f>SUMIF(LoansC!$B$12:$B$187,Loans!$B170,LoansC!AM$12:AM$187)+SUMIF(LoansR!$B$12:$B$187,Loans!$B170,LoansR!AM$12:AM$187)</f>
        <v>0</v>
      </c>
      <c r="AN170" s="37">
        <f>SUMIF(LoansC!$B$12:$B$187,Loans!$B170,LoansC!AN$12:AN$187)+SUMIF(LoansR!$B$12:$B$187,Loans!$B170,LoansR!AN$12:AN$187)</f>
        <v>0</v>
      </c>
      <c r="AP170" s="57"/>
    </row>
    <row r="171" spans="1:42" x14ac:dyDescent="0.2">
      <c r="A171" s="1">
        <f t="shared" si="8"/>
        <v>7</v>
      </c>
      <c r="B171" s="101">
        <f t="shared" si="9"/>
        <v>48060</v>
      </c>
      <c r="C171" s="37">
        <f>SUMIF(LoansC!$B$12:$B$187,Loans!$B171,LoansC!C$12:C$187)+SUMIF(LoansR!$B$12:$B$187,Loans!$B171,LoansR!C$12:C$187)</f>
        <v>0</v>
      </c>
      <c r="D171" s="37">
        <f>SUMIF(LoansC!$B$12:$B$187,Loans!$B171,LoansC!D$12:D$187)+SUMIF(LoansR!$B$12:$B$187,Loans!$B171,LoansR!D$12:D$187)</f>
        <v>166705899.51000002</v>
      </c>
      <c r="E171" s="37">
        <f>SUMIF(LoansC!$B$12:$B$187,Loans!$B171,LoansC!E$12:E$187)+SUMIF(LoansR!$B$12:$B$187,Loans!$B171,LoansR!E$12:E$187)</f>
        <v>0</v>
      </c>
      <c r="F171" s="37">
        <f>SUMIF(LoansC!$B$12:$B$187,Loans!$B171,LoansC!F$12:F$187)+SUMIF(LoansR!$B$12:$B$187,Loans!$B171,LoansR!F$12:F$187)</f>
        <v>0</v>
      </c>
      <c r="G171" s="37">
        <f>SUMIF(LoansC!$B$12:$B$187,Loans!$B171,LoansC!G$12:G$187)+SUMIF(LoansR!$B$12:$B$187,Loans!$B171,LoansR!G$12:G$187)</f>
        <v>0</v>
      </c>
      <c r="H171" s="37">
        <f>SUMIF(LoansC!$B$12:$B$187,Loans!$B171,LoansC!H$12:H$187)+SUMIF(LoansR!$B$12:$B$187,Loans!$B171,LoansR!H$12:H$187)</f>
        <v>0</v>
      </c>
      <c r="I171" s="37">
        <f>SUMIF(LoansC!$B$12:$B$187,Loans!$B171,LoansC!I$12:I$187)+SUMIF(LoansR!$B$12:$B$187,Loans!$B171,LoansR!I$12:I$187)</f>
        <v>0</v>
      </c>
      <c r="J171" s="37">
        <f>SUMIF(LoansC!$B$12:$B$187,Loans!$B171,LoansC!J$12:J$187)+SUMIF(LoansR!$B$12:$B$187,Loans!$B171,LoansR!J$12:J$187)</f>
        <v>0</v>
      </c>
      <c r="K171" s="37">
        <f>SUMIF(LoansC!$B$12:$B$187,Loans!$B171,LoansC!K$12:K$187)+SUMIF(LoansR!$B$12:$B$187,Loans!$B171,LoansR!K$12:K$187)</f>
        <v>0</v>
      </c>
      <c r="L171" s="37">
        <f>SUMIF(LoansC!$B$12:$B$187,Loans!$B171,LoansC!L$12:L$187)+SUMIF(LoansR!$B$12:$B$187,Loans!$B171,LoansR!L$12:L$187)</f>
        <v>0</v>
      </c>
      <c r="M171" s="37">
        <f>SUMIF(LoansC!$B$12:$B$187,Loans!$B171,LoansC!M$12:M$187)+SUMIF(LoansR!$B$12:$B$187,Loans!$B171,LoansR!M$12:M$187)</f>
        <v>0</v>
      </c>
      <c r="N171" s="37">
        <f>SUMIF(LoansC!$B$12:$B$187,Loans!$B171,LoansC!N$12:N$187)+SUMIF(LoansR!$B$12:$B$187,Loans!$B171,LoansR!N$12:N$187)</f>
        <v>0</v>
      </c>
      <c r="O171" s="37">
        <f>SUMIF(LoansC!$B$12:$B$187,Loans!$B171,LoansC!O$12:O$187)+SUMIF(LoansR!$B$12:$B$187,Loans!$B171,LoansR!O$12:O$187)</f>
        <v>0</v>
      </c>
      <c r="P171" s="37">
        <f>SUMIF(LoansC!$B$12:$B$187,Loans!$B171,LoansC!P$12:P$187)+SUMIF(LoansR!$B$12:$B$187,Loans!$B171,LoansR!P$12:P$187)</f>
        <v>0</v>
      </c>
      <c r="Q171" s="37">
        <f>SUMIF(LoansC!$B$12:$B$187,Loans!$B171,LoansC!Q$12:Q$187)+SUMIF(LoansR!$B$12:$B$187,Loans!$B171,LoansR!Q$12:Q$187)</f>
        <v>0</v>
      </c>
      <c r="R171" s="37">
        <f>SUMIF(LoansC!$B$12:$B$187,Loans!$B171,LoansC!R$12:R$187)+SUMIF(LoansR!$B$12:$B$187,Loans!$B171,LoansR!R$12:R$187)</f>
        <v>0</v>
      </c>
      <c r="S171" s="37">
        <f>SUMIF(LoansC!$B$12:$B$187,Loans!$B171,LoansC!S$12:S$187)+SUMIF(LoansR!$B$12:$B$187,Loans!$B171,LoansR!S$12:S$187)</f>
        <v>0</v>
      </c>
      <c r="T171" s="37">
        <f>SUMIF(LoansC!$B$12:$B$187,Loans!$B171,LoansC!T$12:T$187)+SUMIF(LoansR!$B$12:$B$187,Loans!$B171,LoansR!T$12:T$187)</f>
        <v>0</v>
      </c>
      <c r="U171" s="37">
        <f>(SUMIF(LoansC!$B$12:$B$187,Loans!$B171,LoansC!U$12:U$187)+SUMIF(LoansR!$B$12:$B$187,Loans!$B171,LoansR!U$12:U$187))/2</f>
        <v>1</v>
      </c>
      <c r="V171" s="37">
        <f>SUMIF(LoansC!$B$12:$B$187,Loans!$B171,LoansC!V$12:V$187)+SUMIF(LoansR!$B$12:$B$187,Loans!$B171,LoansR!V$12:V$187)</f>
        <v>0</v>
      </c>
      <c r="W171" s="37">
        <f>SUMIF(LoansC!$B$12:$B$187,Loans!$B171,LoansC!W$12:W$187)+SUMIF(LoansR!$B$12:$B$187,Loans!$B171,LoansR!W$12:W$187)</f>
        <v>0</v>
      </c>
      <c r="X171" s="50">
        <f>IF(MONTH($B171)&gt;=6,VLOOKUP(YEAR($B171)+1,SRECPrice!$B$5:$C$29,2,FALSE),VLOOKUP(YEAR($B171),SRECPrice!$B$5:$C$29,2,FALSE))</f>
        <v>209</v>
      </c>
      <c r="Y171" s="37">
        <f>SUMIF(LoansC!$B$12:$B$187,Loans!$B171,LoansC!Y$12:Y$187)+SUMIF(LoansR!$B$12:$B$187,Loans!$B171,LoansR!Y$12:Y$187)</f>
        <v>0</v>
      </c>
      <c r="Z171" s="37">
        <f>SUMIF(LoansC!$B$12:$B$187,Loans!$B171,LoansC!Z$12:Z$187)+SUMIF(LoansR!$B$12:$B$187,Loans!$B171,LoansR!Z$12:Z$187)</f>
        <v>0</v>
      </c>
      <c r="AA171" s="37">
        <f>SUMIF(LoansC!$B$12:$B$187,Loans!$B171,LoansC!AA$12:AA$187)+SUMIF(LoansR!$B$12:$B$187,Loans!$B171,LoansR!AA$12:AA$187)</f>
        <v>0</v>
      </c>
      <c r="AB171" s="37">
        <f>SUMIF(LoansC!$B$12:$B$187,Loans!$B171,LoansC!AB$12:AB$187)+SUMIF(LoansR!$B$12:$B$187,Loans!$B171,LoansR!AB$12:AB$187)</f>
        <v>0</v>
      </c>
      <c r="AC171" s="37">
        <f>SUMIF(LoansC!$B$12:$B$187,Loans!$B171,LoansC!AC$12:AC$187)+SUMIF(LoansR!$B$12:$B$187,Loans!$B171,LoansR!AC$12:AC$187)</f>
        <v>0</v>
      </c>
      <c r="AD171" s="37">
        <f>SUMIF(LoansC!$B$12:$B$187,Loans!$B171,LoansC!AD$12:AD$187)+SUMIF(LoansR!$B$12:$B$187,Loans!$B171,LoansR!AD$12:AD$187)</f>
        <v>0</v>
      </c>
      <c r="AE171" s="56">
        <f>SUMIF(LoansC!$B$12:$B$187,Loans!$B171,LoansC!AE$12:AE$187)</f>
        <v>9.6699999999999994E-2</v>
      </c>
      <c r="AF171" s="37">
        <f>SUMIF(LoansC!$B$12:$B$187,Loans!$B171,LoansC!AF$12:AF$187)+SUMIF(LoansR!$B$12:$B$187,Loans!$B171,LoansR!AF$12:AF$187)</f>
        <v>0</v>
      </c>
      <c r="AG171" s="37">
        <f>SUMIF(LoansC!$B$12:$B$187,Loans!$B171,LoansC!AG$12:AG$187)+SUMIF(LoansR!$B$12:$B$187,Loans!$B171,LoansR!AG$12:AG$187)</f>
        <v>0</v>
      </c>
      <c r="AH171" s="37">
        <f>SUMIF(LoansC!$B$12:$B$187,Loans!$B171,LoansC!AH$12:AH$187)+SUMIF(LoansR!$B$12:$B$187,Loans!$B171,LoansR!AH$12:AH$187)</f>
        <v>0</v>
      </c>
      <c r="AI171" s="37">
        <f>SUMIF(LoansC!$B$12:$B$187,Loans!$B171,LoansC!AI$12:AI$187)+SUMIF(LoansR!$B$12:$B$187,Loans!$B171,LoansR!AI$12:AI$187)</f>
        <v>0</v>
      </c>
      <c r="AJ171" s="37">
        <f>SUMIF(LoansC!$B$12:$B$187,Loans!$B171,LoansC!AJ$12:AJ$187)+SUMIF(LoansR!$B$12:$B$187,Loans!$B171,LoansR!AJ$12:AJ$187)</f>
        <v>0</v>
      </c>
      <c r="AK171" s="37">
        <f>SUMIF(LoansC!$B$12:$B$187,Loans!$B171,LoansC!AK$12:AK$187)+SUMIF(LoansR!$B$12:$B$187,Loans!$B171,LoansR!AK$12:AK$187)</f>
        <v>0</v>
      </c>
      <c r="AL171" s="37">
        <f>SUMIF(LoansC!$B$12:$B$187,Loans!$B171,LoansC!AL$12:AL$187)+SUMIF(LoansR!$B$12:$B$187,Loans!$B171,LoansR!AL$12:AL$187)</f>
        <v>0</v>
      </c>
      <c r="AM171" s="37">
        <f>SUMIF(LoansC!$B$12:$B$187,Loans!$B171,LoansC!AM$12:AM$187)+SUMIF(LoansR!$B$12:$B$187,Loans!$B171,LoansR!AM$12:AM$187)</f>
        <v>0</v>
      </c>
      <c r="AN171" s="37">
        <f>SUMIF(LoansC!$B$12:$B$187,Loans!$B171,LoansC!AN$12:AN$187)+SUMIF(LoansR!$B$12:$B$187,Loans!$B171,LoansR!AN$12:AN$187)</f>
        <v>0</v>
      </c>
      <c r="AP171" s="57"/>
    </row>
    <row r="172" spans="1:42" x14ac:dyDescent="0.2">
      <c r="A172" s="1">
        <f t="shared" si="8"/>
        <v>8</v>
      </c>
      <c r="B172" s="101">
        <f t="shared" si="9"/>
        <v>48091</v>
      </c>
      <c r="C172" s="37">
        <f>SUMIF(LoansC!$B$12:$B$187,Loans!$B172,LoansC!C$12:C$187)+SUMIF(LoansR!$B$12:$B$187,Loans!$B172,LoansR!C$12:C$187)</f>
        <v>0</v>
      </c>
      <c r="D172" s="37">
        <f>SUMIF(LoansC!$B$12:$B$187,Loans!$B172,LoansC!D$12:D$187)+SUMIF(LoansR!$B$12:$B$187,Loans!$B172,LoansR!D$12:D$187)</f>
        <v>166705899.51000002</v>
      </c>
      <c r="E172" s="37">
        <f>SUMIF(LoansC!$B$12:$B$187,Loans!$B172,LoansC!E$12:E$187)+SUMIF(LoansR!$B$12:$B$187,Loans!$B172,LoansR!E$12:E$187)</f>
        <v>0</v>
      </c>
      <c r="F172" s="37">
        <f>SUMIF(LoansC!$B$12:$B$187,Loans!$B172,LoansC!F$12:F$187)+SUMIF(LoansR!$B$12:$B$187,Loans!$B172,LoansR!F$12:F$187)</f>
        <v>0</v>
      </c>
      <c r="G172" s="37">
        <f>SUMIF(LoansC!$B$12:$B$187,Loans!$B172,LoansC!G$12:G$187)+SUMIF(LoansR!$B$12:$B$187,Loans!$B172,LoansR!G$12:G$187)</f>
        <v>0</v>
      </c>
      <c r="H172" s="37">
        <f>SUMIF(LoansC!$B$12:$B$187,Loans!$B172,LoansC!H$12:H$187)+SUMIF(LoansR!$B$12:$B$187,Loans!$B172,LoansR!H$12:H$187)</f>
        <v>0</v>
      </c>
      <c r="I172" s="37">
        <f>SUMIF(LoansC!$B$12:$B$187,Loans!$B172,LoansC!I$12:I$187)+SUMIF(LoansR!$B$12:$B$187,Loans!$B172,LoansR!I$12:I$187)</f>
        <v>0</v>
      </c>
      <c r="J172" s="37">
        <f>SUMIF(LoansC!$B$12:$B$187,Loans!$B172,LoansC!J$12:J$187)+SUMIF(LoansR!$B$12:$B$187,Loans!$B172,LoansR!J$12:J$187)</f>
        <v>0</v>
      </c>
      <c r="K172" s="37">
        <f>SUMIF(LoansC!$B$12:$B$187,Loans!$B172,LoansC!K$12:K$187)+SUMIF(LoansR!$B$12:$B$187,Loans!$B172,LoansR!K$12:K$187)</f>
        <v>0</v>
      </c>
      <c r="L172" s="37">
        <f>SUMIF(LoansC!$B$12:$B$187,Loans!$B172,LoansC!L$12:L$187)+SUMIF(LoansR!$B$12:$B$187,Loans!$B172,LoansR!L$12:L$187)</f>
        <v>0</v>
      </c>
      <c r="M172" s="37">
        <f>SUMIF(LoansC!$B$12:$B$187,Loans!$B172,LoansC!M$12:M$187)+SUMIF(LoansR!$B$12:$B$187,Loans!$B172,LoansR!M$12:M$187)</f>
        <v>0</v>
      </c>
      <c r="N172" s="37">
        <f>SUMIF(LoansC!$B$12:$B$187,Loans!$B172,LoansC!N$12:N$187)+SUMIF(LoansR!$B$12:$B$187,Loans!$B172,LoansR!N$12:N$187)</f>
        <v>0</v>
      </c>
      <c r="O172" s="37">
        <f>SUMIF(LoansC!$B$12:$B$187,Loans!$B172,LoansC!O$12:O$187)+SUMIF(LoansR!$B$12:$B$187,Loans!$B172,LoansR!O$12:O$187)</f>
        <v>0</v>
      </c>
      <c r="P172" s="37">
        <f>SUMIF(LoansC!$B$12:$B$187,Loans!$B172,LoansC!P$12:P$187)+SUMIF(LoansR!$B$12:$B$187,Loans!$B172,LoansR!P$12:P$187)</f>
        <v>0</v>
      </c>
      <c r="Q172" s="37">
        <f>SUMIF(LoansC!$B$12:$B$187,Loans!$B172,LoansC!Q$12:Q$187)+SUMIF(LoansR!$B$12:$B$187,Loans!$B172,LoansR!Q$12:Q$187)</f>
        <v>0</v>
      </c>
      <c r="R172" s="37">
        <f>SUMIF(LoansC!$B$12:$B$187,Loans!$B172,LoansC!R$12:R$187)+SUMIF(LoansR!$B$12:$B$187,Loans!$B172,LoansR!R$12:R$187)</f>
        <v>0</v>
      </c>
      <c r="S172" s="37">
        <f>SUMIF(LoansC!$B$12:$B$187,Loans!$B172,LoansC!S$12:S$187)+SUMIF(LoansR!$B$12:$B$187,Loans!$B172,LoansR!S$12:S$187)</f>
        <v>0</v>
      </c>
      <c r="T172" s="37">
        <f>SUMIF(LoansC!$B$12:$B$187,Loans!$B172,LoansC!T$12:T$187)+SUMIF(LoansR!$B$12:$B$187,Loans!$B172,LoansR!T$12:T$187)</f>
        <v>0</v>
      </c>
      <c r="U172" s="37">
        <f>(SUMIF(LoansC!$B$12:$B$187,Loans!$B172,LoansC!U$12:U$187)+SUMIF(LoansR!$B$12:$B$187,Loans!$B172,LoansR!U$12:U$187))/2</f>
        <v>1</v>
      </c>
      <c r="V172" s="37">
        <f>SUMIF(LoansC!$B$12:$B$187,Loans!$B172,LoansC!V$12:V$187)+SUMIF(LoansR!$B$12:$B$187,Loans!$B172,LoansR!V$12:V$187)</f>
        <v>0</v>
      </c>
      <c r="W172" s="37">
        <f>SUMIF(LoansC!$B$12:$B$187,Loans!$B172,LoansC!W$12:W$187)+SUMIF(LoansR!$B$12:$B$187,Loans!$B172,LoansR!W$12:W$187)</f>
        <v>0</v>
      </c>
      <c r="X172" s="50">
        <f>IF(MONTH($B172)&gt;=6,VLOOKUP(YEAR($B172)+1,SRECPrice!$B$5:$C$29,2,FALSE),VLOOKUP(YEAR($B172),SRECPrice!$B$5:$C$29,2,FALSE))</f>
        <v>209</v>
      </c>
      <c r="Y172" s="37">
        <f>SUMIF(LoansC!$B$12:$B$187,Loans!$B172,LoansC!Y$12:Y$187)+SUMIF(LoansR!$B$12:$B$187,Loans!$B172,LoansR!Y$12:Y$187)</f>
        <v>0</v>
      </c>
      <c r="Z172" s="37">
        <f>SUMIF(LoansC!$B$12:$B$187,Loans!$B172,LoansC!Z$12:Z$187)+SUMIF(LoansR!$B$12:$B$187,Loans!$B172,LoansR!Z$12:Z$187)</f>
        <v>0</v>
      </c>
      <c r="AA172" s="37">
        <f>SUMIF(LoansC!$B$12:$B$187,Loans!$B172,LoansC!AA$12:AA$187)+SUMIF(LoansR!$B$12:$B$187,Loans!$B172,LoansR!AA$12:AA$187)</f>
        <v>0</v>
      </c>
      <c r="AB172" s="37">
        <f>SUMIF(LoansC!$B$12:$B$187,Loans!$B172,LoansC!AB$12:AB$187)+SUMIF(LoansR!$B$12:$B$187,Loans!$B172,LoansR!AB$12:AB$187)</f>
        <v>0</v>
      </c>
      <c r="AC172" s="37">
        <f>SUMIF(LoansC!$B$12:$B$187,Loans!$B172,LoansC!AC$12:AC$187)+SUMIF(LoansR!$B$12:$B$187,Loans!$B172,LoansR!AC$12:AC$187)</f>
        <v>0</v>
      </c>
      <c r="AD172" s="37">
        <f>SUMIF(LoansC!$B$12:$B$187,Loans!$B172,LoansC!AD$12:AD$187)+SUMIF(LoansR!$B$12:$B$187,Loans!$B172,LoansR!AD$12:AD$187)</f>
        <v>0</v>
      </c>
      <c r="AE172" s="56">
        <f>SUMIF(LoansC!$B$12:$B$187,Loans!$B172,LoansC!AE$12:AE$187)</f>
        <v>9.6699999999999994E-2</v>
      </c>
      <c r="AF172" s="37">
        <f>SUMIF(LoansC!$B$12:$B$187,Loans!$B172,LoansC!AF$12:AF$187)+SUMIF(LoansR!$B$12:$B$187,Loans!$B172,LoansR!AF$12:AF$187)</f>
        <v>0</v>
      </c>
      <c r="AG172" s="37">
        <f>SUMIF(LoansC!$B$12:$B$187,Loans!$B172,LoansC!AG$12:AG$187)+SUMIF(LoansR!$B$12:$B$187,Loans!$B172,LoansR!AG$12:AG$187)</f>
        <v>0</v>
      </c>
      <c r="AH172" s="37">
        <f>SUMIF(LoansC!$B$12:$B$187,Loans!$B172,LoansC!AH$12:AH$187)+SUMIF(LoansR!$B$12:$B$187,Loans!$B172,LoansR!AH$12:AH$187)</f>
        <v>0</v>
      </c>
      <c r="AI172" s="37">
        <f>SUMIF(LoansC!$B$12:$B$187,Loans!$B172,LoansC!AI$12:AI$187)+SUMIF(LoansR!$B$12:$B$187,Loans!$B172,LoansR!AI$12:AI$187)</f>
        <v>0</v>
      </c>
      <c r="AJ172" s="37">
        <f>SUMIF(LoansC!$B$12:$B$187,Loans!$B172,LoansC!AJ$12:AJ$187)+SUMIF(LoansR!$B$12:$B$187,Loans!$B172,LoansR!AJ$12:AJ$187)</f>
        <v>0</v>
      </c>
      <c r="AK172" s="37">
        <f>SUMIF(LoansC!$B$12:$B$187,Loans!$B172,LoansC!AK$12:AK$187)+SUMIF(LoansR!$B$12:$B$187,Loans!$B172,LoansR!AK$12:AK$187)</f>
        <v>0</v>
      </c>
      <c r="AL172" s="37">
        <f>SUMIF(LoansC!$B$12:$B$187,Loans!$B172,LoansC!AL$12:AL$187)+SUMIF(LoansR!$B$12:$B$187,Loans!$B172,LoansR!AL$12:AL$187)</f>
        <v>0</v>
      </c>
      <c r="AM172" s="37">
        <f>SUMIF(LoansC!$B$12:$B$187,Loans!$B172,LoansC!AM$12:AM$187)+SUMIF(LoansR!$B$12:$B$187,Loans!$B172,LoansR!AM$12:AM$187)</f>
        <v>0</v>
      </c>
      <c r="AN172" s="37">
        <f>SUMIF(LoansC!$B$12:$B$187,Loans!$B172,LoansC!AN$12:AN$187)+SUMIF(LoansR!$B$12:$B$187,Loans!$B172,LoansR!AN$12:AN$187)</f>
        <v>0</v>
      </c>
      <c r="AP172" s="57"/>
    </row>
    <row r="173" spans="1:42" x14ac:dyDescent="0.2">
      <c r="A173" s="1">
        <f t="shared" si="8"/>
        <v>9</v>
      </c>
      <c r="B173" s="101">
        <f t="shared" ref="B173:B187" si="10">EOMONTH(B172,1)</f>
        <v>48121</v>
      </c>
      <c r="C173" s="37">
        <f>SUMIF(LoansC!$B$12:$B$187,Loans!$B173,LoansC!C$12:C$187)+SUMIF(LoansR!$B$12:$B$187,Loans!$B173,LoansR!C$12:C$187)</f>
        <v>0</v>
      </c>
      <c r="D173" s="37">
        <f>SUMIF(LoansC!$B$12:$B$187,Loans!$B173,LoansC!D$12:D$187)+SUMIF(LoansR!$B$12:$B$187,Loans!$B173,LoansR!D$12:D$187)</f>
        <v>166705899.51000002</v>
      </c>
      <c r="E173" s="37">
        <f>SUMIF(LoansC!$B$12:$B$187,Loans!$B173,LoansC!E$12:E$187)+SUMIF(LoansR!$B$12:$B$187,Loans!$B173,LoansR!E$12:E$187)</f>
        <v>0</v>
      </c>
      <c r="F173" s="37">
        <f>SUMIF(LoansC!$B$12:$B$187,Loans!$B173,LoansC!F$12:F$187)+SUMIF(LoansR!$B$12:$B$187,Loans!$B173,LoansR!F$12:F$187)</f>
        <v>0</v>
      </c>
      <c r="G173" s="37">
        <f>SUMIF(LoansC!$B$12:$B$187,Loans!$B173,LoansC!G$12:G$187)+SUMIF(LoansR!$B$12:$B$187,Loans!$B173,LoansR!G$12:G$187)</f>
        <v>0</v>
      </c>
      <c r="H173" s="37">
        <f>SUMIF(LoansC!$B$12:$B$187,Loans!$B173,LoansC!H$12:H$187)+SUMIF(LoansR!$B$12:$B$187,Loans!$B173,LoansR!H$12:H$187)</f>
        <v>0</v>
      </c>
      <c r="I173" s="37">
        <f>SUMIF(LoansC!$B$12:$B$187,Loans!$B173,LoansC!I$12:I$187)+SUMIF(LoansR!$B$12:$B$187,Loans!$B173,LoansR!I$12:I$187)</f>
        <v>0</v>
      </c>
      <c r="J173" s="37">
        <f>SUMIF(LoansC!$B$12:$B$187,Loans!$B173,LoansC!J$12:J$187)+SUMIF(LoansR!$B$12:$B$187,Loans!$B173,LoansR!J$12:J$187)</f>
        <v>0</v>
      </c>
      <c r="K173" s="37">
        <f>SUMIF(LoansC!$B$12:$B$187,Loans!$B173,LoansC!K$12:K$187)+SUMIF(LoansR!$B$12:$B$187,Loans!$B173,LoansR!K$12:K$187)</f>
        <v>0</v>
      </c>
      <c r="L173" s="37">
        <f>SUMIF(LoansC!$B$12:$B$187,Loans!$B173,LoansC!L$12:L$187)+SUMIF(LoansR!$B$12:$B$187,Loans!$B173,LoansR!L$12:L$187)</f>
        <v>0</v>
      </c>
      <c r="M173" s="37">
        <f>SUMIF(LoansC!$B$12:$B$187,Loans!$B173,LoansC!M$12:M$187)+SUMIF(LoansR!$B$12:$B$187,Loans!$B173,LoansR!M$12:M$187)</f>
        <v>0</v>
      </c>
      <c r="N173" s="37">
        <f>SUMIF(LoansC!$B$12:$B$187,Loans!$B173,LoansC!N$12:N$187)+SUMIF(LoansR!$B$12:$B$187,Loans!$B173,LoansR!N$12:N$187)</f>
        <v>0</v>
      </c>
      <c r="O173" s="37">
        <f>SUMIF(LoansC!$B$12:$B$187,Loans!$B173,LoansC!O$12:O$187)+SUMIF(LoansR!$B$12:$B$187,Loans!$B173,LoansR!O$12:O$187)</f>
        <v>0</v>
      </c>
      <c r="P173" s="37">
        <f>SUMIF(LoansC!$B$12:$B$187,Loans!$B173,LoansC!P$12:P$187)+SUMIF(LoansR!$B$12:$B$187,Loans!$B173,LoansR!P$12:P$187)</f>
        <v>0</v>
      </c>
      <c r="Q173" s="37">
        <f>SUMIF(LoansC!$B$12:$B$187,Loans!$B173,LoansC!Q$12:Q$187)+SUMIF(LoansR!$B$12:$B$187,Loans!$B173,LoansR!Q$12:Q$187)</f>
        <v>0</v>
      </c>
      <c r="R173" s="37">
        <f>SUMIF(LoansC!$B$12:$B$187,Loans!$B173,LoansC!R$12:R$187)+SUMIF(LoansR!$B$12:$B$187,Loans!$B173,LoansR!R$12:R$187)</f>
        <v>0</v>
      </c>
      <c r="S173" s="37">
        <f>SUMIF(LoansC!$B$12:$B$187,Loans!$B173,LoansC!S$12:S$187)+SUMIF(LoansR!$B$12:$B$187,Loans!$B173,LoansR!S$12:S$187)</f>
        <v>0</v>
      </c>
      <c r="T173" s="37">
        <f>SUMIF(LoansC!$B$12:$B$187,Loans!$B173,LoansC!T$12:T$187)+SUMIF(LoansR!$B$12:$B$187,Loans!$B173,LoansR!T$12:T$187)</f>
        <v>0</v>
      </c>
      <c r="U173" s="37">
        <f>(SUMIF(LoansC!$B$12:$B$187,Loans!$B173,LoansC!U$12:U$187)+SUMIF(LoansR!$B$12:$B$187,Loans!$B173,LoansR!U$12:U$187))/2</f>
        <v>1</v>
      </c>
      <c r="V173" s="37">
        <f>SUMIF(LoansC!$B$12:$B$187,Loans!$B173,LoansC!V$12:V$187)+SUMIF(LoansR!$B$12:$B$187,Loans!$B173,LoansR!V$12:V$187)</f>
        <v>0</v>
      </c>
      <c r="W173" s="37">
        <f>SUMIF(LoansC!$B$12:$B$187,Loans!$B173,LoansC!W$12:W$187)+SUMIF(LoansR!$B$12:$B$187,Loans!$B173,LoansR!W$12:W$187)</f>
        <v>0</v>
      </c>
      <c r="X173" s="50">
        <f>IF(MONTH($B173)&gt;=6,VLOOKUP(YEAR($B173)+1,SRECPrice!$B$5:$C$29,2,FALSE),VLOOKUP(YEAR($B173),SRECPrice!$B$5:$C$29,2,FALSE))</f>
        <v>209</v>
      </c>
      <c r="Y173" s="37">
        <f>SUMIF(LoansC!$B$12:$B$187,Loans!$B173,LoansC!Y$12:Y$187)+SUMIF(LoansR!$B$12:$B$187,Loans!$B173,LoansR!Y$12:Y$187)</f>
        <v>0</v>
      </c>
      <c r="Z173" s="37">
        <f>SUMIF(LoansC!$B$12:$B$187,Loans!$B173,LoansC!Z$12:Z$187)+SUMIF(LoansR!$B$12:$B$187,Loans!$B173,LoansR!Z$12:Z$187)</f>
        <v>0</v>
      </c>
      <c r="AA173" s="37">
        <f>SUMIF(LoansC!$B$12:$B$187,Loans!$B173,LoansC!AA$12:AA$187)+SUMIF(LoansR!$B$12:$B$187,Loans!$B173,LoansR!AA$12:AA$187)</f>
        <v>0</v>
      </c>
      <c r="AB173" s="37">
        <f>SUMIF(LoansC!$B$12:$B$187,Loans!$B173,LoansC!AB$12:AB$187)+SUMIF(LoansR!$B$12:$B$187,Loans!$B173,LoansR!AB$12:AB$187)</f>
        <v>0</v>
      </c>
      <c r="AC173" s="37">
        <f>SUMIF(LoansC!$B$12:$B$187,Loans!$B173,LoansC!AC$12:AC$187)+SUMIF(LoansR!$B$12:$B$187,Loans!$B173,LoansR!AC$12:AC$187)</f>
        <v>0</v>
      </c>
      <c r="AD173" s="37">
        <f>SUMIF(LoansC!$B$12:$B$187,Loans!$B173,LoansC!AD$12:AD$187)+SUMIF(LoansR!$B$12:$B$187,Loans!$B173,LoansR!AD$12:AD$187)</f>
        <v>0</v>
      </c>
      <c r="AE173" s="56">
        <f>SUMIF(LoansC!$B$12:$B$187,Loans!$B173,LoansC!AE$12:AE$187)</f>
        <v>9.6699999999999994E-2</v>
      </c>
      <c r="AF173" s="37">
        <f>SUMIF(LoansC!$B$12:$B$187,Loans!$B173,LoansC!AF$12:AF$187)+SUMIF(LoansR!$B$12:$B$187,Loans!$B173,LoansR!AF$12:AF$187)</f>
        <v>0</v>
      </c>
      <c r="AG173" s="37">
        <f>SUMIF(LoansC!$B$12:$B$187,Loans!$B173,LoansC!AG$12:AG$187)+SUMIF(LoansR!$B$12:$B$187,Loans!$B173,LoansR!AG$12:AG$187)</f>
        <v>0</v>
      </c>
      <c r="AH173" s="37">
        <f>SUMIF(LoansC!$B$12:$B$187,Loans!$B173,LoansC!AH$12:AH$187)+SUMIF(LoansR!$B$12:$B$187,Loans!$B173,LoansR!AH$12:AH$187)</f>
        <v>0</v>
      </c>
      <c r="AI173" s="37">
        <f>SUMIF(LoansC!$B$12:$B$187,Loans!$B173,LoansC!AI$12:AI$187)+SUMIF(LoansR!$B$12:$B$187,Loans!$B173,LoansR!AI$12:AI$187)</f>
        <v>0</v>
      </c>
      <c r="AJ173" s="37">
        <f>SUMIF(LoansC!$B$12:$B$187,Loans!$B173,LoansC!AJ$12:AJ$187)+SUMIF(LoansR!$B$12:$B$187,Loans!$B173,LoansR!AJ$12:AJ$187)</f>
        <v>0</v>
      </c>
      <c r="AK173" s="37">
        <f>SUMIF(LoansC!$B$12:$B$187,Loans!$B173,LoansC!AK$12:AK$187)+SUMIF(LoansR!$B$12:$B$187,Loans!$B173,LoansR!AK$12:AK$187)</f>
        <v>0</v>
      </c>
      <c r="AL173" s="37">
        <f>SUMIF(LoansC!$B$12:$B$187,Loans!$B173,LoansC!AL$12:AL$187)+SUMIF(LoansR!$B$12:$B$187,Loans!$B173,LoansR!AL$12:AL$187)</f>
        <v>0</v>
      </c>
      <c r="AM173" s="37">
        <f>SUMIF(LoansC!$B$12:$B$187,Loans!$B173,LoansC!AM$12:AM$187)+SUMIF(LoansR!$B$12:$B$187,Loans!$B173,LoansR!AM$12:AM$187)</f>
        <v>0</v>
      </c>
      <c r="AN173" s="37">
        <f>SUMIF(LoansC!$B$12:$B$187,Loans!$B173,LoansC!AN$12:AN$187)+SUMIF(LoansR!$B$12:$B$187,Loans!$B173,LoansR!AN$12:AN$187)</f>
        <v>0</v>
      </c>
      <c r="AP173" s="57"/>
    </row>
    <row r="174" spans="1:42" x14ac:dyDescent="0.2">
      <c r="A174" s="1">
        <f t="shared" si="8"/>
        <v>10</v>
      </c>
      <c r="B174" s="101">
        <f t="shared" si="10"/>
        <v>48152</v>
      </c>
      <c r="C174" s="37">
        <f>SUMIF(LoansC!$B$12:$B$187,Loans!$B174,LoansC!C$12:C$187)+SUMIF(LoansR!$B$12:$B$187,Loans!$B174,LoansR!C$12:C$187)</f>
        <v>0</v>
      </c>
      <c r="D174" s="37">
        <f>SUMIF(LoansC!$B$12:$B$187,Loans!$B174,LoansC!D$12:D$187)+SUMIF(LoansR!$B$12:$B$187,Loans!$B174,LoansR!D$12:D$187)</f>
        <v>166705899.51000002</v>
      </c>
      <c r="E174" s="37">
        <f>SUMIF(LoansC!$B$12:$B$187,Loans!$B174,LoansC!E$12:E$187)+SUMIF(LoansR!$B$12:$B$187,Loans!$B174,LoansR!E$12:E$187)</f>
        <v>0</v>
      </c>
      <c r="F174" s="37">
        <f>SUMIF(LoansC!$B$12:$B$187,Loans!$B174,LoansC!F$12:F$187)+SUMIF(LoansR!$B$12:$B$187,Loans!$B174,LoansR!F$12:F$187)</f>
        <v>0</v>
      </c>
      <c r="G174" s="37">
        <f>SUMIF(LoansC!$B$12:$B$187,Loans!$B174,LoansC!G$12:G$187)+SUMIF(LoansR!$B$12:$B$187,Loans!$B174,LoansR!G$12:G$187)</f>
        <v>0</v>
      </c>
      <c r="H174" s="37">
        <f>SUMIF(LoansC!$B$12:$B$187,Loans!$B174,LoansC!H$12:H$187)+SUMIF(LoansR!$B$12:$B$187,Loans!$B174,LoansR!H$12:H$187)</f>
        <v>0</v>
      </c>
      <c r="I174" s="37">
        <f>SUMIF(LoansC!$B$12:$B$187,Loans!$B174,LoansC!I$12:I$187)+SUMIF(LoansR!$B$12:$B$187,Loans!$B174,LoansR!I$12:I$187)</f>
        <v>0</v>
      </c>
      <c r="J174" s="37">
        <f>SUMIF(LoansC!$B$12:$B$187,Loans!$B174,LoansC!J$12:J$187)+SUMIF(LoansR!$B$12:$B$187,Loans!$B174,LoansR!J$12:J$187)</f>
        <v>0</v>
      </c>
      <c r="K174" s="37">
        <f>SUMIF(LoansC!$B$12:$B$187,Loans!$B174,LoansC!K$12:K$187)+SUMIF(LoansR!$B$12:$B$187,Loans!$B174,LoansR!K$12:K$187)</f>
        <v>0</v>
      </c>
      <c r="L174" s="37">
        <f>SUMIF(LoansC!$B$12:$B$187,Loans!$B174,LoansC!L$12:L$187)+SUMIF(LoansR!$B$12:$B$187,Loans!$B174,LoansR!L$12:L$187)</f>
        <v>0</v>
      </c>
      <c r="M174" s="37">
        <f>SUMIF(LoansC!$B$12:$B$187,Loans!$B174,LoansC!M$12:M$187)+SUMIF(LoansR!$B$12:$B$187,Loans!$B174,LoansR!M$12:M$187)</f>
        <v>0</v>
      </c>
      <c r="N174" s="37">
        <f>SUMIF(LoansC!$B$12:$B$187,Loans!$B174,LoansC!N$12:N$187)+SUMIF(LoansR!$B$12:$B$187,Loans!$B174,LoansR!N$12:N$187)</f>
        <v>0</v>
      </c>
      <c r="O174" s="37">
        <f>SUMIF(LoansC!$B$12:$B$187,Loans!$B174,LoansC!O$12:O$187)+SUMIF(LoansR!$B$12:$B$187,Loans!$B174,LoansR!O$12:O$187)</f>
        <v>0</v>
      </c>
      <c r="P174" s="37">
        <f>SUMIF(LoansC!$B$12:$B$187,Loans!$B174,LoansC!P$12:P$187)+SUMIF(LoansR!$B$12:$B$187,Loans!$B174,LoansR!P$12:P$187)</f>
        <v>0</v>
      </c>
      <c r="Q174" s="37">
        <f>SUMIF(LoansC!$B$12:$B$187,Loans!$B174,LoansC!Q$12:Q$187)+SUMIF(LoansR!$B$12:$B$187,Loans!$B174,LoansR!Q$12:Q$187)</f>
        <v>0</v>
      </c>
      <c r="R174" s="37">
        <f>SUMIF(LoansC!$B$12:$B$187,Loans!$B174,LoansC!R$12:R$187)+SUMIF(LoansR!$B$12:$B$187,Loans!$B174,LoansR!R$12:R$187)</f>
        <v>0</v>
      </c>
      <c r="S174" s="37">
        <f>SUMIF(LoansC!$B$12:$B$187,Loans!$B174,LoansC!S$12:S$187)+SUMIF(LoansR!$B$12:$B$187,Loans!$B174,LoansR!S$12:S$187)</f>
        <v>0</v>
      </c>
      <c r="T174" s="37">
        <f>SUMIF(LoansC!$B$12:$B$187,Loans!$B174,LoansC!T$12:T$187)+SUMIF(LoansR!$B$12:$B$187,Loans!$B174,LoansR!T$12:T$187)</f>
        <v>0</v>
      </c>
      <c r="U174" s="37">
        <f>(SUMIF(LoansC!$B$12:$B$187,Loans!$B174,LoansC!U$12:U$187)+SUMIF(LoansR!$B$12:$B$187,Loans!$B174,LoansR!U$12:U$187))/2</f>
        <v>1</v>
      </c>
      <c r="V174" s="37">
        <f>SUMIF(LoansC!$B$12:$B$187,Loans!$B174,LoansC!V$12:V$187)+SUMIF(LoansR!$B$12:$B$187,Loans!$B174,LoansR!V$12:V$187)</f>
        <v>0</v>
      </c>
      <c r="W174" s="37">
        <f>SUMIF(LoansC!$B$12:$B$187,Loans!$B174,LoansC!W$12:W$187)+SUMIF(LoansR!$B$12:$B$187,Loans!$B174,LoansR!W$12:W$187)</f>
        <v>0</v>
      </c>
      <c r="X174" s="50">
        <f>IF(MONTH($B174)&gt;=6,VLOOKUP(YEAR($B174)+1,SRECPrice!$B$5:$C$29,2,FALSE),VLOOKUP(YEAR($B174),SRECPrice!$B$5:$C$29,2,FALSE))</f>
        <v>209</v>
      </c>
      <c r="Y174" s="37">
        <f>SUMIF(LoansC!$B$12:$B$187,Loans!$B174,LoansC!Y$12:Y$187)+SUMIF(LoansR!$B$12:$B$187,Loans!$B174,LoansR!Y$12:Y$187)</f>
        <v>0</v>
      </c>
      <c r="Z174" s="37">
        <f>SUMIF(LoansC!$B$12:$B$187,Loans!$B174,LoansC!Z$12:Z$187)+SUMIF(LoansR!$B$12:$B$187,Loans!$B174,LoansR!Z$12:Z$187)</f>
        <v>0</v>
      </c>
      <c r="AA174" s="37">
        <f>SUMIF(LoansC!$B$12:$B$187,Loans!$B174,LoansC!AA$12:AA$187)+SUMIF(LoansR!$B$12:$B$187,Loans!$B174,LoansR!AA$12:AA$187)</f>
        <v>0</v>
      </c>
      <c r="AB174" s="37">
        <f>SUMIF(LoansC!$B$12:$B$187,Loans!$B174,LoansC!AB$12:AB$187)+SUMIF(LoansR!$B$12:$B$187,Loans!$B174,LoansR!AB$12:AB$187)</f>
        <v>0</v>
      </c>
      <c r="AC174" s="37">
        <f>SUMIF(LoansC!$B$12:$B$187,Loans!$B174,LoansC!AC$12:AC$187)+SUMIF(LoansR!$B$12:$B$187,Loans!$B174,LoansR!AC$12:AC$187)</f>
        <v>0</v>
      </c>
      <c r="AD174" s="37">
        <f>SUMIF(LoansC!$B$12:$B$187,Loans!$B174,LoansC!AD$12:AD$187)+SUMIF(LoansR!$B$12:$B$187,Loans!$B174,LoansR!AD$12:AD$187)</f>
        <v>0</v>
      </c>
      <c r="AE174" s="56">
        <f>SUMIF(LoansC!$B$12:$B$187,Loans!$B174,LoansC!AE$12:AE$187)</f>
        <v>9.6699999999999994E-2</v>
      </c>
      <c r="AF174" s="37">
        <f>SUMIF(LoansC!$B$12:$B$187,Loans!$B174,LoansC!AF$12:AF$187)+SUMIF(LoansR!$B$12:$B$187,Loans!$B174,LoansR!AF$12:AF$187)</f>
        <v>0</v>
      </c>
      <c r="AG174" s="37">
        <f>SUMIF(LoansC!$B$12:$B$187,Loans!$B174,LoansC!AG$12:AG$187)+SUMIF(LoansR!$B$12:$B$187,Loans!$B174,LoansR!AG$12:AG$187)</f>
        <v>0</v>
      </c>
      <c r="AH174" s="37">
        <f>SUMIF(LoansC!$B$12:$B$187,Loans!$B174,LoansC!AH$12:AH$187)+SUMIF(LoansR!$B$12:$B$187,Loans!$B174,LoansR!AH$12:AH$187)</f>
        <v>0</v>
      </c>
      <c r="AI174" s="37">
        <f>SUMIF(LoansC!$B$12:$B$187,Loans!$B174,LoansC!AI$12:AI$187)+SUMIF(LoansR!$B$12:$B$187,Loans!$B174,LoansR!AI$12:AI$187)</f>
        <v>0</v>
      </c>
      <c r="AJ174" s="37">
        <f>SUMIF(LoansC!$B$12:$B$187,Loans!$B174,LoansC!AJ$12:AJ$187)+SUMIF(LoansR!$B$12:$B$187,Loans!$B174,LoansR!AJ$12:AJ$187)</f>
        <v>0</v>
      </c>
      <c r="AK174" s="37">
        <f>SUMIF(LoansC!$B$12:$B$187,Loans!$B174,LoansC!AK$12:AK$187)+SUMIF(LoansR!$B$12:$B$187,Loans!$B174,LoansR!AK$12:AK$187)</f>
        <v>0</v>
      </c>
      <c r="AL174" s="37">
        <f>SUMIF(LoansC!$B$12:$B$187,Loans!$B174,LoansC!AL$12:AL$187)+SUMIF(LoansR!$B$12:$B$187,Loans!$B174,LoansR!AL$12:AL$187)</f>
        <v>0</v>
      </c>
      <c r="AM174" s="37">
        <f>SUMIF(LoansC!$B$12:$B$187,Loans!$B174,LoansC!AM$12:AM$187)+SUMIF(LoansR!$B$12:$B$187,Loans!$B174,LoansR!AM$12:AM$187)</f>
        <v>0</v>
      </c>
      <c r="AN174" s="37">
        <f>SUMIF(LoansC!$B$12:$B$187,Loans!$B174,LoansC!AN$12:AN$187)+SUMIF(LoansR!$B$12:$B$187,Loans!$B174,LoansR!AN$12:AN$187)</f>
        <v>0</v>
      </c>
      <c r="AP174" s="57"/>
    </row>
    <row r="175" spans="1:42" x14ac:dyDescent="0.2">
      <c r="A175" s="1">
        <f t="shared" si="8"/>
        <v>11</v>
      </c>
      <c r="B175" s="101">
        <f t="shared" si="10"/>
        <v>48182</v>
      </c>
      <c r="C175" s="37">
        <f>SUMIF(LoansC!$B$12:$B$187,Loans!$B175,LoansC!C$12:C$187)+SUMIF(LoansR!$B$12:$B$187,Loans!$B175,LoansR!C$12:C$187)</f>
        <v>0</v>
      </c>
      <c r="D175" s="37">
        <f>SUMIF(LoansC!$B$12:$B$187,Loans!$B175,LoansC!D$12:D$187)+SUMIF(LoansR!$B$12:$B$187,Loans!$B175,LoansR!D$12:D$187)</f>
        <v>166705899.51000002</v>
      </c>
      <c r="E175" s="37">
        <f>SUMIF(LoansC!$B$12:$B$187,Loans!$B175,LoansC!E$12:E$187)+SUMIF(LoansR!$B$12:$B$187,Loans!$B175,LoansR!E$12:E$187)</f>
        <v>0</v>
      </c>
      <c r="F175" s="37">
        <f>SUMIF(LoansC!$B$12:$B$187,Loans!$B175,LoansC!F$12:F$187)+SUMIF(LoansR!$B$12:$B$187,Loans!$B175,LoansR!F$12:F$187)</f>
        <v>0</v>
      </c>
      <c r="G175" s="37">
        <f>SUMIF(LoansC!$B$12:$B$187,Loans!$B175,LoansC!G$12:G$187)+SUMIF(LoansR!$B$12:$B$187,Loans!$B175,LoansR!G$12:G$187)</f>
        <v>0</v>
      </c>
      <c r="H175" s="37">
        <f>SUMIF(LoansC!$B$12:$B$187,Loans!$B175,LoansC!H$12:H$187)+SUMIF(LoansR!$B$12:$B$187,Loans!$B175,LoansR!H$12:H$187)</f>
        <v>0</v>
      </c>
      <c r="I175" s="37">
        <f>SUMIF(LoansC!$B$12:$B$187,Loans!$B175,LoansC!I$12:I$187)+SUMIF(LoansR!$B$12:$B$187,Loans!$B175,LoansR!I$12:I$187)</f>
        <v>0</v>
      </c>
      <c r="J175" s="37">
        <f>SUMIF(LoansC!$B$12:$B$187,Loans!$B175,LoansC!J$12:J$187)+SUMIF(LoansR!$B$12:$B$187,Loans!$B175,LoansR!J$12:J$187)</f>
        <v>0</v>
      </c>
      <c r="K175" s="37">
        <f>SUMIF(LoansC!$B$12:$B$187,Loans!$B175,LoansC!K$12:K$187)+SUMIF(LoansR!$B$12:$B$187,Loans!$B175,LoansR!K$12:K$187)</f>
        <v>0</v>
      </c>
      <c r="L175" s="37">
        <f>SUMIF(LoansC!$B$12:$B$187,Loans!$B175,LoansC!L$12:L$187)+SUMIF(LoansR!$B$12:$B$187,Loans!$B175,LoansR!L$12:L$187)</f>
        <v>0</v>
      </c>
      <c r="M175" s="37">
        <f>SUMIF(LoansC!$B$12:$B$187,Loans!$B175,LoansC!M$12:M$187)+SUMIF(LoansR!$B$12:$B$187,Loans!$B175,LoansR!M$12:M$187)</f>
        <v>0</v>
      </c>
      <c r="N175" s="37">
        <f>SUMIF(LoansC!$B$12:$B$187,Loans!$B175,LoansC!N$12:N$187)+SUMIF(LoansR!$B$12:$B$187,Loans!$B175,LoansR!N$12:N$187)</f>
        <v>0</v>
      </c>
      <c r="O175" s="37">
        <f>SUMIF(LoansC!$B$12:$B$187,Loans!$B175,LoansC!O$12:O$187)+SUMIF(LoansR!$B$12:$B$187,Loans!$B175,LoansR!O$12:O$187)</f>
        <v>0</v>
      </c>
      <c r="P175" s="37">
        <f>SUMIF(LoansC!$B$12:$B$187,Loans!$B175,LoansC!P$12:P$187)+SUMIF(LoansR!$B$12:$B$187,Loans!$B175,LoansR!P$12:P$187)</f>
        <v>0</v>
      </c>
      <c r="Q175" s="37">
        <f>SUMIF(LoansC!$B$12:$B$187,Loans!$B175,LoansC!Q$12:Q$187)+SUMIF(LoansR!$B$12:$B$187,Loans!$B175,LoansR!Q$12:Q$187)</f>
        <v>0</v>
      </c>
      <c r="R175" s="37">
        <f>SUMIF(LoansC!$B$12:$B$187,Loans!$B175,LoansC!R$12:R$187)+SUMIF(LoansR!$B$12:$B$187,Loans!$B175,LoansR!R$12:R$187)</f>
        <v>0</v>
      </c>
      <c r="S175" s="37">
        <f>SUMIF(LoansC!$B$12:$B$187,Loans!$B175,LoansC!S$12:S$187)+SUMIF(LoansR!$B$12:$B$187,Loans!$B175,LoansR!S$12:S$187)</f>
        <v>0</v>
      </c>
      <c r="T175" s="37">
        <f>SUMIF(LoansC!$B$12:$B$187,Loans!$B175,LoansC!T$12:T$187)+SUMIF(LoansR!$B$12:$B$187,Loans!$B175,LoansR!T$12:T$187)</f>
        <v>0</v>
      </c>
      <c r="U175" s="37">
        <f>(SUMIF(LoansC!$B$12:$B$187,Loans!$B175,LoansC!U$12:U$187)+SUMIF(LoansR!$B$12:$B$187,Loans!$B175,LoansR!U$12:U$187))/2</f>
        <v>1</v>
      </c>
      <c r="V175" s="37">
        <f>SUMIF(LoansC!$B$12:$B$187,Loans!$B175,LoansC!V$12:V$187)+SUMIF(LoansR!$B$12:$B$187,Loans!$B175,LoansR!V$12:V$187)</f>
        <v>0</v>
      </c>
      <c r="W175" s="37">
        <f>SUMIF(LoansC!$B$12:$B$187,Loans!$B175,LoansC!W$12:W$187)+SUMIF(LoansR!$B$12:$B$187,Loans!$B175,LoansR!W$12:W$187)</f>
        <v>0</v>
      </c>
      <c r="X175" s="50">
        <f>IF(MONTH($B175)&gt;=6,VLOOKUP(YEAR($B175)+1,SRECPrice!$B$5:$C$29,2,FALSE),VLOOKUP(YEAR($B175),SRECPrice!$B$5:$C$29,2,FALSE))</f>
        <v>209</v>
      </c>
      <c r="Y175" s="37">
        <f>SUMIF(LoansC!$B$12:$B$187,Loans!$B175,LoansC!Y$12:Y$187)+SUMIF(LoansR!$B$12:$B$187,Loans!$B175,LoansR!Y$12:Y$187)</f>
        <v>0</v>
      </c>
      <c r="Z175" s="37">
        <f>SUMIF(LoansC!$B$12:$B$187,Loans!$B175,LoansC!Z$12:Z$187)+SUMIF(LoansR!$B$12:$B$187,Loans!$B175,LoansR!Z$12:Z$187)</f>
        <v>0</v>
      </c>
      <c r="AA175" s="37">
        <f>SUMIF(LoansC!$B$12:$B$187,Loans!$B175,LoansC!AA$12:AA$187)+SUMIF(LoansR!$B$12:$B$187,Loans!$B175,LoansR!AA$12:AA$187)</f>
        <v>0</v>
      </c>
      <c r="AB175" s="37">
        <f>SUMIF(LoansC!$B$12:$B$187,Loans!$B175,LoansC!AB$12:AB$187)+SUMIF(LoansR!$B$12:$B$187,Loans!$B175,LoansR!AB$12:AB$187)</f>
        <v>0</v>
      </c>
      <c r="AC175" s="37">
        <f>SUMIF(LoansC!$B$12:$B$187,Loans!$B175,LoansC!AC$12:AC$187)+SUMIF(LoansR!$B$12:$B$187,Loans!$B175,LoansR!AC$12:AC$187)</f>
        <v>0</v>
      </c>
      <c r="AD175" s="37">
        <f>SUMIF(LoansC!$B$12:$B$187,Loans!$B175,LoansC!AD$12:AD$187)+SUMIF(LoansR!$B$12:$B$187,Loans!$B175,LoansR!AD$12:AD$187)</f>
        <v>0</v>
      </c>
      <c r="AE175" s="56">
        <f>SUMIF(LoansC!$B$12:$B$187,Loans!$B175,LoansC!AE$12:AE$187)</f>
        <v>9.6699999999999994E-2</v>
      </c>
      <c r="AF175" s="37">
        <f>SUMIF(LoansC!$B$12:$B$187,Loans!$B175,LoansC!AF$12:AF$187)+SUMIF(LoansR!$B$12:$B$187,Loans!$B175,LoansR!AF$12:AF$187)</f>
        <v>0</v>
      </c>
      <c r="AG175" s="37">
        <f>SUMIF(LoansC!$B$12:$B$187,Loans!$B175,LoansC!AG$12:AG$187)+SUMIF(LoansR!$B$12:$B$187,Loans!$B175,LoansR!AG$12:AG$187)</f>
        <v>0</v>
      </c>
      <c r="AH175" s="37">
        <f>SUMIF(LoansC!$B$12:$B$187,Loans!$B175,LoansC!AH$12:AH$187)+SUMIF(LoansR!$B$12:$B$187,Loans!$B175,LoansR!AH$12:AH$187)</f>
        <v>0</v>
      </c>
      <c r="AI175" s="37">
        <f>SUMIF(LoansC!$B$12:$B$187,Loans!$B175,LoansC!AI$12:AI$187)+SUMIF(LoansR!$B$12:$B$187,Loans!$B175,LoansR!AI$12:AI$187)</f>
        <v>0</v>
      </c>
      <c r="AJ175" s="37">
        <f>SUMIF(LoansC!$B$12:$B$187,Loans!$B175,LoansC!AJ$12:AJ$187)+SUMIF(LoansR!$B$12:$B$187,Loans!$B175,LoansR!AJ$12:AJ$187)</f>
        <v>0</v>
      </c>
      <c r="AK175" s="37">
        <f>SUMIF(LoansC!$B$12:$B$187,Loans!$B175,LoansC!AK$12:AK$187)+SUMIF(LoansR!$B$12:$B$187,Loans!$B175,LoansR!AK$12:AK$187)</f>
        <v>0</v>
      </c>
      <c r="AL175" s="37">
        <f>SUMIF(LoansC!$B$12:$B$187,Loans!$B175,LoansC!AL$12:AL$187)+SUMIF(LoansR!$B$12:$B$187,Loans!$B175,LoansR!AL$12:AL$187)</f>
        <v>0</v>
      </c>
      <c r="AM175" s="37">
        <f>SUMIF(LoansC!$B$12:$B$187,Loans!$B175,LoansC!AM$12:AM$187)+SUMIF(LoansR!$B$12:$B$187,Loans!$B175,LoansR!AM$12:AM$187)</f>
        <v>0</v>
      </c>
      <c r="AN175" s="37">
        <f>SUMIF(LoansC!$B$12:$B$187,Loans!$B175,LoansC!AN$12:AN$187)+SUMIF(LoansR!$B$12:$B$187,Loans!$B175,LoansR!AN$12:AN$187)</f>
        <v>0</v>
      </c>
      <c r="AP175" s="57"/>
    </row>
    <row r="176" spans="1:42" x14ac:dyDescent="0.2">
      <c r="A176" s="1">
        <f t="shared" si="8"/>
        <v>12</v>
      </c>
      <c r="B176" s="101">
        <f t="shared" si="10"/>
        <v>48213</v>
      </c>
      <c r="C176" s="37">
        <f>SUMIF(LoansC!$B$12:$B$187,Loans!$B176,LoansC!C$12:C$187)+SUMIF(LoansR!$B$12:$B$187,Loans!$B176,LoansR!C$12:C$187)</f>
        <v>0</v>
      </c>
      <c r="D176" s="37">
        <f>SUMIF(LoansC!$B$12:$B$187,Loans!$B176,LoansC!D$12:D$187)+SUMIF(LoansR!$B$12:$B$187,Loans!$B176,LoansR!D$12:D$187)</f>
        <v>166705899.51000002</v>
      </c>
      <c r="E176" s="37">
        <f>SUMIF(LoansC!$B$12:$B$187,Loans!$B176,LoansC!E$12:E$187)+SUMIF(LoansR!$B$12:$B$187,Loans!$B176,LoansR!E$12:E$187)</f>
        <v>0</v>
      </c>
      <c r="F176" s="37">
        <f>SUMIF(LoansC!$B$12:$B$187,Loans!$B176,LoansC!F$12:F$187)+SUMIF(LoansR!$B$12:$B$187,Loans!$B176,LoansR!F$12:F$187)</f>
        <v>0</v>
      </c>
      <c r="G176" s="37">
        <f>SUMIF(LoansC!$B$12:$B$187,Loans!$B176,LoansC!G$12:G$187)+SUMIF(LoansR!$B$12:$B$187,Loans!$B176,LoansR!G$12:G$187)</f>
        <v>0</v>
      </c>
      <c r="H176" s="37">
        <f>SUMIF(LoansC!$B$12:$B$187,Loans!$B176,LoansC!H$12:H$187)+SUMIF(LoansR!$B$12:$B$187,Loans!$B176,LoansR!H$12:H$187)</f>
        <v>0</v>
      </c>
      <c r="I176" s="37">
        <f>SUMIF(LoansC!$B$12:$B$187,Loans!$B176,LoansC!I$12:I$187)+SUMIF(LoansR!$B$12:$B$187,Loans!$B176,LoansR!I$12:I$187)</f>
        <v>0</v>
      </c>
      <c r="J176" s="37">
        <f>SUMIF(LoansC!$B$12:$B$187,Loans!$B176,LoansC!J$12:J$187)+SUMIF(LoansR!$B$12:$B$187,Loans!$B176,LoansR!J$12:J$187)</f>
        <v>0</v>
      </c>
      <c r="K176" s="37">
        <f>SUMIF(LoansC!$B$12:$B$187,Loans!$B176,LoansC!K$12:K$187)+SUMIF(LoansR!$B$12:$B$187,Loans!$B176,LoansR!K$12:K$187)</f>
        <v>0</v>
      </c>
      <c r="L176" s="37">
        <f>SUMIF(LoansC!$B$12:$B$187,Loans!$B176,LoansC!L$12:L$187)+SUMIF(LoansR!$B$12:$B$187,Loans!$B176,LoansR!L$12:L$187)</f>
        <v>0</v>
      </c>
      <c r="M176" s="37">
        <f>SUMIF(LoansC!$B$12:$B$187,Loans!$B176,LoansC!M$12:M$187)+SUMIF(LoansR!$B$12:$B$187,Loans!$B176,LoansR!M$12:M$187)</f>
        <v>0</v>
      </c>
      <c r="N176" s="37">
        <f>SUMIF(LoansC!$B$12:$B$187,Loans!$B176,LoansC!N$12:N$187)+SUMIF(LoansR!$B$12:$B$187,Loans!$B176,LoansR!N$12:N$187)</f>
        <v>0</v>
      </c>
      <c r="O176" s="37">
        <f>SUMIF(LoansC!$B$12:$B$187,Loans!$B176,LoansC!O$12:O$187)+SUMIF(LoansR!$B$12:$B$187,Loans!$B176,LoansR!O$12:O$187)</f>
        <v>0</v>
      </c>
      <c r="P176" s="37">
        <f>SUMIF(LoansC!$B$12:$B$187,Loans!$B176,LoansC!P$12:P$187)+SUMIF(LoansR!$B$12:$B$187,Loans!$B176,LoansR!P$12:P$187)</f>
        <v>0</v>
      </c>
      <c r="Q176" s="37">
        <f>SUMIF(LoansC!$B$12:$B$187,Loans!$B176,LoansC!Q$12:Q$187)+SUMIF(LoansR!$B$12:$B$187,Loans!$B176,LoansR!Q$12:Q$187)</f>
        <v>0</v>
      </c>
      <c r="R176" s="37">
        <f>SUMIF(LoansC!$B$12:$B$187,Loans!$B176,LoansC!R$12:R$187)+SUMIF(LoansR!$B$12:$B$187,Loans!$B176,LoansR!R$12:R$187)</f>
        <v>0</v>
      </c>
      <c r="S176" s="37">
        <f>SUMIF(LoansC!$B$12:$B$187,Loans!$B176,LoansC!S$12:S$187)+SUMIF(LoansR!$B$12:$B$187,Loans!$B176,LoansR!S$12:S$187)</f>
        <v>0</v>
      </c>
      <c r="T176" s="37">
        <f>SUMIF(LoansC!$B$12:$B$187,Loans!$B176,LoansC!T$12:T$187)+SUMIF(LoansR!$B$12:$B$187,Loans!$B176,LoansR!T$12:T$187)</f>
        <v>0</v>
      </c>
      <c r="U176" s="37">
        <f>(SUMIF(LoansC!$B$12:$B$187,Loans!$B176,LoansC!U$12:U$187)+SUMIF(LoansR!$B$12:$B$187,Loans!$B176,LoansR!U$12:U$187))/2</f>
        <v>1</v>
      </c>
      <c r="V176" s="37">
        <f>SUMIF(LoansC!$B$12:$B$187,Loans!$B176,LoansC!V$12:V$187)+SUMIF(LoansR!$B$12:$B$187,Loans!$B176,LoansR!V$12:V$187)</f>
        <v>0</v>
      </c>
      <c r="W176" s="37">
        <f>SUMIF(LoansC!$B$12:$B$187,Loans!$B176,LoansC!W$12:W$187)+SUMIF(LoansR!$B$12:$B$187,Loans!$B176,LoansR!W$12:W$187)</f>
        <v>0</v>
      </c>
      <c r="X176" s="50">
        <f>IF(MONTH($B176)&gt;=6,VLOOKUP(YEAR($B176)+1,SRECPrice!$B$5:$C$29,2,FALSE),VLOOKUP(YEAR($B176),SRECPrice!$B$5:$C$29,2,FALSE))</f>
        <v>209</v>
      </c>
      <c r="Y176" s="37">
        <f>SUMIF(LoansC!$B$12:$B$187,Loans!$B176,LoansC!Y$12:Y$187)+SUMIF(LoansR!$B$12:$B$187,Loans!$B176,LoansR!Y$12:Y$187)</f>
        <v>0</v>
      </c>
      <c r="Z176" s="37">
        <f>SUMIF(LoansC!$B$12:$B$187,Loans!$B176,LoansC!Z$12:Z$187)+SUMIF(LoansR!$B$12:$B$187,Loans!$B176,LoansR!Z$12:Z$187)</f>
        <v>0</v>
      </c>
      <c r="AA176" s="37">
        <f>SUMIF(LoansC!$B$12:$B$187,Loans!$B176,LoansC!AA$12:AA$187)+SUMIF(LoansR!$B$12:$B$187,Loans!$B176,LoansR!AA$12:AA$187)</f>
        <v>0</v>
      </c>
      <c r="AB176" s="37">
        <f>SUMIF(LoansC!$B$12:$B$187,Loans!$B176,LoansC!AB$12:AB$187)+SUMIF(LoansR!$B$12:$B$187,Loans!$B176,LoansR!AB$12:AB$187)</f>
        <v>0</v>
      </c>
      <c r="AC176" s="37">
        <f>SUMIF(LoansC!$B$12:$B$187,Loans!$B176,LoansC!AC$12:AC$187)+SUMIF(LoansR!$B$12:$B$187,Loans!$B176,LoansR!AC$12:AC$187)</f>
        <v>0</v>
      </c>
      <c r="AD176" s="37">
        <f>SUMIF(LoansC!$B$12:$B$187,Loans!$B176,LoansC!AD$12:AD$187)+SUMIF(LoansR!$B$12:$B$187,Loans!$B176,LoansR!AD$12:AD$187)</f>
        <v>0</v>
      </c>
      <c r="AE176" s="56">
        <f>SUMIF(LoansC!$B$12:$B$187,Loans!$B176,LoansC!AE$12:AE$187)</f>
        <v>9.6699999999999994E-2</v>
      </c>
      <c r="AF176" s="37">
        <f>SUMIF(LoansC!$B$12:$B$187,Loans!$B176,LoansC!AF$12:AF$187)+SUMIF(LoansR!$B$12:$B$187,Loans!$B176,LoansR!AF$12:AF$187)</f>
        <v>0</v>
      </c>
      <c r="AG176" s="37">
        <f>SUMIF(LoansC!$B$12:$B$187,Loans!$B176,LoansC!AG$12:AG$187)+SUMIF(LoansR!$B$12:$B$187,Loans!$B176,LoansR!AG$12:AG$187)</f>
        <v>0</v>
      </c>
      <c r="AH176" s="37">
        <f>SUMIF(LoansC!$B$12:$B$187,Loans!$B176,LoansC!AH$12:AH$187)+SUMIF(LoansR!$B$12:$B$187,Loans!$B176,LoansR!AH$12:AH$187)</f>
        <v>0</v>
      </c>
      <c r="AI176" s="37">
        <f>SUMIF(LoansC!$B$12:$B$187,Loans!$B176,LoansC!AI$12:AI$187)+SUMIF(LoansR!$B$12:$B$187,Loans!$B176,LoansR!AI$12:AI$187)</f>
        <v>0</v>
      </c>
      <c r="AJ176" s="37">
        <f>SUMIF(LoansC!$B$12:$B$187,Loans!$B176,LoansC!AJ$12:AJ$187)+SUMIF(LoansR!$B$12:$B$187,Loans!$B176,LoansR!AJ$12:AJ$187)</f>
        <v>0</v>
      </c>
      <c r="AK176" s="37">
        <f>SUMIF(LoansC!$B$12:$B$187,Loans!$B176,LoansC!AK$12:AK$187)+SUMIF(LoansR!$B$12:$B$187,Loans!$B176,LoansR!AK$12:AK$187)</f>
        <v>0</v>
      </c>
      <c r="AL176" s="37">
        <f>SUMIF(LoansC!$B$12:$B$187,Loans!$B176,LoansC!AL$12:AL$187)+SUMIF(LoansR!$B$12:$B$187,Loans!$B176,LoansR!AL$12:AL$187)</f>
        <v>0</v>
      </c>
      <c r="AM176" s="37">
        <f>SUMIF(LoansC!$B$12:$B$187,Loans!$B176,LoansC!AM$12:AM$187)+SUMIF(LoansR!$B$12:$B$187,Loans!$B176,LoansR!AM$12:AM$187)</f>
        <v>0</v>
      </c>
      <c r="AN176" s="37">
        <f>SUMIF(LoansC!$B$12:$B$187,Loans!$B176,LoansC!AN$12:AN$187)+SUMIF(LoansR!$B$12:$B$187,Loans!$B176,LoansR!AN$12:AN$187)</f>
        <v>0</v>
      </c>
      <c r="AP176" s="57"/>
    </row>
    <row r="177" spans="1:42" x14ac:dyDescent="0.2">
      <c r="A177" s="1">
        <f t="shared" si="8"/>
        <v>1</v>
      </c>
      <c r="B177" s="101">
        <f t="shared" si="10"/>
        <v>48244</v>
      </c>
      <c r="C177" s="37">
        <f>SUMIF(LoansC!$B$12:$B$187,Loans!$B177,LoansC!C$12:C$187)+SUMIF(LoansR!$B$12:$B$187,Loans!$B177,LoansR!C$12:C$187)</f>
        <v>0</v>
      </c>
      <c r="D177" s="37">
        <f>SUMIF(LoansC!$B$12:$B$187,Loans!$B177,LoansC!D$12:D$187)+SUMIF(LoansR!$B$12:$B$187,Loans!$B177,LoansR!D$12:D$187)</f>
        <v>166705899.51000002</v>
      </c>
      <c r="E177" s="37">
        <f>SUMIF(LoansC!$B$12:$B$187,Loans!$B177,LoansC!E$12:E$187)+SUMIF(LoansR!$B$12:$B$187,Loans!$B177,LoansR!E$12:E$187)</f>
        <v>0</v>
      </c>
      <c r="F177" s="37">
        <f>SUMIF(LoansC!$B$12:$B$187,Loans!$B177,LoansC!F$12:F$187)+SUMIF(LoansR!$B$12:$B$187,Loans!$B177,LoansR!F$12:F$187)</f>
        <v>0</v>
      </c>
      <c r="G177" s="37">
        <f>SUMIF(LoansC!$B$12:$B$187,Loans!$B177,LoansC!G$12:G$187)+SUMIF(LoansR!$B$12:$B$187,Loans!$B177,LoansR!G$12:G$187)</f>
        <v>0</v>
      </c>
      <c r="H177" s="37">
        <f>SUMIF(LoansC!$B$12:$B$187,Loans!$B177,LoansC!H$12:H$187)+SUMIF(LoansR!$B$12:$B$187,Loans!$B177,LoansR!H$12:H$187)</f>
        <v>0</v>
      </c>
      <c r="I177" s="37">
        <f>SUMIF(LoansC!$B$12:$B$187,Loans!$B177,LoansC!I$12:I$187)+SUMIF(LoansR!$B$12:$B$187,Loans!$B177,LoansR!I$12:I$187)</f>
        <v>0</v>
      </c>
      <c r="J177" s="37">
        <f>SUMIF(LoansC!$B$12:$B$187,Loans!$B177,LoansC!J$12:J$187)+SUMIF(LoansR!$B$12:$B$187,Loans!$B177,LoansR!J$12:J$187)</f>
        <v>0</v>
      </c>
      <c r="K177" s="37">
        <f>SUMIF(LoansC!$B$12:$B$187,Loans!$B177,LoansC!K$12:K$187)+SUMIF(LoansR!$B$12:$B$187,Loans!$B177,LoansR!K$12:K$187)</f>
        <v>0</v>
      </c>
      <c r="L177" s="37">
        <f>SUMIF(LoansC!$B$12:$B$187,Loans!$B177,LoansC!L$12:L$187)+SUMIF(LoansR!$B$12:$B$187,Loans!$B177,LoansR!L$12:L$187)</f>
        <v>0</v>
      </c>
      <c r="M177" s="37">
        <f>SUMIF(LoansC!$B$12:$B$187,Loans!$B177,LoansC!M$12:M$187)+SUMIF(LoansR!$B$12:$B$187,Loans!$B177,LoansR!M$12:M$187)</f>
        <v>0</v>
      </c>
      <c r="N177" s="37">
        <f>SUMIF(LoansC!$B$12:$B$187,Loans!$B177,LoansC!N$12:N$187)+SUMIF(LoansR!$B$12:$B$187,Loans!$B177,LoansR!N$12:N$187)</f>
        <v>0</v>
      </c>
      <c r="O177" s="37">
        <f>SUMIF(LoansC!$B$12:$B$187,Loans!$B177,LoansC!O$12:O$187)+SUMIF(LoansR!$B$12:$B$187,Loans!$B177,LoansR!O$12:O$187)</f>
        <v>0</v>
      </c>
      <c r="P177" s="37">
        <f>SUMIF(LoansC!$B$12:$B$187,Loans!$B177,LoansC!P$12:P$187)+SUMIF(LoansR!$B$12:$B$187,Loans!$B177,LoansR!P$12:P$187)</f>
        <v>0</v>
      </c>
      <c r="Q177" s="37">
        <f>SUMIF(LoansC!$B$12:$B$187,Loans!$B177,LoansC!Q$12:Q$187)+SUMIF(LoansR!$B$12:$B$187,Loans!$B177,LoansR!Q$12:Q$187)</f>
        <v>0</v>
      </c>
      <c r="R177" s="37">
        <f>SUMIF(LoansC!$B$12:$B$187,Loans!$B177,LoansC!R$12:R$187)+SUMIF(LoansR!$B$12:$B$187,Loans!$B177,LoansR!R$12:R$187)</f>
        <v>0</v>
      </c>
      <c r="S177" s="37">
        <f>SUMIF(LoansC!$B$12:$B$187,Loans!$B177,LoansC!S$12:S$187)+SUMIF(LoansR!$B$12:$B$187,Loans!$B177,LoansR!S$12:S$187)</f>
        <v>0</v>
      </c>
      <c r="T177" s="37">
        <f>SUMIF(LoansC!$B$12:$B$187,Loans!$B177,LoansC!T$12:T$187)+SUMIF(LoansR!$B$12:$B$187,Loans!$B177,LoansR!T$12:T$187)</f>
        <v>0</v>
      </c>
      <c r="U177" s="37">
        <f>(SUMIF(LoansC!$B$12:$B$187,Loans!$B177,LoansC!U$12:U$187)+SUMIF(LoansR!$B$12:$B$187,Loans!$B177,LoansR!U$12:U$187))/2</f>
        <v>1</v>
      </c>
      <c r="V177" s="37">
        <f>SUMIF(LoansC!$B$12:$B$187,Loans!$B177,LoansC!V$12:V$187)+SUMIF(LoansR!$B$12:$B$187,Loans!$B177,LoansR!V$12:V$187)</f>
        <v>0</v>
      </c>
      <c r="W177" s="37">
        <f>SUMIF(LoansC!$B$12:$B$187,Loans!$B177,LoansC!W$12:W$187)+SUMIF(LoansR!$B$12:$B$187,Loans!$B177,LoansR!W$12:W$187)</f>
        <v>0</v>
      </c>
      <c r="X177" s="50">
        <f>IF(MONTH($B177)&gt;=6,VLOOKUP(YEAR($B177)+1,SRECPrice!$B$5:$C$29,2,FALSE),VLOOKUP(YEAR($B177),SRECPrice!$B$5:$C$29,2,FALSE))</f>
        <v>209</v>
      </c>
      <c r="Y177" s="37">
        <f>SUMIF(LoansC!$B$12:$B$187,Loans!$B177,LoansC!Y$12:Y$187)+SUMIF(LoansR!$B$12:$B$187,Loans!$B177,LoansR!Y$12:Y$187)</f>
        <v>0</v>
      </c>
      <c r="Z177" s="37">
        <f>SUMIF(LoansC!$B$12:$B$187,Loans!$B177,LoansC!Z$12:Z$187)+SUMIF(LoansR!$B$12:$B$187,Loans!$B177,LoansR!Z$12:Z$187)</f>
        <v>0</v>
      </c>
      <c r="AA177" s="37">
        <f>SUMIF(LoansC!$B$12:$B$187,Loans!$B177,LoansC!AA$12:AA$187)+SUMIF(LoansR!$B$12:$B$187,Loans!$B177,LoansR!AA$12:AA$187)</f>
        <v>0</v>
      </c>
      <c r="AB177" s="37">
        <f>SUMIF(LoansC!$B$12:$B$187,Loans!$B177,LoansC!AB$12:AB$187)+SUMIF(LoansR!$B$12:$B$187,Loans!$B177,LoansR!AB$12:AB$187)</f>
        <v>0</v>
      </c>
      <c r="AC177" s="37">
        <f>SUMIF(LoansC!$B$12:$B$187,Loans!$B177,LoansC!AC$12:AC$187)+SUMIF(LoansR!$B$12:$B$187,Loans!$B177,LoansR!AC$12:AC$187)</f>
        <v>0</v>
      </c>
      <c r="AD177" s="37">
        <f>SUMIF(LoansC!$B$12:$B$187,Loans!$B177,LoansC!AD$12:AD$187)+SUMIF(LoansR!$B$12:$B$187,Loans!$B177,LoansR!AD$12:AD$187)</f>
        <v>0</v>
      </c>
      <c r="AE177" s="56">
        <f>SUMIF(LoansC!$B$12:$B$187,Loans!$B177,LoansC!AE$12:AE$187)</f>
        <v>9.6699999999999994E-2</v>
      </c>
      <c r="AF177" s="37">
        <f>SUMIF(LoansC!$B$12:$B$187,Loans!$B177,LoansC!AF$12:AF$187)+SUMIF(LoansR!$B$12:$B$187,Loans!$B177,LoansR!AF$12:AF$187)</f>
        <v>0</v>
      </c>
      <c r="AG177" s="37">
        <f>SUMIF(LoansC!$B$12:$B$187,Loans!$B177,LoansC!AG$12:AG$187)+SUMIF(LoansR!$B$12:$B$187,Loans!$B177,LoansR!AG$12:AG$187)</f>
        <v>0</v>
      </c>
      <c r="AH177" s="37">
        <f>SUMIF(LoansC!$B$12:$B$187,Loans!$B177,LoansC!AH$12:AH$187)+SUMIF(LoansR!$B$12:$B$187,Loans!$B177,LoansR!AH$12:AH$187)</f>
        <v>0</v>
      </c>
      <c r="AI177" s="37">
        <f>SUMIF(LoansC!$B$12:$B$187,Loans!$B177,LoansC!AI$12:AI$187)+SUMIF(LoansR!$B$12:$B$187,Loans!$B177,LoansR!AI$12:AI$187)</f>
        <v>0</v>
      </c>
      <c r="AJ177" s="37">
        <f>SUMIF(LoansC!$B$12:$B$187,Loans!$B177,LoansC!AJ$12:AJ$187)+SUMIF(LoansR!$B$12:$B$187,Loans!$B177,LoansR!AJ$12:AJ$187)</f>
        <v>0</v>
      </c>
      <c r="AK177" s="37">
        <f>SUMIF(LoansC!$B$12:$B$187,Loans!$B177,LoansC!AK$12:AK$187)+SUMIF(LoansR!$B$12:$B$187,Loans!$B177,LoansR!AK$12:AK$187)</f>
        <v>0</v>
      </c>
      <c r="AL177" s="37">
        <f>SUMIF(LoansC!$B$12:$B$187,Loans!$B177,LoansC!AL$12:AL$187)+SUMIF(LoansR!$B$12:$B$187,Loans!$B177,LoansR!AL$12:AL$187)</f>
        <v>0</v>
      </c>
      <c r="AM177" s="37">
        <f>SUMIF(LoansC!$B$12:$B$187,Loans!$B177,LoansC!AM$12:AM$187)+SUMIF(LoansR!$B$12:$B$187,Loans!$B177,LoansR!AM$12:AM$187)</f>
        <v>0</v>
      </c>
      <c r="AN177" s="37">
        <f>SUMIF(LoansC!$B$12:$B$187,Loans!$B177,LoansC!AN$12:AN$187)+SUMIF(LoansR!$B$12:$B$187,Loans!$B177,LoansR!AN$12:AN$187)</f>
        <v>0</v>
      </c>
      <c r="AP177" s="57"/>
    </row>
    <row r="178" spans="1:42" x14ac:dyDescent="0.2">
      <c r="A178" s="1">
        <f t="shared" si="8"/>
        <v>2</v>
      </c>
      <c r="B178" s="101">
        <f t="shared" si="10"/>
        <v>48273</v>
      </c>
      <c r="C178" s="37">
        <f>SUMIF(LoansC!$B$12:$B$187,Loans!$B178,LoansC!C$12:C$187)+SUMIF(LoansR!$B$12:$B$187,Loans!$B178,LoansR!C$12:C$187)</f>
        <v>0</v>
      </c>
      <c r="D178" s="37">
        <f>SUMIF(LoansC!$B$12:$B$187,Loans!$B178,LoansC!D$12:D$187)+SUMIF(LoansR!$B$12:$B$187,Loans!$B178,LoansR!D$12:D$187)</f>
        <v>166705899.51000002</v>
      </c>
      <c r="E178" s="37">
        <f>SUMIF(LoansC!$B$12:$B$187,Loans!$B178,LoansC!E$12:E$187)+SUMIF(LoansR!$B$12:$B$187,Loans!$B178,LoansR!E$12:E$187)</f>
        <v>0</v>
      </c>
      <c r="F178" s="37">
        <f>SUMIF(LoansC!$B$12:$B$187,Loans!$B178,LoansC!F$12:F$187)+SUMIF(LoansR!$B$12:$B$187,Loans!$B178,LoansR!F$12:F$187)</f>
        <v>0</v>
      </c>
      <c r="G178" s="37">
        <f>SUMIF(LoansC!$B$12:$B$187,Loans!$B178,LoansC!G$12:G$187)+SUMIF(LoansR!$B$12:$B$187,Loans!$B178,LoansR!G$12:G$187)</f>
        <v>0</v>
      </c>
      <c r="H178" s="37">
        <f>SUMIF(LoansC!$B$12:$B$187,Loans!$B178,LoansC!H$12:H$187)+SUMIF(LoansR!$B$12:$B$187,Loans!$B178,LoansR!H$12:H$187)</f>
        <v>0</v>
      </c>
      <c r="I178" s="37">
        <f>SUMIF(LoansC!$B$12:$B$187,Loans!$B178,LoansC!I$12:I$187)+SUMIF(LoansR!$B$12:$B$187,Loans!$B178,LoansR!I$12:I$187)</f>
        <v>0</v>
      </c>
      <c r="J178" s="37">
        <f>SUMIF(LoansC!$B$12:$B$187,Loans!$B178,LoansC!J$12:J$187)+SUMIF(LoansR!$B$12:$B$187,Loans!$B178,LoansR!J$12:J$187)</f>
        <v>0</v>
      </c>
      <c r="K178" s="37">
        <f>SUMIF(LoansC!$B$12:$B$187,Loans!$B178,LoansC!K$12:K$187)+SUMIF(LoansR!$B$12:$B$187,Loans!$B178,LoansR!K$12:K$187)</f>
        <v>0</v>
      </c>
      <c r="L178" s="37">
        <f>SUMIF(LoansC!$B$12:$B$187,Loans!$B178,LoansC!L$12:L$187)+SUMIF(LoansR!$B$12:$B$187,Loans!$B178,LoansR!L$12:L$187)</f>
        <v>0</v>
      </c>
      <c r="M178" s="37">
        <f>SUMIF(LoansC!$B$12:$B$187,Loans!$B178,LoansC!M$12:M$187)+SUMIF(LoansR!$B$12:$B$187,Loans!$B178,LoansR!M$12:M$187)</f>
        <v>0</v>
      </c>
      <c r="N178" s="37">
        <f>SUMIF(LoansC!$B$12:$B$187,Loans!$B178,LoansC!N$12:N$187)+SUMIF(LoansR!$B$12:$B$187,Loans!$B178,LoansR!N$12:N$187)</f>
        <v>0</v>
      </c>
      <c r="O178" s="37">
        <f>SUMIF(LoansC!$B$12:$B$187,Loans!$B178,LoansC!O$12:O$187)+SUMIF(LoansR!$B$12:$B$187,Loans!$B178,LoansR!O$12:O$187)</f>
        <v>0</v>
      </c>
      <c r="P178" s="37">
        <f>SUMIF(LoansC!$B$12:$B$187,Loans!$B178,LoansC!P$12:P$187)+SUMIF(LoansR!$B$12:$B$187,Loans!$B178,LoansR!P$12:P$187)</f>
        <v>0</v>
      </c>
      <c r="Q178" s="37">
        <f>SUMIF(LoansC!$B$12:$B$187,Loans!$B178,LoansC!Q$12:Q$187)+SUMIF(LoansR!$B$12:$B$187,Loans!$B178,LoansR!Q$12:Q$187)</f>
        <v>0</v>
      </c>
      <c r="R178" s="37">
        <f>SUMIF(LoansC!$B$12:$B$187,Loans!$B178,LoansC!R$12:R$187)+SUMIF(LoansR!$B$12:$B$187,Loans!$B178,LoansR!R$12:R$187)</f>
        <v>0</v>
      </c>
      <c r="S178" s="37">
        <f>SUMIF(LoansC!$B$12:$B$187,Loans!$B178,LoansC!S$12:S$187)+SUMIF(LoansR!$B$12:$B$187,Loans!$B178,LoansR!S$12:S$187)</f>
        <v>0</v>
      </c>
      <c r="T178" s="37">
        <f>SUMIF(LoansC!$B$12:$B$187,Loans!$B178,LoansC!T$12:T$187)+SUMIF(LoansR!$B$12:$B$187,Loans!$B178,LoansR!T$12:T$187)</f>
        <v>0</v>
      </c>
      <c r="U178" s="37">
        <f>(SUMIF(LoansC!$B$12:$B$187,Loans!$B178,LoansC!U$12:U$187)+SUMIF(LoansR!$B$12:$B$187,Loans!$B178,LoansR!U$12:U$187))/2</f>
        <v>1</v>
      </c>
      <c r="V178" s="37">
        <f>SUMIF(LoansC!$B$12:$B$187,Loans!$B178,LoansC!V$12:V$187)+SUMIF(LoansR!$B$12:$B$187,Loans!$B178,LoansR!V$12:V$187)</f>
        <v>0</v>
      </c>
      <c r="W178" s="37">
        <f>SUMIF(LoansC!$B$12:$B$187,Loans!$B178,LoansC!W$12:W$187)+SUMIF(LoansR!$B$12:$B$187,Loans!$B178,LoansR!W$12:W$187)</f>
        <v>0</v>
      </c>
      <c r="X178" s="50">
        <f>IF(MONTH($B178)&gt;=6,VLOOKUP(YEAR($B178)+1,SRECPrice!$B$5:$C$29,2,FALSE),VLOOKUP(YEAR($B178),SRECPrice!$B$5:$C$29,2,FALSE))</f>
        <v>209</v>
      </c>
      <c r="Y178" s="37">
        <f>SUMIF(LoansC!$B$12:$B$187,Loans!$B178,LoansC!Y$12:Y$187)+SUMIF(LoansR!$B$12:$B$187,Loans!$B178,LoansR!Y$12:Y$187)</f>
        <v>0</v>
      </c>
      <c r="Z178" s="37">
        <f>SUMIF(LoansC!$B$12:$B$187,Loans!$B178,LoansC!Z$12:Z$187)+SUMIF(LoansR!$B$12:$B$187,Loans!$B178,LoansR!Z$12:Z$187)</f>
        <v>0</v>
      </c>
      <c r="AA178" s="37">
        <f>SUMIF(LoansC!$B$12:$B$187,Loans!$B178,LoansC!AA$12:AA$187)+SUMIF(LoansR!$B$12:$B$187,Loans!$B178,LoansR!AA$12:AA$187)</f>
        <v>0</v>
      </c>
      <c r="AB178" s="37">
        <f>SUMIF(LoansC!$B$12:$B$187,Loans!$B178,LoansC!AB$12:AB$187)+SUMIF(LoansR!$B$12:$B$187,Loans!$B178,LoansR!AB$12:AB$187)</f>
        <v>0</v>
      </c>
      <c r="AC178" s="37">
        <f>SUMIF(LoansC!$B$12:$B$187,Loans!$B178,LoansC!AC$12:AC$187)+SUMIF(LoansR!$B$12:$B$187,Loans!$B178,LoansR!AC$12:AC$187)</f>
        <v>0</v>
      </c>
      <c r="AD178" s="37">
        <f>SUMIF(LoansC!$B$12:$B$187,Loans!$B178,LoansC!AD$12:AD$187)+SUMIF(LoansR!$B$12:$B$187,Loans!$B178,LoansR!AD$12:AD$187)</f>
        <v>0</v>
      </c>
      <c r="AE178" s="56">
        <f>SUMIF(LoansC!$B$12:$B$187,Loans!$B178,LoansC!AE$12:AE$187)</f>
        <v>9.6699999999999994E-2</v>
      </c>
      <c r="AF178" s="37">
        <f>SUMIF(LoansC!$B$12:$B$187,Loans!$B178,LoansC!AF$12:AF$187)+SUMIF(LoansR!$B$12:$B$187,Loans!$B178,LoansR!AF$12:AF$187)</f>
        <v>0</v>
      </c>
      <c r="AG178" s="37">
        <f>SUMIF(LoansC!$B$12:$B$187,Loans!$B178,LoansC!AG$12:AG$187)+SUMIF(LoansR!$B$12:$B$187,Loans!$B178,LoansR!AG$12:AG$187)</f>
        <v>0</v>
      </c>
      <c r="AH178" s="37">
        <f>SUMIF(LoansC!$B$12:$B$187,Loans!$B178,LoansC!AH$12:AH$187)+SUMIF(LoansR!$B$12:$B$187,Loans!$B178,LoansR!AH$12:AH$187)</f>
        <v>0</v>
      </c>
      <c r="AI178" s="37">
        <f>SUMIF(LoansC!$B$12:$B$187,Loans!$B178,LoansC!AI$12:AI$187)+SUMIF(LoansR!$B$12:$B$187,Loans!$B178,LoansR!AI$12:AI$187)</f>
        <v>0</v>
      </c>
      <c r="AJ178" s="37">
        <f>SUMIF(LoansC!$B$12:$B$187,Loans!$B178,LoansC!AJ$12:AJ$187)+SUMIF(LoansR!$B$12:$B$187,Loans!$B178,LoansR!AJ$12:AJ$187)</f>
        <v>0</v>
      </c>
      <c r="AK178" s="37">
        <f>SUMIF(LoansC!$B$12:$B$187,Loans!$B178,LoansC!AK$12:AK$187)+SUMIF(LoansR!$B$12:$B$187,Loans!$B178,LoansR!AK$12:AK$187)</f>
        <v>0</v>
      </c>
      <c r="AL178" s="37">
        <f>SUMIF(LoansC!$B$12:$B$187,Loans!$B178,LoansC!AL$12:AL$187)+SUMIF(LoansR!$B$12:$B$187,Loans!$B178,LoansR!AL$12:AL$187)</f>
        <v>0</v>
      </c>
      <c r="AM178" s="37">
        <f>SUMIF(LoansC!$B$12:$B$187,Loans!$B178,LoansC!AM$12:AM$187)+SUMIF(LoansR!$B$12:$B$187,Loans!$B178,LoansR!AM$12:AM$187)</f>
        <v>0</v>
      </c>
      <c r="AN178" s="37">
        <f>SUMIF(LoansC!$B$12:$B$187,Loans!$B178,LoansC!AN$12:AN$187)+SUMIF(LoansR!$B$12:$B$187,Loans!$B178,LoansR!AN$12:AN$187)</f>
        <v>0</v>
      </c>
      <c r="AP178" s="57"/>
    </row>
    <row r="179" spans="1:42" x14ac:dyDescent="0.2">
      <c r="A179" s="1">
        <f t="shared" si="8"/>
        <v>3</v>
      </c>
      <c r="B179" s="101">
        <f t="shared" si="10"/>
        <v>48304</v>
      </c>
      <c r="C179" s="37">
        <f>SUMIF(LoansC!$B$12:$B$187,Loans!$B179,LoansC!C$12:C$187)+SUMIF(LoansR!$B$12:$B$187,Loans!$B179,LoansR!C$12:C$187)</f>
        <v>0</v>
      </c>
      <c r="D179" s="37">
        <f>SUMIF(LoansC!$B$12:$B$187,Loans!$B179,LoansC!D$12:D$187)+SUMIF(LoansR!$B$12:$B$187,Loans!$B179,LoansR!D$12:D$187)</f>
        <v>166705899.51000002</v>
      </c>
      <c r="E179" s="37">
        <f>SUMIF(LoansC!$B$12:$B$187,Loans!$B179,LoansC!E$12:E$187)+SUMIF(LoansR!$B$12:$B$187,Loans!$B179,LoansR!E$12:E$187)</f>
        <v>0</v>
      </c>
      <c r="F179" s="37">
        <f>SUMIF(LoansC!$B$12:$B$187,Loans!$B179,LoansC!F$12:F$187)+SUMIF(LoansR!$B$12:$B$187,Loans!$B179,LoansR!F$12:F$187)</f>
        <v>0</v>
      </c>
      <c r="G179" s="37">
        <f>SUMIF(LoansC!$B$12:$B$187,Loans!$B179,LoansC!G$12:G$187)+SUMIF(LoansR!$B$12:$B$187,Loans!$B179,LoansR!G$12:G$187)</f>
        <v>0</v>
      </c>
      <c r="H179" s="37">
        <f>SUMIF(LoansC!$B$12:$B$187,Loans!$B179,LoansC!H$12:H$187)+SUMIF(LoansR!$B$12:$B$187,Loans!$B179,LoansR!H$12:H$187)</f>
        <v>0</v>
      </c>
      <c r="I179" s="37">
        <f>SUMIF(LoansC!$B$12:$B$187,Loans!$B179,LoansC!I$12:I$187)+SUMIF(LoansR!$B$12:$B$187,Loans!$B179,LoansR!I$12:I$187)</f>
        <v>0</v>
      </c>
      <c r="J179" s="37">
        <f>SUMIF(LoansC!$B$12:$B$187,Loans!$B179,LoansC!J$12:J$187)+SUMIF(LoansR!$B$12:$B$187,Loans!$B179,LoansR!J$12:J$187)</f>
        <v>0</v>
      </c>
      <c r="K179" s="37">
        <f>SUMIF(LoansC!$B$12:$B$187,Loans!$B179,LoansC!K$12:K$187)+SUMIF(LoansR!$B$12:$B$187,Loans!$B179,LoansR!K$12:K$187)</f>
        <v>0</v>
      </c>
      <c r="L179" s="37">
        <f>SUMIF(LoansC!$B$12:$B$187,Loans!$B179,LoansC!L$12:L$187)+SUMIF(LoansR!$B$12:$B$187,Loans!$B179,LoansR!L$12:L$187)</f>
        <v>0</v>
      </c>
      <c r="M179" s="37">
        <f>SUMIF(LoansC!$B$12:$B$187,Loans!$B179,LoansC!M$12:M$187)+SUMIF(LoansR!$B$12:$B$187,Loans!$B179,LoansR!M$12:M$187)</f>
        <v>0</v>
      </c>
      <c r="N179" s="37">
        <f>SUMIF(LoansC!$B$12:$B$187,Loans!$B179,LoansC!N$12:N$187)+SUMIF(LoansR!$B$12:$B$187,Loans!$B179,LoansR!N$12:N$187)</f>
        <v>0</v>
      </c>
      <c r="O179" s="37">
        <f>SUMIF(LoansC!$B$12:$B$187,Loans!$B179,LoansC!O$12:O$187)+SUMIF(LoansR!$B$12:$B$187,Loans!$B179,LoansR!O$12:O$187)</f>
        <v>0</v>
      </c>
      <c r="P179" s="37">
        <f>SUMIF(LoansC!$B$12:$B$187,Loans!$B179,LoansC!P$12:P$187)+SUMIF(LoansR!$B$12:$B$187,Loans!$B179,LoansR!P$12:P$187)</f>
        <v>0</v>
      </c>
      <c r="Q179" s="37">
        <f>SUMIF(LoansC!$B$12:$B$187,Loans!$B179,LoansC!Q$12:Q$187)+SUMIF(LoansR!$B$12:$B$187,Loans!$B179,LoansR!Q$12:Q$187)</f>
        <v>0</v>
      </c>
      <c r="R179" s="37">
        <f>SUMIF(LoansC!$B$12:$B$187,Loans!$B179,LoansC!R$12:R$187)+SUMIF(LoansR!$B$12:$B$187,Loans!$B179,LoansR!R$12:R$187)</f>
        <v>0</v>
      </c>
      <c r="S179" s="37">
        <f>SUMIF(LoansC!$B$12:$B$187,Loans!$B179,LoansC!S$12:S$187)+SUMIF(LoansR!$B$12:$B$187,Loans!$B179,LoansR!S$12:S$187)</f>
        <v>0</v>
      </c>
      <c r="T179" s="37">
        <f>SUMIF(LoansC!$B$12:$B$187,Loans!$B179,LoansC!T$12:T$187)+SUMIF(LoansR!$B$12:$B$187,Loans!$B179,LoansR!T$12:T$187)</f>
        <v>0</v>
      </c>
      <c r="U179" s="37">
        <f>(SUMIF(LoansC!$B$12:$B$187,Loans!$B179,LoansC!U$12:U$187)+SUMIF(LoansR!$B$12:$B$187,Loans!$B179,LoansR!U$12:U$187))/2</f>
        <v>1</v>
      </c>
      <c r="V179" s="37">
        <f>SUMIF(LoansC!$B$12:$B$187,Loans!$B179,LoansC!V$12:V$187)+SUMIF(LoansR!$B$12:$B$187,Loans!$B179,LoansR!V$12:V$187)</f>
        <v>0</v>
      </c>
      <c r="W179" s="37">
        <f>SUMIF(LoansC!$B$12:$B$187,Loans!$B179,LoansC!W$12:W$187)+SUMIF(LoansR!$B$12:$B$187,Loans!$B179,LoansR!W$12:W$187)</f>
        <v>0</v>
      </c>
      <c r="X179" s="50">
        <f>IF(MONTH($B179)&gt;=6,VLOOKUP(YEAR($B179)+1,SRECPrice!$B$5:$C$29,2,FALSE),VLOOKUP(YEAR($B179),SRECPrice!$B$5:$C$29,2,FALSE))</f>
        <v>209</v>
      </c>
      <c r="Y179" s="37">
        <f>SUMIF(LoansC!$B$12:$B$187,Loans!$B179,LoansC!Y$12:Y$187)+SUMIF(LoansR!$B$12:$B$187,Loans!$B179,LoansR!Y$12:Y$187)</f>
        <v>0</v>
      </c>
      <c r="Z179" s="37">
        <f>SUMIF(LoansC!$B$12:$B$187,Loans!$B179,LoansC!Z$12:Z$187)+SUMIF(LoansR!$B$12:$B$187,Loans!$B179,LoansR!Z$12:Z$187)</f>
        <v>0</v>
      </c>
      <c r="AA179" s="37">
        <f>SUMIF(LoansC!$B$12:$B$187,Loans!$B179,LoansC!AA$12:AA$187)+SUMIF(LoansR!$B$12:$B$187,Loans!$B179,LoansR!AA$12:AA$187)</f>
        <v>0</v>
      </c>
      <c r="AB179" s="37">
        <f>SUMIF(LoansC!$B$12:$B$187,Loans!$B179,LoansC!AB$12:AB$187)+SUMIF(LoansR!$B$12:$B$187,Loans!$B179,LoansR!AB$12:AB$187)</f>
        <v>0</v>
      </c>
      <c r="AC179" s="37">
        <f>SUMIF(LoansC!$B$12:$B$187,Loans!$B179,LoansC!AC$12:AC$187)+SUMIF(LoansR!$B$12:$B$187,Loans!$B179,LoansR!AC$12:AC$187)</f>
        <v>0</v>
      </c>
      <c r="AD179" s="37">
        <f>SUMIF(LoansC!$B$12:$B$187,Loans!$B179,LoansC!AD$12:AD$187)+SUMIF(LoansR!$B$12:$B$187,Loans!$B179,LoansR!AD$12:AD$187)</f>
        <v>0</v>
      </c>
      <c r="AE179" s="56">
        <f>SUMIF(LoansC!$B$12:$B$187,Loans!$B179,LoansC!AE$12:AE$187)</f>
        <v>9.6699999999999994E-2</v>
      </c>
      <c r="AF179" s="37">
        <f>SUMIF(LoansC!$B$12:$B$187,Loans!$B179,LoansC!AF$12:AF$187)+SUMIF(LoansR!$B$12:$B$187,Loans!$B179,LoansR!AF$12:AF$187)</f>
        <v>0</v>
      </c>
      <c r="AG179" s="37">
        <f>SUMIF(LoansC!$B$12:$B$187,Loans!$B179,LoansC!AG$12:AG$187)+SUMIF(LoansR!$B$12:$B$187,Loans!$B179,LoansR!AG$12:AG$187)</f>
        <v>0</v>
      </c>
      <c r="AH179" s="37">
        <f>SUMIF(LoansC!$B$12:$B$187,Loans!$B179,LoansC!AH$12:AH$187)+SUMIF(LoansR!$B$12:$B$187,Loans!$B179,LoansR!AH$12:AH$187)</f>
        <v>0</v>
      </c>
      <c r="AI179" s="37">
        <f>SUMIF(LoansC!$B$12:$B$187,Loans!$B179,LoansC!AI$12:AI$187)+SUMIF(LoansR!$B$12:$B$187,Loans!$B179,LoansR!AI$12:AI$187)</f>
        <v>0</v>
      </c>
      <c r="AJ179" s="37">
        <f>SUMIF(LoansC!$B$12:$B$187,Loans!$B179,LoansC!AJ$12:AJ$187)+SUMIF(LoansR!$B$12:$B$187,Loans!$B179,LoansR!AJ$12:AJ$187)</f>
        <v>0</v>
      </c>
      <c r="AK179" s="37">
        <f>SUMIF(LoansC!$B$12:$B$187,Loans!$B179,LoansC!AK$12:AK$187)+SUMIF(LoansR!$B$12:$B$187,Loans!$B179,LoansR!AK$12:AK$187)</f>
        <v>0</v>
      </c>
      <c r="AL179" s="37">
        <f>SUMIF(LoansC!$B$12:$B$187,Loans!$B179,LoansC!AL$12:AL$187)+SUMIF(LoansR!$B$12:$B$187,Loans!$B179,LoansR!AL$12:AL$187)</f>
        <v>0</v>
      </c>
      <c r="AM179" s="37">
        <f>SUMIF(LoansC!$B$12:$B$187,Loans!$B179,LoansC!AM$12:AM$187)+SUMIF(LoansR!$B$12:$B$187,Loans!$B179,LoansR!AM$12:AM$187)</f>
        <v>0</v>
      </c>
      <c r="AN179" s="37">
        <f>SUMIF(LoansC!$B$12:$B$187,Loans!$B179,LoansC!AN$12:AN$187)+SUMIF(LoansR!$B$12:$B$187,Loans!$B179,LoansR!AN$12:AN$187)</f>
        <v>0</v>
      </c>
      <c r="AP179" s="57"/>
    </row>
    <row r="180" spans="1:42" x14ac:dyDescent="0.2">
      <c r="A180" s="1">
        <f t="shared" si="8"/>
        <v>4</v>
      </c>
      <c r="B180" s="101">
        <f t="shared" si="10"/>
        <v>48334</v>
      </c>
      <c r="C180" s="37">
        <f>SUMIF(LoansC!$B$12:$B$187,Loans!$B180,LoansC!C$12:C$187)+SUMIF(LoansR!$B$12:$B$187,Loans!$B180,LoansR!C$12:C$187)</f>
        <v>0</v>
      </c>
      <c r="D180" s="37">
        <f>SUMIF(LoansC!$B$12:$B$187,Loans!$B180,LoansC!D$12:D$187)+SUMIF(LoansR!$B$12:$B$187,Loans!$B180,LoansR!D$12:D$187)</f>
        <v>166705899.51000002</v>
      </c>
      <c r="E180" s="37">
        <f>SUMIF(LoansC!$B$12:$B$187,Loans!$B180,LoansC!E$12:E$187)+SUMIF(LoansR!$B$12:$B$187,Loans!$B180,LoansR!E$12:E$187)</f>
        <v>0</v>
      </c>
      <c r="F180" s="37">
        <f>SUMIF(LoansC!$B$12:$B$187,Loans!$B180,LoansC!F$12:F$187)+SUMIF(LoansR!$B$12:$B$187,Loans!$B180,LoansR!F$12:F$187)</f>
        <v>0</v>
      </c>
      <c r="G180" s="37">
        <f>SUMIF(LoansC!$B$12:$B$187,Loans!$B180,LoansC!G$12:G$187)+SUMIF(LoansR!$B$12:$B$187,Loans!$B180,LoansR!G$12:G$187)</f>
        <v>0</v>
      </c>
      <c r="H180" s="37">
        <f>SUMIF(LoansC!$B$12:$B$187,Loans!$B180,LoansC!H$12:H$187)+SUMIF(LoansR!$B$12:$B$187,Loans!$B180,LoansR!H$12:H$187)</f>
        <v>0</v>
      </c>
      <c r="I180" s="37">
        <f>SUMIF(LoansC!$B$12:$B$187,Loans!$B180,LoansC!I$12:I$187)+SUMIF(LoansR!$B$12:$B$187,Loans!$B180,LoansR!I$12:I$187)</f>
        <v>0</v>
      </c>
      <c r="J180" s="37">
        <f>SUMIF(LoansC!$B$12:$B$187,Loans!$B180,LoansC!J$12:J$187)+SUMIF(LoansR!$B$12:$B$187,Loans!$B180,LoansR!J$12:J$187)</f>
        <v>0</v>
      </c>
      <c r="K180" s="37">
        <f>SUMIF(LoansC!$B$12:$B$187,Loans!$B180,LoansC!K$12:K$187)+SUMIF(LoansR!$B$12:$B$187,Loans!$B180,LoansR!K$12:K$187)</f>
        <v>0</v>
      </c>
      <c r="L180" s="37">
        <f>SUMIF(LoansC!$B$12:$B$187,Loans!$B180,LoansC!L$12:L$187)+SUMIF(LoansR!$B$12:$B$187,Loans!$B180,LoansR!L$12:L$187)</f>
        <v>0</v>
      </c>
      <c r="M180" s="37">
        <f>SUMIF(LoansC!$B$12:$B$187,Loans!$B180,LoansC!M$12:M$187)+SUMIF(LoansR!$B$12:$B$187,Loans!$B180,LoansR!M$12:M$187)</f>
        <v>0</v>
      </c>
      <c r="N180" s="37">
        <f>SUMIF(LoansC!$B$12:$B$187,Loans!$B180,LoansC!N$12:N$187)+SUMIF(LoansR!$B$12:$B$187,Loans!$B180,LoansR!N$12:N$187)</f>
        <v>0</v>
      </c>
      <c r="O180" s="37">
        <f>SUMIF(LoansC!$B$12:$B$187,Loans!$B180,LoansC!O$12:O$187)+SUMIF(LoansR!$B$12:$B$187,Loans!$B180,LoansR!O$12:O$187)</f>
        <v>0</v>
      </c>
      <c r="P180" s="37">
        <f>SUMIF(LoansC!$B$12:$B$187,Loans!$B180,LoansC!P$12:P$187)+SUMIF(LoansR!$B$12:$B$187,Loans!$B180,LoansR!P$12:P$187)</f>
        <v>0</v>
      </c>
      <c r="Q180" s="37">
        <f>SUMIF(LoansC!$B$12:$B$187,Loans!$B180,LoansC!Q$12:Q$187)+SUMIF(LoansR!$B$12:$B$187,Loans!$B180,LoansR!Q$12:Q$187)</f>
        <v>0</v>
      </c>
      <c r="R180" s="37">
        <f>SUMIF(LoansC!$B$12:$B$187,Loans!$B180,LoansC!R$12:R$187)+SUMIF(LoansR!$B$12:$B$187,Loans!$B180,LoansR!R$12:R$187)</f>
        <v>0</v>
      </c>
      <c r="S180" s="37">
        <f>SUMIF(LoansC!$B$12:$B$187,Loans!$B180,LoansC!S$12:S$187)+SUMIF(LoansR!$B$12:$B$187,Loans!$B180,LoansR!S$12:S$187)</f>
        <v>0</v>
      </c>
      <c r="T180" s="37">
        <f>SUMIF(LoansC!$B$12:$B$187,Loans!$B180,LoansC!T$12:T$187)+SUMIF(LoansR!$B$12:$B$187,Loans!$B180,LoansR!T$12:T$187)</f>
        <v>0</v>
      </c>
      <c r="U180" s="37">
        <f>(SUMIF(LoansC!$B$12:$B$187,Loans!$B180,LoansC!U$12:U$187)+SUMIF(LoansR!$B$12:$B$187,Loans!$B180,LoansR!U$12:U$187))/2</f>
        <v>1</v>
      </c>
      <c r="V180" s="37">
        <f>SUMIF(LoansC!$B$12:$B$187,Loans!$B180,LoansC!V$12:V$187)+SUMIF(LoansR!$B$12:$B$187,Loans!$B180,LoansR!V$12:V$187)</f>
        <v>0</v>
      </c>
      <c r="W180" s="37">
        <f>SUMIF(LoansC!$B$12:$B$187,Loans!$B180,LoansC!W$12:W$187)+SUMIF(LoansR!$B$12:$B$187,Loans!$B180,LoansR!W$12:W$187)</f>
        <v>0</v>
      </c>
      <c r="X180" s="50">
        <f>IF(MONTH($B180)&gt;=6,VLOOKUP(YEAR($B180)+1,SRECPrice!$B$5:$C$29,2,FALSE),VLOOKUP(YEAR($B180),SRECPrice!$B$5:$C$29,2,FALSE))</f>
        <v>209</v>
      </c>
      <c r="Y180" s="37">
        <f>SUMIF(LoansC!$B$12:$B$187,Loans!$B180,LoansC!Y$12:Y$187)+SUMIF(LoansR!$B$12:$B$187,Loans!$B180,LoansR!Y$12:Y$187)</f>
        <v>0</v>
      </c>
      <c r="Z180" s="37">
        <f>SUMIF(LoansC!$B$12:$B$187,Loans!$B180,LoansC!Z$12:Z$187)+SUMIF(LoansR!$B$12:$B$187,Loans!$B180,LoansR!Z$12:Z$187)</f>
        <v>0</v>
      </c>
      <c r="AA180" s="37">
        <f>SUMIF(LoansC!$B$12:$B$187,Loans!$B180,LoansC!AA$12:AA$187)+SUMIF(LoansR!$B$12:$B$187,Loans!$B180,LoansR!AA$12:AA$187)</f>
        <v>0</v>
      </c>
      <c r="AB180" s="37">
        <f>SUMIF(LoansC!$B$12:$B$187,Loans!$B180,LoansC!AB$12:AB$187)+SUMIF(LoansR!$B$12:$B$187,Loans!$B180,LoansR!AB$12:AB$187)</f>
        <v>0</v>
      </c>
      <c r="AC180" s="37">
        <f>SUMIF(LoansC!$B$12:$B$187,Loans!$B180,LoansC!AC$12:AC$187)+SUMIF(LoansR!$B$12:$B$187,Loans!$B180,LoansR!AC$12:AC$187)</f>
        <v>0</v>
      </c>
      <c r="AD180" s="37">
        <f>SUMIF(LoansC!$B$12:$B$187,Loans!$B180,LoansC!AD$12:AD$187)+SUMIF(LoansR!$B$12:$B$187,Loans!$B180,LoansR!AD$12:AD$187)</f>
        <v>0</v>
      </c>
      <c r="AE180" s="56">
        <f>SUMIF(LoansC!$B$12:$B$187,Loans!$B180,LoansC!AE$12:AE$187)</f>
        <v>9.6699999999999994E-2</v>
      </c>
      <c r="AF180" s="37">
        <f>SUMIF(LoansC!$B$12:$B$187,Loans!$B180,LoansC!AF$12:AF$187)+SUMIF(LoansR!$B$12:$B$187,Loans!$B180,LoansR!AF$12:AF$187)</f>
        <v>0</v>
      </c>
      <c r="AG180" s="37">
        <f>SUMIF(LoansC!$B$12:$B$187,Loans!$B180,LoansC!AG$12:AG$187)+SUMIF(LoansR!$B$12:$B$187,Loans!$B180,LoansR!AG$12:AG$187)</f>
        <v>0</v>
      </c>
      <c r="AH180" s="37">
        <f>SUMIF(LoansC!$B$12:$B$187,Loans!$B180,LoansC!AH$12:AH$187)+SUMIF(LoansR!$B$12:$B$187,Loans!$B180,LoansR!AH$12:AH$187)</f>
        <v>0</v>
      </c>
      <c r="AI180" s="37">
        <f>SUMIF(LoansC!$B$12:$B$187,Loans!$B180,LoansC!AI$12:AI$187)+SUMIF(LoansR!$B$12:$B$187,Loans!$B180,LoansR!AI$12:AI$187)</f>
        <v>0</v>
      </c>
      <c r="AJ180" s="37">
        <f>SUMIF(LoansC!$B$12:$B$187,Loans!$B180,LoansC!AJ$12:AJ$187)+SUMIF(LoansR!$B$12:$B$187,Loans!$B180,LoansR!AJ$12:AJ$187)</f>
        <v>0</v>
      </c>
      <c r="AK180" s="37">
        <f>SUMIF(LoansC!$B$12:$B$187,Loans!$B180,LoansC!AK$12:AK$187)+SUMIF(LoansR!$B$12:$B$187,Loans!$B180,LoansR!AK$12:AK$187)</f>
        <v>0</v>
      </c>
      <c r="AL180" s="37">
        <f>SUMIF(LoansC!$B$12:$B$187,Loans!$B180,LoansC!AL$12:AL$187)+SUMIF(LoansR!$B$12:$B$187,Loans!$B180,LoansR!AL$12:AL$187)</f>
        <v>0</v>
      </c>
      <c r="AM180" s="37">
        <f>SUMIF(LoansC!$B$12:$B$187,Loans!$B180,LoansC!AM$12:AM$187)+SUMIF(LoansR!$B$12:$B$187,Loans!$B180,LoansR!AM$12:AM$187)</f>
        <v>0</v>
      </c>
      <c r="AN180" s="37">
        <f>SUMIF(LoansC!$B$12:$B$187,Loans!$B180,LoansC!AN$12:AN$187)+SUMIF(LoansR!$B$12:$B$187,Loans!$B180,LoansR!AN$12:AN$187)</f>
        <v>0</v>
      </c>
      <c r="AP180" s="57"/>
    </row>
    <row r="181" spans="1:42" x14ac:dyDescent="0.2">
      <c r="A181" s="1">
        <f t="shared" si="8"/>
        <v>5</v>
      </c>
      <c r="B181" s="101">
        <f t="shared" si="10"/>
        <v>48365</v>
      </c>
      <c r="C181" s="37">
        <f>SUMIF(LoansC!$B$12:$B$187,Loans!$B181,LoansC!C$12:C$187)+SUMIF(LoansR!$B$12:$B$187,Loans!$B181,LoansR!C$12:C$187)</f>
        <v>0</v>
      </c>
      <c r="D181" s="37">
        <f>SUMIF(LoansC!$B$12:$B$187,Loans!$B181,LoansC!D$12:D$187)+SUMIF(LoansR!$B$12:$B$187,Loans!$B181,LoansR!D$12:D$187)</f>
        <v>166705899.51000002</v>
      </c>
      <c r="E181" s="37">
        <f>SUMIF(LoansC!$B$12:$B$187,Loans!$B181,LoansC!E$12:E$187)+SUMIF(LoansR!$B$12:$B$187,Loans!$B181,LoansR!E$12:E$187)</f>
        <v>0</v>
      </c>
      <c r="F181" s="37">
        <f>SUMIF(LoansC!$B$12:$B$187,Loans!$B181,LoansC!F$12:F$187)+SUMIF(LoansR!$B$12:$B$187,Loans!$B181,LoansR!F$12:F$187)</f>
        <v>0</v>
      </c>
      <c r="G181" s="37">
        <f>SUMIF(LoansC!$B$12:$B$187,Loans!$B181,LoansC!G$12:G$187)+SUMIF(LoansR!$B$12:$B$187,Loans!$B181,LoansR!G$12:G$187)</f>
        <v>0</v>
      </c>
      <c r="H181" s="37">
        <f>SUMIF(LoansC!$B$12:$B$187,Loans!$B181,LoansC!H$12:H$187)+SUMIF(LoansR!$B$12:$B$187,Loans!$B181,LoansR!H$12:H$187)</f>
        <v>0</v>
      </c>
      <c r="I181" s="37">
        <f>SUMIF(LoansC!$B$12:$B$187,Loans!$B181,LoansC!I$12:I$187)+SUMIF(LoansR!$B$12:$B$187,Loans!$B181,LoansR!I$12:I$187)</f>
        <v>0</v>
      </c>
      <c r="J181" s="37">
        <f>SUMIF(LoansC!$B$12:$B$187,Loans!$B181,LoansC!J$12:J$187)+SUMIF(LoansR!$B$12:$B$187,Loans!$B181,LoansR!J$12:J$187)</f>
        <v>0</v>
      </c>
      <c r="K181" s="37">
        <f>SUMIF(LoansC!$B$12:$B$187,Loans!$B181,LoansC!K$12:K$187)+SUMIF(LoansR!$B$12:$B$187,Loans!$B181,LoansR!K$12:K$187)</f>
        <v>0</v>
      </c>
      <c r="L181" s="37">
        <f>SUMIF(LoansC!$B$12:$B$187,Loans!$B181,LoansC!L$12:L$187)+SUMIF(LoansR!$B$12:$B$187,Loans!$B181,LoansR!L$12:L$187)</f>
        <v>0</v>
      </c>
      <c r="M181" s="37">
        <f>SUMIF(LoansC!$B$12:$B$187,Loans!$B181,LoansC!M$12:M$187)+SUMIF(LoansR!$B$12:$B$187,Loans!$B181,LoansR!M$12:M$187)</f>
        <v>0</v>
      </c>
      <c r="N181" s="37">
        <f>SUMIF(LoansC!$B$12:$B$187,Loans!$B181,LoansC!N$12:N$187)+SUMIF(LoansR!$B$12:$B$187,Loans!$B181,LoansR!N$12:N$187)</f>
        <v>0</v>
      </c>
      <c r="O181" s="37">
        <f>SUMIF(LoansC!$B$12:$B$187,Loans!$B181,LoansC!O$12:O$187)+SUMIF(LoansR!$B$12:$B$187,Loans!$B181,LoansR!O$12:O$187)</f>
        <v>0</v>
      </c>
      <c r="P181" s="37">
        <f>SUMIF(LoansC!$B$12:$B$187,Loans!$B181,LoansC!P$12:P$187)+SUMIF(LoansR!$B$12:$B$187,Loans!$B181,LoansR!P$12:P$187)</f>
        <v>0</v>
      </c>
      <c r="Q181" s="37">
        <f>SUMIF(LoansC!$B$12:$B$187,Loans!$B181,LoansC!Q$12:Q$187)+SUMIF(LoansR!$B$12:$B$187,Loans!$B181,LoansR!Q$12:Q$187)</f>
        <v>0</v>
      </c>
      <c r="R181" s="37">
        <f>SUMIF(LoansC!$B$12:$B$187,Loans!$B181,LoansC!R$12:R$187)+SUMIF(LoansR!$B$12:$B$187,Loans!$B181,LoansR!R$12:R$187)</f>
        <v>0</v>
      </c>
      <c r="S181" s="37">
        <f>SUMIF(LoansC!$B$12:$B$187,Loans!$B181,LoansC!S$12:S$187)+SUMIF(LoansR!$B$12:$B$187,Loans!$B181,LoansR!S$12:S$187)</f>
        <v>0</v>
      </c>
      <c r="T181" s="37">
        <f>SUMIF(LoansC!$B$12:$B$187,Loans!$B181,LoansC!T$12:T$187)+SUMIF(LoansR!$B$12:$B$187,Loans!$B181,LoansR!T$12:T$187)</f>
        <v>0</v>
      </c>
      <c r="U181" s="37">
        <f>(SUMIF(LoansC!$B$12:$B$187,Loans!$B181,LoansC!U$12:U$187)+SUMIF(LoansR!$B$12:$B$187,Loans!$B181,LoansR!U$12:U$187))/2</f>
        <v>1</v>
      </c>
      <c r="V181" s="37">
        <f>SUMIF(LoansC!$B$12:$B$187,Loans!$B181,LoansC!V$12:V$187)+SUMIF(LoansR!$B$12:$B$187,Loans!$B181,LoansR!V$12:V$187)</f>
        <v>0</v>
      </c>
      <c r="W181" s="37">
        <f>SUMIF(LoansC!$B$12:$B$187,Loans!$B181,LoansC!W$12:W$187)+SUMIF(LoansR!$B$12:$B$187,Loans!$B181,LoansR!W$12:W$187)</f>
        <v>0</v>
      </c>
      <c r="X181" s="50">
        <f>IF(MONTH($B181)&gt;=6,VLOOKUP(YEAR($B181)+1,SRECPrice!$B$5:$C$29,2,FALSE),VLOOKUP(YEAR($B181),SRECPrice!$B$5:$C$29,2,FALSE))</f>
        <v>209</v>
      </c>
      <c r="Y181" s="37">
        <f>SUMIF(LoansC!$B$12:$B$187,Loans!$B181,LoansC!Y$12:Y$187)+SUMIF(LoansR!$B$12:$B$187,Loans!$B181,LoansR!Y$12:Y$187)</f>
        <v>0</v>
      </c>
      <c r="Z181" s="37">
        <f>SUMIF(LoansC!$B$12:$B$187,Loans!$B181,LoansC!Z$12:Z$187)+SUMIF(LoansR!$B$12:$B$187,Loans!$B181,LoansR!Z$12:Z$187)</f>
        <v>0</v>
      </c>
      <c r="AA181" s="37">
        <f>SUMIF(LoansC!$B$12:$B$187,Loans!$B181,LoansC!AA$12:AA$187)+SUMIF(LoansR!$B$12:$B$187,Loans!$B181,LoansR!AA$12:AA$187)</f>
        <v>0</v>
      </c>
      <c r="AB181" s="37">
        <f>SUMIF(LoansC!$B$12:$B$187,Loans!$B181,LoansC!AB$12:AB$187)+SUMIF(LoansR!$B$12:$B$187,Loans!$B181,LoansR!AB$12:AB$187)</f>
        <v>0</v>
      </c>
      <c r="AC181" s="37">
        <f>SUMIF(LoansC!$B$12:$B$187,Loans!$B181,LoansC!AC$12:AC$187)+SUMIF(LoansR!$B$12:$B$187,Loans!$B181,LoansR!AC$12:AC$187)</f>
        <v>0</v>
      </c>
      <c r="AD181" s="37">
        <f>SUMIF(LoansC!$B$12:$B$187,Loans!$B181,LoansC!AD$12:AD$187)+SUMIF(LoansR!$B$12:$B$187,Loans!$B181,LoansR!AD$12:AD$187)</f>
        <v>0</v>
      </c>
      <c r="AE181" s="56">
        <f>SUMIF(LoansC!$B$12:$B$187,Loans!$B181,LoansC!AE$12:AE$187)</f>
        <v>9.6699999999999994E-2</v>
      </c>
      <c r="AF181" s="37">
        <f>SUMIF(LoansC!$B$12:$B$187,Loans!$B181,LoansC!AF$12:AF$187)+SUMIF(LoansR!$B$12:$B$187,Loans!$B181,LoansR!AF$12:AF$187)</f>
        <v>0</v>
      </c>
      <c r="AG181" s="37">
        <f>SUMIF(LoansC!$B$12:$B$187,Loans!$B181,LoansC!AG$12:AG$187)+SUMIF(LoansR!$B$12:$B$187,Loans!$B181,LoansR!AG$12:AG$187)</f>
        <v>0</v>
      </c>
      <c r="AH181" s="37">
        <f>SUMIF(LoansC!$B$12:$B$187,Loans!$B181,LoansC!AH$12:AH$187)+SUMIF(LoansR!$B$12:$B$187,Loans!$B181,LoansR!AH$12:AH$187)</f>
        <v>0</v>
      </c>
      <c r="AI181" s="37">
        <f>SUMIF(LoansC!$B$12:$B$187,Loans!$B181,LoansC!AI$12:AI$187)+SUMIF(LoansR!$B$12:$B$187,Loans!$B181,LoansR!AI$12:AI$187)</f>
        <v>0</v>
      </c>
      <c r="AJ181" s="37">
        <f>SUMIF(LoansC!$B$12:$B$187,Loans!$B181,LoansC!AJ$12:AJ$187)+SUMIF(LoansR!$B$12:$B$187,Loans!$B181,LoansR!AJ$12:AJ$187)</f>
        <v>0</v>
      </c>
      <c r="AK181" s="37">
        <f>SUMIF(LoansC!$B$12:$B$187,Loans!$B181,LoansC!AK$12:AK$187)+SUMIF(LoansR!$B$12:$B$187,Loans!$B181,LoansR!AK$12:AK$187)</f>
        <v>0</v>
      </c>
      <c r="AL181" s="37">
        <f>SUMIF(LoansC!$B$12:$B$187,Loans!$B181,LoansC!AL$12:AL$187)+SUMIF(LoansR!$B$12:$B$187,Loans!$B181,LoansR!AL$12:AL$187)</f>
        <v>0</v>
      </c>
      <c r="AM181" s="37">
        <f>SUMIF(LoansC!$B$12:$B$187,Loans!$B181,LoansC!AM$12:AM$187)+SUMIF(LoansR!$B$12:$B$187,Loans!$B181,LoansR!AM$12:AM$187)</f>
        <v>0</v>
      </c>
      <c r="AN181" s="37">
        <f>SUMIF(LoansC!$B$12:$B$187,Loans!$B181,LoansC!AN$12:AN$187)+SUMIF(LoansR!$B$12:$B$187,Loans!$B181,LoansR!AN$12:AN$187)</f>
        <v>0</v>
      </c>
      <c r="AP181" s="57"/>
    </row>
    <row r="182" spans="1:42" x14ac:dyDescent="0.2">
      <c r="A182" s="1">
        <f t="shared" si="8"/>
        <v>6</v>
      </c>
      <c r="B182" s="101">
        <f t="shared" si="10"/>
        <v>48395</v>
      </c>
      <c r="C182" s="37">
        <f>SUMIF(LoansC!$B$12:$B$187,Loans!$B182,LoansC!C$12:C$187)+SUMIF(LoansR!$B$12:$B$187,Loans!$B182,LoansR!C$12:C$187)</f>
        <v>0</v>
      </c>
      <c r="D182" s="37">
        <f>SUMIF(LoansC!$B$12:$B$187,Loans!$B182,LoansC!D$12:D$187)+SUMIF(LoansR!$B$12:$B$187,Loans!$B182,LoansR!D$12:D$187)</f>
        <v>166705899.51000002</v>
      </c>
      <c r="E182" s="37">
        <f>SUMIF(LoansC!$B$12:$B$187,Loans!$B182,LoansC!E$12:E$187)+SUMIF(LoansR!$B$12:$B$187,Loans!$B182,LoansR!E$12:E$187)</f>
        <v>0</v>
      </c>
      <c r="F182" s="37">
        <f>SUMIF(LoansC!$B$12:$B$187,Loans!$B182,LoansC!F$12:F$187)+SUMIF(LoansR!$B$12:$B$187,Loans!$B182,LoansR!F$12:F$187)</f>
        <v>0</v>
      </c>
      <c r="G182" s="37">
        <f>SUMIF(LoansC!$B$12:$B$187,Loans!$B182,LoansC!G$12:G$187)+SUMIF(LoansR!$B$12:$B$187,Loans!$B182,LoansR!G$12:G$187)</f>
        <v>0</v>
      </c>
      <c r="H182" s="37">
        <f>SUMIF(LoansC!$B$12:$B$187,Loans!$B182,LoansC!H$12:H$187)+SUMIF(LoansR!$B$12:$B$187,Loans!$B182,LoansR!H$12:H$187)</f>
        <v>0</v>
      </c>
      <c r="I182" s="37">
        <f>SUMIF(LoansC!$B$12:$B$187,Loans!$B182,LoansC!I$12:I$187)+SUMIF(LoansR!$B$12:$B$187,Loans!$B182,LoansR!I$12:I$187)</f>
        <v>0</v>
      </c>
      <c r="J182" s="37">
        <f>SUMIF(LoansC!$B$12:$B$187,Loans!$B182,LoansC!J$12:J$187)+SUMIF(LoansR!$B$12:$B$187,Loans!$B182,LoansR!J$12:J$187)</f>
        <v>0</v>
      </c>
      <c r="K182" s="37">
        <f>SUMIF(LoansC!$B$12:$B$187,Loans!$B182,LoansC!K$12:K$187)+SUMIF(LoansR!$B$12:$B$187,Loans!$B182,LoansR!K$12:K$187)</f>
        <v>0</v>
      </c>
      <c r="L182" s="37">
        <f>SUMIF(LoansC!$B$12:$B$187,Loans!$B182,LoansC!L$12:L$187)+SUMIF(LoansR!$B$12:$B$187,Loans!$B182,LoansR!L$12:L$187)</f>
        <v>0</v>
      </c>
      <c r="M182" s="37">
        <f>SUMIF(LoansC!$B$12:$B$187,Loans!$B182,LoansC!M$12:M$187)+SUMIF(LoansR!$B$12:$B$187,Loans!$B182,LoansR!M$12:M$187)</f>
        <v>0</v>
      </c>
      <c r="N182" s="37">
        <f>SUMIF(LoansC!$B$12:$B$187,Loans!$B182,LoansC!N$12:N$187)+SUMIF(LoansR!$B$12:$B$187,Loans!$B182,LoansR!N$12:N$187)</f>
        <v>0</v>
      </c>
      <c r="O182" s="37">
        <f>SUMIF(LoansC!$B$12:$B$187,Loans!$B182,LoansC!O$12:O$187)+SUMIF(LoansR!$B$12:$B$187,Loans!$B182,LoansR!O$12:O$187)</f>
        <v>0</v>
      </c>
      <c r="P182" s="37">
        <f>SUMIF(LoansC!$B$12:$B$187,Loans!$B182,LoansC!P$12:P$187)+SUMIF(LoansR!$B$12:$B$187,Loans!$B182,LoansR!P$12:P$187)</f>
        <v>0</v>
      </c>
      <c r="Q182" s="37">
        <f>SUMIF(LoansC!$B$12:$B$187,Loans!$B182,LoansC!Q$12:Q$187)+SUMIF(LoansR!$B$12:$B$187,Loans!$B182,LoansR!Q$12:Q$187)</f>
        <v>0</v>
      </c>
      <c r="R182" s="37">
        <f>SUMIF(LoansC!$B$12:$B$187,Loans!$B182,LoansC!R$12:R$187)+SUMIF(LoansR!$B$12:$B$187,Loans!$B182,LoansR!R$12:R$187)</f>
        <v>0</v>
      </c>
      <c r="S182" s="37">
        <f>SUMIF(LoansC!$B$12:$B$187,Loans!$B182,LoansC!S$12:S$187)+SUMIF(LoansR!$B$12:$B$187,Loans!$B182,LoansR!S$12:S$187)</f>
        <v>0</v>
      </c>
      <c r="T182" s="37">
        <f>SUMIF(LoansC!$B$12:$B$187,Loans!$B182,LoansC!T$12:T$187)+SUMIF(LoansR!$B$12:$B$187,Loans!$B182,LoansR!T$12:T$187)</f>
        <v>0</v>
      </c>
      <c r="U182" s="37">
        <f>(SUMIF(LoansC!$B$12:$B$187,Loans!$B182,LoansC!U$12:U$187)+SUMIF(LoansR!$B$12:$B$187,Loans!$B182,LoansR!U$12:U$187))/2</f>
        <v>1</v>
      </c>
      <c r="V182" s="37">
        <f>SUMIF(LoansC!$B$12:$B$187,Loans!$B182,LoansC!V$12:V$187)+SUMIF(LoansR!$B$12:$B$187,Loans!$B182,LoansR!V$12:V$187)</f>
        <v>0</v>
      </c>
      <c r="W182" s="37">
        <f>SUMIF(LoansC!$B$12:$B$187,Loans!$B182,LoansC!W$12:W$187)+SUMIF(LoansR!$B$12:$B$187,Loans!$B182,LoansR!W$12:W$187)</f>
        <v>0</v>
      </c>
      <c r="X182" s="50">
        <f>IF(MONTH($B182)&gt;=6,VLOOKUP(YEAR($B182)+1,SRECPrice!$B$5:$C$29,2,FALSE),VLOOKUP(YEAR($B182),SRECPrice!$B$5:$C$29,2,FALSE))</f>
        <v>209</v>
      </c>
      <c r="Y182" s="37">
        <f>SUMIF(LoansC!$B$12:$B$187,Loans!$B182,LoansC!Y$12:Y$187)+SUMIF(LoansR!$B$12:$B$187,Loans!$B182,LoansR!Y$12:Y$187)</f>
        <v>0</v>
      </c>
      <c r="Z182" s="37">
        <f>SUMIF(LoansC!$B$12:$B$187,Loans!$B182,LoansC!Z$12:Z$187)+SUMIF(LoansR!$B$12:$B$187,Loans!$B182,LoansR!Z$12:Z$187)</f>
        <v>0</v>
      </c>
      <c r="AA182" s="37">
        <f>SUMIF(LoansC!$B$12:$B$187,Loans!$B182,LoansC!AA$12:AA$187)+SUMIF(LoansR!$B$12:$B$187,Loans!$B182,LoansR!AA$12:AA$187)</f>
        <v>0</v>
      </c>
      <c r="AB182" s="37">
        <f>SUMIF(LoansC!$B$12:$B$187,Loans!$B182,LoansC!AB$12:AB$187)+SUMIF(LoansR!$B$12:$B$187,Loans!$B182,LoansR!AB$12:AB$187)</f>
        <v>0</v>
      </c>
      <c r="AC182" s="37">
        <f>SUMIF(LoansC!$B$12:$B$187,Loans!$B182,LoansC!AC$12:AC$187)+SUMIF(LoansR!$B$12:$B$187,Loans!$B182,LoansR!AC$12:AC$187)</f>
        <v>0</v>
      </c>
      <c r="AD182" s="37">
        <f>SUMIF(LoansC!$B$12:$B$187,Loans!$B182,LoansC!AD$12:AD$187)+SUMIF(LoansR!$B$12:$B$187,Loans!$B182,LoansR!AD$12:AD$187)</f>
        <v>0</v>
      </c>
      <c r="AE182" s="56">
        <f>SUMIF(LoansC!$B$12:$B$187,Loans!$B182,LoansC!AE$12:AE$187)</f>
        <v>9.6699999999999994E-2</v>
      </c>
      <c r="AF182" s="37">
        <f>SUMIF(LoansC!$B$12:$B$187,Loans!$B182,LoansC!AF$12:AF$187)+SUMIF(LoansR!$B$12:$B$187,Loans!$B182,LoansR!AF$12:AF$187)</f>
        <v>0</v>
      </c>
      <c r="AG182" s="37">
        <f>SUMIF(LoansC!$B$12:$B$187,Loans!$B182,LoansC!AG$12:AG$187)+SUMIF(LoansR!$B$12:$B$187,Loans!$B182,LoansR!AG$12:AG$187)</f>
        <v>0</v>
      </c>
      <c r="AH182" s="37">
        <f>SUMIF(LoansC!$B$12:$B$187,Loans!$B182,LoansC!AH$12:AH$187)+SUMIF(LoansR!$B$12:$B$187,Loans!$B182,LoansR!AH$12:AH$187)</f>
        <v>0</v>
      </c>
      <c r="AI182" s="37">
        <f>SUMIF(LoansC!$B$12:$B$187,Loans!$B182,LoansC!AI$12:AI$187)+SUMIF(LoansR!$B$12:$B$187,Loans!$B182,LoansR!AI$12:AI$187)</f>
        <v>0</v>
      </c>
      <c r="AJ182" s="37">
        <f>SUMIF(LoansC!$B$12:$B$187,Loans!$B182,LoansC!AJ$12:AJ$187)+SUMIF(LoansR!$B$12:$B$187,Loans!$B182,LoansR!AJ$12:AJ$187)</f>
        <v>0</v>
      </c>
      <c r="AK182" s="37">
        <f>SUMIF(LoansC!$B$12:$B$187,Loans!$B182,LoansC!AK$12:AK$187)+SUMIF(LoansR!$B$12:$B$187,Loans!$B182,LoansR!AK$12:AK$187)</f>
        <v>0</v>
      </c>
      <c r="AL182" s="37">
        <f>SUMIF(LoansC!$B$12:$B$187,Loans!$B182,LoansC!AL$12:AL$187)+SUMIF(LoansR!$B$12:$B$187,Loans!$B182,LoansR!AL$12:AL$187)</f>
        <v>0</v>
      </c>
      <c r="AM182" s="37">
        <f>SUMIF(LoansC!$B$12:$B$187,Loans!$B182,LoansC!AM$12:AM$187)+SUMIF(LoansR!$B$12:$B$187,Loans!$B182,LoansR!AM$12:AM$187)</f>
        <v>0</v>
      </c>
      <c r="AN182" s="37">
        <f>SUMIF(LoansC!$B$12:$B$187,Loans!$B182,LoansC!AN$12:AN$187)+SUMIF(LoansR!$B$12:$B$187,Loans!$B182,LoansR!AN$12:AN$187)</f>
        <v>0</v>
      </c>
      <c r="AP182" s="57"/>
    </row>
    <row r="183" spans="1:42" x14ac:dyDescent="0.2">
      <c r="A183" s="1">
        <f t="shared" si="8"/>
        <v>7</v>
      </c>
      <c r="B183" s="101">
        <f t="shared" si="10"/>
        <v>48426</v>
      </c>
      <c r="C183" s="37">
        <f>SUMIF(LoansC!$B$12:$B$187,Loans!$B183,LoansC!C$12:C$187)+SUMIF(LoansR!$B$12:$B$187,Loans!$B183,LoansR!C$12:C$187)</f>
        <v>0</v>
      </c>
      <c r="D183" s="37">
        <f>SUMIF(LoansC!$B$12:$B$187,Loans!$B183,LoansC!D$12:D$187)+SUMIF(LoansR!$B$12:$B$187,Loans!$B183,LoansR!D$12:D$187)</f>
        <v>166705899.51000002</v>
      </c>
      <c r="E183" s="37">
        <f>SUMIF(LoansC!$B$12:$B$187,Loans!$B183,LoansC!E$12:E$187)+SUMIF(LoansR!$B$12:$B$187,Loans!$B183,LoansR!E$12:E$187)</f>
        <v>0</v>
      </c>
      <c r="F183" s="37">
        <f>SUMIF(LoansC!$B$12:$B$187,Loans!$B183,LoansC!F$12:F$187)+SUMIF(LoansR!$B$12:$B$187,Loans!$B183,LoansR!F$12:F$187)</f>
        <v>0</v>
      </c>
      <c r="G183" s="37">
        <f>SUMIF(LoansC!$B$12:$B$187,Loans!$B183,LoansC!G$12:G$187)+SUMIF(LoansR!$B$12:$B$187,Loans!$B183,LoansR!G$12:G$187)</f>
        <v>0</v>
      </c>
      <c r="H183" s="37">
        <f>SUMIF(LoansC!$B$12:$B$187,Loans!$B183,LoansC!H$12:H$187)+SUMIF(LoansR!$B$12:$B$187,Loans!$B183,LoansR!H$12:H$187)</f>
        <v>0</v>
      </c>
      <c r="I183" s="37">
        <f>SUMIF(LoansC!$B$12:$B$187,Loans!$B183,LoansC!I$12:I$187)+SUMIF(LoansR!$B$12:$B$187,Loans!$B183,LoansR!I$12:I$187)</f>
        <v>0</v>
      </c>
      <c r="J183" s="37">
        <f>SUMIF(LoansC!$B$12:$B$187,Loans!$B183,LoansC!J$12:J$187)+SUMIF(LoansR!$B$12:$B$187,Loans!$B183,LoansR!J$12:J$187)</f>
        <v>0</v>
      </c>
      <c r="K183" s="37">
        <f>SUMIF(LoansC!$B$12:$B$187,Loans!$B183,LoansC!K$12:K$187)+SUMIF(LoansR!$B$12:$B$187,Loans!$B183,LoansR!K$12:K$187)</f>
        <v>0</v>
      </c>
      <c r="L183" s="37">
        <f>SUMIF(LoansC!$B$12:$B$187,Loans!$B183,LoansC!L$12:L$187)+SUMIF(LoansR!$B$12:$B$187,Loans!$B183,LoansR!L$12:L$187)</f>
        <v>0</v>
      </c>
      <c r="M183" s="37">
        <f>SUMIF(LoansC!$B$12:$B$187,Loans!$B183,LoansC!M$12:M$187)+SUMIF(LoansR!$B$12:$B$187,Loans!$B183,LoansR!M$12:M$187)</f>
        <v>0</v>
      </c>
      <c r="N183" s="37">
        <f>SUMIF(LoansC!$B$12:$B$187,Loans!$B183,LoansC!N$12:N$187)+SUMIF(LoansR!$B$12:$B$187,Loans!$B183,LoansR!N$12:N$187)</f>
        <v>0</v>
      </c>
      <c r="O183" s="37">
        <f>SUMIF(LoansC!$B$12:$B$187,Loans!$B183,LoansC!O$12:O$187)+SUMIF(LoansR!$B$12:$B$187,Loans!$B183,LoansR!O$12:O$187)</f>
        <v>0</v>
      </c>
      <c r="P183" s="37">
        <f>SUMIF(LoansC!$B$12:$B$187,Loans!$B183,LoansC!P$12:P$187)+SUMIF(LoansR!$B$12:$B$187,Loans!$B183,LoansR!P$12:P$187)</f>
        <v>0</v>
      </c>
      <c r="Q183" s="37">
        <f>SUMIF(LoansC!$B$12:$B$187,Loans!$B183,LoansC!Q$12:Q$187)+SUMIF(LoansR!$B$12:$B$187,Loans!$B183,LoansR!Q$12:Q$187)</f>
        <v>0</v>
      </c>
      <c r="R183" s="37">
        <f>SUMIF(LoansC!$B$12:$B$187,Loans!$B183,LoansC!R$12:R$187)+SUMIF(LoansR!$B$12:$B$187,Loans!$B183,LoansR!R$12:R$187)</f>
        <v>0</v>
      </c>
      <c r="S183" s="37">
        <f>SUMIF(LoansC!$B$12:$B$187,Loans!$B183,LoansC!S$12:S$187)+SUMIF(LoansR!$B$12:$B$187,Loans!$B183,LoansR!S$12:S$187)</f>
        <v>0</v>
      </c>
      <c r="T183" s="37">
        <f>SUMIF(LoansC!$B$12:$B$187,Loans!$B183,LoansC!T$12:T$187)+SUMIF(LoansR!$B$12:$B$187,Loans!$B183,LoansR!T$12:T$187)</f>
        <v>0</v>
      </c>
      <c r="U183" s="37">
        <f>(SUMIF(LoansC!$B$12:$B$187,Loans!$B183,LoansC!U$12:U$187)+SUMIF(LoansR!$B$12:$B$187,Loans!$B183,LoansR!U$12:U$187))/2</f>
        <v>1</v>
      </c>
      <c r="V183" s="37">
        <f>SUMIF(LoansC!$B$12:$B$187,Loans!$B183,LoansC!V$12:V$187)+SUMIF(LoansR!$B$12:$B$187,Loans!$B183,LoansR!V$12:V$187)</f>
        <v>0</v>
      </c>
      <c r="W183" s="37">
        <f>SUMIF(LoansC!$B$12:$B$187,Loans!$B183,LoansC!W$12:W$187)+SUMIF(LoansR!$B$12:$B$187,Loans!$B183,LoansR!W$12:W$187)</f>
        <v>0</v>
      </c>
      <c r="X183" s="50">
        <f>IF(MONTH($B183)&gt;=6,VLOOKUP(YEAR($B183)+1,SRECPrice!$B$5:$C$29,2,FALSE),VLOOKUP(YEAR($B183),SRECPrice!$B$5:$C$29,2,FALSE))</f>
        <v>209</v>
      </c>
      <c r="Y183" s="37">
        <f>SUMIF(LoansC!$B$12:$B$187,Loans!$B183,LoansC!Y$12:Y$187)+SUMIF(LoansR!$B$12:$B$187,Loans!$B183,LoansR!Y$12:Y$187)</f>
        <v>0</v>
      </c>
      <c r="Z183" s="37">
        <f>SUMIF(LoansC!$B$12:$B$187,Loans!$B183,LoansC!Z$12:Z$187)+SUMIF(LoansR!$B$12:$B$187,Loans!$B183,LoansR!Z$12:Z$187)</f>
        <v>0</v>
      </c>
      <c r="AA183" s="37">
        <f>SUMIF(LoansC!$B$12:$B$187,Loans!$B183,LoansC!AA$12:AA$187)+SUMIF(LoansR!$B$12:$B$187,Loans!$B183,LoansR!AA$12:AA$187)</f>
        <v>0</v>
      </c>
      <c r="AB183" s="37">
        <f>SUMIF(LoansC!$B$12:$B$187,Loans!$B183,LoansC!AB$12:AB$187)+SUMIF(LoansR!$B$12:$B$187,Loans!$B183,LoansR!AB$12:AB$187)</f>
        <v>0</v>
      </c>
      <c r="AC183" s="37">
        <f>SUMIF(LoansC!$B$12:$B$187,Loans!$B183,LoansC!AC$12:AC$187)+SUMIF(LoansR!$B$12:$B$187,Loans!$B183,LoansR!AC$12:AC$187)</f>
        <v>0</v>
      </c>
      <c r="AD183" s="37">
        <f>SUMIF(LoansC!$B$12:$B$187,Loans!$B183,LoansC!AD$12:AD$187)+SUMIF(LoansR!$B$12:$B$187,Loans!$B183,LoansR!AD$12:AD$187)</f>
        <v>0</v>
      </c>
      <c r="AE183" s="56">
        <f>SUMIF(LoansC!$B$12:$B$187,Loans!$B183,LoansC!AE$12:AE$187)</f>
        <v>9.6699999999999994E-2</v>
      </c>
      <c r="AF183" s="37">
        <f>SUMIF(LoansC!$B$12:$B$187,Loans!$B183,LoansC!AF$12:AF$187)+SUMIF(LoansR!$B$12:$B$187,Loans!$B183,LoansR!AF$12:AF$187)</f>
        <v>0</v>
      </c>
      <c r="AG183" s="37">
        <f>SUMIF(LoansC!$B$12:$B$187,Loans!$B183,LoansC!AG$12:AG$187)+SUMIF(LoansR!$B$12:$B$187,Loans!$B183,LoansR!AG$12:AG$187)</f>
        <v>0</v>
      </c>
      <c r="AH183" s="37">
        <f>SUMIF(LoansC!$B$12:$B$187,Loans!$B183,LoansC!AH$12:AH$187)+SUMIF(LoansR!$B$12:$B$187,Loans!$B183,LoansR!AH$12:AH$187)</f>
        <v>0</v>
      </c>
      <c r="AI183" s="37">
        <f>SUMIF(LoansC!$B$12:$B$187,Loans!$B183,LoansC!AI$12:AI$187)+SUMIF(LoansR!$B$12:$B$187,Loans!$B183,LoansR!AI$12:AI$187)</f>
        <v>0</v>
      </c>
      <c r="AJ183" s="37">
        <f>SUMIF(LoansC!$B$12:$B$187,Loans!$B183,LoansC!AJ$12:AJ$187)+SUMIF(LoansR!$B$12:$B$187,Loans!$B183,LoansR!AJ$12:AJ$187)</f>
        <v>0</v>
      </c>
      <c r="AK183" s="37">
        <f>SUMIF(LoansC!$B$12:$B$187,Loans!$B183,LoansC!AK$12:AK$187)+SUMIF(LoansR!$B$12:$B$187,Loans!$B183,LoansR!AK$12:AK$187)</f>
        <v>0</v>
      </c>
      <c r="AL183" s="37">
        <f>SUMIF(LoansC!$B$12:$B$187,Loans!$B183,LoansC!AL$12:AL$187)+SUMIF(LoansR!$B$12:$B$187,Loans!$B183,LoansR!AL$12:AL$187)</f>
        <v>0</v>
      </c>
      <c r="AM183" s="37">
        <f>SUMIF(LoansC!$B$12:$B$187,Loans!$B183,LoansC!AM$12:AM$187)+SUMIF(LoansR!$B$12:$B$187,Loans!$B183,LoansR!AM$12:AM$187)</f>
        <v>0</v>
      </c>
      <c r="AN183" s="37">
        <f>SUMIF(LoansC!$B$12:$B$187,Loans!$B183,LoansC!AN$12:AN$187)+SUMIF(LoansR!$B$12:$B$187,Loans!$B183,LoansR!AN$12:AN$187)</f>
        <v>0</v>
      </c>
      <c r="AP183" s="57"/>
    </row>
    <row r="184" spans="1:42" x14ac:dyDescent="0.2">
      <c r="A184" s="1">
        <f t="shared" si="8"/>
        <v>8</v>
      </c>
      <c r="B184" s="101">
        <f t="shared" si="10"/>
        <v>48457</v>
      </c>
      <c r="C184" s="37">
        <f>SUMIF(LoansC!$B$12:$B$187,Loans!$B184,LoansC!C$12:C$187)+SUMIF(LoansR!$B$12:$B$187,Loans!$B184,LoansR!C$12:C$187)</f>
        <v>0</v>
      </c>
      <c r="D184" s="37">
        <f>SUMIF(LoansC!$B$12:$B$187,Loans!$B184,LoansC!D$12:D$187)+SUMIF(LoansR!$B$12:$B$187,Loans!$B184,LoansR!D$12:D$187)</f>
        <v>166705899.51000002</v>
      </c>
      <c r="E184" s="37">
        <f>SUMIF(LoansC!$B$12:$B$187,Loans!$B184,LoansC!E$12:E$187)+SUMIF(LoansR!$B$12:$B$187,Loans!$B184,LoansR!E$12:E$187)</f>
        <v>0</v>
      </c>
      <c r="F184" s="37">
        <f>SUMIF(LoansC!$B$12:$B$187,Loans!$B184,LoansC!F$12:F$187)+SUMIF(LoansR!$B$12:$B$187,Loans!$B184,LoansR!F$12:F$187)</f>
        <v>0</v>
      </c>
      <c r="G184" s="37">
        <f>SUMIF(LoansC!$B$12:$B$187,Loans!$B184,LoansC!G$12:G$187)+SUMIF(LoansR!$B$12:$B$187,Loans!$B184,LoansR!G$12:G$187)</f>
        <v>0</v>
      </c>
      <c r="H184" s="37">
        <f>SUMIF(LoansC!$B$12:$B$187,Loans!$B184,LoansC!H$12:H$187)+SUMIF(LoansR!$B$12:$B$187,Loans!$B184,LoansR!H$12:H$187)</f>
        <v>0</v>
      </c>
      <c r="I184" s="37">
        <f>SUMIF(LoansC!$B$12:$B$187,Loans!$B184,LoansC!I$12:I$187)+SUMIF(LoansR!$B$12:$B$187,Loans!$B184,LoansR!I$12:I$187)</f>
        <v>0</v>
      </c>
      <c r="J184" s="37">
        <f>SUMIF(LoansC!$B$12:$B$187,Loans!$B184,LoansC!J$12:J$187)+SUMIF(LoansR!$B$12:$B$187,Loans!$B184,LoansR!J$12:J$187)</f>
        <v>0</v>
      </c>
      <c r="K184" s="37">
        <f>SUMIF(LoansC!$B$12:$B$187,Loans!$B184,LoansC!K$12:K$187)+SUMIF(LoansR!$B$12:$B$187,Loans!$B184,LoansR!K$12:K$187)</f>
        <v>0</v>
      </c>
      <c r="L184" s="37">
        <f>SUMIF(LoansC!$B$12:$B$187,Loans!$B184,LoansC!L$12:L$187)+SUMIF(LoansR!$B$12:$B$187,Loans!$B184,LoansR!L$12:L$187)</f>
        <v>0</v>
      </c>
      <c r="M184" s="37">
        <f>SUMIF(LoansC!$B$12:$B$187,Loans!$B184,LoansC!M$12:M$187)+SUMIF(LoansR!$B$12:$B$187,Loans!$B184,LoansR!M$12:M$187)</f>
        <v>0</v>
      </c>
      <c r="N184" s="37">
        <f>SUMIF(LoansC!$B$12:$B$187,Loans!$B184,LoansC!N$12:N$187)+SUMIF(LoansR!$B$12:$B$187,Loans!$B184,LoansR!N$12:N$187)</f>
        <v>0</v>
      </c>
      <c r="O184" s="37">
        <f>SUMIF(LoansC!$B$12:$B$187,Loans!$B184,LoansC!O$12:O$187)+SUMIF(LoansR!$B$12:$B$187,Loans!$B184,LoansR!O$12:O$187)</f>
        <v>0</v>
      </c>
      <c r="P184" s="37">
        <f>SUMIF(LoansC!$B$12:$B$187,Loans!$B184,LoansC!P$12:P$187)+SUMIF(LoansR!$B$12:$B$187,Loans!$B184,LoansR!P$12:P$187)</f>
        <v>0</v>
      </c>
      <c r="Q184" s="37">
        <f>SUMIF(LoansC!$B$12:$B$187,Loans!$B184,LoansC!Q$12:Q$187)+SUMIF(LoansR!$B$12:$B$187,Loans!$B184,LoansR!Q$12:Q$187)</f>
        <v>0</v>
      </c>
      <c r="R184" s="37">
        <f>SUMIF(LoansC!$B$12:$B$187,Loans!$B184,LoansC!R$12:R$187)+SUMIF(LoansR!$B$12:$B$187,Loans!$B184,LoansR!R$12:R$187)</f>
        <v>0</v>
      </c>
      <c r="S184" s="37">
        <f>SUMIF(LoansC!$B$12:$B$187,Loans!$B184,LoansC!S$12:S$187)+SUMIF(LoansR!$B$12:$B$187,Loans!$B184,LoansR!S$12:S$187)</f>
        <v>0</v>
      </c>
      <c r="T184" s="37">
        <f>SUMIF(LoansC!$B$12:$B$187,Loans!$B184,LoansC!T$12:T$187)+SUMIF(LoansR!$B$12:$B$187,Loans!$B184,LoansR!T$12:T$187)</f>
        <v>0</v>
      </c>
      <c r="U184" s="37">
        <f>(SUMIF(LoansC!$B$12:$B$187,Loans!$B184,LoansC!U$12:U$187)+SUMIF(LoansR!$B$12:$B$187,Loans!$B184,LoansR!U$12:U$187))/2</f>
        <v>1</v>
      </c>
      <c r="V184" s="37">
        <f>SUMIF(LoansC!$B$12:$B$187,Loans!$B184,LoansC!V$12:V$187)+SUMIF(LoansR!$B$12:$B$187,Loans!$B184,LoansR!V$12:V$187)</f>
        <v>0</v>
      </c>
      <c r="W184" s="37">
        <f>SUMIF(LoansC!$B$12:$B$187,Loans!$B184,LoansC!W$12:W$187)+SUMIF(LoansR!$B$12:$B$187,Loans!$B184,LoansR!W$12:W$187)</f>
        <v>0</v>
      </c>
      <c r="X184" s="50">
        <f>IF(MONTH($B184)&gt;=6,VLOOKUP(YEAR($B184)+1,SRECPrice!$B$5:$C$29,2,FALSE),VLOOKUP(YEAR($B184),SRECPrice!$B$5:$C$29,2,FALSE))</f>
        <v>209</v>
      </c>
      <c r="Y184" s="37">
        <f>SUMIF(LoansC!$B$12:$B$187,Loans!$B184,LoansC!Y$12:Y$187)+SUMIF(LoansR!$B$12:$B$187,Loans!$B184,LoansR!Y$12:Y$187)</f>
        <v>0</v>
      </c>
      <c r="Z184" s="37">
        <f>SUMIF(LoansC!$B$12:$B$187,Loans!$B184,LoansC!Z$12:Z$187)+SUMIF(LoansR!$B$12:$B$187,Loans!$B184,LoansR!Z$12:Z$187)</f>
        <v>0</v>
      </c>
      <c r="AA184" s="37">
        <f>SUMIF(LoansC!$B$12:$B$187,Loans!$B184,LoansC!AA$12:AA$187)+SUMIF(LoansR!$B$12:$B$187,Loans!$B184,LoansR!AA$12:AA$187)</f>
        <v>0</v>
      </c>
      <c r="AB184" s="37">
        <f>SUMIF(LoansC!$B$12:$B$187,Loans!$B184,LoansC!AB$12:AB$187)+SUMIF(LoansR!$B$12:$B$187,Loans!$B184,LoansR!AB$12:AB$187)</f>
        <v>0</v>
      </c>
      <c r="AC184" s="37">
        <f>SUMIF(LoansC!$B$12:$B$187,Loans!$B184,LoansC!AC$12:AC$187)+SUMIF(LoansR!$B$12:$B$187,Loans!$B184,LoansR!AC$12:AC$187)</f>
        <v>0</v>
      </c>
      <c r="AD184" s="37">
        <f>SUMIF(LoansC!$B$12:$B$187,Loans!$B184,LoansC!AD$12:AD$187)+SUMIF(LoansR!$B$12:$B$187,Loans!$B184,LoansR!AD$12:AD$187)</f>
        <v>0</v>
      </c>
      <c r="AE184" s="56">
        <f>SUMIF(LoansC!$B$12:$B$187,Loans!$B184,LoansC!AE$12:AE$187)</f>
        <v>9.6699999999999994E-2</v>
      </c>
      <c r="AF184" s="37">
        <f>SUMIF(LoansC!$B$12:$B$187,Loans!$B184,LoansC!AF$12:AF$187)+SUMIF(LoansR!$B$12:$B$187,Loans!$B184,LoansR!AF$12:AF$187)</f>
        <v>0</v>
      </c>
      <c r="AG184" s="37">
        <f>SUMIF(LoansC!$B$12:$B$187,Loans!$B184,LoansC!AG$12:AG$187)+SUMIF(LoansR!$B$12:$B$187,Loans!$B184,LoansR!AG$12:AG$187)</f>
        <v>0</v>
      </c>
      <c r="AH184" s="37">
        <f>SUMIF(LoansC!$B$12:$B$187,Loans!$B184,LoansC!AH$12:AH$187)+SUMIF(LoansR!$B$12:$B$187,Loans!$B184,LoansR!AH$12:AH$187)</f>
        <v>0</v>
      </c>
      <c r="AI184" s="37">
        <f>SUMIF(LoansC!$B$12:$B$187,Loans!$B184,LoansC!AI$12:AI$187)+SUMIF(LoansR!$B$12:$B$187,Loans!$B184,LoansR!AI$12:AI$187)</f>
        <v>0</v>
      </c>
      <c r="AJ184" s="37">
        <f>SUMIF(LoansC!$B$12:$B$187,Loans!$B184,LoansC!AJ$12:AJ$187)+SUMIF(LoansR!$B$12:$B$187,Loans!$B184,LoansR!AJ$12:AJ$187)</f>
        <v>0</v>
      </c>
      <c r="AK184" s="37">
        <f>SUMIF(LoansC!$B$12:$B$187,Loans!$B184,LoansC!AK$12:AK$187)+SUMIF(LoansR!$B$12:$B$187,Loans!$B184,LoansR!AK$12:AK$187)</f>
        <v>0</v>
      </c>
      <c r="AL184" s="37">
        <f>SUMIF(LoansC!$B$12:$B$187,Loans!$B184,LoansC!AL$12:AL$187)+SUMIF(LoansR!$B$12:$B$187,Loans!$B184,LoansR!AL$12:AL$187)</f>
        <v>0</v>
      </c>
      <c r="AM184" s="37">
        <f>SUMIF(LoansC!$B$12:$B$187,Loans!$B184,LoansC!AM$12:AM$187)+SUMIF(LoansR!$B$12:$B$187,Loans!$B184,LoansR!AM$12:AM$187)</f>
        <v>0</v>
      </c>
      <c r="AN184" s="37">
        <f>SUMIF(LoansC!$B$12:$B$187,Loans!$B184,LoansC!AN$12:AN$187)+SUMIF(LoansR!$B$12:$B$187,Loans!$B184,LoansR!AN$12:AN$187)</f>
        <v>0</v>
      </c>
      <c r="AP184" s="57"/>
    </row>
    <row r="185" spans="1:42" x14ac:dyDescent="0.2">
      <c r="A185" s="1">
        <f t="shared" si="8"/>
        <v>9</v>
      </c>
      <c r="B185" s="101">
        <f t="shared" si="10"/>
        <v>48487</v>
      </c>
      <c r="C185" s="37">
        <f>SUMIF(LoansC!$B$12:$B$187,Loans!$B185,LoansC!C$12:C$187)+SUMIF(LoansR!$B$12:$B$187,Loans!$B185,LoansR!C$12:C$187)</f>
        <v>0</v>
      </c>
      <c r="D185" s="37">
        <f>SUMIF(LoansC!$B$12:$B$187,Loans!$B185,LoansC!D$12:D$187)+SUMIF(LoansR!$B$12:$B$187,Loans!$B185,LoansR!D$12:D$187)</f>
        <v>166705899.51000002</v>
      </c>
      <c r="E185" s="37">
        <f>SUMIF(LoansC!$B$12:$B$187,Loans!$B185,LoansC!E$12:E$187)+SUMIF(LoansR!$B$12:$B$187,Loans!$B185,LoansR!E$12:E$187)</f>
        <v>0</v>
      </c>
      <c r="F185" s="37">
        <f>SUMIF(LoansC!$B$12:$B$187,Loans!$B185,LoansC!F$12:F$187)+SUMIF(LoansR!$B$12:$B$187,Loans!$B185,LoansR!F$12:F$187)</f>
        <v>0</v>
      </c>
      <c r="G185" s="37">
        <f>SUMIF(LoansC!$B$12:$B$187,Loans!$B185,LoansC!G$12:G$187)+SUMIF(LoansR!$B$12:$B$187,Loans!$B185,LoansR!G$12:G$187)</f>
        <v>0</v>
      </c>
      <c r="H185" s="37">
        <f>SUMIF(LoansC!$B$12:$B$187,Loans!$B185,LoansC!H$12:H$187)+SUMIF(LoansR!$B$12:$B$187,Loans!$B185,LoansR!H$12:H$187)</f>
        <v>0</v>
      </c>
      <c r="I185" s="37">
        <f>SUMIF(LoansC!$B$12:$B$187,Loans!$B185,LoansC!I$12:I$187)+SUMIF(LoansR!$B$12:$B$187,Loans!$B185,LoansR!I$12:I$187)</f>
        <v>0</v>
      </c>
      <c r="J185" s="37">
        <f>SUMIF(LoansC!$B$12:$B$187,Loans!$B185,LoansC!J$12:J$187)+SUMIF(LoansR!$B$12:$B$187,Loans!$B185,LoansR!J$12:J$187)</f>
        <v>0</v>
      </c>
      <c r="K185" s="37">
        <f>SUMIF(LoansC!$B$12:$B$187,Loans!$B185,LoansC!K$12:K$187)+SUMIF(LoansR!$B$12:$B$187,Loans!$B185,LoansR!K$12:K$187)</f>
        <v>0</v>
      </c>
      <c r="L185" s="37">
        <f>SUMIF(LoansC!$B$12:$B$187,Loans!$B185,LoansC!L$12:L$187)+SUMIF(LoansR!$B$12:$B$187,Loans!$B185,LoansR!L$12:L$187)</f>
        <v>0</v>
      </c>
      <c r="M185" s="37">
        <f>SUMIF(LoansC!$B$12:$B$187,Loans!$B185,LoansC!M$12:M$187)+SUMIF(LoansR!$B$12:$B$187,Loans!$B185,LoansR!M$12:M$187)</f>
        <v>0</v>
      </c>
      <c r="N185" s="37">
        <f>SUMIF(LoansC!$B$12:$B$187,Loans!$B185,LoansC!N$12:N$187)+SUMIF(LoansR!$B$12:$B$187,Loans!$B185,LoansR!N$12:N$187)</f>
        <v>0</v>
      </c>
      <c r="O185" s="37">
        <f>SUMIF(LoansC!$B$12:$B$187,Loans!$B185,LoansC!O$12:O$187)+SUMIF(LoansR!$B$12:$B$187,Loans!$B185,LoansR!O$12:O$187)</f>
        <v>0</v>
      </c>
      <c r="P185" s="37">
        <f>SUMIF(LoansC!$B$12:$B$187,Loans!$B185,LoansC!P$12:P$187)+SUMIF(LoansR!$B$12:$B$187,Loans!$B185,LoansR!P$12:P$187)</f>
        <v>0</v>
      </c>
      <c r="Q185" s="37">
        <f>SUMIF(LoansC!$B$12:$B$187,Loans!$B185,LoansC!Q$12:Q$187)+SUMIF(LoansR!$B$12:$B$187,Loans!$B185,LoansR!Q$12:Q$187)</f>
        <v>0</v>
      </c>
      <c r="R185" s="37">
        <f>SUMIF(LoansC!$B$12:$B$187,Loans!$B185,LoansC!R$12:R$187)+SUMIF(LoansR!$B$12:$B$187,Loans!$B185,LoansR!R$12:R$187)</f>
        <v>0</v>
      </c>
      <c r="S185" s="37">
        <f>SUMIF(LoansC!$B$12:$B$187,Loans!$B185,LoansC!S$12:S$187)+SUMIF(LoansR!$B$12:$B$187,Loans!$B185,LoansR!S$12:S$187)</f>
        <v>0</v>
      </c>
      <c r="T185" s="37">
        <f>SUMIF(LoansC!$B$12:$B$187,Loans!$B185,LoansC!T$12:T$187)+SUMIF(LoansR!$B$12:$B$187,Loans!$B185,LoansR!T$12:T$187)</f>
        <v>0</v>
      </c>
      <c r="U185" s="37">
        <f>(SUMIF(LoansC!$B$12:$B$187,Loans!$B185,LoansC!U$12:U$187)+SUMIF(LoansR!$B$12:$B$187,Loans!$B185,LoansR!U$12:U$187))/2</f>
        <v>1</v>
      </c>
      <c r="V185" s="37">
        <f>SUMIF(LoansC!$B$12:$B$187,Loans!$B185,LoansC!V$12:V$187)+SUMIF(LoansR!$B$12:$B$187,Loans!$B185,LoansR!V$12:V$187)</f>
        <v>0</v>
      </c>
      <c r="W185" s="37">
        <f>SUMIF(LoansC!$B$12:$B$187,Loans!$B185,LoansC!W$12:W$187)+SUMIF(LoansR!$B$12:$B$187,Loans!$B185,LoansR!W$12:W$187)</f>
        <v>0</v>
      </c>
      <c r="X185" s="50">
        <f>IF(MONTH($B185)&gt;=6,VLOOKUP(YEAR($B185)+1,SRECPrice!$B$5:$C$29,2,FALSE),VLOOKUP(YEAR($B185),SRECPrice!$B$5:$C$29,2,FALSE))</f>
        <v>209</v>
      </c>
      <c r="Y185" s="37">
        <f>SUMIF(LoansC!$B$12:$B$187,Loans!$B185,LoansC!Y$12:Y$187)+SUMIF(LoansR!$B$12:$B$187,Loans!$B185,LoansR!Y$12:Y$187)</f>
        <v>0</v>
      </c>
      <c r="Z185" s="37">
        <f>SUMIF(LoansC!$B$12:$B$187,Loans!$B185,LoansC!Z$12:Z$187)+SUMIF(LoansR!$B$12:$B$187,Loans!$B185,LoansR!Z$12:Z$187)</f>
        <v>0</v>
      </c>
      <c r="AA185" s="37">
        <f>SUMIF(LoansC!$B$12:$B$187,Loans!$B185,LoansC!AA$12:AA$187)+SUMIF(LoansR!$B$12:$B$187,Loans!$B185,LoansR!AA$12:AA$187)</f>
        <v>0</v>
      </c>
      <c r="AB185" s="37">
        <f>SUMIF(LoansC!$B$12:$B$187,Loans!$B185,LoansC!AB$12:AB$187)+SUMIF(LoansR!$B$12:$B$187,Loans!$B185,LoansR!AB$12:AB$187)</f>
        <v>0</v>
      </c>
      <c r="AC185" s="37">
        <f>SUMIF(LoansC!$B$12:$B$187,Loans!$B185,LoansC!AC$12:AC$187)+SUMIF(LoansR!$B$12:$B$187,Loans!$B185,LoansR!AC$12:AC$187)</f>
        <v>0</v>
      </c>
      <c r="AD185" s="37">
        <f>SUMIF(LoansC!$B$12:$B$187,Loans!$B185,LoansC!AD$12:AD$187)+SUMIF(LoansR!$B$12:$B$187,Loans!$B185,LoansR!AD$12:AD$187)</f>
        <v>0</v>
      </c>
      <c r="AE185" s="56">
        <f>SUMIF(LoansC!$B$12:$B$187,Loans!$B185,LoansC!AE$12:AE$187)</f>
        <v>9.6699999999999994E-2</v>
      </c>
      <c r="AF185" s="37">
        <f>SUMIF(LoansC!$B$12:$B$187,Loans!$B185,LoansC!AF$12:AF$187)+SUMIF(LoansR!$B$12:$B$187,Loans!$B185,LoansR!AF$12:AF$187)</f>
        <v>0</v>
      </c>
      <c r="AG185" s="37">
        <f>SUMIF(LoansC!$B$12:$B$187,Loans!$B185,LoansC!AG$12:AG$187)+SUMIF(LoansR!$B$12:$B$187,Loans!$B185,LoansR!AG$12:AG$187)</f>
        <v>0</v>
      </c>
      <c r="AH185" s="37">
        <f>SUMIF(LoansC!$B$12:$B$187,Loans!$B185,LoansC!AH$12:AH$187)+SUMIF(LoansR!$B$12:$B$187,Loans!$B185,LoansR!AH$12:AH$187)</f>
        <v>0</v>
      </c>
      <c r="AI185" s="37">
        <f>SUMIF(LoansC!$B$12:$B$187,Loans!$B185,LoansC!AI$12:AI$187)+SUMIF(LoansR!$B$12:$B$187,Loans!$B185,LoansR!AI$12:AI$187)</f>
        <v>0</v>
      </c>
      <c r="AJ185" s="37">
        <f>SUMIF(LoansC!$B$12:$B$187,Loans!$B185,LoansC!AJ$12:AJ$187)+SUMIF(LoansR!$B$12:$B$187,Loans!$B185,LoansR!AJ$12:AJ$187)</f>
        <v>0</v>
      </c>
      <c r="AK185" s="37">
        <f>SUMIF(LoansC!$B$12:$B$187,Loans!$B185,LoansC!AK$12:AK$187)+SUMIF(LoansR!$B$12:$B$187,Loans!$B185,LoansR!AK$12:AK$187)</f>
        <v>0</v>
      </c>
      <c r="AL185" s="37">
        <f>SUMIF(LoansC!$B$12:$B$187,Loans!$B185,LoansC!AL$12:AL$187)+SUMIF(LoansR!$B$12:$B$187,Loans!$B185,LoansR!AL$12:AL$187)</f>
        <v>0</v>
      </c>
      <c r="AM185" s="37">
        <f>SUMIF(LoansC!$B$12:$B$187,Loans!$B185,LoansC!AM$12:AM$187)+SUMIF(LoansR!$B$12:$B$187,Loans!$B185,LoansR!AM$12:AM$187)</f>
        <v>0</v>
      </c>
      <c r="AN185" s="37">
        <f>SUMIF(LoansC!$B$12:$B$187,Loans!$B185,LoansC!AN$12:AN$187)+SUMIF(LoansR!$B$12:$B$187,Loans!$B185,LoansR!AN$12:AN$187)</f>
        <v>0</v>
      </c>
      <c r="AP185" s="57"/>
    </row>
    <row r="186" spans="1:42" x14ac:dyDescent="0.2">
      <c r="A186" s="1">
        <f t="shared" si="8"/>
        <v>10</v>
      </c>
      <c r="B186" s="101">
        <f t="shared" si="10"/>
        <v>48518</v>
      </c>
      <c r="C186" s="37">
        <f>SUMIF(LoansC!$B$12:$B$187,Loans!$B186,LoansC!C$12:C$187)+SUMIF(LoansR!$B$12:$B$187,Loans!$B186,LoansR!C$12:C$187)</f>
        <v>0</v>
      </c>
      <c r="D186" s="37">
        <f>SUMIF(LoansC!$B$12:$B$187,Loans!$B186,LoansC!D$12:D$187)+SUMIF(LoansR!$B$12:$B$187,Loans!$B186,LoansR!D$12:D$187)</f>
        <v>166705899.51000002</v>
      </c>
      <c r="E186" s="37">
        <f>SUMIF(LoansC!$B$12:$B$187,Loans!$B186,LoansC!E$12:E$187)+SUMIF(LoansR!$B$12:$B$187,Loans!$B186,LoansR!E$12:E$187)</f>
        <v>0</v>
      </c>
      <c r="F186" s="37">
        <f>SUMIF(LoansC!$B$12:$B$187,Loans!$B186,LoansC!F$12:F$187)+SUMIF(LoansR!$B$12:$B$187,Loans!$B186,LoansR!F$12:F$187)</f>
        <v>0</v>
      </c>
      <c r="G186" s="37">
        <f>SUMIF(LoansC!$B$12:$B$187,Loans!$B186,LoansC!G$12:G$187)+SUMIF(LoansR!$B$12:$B$187,Loans!$B186,LoansR!G$12:G$187)</f>
        <v>0</v>
      </c>
      <c r="H186" s="37">
        <f>SUMIF(LoansC!$B$12:$B$187,Loans!$B186,LoansC!H$12:H$187)+SUMIF(LoansR!$B$12:$B$187,Loans!$B186,LoansR!H$12:H$187)</f>
        <v>0</v>
      </c>
      <c r="I186" s="37">
        <f>SUMIF(LoansC!$B$12:$B$187,Loans!$B186,LoansC!I$12:I$187)+SUMIF(LoansR!$B$12:$B$187,Loans!$B186,LoansR!I$12:I$187)</f>
        <v>0</v>
      </c>
      <c r="J186" s="37">
        <f>SUMIF(LoansC!$B$12:$B$187,Loans!$B186,LoansC!J$12:J$187)+SUMIF(LoansR!$B$12:$B$187,Loans!$B186,LoansR!J$12:J$187)</f>
        <v>0</v>
      </c>
      <c r="K186" s="37">
        <f>SUMIF(LoansC!$B$12:$B$187,Loans!$B186,LoansC!K$12:K$187)+SUMIF(LoansR!$B$12:$B$187,Loans!$B186,LoansR!K$12:K$187)</f>
        <v>0</v>
      </c>
      <c r="L186" s="37">
        <f>SUMIF(LoansC!$B$12:$B$187,Loans!$B186,LoansC!L$12:L$187)+SUMIF(LoansR!$B$12:$B$187,Loans!$B186,LoansR!L$12:L$187)</f>
        <v>0</v>
      </c>
      <c r="M186" s="37">
        <f>SUMIF(LoansC!$B$12:$B$187,Loans!$B186,LoansC!M$12:M$187)+SUMIF(LoansR!$B$12:$B$187,Loans!$B186,LoansR!M$12:M$187)</f>
        <v>0</v>
      </c>
      <c r="N186" s="37">
        <f>SUMIF(LoansC!$B$12:$B$187,Loans!$B186,LoansC!N$12:N$187)+SUMIF(LoansR!$B$12:$B$187,Loans!$B186,LoansR!N$12:N$187)</f>
        <v>0</v>
      </c>
      <c r="O186" s="37">
        <f>SUMIF(LoansC!$B$12:$B$187,Loans!$B186,LoansC!O$12:O$187)+SUMIF(LoansR!$B$12:$B$187,Loans!$B186,LoansR!O$12:O$187)</f>
        <v>0</v>
      </c>
      <c r="P186" s="37">
        <f>SUMIF(LoansC!$B$12:$B$187,Loans!$B186,LoansC!P$12:P$187)+SUMIF(LoansR!$B$12:$B$187,Loans!$B186,LoansR!P$12:P$187)</f>
        <v>0</v>
      </c>
      <c r="Q186" s="37">
        <f>SUMIF(LoansC!$B$12:$B$187,Loans!$B186,LoansC!Q$12:Q$187)+SUMIF(LoansR!$B$12:$B$187,Loans!$B186,LoansR!Q$12:Q$187)</f>
        <v>0</v>
      </c>
      <c r="R186" s="37">
        <f>SUMIF(LoansC!$B$12:$B$187,Loans!$B186,LoansC!R$12:R$187)+SUMIF(LoansR!$B$12:$B$187,Loans!$B186,LoansR!R$12:R$187)</f>
        <v>0</v>
      </c>
      <c r="S186" s="37">
        <f>SUMIF(LoansC!$B$12:$B$187,Loans!$B186,LoansC!S$12:S$187)+SUMIF(LoansR!$B$12:$B$187,Loans!$B186,LoansR!S$12:S$187)</f>
        <v>0</v>
      </c>
      <c r="T186" s="37">
        <f>SUMIF(LoansC!$B$12:$B$187,Loans!$B186,LoansC!T$12:T$187)+SUMIF(LoansR!$B$12:$B$187,Loans!$B186,LoansR!T$12:T$187)</f>
        <v>0</v>
      </c>
      <c r="U186" s="37">
        <f>(SUMIF(LoansC!$B$12:$B$187,Loans!$B186,LoansC!U$12:U$187)+SUMIF(LoansR!$B$12:$B$187,Loans!$B186,LoansR!U$12:U$187))/2</f>
        <v>1</v>
      </c>
      <c r="V186" s="37">
        <f>SUMIF(LoansC!$B$12:$B$187,Loans!$B186,LoansC!V$12:V$187)+SUMIF(LoansR!$B$12:$B$187,Loans!$B186,LoansR!V$12:V$187)</f>
        <v>0</v>
      </c>
      <c r="W186" s="37">
        <f>SUMIF(LoansC!$B$12:$B$187,Loans!$B186,LoansC!W$12:W$187)+SUMIF(LoansR!$B$12:$B$187,Loans!$B186,LoansR!W$12:W$187)</f>
        <v>0</v>
      </c>
      <c r="X186" s="50">
        <f>IF(MONTH($B186)&gt;=6,VLOOKUP(YEAR($B186)+1,SRECPrice!$B$5:$C$29,2,FALSE),VLOOKUP(YEAR($B186),SRECPrice!$B$5:$C$29,2,FALSE))</f>
        <v>209</v>
      </c>
      <c r="Y186" s="37">
        <f>SUMIF(LoansC!$B$12:$B$187,Loans!$B186,LoansC!Y$12:Y$187)+SUMIF(LoansR!$B$12:$B$187,Loans!$B186,LoansR!Y$12:Y$187)</f>
        <v>0</v>
      </c>
      <c r="Z186" s="37">
        <f>SUMIF(LoansC!$B$12:$B$187,Loans!$B186,LoansC!Z$12:Z$187)+SUMIF(LoansR!$B$12:$B$187,Loans!$B186,LoansR!Z$12:Z$187)</f>
        <v>0</v>
      </c>
      <c r="AA186" s="37">
        <f>SUMIF(LoansC!$B$12:$B$187,Loans!$B186,LoansC!AA$12:AA$187)+SUMIF(LoansR!$B$12:$B$187,Loans!$B186,LoansR!AA$12:AA$187)</f>
        <v>0</v>
      </c>
      <c r="AB186" s="37">
        <f>SUMIF(LoansC!$B$12:$B$187,Loans!$B186,LoansC!AB$12:AB$187)+SUMIF(LoansR!$B$12:$B$187,Loans!$B186,LoansR!AB$12:AB$187)</f>
        <v>0</v>
      </c>
      <c r="AC186" s="37">
        <f>SUMIF(LoansC!$B$12:$B$187,Loans!$B186,LoansC!AC$12:AC$187)+SUMIF(LoansR!$B$12:$B$187,Loans!$B186,LoansR!AC$12:AC$187)</f>
        <v>0</v>
      </c>
      <c r="AD186" s="37">
        <f>SUMIF(LoansC!$B$12:$B$187,Loans!$B186,LoansC!AD$12:AD$187)+SUMIF(LoansR!$B$12:$B$187,Loans!$B186,LoansR!AD$12:AD$187)</f>
        <v>0</v>
      </c>
      <c r="AE186" s="56">
        <f>SUMIF(LoansC!$B$12:$B$187,Loans!$B186,LoansC!AE$12:AE$187)</f>
        <v>9.6699999999999994E-2</v>
      </c>
      <c r="AF186" s="37">
        <f>SUMIF(LoansC!$B$12:$B$187,Loans!$B186,LoansC!AF$12:AF$187)+SUMIF(LoansR!$B$12:$B$187,Loans!$B186,LoansR!AF$12:AF$187)</f>
        <v>0</v>
      </c>
      <c r="AG186" s="37">
        <f>SUMIF(LoansC!$B$12:$B$187,Loans!$B186,LoansC!AG$12:AG$187)+SUMIF(LoansR!$B$12:$B$187,Loans!$B186,LoansR!AG$12:AG$187)</f>
        <v>0</v>
      </c>
      <c r="AH186" s="37">
        <f>SUMIF(LoansC!$B$12:$B$187,Loans!$B186,LoansC!AH$12:AH$187)+SUMIF(LoansR!$B$12:$B$187,Loans!$B186,LoansR!AH$12:AH$187)</f>
        <v>0</v>
      </c>
      <c r="AI186" s="37">
        <f>SUMIF(LoansC!$B$12:$B$187,Loans!$B186,LoansC!AI$12:AI$187)+SUMIF(LoansR!$B$12:$B$187,Loans!$B186,LoansR!AI$12:AI$187)</f>
        <v>0</v>
      </c>
      <c r="AJ186" s="37">
        <f>SUMIF(LoansC!$B$12:$B$187,Loans!$B186,LoansC!AJ$12:AJ$187)+SUMIF(LoansR!$B$12:$B$187,Loans!$B186,LoansR!AJ$12:AJ$187)</f>
        <v>0</v>
      </c>
      <c r="AK186" s="37">
        <f>SUMIF(LoansC!$B$12:$B$187,Loans!$B186,LoansC!AK$12:AK$187)+SUMIF(LoansR!$B$12:$B$187,Loans!$B186,LoansR!AK$12:AK$187)</f>
        <v>0</v>
      </c>
      <c r="AL186" s="37">
        <f>SUMIF(LoansC!$B$12:$B$187,Loans!$B186,LoansC!AL$12:AL$187)+SUMIF(LoansR!$B$12:$B$187,Loans!$B186,LoansR!AL$12:AL$187)</f>
        <v>0</v>
      </c>
      <c r="AM186" s="37">
        <f>SUMIF(LoansC!$B$12:$B$187,Loans!$B186,LoansC!AM$12:AM$187)+SUMIF(LoansR!$B$12:$B$187,Loans!$B186,LoansR!AM$12:AM$187)</f>
        <v>0</v>
      </c>
      <c r="AN186" s="37">
        <f>SUMIF(LoansC!$B$12:$B$187,Loans!$B186,LoansC!AN$12:AN$187)+SUMIF(LoansR!$B$12:$B$187,Loans!$B186,LoansR!AN$12:AN$187)</f>
        <v>0</v>
      </c>
      <c r="AP186" s="57"/>
    </row>
    <row r="187" spans="1:42" x14ac:dyDescent="0.2">
      <c r="A187" s="1">
        <f t="shared" si="8"/>
        <v>11</v>
      </c>
      <c r="B187" s="101">
        <f t="shared" si="10"/>
        <v>48548</v>
      </c>
      <c r="C187" s="37">
        <f>SUMIF(LoansC!$B$12:$B$187,Loans!$B187,LoansC!C$12:C$187)+SUMIF(LoansR!$B$12:$B$187,Loans!$B187,LoansR!C$12:C$187)</f>
        <v>0</v>
      </c>
      <c r="D187" s="37">
        <f>SUMIF(LoansC!$B$12:$B$187,Loans!$B187,LoansC!D$12:D$187)+SUMIF(LoansR!$B$12:$B$187,Loans!$B187,LoansR!D$12:D$187)</f>
        <v>166705899.51000002</v>
      </c>
      <c r="E187" s="37">
        <f>SUMIF(LoansC!$B$12:$B$187,Loans!$B187,LoansC!E$12:E$187)+SUMIF(LoansR!$B$12:$B$187,Loans!$B187,LoansR!E$12:E$187)</f>
        <v>0</v>
      </c>
      <c r="F187" s="37">
        <f>SUMIF(LoansC!$B$12:$B$187,Loans!$B187,LoansC!F$12:F$187)+SUMIF(LoansR!$B$12:$B$187,Loans!$B187,LoansR!F$12:F$187)</f>
        <v>0</v>
      </c>
      <c r="G187" s="37">
        <f>SUMIF(LoansC!$B$12:$B$187,Loans!$B187,LoansC!G$12:G$187)+SUMIF(LoansR!$B$12:$B$187,Loans!$B187,LoansR!G$12:G$187)</f>
        <v>0</v>
      </c>
      <c r="H187" s="37">
        <f>SUMIF(LoansC!$B$12:$B$187,Loans!$B187,LoansC!H$12:H$187)+SUMIF(LoansR!$B$12:$B$187,Loans!$B187,LoansR!H$12:H$187)</f>
        <v>0</v>
      </c>
      <c r="I187" s="37">
        <f>SUMIF(LoansC!$B$12:$B$187,Loans!$B187,LoansC!I$12:I$187)+SUMIF(LoansR!$B$12:$B$187,Loans!$B187,LoansR!I$12:I$187)</f>
        <v>0</v>
      </c>
      <c r="J187" s="37">
        <f>SUMIF(LoansC!$B$12:$B$187,Loans!$B187,LoansC!J$12:J$187)+SUMIF(LoansR!$B$12:$B$187,Loans!$B187,LoansR!J$12:J$187)</f>
        <v>0</v>
      </c>
      <c r="K187" s="37">
        <f>SUMIF(LoansC!$B$12:$B$187,Loans!$B187,LoansC!K$12:K$187)+SUMIF(LoansR!$B$12:$B$187,Loans!$B187,LoansR!K$12:K$187)</f>
        <v>0</v>
      </c>
      <c r="L187" s="37">
        <f>SUMIF(LoansC!$B$12:$B$187,Loans!$B187,LoansC!L$12:L$187)+SUMIF(LoansR!$B$12:$B$187,Loans!$B187,LoansR!L$12:L$187)</f>
        <v>0</v>
      </c>
      <c r="M187" s="37">
        <f>SUMIF(LoansC!$B$12:$B$187,Loans!$B187,LoansC!M$12:M$187)+SUMIF(LoansR!$B$12:$B$187,Loans!$B187,LoansR!M$12:M$187)</f>
        <v>0</v>
      </c>
      <c r="N187" s="37">
        <f>SUMIF(LoansC!$B$12:$B$187,Loans!$B187,LoansC!N$12:N$187)+SUMIF(LoansR!$B$12:$B$187,Loans!$B187,LoansR!N$12:N$187)</f>
        <v>0</v>
      </c>
      <c r="O187" s="37">
        <f>SUMIF(LoansC!$B$12:$B$187,Loans!$B187,LoansC!O$12:O$187)+SUMIF(LoansR!$B$12:$B$187,Loans!$B187,LoansR!O$12:O$187)</f>
        <v>0</v>
      </c>
      <c r="P187" s="37">
        <f>SUMIF(LoansC!$B$12:$B$187,Loans!$B187,LoansC!P$12:P$187)+SUMIF(LoansR!$B$12:$B$187,Loans!$B187,LoansR!P$12:P$187)</f>
        <v>0</v>
      </c>
      <c r="Q187" s="37">
        <f>SUMIF(LoansC!$B$12:$B$187,Loans!$B187,LoansC!Q$12:Q$187)+SUMIF(LoansR!$B$12:$B$187,Loans!$B187,LoansR!Q$12:Q$187)</f>
        <v>0</v>
      </c>
      <c r="R187" s="37">
        <f>SUMIF(LoansC!$B$12:$B$187,Loans!$B187,LoansC!R$12:R$187)+SUMIF(LoansR!$B$12:$B$187,Loans!$B187,LoansR!R$12:R$187)</f>
        <v>0</v>
      </c>
      <c r="S187" s="37">
        <f>SUMIF(LoansC!$B$12:$B$187,Loans!$B187,LoansC!S$12:S$187)+SUMIF(LoansR!$B$12:$B$187,Loans!$B187,LoansR!S$12:S$187)</f>
        <v>0</v>
      </c>
      <c r="T187" s="37">
        <f>SUMIF(LoansC!$B$12:$B$187,Loans!$B187,LoansC!T$12:T$187)+SUMIF(LoansR!$B$12:$B$187,Loans!$B187,LoansR!T$12:T$187)</f>
        <v>0</v>
      </c>
      <c r="U187" s="37">
        <f>(SUMIF(LoansC!$B$12:$B$187,Loans!$B187,LoansC!U$12:U$187)+SUMIF(LoansR!$B$12:$B$187,Loans!$B187,LoansR!U$12:U$187))/2</f>
        <v>1</v>
      </c>
      <c r="V187" s="37">
        <f>SUMIF(LoansC!$B$12:$B$187,Loans!$B187,LoansC!V$12:V$187)+SUMIF(LoansR!$B$12:$B$187,Loans!$B187,LoansR!V$12:V$187)</f>
        <v>0</v>
      </c>
      <c r="W187" s="37">
        <f>SUMIF(LoansC!$B$12:$B$187,Loans!$B187,LoansC!W$12:W$187)+SUMIF(LoansR!$B$12:$B$187,Loans!$B187,LoansR!W$12:W$187)</f>
        <v>0</v>
      </c>
      <c r="X187" s="50">
        <f>IF(MONTH($B187)&gt;=6,VLOOKUP(YEAR($B187)+1,SRECPrice!$B$5:$C$29,2,FALSE),VLOOKUP(YEAR($B187),SRECPrice!$B$5:$C$29,2,FALSE))</f>
        <v>209</v>
      </c>
      <c r="Y187" s="37">
        <f>SUMIF(LoansC!$B$12:$B$187,Loans!$B187,LoansC!Y$12:Y$187)+SUMIF(LoansR!$B$12:$B$187,Loans!$B187,LoansR!Y$12:Y$187)</f>
        <v>0</v>
      </c>
      <c r="Z187" s="37">
        <f>SUMIF(LoansC!$B$12:$B$187,Loans!$B187,LoansC!Z$12:Z$187)+SUMIF(LoansR!$B$12:$B$187,Loans!$B187,LoansR!Z$12:Z$187)</f>
        <v>0</v>
      </c>
      <c r="AA187" s="37">
        <f>SUMIF(LoansC!$B$12:$B$187,Loans!$B187,LoansC!AA$12:AA$187)+SUMIF(LoansR!$B$12:$B$187,Loans!$B187,LoansR!AA$12:AA$187)</f>
        <v>0</v>
      </c>
      <c r="AB187" s="37">
        <f>SUMIF(LoansC!$B$12:$B$187,Loans!$B187,LoansC!AB$12:AB$187)+SUMIF(LoansR!$B$12:$B$187,Loans!$B187,LoansR!AB$12:AB$187)</f>
        <v>0</v>
      </c>
      <c r="AC187" s="37">
        <f>SUMIF(LoansC!$B$12:$B$187,Loans!$B187,LoansC!AC$12:AC$187)+SUMIF(LoansR!$B$12:$B$187,Loans!$B187,LoansR!AC$12:AC$187)</f>
        <v>0</v>
      </c>
      <c r="AD187" s="37">
        <f>SUMIF(LoansC!$B$12:$B$187,Loans!$B187,LoansC!AD$12:AD$187)+SUMIF(LoansR!$B$12:$B$187,Loans!$B187,LoansR!AD$12:AD$187)</f>
        <v>0</v>
      </c>
      <c r="AE187" s="56">
        <f>SUMIF(LoansC!$B$12:$B$187,Loans!$B187,LoansC!AE$12:AE$187)</f>
        <v>9.6699999999999994E-2</v>
      </c>
      <c r="AF187" s="37">
        <f>SUMIF(LoansC!$B$12:$B$187,Loans!$B187,LoansC!AF$12:AF$187)+SUMIF(LoansR!$B$12:$B$187,Loans!$B187,LoansR!AF$12:AF$187)</f>
        <v>0</v>
      </c>
      <c r="AG187" s="37">
        <f>SUMIF(LoansC!$B$12:$B$187,Loans!$B187,LoansC!AG$12:AG$187)+SUMIF(LoansR!$B$12:$B$187,Loans!$B187,LoansR!AG$12:AG$187)</f>
        <v>0</v>
      </c>
      <c r="AH187" s="37">
        <f>SUMIF(LoansC!$B$12:$B$187,Loans!$B187,LoansC!AH$12:AH$187)+SUMIF(LoansR!$B$12:$B$187,Loans!$B187,LoansR!AH$12:AH$187)</f>
        <v>0</v>
      </c>
      <c r="AI187" s="37">
        <f>SUMIF(LoansC!$B$12:$B$187,Loans!$B187,LoansC!AI$12:AI$187)+SUMIF(LoansR!$B$12:$B$187,Loans!$B187,LoansR!AI$12:AI$187)</f>
        <v>0</v>
      </c>
      <c r="AJ187" s="37">
        <f>SUMIF(LoansC!$B$12:$B$187,Loans!$B187,LoansC!AJ$12:AJ$187)+SUMIF(LoansR!$B$12:$B$187,Loans!$B187,LoansR!AJ$12:AJ$187)</f>
        <v>0</v>
      </c>
      <c r="AK187" s="37">
        <f>SUMIF(LoansC!$B$12:$B$187,Loans!$B187,LoansC!AK$12:AK$187)+SUMIF(LoansR!$B$12:$B$187,Loans!$B187,LoansR!AK$12:AK$187)</f>
        <v>0</v>
      </c>
      <c r="AL187" s="37">
        <f>SUMIF(LoansC!$B$12:$B$187,Loans!$B187,LoansC!AL$12:AL$187)+SUMIF(LoansR!$B$12:$B$187,Loans!$B187,LoansR!AL$12:AL$187)</f>
        <v>0</v>
      </c>
      <c r="AM187" s="37">
        <f>SUMIF(LoansC!$B$12:$B$187,Loans!$B187,LoansC!AM$12:AM$187)+SUMIF(LoansR!$B$12:$B$187,Loans!$B187,LoansR!AM$12:AM$187)</f>
        <v>0</v>
      </c>
      <c r="AN187" s="37">
        <f>SUMIF(LoansC!$B$12:$B$187,Loans!$B187,LoansC!AN$12:AN$187)+SUMIF(LoansR!$B$12:$B$187,Loans!$B187,LoansR!AN$12:AN$187)</f>
        <v>0</v>
      </c>
      <c r="AP187" s="57"/>
    </row>
    <row r="188" spans="1:42" s="55" customFormat="1" x14ac:dyDescent="0.2">
      <c r="A188" s="53"/>
      <c r="B188" s="54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60"/>
      <c r="AF188" s="59"/>
      <c r="AG188" s="59"/>
      <c r="AH188" s="59"/>
      <c r="AI188" s="59"/>
      <c r="AJ188" s="59"/>
      <c r="AK188" s="59"/>
      <c r="AL188" s="59"/>
      <c r="AM188" s="59"/>
      <c r="AN188" s="59"/>
      <c r="AP188" s="61"/>
    </row>
    <row r="189" spans="1:42" s="55" customFormat="1" x14ac:dyDescent="0.2">
      <c r="A189" s="53"/>
      <c r="B189" s="54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60"/>
      <c r="AF189" s="59"/>
      <c r="AG189" s="59"/>
      <c r="AH189" s="59"/>
      <c r="AI189" s="59"/>
      <c r="AJ189" s="59"/>
      <c r="AK189" s="59"/>
      <c r="AL189" s="59"/>
      <c r="AM189" s="59"/>
      <c r="AN189" s="59"/>
      <c r="AP189" s="61"/>
    </row>
    <row r="190" spans="1:42" s="55" customFormat="1" x14ac:dyDescent="0.2">
      <c r="A190" s="53"/>
      <c r="B190" s="54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60"/>
      <c r="AF190" s="59"/>
      <c r="AG190" s="59"/>
      <c r="AH190" s="59"/>
      <c r="AI190" s="59"/>
      <c r="AJ190" s="59"/>
      <c r="AK190" s="59"/>
      <c r="AL190" s="59"/>
      <c r="AM190" s="59"/>
      <c r="AN190" s="59"/>
      <c r="AP190" s="61"/>
    </row>
    <row r="191" spans="1:42" s="55" customFormat="1" x14ac:dyDescent="0.2">
      <c r="A191" s="53"/>
      <c r="B191" s="54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60"/>
      <c r="AF191" s="59"/>
      <c r="AG191" s="59"/>
      <c r="AH191" s="59"/>
      <c r="AI191" s="59"/>
      <c r="AJ191" s="59"/>
      <c r="AK191" s="59"/>
      <c r="AL191" s="59"/>
      <c r="AM191" s="59"/>
      <c r="AN191" s="59"/>
      <c r="AP191" s="61"/>
    </row>
    <row r="192" spans="1:42" s="55" customFormat="1" x14ac:dyDescent="0.2">
      <c r="A192" s="53"/>
      <c r="B192" s="54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60"/>
      <c r="AF192" s="59"/>
      <c r="AG192" s="59"/>
      <c r="AH192" s="59"/>
      <c r="AI192" s="59"/>
      <c r="AJ192" s="59"/>
      <c r="AK192" s="59"/>
      <c r="AL192" s="59"/>
      <c r="AM192" s="59"/>
      <c r="AN192" s="59"/>
      <c r="AP192" s="61"/>
    </row>
    <row r="193" spans="1:42" s="55" customFormat="1" x14ac:dyDescent="0.2">
      <c r="A193" s="53"/>
      <c r="B193" s="54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60"/>
      <c r="AF193" s="59"/>
      <c r="AG193" s="59"/>
      <c r="AH193" s="59"/>
      <c r="AI193" s="59"/>
      <c r="AJ193" s="59"/>
      <c r="AK193" s="59"/>
      <c r="AL193" s="59"/>
      <c r="AM193" s="59"/>
      <c r="AN193" s="59"/>
      <c r="AP193" s="61"/>
    </row>
    <row r="194" spans="1:42" s="55" customFormat="1" x14ac:dyDescent="0.2">
      <c r="A194" s="53"/>
      <c r="B194" s="54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60"/>
      <c r="AF194" s="59"/>
      <c r="AG194" s="59"/>
      <c r="AH194" s="59"/>
      <c r="AI194" s="59"/>
      <c r="AJ194" s="59"/>
      <c r="AK194" s="59"/>
      <c r="AL194" s="59"/>
      <c r="AM194" s="59"/>
      <c r="AN194" s="59"/>
      <c r="AP194" s="61"/>
    </row>
    <row r="195" spans="1:42" s="55" customFormat="1" x14ac:dyDescent="0.2">
      <c r="A195" s="53"/>
      <c r="B195" s="54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60"/>
      <c r="AF195" s="59"/>
      <c r="AG195" s="59"/>
      <c r="AH195" s="59"/>
      <c r="AI195" s="59"/>
      <c r="AJ195" s="59"/>
      <c r="AK195" s="59"/>
      <c r="AL195" s="59"/>
      <c r="AM195" s="59"/>
      <c r="AN195" s="59"/>
      <c r="AP195" s="61"/>
    </row>
    <row r="196" spans="1:42" s="55" customFormat="1" x14ac:dyDescent="0.2">
      <c r="A196" s="53"/>
      <c r="B196" s="54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60"/>
      <c r="AF196" s="59"/>
      <c r="AG196" s="59"/>
      <c r="AH196" s="59"/>
      <c r="AI196" s="59"/>
      <c r="AJ196" s="59"/>
      <c r="AK196" s="59"/>
      <c r="AL196" s="59"/>
      <c r="AM196" s="59"/>
      <c r="AN196" s="59"/>
      <c r="AP196" s="61"/>
    </row>
    <row r="197" spans="1:42" s="55" customFormat="1" x14ac:dyDescent="0.2">
      <c r="A197" s="53"/>
      <c r="B197" s="54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60"/>
      <c r="AF197" s="59"/>
      <c r="AG197" s="59"/>
      <c r="AH197" s="59"/>
      <c r="AI197" s="59"/>
      <c r="AJ197" s="59"/>
      <c r="AK197" s="59"/>
      <c r="AL197" s="59"/>
      <c r="AM197" s="59"/>
      <c r="AN197" s="59"/>
      <c r="AP197" s="61"/>
    </row>
    <row r="198" spans="1:42" s="55" customFormat="1" x14ac:dyDescent="0.2">
      <c r="A198" s="53"/>
      <c r="B198" s="54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60"/>
      <c r="AF198" s="59"/>
      <c r="AG198" s="59"/>
      <c r="AH198" s="59"/>
      <c r="AI198" s="59"/>
      <c r="AJ198" s="59"/>
      <c r="AK198" s="59"/>
      <c r="AL198" s="59"/>
      <c r="AM198" s="59"/>
      <c r="AN198" s="59"/>
      <c r="AP198" s="61"/>
    </row>
    <row r="199" spans="1:42" s="55" customFormat="1" x14ac:dyDescent="0.2">
      <c r="A199" s="53"/>
      <c r="B199" s="54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60"/>
      <c r="AF199" s="59"/>
      <c r="AG199" s="59"/>
      <c r="AH199" s="59"/>
      <c r="AI199" s="59"/>
      <c r="AJ199" s="59"/>
      <c r="AK199" s="59"/>
      <c r="AL199" s="59"/>
      <c r="AM199" s="59"/>
      <c r="AN199" s="59"/>
      <c r="AP199" s="61"/>
    </row>
    <row r="200" spans="1:42" s="55" customFormat="1" x14ac:dyDescent="0.2">
      <c r="A200" s="53"/>
      <c r="B200" s="54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60"/>
      <c r="AF200" s="59"/>
      <c r="AG200" s="59"/>
      <c r="AH200" s="59"/>
      <c r="AI200" s="59"/>
      <c r="AJ200" s="59"/>
      <c r="AK200" s="59"/>
      <c r="AL200" s="59"/>
      <c r="AM200" s="59"/>
      <c r="AN200" s="59"/>
      <c r="AP200" s="61"/>
    </row>
    <row r="201" spans="1:42" s="55" customFormat="1" x14ac:dyDescent="0.2">
      <c r="A201" s="53"/>
      <c r="B201" s="54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60"/>
      <c r="AF201" s="59"/>
      <c r="AG201" s="59"/>
      <c r="AH201" s="59"/>
      <c r="AI201" s="59"/>
      <c r="AJ201" s="59"/>
      <c r="AK201" s="59"/>
      <c r="AL201" s="59"/>
      <c r="AM201" s="59"/>
      <c r="AN201" s="59"/>
      <c r="AP201" s="61"/>
    </row>
    <row r="202" spans="1:42" s="55" customFormat="1" x14ac:dyDescent="0.2">
      <c r="A202" s="53"/>
      <c r="B202" s="54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60"/>
      <c r="AF202" s="59"/>
      <c r="AG202" s="59"/>
      <c r="AH202" s="59"/>
      <c r="AI202" s="59"/>
      <c r="AJ202" s="59"/>
      <c r="AK202" s="59"/>
      <c r="AL202" s="59"/>
      <c r="AM202" s="59"/>
      <c r="AN202" s="59"/>
      <c r="AP202" s="61"/>
    </row>
    <row r="203" spans="1:42" s="55" customFormat="1" x14ac:dyDescent="0.2">
      <c r="A203" s="53"/>
      <c r="B203" s="54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60"/>
      <c r="AF203" s="59"/>
      <c r="AG203" s="59"/>
      <c r="AH203" s="59"/>
      <c r="AI203" s="59"/>
      <c r="AJ203" s="59"/>
      <c r="AK203" s="59"/>
      <c r="AL203" s="59"/>
      <c r="AM203" s="59"/>
      <c r="AN203" s="59"/>
      <c r="AP203" s="61"/>
    </row>
    <row r="204" spans="1:42" s="55" customFormat="1" x14ac:dyDescent="0.2">
      <c r="A204" s="53"/>
      <c r="B204" s="54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60"/>
      <c r="AF204" s="59"/>
      <c r="AG204" s="59"/>
      <c r="AH204" s="59"/>
      <c r="AI204" s="59"/>
      <c r="AJ204" s="59"/>
      <c r="AK204" s="59"/>
      <c r="AL204" s="59"/>
      <c r="AM204" s="59"/>
      <c r="AN204" s="59"/>
      <c r="AP204" s="61"/>
    </row>
    <row r="205" spans="1:42" s="55" customFormat="1" x14ac:dyDescent="0.2">
      <c r="A205" s="53"/>
      <c r="B205" s="54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60"/>
      <c r="AF205" s="59"/>
      <c r="AG205" s="59"/>
      <c r="AH205" s="59"/>
      <c r="AI205" s="59"/>
      <c r="AJ205" s="59"/>
      <c r="AK205" s="59"/>
      <c r="AL205" s="59"/>
      <c r="AM205" s="59"/>
      <c r="AN205" s="59"/>
      <c r="AP205" s="61"/>
    </row>
    <row r="206" spans="1:42" s="55" customFormat="1" x14ac:dyDescent="0.2">
      <c r="A206" s="53"/>
      <c r="B206" s="54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60"/>
      <c r="AF206" s="59"/>
      <c r="AG206" s="59"/>
      <c r="AH206" s="59"/>
      <c r="AI206" s="59"/>
      <c r="AJ206" s="59"/>
      <c r="AK206" s="59"/>
      <c r="AL206" s="59"/>
      <c r="AM206" s="59"/>
      <c r="AN206" s="59"/>
      <c r="AP206" s="61"/>
    </row>
    <row r="207" spans="1:42" s="55" customFormat="1" x14ac:dyDescent="0.2">
      <c r="A207" s="53"/>
      <c r="B207" s="54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60"/>
      <c r="AF207" s="59"/>
      <c r="AG207" s="59"/>
      <c r="AH207" s="59"/>
      <c r="AI207" s="59"/>
      <c r="AJ207" s="59"/>
      <c r="AK207" s="59"/>
      <c r="AL207" s="59"/>
      <c r="AM207" s="59"/>
      <c r="AN207" s="59"/>
      <c r="AP207" s="61"/>
    </row>
    <row r="208" spans="1:42" s="55" customFormat="1" x14ac:dyDescent="0.2">
      <c r="A208" s="53"/>
      <c r="B208" s="54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60"/>
      <c r="AF208" s="59"/>
      <c r="AG208" s="59"/>
      <c r="AH208" s="59"/>
      <c r="AI208" s="59"/>
      <c r="AJ208" s="59"/>
      <c r="AK208" s="59"/>
      <c r="AL208" s="59"/>
      <c r="AM208" s="59"/>
      <c r="AN208" s="59"/>
      <c r="AP208" s="61"/>
    </row>
    <row r="209" spans="1:42" s="55" customFormat="1" x14ac:dyDescent="0.2">
      <c r="A209" s="53"/>
      <c r="B209" s="54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60"/>
      <c r="AF209" s="59"/>
      <c r="AG209" s="59"/>
      <c r="AH209" s="59"/>
      <c r="AI209" s="59"/>
      <c r="AJ209" s="59"/>
      <c r="AK209" s="59"/>
      <c r="AL209" s="59"/>
      <c r="AM209" s="59"/>
      <c r="AN209" s="59"/>
      <c r="AP209" s="61"/>
    </row>
    <row r="210" spans="1:42" s="55" customFormat="1" x14ac:dyDescent="0.2">
      <c r="A210" s="53"/>
      <c r="B210" s="54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60"/>
      <c r="AF210" s="59"/>
      <c r="AG210" s="59"/>
      <c r="AH210" s="59"/>
      <c r="AI210" s="59"/>
      <c r="AJ210" s="59"/>
      <c r="AK210" s="59"/>
      <c r="AL210" s="59"/>
      <c r="AM210" s="59"/>
      <c r="AN210" s="59"/>
      <c r="AP210" s="61"/>
    </row>
    <row r="211" spans="1:42" s="55" customFormat="1" x14ac:dyDescent="0.2">
      <c r="A211" s="53"/>
      <c r="B211" s="54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60"/>
      <c r="AF211" s="59"/>
      <c r="AG211" s="59"/>
      <c r="AH211" s="59"/>
      <c r="AI211" s="59"/>
      <c r="AJ211" s="59"/>
      <c r="AK211" s="59"/>
      <c r="AL211" s="59"/>
      <c r="AM211" s="59"/>
      <c r="AN211" s="59"/>
      <c r="AP211" s="61"/>
    </row>
    <row r="212" spans="1:42" s="55" customFormat="1" x14ac:dyDescent="0.2">
      <c r="A212" s="53"/>
      <c r="B212" s="54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60"/>
      <c r="AF212" s="59"/>
      <c r="AG212" s="59"/>
      <c r="AH212" s="59"/>
      <c r="AI212" s="59"/>
      <c r="AJ212" s="59"/>
      <c r="AK212" s="59"/>
      <c r="AL212" s="59"/>
      <c r="AM212" s="59"/>
      <c r="AN212" s="59"/>
      <c r="AP212" s="61"/>
    </row>
    <row r="213" spans="1:42" s="55" customFormat="1" x14ac:dyDescent="0.2">
      <c r="A213" s="53"/>
      <c r="B213" s="54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60"/>
      <c r="AF213" s="59"/>
      <c r="AG213" s="59"/>
      <c r="AH213" s="59"/>
      <c r="AI213" s="59"/>
      <c r="AJ213" s="59"/>
      <c r="AK213" s="59"/>
      <c r="AL213" s="59"/>
      <c r="AM213" s="59"/>
      <c r="AN213" s="59"/>
      <c r="AP213" s="61"/>
    </row>
    <row r="214" spans="1:42" s="55" customFormat="1" x14ac:dyDescent="0.2">
      <c r="A214" s="53"/>
      <c r="B214" s="54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60"/>
      <c r="AF214" s="59"/>
      <c r="AG214" s="59"/>
      <c r="AH214" s="59"/>
      <c r="AI214" s="59"/>
      <c r="AJ214" s="59"/>
      <c r="AK214" s="59"/>
      <c r="AL214" s="59"/>
      <c r="AM214" s="59"/>
      <c r="AN214" s="59"/>
      <c r="AP214" s="61"/>
    </row>
    <row r="215" spans="1:42" s="55" customFormat="1" x14ac:dyDescent="0.2">
      <c r="A215" s="53"/>
      <c r="B215" s="54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60"/>
      <c r="AF215" s="59"/>
      <c r="AG215" s="59"/>
      <c r="AH215" s="59"/>
      <c r="AI215" s="59"/>
      <c r="AJ215" s="59"/>
      <c r="AK215" s="59"/>
      <c r="AL215" s="59"/>
      <c r="AM215" s="59"/>
      <c r="AN215" s="59"/>
      <c r="AP215" s="61"/>
    </row>
    <row r="216" spans="1:42" s="55" customFormat="1" x14ac:dyDescent="0.2">
      <c r="A216" s="53"/>
      <c r="B216" s="54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60"/>
      <c r="AF216" s="59"/>
      <c r="AG216" s="59"/>
      <c r="AH216" s="59"/>
      <c r="AI216" s="59"/>
      <c r="AJ216" s="59"/>
      <c r="AK216" s="59"/>
      <c r="AL216" s="59"/>
      <c r="AM216" s="59"/>
      <c r="AN216" s="59"/>
      <c r="AP216" s="61"/>
    </row>
    <row r="217" spans="1:42" s="55" customFormat="1" x14ac:dyDescent="0.2">
      <c r="A217" s="53"/>
      <c r="B217" s="54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60"/>
      <c r="AF217" s="59"/>
      <c r="AG217" s="59"/>
      <c r="AH217" s="59"/>
      <c r="AI217" s="59"/>
      <c r="AJ217" s="59"/>
      <c r="AK217" s="59"/>
      <c r="AL217" s="59"/>
      <c r="AM217" s="59"/>
      <c r="AN217" s="59"/>
      <c r="AP217" s="61"/>
    </row>
    <row r="218" spans="1:42" s="55" customFormat="1" x14ac:dyDescent="0.2">
      <c r="A218" s="53"/>
      <c r="B218" s="54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60"/>
      <c r="AF218" s="59"/>
      <c r="AG218" s="59"/>
      <c r="AH218" s="59"/>
      <c r="AI218" s="59"/>
      <c r="AJ218" s="59"/>
      <c r="AK218" s="59"/>
      <c r="AL218" s="59"/>
      <c r="AM218" s="59"/>
      <c r="AN218" s="59"/>
      <c r="AP218" s="61"/>
    </row>
    <row r="219" spans="1:42" s="55" customFormat="1" x14ac:dyDescent="0.2">
      <c r="A219" s="53"/>
      <c r="B219" s="54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60"/>
      <c r="AF219" s="59"/>
      <c r="AG219" s="59"/>
      <c r="AH219" s="59"/>
      <c r="AI219" s="59"/>
      <c r="AJ219" s="59"/>
      <c r="AK219" s="59"/>
      <c r="AL219" s="59"/>
      <c r="AM219" s="59"/>
      <c r="AN219" s="59"/>
      <c r="AP219" s="61"/>
    </row>
    <row r="220" spans="1:42" s="55" customFormat="1" x14ac:dyDescent="0.2">
      <c r="A220" s="53"/>
      <c r="B220" s="54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60"/>
      <c r="AF220" s="59"/>
      <c r="AG220" s="59"/>
      <c r="AH220" s="59"/>
      <c r="AI220" s="59"/>
      <c r="AJ220" s="59"/>
      <c r="AK220" s="59"/>
      <c r="AL220" s="59"/>
      <c r="AM220" s="59"/>
      <c r="AN220" s="59"/>
      <c r="AP220" s="61"/>
    </row>
    <row r="221" spans="1:42" s="55" customFormat="1" x14ac:dyDescent="0.2">
      <c r="A221" s="53"/>
      <c r="B221" s="54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60"/>
      <c r="AF221" s="59"/>
      <c r="AG221" s="59"/>
      <c r="AH221" s="59"/>
      <c r="AI221" s="59"/>
      <c r="AJ221" s="59"/>
      <c r="AK221" s="59"/>
      <c r="AL221" s="59"/>
      <c r="AM221" s="59"/>
      <c r="AN221" s="59"/>
      <c r="AP221" s="61"/>
    </row>
    <row r="222" spans="1:42" s="55" customFormat="1" x14ac:dyDescent="0.2">
      <c r="A222" s="53"/>
      <c r="B222" s="54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60"/>
      <c r="AF222" s="59"/>
      <c r="AG222" s="59"/>
      <c r="AH222" s="59"/>
      <c r="AI222" s="59"/>
      <c r="AJ222" s="59"/>
      <c r="AK222" s="59"/>
      <c r="AL222" s="59"/>
      <c r="AM222" s="59"/>
      <c r="AN222" s="59"/>
      <c r="AP222" s="61"/>
    </row>
    <row r="223" spans="1:42" s="55" customFormat="1" x14ac:dyDescent="0.2">
      <c r="A223" s="53"/>
      <c r="B223" s="54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60"/>
      <c r="AF223" s="59"/>
      <c r="AG223" s="59"/>
      <c r="AH223" s="59"/>
      <c r="AI223" s="59"/>
      <c r="AJ223" s="59"/>
      <c r="AK223" s="59"/>
      <c r="AL223" s="59"/>
      <c r="AM223" s="59"/>
      <c r="AN223" s="59"/>
      <c r="AP223" s="61"/>
    </row>
    <row r="224" spans="1:42" s="55" customFormat="1" x14ac:dyDescent="0.2">
      <c r="A224" s="53"/>
      <c r="B224" s="54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60"/>
      <c r="AF224" s="59"/>
      <c r="AG224" s="59"/>
      <c r="AH224" s="59"/>
      <c r="AI224" s="59"/>
      <c r="AJ224" s="59"/>
      <c r="AK224" s="59"/>
      <c r="AL224" s="59"/>
      <c r="AM224" s="59"/>
      <c r="AN224" s="59"/>
      <c r="AP224" s="61"/>
    </row>
    <row r="225" spans="1:42" s="55" customFormat="1" x14ac:dyDescent="0.2">
      <c r="A225" s="53"/>
      <c r="B225" s="54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60"/>
      <c r="AF225" s="59"/>
      <c r="AG225" s="59"/>
      <c r="AH225" s="59"/>
      <c r="AI225" s="59"/>
      <c r="AJ225" s="59"/>
      <c r="AK225" s="59"/>
      <c r="AL225" s="59"/>
      <c r="AM225" s="59"/>
      <c r="AN225" s="59"/>
      <c r="AP225" s="61"/>
    </row>
    <row r="226" spans="1:42" s="55" customFormat="1" x14ac:dyDescent="0.2">
      <c r="A226" s="53"/>
      <c r="B226" s="54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60"/>
      <c r="AF226" s="59"/>
      <c r="AG226" s="59"/>
      <c r="AH226" s="59"/>
      <c r="AI226" s="59"/>
      <c r="AJ226" s="59"/>
      <c r="AK226" s="59"/>
      <c r="AL226" s="59"/>
      <c r="AM226" s="59"/>
      <c r="AN226" s="59"/>
      <c r="AP226" s="61"/>
    </row>
    <row r="227" spans="1:42" x14ac:dyDescent="0.2">
      <c r="A227" s="39"/>
      <c r="B227" s="10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P227" s="57"/>
    </row>
    <row r="228" spans="1:42" x14ac:dyDescent="0.2">
      <c r="A228" s="38"/>
      <c r="B228" s="10"/>
      <c r="X228" s="20"/>
      <c r="Y228" s="20"/>
      <c r="Z228" s="20"/>
      <c r="AA228" s="20"/>
    </row>
    <row r="229" spans="1:42" x14ac:dyDescent="0.2">
      <c r="A229" s="39"/>
      <c r="B229" s="10"/>
      <c r="X229" s="20"/>
      <c r="Y229" s="20"/>
      <c r="Z229" s="20"/>
      <c r="AA229" s="20"/>
    </row>
    <row r="230" spans="1:42" x14ac:dyDescent="0.2">
      <c r="A230" s="38"/>
      <c r="B230" s="10"/>
      <c r="X230" s="20"/>
      <c r="Y230" s="20"/>
      <c r="Z230" s="20"/>
      <c r="AA230" s="20"/>
    </row>
    <row r="231" spans="1:42" x14ac:dyDescent="0.2">
      <c r="A231" s="39"/>
      <c r="B231" s="10"/>
      <c r="X231" s="20"/>
      <c r="Y231" s="20"/>
      <c r="Z231" s="20"/>
      <c r="AA231" s="20"/>
    </row>
    <row r="232" spans="1:42" x14ac:dyDescent="0.2">
      <c r="A232" s="38"/>
      <c r="B232" s="10"/>
      <c r="X232" s="20"/>
      <c r="Y232" s="20"/>
      <c r="Z232" s="20"/>
      <c r="AA232" s="20"/>
    </row>
    <row r="233" spans="1:42" x14ac:dyDescent="0.2">
      <c r="A233" s="39"/>
      <c r="B233" s="10"/>
      <c r="X233" s="20"/>
      <c r="Y233" s="20"/>
      <c r="Z233" s="20"/>
      <c r="AA233" s="20"/>
    </row>
    <row r="234" spans="1:42" x14ac:dyDescent="0.2">
      <c r="A234" s="38"/>
      <c r="B234" s="10"/>
      <c r="X234" s="20"/>
      <c r="Y234" s="20"/>
      <c r="Z234" s="20"/>
      <c r="AA234" s="20"/>
    </row>
    <row r="235" spans="1:42" x14ac:dyDescent="0.2">
      <c r="A235" s="39"/>
      <c r="B235" s="10"/>
      <c r="X235" s="20"/>
      <c r="Y235" s="20"/>
      <c r="Z235" s="20"/>
      <c r="AA235" s="20"/>
    </row>
    <row r="236" spans="1:42" x14ac:dyDescent="0.2">
      <c r="A236" s="38"/>
      <c r="B236" s="10"/>
      <c r="X236" s="20"/>
      <c r="Y236" s="20"/>
      <c r="Z236" s="20"/>
      <c r="AA236" s="20"/>
    </row>
    <row r="237" spans="1:42" x14ac:dyDescent="0.2">
      <c r="A237" s="39"/>
      <c r="B237" s="10"/>
      <c r="X237" s="20"/>
      <c r="Y237" s="20"/>
      <c r="Z237" s="20"/>
      <c r="AA237" s="20"/>
    </row>
    <row r="238" spans="1:42" x14ac:dyDescent="0.2">
      <c r="A238" s="38"/>
      <c r="B238" s="10"/>
      <c r="X238" s="20"/>
      <c r="Y238" s="20"/>
      <c r="Z238" s="20"/>
      <c r="AA238" s="20"/>
    </row>
    <row r="239" spans="1:42" x14ac:dyDescent="0.2">
      <c r="A239" s="39"/>
      <c r="B239" s="10"/>
      <c r="X239" s="20"/>
      <c r="Y239" s="20"/>
      <c r="Z239" s="20"/>
      <c r="AA239" s="20"/>
    </row>
    <row r="240" spans="1:42" x14ac:dyDescent="0.2">
      <c r="A240" s="38"/>
      <c r="B240" s="10"/>
      <c r="X240" s="20"/>
      <c r="Y240" s="20"/>
      <c r="Z240" s="20"/>
      <c r="AA240" s="20"/>
    </row>
    <row r="241" spans="1:27" x14ac:dyDescent="0.2">
      <c r="A241" s="39"/>
      <c r="B241" s="10"/>
      <c r="X241" s="20"/>
      <c r="Y241" s="20"/>
      <c r="Z241" s="20"/>
      <c r="AA241" s="20"/>
    </row>
    <row r="242" spans="1:27" x14ac:dyDescent="0.2">
      <c r="A242" s="38"/>
      <c r="B242" s="10"/>
      <c r="X242" s="20"/>
      <c r="Y242" s="20"/>
      <c r="Z242" s="20"/>
      <c r="AA242" s="20"/>
    </row>
    <row r="243" spans="1:27" x14ac:dyDescent="0.2">
      <c r="A243" s="39"/>
      <c r="B243" s="10"/>
      <c r="X243" s="20"/>
      <c r="Y243" s="20"/>
      <c r="Z243" s="20"/>
      <c r="AA243" s="20"/>
    </row>
    <row r="244" spans="1:27" x14ac:dyDescent="0.2">
      <c r="A244" s="38"/>
      <c r="B244" s="10"/>
      <c r="X244" s="20"/>
      <c r="Y244" s="20"/>
      <c r="Z244" s="20"/>
      <c r="AA244" s="20"/>
    </row>
    <row r="245" spans="1:27" x14ac:dyDescent="0.2">
      <c r="A245" s="39"/>
      <c r="B245" s="10"/>
      <c r="X245" s="20"/>
      <c r="Y245" s="20"/>
      <c r="Z245" s="20"/>
      <c r="AA245" s="20"/>
    </row>
    <row r="246" spans="1:27" x14ac:dyDescent="0.2">
      <c r="A246" s="38"/>
      <c r="B246" s="10"/>
      <c r="X246" s="20"/>
      <c r="Y246" s="20"/>
      <c r="Z246" s="20"/>
      <c r="AA246" s="20"/>
    </row>
    <row r="247" spans="1:27" x14ac:dyDescent="0.2">
      <c r="A247" s="39"/>
      <c r="B247" s="10"/>
      <c r="X247" s="20"/>
      <c r="Y247" s="20"/>
      <c r="Z247" s="20"/>
      <c r="AA247" s="20"/>
    </row>
    <row r="248" spans="1:27" x14ac:dyDescent="0.2">
      <c r="A248" s="38"/>
      <c r="B248" s="10"/>
      <c r="X248" s="20"/>
      <c r="Y248" s="20"/>
      <c r="Z248" s="20"/>
      <c r="AA248" s="20"/>
    </row>
    <row r="249" spans="1:27" x14ac:dyDescent="0.2">
      <c r="A249" s="39"/>
      <c r="B249" s="10"/>
      <c r="X249" s="20"/>
      <c r="Y249" s="20"/>
      <c r="Z249" s="20"/>
      <c r="AA249" s="20"/>
    </row>
    <row r="250" spans="1:27" x14ac:dyDescent="0.2">
      <c r="A250" s="38"/>
      <c r="B250" s="10"/>
      <c r="X250" s="20"/>
      <c r="Y250" s="20"/>
      <c r="Z250" s="20"/>
      <c r="AA250" s="20"/>
    </row>
    <row r="251" spans="1:27" x14ac:dyDescent="0.2">
      <c r="A251" s="39"/>
      <c r="B251" s="10"/>
      <c r="X251" s="20"/>
      <c r="Y251" s="20"/>
      <c r="Z251" s="20"/>
      <c r="AA251" s="20"/>
    </row>
    <row r="252" spans="1:27" x14ac:dyDescent="0.2">
      <c r="A252" s="38"/>
      <c r="B252" s="10"/>
      <c r="X252" s="20"/>
      <c r="Y252" s="20"/>
      <c r="Z252" s="20"/>
      <c r="AA252" s="20"/>
    </row>
    <row r="253" spans="1:27" x14ac:dyDescent="0.2">
      <c r="A253" s="39"/>
      <c r="B253" s="10"/>
      <c r="X253" s="20"/>
      <c r="Y253" s="20"/>
      <c r="Z253" s="20"/>
      <c r="AA253" s="20"/>
    </row>
    <row r="254" spans="1:27" x14ac:dyDescent="0.2">
      <c r="A254" s="38"/>
      <c r="B254" s="10"/>
      <c r="X254" s="20"/>
      <c r="Y254" s="20"/>
      <c r="Z254" s="20"/>
      <c r="AA254" s="20"/>
    </row>
    <row r="255" spans="1:27" x14ac:dyDescent="0.2">
      <c r="A255" s="39"/>
      <c r="B255" s="10"/>
      <c r="X255" s="20"/>
      <c r="Y255" s="20"/>
      <c r="Z255" s="20"/>
      <c r="AA255" s="20"/>
    </row>
    <row r="256" spans="1:27" x14ac:dyDescent="0.2">
      <c r="A256" s="38"/>
      <c r="B256" s="10"/>
      <c r="X256" s="20"/>
      <c r="Y256" s="20"/>
      <c r="Z256" s="20"/>
      <c r="AA256" s="20"/>
    </row>
    <row r="257" spans="1:27" x14ac:dyDescent="0.2">
      <c r="A257" s="39"/>
      <c r="B257" s="10"/>
      <c r="X257" s="20"/>
      <c r="Y257" s="20"/>
      <c r="Z257" s="20"/>
      <c r="AA257" s="20"/>
    </row>
    <row r="258" spans="1:27" x14ac:dyDescent="0.2">
      <c r="A258" s="38"/>
      <c r="B258" s="10"/>
      <c r="X258" s="20"/>
      <c r="Y258" s="20"/>
      <c r="Z258" s="20"/>
      <c r="AA258" s="20"/>
    </row>
    <row r="259" spans="1:27" x14ac:dyDescent="0.2">
      <c r="A259" s="39"/>
      <c r="B259" s="10"/>
      <c r="X259" s="20"/>
      <c r="Y259" s="20"/>
      <c r="Z259" s="20"/>
      <c r="AA259" s="20"/>
    </row>
    <row r="260" spans="1:27" x14ac:dyDescent="0.2">
      <c r="A260" s="38"/>
      <c r="B260" s="10"/>
      <c r="X260" s="20"/>
      <c r="Y260" s="20"/>
      <c r="Z260" s="20"/>
      <c r="AA260" s="20"/>
    </row>
    <row r="261" spans="1:27" x14ac:dyDescent="0.2">
      <c r="A261" s="39"/>
      <c r="B261" s="10"/>
      <c r="X261" s="20"/>
      <c r="Y261" s="20"/>
      <c r="Z261" s="20"/>
      <c r="AA261" s="20"/>
    </row>
    <row r="262" spans="1:27" x14ac:dyDescent="0.2">
      <c r="A262" s="38"/>
      <c r="B262" s="10"/>
      <c r="X262" s="20"/>
      <c r="Y262" s="20"/>
      <c r="Z262" s="20"/>
      <c r="AA262" s="20"/>
    </row>
    <row r="263" spans="1:27" x14ac:dyDescent="0.2">
      <c r="A263" s="38"/>
      <c r="B263" s="10"/>
      <c r="X263" s="20"/>
      <c r="Y263" s="20"/>
      <c r="Z263" s="20"/>
      <c r="AA263" s="20"/>
    </row>
    <row r="264" spans="1:27" x14ac:dyDescent="0.2">
      <c r="A264" s="39"/>
      <c r="B264" s="10"/>
      <c r="X264" s="20"/>
      <c r="Y264" s="20"/>
      <c r="Z264" s="20"/>
      <c r="AA264" s="20"/>
    </row>
    <row r="265" spans="1:27" x14ac:dyDescent="0.2">
      <c r="A265" s="38"/>
      <c r="B265" s="10"/>
      <c r="X265" s="20"/>
      <c r="Y265" s="20"/>
      <c r="Z265" s="20"/>
      <c r="AA265" s="20"/>
    </row>
    <row r="266" spans="1:27" x14ac:dyDescent="0.2">
      <c r="A266" s="39"/>
      <c r="B266" s="10"/>
      <c r="X266" s="20"/>
      <c r="Y266" s="20"/>
      <c r="Z266" s="20"/>
      <c r="AA266" s="20"/>
    </row>
    <row r="267" spans="1:27" x14ac:dyDescent="0.2">
      <c r="A267" s="38"/>
      <c r="B267" s="10"/>
      <c r="X267" s="20"/>
      <c r="Y267" s="20"/>
      <c r="Z267" s="20"/>
      <c r="AA267" s="20"/>
    </row>
    <row r="268" spans="1:27" x14ac:dyDescent="0.2">
      <c r="A268" s="39"/>
      <c r="B268" s="10"/>
      <c r="X268" s="20"/>
      <c r="Y268" s="20"/>
      <c r="Z268" s="20"/>
      <c r="AA268" s="20"/>
    </row>
    <row r="269" spans="1:27" x14ac:dyDescent="0.2">
      <c r="A269" s="38"/>
      <c r="B269" s="10"/>
      <c r="X269" s="20"/>
      <c r="Y269" s="20"/>
      <c r="Z269" s="20"/>
      <c r="AA269" s="20"/>
    </row>
    <row r="270" spans="1:27" x14ac:dyDescent="0.2">
      <c r="A270" s="38"/>
      <c r="B270" s="10"/>
      <c r="X270" s="20"/>
      <c r="Y270" s="20"/>
      <c r="Z270" s="20"/>
      <c r="AA270" s="20"/>
    </row>
    <row r="271" spans="1:27" x14ac:dyDescent="0.2">
      <c r="A271" s="39"/>
      <c r="B271" s="10"/>
      <c r="X271" s="20"/>
      <c r="Y271" s="20"/>
      <c r="Z271" s="20"/>
      <c r="AA271" s="20"/>
    </row>
    <row r="272" spans="1:27" x14ac:dyDescent="0.2">
      <c r="A272" s="38"/>
      <c r="B272" s="10"/>
      <c r="X272" s="20"/>
      <c r="Y272" s="20"/>
      <c r="Z272" s="20"/>
      <c r="AA272" s="20"/>
    </row>
    <row r="273" spans="1:27" x14ac:dyDescent="0.2">
      <c r="A273" s="39"/>
      <c r="B273" s="10"/>
      <c r="X273" s="20"/>
      <c r="Y273" s="20"/>
      <c r="Z273" s="20"/>
      <c r="AA273" s="20"/>
    </row>
    <row r="274" spans="1:27" x14ac:dyDescent="0.2">
      <c r="A274" s="38"/>
      <c r="B274" s="10"/>
      <c r="X274" s="20"/>
      <c r="Y274" s="20"/>
      <c r="Z274" s="20"/>
      <c r="AA274" s="20"/>
    </row>
    <row r="275" spans="1:27" x14ac:dyDescent="0.2">
      <c r="A275" s="39"/>
      <c r="B275" s="10"/>
      <c r="X275" s="20"/>
      <c r="Y275" s="20"/>
      <c r="Z275" s="20"/>
      <c r="AA275" s="20"/>
    </row>
    <row r="276" spans="1:27" x14ac:dyDescent="0.2">
      <c r="A276" s="38"/>
      <c r="B276" s="10"/>
      <c r="X276" s="20"/>
      <c r="Y276" s="20"/>
      <c r="Z276" s="20"/>
      <c r="AA276" s="20"/>
    </row>
    <row r="277" spans="1:27" x14ac:dyDescent="0.2">
      <c r="A277" s="38"/>
      <c r="B277" s="10"/>
      <c r="X277" s="20"/>
      <c r="Y277" s="20"/>
      <c r="Z277" s="20"/>
      <c r="AA277" s="20"/>
    </row>
    <row r="278" spans="1:27" x14ac:dyDescent="0.2">
      <c r="A278" s="39"/>
      <c r="B278" s="10"/>
      <c r="X278" s="20"/>
      <c r="Y278" s="20"/>
      <c r="Z278" s="20"/>
      <c r="AA278" s="20"/>
    </row>
    <row r="279" spans="1:27" x14ac:dyDescent="0.2">
      <c r="B279" s="10"/>
      <c r="X279" s="20"/>
      <c r="Y279" s="20"/>
      <c r="Z279" s="20"/>
      <c r="AA279" s="20"/>
    </row>
    <row r="280" spans="1:27" x14ac:dyDescent="0.2">
      <c r="B280" s="10"/>
      <c r="X280" s="20"/>
      <c r="Y280" s="20"/>
      <c r="Z280" s="20"/>
      <c r="AA280" s="20"/>
    </row>
    <row r="281" spans="1:27" x14ac:dyDescent="0.2">
      <c r="B281" s="10"/>
      <c r="X281" s="20"/>
      <c r="Y281" s="20"/>
      <c r="Z281" s="20"/>
      <c r="AA281" s="20"/>
    </row>
    <row r="282" spans="1:27" x14ac:dyDescent="0.2">
      <c r="B282" s="10"/>
      <c r="X282" s="20"/>
      <c r="Y282" s="20"/>
      <c r="Z282" s="20"/>
      <c r="AA282" s="20"/>
    </row>
    <row r="283" spans="1:27" x14ac:dyDescent="0.2">
      <c r="B283" s="10"/>
      <c r="X283" s="20"/>
      <c r="Y283" s="20"/>
      <c r="Z283" s="20"/>
      <c r="AA283" s="20"/>
    </row>
    <row r="284" spans="1:27" x14ac:dyDescent="0.2">
      <c r="B284" s="10"/>
      <c r="X284" s="20"/>
      <c r="Y284" s="20"/>
      <c r="Z284" s="20"/>
      <c r="AA284" s="20"/>
    </row>
    <row r="285" spans="1:27" x14ac:dyDescent="0.2">
      <c r="B285" s="10"/>
      <c r="X285" s="20"/>
      <c r="Y285" s="20"/>
      <c r="Z285" s="20"/>
      <c r="AA285" s="20"/>
    </row>
    <row r="286" spans="1:27" x14ac:dyDescent="0.2">
      <c r="B286" s="10"/>
      <c r="X286" s="20"/>
      <c r="Y286" s="20"/>
      <c r="Z286" s="20"/>
      <c r="AA286" s="20"/>
    </row>
    <row r="287" spans="1:27" x14ac:dyDescent="0.2">
      <c r="B287" s="10"/>
      <c r="X287" s="20"/>
      <c r="Y287" s="20"/>
      <c r="Z287" s="20"/>
      <c r="AA287" s="20"/>
    </row>
    <row r="288" spans="1:27" x14ac:dyDescent="0.2">
      <c r="B288" s="10"/>
      <c r="X288" s="20"/>
      <c r="Y288" s="20"/>
      <c r="Z288" s="20"/>
      <c r="AA288" s="20"/>
    </row>
    <row r="289" spans="2:27" x14ac:dyDescent="0.2">
      <c r="B289" s="10"/>
      <c r="X289" s="20"/>
      <c r="Y289" s="20"/>
      <c r="Z289" s="20"/>
      <c r="AA289" s="20"/>
    </row>
    <row r="290" spans="2:27" x14ac:dyDescent="0.2">
      <c r="B290" s="10"/>
      <c r="X290" s="20"/>
      <c r="Y290" s="20"/>
      <c r="Z290" s="20"/>
      <c r="AA290" s="20"/>
    </row>
    <row r="291" spans="2:27" x14ac:dyDescent="0.2">
      <c r="B291" s="10"/>
      <c r="X291" s="20"/>
      <c r="Y291" s="20"/>
      <c r="Z291" s="20"/>
      <c r="AA291" s="20"/>
    </row>
    <row r="292" spans="2:27" x14ac:dyDescent="0.2">
      <c r="B292" s="10"/>
      <c r="X292" s="20"/>
      <c r="Y292" s="20"/>
      <c r="Z292" s="20"/>
      <c r="AA292" s="20"/>
    </row>
    <row r="293" spans="2:27" x14ac:dyDescent="0.2">
      <c r="B293" s="10"/>
      <c r="X293" s="20"/>
      <c r="Y293" s="20"/>
      <c r="Z293" s="20"/>
      <c r="AA293" s="20"/>
    </row>
    <row r="294" spans="2:27" x14ac:dyDescent="0.2">
      <c r="B294" s="10"/>
      <c r="X294" s="20"/>
      <c r="Y294" s="20"/>
      <c r="Z294" s="20"/>
      <c r="AA294" s="20"/>
    </row>
    <row r="295" spans="2:27" x14ac:dyDescent="0.2">
      <c r="B295" s="10"/>
      <c r="X295" s="20"/>
      <c r="Y295" s="20"/>
      <c r="Z295" s="20"/>
      <c r="AA295" s="20"/>
    </row>
    <row r="296" spans="2:27" x14ac:dyDescent="0.2">
      <c r="B296" s="10"/>
      <c r="X296" s="20"/>
      <c r="Y296" s="20"/>
      <c r="Z296" s="20"/>
      <c r="AA296" s="20"/>
    </row>
    <row r="297" spans="2:27" x14ac:dyDescent="0.2">
      <c r="B297" s="10"/>
      <c r="X297" s="20"/>
      <c r="Y297" s="20"/>
      <c r="Z297" s="20"/>
      <c r="AA297" s="20"/>
    </row>
    <row r="298" spans="2:27" x14ac:dyDescent="0.2">
      <c r="B298" s="10"/>
      <c r="X298" s="20"/>
      <c r="Y298" s="20"/>
      <c r="Z298" s="20"/>
      <c r="AA298" s="20"/>
    </row>
    <row r="299" spans="2:27" x14ac:dyDescent="0.2">
      <c r="B299" s="10"/>
      <c r="X299" s="20"/>
      <c r="Y299" s="20"/>
      <c r="Z299" s="20"/>
      <c r="AA299" s="20"/>
    </row>
    <row r="300" spans="2:27" x14ac:dyDescent="0.2">
      <c r="B300" s="10"/>
      <c r="X300" s="20"/>
      <c r="Y300" s="20"/>
      <c r="Z300" s="20"/>
      <c r="AA300" s="20"/>
    </row>
    <row r="301" spans="2:27" x14ac:dyDescent="0.2">
      <c r="B301" s="10"/>
      <c r="X301" s="20"/>
      <c r="Y301" s="20"/>
      <c r="Z301" s="20"/>
      <c r="AA301" s="20"/>
    </row>
    <row r="302" spans="2:27" x14ac:dyDescent="0.2">
      <c r="B302" s="10"/>
      <c r="X302" s="20"/>
      <c r="Y302" s="20"/>
      <c r="Z302" s="20"/>
      <c r="AA302" s="20"/>
    </row>
    <row r="303" spans="2:27" x14ac:dyDescent="0.2">
      <c r="B303" s="10"/>
      <c r="X303" s="20"/>
      <c r="Y303" s="20"/>
      <c r="Z303" s="20"/>
      <c r="AA303" s="20"/>
    </row>
    <row r="304" spans="2:27" x14ac:dyDescent="0.2">
      <c r="B304" s="10"/>
      <c r="X304" s="20"/>
      <c r="Y304" s="20"/>
      <c r="Z304" s="20"/>
      <c r="AA304" s="20"/>
    </row>
    <row r="305" spans="2:27" x14ac:dyDescent="0.2">
      <c r="B305" s="10"/>
      <c r="X305" s="20"/>
      <c r="Y305" s="20"/>
      <c r="Z305" s="20"/>
      <c r="AA305" s="20"/>
    </row>
    <row r="306" spans="2:27" x14ac:dyDescent="0.2">
      <c r="B306" s="10"/>
      <c r="X306" s="20"/>
      <c r="Y306" s="20"/>
      <c r="Z306" s="20"/>
      <c r="AA306" s="20"/>
    </row>
    <row r="307" spans="2:27" x14ac:dyDescent="0.2">
      <c r="B307" s="10"/>
      <c r="X307" s="20"/>
      <c r="Y307" s="20"/>
      <c r="Z307" s="20"/>
      <c r="AA307" s="20"/>
    </row>
    <row r="308" spans="2:27" x14ac:dyDescent="0.2">
      <c r="B308" s="10"/>
      <c r="X308" s="20"/>
      <c r="Y308" s="20"/>
      <c r="Z308" s="20"/>
      <c r="AA308" s="20"/>
    </row>
    <row r="309" spans="2:27" x14ac:dyDescent="0.2">
      <c r="B309" s="10"/>
      <c r="X309" s="20"/>
      <c r="Y309" s="20"/>
      <c r="Z309" s="20"/>
      <c r="AA309" s="20"/>
    </row>
    <row r="310" spans="2:27" x14ac:dyDescent="0.2">
      <c r="B310" s="10"/>
      <c r="X310" s="20"/>
      <c r="Y310" s="20"/>
      <c r="Z310" s="20"/>
      <c r="AA310" s="20"/>
    </row>
    <row r="311" spans="2:27" x14ac:dyDescent="0.2">
      <c r="B311" s="10"/>
      <c r="X311" s="20"/>
      <c r="Y311" s="20"/>
      <c r="Z311" s="20"/>
      <c r="AA311" s="20"/>
    </row>
    <row r="312" spans="2:27" x14ac:dyDescent="0.2">
      <c r="B312" s="10"/>
      <c r="X312" s="20"/>
      <c r="Y312" s="20"/>
      <c r="Z312" s="20"/>
      <c r="AA312" s="20"/>
    </row>
    <row r="313" spans="2:27" x14ac:dyDescent="0.2">
      <c r="B313" s="10"/>
      <c r="X313" s="20"/>
      <c r="Y313" s="20"/>
      <c r="Z313" s="20"/>
      <c r="AA313" s="20"/>
    </row>
    <row r="314" spans="2:27" x14ac:dyDescent="0.2">
      <c r="B314" s="10"/>
      <c r="X314" s="20"/>
      <c r="Y314" s="20"/>
      <c r="Z314" s="20"/>
      <c r="AA314" s="20"/>
    </row>
    <row r="315" spans="2:27" x14ac:dyDescent="0.2">
      <c r="B315" s="10"/>
      <c r="X315" s="20"/>
      <c r="Y315" s="20"/>
      <c r="Z315" s="20"/>
      <c r="AA315" s="20"/>
    </row>
    <row r="316" spans="2:27" x14ac:dyDescent="0.2">
      <c r="B316" s="10"/>
      <c r="X316" s="20"/>
      <c r="Y316" s="20"/>
      <c r="Z316" s="20"/>
      <c r="AA316" s="20"/>
    </row>
    <row r="317" spans="2:27" x14ac:dyDescent="0.2">
      <c r="B317" s="10"/>
      <c r="X317" s="20"/>
      <c r="Y317" s="20"/>
      <c r="Z317" s="20"/>
      <c r="AA317" s="20"/>
    </row>
    <row r="318" spans="2:27" x14ac:dyDescent="0.2">
      <c r="B318" s="10"/>
      <c r="X318" s="20"/>
      <c r="Y318" s="20"/>
      <c r="Z318" s="20"/>
      <c r="AA318" s="20"/>
    </row>
    <row r="319" spans="2:27" x14ac:dyDescent="0.2">
      <c r="B319" s="10"/>
      <c r="X319" s="20"/>
      <c r="Y319" s="20"/>
      <c r="Z319" s="20"/>
      <c r="AA319" s="20"/>
    </row>
    <row r="320" spans="2:27" x14ac:dyDescent="0.2">
      <c r="B320" s="10"/>
      <c r="X320" s="20"/>
      <c r="Y320" s="20"/>
      <c r="Z320" s="20"/>
      <c r="AA320" s="20"/>
    </row>
    <row r="321" spans="2:27" x14ac:dyDescent="0.2">
      <c r="B321" s="10"/>
      <c r="X321" s="20"/>
      <c r="Y321" s="20"/>
      <c r="Z321" s="20"/>
      <c r="AA321" s="20"/>
    </row>
    <row r="322" spans="2:27" x14ac:dyDescent="0.2">
      <c r="B322" s="10"/>
      <c r="X322" s="20"/>
      <c r="Y322" s="20"/>
      <c r="Z322" s="20"/>
      <c r="AA322" s="20"/>
    </row>
    <row r="323" spans="2:27" x14ac:dyDescent="0.2">
      <c r="B323" s="10"/>
      <c r="X323" s="20"/>
      <c r="Y323" s="20"/>
      <c r="Z323" s="20"/>
      <c r="AA323" s="20"/>
    </row>
    <row r="324" spans="2:27" x14ac:dyDescent="0.2">
      <c r="B324" s="10"/>
      <c r="X324" s="20"/>
      <c r="Y324" s="20"/>
      <c r="Z324" s="20"/>
      <c r="AA324" s="20"/>
    </row>
    <row r="325" spans="2:27" x14ac:dyDescent="0.2">
      <c r="B325" s="10"/>
      <c r="X325" s="20"/>
      <c r="Y325" s="20"/>
      <c r="Z325" s="20"/>
      <c r="AA325" s="20"/>
    </row>
    <row r="326" spans="2:27" x14ac:dyDescent="0.2">
      <c r="B326" s="10"/>
      <c r="X326" s="20"/>
      <c r="Y326" s="20"/>
      <c r="Z326" s="20"/>
      <c r="AA326" s="20"/>
    </row>
    <row r="327" spans="2:27" x14ac:dyDescent="0.2">
      <c r="B327" s="10"/>
      <c r="X327" s="20"/>
      <c r="Y327" s="20"/>
      <c r="Z327" s="20"/>
      <c r="AA327" s="20"/>
    </row>
    <row r="328" spans="2:27" x14ac:dyDescent="0.2">
      <c r="B328" s="10"/>
      <c r="X328" s="20"/>
      <c r="Y328" s="20"/>
      <c r="Z328" s="20"/>
      <c r="AA328" s="20"/>
    </row>
    <row r="329" spans="2:27" x14ac:dyDescent="0.2">
      <c r="B329" s="10"/>
      <c r="X329" s="20"/>
      <c r="Y329" s="20"/>
      <c r="Z329" s="20"/>
      <c r="AA329" s="20"/>
    </row>
    <row r="330" spans="2:27" x14ac:dyDescent="0.2">
      <c r="B330" s="10"/>
      <c r="X330" s="20"/>
      <c r="Y330" s="20"/>
      <c r="Z330" s="20"/>
      <c r="AA330" s="20"/>
    </row>
    <row r="331" spans="2:27" x14ac:dyDescent="0.2">
      <c r="B331" s="10"/>
      <c r="X331" s="20"/>
      <c r="Y331" s="20"/>
      <c r="Z331" s="20"/>
      <c r="AA331" s="20"/>
    </row>
    <row r="332" spans="2:27" x14ac:dyDescent="0.2">
      <c r="B332" s="10"/>
      <c r="X332" s="20"/>
      <c r="Y332" s="20"/>
      <c r="Z332" s="20"/>
      <c r="AA332" s="20"/>
    </row>
    <row r="333" spans="2:27" x14ac:dyDescent="0.2">
      <c r="B333" s="10"/>
      <c r="X333" s="20"/>
      <c r="Y333" s="20"/>
      <c r="Z333" s="20"/>
      <c r="AA333" s="20"/>
    </row>
    <row r="334" spans="2:27" x14ac:dyDescent="0.2">
      <c r="B334" s="10"/>
      <c r="X334" s="20"/>
      <c r="Y334" s="20"/>
      <c r="Z334" s="20"/>
      <c r="AA334" s="20"/>
    </row>
    <row r="335" spans="2:27" x14ac:dyDescent="0.2">
      <c r="B335" s="10"/>
      <c r="X335" s="20"/>
      <c r="Y335" s="20"/>
      <c r="Z335" s="20"/>
      <c r="AA335" s="20"/>
    </row>
  </sheetData>
  <mergeCells count="1">
    <mergeCell ref="O2:P2"/>
  </mergeCells>
  <phoneticPr fontId="2" type="noConversion"/>
  <pageMargins left="0.25" right="0.25" top="0.34" bottom="0.52" header="0.22" footer="0.3"/>
  <pageSetup orientation="portrait" r:id="rId1"/>
  <headerFooter alignWithMargins="0">
    <oddFooter>Page &amp;P of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23"/>
  <sheetViews>
    <sheetView zoomScale="75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activeCell="D1" sqref="D1"/>
    </sheetView>
  </sheetViews>
  <sheetFormatPr defaultRowHeight="12.75" x14ac:dyDescent="0.2"/>
  <cols>
    <col min="1" max="1" width="7.5703125" style="1" customWidth="1"/>
    <col min="2" max="2" width="12.42578125" bestFit="1" customWidth="1"/>
    <col min="3" max="3" width="11.5703125" customWidth="1"/>
    <col min="4" max="4" width="17.85546875" customWidth="1"/>
    <col min="5" max="5" width="12.28515625" customWidth="1"/>
    <col min="6" max="6" width="10.5703125" customWidth="1"/>
    <col min="7" max="7" width="7.85546875" customWidth="1"/>
    <col min="8" max="8" width="15.140625" customWidth="1"/>
    <col min="9" max="9" width="16" customWidth="1"/>
    <col min="10" max="10" width="14" customWidth="1"/>
    <col min="11" max="11" width="11.85546875" customWidth="1"/>
    <col min="12" max="12" width="12.42578125" bestFit="1" customWidth="1"/>
    <col min="13" max="13" width="12.140625" customWidth="1"/>
    <col min="14" max="14" width="10.42578125" customWidth="1"/>
    <col min="15" max="15" width="14.42578125" customWidth="1"/>
    <col min="16" max="16" width="11.42578125" customWidth="1"/>
    <col min="17" max="17" width="14.140625" customWidth="1"/>
    <col min="18" max="18" width="13.140625" bestFit="1" customWidth="1"/>
    <col min="19" max="19" width="14" customWidth="1"/>
    <col min="20" max="20" width="15.28515625" customWidth="1"/>
    <col min="21" max="21" width="14" style="19" customWidth="1"/>
    <col min="22" max="22" width="13.42578125" customWidth="1"/>
    <col min="23" max="23" width="12.28515625" customWidth="1"/>
    <col min="24" max="24" width="13" customWidth="1"/>
    <col min="25" max="27" width="13.42578125" customWidth="1"/>
    <col min="28" max="28" width="13.7109375" style="20" customWidth="1"/>
    <col min="29" max="29" width="13.28515625" bestFit="1" customWidth="1"/>
    <col min="30" max="31" width="14.42578125" customWidth="1"/>
    <col min="32" max="32" width="14.5703125" customWidth="1"/>
    <col min="34" max="34" width="11.5703125" bestFit="1" customWidth="1"/>
    <col min="35" max="35" width="11.5703125" customWidth="1"/>
    <col min="36" max="36" width="13.5703125" bestFit="1" customWidth="1"/>
    <col min="37" max="37" width="10.85546875" customWidth="1"/>
    <col min="39" max="39" width="12.140625" bestFit="1" customWidth="1"/>
  </cols>
  <sheetData>
    <row r="1" spans="1:44" ht="13.5" thickBot="1" x14ac:dyDescent="0.25">
      <c r="D1" s="2">
        <f>'C-Existing'!D1</f>
        <v>40328136.030000001</v>
      </c>
      <c r="E1" t="s">
        <v>0</v>
      </c>
      <c r="J1" s="3">
        <f>'C-Existing'!J1</f>
        <v>0.1111</v>
      </c>
      <c r="K1" t="s">
        <v>1</v>
      </c>
      <c r="N1" s="21" t="s">
        <v>57</v>
      </c>
      <c r="U1" s="4"/>
      <c r="V1" s="5" t="s">
        <v>2</v>
      </c>
      <c r="W1" s="5"/>
      <c r="AB1"/>
    </row>
    <row r="2" spans="1:44" ht="13.5" thickBot="1" x14ac:dyDescent="0.25">
      <c r="D2" s="22">
        <f>'C-Existing'!D2</f>
        <v>43220</v>
      </c>
      <c r="E2" t="s">
        <v>3</v>
      </c>
      <c r="I2" s="23"/>
      <c r="J2" s="40">
        <f>J1/12</f>
        <v>9.2583333333333337E-3</v>
      </c>
      <c r="K2" t="s">
        <v>4</v>
      </c>
      <c r="N2" s="24">
        <f>J2</f>
        <v>9.2583333333333337E-3</v>
      </c>
      <c r="O2" s="178" t="s">
        <v>5</v>
      </c>
      <c r="P2" s="179"/>
      <c r="R2" s="25" t="s">
        <v>58</v>
      </c>
      <c r="S2" s="26">
        <f>S187</f>
        <v>0</v>
      </c>
      <c r="U2"/>
      <c r="V2" s="7" t="s">
        <v>6</v>
      </c>
      <c r="W2" s="7"/>
      <c r="X2" s="7"/>
      <c r="Y2" s="7"/>
      <c r="Z2" s="7"/>
      <c r="AA2" s="7"/>
      <c r="AB2"/>
    </row>
    <row r="3" spans="1:44" x14ac:dyDescent="0.2">
      <c r="D3" s="8">
        <f>(B12-D2)/(DAY(B12))</f>
        <v>0</v>
      </c>
      <c r="E3" t="s">
        <v>7</v>
      </c>
      <c r="I3" s="27"/>
      <c r="J3">
        <f>'C-Existing'!J3</f>
        <v>2</v>
      </c>
      <c r="K3" t="s">
        <v>8</v>
      </c>
      <c r="N3" s="10"/>
      <c r="U3"/>
      <c r="V3" s="11"/>
      <c r="W3" s="4"/>
      <c r="X3" s="4"/>
      <c r="Y3" s="4"/>
      <c r="Z3" s="4"/>
      <c r="AA3" s="4"/>
      <c r="AB3"/>
    </row>
    <row r="4" spans="1:44" x14ac:dyDescent="0.2">
      <c r="B4" s="28" t="s">
        <v>9</v>
      </c>
      <c r="C4" s="28"/>
      <c r="D4" s="29">
        <f>YEAR(D2)</f>
        <v>2018</v>
      </c>
      <c r="E4" t="s">
        <v>10</v>
      </c>
      <c r="I4" s="9"/>
      <c r="N4" s="10"/>
      <c r="U4"/>
      <c r="V4" s="11"/>
      <c r="W4" s="4"/>
      <c r="X4" s="4"/>
      <c r="Y4" s="4"/>
      <c r="Z4" s="4"/>
      <c r="AA4" s="4"/>
      <c r="AB4"/>
    </row>
    <row r="5" spans="1:44" x14ac:dyDescent="0.2">
      <c r="D5" s="30">
        <f>DATE(D4,1,1)</f>
        <v>43101</v>
      </c>
      <c r="E5" t="s">
        <v>11</v>
      </c>
      <c r="I5" s="9"/>
      <c r="N5" s="10"/>
      <c r="U5"/>
      <c r="V5" s="11"/>
      <c r="W5" s="4"/>
      <c r="X5" s="4"/>
      <c r="Y5" s="4"/>
      <c r="Z5" s="4"/>
      <c r="AA5" s="4"/>
      <c r="AB5"/>
    </row>
    <row r="6" spans="1:44" x14ac:dyDescent="0.2">
      <c r="D6" s="31">
        <f>EOMONTH(D5,11)</f>
        <v>43465</v>
      </c>
      <c r="E6" t="s">
        <v>12</v>
      </c>
      <c r="I6" s="9"/>
      <c r="J6" s="37"/>
      <c r="N6" s="10"/>
      <c r="U6"/>
      <c r="V6" s="11"/>
      <c r="W6" s="4"/>
      <c r="X6" s="4"/>
      <c r="Y6" s="4"/>
      <c r="Z6" s="4"/>
      <c r="AA6" s="4"/>
      <c r="AB6"/>
    </row>
    <row r="7" spans="1:44" x14ac:dyDescent="0.2">
      <c r="D7" s="32">
        <f>1+D6-D5</f>
        <v>365</v>
      </c>
      <c r="E7" t="s">
        <v>13</v>
      </c>
      <c r="I7" s="9"/>
      <c r="N7" s="10"/>
      <c r="U7"/>
      <c r="V7" s="11"/>
      <c r="W7" s="4"/>
      <c r="X7" s="4"/>
      <c r="Y7" s="4"/>
      <c r="Z7" s="4"/>
      <c r="AA7" s="4"/>
      <c r="AB7"/>
      <c r="AG7" s="41"/>
    </row>
    <row r="8" spans="1:44" x14ac:dyDescent="0.2">
      <c r="C8" s="37"/>
      <c r="D8" s="33">
        <f>(B12-D2)/D7</f>
        <v>0</v>
      </c>
      <c r="E8" t="s">
        <v>14</v>
      </c>
      <c r="I8" s="9"/>
      <c r="N8" s="10"/>
      <c r="T8" s="4"/>
      <c r="U8"/>
      <c r="V8" s="11"/>
      <c r="W8" s="98"/>
      <c r="X8" s="34"/>
      <c r="Y8" s="34"/>
      <c r="Z8" s="34"/>
      <c r="AA8" s="34"/>
      <c r="AB8" s="34"/>
      <c r="AC8" s="34"/>
      <c r="AD8" s="34"/>
    </row>
    <row r="9" spans="1:44" s="1" customFormat="1" ht="55.5" customHeight="1" x14ac:dyDescent="0.2">
      <c r="A9" s="12">
        <v>1</v>
      </c>
      <c r="B9" s="12">
        <f t="shared" ref="B9:I9" si="0">COLUMN(B:B)</f>
        <v>2</v>
      </c>
      <c r="C9" s="13">
        <f t="shared" si="0"/>
        <v>3</v>
      </c>
      <c r="D9" s="13">
        <f t="shared" si="0"/>
        <v>4</v>
      </c>
      <c r="E9" s="13">
        <f t="shared" si="0"/>
        <v>5</v>
      </c>
      <c r="F9" s="12">
        <f t="shared" si="0"/>
        <v>6</v>
      </c>
      <c r="G9" s="13">
        <f t="shared" si="0"/>
        <v>7</v>
      </c>
      <c r="H9" s="13">
        <f t="shared" si="0"/>
        <v>8</v>
      </c>
      <c r="I9" s="13">
        <f t="shared" si="0"/>
        <v>9</v>
      </c>
      <c r="J9" s="13" t="s">
        <v>15</v>
      </c>
      <c r="K9" s="13" t="s">
        <v>16</v>
      </c>
      <c r="L9" s="14" t="s">
        <v>17</v>
      </c>
      <c r="M9" s="13" t="s">
        <v>18</v>
      </c>
      <c r="N9" s="13">
        <f>COLUMN(N:N)</f>
        <v>14</v>
      </c>
      <c r="O9" s="12" t="s">
        <v>19</v>
      </c>
      <c r="P9" s="12" t="s">
        <v>20</v>
      </c>
      <c r="Q9" s="12" t="s">
        <v>21</v>
      </c>
      <c r="R9" s="13" t="s">
        <v>22</v>
      </c>
      <c r="S9" s="13" t="s">
        <v>23</v>
      </c>
      <c r="T9" s="12" t="s">
        <v>24</v>
      </c>
      <c r="U9" s="13">
        <v>21</v>
      </c>
      <c r="V9" s="13" t="s">
        <v>25</v>
      </c>
      <c r="W9" s="1">
        <v>23</v>
      </c>
      <c r="X9" s="13">
        <f t="shared" ref="X9:AE9" si="1">W9+1</f>
        <v>24</v>
      </c>
      <c r="Y9" s="13">
        <f t="shared" si="1"/>
        <v>25</v>
      </c>
      <c r="Z9" s="13">
        <f t="shared" si="1"/>
        <v>26</v>
      </c>
      <c r="AA9" s="13">
        <f t="shared" si="1"/>
        <v>27</v>
      </c>
      <c r="AB9" s="13">
        <f t="shared" si="1"/>
        <v>28</v>
      </c>
      <c r="AC9" s="13">
        <f t="shared" si="1"/>
        <v>29</v>
      </c>
      <c r="AD9" s="13">
        <f t="shared" si="1"/>
        <v>30</v>
      </c>
      <c r="AE9" s="13">
        <f t="shared" si="1"/>
        <v>31</v>
      </c>
      <c r="AF9" s="13" t="s">
        <v>71</v>
      </c>
      <c r="AG9" s="13" t="s">
        <v>72</v>
      </c>
      <c r="AH9" s="13" t="s">
        <v>73</v>
      </c>
      <c r="AI9" s="13" t="s">
        <v>74</v>
      </c>
      <c r="AJ9" s="13" t="s">
        <v>68</v>
      </c>
      <c r="AK9" s="13" t="s">
        <v>75</v>
      </c>
      <c r="AL9" s="13" t="s">
        <v>76</v>
      </c>
      <c r="AM9" s="13" t="s">
        <v>77</v>
      </c>
      <c r="AN9" s="13" t="s">
        <v>78</v>
      </c>
    </row>
    <row r="10" spans="1:44" ht="63.75" x14ac:dyDescent="0.2">
      <c r="A10" s="15" t="s">
        <v>26</v>
      </c>
      <c r="B10" s="14" t="s">
        <v>27</v>
      </c>
      <c r="C10" s="13" t="s">
        <v>28</v>
      </c>
      <c r="D10" s="13" t="s">
        <v>29</v>
      </c>
      <c r="E10" s="13" t="s">
        <v>30</v>
      </c>
      <c r="F10" s="13" t="s">
        <v>31</v>
      </c>
      <c r="G10" s="13" t="s">
        <v>32</v>
      </c>
      <c r="H10" s="13" t="s">
        <v>33</v>
      </c>
      <c r="I10" s="13" t="s">
        <v>34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6" t="s">
        <v>42</v>
      </c>
      <c r="R10" s="13" t="s">
        <v>43</v>
      </c>
      <c r="S10" s="13" t="s">
        <v>44</v>
      </c>
      <c r="T10" s="13" t="s">
        <v>45</v>
      </c>
      <c r="U10" s="13" t="s">
        <v>46</v>
      </c>
      <c r="V10" s="16" t="s">
        <v>47</v>
      </c>
      <c r="X10" s="42" t="s">
        <v>48</v>
      </c>
      <c r="Y10" s="17" t="s">
        <v>49</v>
      </c>
      <c r="Z10" s="17" t="s">
        <v>50</v>
      </c>
      <c r="AA10" s="17" t="s">
        <v>51</v>
      </c>
      <c r="AB10" s="17" t="s">
        <v>52</v>
      </c>
      <c r="AC10" s="17" t="s">
        <v>53</v>
      </c>
      <c r="AD10" s="17" t="s">
        <v>54</v>
      </c>
      <c r="AE10" s="42" t="s">
        <v>67</v>
      </c>
      <c r="AF10" s="17" t="s">
        <v>59</v>
      </c>
      <c r="AG10" s="17" t="s">
        <v>63</v>
      </c>
      <c r="AH10" s="17" t="s">
        <v>62</v>
      </c>
      <c r="AI10" s="17" t="s">
        <v>65</v>
      </c>
      <c r="AJ10" s="17" t="s">
        <v>66</v>
      </c>
      <c r="AK10" s="17" t="s">
        <v>80</v>
      </c>
      <c r="AL10" s="17" t="s">
        <v>81</v>
      </c>
      <c r="AM10" s="17" t="s">
        <v>82</v>
      </c>
      <c r="AN10" s="17" t="s">
        <v>83</v>
      </c>
      <c r="AO10" s="17"/>
    </row>
    <row r="11" spans="1:44" x14ac:dyDescent="0.2">
      <c r="A11" s="1" t="s">
        <v>55</v>
      </c>
      <c r="B11" s="44">
        <f>D2</f>
        <v>43220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  <c r="N11" s="6"/>
      <c r="O11" s="35"/>
      <c r="P11" s="92"/>
      <c r="Q11" s="92"/>
      <c r="R11" s="92"/>
      <c r="S11" s="93"/>
      <c r="T11" s="92"/>
      <c r="U11" s="94"/>
      <c r="V11" s="51"/>
      <c r="W11" s="99"/>
      <c r="X11" s="15"/>
      <c r="Y11" s="15"/>
      <c r="Z11" s="1"/>
      <c r="AA11" s="1"/>
      <c r="AB11"/>
    </row>
    <row r="12" spans="1:44" x14ac:dyDescent="0.2">
      <c r="A12" s="1" t="s">
        <v>56</v>
      </c>
      <c r="B12" s="101">
        <f>B11</f>
        <v>43220</v>
      </c>
      <c r="C12" s="37">
        <f>SUMIF('C-Existing'!$B$12:$B$458,$B12,'C-Existing'!C$12:C$458)</f>
        <v>2320872.870000001</v>
      </c>
      <c r="D12" s="37">
        <f>SUMIF('C-Existing'!$B$12:$B$458,$B12,'C-Existing'!D$12:D$458)</f>
        <v>2320872.870000001</v>
      </c>
      <c r="E12" s="37">
        <f>SUMIF('C-Existing'!$B$12:$B$458,$B12,'C-Existing'!E$12:E$458)</f>
        <v>0</v>
      </c>
      <c r="F12" s="37">
        <f>SUMIF('C-Existing'!$B$12:$B$458,$B12,'C-Existing'!F$12:F$458)</f>
        <v>0</v>
      </c>
      <c r="G12" s="37">
        <f>SUMIF('C-Existing'!$B$12:$B$458,$B12,'C-Existing'!G$12:G$458)</f>
        <v>1455</v>
      </c>
      <c r="H12" s="37">
        <f>SUMIF('C-Existing'!$B$12:$B$458,$B12,'C-Existing'!H$12:H$458)</f>
        <v>40040360.580000006</v>
      </c>
      <c r="I12" s="37">
        <f>SUMIF('C-Existing'!$B$12:$B$458,$B12,'C-Existing'!I$12:I$458)</f>
        <v>287775.45000000019</v>
      </c>
      <c r="J12" s="37">
        <f>SUMIF('C-Existing'!$B$12:$B$458,$B12,'C-Existing'!J$12:J$458)</f>
        <v>40328136.030000001</v>
      </c>
      <c r="K12" s="37">
        <f>SUMIF('C-Existing'!$B$12:$B$458,$B12,'C-Existing'!K$12:K$458)</f>
        <v>373369.99999999983</v>
      </c>
      <c r="L12" s="37">
        <f>SUMIF('C-Existing'!$B$12:$B$458,$B12,'C-Existing'!L$12:L$458)</f>
        <v>661145.45000000007</v>
      </c>
      <c r="M12" s="37">
        <f>SUMIF('C-Existing'!$B$12:$B$458,$B12,'C-Existing'!M$12:M$458)</f>
        <v>691125</v>
      </c>
      <c r="N12" s="37">
        <f>SUMIF('C-Existing'!$B$12:$B$458,$B12,'C-Existing'!N$12:N$458)</f>
        <v>0</v>
      </c>
      <c r="O12" s="37">
        <f>SUMIF('C-Existing'!$B$12:$B$458,$B12,'C-Existing'!O$12:O$458)</f>
        <v>691125</v>
      </c>
      <c r="P12" s="37">
        <f>SUMIF('C-Existing'!$B$12:$B$458,$B12,'C-Existing'!P$12:P$458)</f>
        <v>395213.7</v>
      </c>
      <c r="Q12" s="37">
        <f>SUMIF('C-Existing'!$B$12:$B$458,$B12,'C-Existing'!Q$12:Q$458)</f>
        <v>295911.3</v>
      </c>
      <c r="R12" s="37">
        <f>SUMIF('C-Existing'!$B$12:$B$458,$B12,'C-Existing'!R$12:R$458)</f>
        <v>265931.75000000006</v>
      </c>
      <c r="S12" s="37">
        <f>SUMIF('C-Existing'!$B$12:$B$458,$B12,'C-Existing'!S$12:S$458)</f>
        <v>39744449.280000009</v>
      </c>
      <c r="T12" s="37">
        <f>SUMIF('C-Existing'!$B$12:$B$458,$B12,'C-Existing'!T$12:T$458)</f>
        <v>40010381.030000016</v>
      </c>
      <c r="U12" s="37">
        <f>SUMIF('C-Existing'!$B$12:$B$458,$B12,'C-Existing'!U$12:U$458)</f>
        <v>1</v>
      </c>
      <c r="V12" s="37">
        <f>SUMIF('C-Existing'!$B$12:$B$458,$B12,'C-Existing'!V$12:V$458)</f>
        <v>324977.56284174998</v>
      </c>
      <c r="W12" s="37">
        <f>SUMIF('C-Existing'!$B$12:$B$458,$B12,'C-Existing'!W$12:W$458)</f>
        <v>0</v>
      </c>
      <c r="X12" s="37">
        <f>SUMIF('C-Existing'!$B$12:$B$458,$B12,'C-Existing'!X$12:X$458)</f>
        <v>209</v>
      </c>
      <c r="Y12" s="37">
        <f>SUMIF('C-Existing'!$B$12:$B$458,$B12,'C-Existing'!Y$12:Y$458)</f>
        <v>0</v>
      </c>
      <c r="Z12" s="37">
        <f>SUMIF('C-Existing'!$B$12:$B$458,$B12,'C-Existing'!Z$12:Z$458)</f>
        <v>0</v>
      </c>
      <c r="AA12" s="37">
        <f>SUMIF('C-Existing'!$B$12:$B$458,$B12,'C-Existing'!AA$12:AA$458)</f>
        <v>0</v>
      </c>
      <c r="AB12" s="37">
        <f>SUMIF('C-Existing'!$B$12:$B$458,$B12,'C-Existing'!AB$12:AB$458)</f>
        <v>0</v>
      </c>
      <c r="AC12" s="37">
        <f>SUMIF('C-Existing'!$B$12:$B$458,$B12,'C-Existing'!AC$12:AC$458)</f>
        <v>0</v>
      </c>
      <c r="AD12" s="37">
        <f>SUMIF('C-Existing'!$B$12:$B$458,$B12,'C-Existing'!AD$12:AD$458)</f>
        <v>0</v>
      </c>
      <c r="AE12" s="56">
        <f>SUMIF('C-Existing'!$B$12:$B$458,$B12,'C-Existing'!AE$12:AE$458)</f>
        <v>9.6699999999999994E-2</v>
      </c>
      <c r="AF12" s="37">
        <f>SUMIF('C-Existing'!$B$12:$B$458,$B12,'C-Existing'!AF$12:AF$458)</f>
        <v>-48393.763236000057</v>
      </c>
      <c r="AG12" s="37">
        <f>SUMIF('C-Existing'!$B$12:$B$458,$B12,'C-Existing'!AG$12:AG$458)</f>
        <v>0</v>
      </c>
      <c r="AH12" s="102">
        <f>SUMIF('C-Existing'!$B$12:$B$458,$B12,'C-Existing'!AH$12:AH$458)</f>
        <v>0</v>
      </c>
      <c r="AI12" s="37">
        <f>SUMIF('C-Existing'!$B$12:$B$458,$B12,'C-Existing'!AI$12:AI$458)</f>
        <v>1455</v>
      </c>
      <c r="AJ12" s="37">
        <f>SUMIF('C-Existing'!$B$12:$B$458,$B12,'C-Existing'!AJ$12:AJ$458)</f>
        <v>387030</v>
      </c>
      <c r="AK12" s="37">
        <f>SUMIF('C-Existing'!$B$12:$B$458,$B12,'C-Existing'!AK$12:AK$458)</f>
        <v>0</v>
      </c>
      <c r="AL12" s="37">
        <f>SUMIF('C-Existing'!$B$12:$B$458,$B12,'C-Existing'!AL$12:AL$458)</f>
        <v>0</v>
      </c>
      <c r="AM12" s="37">
        <f>SUMIF('C-Existing'!$B$12:$B$458,$B12,'C-Existing'!AM$12:AM$458)</f>
        <v>0</v>
      </c>
      <c r="AN12" s="37">
        <f>SUMIF('C-Existing'!$B$12:$B$458,$B12,'C-Existing'!AN$12:AN$458)</f>
        <v>0</v>
      </c>
    </row>
    <row r="13" spans="1:44" x14ac:dyDescent="0.2">
      <c r="A13" s="1">
        <f t="shared" ref="A13:A76" si="2">MONTH(B13)</f>
        <v>5</v>
      </c>
      <c r="B13" s="101">
        <f t="shared" ref="B13:B44" si="3">EOMONTH(B12,1)</f>
        <v>43251</v>
      </c>
      <c r="C13" s="37">
        <f>SUMIF('C-Existing'!$B$12:$B$458,$B13,'C-Existing'!C$12:C$458)</f>
        <v>2774691.4099999997</v>
      </c>
      <c r="D13" s="37">
        <f>SUMIF('C-Existing'!$B$12:$B$458,$B13,'C-Existing'!D$12:D$458)</f>
        <v>5095564.2800000012</v>
      </c>
      <c r="E13" s="37">
        <f>SUMIF('C-Existing'!$B$12:$B$458,$B13,'C-Existing'!E$12:E$458)</f>
        <v>0</v>
      </c>
      <c r="F13" s="37">
        <f>SUMIF('C-Existing'!$B$12:$B$458,$B13,'C-Existing'!F$12:F$458)</f>
        <v>0</v>
      </c>
      <c r="G13" s="37">
        <f>SUMIF('C-Existing'!$B$12:$B$458,$B13,'C-Existing'!G$12:G$458)</f>
        <v>2062</v>
      </c>
      <c r="H13" s="37">
        <f>SUMIF('C-Existing'!$B$12:$B$458,$B13,'C-Existing'!H$12:H$458)</f>
        <v>39744449.280000009</v>
      </c>
      <c r="I13" s="37">
        <f>SUMIF('C-Existing'!$B$12:$B$458,$B13,'C-Existing'!I$12:I$458)</f>
        <v>265931.75000000029</v>
      </c>
      <c r="J13" s="37">
        <f>SUMIF('C-Existing'!$B$12:$B$458,$B13,'C-Existing'!J$12:J$458)</f>
        <v>40010381.030000016</v>
      </c>
      <c r="K13" s="37">
        <f>SUMIF('C-Existing'!$B$12:$B$458,$B13,'C-Existing'!K$12:K$458)</f>
        <v>370428.12999999977</v>
      </c>
      <c r="L13" s="37">
        <f>SUMIF('C-Existing'!$B$12:$B$458,$B13,'C-Existing'!L$12:L$458)</f>
        <v>636359.87999999989</v>
      </c>
      <c r="M13" s="37">
        <f>SUMIF('C-Existing'!$B$12:$B$458,$B13,'C-Existing'!M$12:M$458)</f>
        <v>979450</v>
      </c>
      <c r="N13" s="37">
        <f>SUMIF('C-Existing'!$B$12:$B$458,$B13,'C-Existing'!N$12:N$458)</f>
        <v>0</v>
      </c>
      <c r="O13" s="37">
        <f>SUMIF('C-Existing'!$B$12:$B$458,$B13,'C-Existing'!O$12:O$458)</f>
        <v>979450</v>
      </c>
      <c r="P13" s="37">
        <f>SUMIF('C-Existing'!$B$12:$B$458,$B13,'C-Existing'!P$12:P$458)</f>
        <v>400277.57</v>
      </c>
      <c r="Q13" s="37">
        <f>SUMIF('C-Existing'!$B$12:$B$458,$B13,'C-Existing'!Q$12:Q$458)</f>
        <v>579172.43000000005</v>
      </c>
      <c r="R13" s="37">
        <f>SUMIF('C-Existing'!$B$12:$B$458,$B13,'C-Existing'!R$12:R$458)</f>
        <v>236082.31</v>
      </c>
      <c r="S13" s="37">
        <f>SUMIF('C-Existing'!$B$12:$B$458,$B13,'C-Existing'!S$12:S$458)</f>
        <v>39165276.850000001</v>
      </c>
      <c r="T13" s="37">
        <f>SUMIF('C-Existing'!$B$12:$B$458,$B13,'C-Existing'!T$12:T$458)</f>
        <v>39401359.160000004</v>
      </c>
      <c r="U13" s="37">
        <f>SUMIF('C-Existing'!$B$12:$B$458,$B13,'C-Existing'!U$12:U$458)</f>
        <v>1</v>
      </c>
      <c r="V13" s="37">
        <f>SUMIF('C-Existing'!$B$12:$B$458,$B13,'C-Existing'!V$12:V$458)</f>
        <v>322416.98713341675</v>
      </c>
      <c r="W13" s="37">
        <f>SUMIF('C-Existing'!$B$12:$B$458,$B13,'C-Existing'!W$12:W$458)</f>
        <v>0</v>
      </c>
      <c r="X13" s="37">
        <f>SUMIF('C-Existing'!$B$12:$B$458,$B13,'C-Existing'!X$12:X$458)</f>
        <v>209</v>
      </c>
      <c r="Y13" s="37">
        <f>SUMIF('C-Existing'!$B$12:$B$458,$B13,'C-Existing'!Y$12:Y$458)</f>
        <v>0</v>
      </c>
      <c r="Z13" s="37">
        <f>SUMIF('C-Existing'!$B$12:$B$458,$B13,'C-Existing'!Z$12:Z$458)</f>
        <v>0</v>
      </c>
      <c r="AA13" s="37">
        <f>SUMIF('C-Existing'!$B$12:$B$458,$B13,'C-Existing'!AA$12:AA$458)</f>
        <v>0</v>
      </c>
      <c r="AB13" s="37">
        <f>SUMIF('C-Existing'!$B$12:$B$458,$B13,'C-Existing'!AB$12:AB$458)</f>
        <v>0</v>
      </c>
      <c r="AC13" s="37">
        <f>SUMIF('C-Existing'!$B$12:$B$458,$B13,'C-Existing'!AC$12:AC$458)</f>
        <v>0</v>
      </c>
      <c r="AD13" s="37">
        <f>SUMIF('C-Existing'!$B$12:$B$458,$B13,'C-Existing'!AD$12:AD$458)</f>
        <v>0</v>
      </c>
      <c r="AE13" s="56">
        <f>SUMIF('C-Existing'!$B$12:$B$458,$B13,'C-Existing'!AE$12:AE$458)</f>
        <v>9.6699999999999994E-2</v>
      </c>
      <c r="AF13" s="37">
        <f>SUMIF('C-Existing'!$B$12:$B$458,$B13,'C-Existing'!AF$12:AF$458)</f>
        <v>-48012.457236000075</v>
      </c>
      <c r="AG13" s="37">
        <f>SUMIF('C-Existing'!$B$12:$B$458,$B13,'C-Existing'!AG$12:AG$458)</f>
        <v>0</v>
      </c>
      <c r="AH13" s="102">
        <f>SUMIF('C-Existing'!$B$12:$B$458,$B13,'C-Existing'!AH$12:AH$458)</f>
        <v>0</v>
      </c>
      <c r="AI13" s="37">
        <f>SUMIF('C-Existing'!$B$12:$B$458,$B13,'C-Existing'!AI$12:AI$458)</f>
        <v>2062</v>
      </c>
      <c r="AJ13" s="37">
        <f>SUMIF('C-Existing'!$B$12:$B$458,$B13,'C-Existing'!AJ$12:AJ$458)</f>
        <v>548492</v>
      </c>
      <c r="AK13" s="37">
        <f>SUMIF('C-Existing'!$B$12:$B$458,$B13,'C-Existing'!AK$12:AK$458)</f>
        <v>0</v>
      </c>
      <c r="AL13" s="37">
        <f>SUMIF('C-Existing'!$B$12:$B$458,$B13,'C-Existing'!AL$12:AL$458)</f>
        <v>0</v>
      </c>
      <c r="AM13" s="37">
        <f>SUMIF('C-Existing'!$B$12:$B$458,$B13,'C-Existing'!AM$12:AM$458)</f>
        <v>0</v>
      </c>
      <c r="AN13" s="37">
        <f>SUMIF('C-Existing'!$B$12:$B$458,$B13,'C-Existing'!AN$12:AN$458)</f>
        <v>0</v>
      </c>
    </row>
    <row r="14" spans="1:44" x14ac:dyDescent="0.2">
      <c r="A14" s="1">
        <f t="shared" si="2"/>
        <v>6</v>
      </c>
      <c r="B14" s="101">
        <f t="shared" si="3"/>
        <v>43281</v>
      </c>
      <c r="C14" s="37">
        <f>SUMIF('C-Existing'!$B$12:$B$458,$B14,'C-Existing'!C$12:C$458)</f>
        <v>2720414.0399999986</v>
      </c>
      <c r="D14" s="37">
        <f>SUMIF('C-Existing'!$B$12:$B$458,$B14,'C-Existing'!D$12:D$458)</f>
        <v>7815978.3200000003</v>
      </c>
      <c r="E14" s="37">
        <f>SUMIF('C-Existing'!$B$12:$B$458,$B14,'C-Existing'!E$12:E$458)</f>
        <v>0</v>
      </c>
      <c r="F14" s="37">
        <f>SUMIF('C-Existing'!$B$12:$B$458,$B14,'C-Existing'!F$12:F$458)</f>
        <v>0</v>
      </c>
      <c r="G14" s="37">
        <f>SUMIF('C-Existing'!$B$12:$B$458,$B14,'C-Existing'!G$12:G$458)</f>
        <v>2321</v>
      </c>
      <c r="H14" s="37">
        <f>SUMIF('C-Existing'!$B$12:$B$458,$B14,'C-Existing'!H$12:H$458)</f>
        <v>39165276.850000009</v>
      </c>
      <c r="I14" s="37">
        <f>SUMIF('C-Existing'!$B$12:$B$458,$B14,'C-Existing'!I$12:I$458)</f>
        <v>236082.31000000006</v>
      </c>
      <c r="J14" s="37">
        <f>SUMIF('C-Existing'!$B$12:$B$458,$B14,'C-Existing'!J$12:J$458)</f>
        <v>39401359.160000004</v>
      </c>
      <c r="K14" s="37">
        <f>SUMIF('C-Existing'!$B$12:$B$458,$B14,'C-Existing'!K$12:K$458)</f>
        <v>364789.60999999993</v>
      </c>
      <c r="L14" s="37">
        <f>SUMIF('C-Existing'!$B$12:$B$458,$B14,'C-Existing'!L$12:L$458)</f>
        <v>600871.91999999981</v>
      </c>
      <c r="M14" s="37">
        <f>SUMIF('C-Existing'!$B$12:$B$458,$B14,'C-Existing'!M$12:M$458)</f>
        <v>1102475</v>
      </c>
      <c r="N14" s="37">
        <f>SUMIF('C-Existing'!$B$12:$B$458,$B14,'C-Existing'!N$12:N$458)</f>
        <v>0</v>
      </c>
      <c r="O14" s="37">
        <f>SUMIF('C-Existing'!$B$12:$B$458,$B14,'C-Existing'!O$12:O$458)</f>
        <v>1102475</v>
      </c>
      <c r="P14" s="37">
        <f>SUMIF('C-Existing'!$B$12:$B$458,$B14,'C-Existing'!P$12:P$458)</f>
        <v>383489.53999999992</v>
      </c>
      <c r="Q14" s="37">
        <f>SUMIF('C-Existing'!$B$12:$B$458,$B14,'C-Existing'!Q$12:Q$458)</f>
        <v>718985.4600000002</v>
      </c>
      <c r="R14" s="37">
        <f>SUMIF('C-Existing'!$B$12:$B$458,$B14,'C-Existing'!R$12:R$458)</f>
        <v>217382.38</v>
      </c>
      <c r="S14" s="37">
        <f>SUMIF('C-Existing'!$B$12:$B$458,$B14,'C-Existing'!S$12:S$458)</f>
        <v>38446291.389999993</v>
      </c>
      <c r="T14" s="37">
        <f>SUMIF('C-Existing'!$B$12:$B$458,$B14,'C-Existing'!T$12:T$458)</f>
        <v>38663673.769999988</v>
      </c>
      <c r="U14" s="37">
        <f>SUMIF('C-Existing'!$B$12:$B$458,$B14,'C-Existing'!U$12:U$458)</f>
        <v>1</v>
      </c>
      <c r="V14" s="37">
        <f>SUMIF('C-Existing'!$B$12:$B$458,$B14,'C-Existing'!V$12:V$458)</f>
        <v>317509.28589766665</v>
      </c>
      <c r="W14" s="37">
        <f>SUMIF('C-Existing'!$B$12:$B$458,$B14,'C-Existing'!W$12:W$458)</f>
        <v>0</v>
      </c>
      <c r="X14" s="37">
        <f>SUMIF('C-Existing'!$B$12:$B$458,$B14,'C-Existing'!X$12:X$458)</f>
        <v>209</v>
      </c>
      <c r="Y14" s="37">
        <f>SUMIF('C-Existing'!$B$12:$B$458,$B14,'C-Existing'!Y$12:Y$458)</f>
        <v>0</v>
      </c>
      <c r="Z14" s="37">
        <f>SUMIF('C-Existing'!$B$12:$B$458,$B14,'C-Existing'!Z$12:Z$458)</f>
        <v>0</v>
      </c>
      <c r="AA14" s="37">
        <f>SUMIF('C-Existing'!$B$12:$B$458,$B14,'C-Existing'!AA$12:AA$458)</f>
        <v>0</v>
      </c>
      <c r="AB14" s="37">
        <f>SUMIF('C-Existing'!$B$12:$B$458,$B14,'C-Existing'!AB$12:AB$458)</f>
        <v>0</v>
      </c>
      <c r="AC14" s="37">
        <f>SUMIF('C-Existing'!$B$12:$B$458,$B14,'C-Existing'!AC$12:AC$458)</f>
        <v>0</v>
      </c>
      <c r="AD14" s="37">
        <f>SUMIF('C-Existing'!$B$12:$B$458,$B14,'C-Existing'!AD$12:AD$458)</f>
        <v>0</v>
      </c>
      <c r="AE14" s="56">
        <f>SUMIF('C-Existing'!$B$12:$B$458,$B14,'C-Existing'!AE$12:AE$458)</f>
        <v>9.6699999999999994E-2</v>
      </c>
      <c r="AF14" s="37">
        <f>SUMIF('C-Existing'!$B$12:$B$458,$B14,'C-Existing'!AF$12:AF$458)</f>
        <v>-47281.630992000057</v>
      </c>
      <c r="AG14" s="37">
        <f>SUMIF('C-Existing'!$B$12:$B$458,$B14,'C-Existing'!AG$12:AG$458)</f>
        <v>0</v>
      </c>
      <c r="AH14" s="102">
        <f>SUMIF('C-Existing'!$B$12:$B$458,$B14,'C-Existing'!AH$12:AH$458)</f>
        <v>0</v>
      </c>
      <c r="AI14" s="37">
        <f>SUMIF('C-Existing'!$B$12:$B$458,$B14,'C-Existing'!AI$12:AI$458)</f>
        <v>2321</v>
      </c>
      <c r="AJ14" s="37">
        <f>SUMIF('C-Existing'!$B$12:$B$458,$B14,'C-Existing'!AJ$12:AJ$458)</f>
        <v>617386</v>
      </c>
      <c r="AK14" s="37">
        <f>SUMIF('C-Existing'!$B$12:$B$458,$B14,'C-Existing'!AK$12:AK$458)</f>
        <v>0</v>
      </c>
      <c r="AL14" s="37">
        <f>SUMIF('C-Existing'!$B$12:$B$458,$B14,'C-Existing'!AL$12:AL$458)</f>
        <v>0</v>
      </c>
      <c r="AM14" s="37">
        <f>SUMIF('C-Existing'!$B$12:$B$458,$B14,'C-Existing'!AM$12:AM$458)</f>
        <v>0</v>
      </c>
      <c r="AN14" s="37">
        <f>SUMIF('C-Existing'!$B$12:$B$458,$B14,'C-Existing'!AN$12:AN$458)</f>
        <v>0</v>
      </c>
    </row>
    <row r="15" spans="1:44" x14ac:dyDescent="0.2">
      <c r="A15" s="1">
        <f t="shared" si="2"/>
        <v>7</v>
      </c>
      <c r="B15" s="101">
        <f t="shared" si="3"/>
        <v>43312</v>
      </c>
      <c r="C15" s="37">
        <f>SUMIF('C-Existing'!$B$12:$B$458,$B15,'C-Existing'!C$12:C$458)</f>
        <v>2695544.919999999</v>
      </c>
      <c r="D15" s="37">
        <f>SUMIF('C-Existing'!$B$12:$B$458,$B15,'C-Existing'!D$12:D$458)</f>
        <v>10511523.239999998</v>
      </c>
      <c r="E15" s="37">
        <f>SUMIF('C-Existing'!$B$12:$B$458,$B15,'C-Existing'!E$12:E$458)</f>
        <v>0</v>
      </c>
      <c r="F15" s="37">
        <f>SUMIF('C-Existing'!$B$12:$B$458,$B15,'C-Existing'!F$12:F$458)</f>
        <v>0</v>
      </c>
      <c r="G15" s="37">
        <f>SUMIF('C-Existing'!$B$12:$B$458,$B15,'C-Existing'!G$12:G$458)</f>
        <v>2775</v>
      </c>
      <c r="H15" s="37">
        <f>SUMIF('C-Existing'!$B$12:$B$458,$B15,'C-Existing'!H$12:H$458)</f>
        <v>38446291.389999993</v>
      </c>
      <c r="I15" s="37">
        <f>SUMIF('C-Existing'!$B$12:$B$458,$B15,'C-Existing'!I$12:I$458)</f>
        <v>217382.38000000012</v>
      </c>
      <c r="J15" s="37">
        <f>SUMIF('C-Existing'!$B$12:$B$458,$B15,'C-Existing'!J$12:J$458)</f>
        <v>38663673.769999988</v>
      </c>
      <c r="K15" s="37">
        <f>SUMIF('C-Existing'!$B$12:$B$458,$B15,'C-Existing'!K$12:K$458)</f>
        <v>357959.88999999978</v>
      </c>
      <c r="L15" s="37">
        <f>SUMIF('C-Existing'!$B$12:$B$458,$B15,'C-Existing'!L$12:L$458)</f>
        <v>575342.2699999999</v>
      </c>
      <c r="M15" s="37">
        <f>SUMIF('C-Existing'!$B$12:$B$458,$B15,'C-Existing'!M$12:M$458)</f>
        <v>1318125</v>
      </c>
      <c r="N15" s="37">
        <f>SUMIF('C-Existing'!$B$12:$B$458,$B15,'C-Existing'!N$12:N$458)</f>
        <v>0</v>
      </c>
      <c r="O15" s="37">
        <f>SUMIF('C-Existing'!$B$12:$B$458,$B15,'C-Existing'!O$12:O$458)</f>
        <v>1315860.1400000001</v>
      </c>
      <c r="P15" s="37">
        <f>SUMIF('C-Existing'!$B$12:$B$458,$B15,'C-Existing'!P$12:P$458)</f>
        <v>384432.94999999984</v>
      </c>
      <c r="Q15" s="37">
        <f>SUMIF('C-Existing'!$B$12:$B$458,$B15,'C-Existing'!Q$12:Q$458)</f>
        <v>931427.18999999983</v>
      </c>
      <c r="R15" s="37">
        <f>SUMIF('C-Existing'!$B$12:$B$458,$B15,'C-Existing'!R$12:R$458)</f>
        <v>190909.32</v>
      </c>
      <c r="S15" s="37">
        <f>SUMIF('C-Existing'!$B$12:$B$458,$B15,'C-Existing'!S$12:S$458)</f>
        <v>37514864.199999996</v>
      </c>
      <c r="T15" s="37">
        <f>SUMIF('C-Existing'!$B$12:$B$458,$B15,'C-Existing'!T$12:T$458)</f>
        <v>37705773.519999996</v>
      </c>
      <c r="U15" s="37">
        <f>SUMIF('C-Existing'!$B$12:$B$458,$B15,'C-Existing'!U$12:U$458)</f>
        <v>1</v>
      </c>
      <c r="V15" s="37">
        <f>SUMIF('C-Existing'!$B$12:$B$458,$B15,'C-Existing'!V$12:V$458)</f>
        <v>311564.77112991654</v>
      </c>
      <c r="W15" s="37">
        <f>SUMIF('C-Existing'!$B$12:$B$458,$B15,'C-Existing'!W$12:W$458)</f>
        <v>0</v>
      </c>
      <c r="X15" s="37">
        <f>SUMIF('C-Existing'!$B$12:$B$458,$B15,'C-Existing'!X$12:X$458)</f>
        <v>209</v>
      </c>
      <c r="Y15" s="37">
        <f>SUMIF('C-Existing'!$B$12:$B$458,$B15,'C-Existing'!Y$12:Y$458)</f>
        <v>0</v>
      </c>
      <c r="Z15" s="37">
        <f>SUMIF('C-Existing'!$B$12:$B$458,$B15,'C-Existing'!Z$12:Z$458)</f>
        <v>0</v>
      </c>
      <c r="AA15" s="37">
        <f>SUMIF('C-Existing'!$B$12:$B$458,$B15,'C-Existing'!AA$12:AA$458)</f>
        <v>0</v>
      </c>
      <c r="AB15" s="37">
        <f>SUMIF('C-Existing'!$B$12:$B$458,$B15,'C-Existing'!AB$12:AB$458)</f>
        <v>0</v>
      </c>
      <c r="AC15" s="37">
        <f>SUMIF('C-Existing'!$B$12:$B$458,$B15,'C-Existing'!AC$12:AC$458)</f>
        <v>4</v>
      </c>
      <c r="AD15" s="37">
        <f>SUMIF('C-Existing'!$B$12:$B$458,$B15,'C-Existing'!AD$12:AD$458)</f>
        <v>0</v>
      </c>
      <c r="AE15" s="56">
        <f>SUMIF('C-Existing'!$B$12:$B$458,$B15,'C-Existing'!AE$12:AE$458)</f>
        <v>9.6699999999999994E-2</v>
      </c>
      <c r="AF15" s="37">
        <f>SUMIF('C-Existing'!$B$12:$B$458,$B15,'C-Existing'!AF$12:AF$458)</f>
        <v>-46396.408524000042</v>
      </c>
      <c r="AG15" s="37">
        <f>SUMIF('C-Existing'!$B$12:$B$458,$B15,'C-Existing'!AG$12:AG$458)</f>
        <v>0</v>
      </c>
      <c r="AH15" s="102">
        <f>SUMIF('C-Existing'!$B$12:$B$458,$B15,'C-Existing'!AH$12:AH$458)</f>
        <v>0</v>
      </c>
      <c r="AI15" s="37">
        <f>SUMIF('C-Existing'!$B$12:$B$458,$B15,'C-Existing'!AI$12:AI$458)</f>
        <v>2771</v>
      </c>
      <c r="AJ15" s="37">
        <f>SUMIF('C-Existing'!$B$12:$B$458,$B15,'C-Existing'!AJ$12:AJ$458)</f>
        <v>736721.14</v>
      </c>
      <c r="AK15" s="37">
        <f>SUMIF('C-Existing'!$B$12:$B$458,$B15,'C-Existing'!AK$12:AK$458)</f>
        <v>0</v>
      </c>
      <c r="AL15" s="37">
        <f>SUMIF('C-Existing'!$B$12:$B$458,$B15,'C-Existing'!AL$12:AL$458)</f>
        <v>0</v>
      </c>
      <c r="AM15" s="37">
        <f>SUMIF('C-Existing'!$B$12:$B$458,$B15,'C-Existing'!AM$12:AM$458)</f>
        <v>0</v>
      </c>
      <c r="AN15" s="37">
        <f>SUMIF('C-Existing'!$B$12:$B$458,$B15,'C-Existing'!AN$12:AN$458)</f>
        <v>0</v>
      </c>
    </row>
    <row r="16" spans="1:44" x14ac:dyDescent="0.2">
      <c r="A16" s="1">
        <f t="shared" si="2"/>
        <v>8</v>
      </c>
      <c r="B16" s="101">
        <f t="shared" si="3"/>
        <v>43343</v>
      </c>
      <c r="C16" s="37">
        <f>SUMIF('C-Existing'!$B$12:$B$458,$B16,'C-Existing'!C$12:C$458)</f>
        <v>2480395.1599999997</v>
      </c>
      <c r="D16" s="37">
        <f>SUMIF('C-Existing'!$B$12:$B$458,$B16,'C-Existing'!D$12:D$458)</f>
        <v>12991918.399999999</v>
      </c>
      <c r="E16" s="37">
        <f>SUMIF('C-Existing'!$B$12:$B$458,$B16,'C-Existing'!E$12:E$458)</f>
        <v>0</v>
      </c>
      <c r="F16" s="37">
        <f>SUMIF('C-Existing'!$B$12:$B$458,$B16,'C-Existing'!F$12:F$458)</f>
        <v>0</v>
      </c>
      <c r="G16" s="37">
        <f>SUMIF('C-Existing'!$B$12:$B$458,$B16,'C-Existing'!G$12:G$458)</f>
        <v>2722</v>
      </c>
      <c r="H16" s="37">
        <f>SUMIF('C-Existing'!$B$12:$B$458,$B16,'C-Existing'!H$12:H$458)</f>
        <v>37514864.199999996</v>
      </c>
      <c r="I16" s="37">
        <f>SUMIF('C-Existing'!$B$12:$B$458,$B16,'C-Existing'!I$12:I$458)</f>
        <v>190909.32000000007</v>
      </c>
      <c r="J16" s="37">
        <f>SUMIF('C-Existing'!$B$12:$B$458,$B16,'C-Existing'!J$12:J$458)</f>
        <v>37705773.519999996</v>
      </c>
      <c r="K16" s="37">
        <f>SUMIF('C-Existing'!$B$12:$B$458,$B16,'C-Existing'!K$12:K$458)</f>
        <v>349091.33999999991</v>
      </c>
      <c r="L16" s="37">
        <f>SUMIF('C-Existing'!$B$12:$B$458,$B16,'C-Existing'!L$12:L$458)</f>
        <v>540000.65999999992</v>
      </c>
      <c r="M16" s="37">
        <f>SUMIF('C-Existing'!$B$12:$B$458,$B16,'C-Existing'!M$12:M$458)</f>
        <v>1290024</v>
      </c>
      <c r="N16" s="37">
        <f>SUMIF('C-Existing'!$B$12:$B$458,$B16,'C-Existing'!N$12:N$458)</f>
        <v>0</v>
      </c>
      <c r="O16" s="37">
        <f>SUMIF('C-Existing'!$B$12:$B$458,$B16,'C-Existing'!O$12:O$458)</f>
        <v>1282567.28</v>
      </c>
      <c r="P16" s="37">
        <f>SUMIF('C-Existing'!$B$12:$B$458,$B16,'C-Existing'!P$12:P$458)</f>
        <v>375809.5</v>
      </c>
      <c r="Q16" s="37">
        <f>SUMIF('C-Existing'!$B$12:$B$458,$B16,'C-Existing'!Q$12:Q$458)</f>
        <v>906757.78000000014</v>
      </c>
      <c r="R16" s="37">
        <f>SUMIF('C-Existing'!$B$12:$B$458,$B16,'C-Existing'!R$12:R$458)</f>
        <v>164191.16</v>
      </c>
      <c r="S16" s="37">
        <f>SUMIF('C-Existing'!$B$12:$B$458,$B16,'C-Existing'!S$12:S$458)</f>
        <v>36608106.420000024</v>
      </c>
      <c r="T16" s="37">
        <f>SUMIF('C-Existing'!$B$12:$B$458,$B16,'C-Existing'!T$12:T$458)</f>
        <v>36772297.580000028</v>
      </c>
      <c r="U16" s="37">
        <f>SUMIF('C-Existing'!$B$12:$B$458,$B16,'C-Existing'!U$12:U$458)</f>
        <v>1</v>
      </c>
      <c r="V16" s="37">
        <f>SUMIF('C-Existing'!$B$12:$B$458,$B16,'C-Existing'!V$12:V$458)</f>
        <v>303845.69161533326</v>
      </c>
      <c r="W16" s="37">
        <f>SUMIF('C-Existing'!$B$12:$B$458,$B16,'C-Existing'!W$12:W$458)</f>
        <v>0</v>
      </c>
      <c r="X16" s="37">
        <f>SUMIF('C-Existing'!$B$12:$B$458,$B16,'C-Existing'!X$12:X$458)</f>
        <v>209</v>
      </c>
      <c r="Y16" s="37">
        <f>SUMIF('C-Existing'!$B$12:$B$458,$B16,'C-Existing'!Y$12:Y$458)</f>
        <v>0</v>
      </c>
      <c r="Z16" s="37">
        <f>SUMIF('C-Existing'!$B$12:$B$458,$B16,'C-Existing'!Z$12:Z$458)</f>
        <v>0</v>
      </c>
      <c r="AA16" s="37">
        <f>SUMIF('C-Existing'!$B$12:$B$458,$B16,'C-Existing'!AA$12:AA$458)</f>
        <v>0</v>
      </c>
      <c r="AB16" s="37">
        <f>SUMIF('C-Existing'!$B$12:$B$458,$B16,'C-Existing'!AB$12:AB$458)</f>
        <v>0</v>
      </c>
      <c r="AC16" s="37">
        <f>SUMIF('C-Existing'!$B$12:$B$458,$B16,'C-Existing'!AC$12:AC$458)</f>
        <v>21</v>
      </c>
      <c r="AD16" s="37">
        <f>SUMIF('C-Existing'!$B$12:$B$458,$B16,'C-Existing'!AD$12:AD$458)</f>
        <v>0</v>
      </c>
      <c r="AE16" s="56">
        <f>SUMIF('C-Existing'!$B$12:$B$458,$B16,'C-Existing'!AE$12:AE$458)</f>
        <v>9.6699999999999994E-2</v>
      </c>
      <c r="AF16" s="37">
        <f>SUMIF('C-Existing'!$B$12:$B$458,$B16,'C-Existing'!AF$12:AF$458)</f>
        <v>-45246.928224000047</v>
      </c>
      <c r="AG16" s="37">
        <f>SUMIF('C-Existing'!$B$12:$B$458,$B16,'C-Existing'!AG$12:AG$458)</f>
        <v>0</v>
      </c>
      <c r="AH16" s="102">
        <f>SUMIF('C-Existing'!$B$12:$B$458,$B16,'C-Existing'!AH$12:AH$458)</f>
        <v>0</v>
      </c>
      <c r="AI16" s="37">
        <f>SUMIF('C-Existing'!$B$12:$B$458,$B16,'C-Existing'!AI$12:AI$458)</f>
        <v>2701</v>
      </c>
      <c r="AJ16" s="37">
        <f>SUMIF('C-Existing'!$B$12:$B$458,$B16,'C-Existing'!AJ$12:AJ$458)</f>
        <v>718058.28</v>
      </c>
      <c r="AK16" s="37">
        <f>SUMIF('C-Existing'!$B$12:$B$458,$B16,'C-Existing'!AK$12:AK$458)</f>
        <v>0</v>
      </c>
      <c r="AL16" s="37">
        <f>SUMIF('C-Existing'!$B$12:$B$458,$B16,'C-Existing'!AL$12:AL$458)</f>
        <v>0</v>
      </c>
      <c r="AM16" s="37">
        <f>SUMIF('C-Existing'!$B$12:$B$458,$B16,'C-Existing'!AM$12:AM$458)</f>
        <v>0</v>
      </c>
      <c r="AN16" s="37">
        <f>SUMIF('C-Existing'!$B$12:$B$458,$B16,'C-Existing'!AN$12:AN$458)</f>
        <v>0</v>
      </c>
      <c r="AR16" s="37"/>
    </row>
    <row r="17" spans="1:44" x14ac:dyDescent="0.2">
      <c r="A17" s="1">
        <f t="shared" si="2"/>
        <v>9</v>
      </c>
      <c r="B17" s="101">
        <f t="shared" si="3"/>
        <v>43373</v>
      </c>
      <c r="C17" s="37">
        <f>SUMIF('C-Existing'!$B$12:$B$458,$B17,'C-Existing'!C$12:C$458)</f>
        <v>2111440.4799999991</v>
      </c>
      <c r="D17" s="37">
        <f>SUMIF('C-Existing'!$B$12:$B$458,$B17,'C-Existing'!D$12:D$458)</f>
        <v>15103358.879999997</v>
      </c>
      <c r="E17" s="37">
        <f>SUMIF('C-Existing'!$B$12:$B$458,$B17,'C-Existing'!E$12:E$458)</f>
        <v>0</v>
      </c>
      <c r="F17" s="37">
        <f>SUMIF('C-Existing'!$B$12:$B$458,$B17,'C-Existing'!F$12:F$458)</f>
        <v>0</v>
      </c>
      <c r="G17" s="37">
        <f>SUMIF('C-Existing'!$B$12:$B$458,$B17,'C-Existing'!G$12:G$458)</f>
        <v>2691</v>
      </c>
      <c r="H17" s="37">
        <f>SUMIF('C-Existing'!$B$12:$B$458,$B17,'C-Existing'!H$12:H$458)</f>
        <v>36608106.420000024</v>
      </c>
      <c r="I17" s="37">
        <f>SUMIF('C-Existing'!$B$12:$B$458,$B17,'C-Existing'!I$12:I$458)</f>
        <v>164191.16000000015</v>
      </c>
      <c r="J17" s="37">
        <f>SUMIF('C-Existing'!$B$12:$B$458,$B17,'C-Existing'!J$12:J$458)</f>
        <v>36772297.580000028</v>
      </c>
      <c r="K17" s="37">
        <f>SUMIF('C-Existing'!$B$12:$B$458,$B17,'C-Existing'!K$12:K$458)</f>
        <v>340448.95999999985</v>
      </c>
      <c r="L17" s="37">
        <f>SUMIF('C-Existing'!$B$12:$B$458,$B17,'C-Existing'!L$12:L$458)</f>
        <v>504640.12</v>
      </c>
      <c r="M17" s="37">
        <f>SUMIF('C-Existing'!$B$12:$B$458,$B17,'C-Existing'!M$12:M$458)</f>
        <v>1269713</v>
      </c>
      <c r="N17" s="37">
        <f>SUMIF('C-Existing'!$B$12:$B$458,$B17,'C-Existing'!N$12:N$458)</f>
        <v>0</v>
      </c>
      <c r="O17" s="37">
        <f>SUMIF('C-Existing'!$B$12:$B$458,$B17,'C-Existing'!O$12:O$458)</f>
        <v>1263025</v>
      </c>
      <c r="P17" s="37">
        <f>SUMIF('C-Existing'!$B$12:$B$458,$B17,'C-Existing'!P$12:P$458)</f>
        <v>365989.48</v>
      </c>
      <c r="Q17" s="37">
        <f>SUMIF('C-Existing'!$B$12:$B$458,$B17,'C-Existing'!Q$12:Q$458)</f>
        <v>897035.52000000014</v>
      </c>
      <c r="R17" s="37">
        <f>SUMIF('C-Existing'!$B$12:$B$458,$B17,'C-Existing'!R$12:R$458)</f>
        <v>138650.64000000001</v>
      </c>
      <c r="S17" s="37">
        <f>SUMIF('C-Existing'!$B$12:$B$458,$B17,'C-Existing'!S$12:S$458)</f>
        <v>35711070.899999999</v>
      </c>
      <c r="T17" s="37">
        <f>SUMIF('C-Existing'!$B$12:$B$458,$B17,'C-Existing'!T$12:T$458)</f>
        <v>35849721.539999999</v>
      </c>
      <c r="U17" s="37">
        <f>SUMIF('C-Existing'!$B$12:$B$458,$B17,'C-Existing'!U$12:U$458)</f>
        <v>1</v>
      </c>
      <c r="V17" s="37">
        <f>SUMIF('C-Existing'!$B$12:$B$458,$B17,'C-Existing'!V$12:V$458)</f>
        <v>296323.43133216683</v>
      </c>
      <c r="W17" s="37">
        <f>SUMIF('C-Existing'!$B$12:$B$458,$B17,'C-Existing'!W$12:W$458)</f>
        <v>0</v>
      </c>
      <c r="X17" s="37">
        <f>SUMIF('C-Existing'!$B$12:$B$458,$B17,'C-Existing'!X$12:X$458)</f>
        <v>209</v>
      </c>
      <c r="Y17" s="37">
        <f>SUMIF('C-Existing'!$B$12:$B$458,$B17,'C-Existing'!Y$12:Y$458)</f>
        <v>0</v>
      </c>
      <c r="Z17" s="37">
        <f>SUMIF('C-Existing'!$B$12:$B$458,$B17,'C-Existing'!Z$12:Z$458)</f>
        <v>0</v>
      </c>
      <c r="AA17" s="37">
        <f>SUMIF('C-Existing'!$B$12:$B$458,$B17,'C-Existing'!AA$12:AA$458)</f>
        <v>0</v>
      </c>
      <c r="AB17" s="37">
        <f>SUMIF('C-Existing'!$B$12:$B$458,$B17,'C-Existing'!AB$12:AB$458)</f>
        <v>0</v>
      </c>
      <c r="AC17" s="37">
        <f>SUMIF('C-Existing'!$B$12:$B$458,$B17,'C-Existing'!AC$12:AC$458)</f>
        <v>32</v>
      </c>
      <c r="AD17" s="37">
        <f>SUMIF('C-Existing'!$B$12:$B$458,$B17,'C-Existing'!AD$12:AD$458)</f>
        <v>0</v>
      </c>
      <c r="AE17" s="56">
        <f>SUMIF('C-Existing'!$B$12:$B$458,$B17,'C-Existing'!AE$12:AE$458)</f>
        <v>9.6699999999999994E-2</v>
      </c>
      <c r="AF17" s="37">
        <f>SUMIF('C-Existing'!$B$12:$B$458,$B17,'C-Existing'!AF$12:AF$458)</f>
        <v>-44126.757096000088</v>
      </c>
      <c r="AG17" s="37">
        <f>SUMIF('C-Existing'!$B$12:$B$458,$B17,'C-Existing'!AG$12:AG$458)</f>
        <v>0</v>
      </c>
      <c r="AH17" s="102">
        <f>SUMIF('C-Existing'!$B$12:$B$458,$B17,'C-Existing'!AH$12:AH$458)</f>
        <v>0</v>
      </c>
      <c r="AI17" s="37">
        <f>SUMIF('C-Existing'!$B$12:$B$458,$B17,'C-Existing'!AI$12:AI$458)</f>
        <v>2659</v>
      </c>
      <c r="AJ17" s="37">
        <f>SUMIF('C-Existing'!$B$12:$B$458,$B17,'C-Existing'!AJ$12:AJ$458)</f>
        <v>707294</v>
      </c>
      <c r="AK17" s="37">
        <f>SUMIF('C-Existing'!$B$12:$B$458,$B17,'C-Existing'!AK$12:AK$458)</f>
        <v>0</v>
      </c>
      <c r="AL17" s="37">
        <f>SUMIF('C-Existing'!$B$12:$B$458,$B17,'C-Existing'!AL$12:AL$458)</f>
        <v>0</v>
      </c>
      <c r="AM17" s="37">
        <f>SUMIF('C-Existing'!$B$12:$B$458,$B17,'C-Existing'!AM$12:AM$458)</f>
        <v>0</v>
      </c>
      <c r="AN17" s="37">
        <f>SUMIF('C-Existing'!$B$12:$B$458,$B17,'C-Existing'!AN$12:AN$458)</f>
        <v>0</v>
      </c>
      <c r="AR17" s="37"/>
    </row>
    <row r="18" spans="1:44" s="4" customFormat="1" x14ac:dyDescent="0.2">
      <c r="A18" s="1">
        <f t="shared" si="2"/>
        <v>10</v>
      </c>
      <c r="B18" s="101">
        <f t="shared" si="3"/>
        <v>43404</v>
      </c>
      <c r="C18" s="37">
        <f>SUMIF('C-Existing'!$B$12:$B$458,$B18,'C-Existing'!C$12:C$458)</f>
        <v>1703913.9400000002</v>
      </c>
      <c r="D18" s="37">
        <f>SUMIF('C-Existing'!$B$12:$B$458,$B18,'C-Existing'!D$12:D$458)</f>
        <v>16807272.819999997</v>
      </c>
      <c r="E18" s="37">
        <f>SUMIF('C-Existing'!$B$12:$B$458,$B18,'C-Existing'!E$12:E$458)</f>
        <v>0</v>
      </c>
      <c r="F18" s="37">
        <f>SUMIF('C-Existing'!$B$12:$B$458,$B18,'C-Existing'!F$12:F$458)</f>
        <v>0</v>
      </c>
      <c r="G18" s="37">
        <f>SUMIF('C-Existing'!$B$12:$B$458,$B18,'C-Existing'!G$12:G$458)</f>
        <v>2484</v>
      </c>
      <c r="H18" s="37">
        <f>SUMIF('C-Existing'!$B$12:$B$458,$B18,'C-Existing'!H$12:H$458)</f>
        <v>35711070.899999999</v>
      </c>
      <c r="I18" s="37">
        <f>SUMIF('C-Existing'!$B$12:$B$458,$B18,'C-Existing'!I$12:I$458)</f>
        <v>138650.64000000013</v>
      </c>
      <c r="J18" s="37">
        <f>SUMIF('C-Existing'!$B$12:$B$458,$B18,'C-Existing'!J$12:J$458)</f>
        <v>35849721.539999999</v>
      </c>
      <c r="K18" s="37">
        <f>SUMIF('C-Existing'!$B$12:$B$458,$B18,'C-Existing'!K$12:K$458)</f>
        <v>331907.46999999986</v>
      </c>
      <c r="L18" s="37">
        <f>SUMIF('C-Existing'!$B$12:$B$458,$B18,'C-Existing'!L$12:L$458)</f>
        <v>470558.10999999981</v>
      </c>
      <c r="M18" s="37">
        <f>SUMIF('C-Existing'!$B$12:$B$458,$B18,'C-Existing'!M$12:M$458)</f>
        <v>1171920</v>
      </c>
      <c r="N18" s="37">
        <f>SUMIF('C-Existing'!$B$12:$B$458,$B18,'C-Existing'!N$12:N$458)</f>
        <v>0</v>
      </c>
      <c r="O18" s="37">
        <f>SUMIF('C-Existing'!$B$12:$B$458,$B18,'C-Existing'!O$12:O$458)</f>
        <v>1165650</v>
      </c>
      <c r="P18" s="37">
        <f>SUMIF('C-Existing'!$B$12:$B$458,$B18,'C-Existing'!P$12:P$458)</f>
        <v>354359.44999999995</v>
      </c>
      <c r="Q18" s="37">
        <f>SUMIF('C-Existing'!$B$12:$B$458,$B18,'C-Existing'!Q$12:Q$458)</f>
        <v>811290.5499999997</v>
      </c>
      <c r="R18" s="37">
        <f>SUMIF('C-Existing'!$B$12:$B$458,$B18,'C-Existing'!R$12:R$458)</f>
        <v>116198.66</v>
      </c>
      <c r="S18" s="37">
        <f>SUMIF('C-Existing'!$B$12:$B$458,$B18,'C-Existing'!S$12:S$458)</f>
        <v>34899780.350000001</v>
      </c>
      <c r="T18" s="37">
        <f>SUMIF('C-Existing'!$B$12:$B$458,$B18,'C-Existing'!T$12:T$458)</f>
        <v>35015979.010000005</v>
      </c>
      <c r="U18" s="37">
        <f>SUMIF('C-Existing'!$B$12:$B$458,$B18,'C-Existing'!U$12:U$458)</f>
        <v>1</v>
      </c>
      <c r="V18" s="37">
        <f>SUMIF('C-Existing'!$B$12:$B$458,$B18,'C-Existing'!V$12:V$458)</f>
        <v>288889.00607649994</v>
      </c>
      <c r="W18" s="37">
        <f>SUMIF('C-Existing'!$B$12:$B$458,$B18,'C-Existing'!W$12:W$458)</f>
        <v>0</v>
      </c>
      <c r="X18" s="37">
        <f>SUMIF('C-Existing'!$B$12:$B$458,$B18,'C-Existing'!X$12:X$458)</f>
        <v>209</v>
      </c>
      <c r="Y18" s="37">
        <f>SUMIF('C-Existing'!$B$12:$B$458,$B18,'C-Existing'!Y$12:Y$458)</f>
        <v>0</v>
      </c>
      <c r="Z18" s="37">
        <f>SUMIF('C-Existing'!$B$12:$B$458,$B18,'C-Existing'!Z$12:Z$458)</f>
        <v>0</v>
      </c>
      <c r="AA18" s="37">
        <f>SUMIF('C-Existing'!$B$12:$B$458,$B18,'C-Existing'!AA$12:AA$458)</f>
        <v>0</v>
      </c>
      <c r="AB18" s="37">
        <f>SUMIF('C-Existing'!$B$12:$B$458,$B18,'C-Existing'!AB$12:AB$458)</f>
        <v>0</v>
      </c>
      <c r="AC18" s="37">
        <f>SUMIF('C-Existing'!$B$12:$B$458,$B18,'C-Existing'!AC$12:AC$458)</f>
        <v>30</v>
      </c>
      <c r="AD18" s="37">
        <f>SUMIF('C-Existing'!$B$12:$B$458,$B18,'C-Existing'!AD$12:AD$458)</f>
        <v>0</v>
      </c>
      <c r="AE18" s="56">
        <f>SUMIF('C-Existing'!$B$12:$B$458,$B18,'C-Existing'!AE$12:AE$458)</f>
        <v>9.6699999999999994E-2</v>
      </c>
      <c r="AF18" s="37">
        <f>SUMIF('C-Existing'!$B$12:$B$458,$B18,'C-Existing'!AF$12:AF$458)</f>
        <v>-43019.665848000048</v>
      </c>
      <c r="AG18" s="37">
        <f>SUMIF('C-Existing'!$B$12:$B$458,$B18,'C-Existing'!AG$12:AG$458)</f>
        <v>0</v>
      </c>
      <c r="AH18" s="102">
        <f>SUMIF('C-Existing'!$B$12:$B$458,$B18,'C-Existing'!AH$12:AH$458)</f>
        <v>0</v>
      </c>
      <c r="AI18" s="37">
        <f>SUMIF('C-Existing'!$B$12:$B$458,$B18,'C-Existing'!AI$12:AI$458)</f>
        <v>2454</v>
      </c>
      <c r="AJ18" s="37">
        <f>SUMIF('C-Existing'!$B$12:$B$458,$B18,'C-Existing'!AJ$12:AJ$458)</f>
        <v>652764</v>
      </c>
      <c r="AK18" s="37">
        <f>SUMIF('C-Existing'!$B$12:$B$458,$B18,'C-Existing'!AK$12:AK$458)</f>
        <v>0</v>
      </c>
      <c r="AL18" s="37">
        <f>SUMIF('C-Existing'!$B$12:$B$458,$B18,'C-Existing'!AL$12:AL$458)</f>
        <v>0</v>
      </c>
      <c r="AM18" s="37">
        <f>SUMIF('C-Existing'!$B$12:$B$458,$B18,'C-Existing'!AM$12:AM$458)</f>
        <v>0</v>
      </c>
      <c r="AN18" s="37">
        <f>SUMIF('C-Existing'!$B$12:$B$458,$B18,'C-Existing'!AN$12:AN$458)</f>
        <v>0</v>
      </c>
      <c r="AR18" s="37"/>
    </row>
    <row r="19" spans="1:44" x14ac:dyDescent="0.2">
      <c r="A19" s="1">
        <f t="shared" si="2"/>
        <v>11</v>
      </c>
      <c r="B19" s="101">
        <f t="shared" si="3"/>
        <v>43434</v>
      </c>
      <c r="C19" s="37">
        <f>SUMIF('C-Existing'!$B$12:$B$458,$B19,'C-Existing'!C$12:C$458)</f>
        <v>1070968.1300000001</v>
      </c>
      <c r="D19" s="37">
        <f>SUMIF('C-Existing'!$B$12:$B$458,$B19,'C-Existing'!D$12:D$458)</f>
        <v>17878240.949999996</v>
      </c>
      <c r="E19" s="37">
        <f>SUMIF('C-Existing'!$B$12:$B$458,$B19,'C-Existing'!E$12:E$458)</f>
        <v>0</v>
      </c>
      <c r="F19" s="37">
        <f>SUMIF('C-Existing'!$B$12:$B$458,$B19,'C-Existing'!F$12:F$458)</f>
        <v>0</v>
      </c>
      <c r="G19" s="37">
        <f>SUMIF('C-Existing'!$B$12:$B$458,$B19,'C-Existing'!G$12:G$458)</f>
        <v>2114</v>
      </c>
      <c r="H19" s="37">
        <f>SUMIF('C-Existing'!$B$12:$B$458,$B19,'C-Existing'!H$12:H$458)</f>
        <v>34899780.350000001</v>
      </c>
      <c r="I19" s="37">
        <f>SUMIF('C-Existing'!$B$12:$B$458,$B19,'C-Existing'!I$12:I$458)</f>
        <v>116198.66000000015</v>
      </c>
      <c r="J19" s="37">
        <f>SUMIF('C-Existing'!$B$12:$B$458,$B19,'C-Existing'!J$12:J$458)</f>
        <v>35015979.010000005</v>
      </c>
      <c r="K19" s="37">
        <f>SUMIF('C-Existing'!$B$12:$B$458,$B19,'C-Existing'!K$12:K$458)</f>
        <v>324188.42999999988</v>
      </c>
      <c r="L19" s="37">
        <f>SUMIF('C-Existing'!$B$12:$B$458,$B19,'C-Existing'!L$12:L$458)</f>
        <v>440387.09</v>
      </c>
      <c r="M19" s="37">
        <f>SUMIF('C-Existing'!$B$12:$B$458,$B19,'C-Existing'!M$12:M$458)</f>
        <v>997500</v>
      </c>
      <c r="N19" s="37">
        <f>SUMIF('C-Existing'!$B$12:$B$458,$B19,'C-Existing'!N$12:N$458)</f>
        <v>0</v>
      </c>
      <c r="O19" s="37">
        <f>SUMIF('C-Existing'!$B$12:$B$458,$B19,'C-Existing'!O$12:O$458)</f>
        <v>992275</v>
      </c>
      <c r="P19" s="37">
        <f>SUMIF('C-Existing'!$B$12:$B$458,$B19,'C-Existing'!P$12:P$458)</f>
        <v>340198.28</v>
      </c>
      <c r="Q19" s="37">
        <f>SUMIF('C-Existing'!$B$12:$B$458,$B19,'C-Existing'!Q$12:Q$458)</f>
        <v>652076.72000000009</v>
      </c>
      <c r="R19" s="37">
        <f>SUMIF('C-Existing'!$B$12:$B$458,$B19,'C-Existing'!R$12:R$458)</f>
        <v>100188.81</v>
      </c>
      <c r="S19" s="37">
        <f>SUMIF('C-Existing'!$B$12:$B$458,$B19,'C-Existing'!S$12:S$458)</f>
        <v>34247703.629999988</v>
      </c>
      <c r="T19" s="37">
        <f>SUMIF('C-Existing'!$B$12:$B$458,$B19,'C-Existing'!T$12:T$458)</f>
        <v>34347892.43999999</v>
      </c>
      <c r="U19" s="37">
        <f>SUMIF('C-Existing'!$B$12:$B$458,$B19,'C-Existing'!U$12:U$458)</f>
        <v>1</v>
      </c>
      <c r="V19" s="37">
        <f>SUMIF('C-Existing'!$B$12:$B$458,$B19,'C-Existing'!V$12:V$458)</f>
        <v>282170.43085558334</v>
      </c>
      <c r="W19" s="37">
        <f>SUMIF('C-Existing'!$B$12:$B$458,$B19,'C-Existing'!W$12:W$458)</f>
        <v>0</v>
      </c>
      <c r="X19" s="37">
        <f>SUMIF('C-Existing'!$B$12:$B$458,$B19,'C-Existing'!X$12:X$458)</f>
        <v>209</v>
      </c>
      <c r="Y19" s="37">
        <f>SUMIF('C-Existing'!$B$12:$B$458,$B19,'C-Existing'!Y$12:Y$458)</f>
        <v>0</v>
      </c>
      <c r="Z19" s="37">
        <f>SUMIF('C-Existing'!$B$12:$B$458,$B19,'C-Existing'!Z$12:Z$458)</f>
        <v>0</v>
      </c>
      <c r="AA19" s="37">
        <f>SUMIF('C-Existing'!$B$12:$B$458,$B19,'C-Existing'!AA$12:AA$458)</f>
        <v>0</v>
      </c>
      <c r="AB19" s="37">
        <f>SUMIF('C-Existing'!$B$12:$B$458,$B19,'C-Existing'!AB$12:AB$458)</f>
        <v>0</v>
      </c>
      <c r="AC19" s="37">
        <f>SUMIF('C-Existing'!$B$12:$B$458,$B19,'C-Existing'!AC$12:AC$458)</f>
        <v>25</v>
      </c>
      <c r="AD19" s="37">
        <f>SUMIF('C-Existing'!$B$12:$B$458,$B19,'C-Existing'!AD$12:AD$458)</f>
        <v>0</v>
      </c>
      <c r="AE19" s="56">
        <f>SUMIF('C-Existing'!$B$12:$B$458,$B19,'C-Existing'!AE$12:AE$458)</f>
        <v>9.6699999999999994E-2</v>
      </c>
      <c r="AF19" s="37">
        <f>SUMIF('C-Existing'!$B$12:$B$458,$B19,'C-Existing'!AF$12:AF$458)</f>
        <v>-42019.174812000056</v>
      </c>
      <c r="AG19" s="37">
        <f>SUMIF('C-Existing'!$B$12:$B$458,$B19,'C-Existing'!AG$12:AG$458)</f>
        <v>0</v>
      </c>
      <c r="AH19" s="102">
        <f>SUMIF('C-Existing'!$B$12:$B$458,$B19,'C-Existing'!AH$12:AH$458)</f>
        <v>0</v>
      </c>
      <c r="AI19" s="37">
        <f>SUMIF('C-Existing'!$B$12:$B$458,$B19,'C-Existing'!AI$12:AI$458)</f>
        <v>2089</v>
      </c>
      <c r="AJ19" s="37">
        <f>SUMIF('C-Existing'!$B$12:$B$458,$B19,'C-Existing'!AJ$12:AJ$458)</f>
        <v>555674</v>
      </c>
      <c r="AK19" s="37">
        <f>SUMIF('C-Existing'!$B$12:$B$458,$B19,'C-Existing'!AK$12:AK$458)</f>
        <v>0</v>
      </c>
      <c r="AL19" s="37">
        <f>SUMIF('C-Existing'!$B$12:$B$458,$B19,'C-Existing'!AL$12:AL$458)</f>
        <v>0</v>
      </c>
      <c r="AM19" s="37">
        <f>SUMIF('C-Existing'!$B$12:$B$458,$B19,'C-Existing'!AM$12:AM$458)</f>
        <v>0</v>
      </c>
      <c r="AN19" s="37">
        <f>SUMIF('C-Existing'!$B$12:$B$458,$B19,'C-Existing'!AN$12:AN$458)</f>
        <v>0</v>
      </c>
      <c r="AR19" s="37"/>
    </row>
    <row r="20" spans="1:44" x14ac:dyDescent="0.2">
      <c r="A20" s="1">
        <f t="shared" si="2"/>
        <v>12</v>
      </c>
      <c r="B20" s="101">
        <f t="shared" si="3"/>
        <v>43465</v>
      </c>
      <c r="C20" s="37">
        <f>SUMIF('C-Existing'!$B$12:$B$458,$B20,'C-Existing'!C$12:C$458)</f>
        <v>947779.95</v>
      </c>
      <c r="D20" s="37">
        <f>SUMIF('C-Existing'!$B$12:$B$458,$B20,'C-Existing'!D$12:D$458)</f>
        <v>18826020.899999995</v>
      </c>
      <c r="E20" s="37">
        <f>SUMIF('C-Existing'!$B$12:$B$458,$B20,'C-Existing'!E$12:E$458)</f>
        <v>0</v>
      </c>
      <c r="F20" s="37">
        <f>SUMIF('C-Existing'!$B$12:$B$458,$B20,'C-Existing'!F$12:F$458)</f>
        <v>0</v>
      </c>
      <c r="G20" s="37">
        <f>SUMIF('C-Existing'!$B$12:$B$458,$B20,'C-Existing'!G$12:G$458)</f>
        <v>1700</v>
      </c>
      <c r="H20" s="37">
        <f>SUMIF('C-Existing'!$B$12:$B$458,$B20,'C-Existing'!H$12:H$458)</f>
        <v>34247703.629999988</v>
      </c>
      <c r="I20" s="37">
        <f>SUMIF('C-Existing'!$B$12:$B$458,$B20,'C-Existing'!I$12:I$458)</f>
        <v>100188.81000000006</v>
      </c>
      <c r="J20" s="37">
        <f>SUMIF('C-Existing'!$B$12:$B$458,$B20,'C-Existing'!J$12:J$458)</f>
        <v>34347892.43999999</v>
      </c>
      <c r="K20" s="37">
        <f>SUMIF('C-Existing'!$B$12:$B$458,$B20,'C-Existing'!K$12:K$458)</f>
        <v>318003.12</v>
      </c>
      <c r="L20" s="37">
        <f>SUMIF('C-Existing'!$B$12:$B$458,$B20,'C-Existing'!L$12:L$458)</f>
        <v>418191.93</v>
      </c>
      <c r="M20" s="37">
        <f>SUMIF('C-Existing'!$B$12:$B$458,$B20,'C-Existing'!M$12:M$458)</f>
        <v>801648</v>
      </c>
      <c r="N20" s="37">
        <f>SUMIF('C-Existing'!$B$12:$B$458,$B20,'C-Existing'!N$12:N$458)</f>
        <v>0</v>
      </c>
      <c r="O20" s="37">
        <f>SUMIF('C-Existing'!$B$12:$B$458,$B20,'C-Existing'!O$12:O$458)</f>
        <v>797050</v>
      </c>
      <c r="P20" s="37">
        <f>SUMIF('C-Existing'!$B$12:$B$458,$B20,'C-Existing'!P$12:P$458)</f>
        <v>327511.19000000006</v>
      </c>
      <c r="Q20" s="37">
        <f>SUMIF('C-Existing'!$B$12:$B$458,$B20,'C-Existing'!Q$12:Q$458)</f>
        <v>469538.81</v>
      </c>
      <c r="R20" s="37">
        <f>SUMIF('C-Existing'!$B$12:$B$458,$B20,'C-Existing'!R$12:R$458)</f>
        <v>90680.74</v>
      </c>
      <c r="S20" s="37">
        <f>SUMIF('C-Existing'!$B$12:$B$458,$B20,'C-Existing'!S$12:S$458)</f>
        <v>33778164.82</v>
      </c>
      <c r="T20" s="37">
        <f>SUMIF('C-Existing'!$B$12:$B$458,$B20,'C-Existing'!T$12:T$458)</f>
        <v>33868845.559999995</v>
      </c>
      <c r="U20" s="37">
        <f>SUMIF('C-Existing'!$B$12:$B$458,$B20,'C-Existing'!U$12:U$458)</f>
        <v>1</v>
      </c>
      <c r="V20" s="37">
        <f>SUMIF('C-Existing'!$B$12:$B$458,$B20,'C-Existing'!V$12:V$458)</f>
        <v>276786.76657899987</v>
      </c>
      <c r="W20" s="37">
        <f>SUMIF('C-Existing'!$B$12:$B$458,$B20,'C-Existing'!W$12:W$458)</f>
        <v>0</v>
      </c>
      <c r="X20" s="37">
        <f>SUMIF('C-Existing'!$B$12:$B$458,$B20,'C-Existing'!X$12:X$458)</f>
        <v>209</v>
      </c>
      <c r="Y20" s="37">
        <f>SUMIF('C-Existing'!$B$12:$B$458,$B20,'C-Existing'!Y$12:Y$458)</f>
        <v>0</v>
      </c>
      <c r="Z20" s="37">
        <f>SUMIF('C-Existing'!$B$12:$B$458,$B20,'C-Existing'!Z$12:Z$458)</f>
        <v>0</v>
      </c>
      <c r="AA20" s="37">
        <f>SUMIF('C-Existing'!$B$12:$B$458,$B20,'C-Existing'!AA$12:AA$458)</f>
        <v>0</v>
      </c>
      <c r="AB20" s="37">
        <f>SUMIF('C-Existing'!$B$12:$B$458,$B20,'C-Existing'!AB$12:AB$458)</f>
        <v>0</v>
      </c>
      <c r="AC20" s="37">
        <f>SUMIF('C-Existing'!$B$12:$B$458,$B20,'C-Existing'!AC$12:AC$458)</f>
        <v>22</v>
      </c>
      <c r="AD20" s="37">
        <f>SUMIF('C-Existing'!$B$12:$B$458,$B20,'C-Existing'!AD$12:AD$458)</f>
        <v>0</v>
      </c>
      <c r="AE20" s="56">
        <f>SUMIF('C-Existing'!$B$12:$B$458,$B20,'C-Existing'!AE$12:AE$458)</f>
        <v>9.6699999999999994E-2</v>
      </c>
      <c r="AF20" s="37">
        <f>SUMIF('C-Existing'!$B$12:$B$458,$B20,'C-Existing'!AF$12:AF$458)</f>
        <v>-41217.470928000039</v>
      </c>
      <c r="AG20" s="37">
        <f>SUMIF('C-Existing'!$B$12:$B$458,$B20,'C-Existing'!AG$12:AG$458)</f>
        <v>0</v>
      </c>
      <c r="AH20" s="102">
        <f>SUMIF('C-Existing'!$B$12:$B$458,$B20,'C-Existing'!AH$12:AH$458)</f>
        <v>0</v>
      </c>
      <c r="AI20" s="37">
        <f>SUMIF('C-Existing'!$B$12:$B$458,$B20,'C-Existing'!AI$12:AI$458)</f>
        <v>1678</v>
      </c>
      <c r="AJ20" s="37">
        <f>SUMIF('C-Existing'!$B$12:$B$458,$B20,'C-Existing'!AJ$12:AJ$458)</f>
        <v>446348</v>
      </c>
      <c r="AK20" s="37">
        <f>SUMIF('C-Existing'!$B$12:$B$458,$B20,'C-Existing'!AK$12:AK$458)</f>
        <v>0</v>
      </c>
      <c r="AL20" s="37">
        <f>SUMIF('C-Existing'!$B$12:$B$458,$B20,'C-Existing'!AL$12:AL$458)</f>
        <v>0</v>
      </c>
      <c r="AM20" s="37">
        <f>SUMIF('C-Existing'!$B$12:$B$458,$B20,'C-Existing'!AM$12:AM$458)</f>
        <v>0</v>
      </c>
      <c r="AN20" s="37">
        <f>SUMIF('C-Existing'!$B$12:$B$458,$B20,'C-Existing'!AN$12:AN$458)</f>
        <v>0</v>
      </c>
      <c r="AR20" s="37"/>
    </row>
    <row r="21" spans="1:44" x14ac:dyDescent="0.2">
      <c r="A21" s="1">
        <f t="shared" si="2"/>
        <v>1</v>
      </c>
      <c r="B21" s="101">
        <f t="shared" si="3"/>
        <v>43496</v>
      </c>
      <c r="C21" s="37">
        <f>SUMIF('C-Existing'!$B$12:$B$458,$B21,'C-Existing'!C$12:C$458)</f>
        <v>1170434.4400000004</v>
      </c>
      <c r="D21" s="37">
        <f>SUMIF('C-Existing'!$B$12:$B$458,$B21,'C-Existing'!D$12:D$458)</f>
        <v>19996455.339999996</v>
      </c>
      <c r="E21" s="37">
        <f>SUMIF('C-Existing'!$B$12:$B$458,$B21,'C-Existing'!E$12:E$458)</f>
        <v>0</v>
      </c>
      <c r="F21" s="37">
        <f>SUMIF('C-Existing'!$B$12:$B$458,$B21,'C-Existing'!F$12:F$458)</f>
        <v>0</v>
      </c>
      <c r="G21" s="37">
        <f>SUMIF('C-Existing'!$B$12:$B$458,$B21,'C-Existing'!G$12:G$458)</f>
        <v>1075</v>
      </c>
      <c r="H21" s="37">
        <f>SUMIF('C-Existing'!$B$12:$B$458,$B21,'C-Existing'!H$12:H$458)</f>
        <v>33778164.82</v>
      </c>
      <c r="I21" s="37">
        <f>SUMIF('C-Existing'!$B$12:$B$458,$B21,'C-Existing'!I$12:I$458)</f>
        <v>90680.739999999991</v>
      </c>
      <c r="J21" s="37">
        <f>SUMIF('C-Existing'!$B$12:$B$458,$B21,'C-Existing'!J$12:J$458)</f>
        <v>33868845.559999995</v>
      </c>
      <c r="K21" s="37">
        <f>SUMIF('C-Existing'!$B$12:$B$458,$B21,'C-Existing'!K$12:K$458)</f>
        <v>313567.93000000005</v>
      </c>
      <c r="L21" s="37">
        <f>SUMIF('C-Existing'!$B$12:$B$458,$B21,'C-Existing'!L$12:L$458)</f>
        <v>404248.67000000004</v>
      </c>
      <c r="M21" s="37">
        <f>SUMIF('C-Existing'!$B$12:$B$458,$B21,'C-Existing'!M$12:M$458)</f>
        <v>506901</v>
      </c>
      <c r="N21" s="37">
        <f>SUMIF('C-Existing'!$B$12:$B$458,$B21,'C-Existing'!N$12:N$458)</f>
        <v>0</v>
      </c>
      <c r="O21" s="37">
        <f>SUMIF('C-Existing'!$B$12:$B$458,$B21,'C-Existing'!O$12:O$458)</f>
        <v>503975</v>
      </c>
      <c r="P21" s="37">
        <f>SUMIF('C-Existing'!$B$12:$B$458,$B21,'C-Existing'!P$12:P$458)</f>
        <v>313374.31000000006</v>
      </c>
      <c r="Q21" s="37">
        <f>SUMIF('C-Existing'!$B$12:$B$458,$B21,'C-Existing'!Q$12:Q$458)</f>
        <v>190600.68999999997</v>
      </c>
      <c r="R21" s="37">
        <f>SUMIF('C-Existing'!$B$12:$B$458,$B21,'C-Existing'!R$12:R$458)</f>
        <v>90874.36</v>
      </c>
      <c r="S21" s="37">
        <f>SUMIF('C-Existing'!$B$12:$B$458,$B21,'C-Existing'!S$12:S$458)</f>
        <v>33587564.130000003</v>
      </c>
      <c r="T21" s="37">
        <f>SUMIF('C-Existing'!$B$12:$B$458,$B21,'C-Existing'!T$12:T$458)</f>
        <v>33678438.490000002</v>
      </c>
      <c r="U21" s="37">
        <f>SUMIF('C-Existing'!$B$12:$B$458,$B21,'C-Existing'!U$12:U$458)</f>
        <v>1</v>
      </c>
      <c r="V21" s="37">
        <f>SUMIF('C-Existing'!$B$12:$B$458,$B21,'C-Existing'!V$12:V$458)</f>
        <v>272926.44713766658</v>
      </c>
      <c r="W21" s="37">
        <f>SUMIF('C-Existing'!$B$12:$B$458,$B21,'C-Existing'!W$12:W$458)</f>
        <v>0</v>
      </c>
      <c r="X21" s="37">
        <f>SUMIF('C-Existing'!$B$12:$B$458,$B21,'C-Existing'!X$12:X$458)</f>
        <v>209</v>
      </c>
      <c r="Y21" s="37">
        <f>SUMIF('C-Existing'!$B$12:$B$458,$B21,'C-Existing'!Y$12:Y$458)</f>
        <v>0</v>
      </c>
      <c r="Z21" s="37">
        <f>SUMIF('C-Existing'!$B$12:$B$458,$B21,'C-Existing'!Z$12:Z$458)</f>
        <v>0</v>
      </c>
      <c r="AA21" s="37">
        <f>SUMIF('C-Existing'!$B$12:$B$458,$B21,'C-Existing'!AA$12:AA$458)</f>
        <v>0</v>
      </c>
      <c r="AB21" s="37">
        <f>SUMIF('C-Existing'!$B$12:$B$458,$B21,'C-Existing'!AB$12:AB$458)</f>
        <v>0</v>
      </c>
      <c r="AC21" s="37">
        <f>SUMIF('C-Existing'!$B$12:$B$458,$B21,'C-Existing'!AC$12:AC$458)</f>
        <v>14</v>
      </c>
      <c r="AD21" s="37">
        <f>SUMIF('C-Existing'!$B$12:$B$458,$B21,'C-Existing'!AD$12:AD$458)</f>
        <v>0</v>
      </c>
      <c r="AE21" s="56">
        <f>SUMIF('C-Existing'!$B$12:$B$458,$B21,'C-Existing'!AE$12:AE$458)</f>
        <v>9.6699999999999994E-2</v>
      </c>
      <c r="AF21" s="37">
        <f>SUMIF('C-Existing'!$B$12:$B$458,$B21,'C-Existing'!AF$12:AF$458)</f>
        <v>-40642.61467200004</v>
      </c>
      <c r="AG21" s="37">
        <f>SUMIF('C-Existing'!$B$12:$B$458,$B21,'C-Existing'!AG$12:AG$458)</f>
        <v>0</v>
      </c>
      <c r="AH21" s="102">
        <f>SUMIF('C-Existing'!$B$12:$B$458,$B21,'C-Existing'!AH$12:AH$458)</f>
        <v>0</v>
      </c>
      <c r="AI21" s="37">
        <f>SUMIF('C-Existing'!$B$12:$B$458,$B21,'C-Existing'!AI$12:AI$458)</f>
        <v>1061</v>
      </c>
      <c r="AJ21" s="37">
        <f>SUMIF('C-Existing'!$B$12:$B$458,$B21,'C-Existing'!AJ$12:AJ$458)</f>
        <v>282226</v>
      </c>
      <c r="AK21" s="37">
        <f>SUMIF('C-Existing'!$B$12:$B$458,$B21,'C-Existing'!AK$12:AK$458)</f>
        <v>0</v>
      </c>
      <c r="AL21" s="37">
        <f>SUMIF('C-Existing'!$B$12:$B$458,$B21,'C-Existing'!AL$12:AL$458)</f>
        <v>0</v>
      </c>
      <c r="AM21" s="37">
        <f>SUMIF('C-Existing'!$B$12:$B$458,$B21,'C-Existing'!AM$12:AM$458)</f>
        <v>0</v>
      </c>
      <c r="AN21" s="37">
        <f>SUMIF('C-Existing'!$B$12:$B$458,$B21,'C-Existing'!AN$12:AN$458)</f>
        <v>0</v>
      </c>
      <c r="AR21" s="37"/>
    </row>
    <row r="22" spans="1:44" x14ac:dyDescent="0.2">
      <c r="A22" s="1">
        <f t="shared" si="2"/>
        <v>2</v>
      </c>
      <c r="B22" s="101">
        <f t="shared" si="3"/>
        <v>43524</v>
      </c>
      <c r="C22" s="37">
        <f>SUMIF('C-Existing'!$B$12:$B$458,$B22,'C-Existing'!C$12:C$458)</f>
        <v>1446642.85</v>
      </c>
      <c r="D22" s="37">
        <f>SUMIF('C-Existing'!$B$12:$B$458,$B22,'C-Existing'!D$12:D$458)</f>
        <v>21443098.189999998</v>
      </c>
      <c r="E22" s="37">
        <f>SUMIF('C-Existing'!$B$12:$B$458,$B22,'C-Existing'!E$12:E$458)</f>
        <v>0</v>
      </c>
      <c r="F22" s="37">
        <f>SUMIF('C-Existing'!$B$12:$B$458,$B22,'C-Existing'!F$12:F$458)</f>
        <v>0</v>
      </c>
      <c r="G22" s="37">
        <f>SUMIF('C-Existing'!$B$12:$B$458,$B22,'C-Existing'!G$12:G$458)</f>
        <v>948</v>
      </c>
      <c r="H22" s="37">
        <f>SUMIF('C-Existing'!$B$12:$B$458,$B22,'C-Existing'!H$12:H$458)</f>
        <v>33587564.130000003</v>
      </c>
      <c r="I22" s="37">
        <f>SUMIF('C-Existing'!$B$12:$B$458,$B22,'C-Existing'!I$12:I$458)</f>
        <v>90874.360000000102</v>
      </c>
      <c r="J22" s="37">
        <f>SUMIF('C-Existing'!$B$12:$B$458,$B22,'C-Existing'!J$12:J$458)</f>
        <v>33678438.490000002</v>
      </c>
      <c r="K22" s="37">
        <f>SUMIF('C-Existing'!$B$12:$B$458,$B22,'C-Existing'!K$12:K$458)</f>
        <v>311805.05</v>
      </c>
      <c r="L22" s="37">
        <f>SUMIF('C-Existing'!$B$12:$B$458,$B22,'C-Existing'!L$12:L$458)</f>
        <v>402679.41000000021</v>
      </c>
      <c r="M22" s="37">
        <f>SUMIF('C-Existing'!$B$12:$B$458,$B22,'C-Existing'!M$12:M$458)</f>
        <v>447108</v>
      </c>
      <c r="N22" s="37">
        <f>SUMIF('C-Existing'!$B$12:$B$458,$B22,'C-Existing'!N$12:N$458)</f>
        <v>0</v>
      </c>
      <c r="O22" s="37">
        <f>SUMIF('C-Existing'!$B$12:$B$458,$B22,'C-Existing'!O$12:O$458)</f>
        <v>444600</v>
      </c>
      <c r="P22" s="37">
        <f>SUMIF('C-Existing'!$B$12:$B$458,$B22,'C-Existing'!P$12:P$458)</f>
        <v>306476.08000000013</v>
      </c>
      <c r="Q22" s="37">
        <f>SUMIF('C-Existing'!$B$12:$B$458,$B22,'C-Existing'!Q$12:Q$458)</f>
        <v>138123.91999999998</v>
      </c>
      <c r="R22" s="37">
        <f>SUMIF('C-Existing'!$B$12:$B$458,$B22,'C-Existing'!R$12:R$458)</f>
        <v>96203.330000000016</v>
      </c>
      <c r="S22" s="37">
        <f>SUMIF('C-Existing'!$B$12:$B$458,$B22,'C-Existing'!S$12:S$458)</f>
        <v>33449440.210000005</v>
      </c>
      <c r="T22" s="37">
        <f>SUMIF('C-Existing'!$B$12:$B$458,$B22,'C-Existing'!T$12:T$458)</f>
        <v>33545643.54000001</v>
      </c>
      <c r="U22" s="37">
        <f>SUMIF('C-Existing'!$B$12:$B$458,$B22,'C-Existing'!U$12:U$458)</f>
        <v>1</v>
      </c>
      <c r="V22" s="37">
        <f>SUMIF('C-Existing'!$B$12:$B$458,$B22,'C-Existing'!V$12:V$458)</f>
        <v>271392.08349858329</v>
      </c>
      <c r="W22" s="37">
        <f>SUMIF('C-Existing'!$B$12:$B$458,$B22,'C-Existing'!W$12:W$458)</f>
        <v>0</v>
      </c>
      <c r="X22" s="37">
        <f>SUMIF('C-Existing'!$B$12:$B$458,$B22,'C-Existing'!X$12:X$458)</f>
        <v>209</v>
      </c>
      <c r="Y22" s="37">
        <f>SUMIF('C-Existing'!$B$12:$B$458,$B22,'C-Existing'!Y$12:Y$458)</f>
        <v>0</v>
      </c>
      <c r="Z22" s="37">
        <f>SUMIF('C-Existing'!$B$12:$B$458,$B22,'C-Existing'!Z$12:Z$458)</f>
        <v>0</v>
      </c>
      <c r="AA22" s="37">
        <f>SUMIF('C-Existing'!$B$12:$B$458,$B22,'C-Existing'!AA$12:AA$458)</f>
        <v>0</v>
      </c>
      <c r="AB22" s="37">
        <f>SUMIF('C-Existing'!$B$12:$B$458,$B22,'C-Existing'!AB$12:AB$458)</f>
        <v>0</v>
      </c>
      <c r="AC22" s="37">
        <f>SUMIF('C-Existing'!$B$12:$B$458,$B22,'C-Existing'!AC$12:AC$458)</f>
        <v>12</v>
      </c>
      <c r="AD22" s="37">
        <f>SUMIF('C-Existing'!$B$12:$B$458,$B22,'C-Existing'!AD$12:AD$458)</f>
        <v>0</v>
      </c>
      <c r="AE22" s="56">
        <f>SUMIF('C-Existing'!$B$12:$B$458,$B22,'C-Existing'!AE$12:AE$458)</f>
        <v>9.6699999999999994E-2</v>
      </c>
      <c r="AF22" s="37">
        <f>SUMIF('C-Existing'!$B$12:$B$458,$B22,'C-Existing'!AF$12:AF$458)</f>
        <v>-40414.126188000053</v>
      </c>
      <c r="AG22" s="37">
        <f>SUMIF('C-Existing'!$B$12:$B$458,$B22,'C-Existing'!AG$12:AG$458)</f>
        <v>0</v>
      </c>
      <c r="AH22" s="102">
        <f>SUMIF('C-Existing'!$B$12:$B$458,$B22,'C-Existing'!AH$12:AH$458)</f>
        <v>0</v>
      </c>
      <c r="AI22" s="37">
        <f>SUMIF('C-Existing'!$B$12:$B$458,$B22,'C-Existing'!AI$12:AI$458)</f>
        <v>936</v>
      </c>
      <c r="AJ22" s="37">
        <f>SUMIF('C-Existing'!$B$12:$B$458,$B22,'C-Existing'!AJ$12:AJ$458)</f>
        <v>248976</v>
      </c>
      <c r="AK22" s="37">
        <f>SUMIF('C-Existing'!$B$12:$B$458,$B22,'C-Existing'!AK$12:AK$458)</f>
        <v>0</v>
      </c>
      <c r="AL22" s="37">
        <f>SUMIF('C-Existing'!$B$12:$B$458,$B22,'C-Existing'!AL$12:AL$458)</f>
        <v>0</v>
      </c>
      <c r="AM22" s="37">
        <f>SUMIF('C-Existing'!$B$12:$B$458,$B22,'C-Existing'!AM$12:AM$458)</f>
        <v>0</v>
      </c>
      <c r="AN22" s="37">
        <f>SUMIF('C-Existing'!$B$12:$B$458,$B22,'C-Existing'!AN$12:AN$458)</f>
        <v>0</v>
      </c>
      <c r="AR22" s="37"/>
    </row>
    <row r="23" spans="1:44" x14ac:dyDescent="0.2">
      <c r="A23" s="1">
        <f t="shared" si="2"/>
        <v>3</v>
      </c>
      <c r="B23" s="101">
        <f t="shared" si="3"/>
        <v>43555</v>
      </c>
      <c r="C23" s="37">
        <f>SUMIF('C-Existing'!$B$12:$B$458,$B23,'C-Existing'!C$12:C$458)</f>
        <v>2055220.9099999995</v>
      </c>
      <c r="D23" s="37">
        <f>SUMIF('C-Existing'!$B$12:$B$458,$B23,'C-Existing'!D$12:D$458)</f>
        <v>23498319.099999998</v>
      </c>
      <c r="E23" s="37">
        <f>SUMIF('C-Existing'!$B$12:$B$458,$B23,'C-Existing'!E$12:E$458)</f>
        <v>0</v>
      </c>
      <c r="F23" s="37">
        <f>SUMIF('C-Existing'!$B$12:$B$458,$B23,'C-Existing'!F$12:F$458)</f>
        <v>0</v>
      </c>
      <c r="G23" s="37">
        <f>SUMIF('C-Existing'!$B$12:$B$458,$B23,'C-Existing'!G$12:G$458)</f>
        <v>1170</v>
      </c>
      <c r="H23" s="37">
        <f>SUMIF('C-Existing'!$B$12:$B$458,$B23,'C-Existing'!H$12:H$458)</f>
        <v>33449440.210000005</v>
      </c>
      <c r="I23" s="37">
        <f>SUMIF('C-Existing'!$B$12:$B$458,$B23,'C-Existing'!I$12:I$458)</f>
        <v>96203.330000000016</v>
      </c>
      <c r="J23" s="37">
        <f>SUMIF('C-Existing'!$B$12:$B$458,$B23,'C-Existing'!J$12:J$458)</f>
        <v>33545643.54000001</v>
      </c>
      <c r="K23" s="37">
        <f>SUMIF('C-Existing'!$B$12:$B$458,$B23,'C-Existing'!K$12:K$458)</f>
        <v>310575.61000000004</v>
      </c>
      <c r="L23" s="37">
        <f>SUMIF('C-Existing'!$B$12:$B$458,$B23,'C-Existing'!L$12:L$458)</f>
        <v>406778.94000000012</v>
      </c>
      <c r="M23" s="37">
        <f>SUMIF('C-Existing'!$B$12:$B$458,$B23,'C-Existing'!M$12:M$458)</f>
        <v>551760</v>
      </c>
      <c r="N23" s="37">
        <f>SUMIF('C-Existing'!$B$12:$B$458,$B23,'C-Existing'!N$12:N$458)</f>
        <v>0</v>
      </c>
      <c r="O23" s="37">
        <f>SUMIF('C-Existing'!$B$12:$B$458,$B23,'C-Existing'!O$12:O$458)</f>
        <v>548625</v>
      </c>
      <c r="P23" s="37">
        <f>SUMIF('C-Existing'!$B$12:$B$458,$B23,'C-Existing'!P$12:P$458)</f>
        <v>313572.37000000011</v>
      </c>
      <c r="Q23" s="37">
        <f>SUMIF('C-Existing'!$B$12:$B$458,$B23,'C-Existing'!Q$12:Q$458)</f>
        <v>235052.63000000003</v>
      </c>
      <c r="R23" s="37">
        <f>SUMIF('C-Existing'!$B$12:$B$458,$B23,'C-Existing'!R$12:R$458)</f>
        <v>93206.569999999992</v>
      </c>
      <c r="S23" s="37">
        <f>SUMIF('C-Existing'!$B$12:$B$458,$B23,'C-Existing'!S$12:S$458)</f>
        <v>33214387.580000002</v>
      </c>
      <c r="T23" s="37">
        <f>SUMIF('C-Existing'!$B$12:$B$458,$B23,'C-Existing'!T$12:T$458)</f>
        <v>33307594.15000001</v>
      </c>
      <c r="U23" s="37">
        <f>SUMIF('C-Existing'!$B$12:$B$458,$B23,'C-Existing'!U$12:U$458)</f>
        <v>1</v>
      </c>
      <c r="V23" s="37">
        <f>SUMIF('C-Existing'!$B$12:$B$458,$B23,'C-Existing'!V$12:V$458)</f>
        <v>270321.97752650006</v>
      </c>
      <c r="W23" s="37">
        <f>SUMIF('C-Existing'!$B$12:$B$458,$B23,'C-Existing'!W$12:W$458)</f>
        <v>0</v>
      </c>
      <c r="X23" s="37">
        <f>SUMIF('C-Existing'!$B$12:$B$458,$B23,'C-Existing'!X$12:X$458)</f>
        <v>209</v>
      </c>
      <c r="Y23" s="37">
        <f>SUMIF('C-Existing'!$B$12:$B$458,$B23,'C-Existing'!Y$12:Y$458)</f>
        <v>0</v>
      </c>
      <c r="Z23" s="37">
        <f>SUMIF('C-Existing'!$B$12:$B$458,$B23,'C-Existing'!Z$12:Z$458)</f>
        <v>0</v>
      </c>
      <c r="AA23" s="37">
        <f>SUMIF('C-Existing'!$B$12:$B$458,$B23,'C-Existing'!AA$12:AA$458)</f>
        <v>0</v>
      </c>
      <c r="AB23" s="37">
        <f>SUMIF('C-Existing'!$B$12:$B$458,$B23,'C-Existing'!AB$12:AB$458)</f>
        <v>0</v>
      </c>
      <c r="AC23" s="37">
        <f>SUMIF('C-Existing'!$B$12:$B$458,$B23,'C-Existing'!AC$12:AC$458)</f>
        <v>15</v>
      </c>
      <c r="AD23" s="37">
        <f>SUMIF('C-Existing'!$B$12:$B$458,$B23,'C-Existing'!AD$12:AD$458)</f>
        <v>0</v>
      </c>
      <c r="AE23" s="56">
        <f>SUMIF('C-Existing'!$B$12:$B$458,$B23,'C-Existing'!AE$12:AE$458)</f>
        <v>9.6699999999999994E-2</v>
      </c>
      <c r="AF23" s="37">
        <f>SUMIF('C-Existing'!$B$12:$B$458,$B23,'C-Existing'!AF$12:AF$458)</f>
        <v>-40254.772248000059</v>
      </c>
      <c r="AG23" s="37">
        <f>SUMIF('C-Existing'!$B$12:$B$458,$B23,'C-Existing'!AG$12:AG$458)</f>
        <v>0</v>
      </c>
      <c r="AH23" s="102">
        <f>SUMIF('C-Existing'!$B$12:$B$458,$B23,'C-Existing'!AH$12:AH$458)</f>
        <v>0</v>
      </c>
      <c r="AI23" s="37">
        <f>SUMIF('C-Existing'!$B$12:$B$458,$B23,'C-Existing'!AI$12:AI$458)</f>
        <v>1155</v>
      </c>
      <c r="AJ23" s="37">
        <f>SUMIF('C-Existing'!$B$12:$B$458,$B23,'C-Existing'!AJ$12:AJ$458)</f>
        <v>307230</v>
      </c>
      <c r="AK23" s="37">
        <f>SUMIF('C-Existing'!$B$12:$B$458,$B23,'C-Existing'!AK$12:AK$458)</f>
        <v>0</v>
      </c>
      <c r="AL23" s="37">
        <f>SUMIF('C-Existing'!$B$12:$B$458,$B23,'C-Existing'!AL$12:AL$458)</f>
        <v>0</v>
      </c>
      <c r="AM23" s="37">
        <f>SUMIF('C-Existing'!$B$12:$B$458,$B23,'C-Existing'!AM$12:AM$458)</f>
        <v>0</v>
      </c>
      <c r="AN23" s="37">
        <f>SUMIF('C-Existing'!$B$12:$B$458,$B23,'C-Existing'!AN$12:AN$458)</f>
        <v>0</v>
      </c>
      <c r="AR23" s="37"/>
    </row>
    <row r="24" spans="1:44" x14ac:dyDescent="0.2">
      <c r="A24" s="1">
        <f t="shared" si="2"/>
        <v>4</v>
      </c>
      <c r="B24" s="101">
        <f t="shared" si="3"/>
        <v>43585</v>
      </c>
      <c r="C24" s="37">
        <f>SUMIF('C-Existing'!$B$12:$B$458,$B24,'C-Existing'!C$12:C$458)</f>
        <v>2309268.4900000007</v>
      </c>
      <c r="D24" s="37">
        <f>SUMIF('C-Existing'!$B$12:$B$458,$B24,'C-Existing'!D$12:D$458)</f>
        <v>25807587.59</v>
      </c>
      <c r="E24" s="37">
        <f>SUMIF('C-Existing'!$B$12:$B$458,$B24,'C-Existing'!E$12:E$458)</f>
        <v>0</v>
      </c>
      <c r="F24" s="37">
        <f>SUMIF('C-Existing'!$B$12:$B$458,$B24,'C-Existing'!F$12:F$458)</f>
        <v>0</v>
      </c>
      <c r="G24" s="37">
        <f>SUMIF('C-Existing'!$B$12:$B$458,$B24,'C-Existing'!G$12:G$458)</f>
        <v>1446</v>
      </c>
      <c r="H24" s="37">
        <f>SUMIF('C-Existing'!$B$12:$B$458,$B24,'C-Existing'!H$12:H$458)</f>
        <v>33214387.580000002</v>
      </c>
      <c r="I24" s="37">
        <f>SUMIF('C-Existing'!$B$12:$B$458,$B24,'C-Existing'!I$12:I$458)</f>
        <v>93206.570000000065</v>
      </c>
      <c r="J24" s="37">
        <f>SUMIF('C-Existing'!$B$12:$B$458,$B24,'C-Existing'!J$12:J$458)</f>
        <v>33307594.15000001</v>
      </c>
      <c r="K24" s="37">
        <f>SUMIF('C-Existing'!$B$12:$B$458,$B24,'C-Existing'!K$12:K$458)</f>
        <v>308371.68999999989</v>
      </c>
      <c r="L24" s="37">
        <f>SUMIF('C-Existing'!$B$12:$B$458,$B24,'C-Existing'!L$12:L$458)</f>
        <v>401578.25999999995</v>
      </c>
      <c r="M24" s="37">
        <f>SUMIF('C-Existing'!$B$12:$B$458,$B24,'C-Existing'!M$12:M$458)</f>
        <v>682062</v>
      </c>
      <c r="N24" s="37">
        <f>SUMIF('C-Existing'!$B$12:$B$458,$B24,'C-Existing'!N$12:N$458)</f>
        <v>0</v>
      </c>
      <c r="O24" s="37">
        <f>SUMIF('C-Existing'!$B$12:$B$458,$B24,'C-Existing'!O$12:O$458)</f>
        <v>657585.25</v>
      </c>
      <c r="P24" s="37">
        <f>SUMIF('C-Existing'!$B$12:$B$458,$B24,'C-Existing'!P$12:P$458)</f>
        <v>316978.46999999997</v>
      </c>
      <c r="Q24" s="37">
        <f>SUMIF('C-Existing'!$B$12:$B$458,$B24,'C-Existing'!Q$12:Q$458)</f>
        <v>340606.77999999997</v>
      </c>
      <c r="R24" s="37">
        <f>SUMIF('C-Existing'!$B$12:$B$458,$B24,'C-Existing'!R$12:R$458)</f>
        <v>84599.79</v>
      </c>
      <c r="S24" s="37">
        <f>SUMIF('C-Existing'!$B$12:$B$458,$B24,'C-Existing'!S$12:S$458)</f>
        <v>32873780.800000004</v>
      </c>
      <c r="T24" s="37">
        <f>SUMIF('C-Existing'!$B$12:$B$458,$B24,'C-Existing'!T$12:T$458)</f>
        <v>32958380.590000004</v>
      </c>
      <c r="U24" s="37">
        <f>SUMIF('C-Existing'!$B$12:$B$458,$B24,'C-Existing'!U$12:U$458)</f>
        <v>1</v>
      </c>
      <c r="V24" s="37">
        <f>SUMIF('C-Existing'!$B$12:$B$458,$B24,'C-Existing'!V$12:V$458)</f>
        <v>268403.69619208336</v>
      </c>
      <c r="W24" s="37">
        <f>SUMIF('C-Existing'!$B$12:$B$458,$B24,'C-Existing'!W$12:W$458)</f>
        <v>0</v>
      </c>
      <c r="X24" s="37">
        <f>SUMIF('C-Existing'!$B$12:$B$458,$B24,'C-Existing'!X$12:X$458)</f>
        <v>209</v>
      </c>
      <c r="Y24" s="37">
        <f>SUMIF('C-Existing'!$B$12:$B$458,$B24,'C-Existing'!Y$12:Y$458)</f>
        <v>0</v>
      </c>
      <c r="Z24" s="37">
        <f>SUMIF('C-Existing'!$B$12:$B$458,$B24,'C-Existing'!Z$12:Z$458)</f>
        <v>0</v>
      </c>
      <c r="AA24" s="37">
        <f>SUMIF('C-Existing'!$B$12:$B$458,$B24,'C-Existing'!AA$12:AA$458)</f>
        <v>0</v>
      </c>
      <c r="AB24" s="37">
        <f>SUMIF('C-Existing'!$B$12:$B$458,$B24,'C-Existing'!AB$12:AB$458)</f>
        <v>0</v>
      </c>
      <c r="AC24" s="37">
        <f>SUMIF('C-Existing'!$B$12:$B$458,$B24,'C-Existing'!AC$12:AC$458)</f>
        <v>61</v>
      </c>
      <c r="AD24" s="37">
        <f>SUMIF('C-Existing'!$B$12:$B$458,$B24,'C-Existing'!AD$12:AD$458)</f>
        <v>0</v>
      </c>
      <c r="AE24" s="56">
        <f>SUMIF('C-Existing'!$B$12:$B$458,$B24,'C-Existing'!AE$12:AE$458)</f>
        <v>9.6699999999999994E-2</v>
      </c>
      <c r="AF24" s="37">
        <f>SUMIF('C-Existing'!$B$12:$B$458,$B24,'C-Existing'!AF$12:AF$458)</f>
        <v>-39969.112980000056</v>
      </c>
      <c r="AG24" s="37">
        <f>SUMIF('C-Existing'!$B$12:$B$458,$B24,'C-Existing'!AG$12:AG$458)</f>
        <v>0</v>
      </c>
      <c r="AH24" s="102">
        <f>SUMIF('C-Existing'!$B$12:$B$458,$B24,'C-Existing'!AH$12:AH$458)</f>
        <v>0</v>
      </c>
      <c r="AI24" s="37">
        <f>SUMIF('C-Existing'!$B$12:$B$458,$B24,'C-Existing'!AI$12:AI$458)</f>
        <v>1385</v>
      </c>
      <c r="AJ24" s="37">
        <f>SUMIF('C-Existing'!$B$12:$B$458,$B24,'C-Existing'!AJ$12:AJ$458)</f>
        <v>368120.25000000006</v>
      </c>
      <c r="AK24" s="37">
        <f>SUMIF('C-Existing'!$B$12:$B$458,$B24,'C-Existing'!AK$12:AK$458)</f>
        <v>0</v>
      </c>
      <c r="AL24" s="37">
        <f>SUMIF('C-Existing'!$B$12:$B$458,$B24,'C-Existing'!AL$12:AL$458)</f>
        <v>0</v>
      </c>
      <c r="AM24" s="37">
        <f>SUMIF('C-Existing'!$B$12:$B$458,$B24,'C-Existing'!AM$12:AM$458)</f>
        <v>0</v>
      </c>
      <c r="AN24" s="37">
        <f>SUMIF('C-Existing'!$B$12:$B$458,$B24,'C-Existing'!AN$12:AN$458)</f>
        <v>0</v>
      </c>
      <c r="AR24" s="37"/>
    </row>
    <row r="25" spans="1:44" x14ac:dyDescent="0.2">
      <c r="A25" s="1">
        <f t="shared" si="2"/>
        <v>5</v>
      </c>
      <c r="B25" s="101">
        <f t="shared" si="3"/>
        <v>43616</v>
      </c>
      <c r="C25" s="37">
        <f>SUMIF('C-Existing'!$B$12:$B$458,$B25,'C-Existing'!C$12:C$458)</f>
        <v>2760817.9499999997</v>
      </c>
      <c r="D25" s="37">
        <f>SUMIF('C-Existing'!$B$12:$B$458,$B25,'C-Existing'!D$12:D$458)</f>
        <v>28568405.539999999</v>
      </c>
      <c r="E25" s="37">
        <f>SUMIF('C-Existing'!$B$12:$B$458,$B25,'C-Existing'!E$12:E$458)</f>
        <v>0</v>
      </c>
      <c r="F25" s="37">
        <f>SUMIF('C-Existing'!$B$12:$B$458,$B25,'C-Existing'!F$12:F$458)</f>
        <v>0</v>
      </c>
      <c r="G25" s="37">
        <f>SUMIF('C-Existing'!$B$12:$B$458,$B25,'C-Existing'!G$12:G$458)</f>
        <v>2054</v>
      </c>
      <c r="H25" s="37">
        <f>SUMIF('C-Existing'!$B$12:$B$458,$B25,'C-Existing'!H$12:H$458)</f>
        <v>32873780.800000004</v>
      </c>
      <c r="I25" s="37">
        <f>SUMIF('C-Existing'!$B$12:$B$458,$B25,'C-Existing'!I$12:I$458)</f>
        <v>84599.790000000037</v>
      </c>
      <c r="J25" s="37">
        <f>SUMIF('C-Existing'!$B$12:$B$458,$B25,'C-Existing'!J$12:J$458)</f>
        <v>32958380.590000004</v>
      </c>
      <c r="K25" s="37">
        <f>SUMIF('C-Existing'!$B$12:$B$458,$B25,'C-Existing'!K$12:K$458)</f>
        <v>305138.57</v>
      </c>
      <c r="L25" s="37">
        <f>SUMIF('C-Existing'!$B$12:$B$458,$B25,'C-Existing'!L$12:L$458)</f>
        <v>389738.36</v>
      </c>
      <c r="M25" s="37">
        <f>SUMIF('C-Existing'!$B$12:$B$458,$B25,'C-Existing'!M$12:M$458)</f>
        <v>951178</v>
      </c>
      <c r="N25" s="37">
        <f>SUMIF('C-Existing'!$B$12:$B$458,$B25,'C-Existing'!N$12:N$458)</f>
        <v>0</v>
      </c>
      <c r="O25" s="37">
        <f>SUMIF('C-Existing'!$B$12:$B$458,$B25,'C-Existing'!O$12:O$458)</f>
        <v>931950</v>
      </c>
      <c r="P25" s="37">
        <f>SUMIF('C-Existing'!$B$12:$B$458,$B25,'C-Existing'!P$12:P$458)</f>
        <v>320965.97000000003</v>
      </c>
      <c r="Q25" s="37">
        <f>SUMIF('C-Existing'!$B$12:$B$458,$B25,'C-Existing'!Q$12:Q$458)</f>
        <v>610984.03000000014</v>
      </c>
      <c r="R25" s="37">
        <f>SUMIF('C-Existing'!$B$12:$B$458,$B25,'C-Existing'!R$12:R$458)</f>
        <v>68772.39</v>
      </c>
      <c r="S25" s="37">
        <f>SUMIF('C-Existing'!$B$12:$B$458,$B25,'C-Existing'!S$12:S$458)</f>
        <v>32262796.769999992</v>
      </c>
      <c r="T25" s="37">
        <f>SUMIF('C-Existing'!$B$12:$B$458,$B25,'C-Existing'!T$12:T$458)</f>
        <v>32331569.159999993</v>
      </c>
      <c r="U25" s="37">
        <f>SUMIF('C-Existing'!$B$12:$B$458,$B25,'C-Existing'!U$12:U$458)</f>
        <v>1</v>
      </c>
      <c r="V25" s="37">
        <f>SUMIF('C-Existing'!$B$12:$B$458,$B25,'C-Existing'!V$12:V$458)</f>
        <v>265589.6169210833</v>
      </c>
      <c r="W25" s="37">
        <f>SUMIF('C-Existing'!$B$12:$B$458,$B25,'C-Existing'!W$12:W$458)</f>
        <v>0</v>
      </c>
      <c r="X25" s="37">
        <f>SUMIF('C-Existing'!$B$12:$B$458,$B25,'C-Existing'!X$12:X$458)</f>
        <v>209</v>
      </c>
      <c r="Y25" s="37">
        <f>SUMIF('C-Existing'!$B$12:$B$458,$B25,'C-Existing'!Y$12:Y$458)</f>
        <v>0</v>
      </c>
      <c r="Z25" s="37">
        <f>SUMIF('C-Existing'!$B$12:$B$458,$B25,'C-Existing'!Z$12:Z$458)</f>
        <v>0</v>
      </c>
      <c r="AA25" s="37">
        <f>SUMIF('C-Existing'!$B$12:$B$458,$B25,'C-Existing'!AA$12:AA$458)</f>
        <v>0</v>
      </c>
      <c r="AB25" s="37">
        <f>SUMIF('C-Existing'!$B$12:$B$458,$B25,'C-Existing'!AB$12:AB$458)</f>
        <v>0</v>
      </c>
      <c r="AC25" s="37">
        <f>SUMIF('C-Existing'!$B$12:$B$458,$B25,'C-Existing'!AC$12:AC$458)</f>
        <v>92</v>
      </c>
      <c r="AD25" s="37">
        <f>SUMIF('C-Existing'!$B$12:$B$458,$B25,'C-Existing'!AD$12:AD$458)</f>
        <v>0</v>
      </c>
      <c r="AE25" s="56">
        <f>SUMIF('C-Existing'!$B$12:$B$458,$B25,'C-Existing'!AE$12:AE$458)</f>
        <v>9.6699999999999994E-2</v>
      </c>
      <c r="AF25" s="37">
        <f>SUMIF('C-Existing'!$B$12:$B$458,$B25,'C-Existing'!AF$12:AF$458)</f>
        <v>-39550.056708000047</v>
      </c>
      <c r="AG25" s="37">
        <f>SUMIF('C-Existing'!$B$12:$B$458,$B25,'C-Existing'!AG$12:AG$458)</f>
        <v>0</v>
      </c>
      <c r="AH25" s="102">
        <f>SUMIF('C-Existing'!$B$12:$B$458,$B25,'C-Existing'!AH$12:AH$458)</f>
        <v>0</v>
      </c>
      <c r="AI25" s="37">
        <f>SUMIF('C-Existing'!$B$12:$B$458,$B25,'C-Existing'!AI$12:AI$458)</f>
        <v>1962</v>
      </c>
      <c r="AJ25" s="37">
        <f>SUMIF('C-Existing'!$B$12:$B$458,$B25,'C-Existing'!AJ$12:AJ$458)</f>
        <v>521892</v>
      </c>
      <c r="AK25" s="37">
        <f>SUMIF('C-Existing'!$B$12:$B$458,$B25,'C-Existing'!AK$12:AK$458)</f>
        <v>0</v>
      </c>
      <c r="AL25" s="37">
        <f>SUMIF('C-Existing'!$B$12:$B$458,$B25,'C-Existing'!AL$12:AL$458)</f>
        <v>0</v>
      </c>
      <c r="AM25" s="37">
        <f>SUMIF('C-Existing'!$B$12:$B$458,$B25,'C-Existing'!AM$12:AM$458)</f>
        <v>0</v>
      </c>
      <c r="AN25" s="37">
        <f>SUMIF('C-Existing'!$B$12:$B$458,$B25,'C-Existing'!AN$12:AN$458)</f>
        <v>0</v>
      </c>
      <c r="AR25" s="37"/>
    </row>
    <row r="26" spans="1:44" x14ac:dyDescent="0.2">
      <c r="A26" s="1">
        <f t="shared" si="2"/>
        <v>6</v>
      </c>
      <c r="B26" s="101">
        <f t="shared" si="3"/>
        <v>43646</v>
      </c>
      <c r="C26" s="37">
        <f>SUMIF('C-Existing'!$B$12:$B$458,$B26,'C-Existing'!C$12:C$458)</f>
        <v>2706811.9400000004</v>
      </c>
      <c r="D26" s="37">
        <f>SUMIF('C-Existing'!$B$12:$B$458,$B26,'C-Existing'!D$12:D$458)</f>
        <v>31275217.48</v>
      </c>
      <c r="E26" s="37">
        <f>SUMIF('C-Existing'!$B$12:$B$458,$B26,'C-Existing'!E$12:E$458)</f>
        <v>0</v>
      </c>
      <c r="F26" s="37">
        <f>SUMIF('C-Existing'!$B$12:$B$458,$B26,'C-Existing'!F$12:F$458)</f>
        <v>0</v>
      </c>
      <c r="G26" s="37">
        <f>SUMIF('C-Existing'!$B$12:$B$458,$B26,'C-Existing'!G$12:G$458)</f>
        <v>2309</v>
      </c>
      <c r="H26" s="37">
        <f>SUMIF('C-Existing'!$B$12:$B$458,$B26,'C-Existing'!H$12:H$458)</f>
        <v>32262796.769999996</v>
      </c>
      <c r="I26" s="37">
        <f>SUMIF('C-Existing'!$B$12:$B$458,$B26,'C-Existing'!I$12:I$458)</f>
        <v>68772.39000000013</v>
      </c>
      <c r="J26" s="37">
        <f>SUMIF('C-Existing'!$B$12:$B$458,$B26,'C-Existing'!J$12:J$458)</f>
        <v>32331569.159999993</v>
      </c>
      <c r="K26" s="37">
        <f>SUMIF('C-Existing'!$B$12:$B$458,$B26,'C-Existing'!K$12:K$458)</f>
        <v>299335.37</v>
      </c>
      <c r="L26" s="37">
        <f>SUMIF('C-Existing'!$B$12:$B$458,$B26,'C-Existing'!L$12:L$458)</f>
        <v>368107.76000000007</v>
      </c>
      <c r="M26" s="37">
        <f>SUMIF('C-Existing'!$B$12:$B$458,$B26,'C-Existing'!M$12:M$458)</f>
        <v>1068845</v>
      </c>
      <c r="N26" s="37">
        <f>SUMIF('C-Existing'!$B$12:$B$458,$B26,'C-Existing'!N$12:N$458)</f>
        <v>0</v>
      </c>
      <c r="O26" s="37">
        <f>SUMIF('C-Existing'!$B$12:$B$458,$B26,'C-Existing'!O$12:O$458)</f>
        <v>1046900</v>
      </c>
      <c r="P26" s="37">
        <f>SUMIF('C-Existing'!$B$12:$B$458,$B26,'C-Existing'!P$12:P$458)</f>
        <v>319584.31000000011</v>
      </c>
      <c r="Q26" s="37">
        <f>SUMIF('C-Existing'!$B$12:$B$458,$B26,'C-Existing'!Q$12:Q$458)</f>
        <v>727315.69000000018</v>
      </c>
      <c r="R26" s="37">
        <f>SUMIF('C-Existing'!$B$12:$B$458,$B26,'C-Existing'!R$12:R$458)</f>
        <v>48523.45</v>
      </c>
      <c r="S26" s="37">
        <f>SUMIF('C-Existing'!$B$12:$B$458,$B26,'C-Existing'!S$12:S$458)</f>
        <v>31535481.080000006</v>
      </c>
      <c r="T26" s="37">
        <f>SUMIF('C-Existing'!$B$12:$B$458,$B26,'C-Existing'!T$12:T$458)</f>
        <v>31584004.530000001</v>
      </c>
      <c r="U26" s="37">
        <f>SUMIF('C-Existing'!$B$12:$B$458,$B26,'C-Existing'!U$12:U$458)</f>
        <v>1</v>
      </c>
      <c r="V26" s="37">
        <f>SUMIF('C-Existing'!$B$12:$B$458,$B26,'C-Existing'!V$12:V$458)</f>
        <v>260538.5614809999</v>
      </c>
      <c r="W26" s="37">
        <f>SUMIF('C-Existing'!$B$12:$B$458,$B26,'C-Existing'!W$12:W$458)</f>
        <v>0</v>
      </c>
      <c r="X26" s="37">
        <f>SUMIF('C-Existing'!$B$12:$B$458,$B26,'C-Existing'!X$12:X$458)</f>
        <v>209</v>
      </c>
      <c r="Y26" s="37">
        <f>SUMIF('C-Existing'!$B$12:$B$458,$B26,'C-Existing'!Y$12:Y$458)</f>
        <v>0</v>
      </c>
      <c r="Z26" s="37">
        <f>SUMIF('C-Existing'!$B$12:$B$458,$B26,'C-Existing'!Z$12:Z$458)</f>
        <v>0</v>
      </c>
      <c r="AA26" s="37">
        <f>SUMIF('C-Existing'!$B$12:$B$458,$B26,'C-Existing'!AA$12:AA$458)</f>
        <v>0</v>
      </c>
      <c r="AB26" s="37">
        <f>SUMIF('C-Existing'!$B$12:$B$458,$B26,'C-Existing'!AB$12:AB$458)</f>
        <v>0</v>
      </c>
      <c r="AC26" s="37">
        <f>SUMIF('C-Existing'!$B$12:$B$458,$B26,'C-Existing'!AC$12:AC$458)</f>
        <v>105</v>
      </c>
      <c r="AD26" s="37">
        <f>SUMIF('C-Existing'!$B$12:$B$458,$B26,'C-Existing'!AD$12:AD$458)</f>
        <v>0</v>
      </c>
      <c r="AE26" s="56">
        <f>SUMIF('C-Existing'!$B$12:$B$458,$B26,'C-Existing'!AE$12:AE$458)</f>
        <v>9.6699999999999994E-2</v>
      </c>
      <c r="AF26" s="37">
        <f>SUMIF('C-Existing'!$B$12:$B$458,$B26,'C-Existing'!AF$12:AF$458)</f>
        <v>-38797.882992000035</v>
      </c>
      <c r="AG26" s="37">
        <f>SUMIF('C-Existing'!$B$12:$B$458,$B26,'C-Existing'!AG$12:AG$458)</f>
        <v>0</v>
      </c>
      <c r="AH26" s="102">
        <f>SUMIF('C-Existing'!$B$12:$B$458,$B26,'C-Existing'!AH$12:AH$458)</f>
        <v>0</v>
      </c>
      <c r="AI26" s="37">
        <f>SUMIF('C-Existing'!$B$12:$B$458,$B26,'C-Existing'!AI$12:AI$458)</f>
        <v>2204</v>
      </c>
      <c r="AJ26" s="37">
        <f>SUMIF('C-Existing'!$B$12:$B$458,$B26,'C-Existing'!AJ$12:AJ$458)</f>
        <v>586264</v>
      </c>
      <c r="AK26" s="37">
        <f>SUMIF('C-Existing'!$B$12:$B$458,$B26,'C-Existing'!AK$12:AK$458)</f>
        <v>0</v>
      </c>
      <c r="AL26" s="37">
        <f>SUMIF('C-Existing'!$B$12:$B$458,$B26,'C-Existing'!AL$12:AL$458)</f>
        <v>0</v>
      </c>
      <c r="AM26" s="37">
        <f>SUMIF('C-Existing'!$B$12:$B$458,$B26,'C-Existing'!AM$12:AM$458)</f>
        <v>0</v>
      </c>
      <c r="AN26" s="37">
        <f>SUMIF('C-Existing'!$B$12:$B$458,$B26,'C-Existing'!AN$12:AN$458)</f>
        <v>0</v>
      </c>
      <c r="AR26" s="37"/>
    </row>
    <row r="27" spans="1:44" x14ac:dyDescent="0.2">
      <c r="A27" s="1">
        <f t="shared" si="2"/>
        <v>7</v>
      </c>
      <c r="B27" s="101">
        <f t="shared" si="3"/>
        <v>43677</v>
      </c>
      <c r="C27" s="37">
        <f>SUMIF('C-Existing'!$B$12:$B$458,$B27,'C-Existing'!C$12:C$458)</f>
        <v>2682067.2200000002</v>
      </c>
      <c r="D27" s="37">
        <f>SUMIF('C-Existing'!$B$12:$B$458,$B27,'C-Existing'!D$12:D$458)</f>
        <v>33957284.700000003</v>
      </c>
      <c r="E27" s="37">
        <f>SUMIF('C-Existing'!$B$12:$B$458,$B27,'C-Existing'!E$12:E$458)</f>
        <v>0</v>
      </c>
      <c r="F27" s="37">
        <f>SUMIF('C-Existing'!$B$12:$B$458,$B27,'C-Existing'!F$12:F$458)</f>
        <v>0</v>
      </c>
      <c r="G27" s="37">
        <f>SUMIF('C-Existing'!$B$12:$B$458,$B27,'C-Existing'!G$12:G$458)</f>
        <v>2763</v>
      </c>
      <c r="H27" s="37">
        <f>SUMIF('C-Existing'!$B$12:$B$458,$B27,'C-Existing'!H$12:H$458)</f>
        <v>31535481.080000006</v>
      </c>
      <c r="I27" s="37">
        <f>SUMIF('C-Existing'!$B$12:$B$458,$B27,'C-Existing'!I$12:I$458)</f>
        <v>48523.450000000186</v>
      </c>
      <c r="J27" s="37">
        <f>SUMIF('C-Existing'!$B$12:$B$458,$B27,'C-Existing'!J$12:J$458)</f>
        <v>31584004.530000001</v>
      </c>
      <c r="K27" s="37">
        <f>SUMIF('C-Existing'!$B$12:$B$458,$B27,'C-Existing'!K$12:K$458)</f>
        <v>292414.18999999983</v>
      </c>
      <c r="L27" s="37">
        <f>SUMIF('C-Existing'!$B$12:$B$458,$B27,'C-Existing'!L$12:L$458)</f>
        <v>340937.64</v>
      </c>
      <c r="M27" s="37">
        <f>SUMIF('C-Existing'!$B$12:$B$458,$B27,'C-Existing'!M$12:M$458)</f>
        <v>1279175</v>
      </c>
      <c r="N27" s="37">
        <f>SUMIF('C-Existing'!$B$12:$B$458,$B27,'C-Existing'!N$12:N$458)</f>
        <v>0</v>
      </c>
      <c r="O27" s="37">
        <f>SUMIF('C-Existing'!$B$12:$B$458,$B27,'C-Existing'!O$12:O$458)</f>
        <v>1253050</v>
      </c>
      <c r="P27" s="37">
        <f>SUMIF('C-Existing'!$B$12:$B$458,$B27,'C-Existing'!P$12:P$458)</f>
        <v>320450.59999999998</v>
      </c>
      <c r="Q27" s="37">
        <f>SUMIF('C-Existing'!$B$12:$B$458,$B27,'C-Existing'!Q$12:Q$458)</f>
        <v>932599.4</v>
      </c>
      <c r="R27" s="37">
        <f>SUMIF('C-Existing'!$B$12:$B$458,$B27,'C-Existing'!R$12:R$458)</f>
        <v>20487.04</v>
      </c>
      <c r="S27" s="37">
        <f>SUMIF('C-Existing'!$B$12:$B$458,$B27,'C-Existing'!S$12:S$458)</f>
        <v>30602881.680000007</v>
      </c>
      <c r="T27" s="37">
        <f>SUMIF('C-Existing'!$B$12:$B$458,$B27,'C-Existing'!T$12:T$458)</f>
        <v>30623368.720000006</v>
      </c>
      <c r="U27" s="37">
        <f>SUMIF('C-Existing'!$B$12:$B$458,$B27,'C-Existing'!U$12:U$458)</f>
        <v>1</v>
      </c>
      <c r="V27" s="37">
        <f>SUMIF('C-Existing'!$B$12:$B$458,$B27,'C-Existing'!V$12:V$458)</f>
        <v>254514.43650424998</v>
      </c>
      <c r="W27" s="37">
        <f>SUMIF('C-Existing'!$B$12:$B$458,$B27,'C-Existing'!W$12:W$458)</f>
        <v>0</v>
      </c>
      <c r="X27" s="37">
        <f>SUMIF('C-Existing'!$B$12:$B$458,$B27,'C-Existing'!X$12:X$458)</f>
        <v>209</v>
      </c>
      <c r="Y27" s="37">
        <f>SUMIF('C-Existing'!$B$12:$B$458,$B27,'C-Existing'!Y$12:Y$458)</f>
        <v>0</v>
      </c>
      <c r="Z27" s="37">
        <f>SUMIF('C-Existing'!$B$12:$B$458,$B27,'C-Existing'!Z$12:Z$458)</f>
        <v>0</v>
      </c>
      <c r="AA27" s="37">
        <f>SUMIF('C-Existing'!$B$12:$B$458,$B27,'C-Existing'!AA$12:AA$458)</f>
        <v>0</v>
      </c>
      <c r="AB27" s="37">
        <f>SUMIF('C-Existing'!$B$12:$B$458,$B27,'C-Existing'!AB$12:AB$458)</f>
        <v>0</v>
      </c>
      <c r="AC27" s="37">
        <f>SUMIF('C-Existing'!$B$12:$B$458,$B27,'C-Existing'!AC$12:AC$458)</f>
        <v>125</v>
      </c>
      <c r="AD27" s="37">
        <f>SUMIF('C-Existing'!$B$12:$B$458,$B27,'C-Existing'!AD$12:AD$458)</f>
        <v>0</v>
      </c>
      <c r="AE27" s="56">
        <f>SUMIF('C-Existing'!$B$12:$B$458,$B27,'C-Existing'!AE$12:AE$458)</f>
        <v>9.6699999999999994E-2</v>
      </c>
      <c r="AF27" s="37">
        <f>SUMIF('C-Existing'!$B$12:$B$458,$B27,'C-Existing'!AF$12:AF$458)</f>
        <v>-37900.805436000046</v>
      </c>
      <c r="AG27" s="37">
        <f>SUMIF('C-Existing'!$B$12:$B$458,$B27,'C-Existing'!AG$12:AG$458)</f>
        <v>0</v>
      </c>
      <c r="AH27" s="102">
        <f>SUMIF('C-Existing'!$B$12:$B$458,$B27,'C-Existing'!AH$12:AH$458)</f>
        <v>0</v>
      </c>
      <c r="AI27" s="37">
        <f>SUMIF('C-Existing'!$B$12:$B$458,$B27,'C-Existing'!AI$12:AI$458)</f>
        <v>2638</v>
      </c>
      <c r="AJ27" s="37">
        <f>SUMIF('C-Existing'!$B$12:$B$458,$B27,'C-Existing'!AJ$12:AJ$458)</f>
        <v>701708</v>
      </c>
      <c r="AK27" s="37">
        <f>SUMIF('C-Existing'!$B$12:$B$458,$B27,'C-Existing'!AK$12:AK$458)</f>
        <v>0</v>
      </c>
      <c r="AL27" s="37">
        <f>SUMIF('C-Existing'!$B$12:$B$458,$B27,'C-Existing'!AL$12:AL$458)</f>
        <v>0</v>
      </c>
      <c r="AM27" s="37">
        <f>SUMIF('C-Existing'!$B$12:$B$458,$B27,'C-Existing'!AM$12:AM$458)</f>
        <v>0</v>
      </c>
      <c r="AN27" s="37">
        <f>SUMIF('C-Existing'!$B$12:$B$458,$B27,'C-Existing'!AN$12:AN$458)</f>
        <v>0</v>
      </c>
      <c r="AR27" s="37"/>
    </row>
    <row r="28" spans="1:44" x14ac:dyDescent="0.2">
      <c r="A28" s="1">
        <f t="shared" si="2"/>
        <v>8</v>
      </c>
      <c r="B28" s="101">
        <f t="shared" si="3"/>
        <v>43708</v>
      </c>
      <c r="C28" s="37">
        <f>SUMIF('C-Existing'!$B$12:$B$458,$B28,'C-Existing'!C$12:C$458)</f>
        <v>2467993.1700000004</v>
      </c>
      <c r="D28" s="37">
        <f>SUMIF('C-Existing'!$B$12:$B$458,$B28,'C-Existing'!D$12:D$458)</f>
        <v>36425277.870000005</v>
      </c>
      <c r="E28" s="37">
        <f>SUMIF('C-Existing'!$B$12:$B$458,$B28,'C-Existing'!E$12:E$458)</f>
        <v>0</v>
      </c>
      <c r="F28" s="37">
        <f>SUMIF('C-Existing'!$B$12:$B$458,$B28,'C-Existing'!F$12:F$458)</f>
        <v>0</v>
      </c>
      <c r="G28" s="37">
        <f>SUMIF('C-Existing'!$B$12:$B$458,$B28,'C-Existing'!G$12:G$458)</f>
        <v>2706</v>
      </c>
      <c r="H28" s="37">
        <f>SUMIF('C-Existing'!$B$12:$B$458,$B28,'C-Existing'!H$12:H$458)</f>
        <v>30602881.680000007</v>
      </c>
      <c r="I28" s="37">
        <f>SUMIF('C-Existing'!$B$12:$B$458,$B28,'C-Existing'!I$12:I$458)</f>
        <v>20487.040000000037</v>
      </c>
      <c r="J28" s="37">
        <f>SUMIF('C-Existing'!$B$12:$B$458,$B28,'C-Existing'!J$12:J$458)</f>
        <v>30623368.720000006</v>
      </c>
      <c r="K28" s="37">
        <f>SUMIF('C-Existing'!$B$12:$B$458,$B28,'C-Existing'!K$12:K$458)</f>
        <v>283520.34999999992</v>
      </c>
      <c r="L28" s="37">
        <f>SUMIF('C-Existing'!$B$12:$B$458,$B28,'C-Existing'!L$12:L$458)</f>
        <v>304007.38999999996</v>
      </c>
      <c r="M28" s="37">
        <f>SUMIF('C-Existing'!$B$12:$B$458,$B28,'C-Existing'!M$12:M$458)</f>
        <v>1252632</v>
      </c>
      <c r="N28" s="37">
        <f>SUMIF('C-Existing'!$B$12:$B$458,$B28,'C-Existing'!N$12:N$458)</f>
        <v>0</v>
      </c>
      <c r="O28" s="37">
        <f>SUMIF('C-Existing'!$B$12:$B$458,$B28,'C-Existing'!O$12:O$458)</f>
        <v>1226925</v>
      </c>
      <c r="P28" s="37">
        <f>SUMIF('C-Existing'!$B$12:$B$458,$B28,'C-Existing'!P$12:P$458)</f>
        <v>304007.38999999996</v>
      </c>
      <c r="Q28" s="37">
        <f>SUMIF('C-Existing'!$B$12:$B$458,$B28,'C-Existing'!Q$12:Q$458)</f>
        <v>922917.6100000001</v>
      </c>
      <c r="R28" s="37">
        <f>SUMIF('C-Existing'!$B$12:$B$458,$B28,'C-Existing'!R$12:R$458)</f>
        <v>0</v>
      </c>
      <c r="S28" s="37">
        <f>SUMIF('C-Existing'!$B$12:$B$458,$B28,'C-Existing'!S$12:S$458)</f>
        <v>29679964.069999993</v>
      </c>
      <c r="T28" s="37">
        <f>SUMIF('C-Existing'!$B$12:$B$458,$B28,'C-Existing'!T$12:T$458)</f>
        <v>29679964.069999993</v>
      </c>
      <c r="U28" s="37">
        <f>SUMIF('C-Existing'!$B$12:$B$458,$B28,'C-Existing'!U$12:U$458)</f>
        <v>1</v>
      </c>
      <c r="V28" s="37">
        <f>SUMIF('C-Existing'!$B$12:$B$458,$B28,'C-Existing'!V$12:V$458)</f>
        <v>246773.31293533335</v>
      </c>
      <c r="W28" s="37">
        <f>SUMIF('C-Existing'!$B$12:$B$458,$B28,'C-Existing'!W$12:W$458)</f>
        <v>0</v>
      </c>
      <c r="X28" s="37">
        <f>SUMIF('C-Existing'!$B$12:$B$458,$B28,'C-Existing'!X$12:X$458)</f>
        <v>209</v>
      </c>
      <c r="Y28" s="37">
        <f>SUMIF('C-Existing'!$B$12:$B$458,$B28,'C-Existing'!Y$12:Y$458)</f>
        <v>0</v>
      </c>
      <c r="Z28" s="37">
        <f>SUMIF('C-Existing'!$B$12:$B$458,$B28,'C-Existing'!Z$12:Z$458)</f>
        <v>0</v>
      </c>
      <c r="AA28" s="37">
        <f>SUMIF('C-Existing'!$B$12:$B$458,$B28,'C-Existing'!AA$12:AA$458)</f>
        <v>0</v>
      </c>
      <c r="AB28" s="37">
        <f>SUMIF('C-Existing'!$B$12:$B$458,$B28,'C-Existing'!AB$12:AB$458)</f>
        <v>0</v>
      </c>
      <c r="AC28" s="37">
        <f>SUMIF('C-Existing'!$B$12:$B$458,$B28,'C-Existing'!AC$12:AC$458)</f>
        <v>123</v>
      </c>
      <c r="AD28" s="37">
        <f>SUMIF('C-Existing'!$B$12:$B$458,$B28,'C-Existing'!AD$12:AD$458)</f>
        <v>0</v>
      </c>
      <c r="AE28" s="56">
        <f>SUMIF('C-Existing'!$B$12:$B$458,$B28,'C-Existing'!AE$12:AE$458)</f>
        <v>9.6699999999999994E-2</v>
      </c>
      <c r="AF28" s="37">
        <f>SUMIF('C-Existing'!$B$12:$B$458,$B28,'C-Existing'!AF$12:AF$458)</f>
        <v>-36748.042464000049</v>
      </c>
      <c r="AG28" s="37">
        <f>SUMIF('C-Existing'!$B$12:$B$458,$B28,'C-Existing'!AG$12:AG$458)</f>
        <v>0</v>
      </c>
      <c r="AH28" s="102">
        <f>SUMIF('C-Existing'!$B$12:$B$458,$B28,'C-Existing'!AH$12:AH$458)</f>
        <v>0</v>
      </c>
      <c r="AI28" s="37">
        <f>SUMIF('C-Existing'!$B$12:$B$458,$B28,'C-Existing'!AI$12:AI$458)</f>
        <v>2583</v>
      </c>
      <c r="AJ28" s="37">
        <f>SUMIF('C-Existing'!$B$12:$B$458,$B28,'C-Existing'!AJ$12:AJ$458)</f>
        <v>687078</v>
      </c>
      <c r="AK28" s="37">
        <f>SUMIF('C-Existing'!$B$12:$B$458,$B28,'C-Existing'!AK$12:AK$458)</f>
        <v>0</v>
      </c>
      <c r="AL28" s="37">
        <f>SUMIF('C-Existing'!$B$12:$B$458,$B28,'C-Existing'!AL$12:AL$458)</f>
        <v>0</v>
      </c>
      <c r="AM28" s="37">
        <f>SUMIF('C-Existing'!$B$12:$B$458,$B28,'C-Existing'!AM$12:AM$458)</f>
        <v>0</v>
      </c>
      <c r="AN28" s="37">
        <f>SUMIF('C-Existing'!$B$12:$B$458,$B28,'C-Existing'!AN$12:AN$458)</f>
        <v>0</v>
      </c>
      <c r="AR28" s="37"/>
    </row>
    <row r="29" spans="1:44" x14ac:dyDescent="0.2">
      <c r="A29" s="1">
        <f t="shared" si="2"/>
        <v>9</v>
      </c>
      <c r="B29" s="101">
        <f t="shared" si="3"/>
        <v>43738</v>
      </c>
      <c r="C29" s="37">
        <f>SUMIF('C-Existing'!$B$12:$B$458,$B29,'C-Existing'!C$12:C$458)</f>
        <v>2100883.2899999996</v>
      </c>
      <c r="D29" s="37">
        <f>SUMIF('C-Existing'!$B$12:$B$458,$B29,'C-Existing'!D$12:D$458)</f>
        <v>38526161.160000004</v>
      </c>
      <c r="E29" s="37">
        <f>SUMIF('C-Existing'!$B$12:$B$458,$B29,'C-Existing'!E$12:E$458)</f>
        <v>0</v>
      </c>
      <c r="F29" s="37">
        <f>SUMIF('C-Existing'!$B$12:$B$458,$B29,'C-Existing'!F$12:F$458)</f>
        <v>0</v>
      </c>
      <c r="G29" s="37">
        <f>SUMIF('C-Existing'!$B$12:$B$458,$B29,'C-Existing'!G$12:G$458)</f>
        <v>2679</v>
      </c>
      <c r="H29" s="37">
        <f>SUMIF('C-Existing'!$B$12:$B$458,$B29,'C-Existing'!H$12:H$458)</f>
        <v>29679964.069999997</v>
      </c>
      <c r="I29" s="37">
        <f>SUMIF('C-Existing'!$B$12:$B$458,$B29,'C-Existing'!I$12:I$458)</f>
        <v>0</v>
      </c>
      <c r="J29" s="37">
        <f>SUMIF('C-Existing'!$B$12:$B$458,$B29,'C-Existing'!J$12:J$458)</f>
        <v>29679964.069999993</v>
      </c>
      <c r="K29" s="37">
        <f>SUMIF('C-Existing'!$B$12:$B$458,$B29,'C-Existing'!K$12:K$458)</f>
        <v>274786</v>
      </c>
      <c r="L29" s="37">
        <f>SUMIF('C-Existing'!$B$12:$B$458,$B29,'C-Existing'!L$12:L$458)</f>
        <v>274786</v>
      </c>
      <c r="M29" s="37">
        <f>SUMIF('C-Existing'!$B$12:$B$458,$B29,'C-Existing'!M$12:M$458)</f>
        <v>1240605</v>
      </c>
      <c r="N29" s="37">
        <f>SUMIF('C-Existing'!$B$12:$B$458,$B29,'C-Existing'!N$12:N$458)</f>
        <v>0</v>
      </c>
      <c r="O29" s="37">
        <f>SUMIF('C-Existing'!$B$12:$B$458,$B29,'C-Existing'!O$12:O$458)</f>
        <v>1214209.3900000001</v>
      </c>
      <c r="P29" s="37">
        <f>SUMIF('C-Existing'!$B$12:$B$458,$B29,'C-Existing'!P$12:P$458)</f>
        <v>274786</v>
      </c>
      <c r="Q29" s="37">
        <f>SUMIF('C-Existing'!$B$12:$B$458,$B29,'C-Existing'!Q$12:Q$458)</f>
        <v>939423.3899999999</v>
      </c>
      <c r="R29" s="37">
        <f>SUMIF('C-Existing'!$B$12:$B$458,$B29,'C-Existing'!R$12:R$458)</f>
        <v>0</v>
      </c>
      <c r="S29" s="37">
        <f>SUMIF('C-Existing'!$B$12:$B$458,$B29,'C-Existing'!S$12:S$458)</f>
        <v>28740540.679999996</v>
      </c>
      <c r="T29" s="37">
        <f>SUMIF('C-Existing'!$B$12:$B$458,$B29,'C-Existing'!T$12:T$458)</f>
        <v>28740540.679999996</v>
      </c>
      <c r="U29" s="37">
        <f>SUMIF('C-Existing'!$B$12:$B$458,$B29,'C-Existing'!U$12:U$458)</f>
        <v>1</v>
      </c>
      <c r="V29" s="37">
        <f>SUMIF('C-Existing'!$B$12:$B$458,$B29,'C-Existing'!V$12:V$458)</f>
        <v>239171.04379741658</v>
      </c>
      <c r="W29" s="37">
        <f>SUMIF('C-Existing'!$B$12:$B$458,$B29,'C-Existing'!W$12:W$458)</f>
        <v>0</v>
      </c>
      <c r="X29" s="37">
        <f>SUMIF('C-Existing'!$B$12:$B$458,$B29,'C-Existing'!X$12:X$458)</f>
        <v>209</v>
      </c>
      <c r="Y29" s="37">
        <f>SUMIF('C-Existing'!$B$12:$B$458,$B29,'C-Existing'!Y$12:Y$458)</f>
        <v>0</v>
      </c>
      <c r="Z29" s="37">
        <f>SUMIF('C-Existing'!$B$12:$B$458,$B29,'C-Existing'!Z$12:Z$458)</f>
        <v>0</v>
      </c>
      <c r="AA29" s="37">
        <f>SUMIF('C-Existing'!$B$12:$B$458,$B29,'C-Existing'!AA$12:AA$458)</f>
        <v>0</v>
      </c>
      <c r="AB29" s="37">
        <f>SUMIF('C-Existing'!$B$12:$B$458,$B29,'C-Existing'!AB$12:AB$458)</f>
        <v>0</v>
      </c>
      <c r="AC29" s="37">
        <f>SUMIF('C-Existing'!$B$12:$B$458,$B29,'C-Existing'!AC$12:AC$458)</f>
        <v>122</v>
      </c>
      <c r="AD29" s="37">
        <f>SUMIF('C-Existing'!$B$12:$B$458,$B29,'C-Existing'!AD$12:AD$458)</f>
        <v>0</v>
      </c>
      <c r="AE29" s="56">
        <f>SUMIF('C-Existing'!$B$12:$B$458,$B29,'C-Existing'!AE$12:AE$458)</f>
        <v>9.6699999999999994E-2</v>
      </c>
      <c r="AF29" s="37">
        <f>SUMIF('C-Existing'!$B$12:$B$458,$B29,'C-Existing'!AF$12:AF$458)</f>
        <v>-35615.956884000036</v>
      </c>
      <c r="AG29" s="37">
        <f>SUMIF('C-Existing'!$B$12:$B$458,$B29,'C-Existing'!AG$12:AG$458)</f>
        <v>0</v>
      </c>
      <c r="AH29" s="102">
        <f>SUMIF('C-Existing'!$B$12:$B$458,$B29,'C-Existing'!AH$12:AH$458)</f>
        <v>0</v>
      </c>
      <c r="AI29" s="37">
        <f>SUMIF('C-Existing'!$B$12:$B$458,$B29,'C-Existing'!AI$12:AI$458)</f>
        <v>2557</v>
      </c>
      <c r="AJ29" s="37">
        <f>SUMIF('C-Existing'!$B$12:$B$458,$B29,'C-Existing'!AJ$12:AJ$458)</f>
        <v>679796.39</v>
      </c>
      <c r="AK29" s="37">
        <f>SUMIF('C-Existing'!$B$12:$B$458,$B29,'C-Existing'!AK$12:AK$458)</f>
        <v>0</v>
      </c>
      <c r="AL29" s="37">
        <f>SUMIF('C-Existing'!$B$12:$B$458,$B29,'C-Existing'!AL$12:AL$458)</f>
        <v>0</v>
      </c>
      <c r="AM29" s="37">
        <f>SUMIF('C-Existing'!$B$12:$B$458,$B29,'C-Existing'!AM$12:AM$458)</f>
        <v>0</v>
      </c>
      <c r="AN29" s="37">
        <f>SUMIF('C-Existing'!$B$12:$B$458,$B29,'C-Existing'!AN$12:AN$458)</f>
        <v>0</v>
      </c>
      <c r="AR29" s="37"/>
    </row>
    <row r="30" spans="1:44" x14ac:dyDescent="0.2">
      <c r="A30" s="1">
        <f t="shared" si="2"/>
        <v>10</v>
      </c>
      <c r="B30" s="101">
        <f t="shared" si="3"/>
        <v>43769</v>
      </c>
      <c r="C30" s="37">
        <f>SUMIF('C-Existing'!$B$12:$B$458,$B30,'C-Existing'!C$12:C$458)</f>
        <v>1695394.35</v>
      </c>
      <c r="D30" s="37">
        <f>SUMIF('C-Existing'!$B$12:$B$458,$B30,'C-Existing'!D$12:D$458)</f>
        <v>40221555.510000005</v>
      </c>
      <c r="E30" s="37">
        <f>SUMIF('C-Existing'!$B$12:$B$458,$B30,'C-Existing'!E$12:E$458)</f>
        <v>0</v>
      </c>
      <c r="F30" s="37">
        <f>SUMIF('C-Existing'!$B$12:$B$458,$B30,'C-Existing'!F$12:F$458)</f>
        <v>0</v>
      </c>
      <c r="G30" s="37">
        <f>SUMIF('C-Existing'!$B$12:$B$458,$B30,'C-Existing'!G$12:G$458)</f>
        <v>2470</v>
      </c>
      <c r="H30" s="37">
        <f>SUMIF('C-Existing'!$B$12:$B$458,$B30,'C-Existing'!H$12:H$458)</f>
        <v>28740540.679999996</v>
      </c>
      <c r="I30" s="37">
        <f>SUMIF('C-Existing'!$B$12:$B$458,$B30,'C-Existing'!I$12:I$458)</f>
        <v>0</v>
      </c>
      <c r="J30" s="37">
        <f>SUMIF('C-Existing'!$B$12:$B$458,$B30,'C-Existing'!J$12:J$458)</f>
        <v>28740540.679999996</v>
      </c>
      <c r="K30" s="37">
        <f>SUMIF('C-Existing'!$B$12:$B$458,$B30,'C-Existing'!K$12:K$458)</f>
        <v>266088.56999999983</v>
      </c>
      <c r="L30" s="37">
        <f>SUMIF('C-Existing'!$B$12:$B$458,$B30,'C-Existing'!L$12:L$458)</f>
        <v>266088.56999999983</v>
      </c>
      <c r="M30" s="37">
        <f>SUMIF('C-Existing'!$B$12:$B$458,$B30,'C-Existing'!M$12:M$458)</f>
        <v>1141064</v>
      </c>
      <c r="N30" s="37">
        <f>SUMIF('C-Existing'!$B$12:$B$458,$B30,'C-Existing'!N$12:N$458)</f>
        <v>0</v>
      </c>
      <c r="O30" s="37">
        <f>SUMIF('C-Existing'!$B$12:$B$458,$B30,'C-Existing'!O$12:O$458)</f>
        <v>1115775</v>
      </c>
      <c r="P30" s="37">
        <f>SUMIF('C-Existing'!$B$12:$B$458,$B30,'C-Existing'!P$12:P$458)</f>
        <v>266088.56999999983</v>
      </c>
      <c r="Q30" s="37">
        <f>SUMIF('C-Existing'!$B$12:$B$458,$B30,'C-Existing'!Q$12:Q$458)</f>
        <v>849686.42999999982</v>
      </c>
      <c r="R30" s="37">
        <f>SUMIF('C-Existing'!$B$12:$B$458,$B30,'C-Existing'!R$12:R$458)</f>
        <v>0</v>
      </c>
      <c r="S30" s="37">
        <f>SUMIF('C-Existing'!$B$12:$B$458,$B30,'C-Existing'!S$12:S$458)</f>
        <v>27890854.25</v>
      </c>
      <c r="T30" s="37">
        <f>SUMIF('C-Existing'!$B$12:$B$458,$B30,'C-Existing'!T$12:T$458)</f>
        <v>27890854.25</v>
      </c>
      <c r="U30" s="37">
        <f>SUMIF('C-Existing'!$B$12:$B$458,$B30,'C-Existing'!U$12:U$458)</f>
        <v>1</v>
      </c>
      <c r="V30" s="37">
        <f>SUMIF('C-Existing'!$B$12:$B$458,$B30,'C-Existing'!V$12:V$458)</f>
        <v>231600.8569796666</v>
      </c>
      <c r="W30" s="37">
        <f>SUMIF('C-Existing'!$B$12:$B$458,$B30,'C-Existing'!W$12:W$458)</f>
        <v>0</v>
      </c>
      <c r="X30" s="37">
        <f>SUMIF('C-Existing'!$B$12:$B$458,$B30,'C-Existing'!X$12:X$458)</f>
        <v>209</v>
      </c>
      <c r="Y30" s="37">
        <f>SUMIF('C-Existing'!$B$12:$B$458,$B30,'C-Existing'!Y$12:Y$458)</f>
        <v>0</v>
      </c>
      <c r="Z30" s="37">
        <f>SUMIF('C-Existing'!$B$12:$B$458,$B30,'C-Existing'!Z$12:Z$458)</f>
        <v>0</v>
      </c>
      <c r="AA30" s="37">
        <f>SUMIF('C-Existing'!$B$12:$B$458,$B30,'C-Existing'!AA$12:AA$458)</f>
        <v>0</v>
      </c>
      <c r="AB30" s="37">
        <f>SUMIF('C-Existing'!$B$12:$B$458,$B30,'C-Existing'!AB$12:AB$458)</f>
        <v>0</v>
      </c>
      <c r="AC30" s="37">
        <f>SUMIF('C-Existing'!$B$12:$B$458,$B30,'C-Existing'!AC$12:AC$458)</f>
        <v>121</v>
      </c>
      <c r="AD30" s="37">
        <f>SUMIF('C-Existing'!$B$12:$B$458,$B30,'C-Existing'!AD$12:AD$458)</f>
        <v>0</v>
      </c>
      <c r="AE30" s="56">
        <f>SUMIF('C-Existing'!$B$12:$B$458,$B30,'C-Existing'!AE$12:AE$458)</f>
        <v>9.6699999999999994E-2</v>
      </c>
      <c r="AF30" s="37">
        <f>SUMIF('C-Existing'!$B$12:$B$458,$B30,'C-Existing'!AF$12:AF$458)</f>
        <v>-34488.648816000037</v>
      </c>
      <c r="AG30" s="37">
        <f>SUMIF('C-Existing'!$B$12:$B$458,$B30,'C-Existing'!AG$12:AG$458)</f>
        <v>0</v>
      </c>
      <c r="AH30" s="102">
        <f>SUMIF('C-Existing'!$B$12:$B$458,$B30,'C-Existing'!AH$12:AH$458)</f>
        <v>0</v>
      </c>
      <c r="AI30" s="37">
        <f>SUMIF('C-Existing'!$B$12:$B$458,$B30,'C-Existing'!AI$12:AI$458)</f>
        <v>2349</v>
      </c>
      <c r="AJ30" s="37">
        <f>SUMIF('C-Existing'!$B$12:$B$458,$B30,'C-Existing'!AJ$12:AJ$458)</f>
        <v>624834</v>
      </c>
      <c r="AK30" s="37">
        <f>SUMIF('C-Existing'!$B$12:$B$458,$B30,'C-Existing'!AK$12:AK$458)</f>
        <v>0</v>
      </c>
      <c r="AL30" s="37">
        <f>SUMIF('C-Existing'!$B$12:$B$458,$B30,'C-Existing'!AL$12:AL$458)</f>
        <v>0</v>
      </c>
      <c r="AM30" s="37">
        <f>SUMIF('C-Existing'!$B$12:$B$458,$B30,'C-Existing'!AM$12:AM$458)</f>
        <v>0</v>
      </c>
      <c r="AN30" s="37">
        <f>SUMIF('C-Existing'!$B$12:$B$458,$B30,'C-Existing'!AN$12:AN$458)</f>
        <v>0</v>
      </c>
      <c r="AR30" s="37"/>
    </row>
    <row r="31" spans="1:44" x14ac:dyDescent="0.2">
      <c r="A31" s="1">
        <f t="shared" si="2"/>
        <v>11</v>
      </c>
      <c r="B31" s="101">
        <f t="shared" si="3"/>
        <v>43799</v>
      </c>
      <c r="C31" s="37">
        <f>SUMIF('C-Existing'!$B$12:$B$458,$B31,'C-Existing'!C$12:C$458)</f>
        <v>1065613.29</v>
      </c>
      <c r="D31" s="37">
        <f>SUMIF('C-Existing'!$B$12:$B$458,$B31,'C-Existing'!D$12:D$458)</f>
        <v>41287168.800000004</v>
      </c>
      <c r="E31" s="37">
        <f>SUMIF('C-Existing'!$B$12:$B$458,$B31,'C-Existing'!E$12:E$458)</f>
        <v>0</v>
      </c>
      <c r="F31" s="37">
        <f>SUMIF('C-Existing'!$B$12:$B$458,$B31,'C-Existing'!F$12:F$458)</f>
        <v>0</v>
      </c>
      <c r="G31" s="37">
        <f>SUMIF('C-Existing'!$B$12:$B$458,$B31,'C-Existing'!G$12:G$458)</f>
        <v>2104</v>
      </c>
      <c r="H31" s="37">
        <f>SUMIF('C-Existing'!$B$12:$B$458,$B31,'C-Existing'!H$12:H$458)</f>
        <v>27890854.250000004</v>
      </c>
      <c r="I31" s="37">
        <f>SUMIF('C-Existing'!$B$12:$B$458,$B31,'C-Existing'!I$12:I$458)</f>
        <v>0</v>
      </c>
      <c r="J31" s="37">
        <f>SUMIF('C-Existing'!$B$12:$B$458,$B31,'C-Existing'!J$12:J$458)</f>
        <v>27890854.25</v>
      </c>
      <c r="K31" s="37">
        <f>SUMIF('C-Existing'!$B$12:$B$458,$B31,'C-Existing'!K$12:K$458)</f>
        <v>258221.9</v>
      </c>
      <c r="L31" s="37">
        <f>SUMIF('C-Existing'!$B$12:$B$458,$B31,'C-Existing'!L$12:L$458)</f>
        <v>258221.9</v>
      </c>
      <c r="M31" s="37">
        <f>SUMIF('C-Existing'!$B$12:$B$458,$B31,'C-Existing'!M$12:M$458)</f>
        <v>971204</v>
      </c>
      <c r="N31" s="37">
        <f>SUMIF('C-Existing'!$B$12:$B$458,$B31,'C-Existing'!N$12:N$458)</f>
        <v>0</v>
      </c>
      <c r="O31" s="37">
        <f>SUMIF('C-Existing'!$B$12:$B$458,$B31,'C-Existing'!O$12:O$458)</f>
        <v>949050</v>
      </c>
      <c r="P31" s="37">
        <f>SUMIF('C-Existing'!$B$12:$B$458,$B31,'C-Existing'!P$12:P$458)</f>
        <v>258221.9</v>
      </c>
      <c r="Q31" s="37">
        <f>SUMIF('C-Existing'!$B$12:$B$458,$B31,'C-Existing'!Q$12:Q$458)</f>
        <v>690828.10000000009</v>
      </c>
      <c r="R31" s="37">
        <f>SUMIF('C-Existing'!$B$12:$B$458,$B31,'C-Existing'!R$12:R$458)</f>
        <v>0</v>
      </c>
      <c r="S31" s="37">
        <f>SUMIF('C-Existing'!$B$12:$B$458,$B31,'C-Existing'!S$12:S$458)</f>
        <v>27200026.149999999</v>
      </c>
      <c r="T31" s="37">
        <f>SUMIF('C-Existing'!$B$12:$B$458,$B31,'C-Existing'!T$12:T$458)</f>
        <v>27200026.149999999</v>
      </c>
      <c r="U31" s="37">
        <f>SUMIF('C-Existing'!$B$12:$B$458,$B31,'C-Existing'!U$12:U$458)</f>
        <v>1</v>
      </c>
      <c r="V31" s="37">
        <f>SUMIF('C-Existing'!$B$12:$B$458,$B31,'C-Existing'!V$12:V$458)</f>
        <v>224753.80049791664</v>
      </c>
      <c r="W31" s="37">
        <f>SUMIF('C-Existing'!$B$12:$B$458,$B31,'C-Existing'!W$12:W$458)</f>
        <v>0</v>
      </c>
      <c r="X31" s="37">
        <f>SUMIF('C-Existing'!$B$12:$B$458,$B31,'C-Existing'!X$12:X$458)</f>
        <v>209</v>
      </c>
      <c r="Y31" s="37">
        <f>SUMIF('C-Existing'!$B$12:$B$458,$B31,'C-Existing'!Y$12:Y$458)</f>
        <v>0</v>
      </c>
      <c r="Z31" s="37">
        <f>SUMIF('C-Existing'!$B$12:$B$458,$B31,'C-Existing'!Z$12:Z$458)</f>
        <v>0</v>
      </c>
      <c r="AA31" s="37">
        <f>SUMIF('C-Existing'!$B$12:$B$458,$B31,'C-Existing'!AA$12:AA$458)</f>
        <v>0</v>
      </c>
      <c r="AB31" s="37">
        <f>SUMIF('C-Existing'!$B$12:$B$458,$B31,'C-Existing'!AB$12:AB$458)</f>
        <v>0</v>
      </c>
      <c r="AC31" s="37">
        <f>SUMIF('C-Existing'!$B$12:$B$458,$B31,'C-Existing'!AC$12:AC$458)</f>
        <v>106</v>
      </c>
      <c r="AD31" s="37">
        <f>SUMIF('C-Existing'!$B$12:$B$458,$B31,'C-Existing'!AD$12:AD$458)</f>
        <v>0</v>
      </c>
      <c r="AE31" s="56">
        <f>SUMIF('C-Existing'!$B$12:$B$458,$B31,'C-Existing'!AE$12:AE$458)</f>
        <v>9.6699999999999994E-2</v>
      </c>
      <c r="AF31" s="37">
        <f>SUMIF('C-Existing'!$B$12:$B$458,$B31,'C-Existing'!AF$12:AF$458)</f>
        <v>-33469.025100000043</v>
      </c>
      <c r="AG31" s="37">
        <f>SUMIF('C-Existing'!$B$12:$B$458,$B31,'C-Existing'!AG$12:AG$458)</f>
        <v>0</v>
      </c>
      <c r="AH31" s="102">
        <f>SUMIF('C-Existing'!$B$12:$B$458,$B31,'C-Existing'!AH$12:AH$458)</f>
        <v>0</v>
      </c>
      <c r="AI31" s="37">
        <f>SUMIF('C-Existing'!$B$12:$B$458,$B31,'C-Existing'!AI$12:AI$458)</f>
        <v>1998</v>
      </c>
      <c r="AJ31" s="37">
        <f>SUMIF('C-Existing'!$B$12:$B$458,$B31,'C-Existing'!AJ$12:AJ$458)</f>
        <v>531468</v>
      </c>
      <c r="AK31" s="37">
        <f>SUMIF('C-Existing'!$B$12:$B$458,$B31,'C-Existing'!AK$12:AK$458)</f>
        <v>0</v>
      </c>
      <c r="AL31" s="37">
        <f>SUMIF('C-Existing'!$B$12:$B$458,$B31,'C-Existing'!AL$12:AL$458)</f>
        <v>0</v>
      </c>
      <c r="AM31" s="37">
        <f>SUMIF('C-Existing'!$B$12:$B$458,$B31,'C-Existing'!AM$12:AM$458)</f>
        <v>0</v>
      </c>
      <c r="AN31" s="37">
        <f>SUMIF('C-Existing'!$B$12:$B$458,$B31,'C-Existing'!AN$12:AN$458)</f>
        <v>0</v>
      </c>
      <c r="AR31" s="37"/>
    </row>
    <row r="32" spans="1:44" x14ac:dyDescent="0.2">
      <c r="A32" s="1">
        <f t="shared" si="2"/>
        <v>12</v>
      </c>
      <c r="B32" s="101">
        <f t="shared" si="3"/>
        <v>43830</v>
      </c>
      <c r="C32" s="37">
        <f>SUMIF('C-Existing'!$B$12:$B$458,$B32,'C-Existing'!C$12:C$458)</f>
        <v>943041.03</v>
      </c>
      <c r="D32" s="37">
        <f>SUMIF('C-Existing'!$B$12:$B$458,$B32,'C-Existing'!D$12:D$458)</f>
        <v>42230209.830000006</v>
      </c>
      <c r="E32" s="37">
        <f>SUMIF('C-Existing'!$B$12:$B$458,$B32,'C-Existing'!E$12:E$458)</f>
        <v>0</v>
      </c>
      <c r="F32" s="37">
        <f>SUMIF('C-Existing'!$B$12:$B$458,$B32,'C-Existing'!F$12:F$458)</f>
        <v>0</v>
      </c>
      <c r="G32" s="37">
        <f>SUMIF('C-Existing'!$B$12:$B$458,$B32,'C-Existing'!G$12:G$458)</f>
        <v>1696</v>
      </c>
      <c r="H32" s="37">
        <f>SUMIF('C-Existing'!$B$12:$B$458,$B32,'C-Existing'!H$12:H$458)</f>
        <v>27200026.149999999</v>
      </c>
      <c r="I32" s="37">
        <f>SUMIF('C-Existing'!$B$12:$B$458,$B32,'C-Existing'!I$12:I$458)</f>
        <v>0</v>
      </c>
      <c r="J32" s="37">
        <f>SUMIF('C-Existing'!$B$12:$B$458,$B32,'C-Existing'!J$12:J$458)</f>
        <v>27200026.149999999</v>
      </c>
      <c r="K32" s="37">
        <f>SUMIF('C-Existing'!$B$12:$B$458,$B32,'C-Existing'!K$12:K$458)</f>
        <v>251825.98999999996</v>
      </c>
      <c r="L32" s="37">
        <f>SUMIF('C-Existing'!$B$12:$B$458,$B32,'C-Existing'!L$12:L$458)</f>
        <v>251825.98999999996</v>
      </c>
      <c r="M32" s="37">
        <f>SUMIF('C-Existing'!$B$12:$B$458,$B32,'C-Existing'!M$12:M$458)</f>
        <v>782990</v>
      </c>
      <c r="N32" s="37">
        <f>SUMIF('C-Existing'!$B$12:$B$458,$B32,'C-Existing'!N$12:N$458)</f>
        <v>0</v>
      </c>
      <c r="O32" s="37">
        <f>SUMIF('C-Existing'!$B$12:$B$458,$B32,'C-Existing'!O$12:O$458)</f>
        <v>765225</v>
      </c>
      <c r="P32" s="37">
        <f>SUMIF('C-Existing'!$B$12:$B$458,$B32,'C-Existing'!P$12:P$458)</f>
        <v>251825.98999999996</v>
      </c>
      <c r="Q32" s="37">
        <f>SUMIF('C-Existing'!$B$12:$B$458,$B32,'C-Existing'!Q$12:Q$458)</f>
        <v>513399.00999999995</v>
      </c>
      <c r="R32" s="37">
        <f>SUMIF('C-Existing'!$B$12:$B$458,$B32,'C-Existing'!R$12:R$458)</f>
        <v>0</v>
      </c>
      <c r="S32" s="37">
        <f>SUMIF('C-Existing'!$B$12:$B$458,$B32,'C-Existing'!S$12:S$458)</f>
        <v>26686627.140000012</v>
      </c>
      <c r="T32" s="37">
        <f>SUMIF('C-Existing'!$B$12:$B$458,$B32,'C-Existing'!T$12:T$458)</f>
        <v>26686627.140000012</v>
      </c>
      <c r="U32" s="37">
        <f>SUMIF('C-Existing'!$B$12:$B$458,$B32,'C-Existing'!U$12:U$458)</f>
        <v>1</v>
      </c>
      <c r="V32" s="37">
        <f>SUMIF('C-Existing'!$B$12:$B$458,$B32,'C-Existing'!V$12:V$458)</f>
        <v>219186.87739208329</v>
      </c>
      <c r="W32" s="37">
        <f>SUMIF('C-Existing'!$B$12:$B$458,$B32,'C-Existing'!W$12:W$458)</f>
        <v>0</v>
      </c>
      <c r="X32" s="37">
        <f>SUMIF('C-Existing'!$B$12:$B$458,$B32,'C-Existing'!X$12:X$458)</f>
        <v>209</v>
      </c>
      <c r="Y32" s="37">
        <f>SUMIF('C-Existing'!$B$12:$B$458,$B32,'C-Existing'!Y$12:Y$458)</f>
        <v>0</v>
      </c>
      <c r="Z32" s="37">
        <f>SUMIF('C-Existing'!$B$12:$B$458,$B32,'C-Existing'!Z$12:Z$458)</f>
        <v>0</v>
      </c>
      <c r="AA32" s="37">
        <f>SUMIF('C-Existing'!$B$12:$B$458,$B32,'C-Existing'!AA$12:AA$458)</f>
        <v>0</v>
      </c>
      <c r="AB32" s="37">
        <f>SUMIF('C-Existing'!$B$12:$B$458,$B32,'C-Existing'!AB$12:AB$458)</f>
        <v>0</v>
      </c>
      <c r="AC32" s="37">
        <f>SUMIF('C-Existing'!$B$12:$B$458,$B32,'C-Existing'!AC$12:AC$458)</f>
        <v>85</v>
      </c>
      <c r="AD32" s="37">
        <f>SUMIF('C-Existing'!$B$12:$B$458,$B32,'C-Existing'!AD$12:AD$458)</f>
        <v>0</v>
      </c>
      <c r="AE32" s="56">
        <f>SUMIF('C-Existing'!$B$12:$B$458,$B32,'C-Existing'!AE$12:AE$458)</f>
        <v>9.6699999999999994E-2</v>
      </c>
      <c r="AF32" s="37">
        <f>SUMIF('C-Existing'!$B$12:$B$458,$B32,'C-Existing'!AF$12:AF$458)</f>
        <v>-32640.031380000037</v>
      </c>
      <c r="AG32" s="37">
        <f>SUMIF('C-Existing'!$B$12:$B$458,$B32,'C-Existing'!AG$12:AG$458)</f>
        <v>0</v>
      </c>
      <c r="AH32" s="102">
        <f>SUMIF('C-Existing'!$B$12:$B$458,$B32,'C-Existing'!AH$12:AH$458)</f>
        <v>0</v>
      </c>
      <c r="AI32" s="37">
        <f>SUMIF('C-Existing'!$B$12:$B$458,$B32,'C-Existing'!AI$12:AI$458)</f>
        <v>1611</v>
      </c>
      <c r="AJ32" s="37">
        <f>SUMIF('C-Existing'!$B$12:$B$458,$B32,'C-Existing'!AJ$12:AJ$458)</f>
        <v>428526</v>
      </c>
      <c r="AK32" s="37">
        <f>SUMIF('C-Existing'!$B$12:$B$458,$B32,'C-Existing'!AK$12:AK$458)</f>
        <v>0</v>
      </c>
      <c r="AL32" s="37">
        <f>SUMIF('C-Existing'!$B$12:$B$458,$B32,'C-Existing'!AL$12:AL$458)</f>
        <v>0</v>
      </c>
      <c r="AM32" s="37">
        <f>SUMIF('C-Existing'!$B$12:$B$458,$B32,'C-Existing'!AM$12:AM$458)</f>
        <v>0</v>
      </c>
      <c r="AN32" s="37">
        <f>SUMIF('C-Existing'!$B$12:$B$458,$B32,'C-Existing'!AN$12:AN$458)</f>
        <v>0</v>
      </c>
      <c r="AR32" s="37"/>
    </row>
    <row r="33" spans="1:44" x14ac:dyDescent="0.2">
      <c r="A33" s="1">
        <f t="shared" si="2"/>
        <v>1</v>
      </c>
      <c r="B33" s="101">
        <f t="shared" si="3"/>
        <v>43861</v>
      </c>
      <c r="C33" s="37">
        <f>SUMIF('C-Existing'!$B$12:$B$458,$B33,'C-Existing'!C$12:C$458)</f>
        <v>1164582.26</v>
      </c>
      <c r="D33" s="37">
        <f>SUMIF('C-Existing'!$B$12:$B$458,$B33,'C-Existing'!D$12:D$458)</f>
        <v>43394792.090000004</v>
      </c>
      <c r="E33" s="37">
        <f>SUMIF('C-Existing'!$B$12:$B$458,$B33,'C-Existing'!E$12:E$458)</f>
        <v>0</v>
      </c>
      <c r="F33" s="37">
        <f>SUMIF('C-Existing'!$B$12:$B$458,$B33,'C-Existing'!F$12:F$458)</f>
        <v>0</v>
      </c>
      <c r="G33" s="37">
        <f>SUMIF('C-Existing'!$B$12:$B$458,$B33,'C-Existing'!G$12:G$458)</f>
        <v>1063</v>
      </c>
      <c r="H33" s="37">
        <f>SUMIF('C-Existing'!$B$12:$B$458,$B33,'C-Existing'!H$12:H$458)</f>
        <v>26686627.140000012</v>
      </c>
      <c r="I33" s="37">
        <f>SUMIF('C-Existing'!$B$12:$B$458,$B33,'C-Existing'!I$12:I$458)</f>
        <v>0</v>
      </c>
      <c r="J33" s="37">
        <f>SUMIF('C-Existing'!$B$12:$B$458,$B33,'C-Existing'!J$12:J$458)</f>
        <v>26686627.140000012</v>
      </c>
      <c r="K33" s="37">
        <f>SUMIF('C-Existing'!$B$12:$B$458,$B33,'C-Existing'!K$12:K$458)</f>
        <v>247072.75999999998</v>
      </c>
      <c r="L33" s="37">
        <f>SUMIF('C-Existing'!$B$12:$B$458,$B33,'C-Existing'!L$12:L$458)</f>
        <v>247072.75999999998</v>
      </c>
      <c r="M33" s="37">
        <f>SUMIF('C-Existing'!$B$12:$B$458,$B33,'C-Existing'!M$12:M$458)</f>
        <v>491093</v>
      </c>
      <c r="N33" s="37">
        <f>SUMIF('C-Existing'!$B$12:$B$458,$B33,'C-Existing'!N$12:N$458)</f>
        <v>0</v>
      </c>
      <c r="O33" s="37">
        <f>SUMIF('C-Existing'!$B$12:$B$458,$B33,'C-Existing'!O$12:O$458)</f>
        <v>480225</v>
      </c>
      <c r="P33" s="37">
        <f>SUMIF('C-Existing'!$B$12:$B$458,$B33,'C-Existing'!P$12:P$458)</f>
        <v>247072.75999999998</v>
      </c>
      <c r="Q33" s="37">
        <f>SUMIF('C-Existing'!$B$12:$B$458,$B33,'C-Existing'!Q$12:Q$458)</f>
        <v>233152.24000000002</v>
      </c>
      <c r="R33" s="37">
        <f>SUMIF('C-Existing'!$B$12:$B$458,$B33,'C-Existing'!R$12:R$458)</f>
        <v>0</v>
      </c>
      <c r="S33" s="37">
        <f>SUMIF('C-Existing'!$B$12:$B$458,$B33,'C-Existing'!S$12:S$458)</f>
        <v>26453474.900000002</v>
      </c>
      <c r="T33" s="37">
        <f>SUMIF('C-Existing'!$B$12:$B$458,$B33,'C-Existing'!T$12:T$458)</f>
        <v>26453474.900000002</v>
      </c>
      <c r="U33" s="37">
        <f>SUMIF('C-Existing'!$B$12:$B$458,$B33,'C-Existing'!U$12:U$458)</f>
        <v>1</v>
      </c>
      <c r="V33" s="37">
        <f>SUMIF('C-Existing'!$B$12:$B$458,$B33,'C-Existing'!V$12:V$458)</f>
        <v>215049.73703650007</v>
      </c>
      <c r="W33" s="37">
        <f>SUMIF('C-Existing'!$B$12:$B$458,$B33,'C-Existing'!W$12:W$458)</f>
        <v>0</v>
      </c>
      <c r="X33" s="37">
        <f>SUMIF('C-Existing'!$B$12:$B$458,$B33,'C-Existing'!X$12:X$458)</f>
        <v>209</v>
      </c>
      <c r="Y33" s="37">
        <f>SUMIF('C-Existing'!$B$12:$B$458,$B33,'C-Existing'!Y$12:Y$458)</f>
        <v>0</v>
      </c>
      <c r="Z33" s="37">
        <f>SUMIF('C-Existing'!$B$12:$B$458,$B33,'C-Existing'!Z$12:Z$458)</f>
        <v>0</v>
      </c>
      <c r="AA33" s="37">
        <f>SUMIF('C-Existing'!$B$12:$B$458,$B33,'C-Existing'!AA$12:AA$458)</f>
        <v>0</v>
      </c>
      <c r="AB33" s="37">
        <f>SUMIF('C-Existing'!$B$12:$B$458,$B33,'C-Existing'!AB$12:AB$458)</f>
        <v>0</v>
      </c>
      <c r="AC33" s="37">
        <f>SUMIF('C-Existing'!$B$12:$B$458,$B33,'C-Existing'!AC$12:AC$458)</f>
        <v>52</v>
      </c>
      <c r="AD33" s="37">
        <f>SUMIF('C-Existing'!$B$12:$B$458,$B33,'C-Existing'!AD$12:AD$458)</f>
        <v>0</v>
      </c>
      <c r="AE33" s="56">
        <f>SUMIF('C-Existing'!$B$12:$B$458,$B33,'C-Existing'!AE$12:AE$458)</f>
        <v>9.6699999999999994E-2</v>
      </c>
      <c r="AF33" s="37">
        <f>SUMIF('C-Existing'!$B$12:$B$458,$B33,'C-Existing'!AF$12:AF$458)</f>
        <v>-32023.952568000052</v>
      </c>
      <c r="AG33" s="37">
        <f>SUMIF('C-Existing'!$B$12:$B$458,$B33,'C-Existing'!AG$12:AG$458)</f>
        <v>0</v>
      </c>
      <c r="AH33" s="102">
        <f>SUMIF('C-Existing'!$B$12:$B$458,$B33,'C-Existing'!AH$12:AH$458)</f>
        <v>0</v>
      </c>
      <c r="AI33" s="37">
        <f>SUMIF('C-Existing'!$B$12:$B$458,$B33,'C-Existing'!AI$12:AI$458)</f>
        <v>1011</v>
      </c>
      <c r="AJ33" s="37">
        <f>SUMIF('C-Existing'!$B$12:$B$458,$B33,'C-Existing'!AJ$12:AJ$458)</f>
        <v>268926</v>
      </c>
      <c r="AK33" s="37">
        <f>SUMIF('C-Existing'!$B$12:$B$458,$B33,'C-Existing'!AK$12:AK$458)</f>
        <v>0</v>
      </c>
      <c r="AL33" s="37">
        <f>SUMIF('C-Existing'!$B$12:$B$458,$B33,'C-Existing'!AL$12:AL$458)</f>
        <v>0</v>
      </c>
      <c r="AM33" s="37">
        <f>SUMIF('C-Existing'!$B$12:$B$458,$B33,'C-Existing'!AM$12:AM$458)</f>
        <v>0</v>
      </c>
      <c r="AN33" s="37">
        <f>SUMIF('C-Existing'!$B$12:$B$458,$B33,'C-Existing'!AN$12:AN$458)</f>
        <v>0</v>
      </c>
      <c r="AR33" s="37"/>
    </row>
    <row r="34" spans="1:44" x14ac:dyDescent="0.2">
      <c r="A34" s="1">
        <f t="shared" si="2"/>
        <v>2</v>
      </c>
      <c r="B34" s="101">
        <f t="shared" si="3"/>
        <v>43890</v>
      </c>
      <c r="C34" s="37">
        <f>SUMIF('C-Existing'!$B$12:$B$458,$B34,'C-Existing'!C$12:C$458)</f>
        <v>1439409.65</v>
      </c>
      <c r="D34" s="37">
        <f>SUMIF('C-Existing'!$B$12:$B$458,$B34,'C-Existing'!D$12:D$458)</f>
        <v>44834201.740000002</v>
      </c>
      <c r="E34" s="37">
        <f>SUMIF('C-Existing'!$B$12:$B$458,$B34,'C-Existing'!E$12:E$458)</f>
        <v>0</v>
      </c>
      <c r="F34" s="37">
        <f>SUMIF('C-Existing'!$B$12:$B$458,$B34,'C-Existing'!F$12:F$458)</f>
        <v>0</v>
      </c>
      <c r="G34" s="37">
        <f>SUMIF('C-Existing'!$B$12:$B$458,$B34,'C-Existing'!G$12:G$458)</f>
        <v>939</v>
      </c>
      <c r="H34" s="37">
        <f>SUMIF('C-Existing'!$B$12:$B$458,$B34,'C-Existing'!H$12:H$458)</f>
        <v>26453474.900000002</v>
      </c>
      <c r="I34" s="37">
        <f>SUMIF('C-Existing'!$B$12:$B$458,$B34,'C-Existing'!I$12:I$458)</f>
        <v>0</v>
      </c>
      <c r="J34" s="37">
        <f>SUMIF('C-Existing'!$B$12:$B$458,$B34,'C-Existing'!J$12:J$458)</f>
        <v>26453474.900000002</v>
      </c>
      <c r="K34" s="37">
        <f>SUMIF('C-Existing'!$B$12:$B$458,$B34,'C-Existing'!K$12:K$458)</f>
        <v>244914.20999999996</v>
      </c>
      <c r="L34" s="37">
        <f>SUMIF('C-Existing'!$B$12:$B$458,$B34,'C-Existing'!L$12:L$458)</f>
        <v>244914.20999999996</v>
      </c>
      <c r="M34" s="37">
        <f>SUMIF('C-Existing'!$B$12:$B$458,$B34,'C-Existing'!M$12:M$458)</f>
        <v>433257</v>
      </c>
      <c r="N34" s="37">
        <f>SUMIF('C-Existing'!$B$12:$B$458,$B34,'C-Existing'!N$12:N$458)</f>
        <v>0</v>
      </c>
      <c r="O34" s="37">
        <f>SUMIF('C-Existing'!$B$12:$B$458,$B34,'C-Existing'!O$12:O$458)</f>
        <v>423225</v>
      </c>
      <c r="P34" s="37">
        <f>SUMIF('C-Existing'!$B$12:$B$458,$B34,'C-Existing'!P$12:P$458)</f>
        <v>243498.54999999996</v>
      </c>
      <c r="Q34" s="37">
        <f>SUMIF('C-Existing'!$B$12:$B$458,$B34,'C-Existing'!Q$12:Q$458)</f>
        <v>179726.44999999998</v>
      </c>
      <c r="R34" s="37">
        <f>SUMIF('C-Existing'!$B$12:$B$458,$B34,'C-Existing'!R$12:R$458)</f>
        <v>1415.66</v>
      </c>
      <c r="S34" s="37">
        <f>SUMIF('C-Existing'!$B$12:$B$458,$B34,'C-Existing'!S$12:S$458)</f>
        <v>26273748.450000003</v>
      </c>
      <c r="T34" s="37">
        <f>SUMIF('C-Existing'!$B$12:$B$458,$B34,'C-Existing'!T$12:T$458)</f>
        <v>26275164.110000007</v>
      </c>
      <c r="U34" s="37">
        <f>SUMIF('C-Existing'!$B$12:$B$458,$B34,'C-Existing'!U$12:U$458)</f>
        <v>1</v>
      </c>
      <c r="V34" s="37">
        <f>SUMIF('C-Existing'!$B$12:$B$458,$B34,'C-Existing'!V$12:V$458)</f>
        <v>213170.91856916665</v>
      </c>
      <c r="W34" s="37">
        <f>SUMIF('C-Existing'!$B$12:$B$458,$B34,'C-Existing'!W$12:W$458)</f>
        <v>0</v>
      </c>
      <c r="X34" s="37">
        <f>SUMIF('C-Existing'!$B$12:$B$458,$B34,'C-Existing'!X$12:X$458)</f>
        <v>209</v>
      </c>
      <c r="Y34" s="37">
        <f>SUMIF('C-Existing'!$B$12:$B$458,$B34,'C-Existing'!Y$12:Y$458)</f>
        <v>0</v>
      </c>
      <c r="Z34" s="37">
        <f>SUMIF('C-Existing'!$B$12:$B$458,$B34,'C-Existing'!Z$12:Z$458)</f>
        <v>0</v>
      </c>
      <c r="AA34" s="37">
        <f>SUMIF('C-Existing'!$B$12:$B$458,$B34,'C-Existing'!AA$12:AA$458)</f>
        <v>0</v>
      </c>
      <c r="AB34" s="37">
        <f>SUMIF('C-Existing'!$B$12:$B$458,$B34,'C-Existing'!AB$12:AB$458)</f>
        <v>0</v>
      </c>
      <c r="AC34" s="37">
        <f>SUMIF('C-Existing'!$B$12:$B$458,$B34,'C-Existing'!AC$12:AC$458)</f>
        <v>48</v>
      </c>
      <c r="AD34" s="37">
        <f>SUMIF('C-Existing'!$B$12:$B$458,$B34,'C-Existing'!AD$12:AD$458)</f>
        <v>0</v>
      </c>
      <c r="AE34" s="56">
        <f>SUMIF('C-Existing'!$B$12:$B$458,$B34,'C-Existing'!AE$12:AE$458)</f>
        <v>9.6699999999999994E-2</v>
      </c>
      <c r="AF34" s="37">
        <f>SUMIF('C-Existing'!$B$12:$B$458,$B34,'C-Existing'!AF$12:AF$458)</f>
        <v>-31744.169880000041</v>
      </c>
      <c r="AG34" s="37">
        <f>SUMIF('C-Existing'!$B$12:$B$458,$B34,'C-Existing'!AG$12:AG$458)</f>
        <v>0</v>
      </c>
      <c r="AH34" s="102">
        <f>SUMIF('C-Existing'!$B$12:$B$458,$B34,'C-Existing'!AH$12:AH$458)</f>
        <v>0</v>
      </c>
      <c r="AI34" s="37">
        <f>SUMIF('C-Existing'!$B$12:$B$458,$B34,'C-Existing'!AI$12:AI$458)</f>
        <v>891</v>
      </c>
      <c r="AJ34" s="37">
        <f>SUMIF('C-Existing'!$B$12:$B$458,$B34,'C-Existing'!AJ$12:AJ$458)</f>
        <v>237006</v>
      </c>
      <c r="AK34" s="37">
        <f>SUMIF('C-Existing'!$B$12:$B$458,$B34,'C-Existing'!AK$12:AK$458)</f>
        <v>0</v>
      </c>
      <c r="AL34" s="37">
        <f>SUMIF('C-Existing'!$B$12:$B$458,$B34,'C-Existing'!AL$12:AL$458)</f>
        <v>0</v>
      </c>
      <c r="AM34" s="37">
        <f>SUMIF('C-Existing'!$B$12:$B$458,$B34,'C-Existing'!AM$12:AM$458)</f>
        <v>0</v>
      </c>
      <c r="AN34" s="37">
        <f>SUMIF('C-Existing'!$B$12:$B$458,$B34,'C-Existing'!AN$12:AN$458)</f>
        <v>0</v>
      </c>
      <c r="AR34" s="37"/>
    </row>
    <row r="35" spans="1:44" x14ac:dyDescent="0.2">
      <c r="A35" s="1">
        <f t="shared" si="2"/>
        <v>3</v>
      </c>
      <c r="B35" s="101">
        <f t="shared" si="3"/>
        <v>43921</v>
      </c>
      <c r="C35" s="37">
        <f>SUMIF('C-Existing'!$B$12:$B$458,$B35,'C-Existing'!C$12:C$458)</f>
        <v>2044944.82</v>
      </c>
      <c r="D35" s="37">
        <f>SUMIF('C-Existing'!$B$12:$B$458,$B35,'C-Existing'!D$12:D$458)</f>
        <v>46879146.560000002</v>
      </c>
      <c r="E35" s="37">
        <f>SUMIF('C-Existing'!$B$12:$B$458,$B35,'C-Existing'!E$12:E$458)</f>
        <v>0</v>
      </c>
      <c r="F35" s="37">
        <f>SUMIF('C-Existing'!$B$12:$B$458,$B35,'C-Existing'!F$12:F$458)</f>
        <v>0</v>
      </c>
      <c r="G35" s="37">
        <f>SUMIF('C-Existing'!$B$12:$B$458,$B35,'C-Existing'!G$12:G$458)</f>
        <v>1165</v>
      </c>
      <c r="H35" s="37">
        <f>SUMIF('C-Existing'!$B$12:$B$458,$B35,'C-Existing'!H$12:H$458)</f>
        <v>26273748.45000001</v>
      </c>
      <c r="I35" s="37">
        <f>SUMIF('C-Existing'!$B$12:$B$458,$B35,'C-Existing'!I$12:I$458)</f>
        <v>1415.6599999999162</v>
      </c>
      <c r="J35" s="37">
        <f>SUMIF('C-Existing'!$B$12:$B$458,$B35,'C-Existing'!J$12:J$458)</f>
        <v>26275164.110000007</v>
      </c>
      <c r="K35" s="37">
        <f>SUMIF('C-Existing'!$B$12:$B$458,$B35,'C-Existing'!K$12:K$458)</f>
        <v>243263.34000000003</v>
      </c>
      <c r="L35" s="37">
        <f>SUMIF('C-Existing'!$B$12:$B$458,$B35,'C-Existing'!L$12:L$458)</f>
        <v>244678.99999999994</v>
      </c>
      <c r="M35" s="37">
        <f>SUMIF('C-Existing'!$B$12:$B$458,$B35,'C-Existing'!M$12:M$458)</f>
        <v>537415</v>
      </c>
      <c r="N35" s="37">
        <f>SUMIF('C-Existing'!$B$12:$B$458,$B35,'C-Existing'!N$12:N$458)</f>
        <v>0</v>
      </c>
      <c r="O35" s="37">
        <f>SUMIF('C-Existing'!$B$12:$B$458,$B35,'C-Existing'!O$12:O$458)</f>
        <v>524875</v>
      </c>
      <c r="P35" s="37">
        <f>SUMIF('C-Existing'!$B$12:$B$458,$B35,'C-Existing'!P$12:P$458)</f>
        <v>244678.99999999994</v>
      </c>
      <c r="Q35" s="37">
        <f>SUMIF('C-Existing'!$B$12:$B$458,$B35,'C-Existing'!Q$12:Q$458)</f>
        <v>280196.00000000006</v>
      </c>
      <c r="R35" s="37">
        <f>SUMIF('C-Existing'!$B$12:$B$458,$B35,'C-Existing'!R$12:R$458)</f>
        <v>0</v>
      </c>
      <c r="S35" s="37">
        <f>SUMIF('C-Existing'!$B$12:$B$458,$B35,'C-Existing'!S$12:S$458)</f>
        <v>25993552.450000003</v>
      </c>
      <c r="T35" s="37">
        <f>SUMIF('C-Existing'!$B$12:$B$458,$B35,'C-Existing'!T$12:T$458)</f>
        <v>25993552.450000003</v>
      </c>
      <c r="U35" s="37">
        <f>SUMIF('C-Existing'!$B$12:$B$458,$B35,'C-Existing'!U$12:U$458)</f>
        <v>1</v>
      </c>
      <c r="V35" s="37">
        <f>SUMIF('C-Existing'!$B$12:$B$458,$B35,'C-Existing'!V$12:V$458)</f>
        <v>211734.0307864167</v>
      </c>
      <c r="W35" s="37">
        <f>SUMIF('C-Existing'!$B$12:$B$458,$B35,'C-Existing'!W$12:W$458)</f>
        <v>0</v>
      </c>
      <c r="X35" s="37">
        <f>SUMIF('C-Existing'!$B$12:$B$458,$B35,'C-Existing'!X$12:X$458)</f>
        <v>209</v>
      </c>
      <c r="Y35" s="37">
        <f>SUMIF('C-Existing'!$B$12:$B$458,$B35,'C-Existing'!Y$12:Y$458)</f>
        <v>0</v>
      </c>
      <c r="Z35" s="37">
        <f>SUMIF('C-Existing'!$B$12:$B$458,$B35,'C-Existing'!Z$12:Z$458)</f>
        <v>0</v>
      </c>
      <c r="AA35" s="37">
        <f>SUMIF('C-Existing'!$B$12:$B$458,$B35,'C-Existing'!AA$12:AA$458)</f>
        <v>0</v>
      </c>
      <c r="AB35" s="37">
        <f>SUMIF('C-Existing'!$B$12:$B$458,$B35,'C-Existing'!AB$12:AB$458)</f>
        <v>0</v>
      </c>
      <c r="AC35" s="37">
        <f>SUMIF('C-Existing'!$B$12:$B$458,$B35,'C-Existing'!AC$12:AC$458)</f>
        <v>60</v>
      </c>
      <c r="AD35" s="37">
        <f>SUMIF('C-Existing'!$B$12:$B$458,$B35,'C-Existing'!AD$12:AD$458)</f>
        <v>0</v>
      </c>
      <c r="AE35" s="56">
        <f>SUMIF('C-Existing'!$B$12:$B$458,$B35,'C-Existing'!AE$12:AE$458)</f>
        <v>9.6699999999999994E-2</v>
      </c>
      <c r="AF35" s="37">
        <f>SUMIF('C-Existing'!$B$12:$B$458,$B35,'C-Existing'!AF$12:AF$458)</f>
        <v>-31530.196932000046</v>
      </c>
      <c r="AG35" s="37">
        <f>SUMIF('C-Existing'!$B$12:$B$458,$B35,'C-Existing'!AG$12:AG$458)</f>
        <v>0</v>
      </c>
      <c r="AH35" s="102">
        <f>SUMIF('C-Existing'!$B$12:$B$458,$B35,'C-Existing'!AH$12:AH$458)</f>
        <v>0</v>
      </c>
      <c r="AI35" s="37">
        <f>SUMIF('C-Existing'!$B$12:$B$458,$B35,'C-Existing'!AI$12:AI$458)</f>
        <v>1105</v>
      </c>
      <c r="AJ35" s="37">
        <f>SUMIF('C-Existing'!$B$12:$B$458,$B35,'C-Existing'!AJ$12:AJ$458)</f>
        <v>293930</v>
      </c>
      <c r="AK35" s="37">
        <f>SUMIF('C-Existing'!$B$12:$B$458,$B35,'C-Existing'!AK$12:AK$458)</f>
        <v>0</v>
      </c>
      <c r="AL35" s="37">
        <f>SUMIF('C-Existing'!$B$12:$B$458,$B35,'C-Existing'!AL$12:AL$458)</f>
        <v>0</v>
      </c>
      <c r="AM35" s="37">
        <f>SUMIF('C-Existing'!$B$12:$B$458,$B35,'C-Existing'!AM$12:AM$458)</f>
        <v>0</v>
      </c>
      <c r="AN35" s="37">
        <f>SUMIF('C-Existing'!$B$12:$B$458,$B35,'C-Existing'!AN$12:AN$458)</f>
        <v>0</v>
      </c>
      <c r="AR35" s="37"/>
    </row>
    <row r="36" spans="1:44" x14ac:dyDescent="0.2">
      <c r="A36" s="1">
        <f t="shared" si="2"/>
        <v>4</v>
      </c>
      <c r="B36" s="101">
        <f t="shared" si="3"/>
        <v>43951</v>
      </c>
      <c r="C36" s="37">
        <f>SUMIF('C-Existing'!$B$12:$B$458,$B36,'C-Existing'!C$12:C$458)</f>
        <v>2297722.12</v>
      </c>
      <c r="D36" s="37">
        <f>SUMIF('C-Existing'!$B$12:$B$458,$B36,'C-Existing'!D$12:D$458)</f>
        <v>49176868.68</v>
      </c>
      <c r="E36" s="37">
        <f>SUMIF('C-Existing'!$B$12:$B$458,$B36,'C-Existing'!E$12:E$458)</f>
        <v>0</v>
      </c>
      <c r="F36" s="37">
        <f>SUMIF('C-Existing'!$B$12:$B$458,$B36,'C-Existing'!F$12:F$458)</f>
        <v>0</v>
      </c>
      <c r="G36" s="37">
        <f>SUMIF('C-Existing'!$B$12:$B$458,$B36,'C-Existing'!G$12:G$458)</f>
        <v>1441</v>
      </c>
      <c r="H36" s="37">
        <f>SUMIF('C-Existing'!$B$12:$B$458,$B36,'C-Existing'!H$12:H$458)</f>
        <v>25993552.450000003</v>
      </c>
      <c r="I36" s="37">
        <f>SUMIF('C-Existing'!$B$12:$B$458,$B36,'C-Existing'!I$12:I$458)</f>
        <v>0</v>
      </c>
      <c r="J36" s="37">
        <f>SUMIF('C-Existing'!$B$12:$B$458,$B36,'C-Existing'!J$12:J$458)</f>
        <v>25993552.450000003</v>
      </c>
      <c r="K36" s="37">
        <f>SUMIF('C-Existing'!$B$12:$B$458,$B36,'C-Existing'!K$12:K$458)</f>
        <v>240656.09999999998</v>
      </c>
      <c r="L36" s="37">
        <f>SUMIF('C-Existing'!$B$12:$B$458,$B36,'C-Existing'!L$12:L$458)</f>
        <v>240656.09999999998</v>
      </c>
      <c r="M36" s="37">
        <f>SUMIF('C-Existing'!$B$12:$B$458,$B36,'C-Existing'!M$12:M$458)</f>
        <v>665323</v>
      </c>
      <c r="N36" s="37">
        <f>SUMIF('C-Existing'!$B$12:$B$458,$B36,'C-Existing'!N$12:N$458)</f>
        <v>0</v>
      </c>
      <c r="O36" s="37">
        <f>SUMIF('C-Existing'!$B$12:$B$458,$B36,'C-Existing'!O$12:O$458)</f>
        <v>650275</v>
      </c>
      <c r="P36" s="37">
        <f>SUMIF('C-Existing'!$B$12:$B$458,$B36,'C-Existing'!P$12:P$458)</f>
        <v>240656.09999999998</v>
      </c>
      <c r="Q36" s="37">
        <f>SUMIF('C-Existing'!$B$12:$B$458,$B36,'C-Existing'!Q$12:Q$458)</f>
        <v>409618.89999999997</v>
      </c>
      <c r="R36" s="37">
        <f>SUMIF('C-Existing'!$B$12:$B$458,$B36,'C-Existing'!R$12:R$458)</f>
        <v>0</v>
      </c>
      <c r="S36" s="37">
        <f>SUMIF('C-Existing'!$B$12:$B$458,$B36,'C-Existing'!S$12:S$458)</f>
        <v>25583933.550000008</v>
      </c>
      <c r="T36" s="37">
        <f>SUMIF('C-Existing'!$B$12:$B$458,$B36,'C-Existing'!T$12:T$458)</f>
        <v>25583933.550000008</v>
      </c>
      <c r="U36" s="37">
        <f>SUMIF('C-Existing'!$B$12:$B$458,$B36,'C-Existing'!U$12:U$458)</f>
        <v>1</v>
      </c>
      <c r="V36" s="37">
        <f>SUMIF('C-Existing'!$B$12:$B$458,$B36,'C-Existing'!V$12:V$458)</f>
        <v>209464.71015958334</v>
      </c>
      <c r="W36" s="37">
        <f>SUMIF('C-Existing'!$B$12:$B$458,$B36,'C-Existing'!W$12:W$458)</f>
        <v>0</v>
      </c>
      <c r="X36" s="37">
        <f>SUMIF('C-Existing'!$B$12:$B$458,$B36,'C-Existing'!X$12:X$458)</f>
        <v>209</v>
      </c>
      <c r="Y36" s="37">
        <f>SUMIF('C-Existing'!$B$12:$B$458,$B36,'C-Existing'!Y$12:Y$458)</f>
        <v>0</v>
      </c>
      <c r="Z36" s="37">
        <f>SUMIF('C-Existing'!$B$12:$B$458,$B36,'C-Existing'!Z$12:Z$458)</f>
        <v>0</v>
      </c>
      <c r="AA36" s="37">
        <f>SUMIF('C-Existing'!$B$12:$B$458,$B36,'C-Existing'!AA$12:AA$458)</f>
        <v>0</v>
      </c>
      <c r="AB36" s="37">
        <f>SUMIF('C-Existing'!$B$12:$B$458,$B36,'C-Existing'!AB$12:AB$458)</f>
        <v>0</v>
      </c>
      <c r="AC36" s="37">
        <f>SUMIF('C-Existing'!$B$12:$B$458,$B36,'C-Existing'!AC$12:AC$458)</f>
        <v>72</v>
      </c>
      <c r="AD36" s="37">
        <f>SUMIF('C-Existing'!$B$12:$B$458,$B36,'C-Existing'!AD$12:AD$458)</f>
        <v>0</v>
      </c>
      <c r="AE36" s="56">
        <f>SUMIF('C-Existing'!$B$12:$B$458,$B36,'C-Existing'!AE$12:AE$458)</f>
        <v>9.6699999999999994E-2</v>
      </c>
      <c r="AF36" s="37">
        <f>SUMIF('C-Existing'!$B$12:$B$458,$B36,'C-Existing'!AF$12:AF$458)</f>
        <v>-31192.262940000041</v>
      </c>
      <c r="AG36" s="37">
        <f>SUMIF('C-Existing'!$B$12:$B$458,$B36,'C-Existing'!AG$12:AG$458)</f>
        <v>0</v>
      </c>
      <c r="AH36" s="102">
        <f>SUMIF('C-Existing'!$B$12:$B$458,$B36,'C-Existing'!AH$12:AH$458)</f>
        <v>0</v>
      </c>
      <c r="AI36" s="37">
        <f>SUMIF('C-Existing'!$B$12:$B$458,$B36,'C-Existing'!AI$12:AI$458)</f>
        <v>1369</v>
      </c>
      <c r="AJ36" s="37">
        <f>SUMIF('C-Existing'!$B$12:$B$458,$B36,'C-Existing'!AJ$12:AJ$458)</f>
        <v>364154</v>
      </c>
      <c r="AK36" s="37">
        <f>SUMIF('C-Existing'!$B$12:$B$458,$B36,'C-Existing'!AK$12:AK$458)</f>
        <v>0</v>
      </c>
      <c r="AL36" s="37">
        <f>SUMIF('C-Existing'!$B$12:$B$458,$B36,'C-Existing'!AL$12:AL$458)</f>
        <v>0</v>
      </c>
      <c r="AM36" s="37">
        <f>SUMIF('C-Existing'!$B$12:$B$458,$B36,'C-Existing'!AM$12:AM$458)</f>
        <v>0</v>
      </c>
      <c r="AN36" s="37">
        <f>SUMIF('C-Existing'!$B$12:$B$458,$B36,'C-Existing'!AN$12:AN$458)</f>
        <v>0</v>
      </c>
      <c r="AR36" s="37"/>
    </row>
    <row r="37" spans="1:44" x14ac:dyDescent="0.2">
      <c r="A37" s="1">
        <f t="shared" si="2"/>
        <v>5</v>
      </c>
      <c r="B37" s="101">
        <f t="shared" si="3"/>
        <v>43982</v>
      </c>
      <c r="C37" s="37">
        <f>SUMIF('C-Existing'!$B$12:$B$458,$B37,'C-Existing'!C$12:C$458)</f>
        <v>2747013.8900000006</v>
      </c>
      <c r="D37" s="37">
        <f>SUMIF('C-Existing'!$B$12:$B$458,$B37,'C-Existing'!D$12:D$458)</f>
        <v>51923882.57</v>
      </c>
      <c r="E37" s="37">
        <f>SUMIF('C-Existing'!$B$12:$B$458,$B37,'C-Existing'!E$12:E$458)</f>
        <v>0</v>
      </c>
      <c r="F37" s="37">
        <f>SUMIF('C-Existing'!$B$12:$B$458,$B37,'C-Existing'!F$12:F$458)</f>
        <v>0</v>
      </c>
      <c r="G37" s="37">
        <f>SUMIF('C-Existing'!$B$12:$B$458,$B37,'C-Existing'!G$12:G$458)</f>
        <v>2044</v>
      </c>
      <c r="H37" s="37">
        <f>SUMIF('C-Existing'!$B$12:$B$458,$B37,'C-Existing'!H$12:H$458)</f>
        <v>25583933.550000008</v>
      </c>
      <c r="I37" s="37">
        <f>SUMIF('C-Existing'!$B$12:$B$458,$B37,'C-Existing'!I$12:I$458)</f>
        <v>0</v>
      </c>
      <c r="J37" s="37">
        <f>SUMIF('C-Existing'!$B$12:$B$458,$B37,'C-Existing'!J$12:J$458)</f>
        <v>25583933.550000008</v>
      </c>
      <c r="K37" s="37">
        <f>SUMIF('C-Existing'!$B$12:$B$458,$B37,'C-Existing'!K$12:K$458)</f>
        <v>236863.76999999996</v>
      </c>
      <c r="L37" s="37">
        <f>SUMIF('C-Existing'!$B$12:$B$458,$B37,'C-Existing'!L$12:L$458)</f>
        <v>236863.76999999996</v>
      </c>
      <c r="M37" s="37">
        <f>SUMIF('C-Existing'!$B$12:$B$458,$B37,'C-Existing'!M$12:M$458)</f>
        <v>944034</v>
      </c>
      <c r="N37" s="37">
        <f>SUMIF('C-Existing'!$B$12:$B$458,$B37,'C-Existing'!N$12:N$458)</f>
        <v>0</v>
      </c>
      <c r="O37" s="37">
        <f>SUMIF('C-Existing'!$B$12:$B$458,$B37,'C-Existing'!O$12:O$458)</f>
        <v>922925</v>
      </c>
      <c r="P37" s="37">
        <f>SUMIF('C-Existing'!$B$12:$B$458,$B37,'C-Existing'!P$12:P$458)</f>
        <v>236863.76999999996</v>
      </c>
      <c r="Q37" s="37">
        <f>SUMIF('C-Existing'!$B$12:$B$458,$B37,'C-Existing'!Q$12:Q$458)</f>
        <v>686061.23</v>
      </c>
      <c r="R37" s="37">
        <f>SUMIF('C-Existing'!$B$12:$B$458,$B37,'C-Existing'!R$12:R$458)</f>
        <v>0</v>
      </c>
      <c r="S37" s="37">
        <f>SUMIF('C-Existing'!$B$12:$B$458,$B37,'C-Existing'!S$12:S$458)</f>
        <v>24897872.319999985</v>
      </c>
      <c r="T37" s="37">
        <f>SUMIF('C-Existing'!$B$12:$B$458,$B37,'C-Existing'!T$12:T$458)</f>
        <v>24897872.319999985</v>
      </c>
      <c r="U37" s="37">
        <f>SUMIF('C-Existing'!$B$12:$B$458,$B37,'C-Existing'!U$12:U$458)</f>
        <v>1</v>
      </c>
      <c r="V37" s="37">
        <f>SUMIF('C-Existing'!$B$12:$B$458,$B37,'C-Existing'!V$12:V$458)</f>
        <v>206163.86452375003</v>
      </c>
      <c r="W37" s="37">
        <f>SUMIF('C-Existing'!$B$12:$B$458,$B37,'C-Existing'!W$12:W$458)</f>
        <v>0</v>
      </c>
      <c r="X37" s="37">
        <f>SUMIF('C-Existing'!$B$12:$B$458,$B37,'C-Existing'!X$12:X$458)</f>
        <v>209</v>
      </c>
      <c r="Y37" s="37">
        <f>SUMIF('C-Existing'!$B$12:$B$458,$B37,'C-Existing'!Y$12:Y$458)</f>
        <v>0</v>
      </c>
      <c r="Z37" s="37">
        <f>SUMIF('C-Existing'!$B$12:$B$458,$B37,'C-Existing'!Z$12:Z$458)</f>
        <v>0</v>
      </c>
      <c r="AA37" s="37">
        <f>SUMIF('C-Existing'!$B$12:$B$458,$B37,'C-Existing'!AA$12:AA$458)</f>
        <v>0</v>
      </c>
      <c r="AB37" s="37">
        <f>SUMIF('C-Existing'!$B$12:$B$458,$B37,'C-Existing'!AB$12:AB$458)</f>
        <v>0</v>
      </c>
      <c r="AC37" s="37">
        <f>SUMIF('C-Existing'!$B$12:$B$458,$B37,'C-Existing'!AC$12:AC$458)</f>
        <v>101</v>
      </c>
      <c r="AD37" s="37">
        <f>SUMIF('C-Existing'!$B$12:$B$458,$B37,'C-Existing'!AD$12:AD$458)</f>
        <v>0</v>
      </c>
      <c r="AE37" s="56">
        <f>SUMIF('C-Existing'!$B$12:$B$458,$B37,'C-Existing'!AE$12:AE$458)</f>
        <v>9.6699999999999994E-2</v>
      </c>
      <c r="AF37" s="37">
        <f>SUMIF('C-Existing'!$B$12:$B$458,$B37,'C-Existing'!AF$12:AF$458)</f>
        <v>-30700.720260000046</v>
      </c>
      <c r="AG37" s="37">
        <f>SUMIF('C-Existing'!$B$12:$B$458,$B37,'C-Existing'!AG$12:AG$458)</f>
        <v>0</v>
      </c>
      <c r="AH37" s="102">
        <f>SUMIF('C-Existing'!$B$12:$B$458,$B37,'C-Existing'!AH$12:AH$458)</f>
        <v>0</v>
      </c>
      <c r="AI37" s="37">
        <f>SUMIF('C-Existing'!$B$12:$B$458,$B37,'C-Existing'!AI$12:AI$458)</f>
        <v>1943</v>
      </c>
      <c r="AJ37" s="37">
        <f>SUMIF('C-Existing'!$B$12:$B$458,$B37,'C-Existing'!AJ$12:AJ$458)</f>
        <v>516838</v>
      </c>
      <c r="AK37" s="37">
        <f>SUMIF('C-Existing'!$B$12:$B$458,$B37,'C-Existing'!AK$12:AK$458)</f>
        <v>0</v>
      </c>
      <c r="AL37" s="37">
        <f>SUMIF('C-Existing'!$B$12:$B$458,$B37,'C-Existing'!AL$12:AL$458)</f>
        <v>0</v>
      </c>
      <c r="AM37" s="37">
        <f>SUMIF('C-Existing'!$B$12:$B$458,$B37,'C-Existing'!AM$12:AM$458)</f>
        <v>0</v>
      </c>
      <c r="AN37" s="37">
        <f>SUMIF('C-Existing'!$B$12:$B$458,$B37,'C-Existing'!AN$12:AN$458)</f>
        <v>0</v>
      </c>
      <c r="AR37" s="37"/>
    </row>
    <row r="38" spans="1:44" x14ac:dyDescent="0.2">
      <c r="A38" s="1">
        <f t="shared" si="2"/>
        <v>6</v>
      </c>
      <c r="B38" s="101">
        <f t="shared" si="3"/>
        <v>44012</v>
      </c>
      <c r="C38" s="37">
        <f>SUMIF('C-Existing'!$B$12:$B$458,$B38,'C-Existing'!C$12:C$458)</f>
        <v>2693277.8799999994</v>
      </c>
      <c r="D38" s="37">
        <f>SUMIF('C-Existing'!$B$12:$B$458,$B38,'C-Existing'!D$12:D$458)</f>
        <v>54617160.450000003</v>
      </c>
      <c r="E38" s="37">
        <f>SUMIF('C-Existing'!$B$12:$B$458,$B38,'C-Existing'!E$12:E$458)</f>
        <v>0</v>
      </c>
      <c r="F38" s="37">
        <f>SUMIF('C-Existing'!$B$12:$B$458,$B38,'C-Existing'!F$12:F$458)</f>
        <v>0</v>
      </c>
      <c r="G38" s="37">
        <f>SUMIF('C-Existing'!$B$12:$B$458,$B38,'C-Existing'!G$12:G$458)</f>
        <v>2299</v>
      </c>
      <c r="H38" s="37">
        <f>SUMIF('C-Existing'!$B$12:$B$458,$B38,'C-Existing'!H$12:H$458)</f>
        <v>24897872.319999993</v>
      </c>
      <c r="I38" s="37">
        <f>SUMIF('C-Existing'!$B$12:$B$458,$B38,'C-Existing'!I$12:I$458)</f>
        <v>0</v>
      </c>
      <c r="J38" s="37">
        <f>SUMIF('C-Existing'!$B$12:$B$458,$B38,'C-Existing'!J$12:J$458)</f>
        <v>24897872.319999985</v>
      </c>
      <c r="K38" s="37">
        <f>SUMIF('C-Existing'!$B$12:$B$458,$B38,'C-Existing'!K$12:K$458)</f>
        <v>230511.96999999994</v>
      </c>
      <c r="L38" s="37">
        <f>SUMIF('C-Existing'!$B$12:$B$458,$B38,'C-Existing'!L$12:L$458)</f>
        <v>230511.96999999994</v>
      </c>
      <c r="M38" s="37">
        <f>SUMIF('C-Existing'!$B$12:$B$458,$B38,'C-Existing'!M$12:M$458)</f>
        <v>1061701</v>
      </c>
      <c r="N38" s="37">
        <f>SUMIF('C-Existing'!$B$12:$B$458,$B38,'C-Existing'!N$12:N$458)</f>
        <v>0</v>
      </c>
      <c r="O38" s="37">
        <f>SUMIF('C-Existing'!$B$12:$B$458,$B38,'C-Existing'!O$12:O$458)</f>
        <v>1037875</v>
      </c>
      <c r="P38" s="37">
        <f>SUMIF('C-Existing'!$B$12:$B$458,$B38,'C-Existing'!P$12:P$458)</f>
        <v>230511.96999999994</v>
      </c>
      <c r="Q38" s="37">
        <f>SUMIF('C-Existing'!$B$12:$B$458,$B38,'C-Existing'!Q$12:Q$458)</f>
        <v>807363.02999999968</v>
      </c>
      <c r="R38" s="37">
        <f>SUMIF('C-Existing'!$B$12:$B$458,$B38,'C-Existing'!R$12:R$458)</f>
        <v>0</v>
      </c>
      <c r="S38" s="37">
        <f>SUMIF('C-Existing'!$B$12:$B$458,$B38,'C-Existing'!S$12:S$458)</f>
        <v>24090509.289999992</v>
      </c>
      <c r="T38" s="37">
        <f>SUMIF('C-Existing'!$B$12:$B$458,$B38,'C-Existing'!T$12:T$458)</f>
        <v>24090509.289999992</v>
      </c>
      <c r="U38" s="37">
        <f>SUMIF('C-Existing'!$B$12:$B$458,$B38,'C-Existing'!U$12:U$458)</f>
        <v>1</v>
      </c>
      <c r="V38" s="37">
        <f>SUMIF('C-Existing'!$B$12:$B$458,$B38,'C-Existing'!V$12:V$458)</f>
        <v>200635.35444533319</v>
      </c>
      <c r="W38" s="37">
        <f>SUMIF('C-Existing'!$B$12:$B$458,$B38,'C-Existing'!W$12:W$458)</f>
        <v>0</v>
      </c>
      <c r="X38" s="37">
        <f>SUMIF('C-Existing'!$B$12:$B$458,$B38,'C-Existing'!X$12:X$458)</f>
        <v>209</v>
      </c>
      <c r="Y38" s="37">
        <f>SUMIF('C-Existing'!$B$12:$B$458,$B38,'C-Existing'!Y$12:Y$458)</f>
        <v>0</v>
      </c>
      <c r="Z38" s="37">
        <f>SUMIF('C-Existing'!$B$12:$B$458,$B38,'C-Existing'!Z$12:Z$458)</f>
        <v>0</v>
      </c>
      <c r="AA38" s="37">
        <f>SUMIF('C-Existing'!$B$12:$B$458,$B38,'C-Existing'!AA$12:AA$458)</f>
        <v>0</v>
      </c>
      <c r="AB38" s="37">
        <f>SUMIF('C-Existing'!$B$12:$B$458,$B38,'C-Existing'!AB$12:AB$458)</f>
        <v>0</v>
      </c>
      <c r="AC38" s="37">
        <f>SUMIF('C-Existing'!$B$12:$B$458,$B38,'C-Existing'!AC$12:AC$458)</f>
        <v>114</v>
      </c>
      <c r="AD38" s="37">
        <f>SUMIF('C-Existing'!$B$12:$B$458,$B38,'C-Existing'!AD$12:AD$458)</f>
        <v>0</v>
      </c>
      <c r="AE38" s="56">
        <f>SUMIF('C-Existing'!$B$12:$B$458,$B38,'C-Existing'!AE$12:AE$458)</f>
        <v>9.6699999999999994E-2</v>
      </c>
      <c r="AF38" s="37">
        <f>SUMIF('C-Existing'!$B$12:$B$458,$B38,'C-Existing'!AF$12:AF$458)</f>
        <v>-29877.446784000018</v>
      </c>
      <c r="AG38" s="37">
        <f>SUMIF('C-Existing'!$B$12:$B$458,$B38,'C-Existing'!AG$12:AG$458)</f>
        <v>0</v>
      </c>
      <c r="AH38" s="102">
        <f>SUMIF('C-Existing'!$B$12:$B$458,$B38,'C-Existing'!AH$12:AH$458)</f>
        <v>0</v>
      </c>
      <c r="AI38" s="37">
        <f>SUMIF('C-Existing'!$B$12:$B$458,$B38,'C-Existing'!AI$12:AI$458)</f>
        <v>2185</v>
      </c>
      <c r="AJ38" s="37">
        <f>SUMIF('C-Existing'!$B$12:$B$458,$B38,'C-Existing'!AJ$12:AJ$458)</f>
        <v>581210</v>
      </c>
      <c r="AK38" s="37">
        <f>SUMIF('C-Existing'!$B$12:$B$458,$B38,'C-Existing'!AK$12:AK$458)</f>
        <v>0</v>
      </c>
      <c r="AL38" s="37">
        <f>SUMIF('C-Existing'!$B$12:$B$458,$B38,'C-Existing'!AL$12:AL$458)</f>
        <v>0</v>
      </c>
      <c r="AM38" s="37">
        <f>SUMIF('C-Existing'!$B$12:$B$458,$B38,'C-Existing'!AM$12:AM$458)</f>
        <v>0</v>
      </c>
      <c r="AN38" s="37">
        <f>SUMIF('C-Existing'!$B$12:$B$458,$B38,'C-Existing'!AN$12:AN$458)</f>
        <v>0</v>
      </c>
      <c r="AR38" s="37"/>
    </row>
    <row r="39" spans="1:44" x14ac:dyDescent="0.2">
      <c r="A39" s="1">
        <f t="shared" si="2"/>
        <v>7</v>
      </c>
      <c r="B39" s="101">
        <f t="shared" si="3"/>
        <v>44043</v>
      </c>
      <c r="C39" s="37">
        <f>SUMIF('C-Existing'!$B$12:$B$458,$B39,'C-Existing'!C$12:C$458)</f>
        <v>2668656.91</v>
      </c>
      <c r="D39" s="37">
        <f>SUMIF('C-Existing'!$B$12:$B$458,$B39,'C-Existing'!D$12:D$458)</f>
        <v>57285817.359999999</v>
      </c>
      <c r="E39" s="37">
        <f>SUMIF('C-Existing'!$B$12:$B$458,$B39,'C-Existing'!E$12:E$458)</f>
        <v>0</v>
      </c>
      <c r="F39" s="37">
        <f>SUMIF('C-Existing'!$B$12:$B$458,$B39,'C-Existing'!F$12:F$458)</f>
        <v>0</v>
      </c>
      <c r="G39" s="37">
        <f>SUMIF('C-Existing'!$B$12:$B$458,$B39,'C-Existing'!G$12:G$458)</f>
        <v>2750</v>
      </c>
      <c r="H39" s="37">
        <f>SUMIF('C-Existing'!$B$12:$B$458,$B39,'C-Existing'!H$12:H$458)</f>
        <v>24090509.289999992</v>
      </c>
      <c r="I39" s="37">
        <f>SUMIF('C-Existing'!$B$12:$B$458,$B39,'C-Existing'!I$12:I$458)</f>
        <v>0</v>
      </c>
      <c r="J39" s="37">
        <f>SUMIF('C-Existing'!$B$12:$B$458,$B39,'C-Existing'!J$12:J$458)</f>
        <v>24090509.289999992</v>
      </c>
      <c r="K39" s="37">
        <f>SUMIF('C-Existing'!$B$12:$B$458,$B39,'C-Existing'!K$12:K$458)</f>
        <v>223037.19000000012</v>
      </c>
      <c r="L39" s="37">
        <f>SUMIF('C-Existing'!$B$12:$B$458,$B39,'C-Existing'!L$12:L$458)</f>
        <v>223037.19000000012</v>
      </c>
      <c r="M39" s="37">
        <f>SUMIF('C-Existing'!$B$12:$B$458,$B39,'C-Existing'!M$12:M$458)</f>
        <v>1269808</v>
      </c>
      <c r="N39" s="37">
        <f>SUMIF('C-Existing'!$B$12:$B$458,$B39,'C-Existing'!N$12:N$458)</f>
        <v>0</v>
      </c>
      <c r="O39" s="37">
        <f>SUMIF('C-Existing'!$B$12:$B$458,$B39,'C-Existing'!O$12:O$458)</f>
        <v>1236847.8899999999</v>
      </c>
      <c r="P39" s="37">
        <f>SUMIF('C-Existing'!$B$12:$B$458,$B39,'C-Existing'!P$12:P$458)</f>
        <v>223037.19000000012</v>
      </c>
      <c r="Q39" s="37">
        <f>SUMIF('C-Existing'!$B$12:$B$458,$B39,'C-Existing'!Q$12:Q$458)</f>
        <v>1013810.6999999995</v>
      </c>
      <c r="R39" s="37">
        <f>SUMIF('C-Existing'!$B$12:$B$458,$B39,'C-Existing'!R$12:R$458)</f>
        <v>0</v>
      </c>
      <c r="S39" s="37">
        <f>SUMIF('C-Existing'!$B$12:$B$458,$B39,'C-Existing'!S$12:S$458)</f>
        <v>23076698.59</v>
      </c>
      <c r="T39" s="37">
        <f>SUMIF('C-Existing'!$B$12:$B$458,$B39,'C-Existing'!T$12:T$458)</f>
        <v>23076698.59</v>
      </c>
      <c r="U39" s="37">
        <f>SUMIF('C-Existing'!$B$12:$B$458,$B39,'C-Existing'!U$12:U$458)</f>
        <v>1</v>
      </c>
      <c r="V39" s="37">
        <f>SUMIF('C-Existing'!$B$12:$B$458,$B39,'C-Existing'!V$12:V$458)</f>
        <v>194129.35402858324</v>
      </c>
      <c r="W39" s="37">
        <f>SUMIF('C-Existing'!$B$12:$B$458,$B39,'C-Existing'!W$12:W$458)</f>
        <v>0</v>
      </c>
      <c r="X39" s="37">
        <f>SUMIF('C-Existing'!$B$12:$B$458,$B39,'C-Existing'!X$12:X$458)</f>
        <v>209</v>
      </c>
      <c r="Y39" s="37">
        <f>SUMIF('C-Existing'!$B$12:$B$458,$B39,'C-Existing'!Y$12:Y$458)</f>
        <v>0</v>
      </c>
      <c r="Z39" s="37">
        <f>SUMIF('C-Existing'!$B$12:$B$458,$B39,'C-Existing'!Z$12:Z$458)</f>
        <v>0</v>
      </c>
      <c r="AA39" s="37">
        <f>SUMIF('C-Existing'!$B$12:$B$458,$B39,'C-Existing'!AA$12:AA$458)</f>
        <v>0</v>
      </c>
      <c r="AB39" s="37">
        <f>SUMIF('C-Existing'!$B$12:$B$458,$B39,'C-Existing'!AB$12:AB$458)</f>
        <v>0</v>
      </c>
      <c r="AC39" s="37">
        <f>SUMIF('C-Existing'!$B$12:$B$458,$B39,'C-Existing'!AC$12:AC$458)</f>
        <v>146</v>
      </c>
      <c r="AD39" s="37">
        <f>SUMIF('C-Existing'!$B$12:$B$458,$B39,'C-Existing'!AD$12:AD$458)</f>
        <v>0</v>
      </c>
      <c r="AE39" s="56">
        <f>SUMIF('C-Existing'!$B$12:$B$458,$B39,'C-Existing'!AE$12:AE$458)</f>
        <v>9.6699999999999994E-2</v>
      </c>
      <c r="AF39" s="37">
        <f>SUMIF('C-Existing'!$B$12:$B$458,$B39,'C-Existing'!AF$12:AF$458)</f>
        <v>-28908.611148000025</v>
      </c>
      <c r="AG39" s="37">
        <f>SUMIF('C-Existing'!$B$12:$B$458,$B39,'C-Existing'!AG$12:AG$458)</f>
        <v>0</v>
      </c>
      <c r="AH39" s="102">
        <f>SUMIF('C-Existing'!$B$12:$B$458,$B39,'C-Existing'!AH$12:AH$458)</f>
        <v>0</v>
      </c>
      <c r="AI39" s="37">
        <f>SUMIF('C-Existing'!$B$12:$B$458,$B39,'C-Existing'!AI$12:AI$458)</f>
        <v>2604</v>
      </c>
      <c r="AJ39" s="37">
        <f>SUMIF('C-Existing'!$B$12:$B$458,$B39,'C-Existing'!AJ$12:AJ$458)</f>
        <v>692611.89</v>
      </c>
      <c r="AK39" s="37">
        <f>SUMIF('C-Existing'!$B$12:$B$458,$B39,'C-Existing'!AK$12:AK$458)</f>
        <v>0</v>
      </c>
      <c r="AL39" s="37">
        <f>SUMIF('C-Existing'!$B$12:$B$458,$B39,'C-Existing'!AL$12:AL$458)</f>
        <v>0</v>
      </c>
      <c r="AM39" s="37">
        <f>SUMIF('C-Existing'!$B$12:$B$458,$B39,'C-Existing'!AM$12:AM$458)</f>
        <v>0</v>
      </c>
      <c r="AN39" s="37">
        <f>SUMIF('C-Existing'!$B$12:$B$458,$B39,'C-Existing'!AN$12:AN$458)</f>
        <v>0</v>
      </c>
      <c r="AR39" s="37"/>
    </row>
    <row r="40" spans="1:44" x14ac:dyDescent="0.2">
      <c r="A40" s="1">
        <f t="shared" si="2"/>
        <v>8</v>
      </c>
      <c r="B40" s="101">
        <f t="shared" si="3"/>
        <v>44074</v>
      </c>
      <c r="C40" s="37">
        <f>SUMIF('C-Existing'!$B$12:$B$458,$B40,'C-Existing'!C$12:C$458)</f>
        <v>2455653.2199999988</v>
      </c>
      <c r="D40" s="37">
        <f>SUMIF('C-Existing'!$B$12:$B$458,$B40,'C-Existing'!D$12:D$458)</f>
        <v>59741470.579999998</v>
      </c>
      <c r="E40" s="37">
        <f>SUMIF('C-Existing'!$B$12:$B$458,$B40,'C-Existing'!E$12:E$458)</f>
        <v>0</v>
      </c>
      <c r="F40" s="37">
        <f>SUMIF('C-Existing'!$B$12:$B$458,$B40,'C-Existing'!F$12:F$458)</f>
        <v>0</v>
      </c>
      <c r="G40" s="37">
        <f>SUMIF('C-Existing'!$B$12:$B$458,$B40,'C-Existing'!G$12:G$458)</f>
        <v>2693</v>
      </c>
      <c r="H40" s="37">
        <f>SUMIF('C-Existing'!$B$12:$B$458,$B40,'C-Existing'!H$12:H$458)</f>
        <v>23076698.59</v>
      </c>
      <c r="I40" s="37">
        <f>SUMIF('C-Existing'!$B$12:$B$458,$B40,'C-Existing'!I$12:I$458)</f>
        <v>0</v>
      </c>
      <c r="J40" s="37">
        <f>SUMIF('C-Existing'!$B$12:$B$458,$B40,'C-Existing'!J$12:J$458)</f>
        <v>23076698.59</v>
      </c>
      <c r="K40" s="37">
        <f>SUMIF('C-Existing'!$B$12:$B$458,$B40,'C-Existing'!K$12:K$458)</f>
        <v>213650.99000000005</v>
      </c>
      <c r="L40" s="37">
        <f>SUMIF('C-Existing'!$B$12:$B$458,$B40,'C-Existing'!L$12:L$458)</f>
        <v>213650.99000000005</v>
      </c>
      <c r="M40" s="37">
        <f>SUMIF('C-Existing'!$B$12:$B$458,$B40,'C-Existing'!M$12:M$458)</f>
        <v>1234221</v>
      </c>
      <c r="N40" s="37">
        <f>SUMIF('C-Existing'!$B$12:$B$458,$B40,'C-Existing'!N$12:N$458)</f>
        <v>0</v>
      </c>
      <c r="O40" s="37">
        <f>SUMIF('C-Existing'!$B$12:$B$458,$B40,'C-Existing'!O$12:O$458)</f>
        <v>1193270.49</v>
      </c>
      <c r="P40" s="37">
        <f>SUMIF('C-Existing'!$B$12:$B$458,$B40,'C-Existing'!P$12:P$458)</f>
        <v>213650.99000000005</v>
      </c>
      <c r="Q40" s="37">
        <f>SUMIF('C-Existing'!$B$12:$B$458,$B40,'C-Existing'!Q$12:Q$458)</f>
        <v>979619.5</v>
      </c>
      <c r="R40" s="37">
        <f>SUMIF('C-Existing'!$B$12:$B$458,$B40,'C-Existing'!R$12:R$458)</f>
        <v>0</v>
      </c>
      <c r="S40" s="37">
        <f>SUMIF('C-Existing'!$B$12:$B$458,$B40,'C-Existing'!S$12:S$458)</f>
        <v>22097079.089999996</v>
      </c>
      <c r="T40" s="37">
        <f>SUMIF('C-Existing'!$B$12:$B$458,$B40,'C-Existing'!T$12:T$458)</f>
        <v>22097079.089999996</v>
      </c>
      <c r="U40" s="37">
        <f>SUMIF('C-Existing'!$B$12:$B$458,$B40,'C-Existing'!U$12:U$458)</f>
        <v>1</v>
      </c>
      <c r="V40" s="37">
        <f>SUMIF('C-Existing'!$B$12:$B$458,$B40,'C-Existing'!V$12:V$458)</f>
        <v>185959.72947108329</v>
      </c>
      <c r="W40" s="37">
        <f>SUMIF('C-Existing'!$B$12:$B$458,$B40,'C-Existing'!W$12:W$458)</f>
        <v>0</v>
      </c>
      <c r="X40" s="37">
        <f>SUMIF('C-Existing'!$B$12:$B$458,$B40,'C-Existing'!X$12:X$458)</f>
        <v>209</v>
      </c>
      <c r="Y40" s="37">
        <f>SUMIF('C-Existing'!$B$12:$B$458,$B40,'C-Existing'!Y$12:Y$458)</f>
        <v>0</v>
      </c>
      <c r="Z40" s="37">
        <f>SUMIF('C-Existing'!$B$12:$B$458,$B40,'C-Existing'!Z$12:Z$458)</f>
        <v>0</v>
      </c>
      <c r="AA40" s="37">
        <f>SUMIF('C-Existing'!$B$12:$B$458,$B40,'C-Existing'!AA$12:AA$458)</f>
        <v>0</v>
      </c>
      <c r="AB40" s="37">
        <f>SUMIF('C-Existing'!$B$12:$B$458,$B40,'C-Existing'!AB$12:AB$458)</f>
        <v>0</v>
      </c>
      <c r="AC40" s="37">
        <f>SUMIF('C-Existing'!$B$12:$B$458,$B40,'C-Existing'!AC$12:AC$458)</f>
        <v>180</v>
      </c>
      <c r="AD40" s="37">
        <f>SUMIF('C-Existing'!$B$12:$B$458,$B40,'C-Existing'!AD$12:AD$458)</f>
        <v>0</v>
      </c>
      <c r="AE40" s="56">
        <f>SUMIF('C-Existing'!$B$12:$B$458,$B40,'C-Existing'!AE$12:AE$458)</f>
        <v>9.6699999999999994E-2</v>
      </c>
      <c r="AF40" s="37">
        <f>SUMIF('C-Existing'!$B$12:$B$458,$B40,'C-Existing'!AF$12:AF$458)</f>
        <v>-27692.038308000032</v>
      </c>
      <c r="AG40" s="37">
        <f>SUMIF('C-Existing'!$B$12:$B$458,$B40,'C-Existing'!AG$12:AG$458)</f>
        <v>0</v>
      </c>
      <c r="AH40" s="102">
        <f>SUMIF('C-Existing'!$B$12:$B$458,$B40,'C-Existing'!AH$12:AH$458)</f>
        <v>0</v>
      </c>
      <c r="AI40" s="37">
        <f>SUMIF('C-Existing'!$B$12:$B$458,$B40,'C-Existing'!AI$12:AI$458)</f>
        <v>2513</v>
      </c>
      <c r="AJ40" s="37">
        <f>SUMIF('C-Existing'!$B$12:$B$458,$B40,'C-Existing'!AJ$12:AJ$458)</f>
        <v>668053.49</v>
      </c>
      <c r="AK40" s="37">
        <f>SUMIF('C-Existing'!$B$12:$B$458,$B40,'C-Existing'!AK$12:AK$458)</f>
        <v>0</v>
      </c>
      <c r="AL40" s="37">
        <f>SUMIF('C-Existing'!$B$12:$B$458,$B40,'C-Existing'!AL$12:AL$458)</f>
        <v>0</v>
      </c>
      <c r="AM40" s="37">
        <f>SUMIF('C-Existing'!$B$12:$B$458,$B40,'C-Existing'!AM$12:AM$458)</f>
        <v>0</v>
      </c>
      <c r="AN40" s="37">
        <f>SUMIF('C-Existing'!$B$12:$B$458,$B40,'C-Existing'!AN$12:AN$458)</f>
        <v>0</v>
      </c>
      <c r="AR40" s="37"/>
    </row>
    <row r="41" spans="1:44" x14ac:dyDescent="0.2">
      <c r="A41" s="1">
        <f t="shared" si="2"/>
        <v>9</v>
      </c>
      <c r="B41" s="101">
        <f t="shared" si="3"/>
        <v>44104</v>
      </c>
      <c r="C41" s="37">
        <f>SUMIF('C-Existing'!$B$12:$B$458,$B41,'C-Existing'!C$12:C$458)</f>
        <v>2090378.8599999989</v>
      </c>
      <c r="D41" s="37">
        <f>SUMIF('C-Existing'!$B$12:$B$458,$B41,'C-Existing'!D$12:D$458)</f>
        <v>61831849.439999998</v>
      </c>
      <c r="E41" s="37">
        <f>SUMIF('C-Existing'!$B$12:$B$458,$B41,'C-Existing'!E$12:E$458)</f>
        <v>0</v>
      </c>
      <c r="F41" s="37">
        <f>SUMIF('C-Existing'!$B$12:$B$458,$B41,'C-Existing'!F$12:F$458)</f>
        <v>0</v>
      </c>
      <c r="G41" s="37">
        <f>SUMIF('C-Existing'!$B$12:$B$458,$B41,'C-Existing'!G$12:G$458)</f>
        <v>2667</v>
      </c>
      <c r="H41" s="37">
        <f>SUMIF('C-Existing'!$B$12:$B$458,$B41,'C-Existing'!H$12:H$458)</f>
        <v>22097079.089999996</v>
      </c>
      <c r="I41" s="37">
        <f>SUMIF('C-Existing'!$B$12:$B$458,$B41,'C-Existing'!I$12:I$458)</f>
        <v>0</v>
      </c>
      <c r="J41" s="37">
        <f>SUMIF('C-Existing'!$B$12:$B$458,$B41,'C-Existing'!J$12:J$458)</f>
        <v>22097079.089999996</v>
      </c>
      <c r="K41" s="37">
        <f>SUMIF('C-Existing'!$B$12:$B$458,$B41,'C-Existing'!K$12:K$458)</f>
        <v>204581.43000000002</v>
      </c>
      <c r="L41" s="37">
        <f>SUMIF('C-Existing'!$B$12:$B$458,$B41,'C-Existing'!L$12:L$458)</f>
        <v>204581.43000000002</v>
      </c>
      <c r="M41" s="37">
        <f>SUMIF('C-Existing'!$B$12:$B$458,$B41,'C-Existing'!M$12:M$458)</f>
        <v>1217349</v>
      </c>
      <c r="N41" s="37">
        <f>SUMIF('C-Existing'!$B$12:$B$458,$B41,'C-Existing'!N$12:N$458)</f>
        <v>0</v>
      </c>
      <c r="O41" s="37">
        <f>SUMIF('C-Existing'!$B$12:$B$458,$B41,'C-Existing'!O$12:O$458)</f>
        <v>1172467.3599999999</v>
      </c>
      <c r="P41" s="37">
        <f>SUMIF('C-Existing'!$B$12:$B$458,$B41,'C-Existing'!P$12:P$458)</f>
        <v>204581.43000000002</v>
      </c>
      <c r="Q41" s="37">
        <f>SUMIF('C-Existing'!$B$12:$B$458,$B41,'C-Existing'!Q$12:Q$458)</f>
        <v>967885.92999999993</v>
      </c>
      <c r="R41" s="37">
        <f>SUMIF('C-Existing'!$B$12:$B$458,$B41,'C-Existing'!R$12:R$458)</f>
        <v>0</v>
      </c>
      <c r="S41" s="37">
        <f>SUMIF('C-Existing'!$B$12:$B$458,$B41,'C-Existing'!S$12:S$458)</f>
        <v>21129193.159999996</v>
      </c>
      <c r="T41" s="37">
        <f>SUMIF('C-Existing'!$B$12:$B$458,$B41,'C-Existing'!T$12:T$458)</f>
        <v>21129193.159999996</v>
      </c>
      <c r="U41" s="37">
        <f>SUMIF('C-Existing'!$B$12:$B$458,$B41,'C-Existing'!U$12:U$458)</f>
        <v>1</v>
      </c>
      <c r="V41" s="37">
        <f>SUMIF('C-Existing'!$B$12:$B$458,$B41,'C-Existing'!V$12:V$458)</f>
        <v>178065.62900024996</v>
      </c>
      <c r="W41" s="37">
        <f>SUMIF('C-Existing'!$B$12:$B$458,$B41,'C-Existing'!W$12:W$458)</f>
        <v>0</v>
      </c>
      <c r="X41" s="37">
        <f>SUMIF('C-Existing'!$B$12:$B$458,$B41,'C-Existing'!X$12:X$458)</f>
        <v>209</v>
      </c>
      <c r="Y41" s="37">
        <f>SUMIF('C-Existing'!$B$12:$B$458,$B41,'C-Existing'!Y$12:Y$458)</f>
        <v>0</v>
      </c>
      <c r="Z41" s="37">
        <f>SUMIF('C-Existing'!$B$12:$B$458,$B41,'C-Existing'!Z$12:Z$458)</f>
        <v>0</v>
      </c>
      <c r="AA41" s="37">
        <f>SUMIF('C-Existing'!$B$12:$B$458,$B41,'C-Existing'!AA$12:AA$458)</f>
        <v>0</v>
      </c>
      <c r="AB41" s="37">
        <f>SUMIF('C-Existing'!$B$12:$B$458,$B41,'C-Existing'!AB$12:AB$458)</f>
        <v>0</v>
      </c>
      <c r="AC41" s="37">
        <f>SUMIF('C-Existing'!$B$12:$B$458,$B41,'C-Existing'!AC$12:AC$458)</f>
        <v>198</v>
      </c>
      <c r="AD41" s="37">
        <f>SUMIF('C-Existing'!$B$12:$B$458,$B41,'C-Existing'!AD$12:AD$458)</f>
        <v>0</v>
      </c>
      <c r="AE41" s="56">
        <f>SUMIF('C-Existing'!$B$12:$B$458,$B41,'C-Existing'!AE$12:AE$458)</f>
        <v>9.6699999999999994E-2</v>
      </c>
      <c r="AF41" s="37">
        <f>SUMIF('C-Existing'!$B$12:$B$458,$B41,'C-Existing'!AF$12:AF$458)</f>
        <v>-26516.494908000026</v>
      </c>
      <c r="AG41" s="37">
        <f>SUMIF('C-Existing'!$B$12:$B$458,$B41,'C-Existing'!AG$12:AG$458)</f>
        <v>0</v>
      </c>
      <c r="AH41" s="102">
        <f>SUMIF('C-Existing'!$B$12:$B$458,$B41,'C-Existing'!AH$12:AH$458)</f>
        <v>0</v>
      </c>
      <c r="AI41" s="37">
        <f>SUMIF('C-Existing'!$B$12:$B$458,$B41,'C-Existing'!AI$12:AI$458)</f>
        <v>2469</v>
      </c>
      <c r="AJ41" s="37">
        <f>SUMIF('C-Existing'!$B$12:$B$458,$B41,'C-Existing'!AJ$12:AJ$458)</f>
        <v>656446.36</v>
      </c>
      <c r="AK41" s="37">
        <f>SUMIF('C-Existing'!$B$12:$B$458,$B41,'C-Existing'!AK$12:AK$458)</f>
        <v>0</v>
      </c>
      <c r="AL41" s="37">
        <f>SUMIF('C-Existing'!$B$12:$B$458,$B41,'C-Existing'!AL$12:AL$458)</f>
        <v>0</v>
      </c>
      <c r="AM41" s="37">
        <f>SUMIF('C-Existing'!$B$12:$B$458,$B41,'C-Existing'!AM$12:AM$458)</f>
        <v>0</v>
      </c>
      <c r="AN41" s="37">
        <f>SUMIF('C-Existing'!$B$12:$B$458,$B41,'C-Existing'!AN$12:AN$458)</f>
        <v>0</v>
      </c>
      <c r="AR41" s="37"/>
    </row>
    <row r="42" spans="1:44" x14ac:dyDescent="0.2">
      <c r="A42" s="1">
        <f t="shared" si="2"/>
        <v>10</v>
      </c>
      <c r="B42" s="101">
        <f t="shared" si="3"/>
        <v>44135</v>
      </c>
      <c r="C42" s="37">
        <f>SUMIF('C-Existing'!$B$12:$B$458,$B42,'C-Existing'!C$12:C$458)</f>
        <v>1686917.3599999999</v>
      </c>
      <c r="D42" s="37">
        <f>SUMIF('C-Existing'!$B$12:$B$458,$B42,'C-Existing'!D$12:D$458)</f>
        <v>63518766.799999997</v>
      </c>
      <c r="E42" s="37">
        <f>SUMIF('C-Existing'!$B$12:$B$458,$B42,'C-Existing'!E$12:E$458)</f>
        <v>0</v>
      </c>
      <c r="F42" s="37">
        <f>SUMIF('C-Existing'!$B$12:$B$458,$B42,'C-Existing'!F$12:F$458)</f>
        <v>0</v>
      </c>
      <c r="G42" s="37">
        <f>SUMIF('C-Existing'!$B$12:$B$458,$B42,'C-Existing'!G$12:G$458)</f>
        <v>2456</v>
      </c>
      <c r="H42" s="37">
        <f>SUMIF('C-Existing'!$B$12:$B$458,$B42,'C-Existing'!H$12:H$458)</f>
        <v>21129193.159999996</v>
      </c>
      <c r="I42" s="37">
        <f>SUMIF('C-Existing'!$B$12:$B$458,$B42,'C-Existing'!I$12:I$458)</f>
        <v>0</v>
      </c>
      <c r="J42" s="37">
        <f>SUMIF('C-Existing'!$B$12:$B$458,$B42,'C-Existing'!J$12:J$458)</f>
        <v>21129193.159999996</v>
      </c>
      <c r="K42" s="37">
        <f>SUMIF('C-Existing'!$B$12:$B$458,$B42,'C-Existing'!K$12:K$458)</f>
        <v>195620.37999999995</v>
      </c>
      <c r="L42" s="37">
        <f>SUMIF('C-Existing'!$B$12:$B$458,$B42,'C-Existing'!L$12:L$458)</f>
        <v>195620.37999999995</v>
      </c>
      <c r="M42" s="37">
        <f>SUMIF('C-Existing'!$B$12:$B$458,$B42,'C-Existing'!M$12:M$458)</f>
        <v>1111804</v>
      </c>
      <c r="N42" s="37">
        <f>SUMIF('C-Existing'!$B$12:$B$458,$B42,'C-Existing'!N$12:N$458)</f>
        <v>0</v>
      </c>
      <c r="O42" s="37">
        <f>SUMIF('C-Existing'!$B$12:$B$458,$B42,'C-Existing'!O$12:O$458)</f>
        <v>1062485.6499999999</v>
      </c>
      <c r="P42" s="37">
        <f>SUMIF('C-Existing'!$B$12:$B$458,$B42,'C-Existing'!P$12:P$458)</f>
        <v>195620.37999999995</v>
      </c>
      <c r="Q42" s="37">
        <f>SUMIF('C-Existing'!$B$12:$B$458,$B42,'C-Existing'!Q$12:Q$458)</f>
        <v>866865.27000000037</v>
      </c>
      <c r="R42" s="37">
        <f>SUMIF('C-Existing'!$B$12:$B$458,$B42,'C-Existing'!R$12:R$458)</f>
        <v>0</v>
      </c>
      <c r="S42" s="37">
        <f>SUMIF('C-Existing'!$B$12:$B$458,$B42,'C-Existing'!S$12:S$458)</f>
        <v>20262327.890000001</v>
      </c>
      <c r="T42" s="37">
        <f>SUMIF('C-Existing'!$B$12:$B$458,$B42,'C-Existing'!T$12:T$458)</f>
        <v>20262327.890000001</v>
      </c>
      <c r="U42" s="37">
        <f>SUMIF('C-Existing'!$B$12:$B$458,$B42,'C-Existing'!U$12:U$458)</f>
        <v>1</v>
      </c>
      <c r="V42" s="37">
        <f>SUMIF('C-Existing'!$B$12:$B$458,$B42,'C-Existing'!V$12:V$458)</f>
        <v>170266.0815476666</v>
      </c>
      <c r="W42" s="37">
        <f>SUMIF('C-Existing'!$B$12:$B$458,$B42,'C-Existing'!W$12:W$458)</f>
        <v>0</v>
      </c>
      <c r="X42" s="37">
        <f>SUMIF('C-Existing'!$B$12:$B$458,$B42,'C-Existing'!X$12:X$458)</f>
        <v>209</v>
      </c>
      <c r="Y42" s="37">
        <f>SUMIF('C-Existing'!$B$12:$B$458,$B42,'C-Existing'!Y$12:Y$458)</f>
        <v>0</v>
      </c>
      <c r="Z42" s="37">
        <f>SUMIF('C-Existing'!$B$12:$B$458,$B42,'C-Existing'!Z$12:Z$458)</f>
        <v>0</v>
      </c>
      <c r="AA42" s="37">
        <f>SUMIF('C-Existing'!$B$12:$B$458,$B42,'C-Existing'!AA$12:AA$458)</f>
        <v>0</v>
      </c>
      <c r="AB42" s="37">
        <f>SUMIF('C-Existing'!$B$12:$B$458,$B42,'C-Existing'!AB$12:AB$458)</f>
        <v>0</v>
      </c>
      <c r="AC42" s="37">
        <f>SUMIF('C-Existing'!$B$12:$B$458,$B42,'C-Existing'!AC$12:AC$458)</f>
        <v>219</v>
      </c>
      <c r="AD42" s="37">
        <f>SUMIF('C-Existing'!$B$12:$B$458,$B42,'C-Existing'!AD$12:AD$458)</f>
        <v>0</v>
      </c>
      <c r="AE42" s="56">
        <f>SUMIF('C-Existing'!$B$12:$B$458,$B42,'C-Existing'!AE$12:AE$458)</f>
        <v>9.6699999999999994E-2</v>
      </c>
      <c r="AF42" s="37">
        <f>SUMIF('C-Existing'!$B$12:$B$458,$B42,'C-Existing'!AF$12:AF$458)</f>
        <v>-25355.031792000027</v>
      </c>
      <c r="AG42" s="37">
        <f>SUMIF('C-Existing'!$B$12:$B$458,$B42,'C-Existing'!AG$12:AG$458)</f>
        <v>0</v>
      </c>
      <c r="AH42" s="102">
        <f>SUMIF('C-Existing'!$B$12:$B$458,$B42,'C-Existing'!AH$12:AH$458)</f>
        <v>0</v>
      </c>
      <c r="AI42" s="37">
        <f>SUMIF('C-Existing'!$B$12:$B$458,$B42,'C-Existing'!AI$12:AI$458)</f>
        <v>2237</v>
      </c>
      <c r="AJ42" s="37">
        <f>SUMIF('C-Existing'!$B$12:$B$458,$B42,'C-Existing'!AJ$12:AJ$458)</f>
        <v>594952.65</v>
      </c>
      <c r="AK42" s="37">
        <f>SUMIF('C-Existing'!$B$12:$B$458,$B42,'C-Existing'!AK$12:AK$458)</f>
        <v>0</v>
      </c>
      <c r="AL42" s="37">
        <f>SUMIF('C-Existing'!$B$12:$B$458,$B42,'C-Existing'!AL$12:AL$458)</f>
        <v>0</v>
      </c>
      <c r="AM42" s="37">
        <f>SUMIF('C-Existing'!$B$12:$B$458,$B42,'C-Existing'!AM$12:AM$458)</f>
        <v>0</v>
      </c>
      <c r="AN42" s="37">
        <f>SUMIF('C-Existing'!$B$12:$B$458,$B42,'C-Existing'!AN$12:AN$458)</f>
        <v>0</v>
      </c>
      <c r="AR42" s="37"/>
    </row>
    <row r="43" spans="1:44" x14ac:dyDescent="0.2">
      <c r="A43" s="1">
        <f t="shared" si="2"/>
        <v>11</v>
      </c>
      <c r="B43" s="101">
        <f t="shared" si="3"/>
        <v>44165</v>
      </c>
      <c r="C43" s="37">
        <f>SUMIF('C-Existing'!$B$12:$B$458,$B43,'C-Existing'!C$12:C$458)</f>
        <v>1060285.22</v>
      </c>
      <c r="D43" s="37">
        <f>SUMIF('C-Existing'!$B$12:$B$458,$B43,'C-Existing'!D$12:D$458)</f>
        <v>64579052.019999996</v>
      </c>
      <c r="E43" s="37">
        <f>SUMIF('C-Existing'!$B$12:$B$458,$B43,'C-Existing'!E$12:E$458)</f>
        <v>0</v>
      </c>
      <c r="F43" s="37">
        <f>SUMIF('C-Existing'!$B$12:$B$458,$B43,'C-Existing'!F$12:F$458)</f>
        <v>0</v>
      </c>
      <c r="G43" s="37">
        <f>SUMIF('C-Existing'!$B$12:$B$458,$B43,'C-Existing'!G$12:G$458)</f>
        <v>2087</v>
      </c>
      <c r="H43" s="37">
        <f>SUMIF('C-Existing'!$B$12:$B$458,$B43,'C-Existing'!H$12:H$458)</f>
        <v>20262327.889999997</v>
      </c>
      <c r="I43" s="37">
        <f>SUMIF('C-Existing'!$B$12:$B$458,$B43,'C-Existing'!I$12:I$458)</f>
        <v>0</v>
      </c>
      <c r="J43" s="37">
        <f>SUMIF('C-Existing'!$B$12:$B$458,$B43,'C-Existing'!J$12:J$458)</f>
        <v>20262327.890000001</v>
      </c>
      <c r="K43" s="37">
        <f>SUMIF('C-Existing'!$B$12:$B$458,$B43,'C-Existing'!K$12:K$458)</f>
        <v>187594.7</v>
      </c>
      <c r="L43" s="37">
        <f>SUMIF('C-Existing'!$B$12:$B$458,$B43,'C-Existing'!L$12:L$458)</f>
        <v>187594.7</v>
      </c>
      <c r="M43" s="37">
        <f>SUMIF('C-Existing'!$B$12:$B$458,$B43,'C-Existing'!M$12:M$458)</f>
        <v>939721</v>
      </c>
      <c r="N43" s="37">
        <f>SUMIF('C-Existing'!$B$12:$B$458,$B43,'C-Existing'!N$12:N$458)</f>
        <v>0</v>
      </c>
      <c r="O43" s="37">
        <f>SUMIF('C-Existing'!$B$12:$B$458,$B43,'C-Existing'!O$12:O$458)</f>
        <v>872122.82</v>
      </c>
      <c r="P43" s="37">
        <f>SUMIF('C-Existing'!$B$12:$B$458,$B43,'C-Existing'!P$12:P$458)</f>
        <v>187594.7</v>
      </c>
      <c r="Q43" s="37">
        <f>SUMIF('C-Existing'!$B$12:$B$458,$B43,'C-Existing'!Q$12:Q$458)</f>
        <v>684528.12000000034</v>
      </c>
      <c r="R43" s="37">
        <f>SUMIF('C-Existing'!$B$12:$B$458,$B43,'C-Existing'!R$12:R$458)</f>
        <v>0</v>
      </c>
      <c r="S43" s="37">
        <f>SUMIF('C-Existing'!$B$12:$B$458,$B43,'C-Existing'!S$12:S$458)</f>
        <v>19577799.769999996</v>
      </c>
      <c r="T43" s="37">
        <f>SUMIF('C-Existing'!$B$12:$B$458,$B43,'C-Existing'!T$12:T$458)</f>
        <v>19577799.769999996</v>
      </c>
      <c r="U43" s="37">
        <f>SUMIF('C-Existing'!$B$12:$B$458,$B43,'C-Existing'!U$12:U$458)</f>
        <v>1</v>
      </c>
      <c r="V43" s="37">
        <f>SUMIF('C-Existing'!$B$12:$B$458,$B43,'C-Existing'!V$12:V$458)</f>
        <v>163280.59224691664</v>
      </c>
      <c r="W43" s="37">
        <f>SUMIF('C-Existing'!$B$12:$B$458,$B43,'C-Existing'!W$12:W$458)</f>
        <v>0</v>
      </c>
      <c r="X43" s="37">
        <f>SUMIF('C-Existing'!$B$12:$B$458,$B43,'C-Existing'!X$12:X$458)</f>
        <v>209</v>
      </c>
      <c r="Y43" s="37">
        <f>SUMIF('C-Existing'!$B$12:$B$458,$B43,'C-Existing'!Y$12:Y$458)</f>
        <v>0</v>
      </c>
      <c r="Z43" s="37">
        <f>SUMIF('C-Existing'!$B$12:$B$458,$B43,'C-Existing'!Z$12:Z$458)</f>
        <v>0</v>
      </c>
      <c r="AA43" s="37">
        <f>SUMIF('C-Existing'!$B$12:$B$458,$B43,'C-Existing'!AA$12:AA$458)</f>
        <v>0</v>
      </c>
      <c r="AB43" s="37">
        <f>SUMIF('C-Existing'!$B$12:$B$458,$B43,'C-Existing'!AB$12:AB$458)</f>
        <v>0</v>
      </c>
      <c r="AC43" s="37">
        <f>SUMIF('C-Existing'!$B$12:$B$458,$B43,'C-Existing'!AC$12:AC$458)</f>
        <v>250</v>
      </c>
      <c r="AD43" s="37">
        <f>SUMIF('C-Existing'!$B$12:$B$458,$B43,'C-Existing'!AD$12:AD$458)</f>
        <v>0</v>
      </c>
      <c r="AE43" s="56">
        <f>SUMIF('C-Existing'!$B$12:$B$458,$B43,'C-Existing'!AE$12:AE$458)</f>
        <v>9.6699999999999994E-2</v>
      </c>
      <c r="AF43" s="37">
        <f>SUMIF('C-Existing'!$B$12:$B$458,$B43,'C-Existing'!AF$12:AF$458)</f>
        <v>-24314.793468000029</v>
      </c>
      <c r="AG43" s="37">
        <f>SUMIF('C-Existing'!$B$12:$B$458,$B43,'C-Existing'!AG$12:AG$458)</f>
        <v>0</v>
      </c>
      <c r="AH43" s="102">
        <f>SUMIF('C-Existing'!$B$12:$B$458,$B43,'C-Existing'!AH$12:AH$458)</f>
        <v>0</v>
      </c>
      <c r="AI43" s="37">
        <f>SUMIF('C-Existing'!$B$12:$B$458,$B43,'C-Existing'!AI$12:AI$458)</f>
        <v>1837</v>
      </c>
      <c r="AJ43" s="37">
        <f>SUMIF('C-Existing'!$B$12:$B$458,$B43,'C-Existing'!AJ$12:AJ$458)</f>
        <v>488189.82</v>
      </c>
      <c r="AK43" s="37">
        <f>SUMIF('C-Existing'!$B$12:$B$458,$B43,'C-Existing'!AK$12:AK$458)</f>
        <v>0</v>
      </c>
      <c r="AL43" s="37">
        <f>SUMIF('C-Existing'!$B$12:$B$458,$B43,'C-Existing'!AL$12:AL$458)</f>
        <v>0</v>
      </c>
      <c r="AM43" s="37">
        <f>SUMIF('C-Existing'!$B$12:$B$458,$B43,'C-Existing'!AM$12:AM$458)</f>
        <v>0</v>
      </c>
      <c r="AN43" s="37">
        <f>SUMIF('C-Existing'!$B$12:$B$458,$B43,'C-Existing'!AN$12:AN$458)</f>
        <v>0</v>
      </c>
      <c r="AR43" s="37"/>
    </row>
    <row r="44" spans="1:44" x14ac:dyDescent="0.2">
      <c r="A44" s="1">
        <f t="shared" si="2"/>
        <v>12</v>
      </c>
      <c r="B44" s="101">
        <f t="shared" si="3"/>
        <v>44196</v>
      </c>
      <c r="C44" s="37">
        <f>SUMIF('C-Existing'!$B$12:$B$458,$B44,'C-Existing'!C$12:C$458)</f>
        <v>938325.81000000017</v>
      </c>
      <c r="D44" s="37">
        <f>SUMIF('C-Existing'!$B$12:$B$458,$B44,'C-Existing'!D$12:D$458)</f>
        <v>65517377.829999998</v>
      </c>
      <c r="E44" s="37">
        <f>SUMIF('C-Existing'!$B$12:$B$458,$B44,'C-Existing'!E$12:E$458)</f>
        <v>0</v>
      </c>
      <c r="F44" s="37">
        <f>SUMIF('C-Existing'!$B$12:$B$458,$B44,'C-Existing'!F$12:F$458)</f>
        <v>0</v>
      </c>
      <c r="G44" s="37">
        <f>SUMIF('C-Existing'!$B$12:$B$458,$B44,'C-Existing'!G$12:G$458)</f>
        <v>1690</v>
      </c>
      <c r="H44" s="37">
        <f>SUMIF('C-Existing'!$B$12:$B$458,$B44,'C-Existing'!H$12:H$458)</f>
        <v>19577799.769999996</v>
      </c>
      <c r="I44" s="37">
        <f>SUMIF('C-Existing'!$B$12:$B$458,$B44,'C-Existing'!I$12:I$458)</f>
        <v>0</v>
      </c>
      <c r="J44" s="37">
        <f>SUMIF('C-Existing'!$B$12:$B$458,$B44,'C-Existing'!J$12:J$458)</f>
        <v>19577799.769999996</v>
      </c>
      <c r="K44" s="37">
        <f>SUMIF('C-Existing'!$B$12:$B$458,$B44,'C-Existing'!K$12:K$458)</f>
        <v>181257.13</v>
      </c>
      <c r="L44" s="37">
        <f>SUMIF('C-Existing'!$B$12:$B$458,$B44,'C-Existing'!L$12:L$458)</f>
        <v>181257.13</v>
      </c>
      <c r="M44" s="37">
        <f>SUMIF('C-Existing'!$B$12:$B$458,$B44,'C-Existing'!M$12:M$458)</f>
        <v>741570</v>
      </c>
      <c r="N44" s="37">
        <f>SUMIF('C-Existing'!$B$12:$B$458,$B44,'C-Existing'!N$12:N$458)</f>
        <v>0</v>
      </c>
      <c r="O44" s="37">
        <f>SUMIF('C-Existing'!$B$12:$B$458,$B44,'C-Existing'!O$12:O$458)</f>
        <v>687427.28</v>
      </c>
      <c r="P44" s="37">
        <f>SUMIF('C-Existing'!$B$12:$B$458,$B44,'C-Existing'!P$12:P$458)</f>
        <v>181257.13</v>
      </c>
      <c r="Q44" s="37">
        <f>SUMIF('C-Existing'!$B$12:$B$458,$B44,'C-Existing'!Q$12:Q$458)</f>
        <v>506170.14999999991</v>
      </c>
      <c r="R44" s="37">
        <f>SUMIF('C-Existing'!$B$12:$B$458,$B44,'C-Existing'!R$12:R$458)</f>
        <v>0</v>
      </c>
      <c r="S44" s="37">
        <f>SUMIF('C-Existing'!$B$12:$B$458,$B44,'C-Existing'!S$12:S$458)</f>
        <v>19071629.620000001</v>
      </c>
      <c r="T44" s="37">
        <f>SUMIF('C-Existing'!$B$12:$B$458,$B44,'C-Existing'!T$12:T$458)</f>
        <v>19071629.620000001</v>
      </c>
      <c r="U44" s="37">
        <f>SUMIF('C-Existing'!$B$12:$B$458,$B44,'C-Existing'!U$12:U$458)</f>
        <v>1</v>
      </c>
      <c r="V44" s="37">
        <f>SUMIF('C-Existing'!$B$12:$B$458,$B44,'C-Existing'!V$12:V$458)</f>
        <v>157764.43647991662</v>
      </c>
      <c r="W44" s="37">
        <f>SUMIF('C-Existing'!$B$12:$B$458,$B44,'C-Existing'!W$12:W$458)</f>
        <v>0</v>
      </c>
      <c r="X44" s="37">
        <f>SUMIF('C-Existing'!$B$12:$B$458,$B44,'C-Existing'!X$12:X$458)</f>
        <v>209</v>
      </c>
      <c r="Y44" s="37">
        <f>SUMIF('C-Existing'!$B$12:$B$458,$B44,'C-Existing'!Y$12:Y$458)</f>
        <v>0</v>
      </c>
      <c r="Z44" s="37">
        <f>SUMIF('C-Existing'!$B$12:$B$458,$B44,'C-Existing'!Z$12:Z$458)</f>
        <v>0</v>
      </c>
      <c r="AA44" s="37">
        <f>SUMIF('C-Existing'!$B$12:$B$458,$B44,'C-Existing'!AA$12:AA$458)</f>
        <v>0</v>
      </c>
      <c r="AB44" s="37">
        <f>SUMIF('C-Existing'!$B$12:$B$458,$B44,'C-Existing'!AB$12:AB$458)</f>
        <v>0</v>
      </c>
      <c r="AC44" s="37">
        <f>SUMIF('C-Existing'!$B$12:$B$458,$B44,'C-Existing'!AC$12:AC$458)</f>
        <v>242</v>
      </c>
      <c r="AD44" s="37">
        <f>SUMIF('C-Existing'!$B$12:$B$458,$B44,'C-Existing'!AD$12:AD$458)</f>
        <v>0</v>
      </c>
      <c r="AE44" s="56">
        <f>SUMIF('C-Existing'!$B$12:$B$458,$B44,'C-Existing'!AE$12:AE$458)</f>
        <v>9.6699999999999994E-2</v>
      </c>
      <c r="AF44" s="37">
        <f>SUMIF('C-Existing'!$B$12:$B$458,$B44,'C-Existing'!AF$12:AF$458)</f>
        <v>-23493.359724000024</v>
      </c>
      <c r="AG44" s="37">
        <f>SUMIF('C-Existing'!$B$12:$B$458,$B44,'C-Existing'!AG$12:AG$458)</f>
        <v>0</v>
      </c>
      <c r="AH44" s="102">
        <f>SUMIF('C-Existing'!$B$12:$B$458,$B44,'C-Existing'!AH$12:AH$458)</f>
        <v>0</v>
      </c>
      <c r="AI44" s="37">
        <f>SUMIF('C-Existing'!$B$12:$B$458,$B44,'C-Existing'!AI$12:AI$458)</f>
        <v>1448</v>
      </c>
      <c r="AJ44" s="37">
        <f>SUMIF('C-Existing'!$B$12:$B$458,$B44,'C-Existing'!AJ$12:AJ$458)</f>
        <v>384795.28</v>
      </c>
      <c r="AK44" s="37">
        <f>SUMIF('C-Existing'!$B$12:$B$458,$B44,'C-Existing'!AK$12:AK$458)</f>
        <v>0</v>
      </c>
      <c r="AL44" s="37">
        <f>SUMIF('C-Existing'!$B$12:$B$458,$B44,'C-Existing'!AL$12:AL$458)</f>
        <v>0</v>
      </c>
      <c r="AM44" s="37">
        <f>SUMIF('C-Existing'!$B$12:$B$458,$B44,'C-Existing'!AM$12:AM$458)</f>
        <v>0</v>
      </c>
      <c r="AN44" s="37">
        <f>SUMIF('C-Existing'!$B$12:$B$458,$B44,'C-Existing'!AN$12:AN$458)</f>
        <v>0</v>
      </c>
      <c r="AR44" s="37"/>
    </row>
    <row r="45" spans="1:44" x14ac:dyDescent="0.2">
      <c r="A45" s="1">
        <f t="shared" si="2"/>
        <v>1</v>
      </c>
      <c r="B45" s="101">
        <f t="shared" ref="B45:B76" si="4">EOMONTH(B44,1)</f>
        <v>44227</v>
      </c>
      <c r="C45" s="37">
        <f>SUMIF('C-Existing'!$B$12:$B$458,$B45,'C-Existing'!C$12:C$458)</f>
        <v>1158759.3500000001</v>
      </c>
      <c r="D45" s="37">
        <f>SUMIF('C-Existing'!$B$12:$B$458,$B45,'C-Existing'!D$12:D$458)</f>
        <v>66676137.18</v>
      </c>
      <c r="E45" s="37">
        <f>SUMIF('C-Existing'!$B$12:$B$458,$B45,'C-Existing'!E$12:E$458)</f>
        <v>0</v>
      </c>
      <c r="F45" s="37">
        <f>SUMIF('C-Existing'!$B$12:$B$458,$B45,'C-Existing'!F$12:F$458)</f>
        <v>0</v>
      </c>
      <c r="G45" s="37">
        <f>SUMIF('C-Existing'!$B$12:$B$458,$B45,'C-Existing'!G$12:G$458)</f>
        <v>1060</v>
      </c>
      <c r="H45" s="37">
        <f>SUMIF('C-Existing'!$B$12:$B$458,$B45,'C-Existing'!H$12:H$458)</f>
        <v>19071629.620000001</v>
      </c>
      <c r="I45" s="37">
        <f>SUMIF('C-Existing'!$B$12:$B$458,$B45,'C-Existing'!I$12:I$458)</f>
        <v>0</v>
      </c>
      <c r="J45" s="37">
        <f>SUMIF('C-Existing'!$B$12:$B$458,$B45,'C-Existing'!J$12:J$458)</f>
        <v>19071629.620000001</v>
      </c>
      <c r="K45" s="37">
        <f>SUMIF('C-Existing'!$B$12:$B$458,$B45,'C-Existing'!K$12:K$458)</f>
        <v>176570.90000000008</v>
      </c>
      <c r="L45" s="37">
        <f>SUMIF('C-Existing'!$B$12:$B$458,$B45,'C-Existing'!L$12:L$458)</f>
        <v>176570.90000000008</v>
      </c>
      <c r="M45" s="37">
        <f>SUMIF('C-Existing'!$B$12:$B$458,$B45,'C-Existing'!M$12:M$458)</f>
        <v>462270</v>
      </c>
      <c r="N45" s="37">
        <f>SUMIF('C-Existing'!$B$12:$B$458,$B45,'C-Existing'!N$12:N$458)</f>
        <v>0</v>
      </c>
      <c r="O45" s="37">
        <f>SUMIF('C-Existing'!$B$12:$B$458,$B45,'C-Existing'!O$12:O$458)</f>
        <v>397119.19</v>
      </c>
      <c r="P45" s="37">
        <f>SUMIF('C-Existing'!$B$12:$B$458,$B45,'C-Existing'!P$12:P$458)</f>
        <v>176570.90000000008</v>
      </c>
      <c r="Q45" s="37">
        <f>SUMIF('C-Existing'!$B$12:$B$458,$B45,'C-Existing'!Q$12:Q$458)</f>
        <v>220548.28999999992</v>
      </c>
      <c r="R45" s="37">
        <f>SUMIF('C-Existing'!$B$12:$B$458,$B45,'C-Existing'!R$12:R$458)</f>
        <v>0</v>
      </c>
      <c r="S45" s="37">
        <f>SUMIF('C-Existing'!$B$12:$B$458,$B45,'C-Existing'!S$12:S$458)</f>
        <v>18851081.329999994</v>
      </c>
      <c r="T45" s="37">
        <f>SUMIF('C-Existing'!$B$12:$B$458,$B45,'C-Existing'!T$12:T$458)</f>
        <v>18851081.329999994</v>
      </c>
      <c r="U45" s="37">
        <f>SUMIF('C-Existing'!$B$12:$B$458,$B45,'C-Existing'!U$12:U$458)</f>
        <v>1</v>
      </c>
      <c r="V45" s="37">
        <f>SUMIF('C-Existing'!$B$12:$B$458,$B45,'C-Existing'!V$12:V$458)</f>
        <v>153685.54868783333</v>
      </c>
      <c r="W45" s="37">
        <f>SUMIF('C-Existing'!$B$12:$B$458,$B45,'C-Existing'!W$12:W$458)</f>
        <v>0</v>
      </c>
      <c r="X45" s="37">
        <f>SUMIF('C-Existing'!$B$12:$B$458,$B45,'C-Existing'!X$12:X$458)</f>
        <v>209</v>
      </c>
      <c r="Y45" s="37">
        <f>SUMIF('C-Existing'!$B$12:$B$458,$B45,'C-Existing'!Y$12:Y$458)</f>
        <v>0</v>
      </c>
      <c r="Z45" s="37">
        <f>SUMIF('C-Existing'!$B$12:$B$458,$B45,'C-Existing'!Z$12:Z$458)</f>
        <v>0</v>
      </c>
      <c r="AA45" s="37">
        <f>SUMIF('C-Existing'!$B$12:$B$458,$B45,'C-Existing'!AA$12:AA$458)</f>
        <v>0</v>
      </c>
      <c r="AB45" s="37">
        <f>SUMIF('C-Existing'!$B$12:$B$458,$B45,'C-Existing'!AB$12:AB$458)</f>
        <v>0</v>
      </c>
      <c r="AC45" s="37">
        <f>SUMIF('C-Existing'!$B$12:$B$458,$B45,'C-Existing'!AC$12:AC$458)</f>
        <v>224</v>
      </c>
      <c r="AD45" s="37">
        <f>SUMIF('C-Existing'!$B$12:$B$458,$B45,'C-Existing'!AD$12:AD$458)</f>
        <v>0</v>
      </c>
      <c r="AE45" s="56">
        <f>SUMIF('C-Existing'!$B$12:$B$458,$B45,'C-Existing'!AE$12:AE$458)</f>
        <v>9.6699999999999994E-2</v>
      </c>
      <c r="AF45" s="37">
        <f>SUMIF('C-Existing'!$B$12:$B$458,$B45,'C-Existing'!AF$12:AF$458)</f>
        <v>-22885.955544000029</v>
      </c>
      <c r="AG45" s="37">
        <f>SUMIF('C-Existing'!$B$12:$B$458,$B45,'C-Existing'!AG$12:AG$458)</f>
        <v>0</v>
      </c>
      <c r="AH45" s="102">
        <f>SUMIF('C-Existing'!$B$12:$B$458,$B45,'C-Existing'!AH$12:AH$458)</f>
        <v>0</v>
      </c>
      <c r="AI45" s="37">
        <f>SUMIF('C-Existing'!$B$12:$B$458,$B45,'C-Existing'!AI$12:AI$458)</f>
        <v>836</v>
      </c>
      <c r="AJ45" s="37">
        <f>SUMIF('C-Existing'!$B$12:$B$458,$B45,'C-Existing'!AJ$12:AJ$458)</f>
        <v>222376</v>
      </c>
      <c r="AK45" s="37">
        <f>SUMIF('C-Existing'!$B$12:$B$458,$B45,'C-Existing'!AK$12:AK$458)</f>
        <v>0</v>
      </c>
      <c r="AL45" s="37">
        <f>SUMIF('C-Existing'!$B$12:$B$458,$B45,'C-Existing'!AL$12:AL$458)</f>
        <v>0</v>
      </c>
      <c r="AM45" s="37">
        <f>SUMIF('C-Existing'!$B$12:$B$458,$B45,'C-Existing'!AM$12:AM$458)</f>
        <v>0</v>
      </c>
      <c r="AN45" s="37">
        <f>SUMIF('C-Existing'!$B$12:$B$458,$B45,'C-Existing'!AN$12:AN$458)</f>
        <v>0</v>
      </c>
      <c r="AR45" s="37"/>
    </row>
    <row r="46" spans="1:44" x14ac:dyDescent="0.2">
      <c r="A46" s="1">
        <f t="shared" si="2"/>
        <v>2</v>
      </c>
      <c r="B46" s="101">
        <f t="shared" si="4"/>
        <v>44255</v>
      </c>
      <c r="C46" s="37">
        <f>SUMIF('C-Existing'!$B$12:$B$458,$B46,'C-Existing'!C$12:C$458)</f>
        <v>1432212.6000000008</v>
      </c>
      <c r="D46" s="37">
        <f>SUMIF('C-Existing'!$B$12:$B$458,$B46,'C-Existing'!D$12:D$458)</f>
        <v>68108349.780000001</v>
      </c>
      <c r="E46" s="37">
        <f>SUMIF('C-Existing'!$B$12:$B$458,$B46,'C-Existing'!E$12:E$458)</f>
        <v>0</v>
      </c>
      <c r="F46" s="37">
        <f>SUMIF('C-Existing'!$B$12:$B$458,$B46,'C-Existing'!F$12:F$458)</f>
        <v>0</v>
      </c>
      <c r="G46" s="37">
        <f>SUMIF('C-Existing'!$B$12:$B$458,$B46,'C-Existing'!G$12:G$458)</f>
        <v>935</v>
      </c>
      <c r="H46" s="37">
        <f>SUMIF('C-Existing'!$B$12:$B$458,$B46,'C-Existing'!H$12:H$458)</f>
        <v>18851081.329999994</v>
      </c>
      <c r="I46" s="37">
        <f>SUMIF('C-Existing'!$B$12:$B$458,$B46,'C-Existing'!I$12:I$458)</f>
        <v>0</v>
      </c>
      <c r="J46" s="37">
        <f>SUMIF('C-Existing'!$B$12:$B$458,$B46,'C-Existing'!J$12:J$458)</f>
        <v>18851081.329999994</v>
      </c>
      <c r="K46" s="37">
        <f>SUMIF('C-Existing'!$B$12:$B$458,$B46,'C-Existing'!K$12:K$458)</f>
        <v>174528.97</v>
      </c>
      <c r="L46" s="37">
        <f>SUMIF('C-Existing'!$B$12:$B$458,$B46,'C-Existing'!L$12:L$458)</f>
        <v>174528.97</v>
      </c>
      <c r="M46" s="37">
        <f>SUMIF('C-Existing'!$B$12:$B$458,$B46,'C-Existing'!M$12:M$458)</f>
        <v>386935</v>
      </c>
      <c r="N46" s="37">
        <f>SUMIF('C-Existing'!$B$12:$B$458,$B46,'C-Existing'!N$12:N$458)</f>
        <v>0</v>
      </c>
      <c r="O46" s="37">
        <f>SUMIF('C-Existing'!$B$12:$B$458,$B46,'C-Existing'!O$12:O$458)</f>
        <v>342000</v>
      </c>
      <c r="P46" s="37">
        <f>SUMIF('C-Existing'!$B$12:$B$458,$B46,'C-Existing'!P$12:P$458)</f>
        <v>174528.97</v>
      </c>
      <c r="Q46" s="37">
        <f>SUMIF('C-Existing'!$B$12:$B$458,$B46,'C-Existing'!Q$12:Q$458)</f>
        <v>167471.03000000003</v>
      </c>
      <c r="R46" s="37">
        <f>SUMIF('C-Existing'!$B$12:$B$458,$B46,'C-Existing'!R$12:R$458)</f>
        <v>0</v>
      </c>
      <c r="S46" s="37">
        <f>SUMIF('C-Existing'!$B$12:$B$458,$B46,'C-Existing'!S$12:S$458)</f>
        <v>18683610.300000008</v>
      </c>
      <c r="T46" s="37">
        <f>SUMIF('C-Existing'!$B$12:$B$458,$B46,'C-Existing'!T$12:T$458)</f>
        <v>18683610.300000008</v>
      </c>
      <c r="U46" s="37">
        <f>SUMIF('C-Existing'!$B$12:$B$458,$B46,'C-Existing'!U$12:U$458)</f>
        <v>1</v>
      </c>
      <c r="V46" s="37">
        <f>SUMIF('C-Existing'!$B$12:$B$458,$B46,'C-Existing'!V$12:V$458)</f>
        <v>151908.29705091659</v>
      </c>
      <c r="W46" s="37">
        <f>SUMIF('C-Existing'!$B$12:$B$458,$B46,'C-Existing'!W$12:W$458)</f>
        <v>0</v>
      </c>
      <c r="X46" s="37">
        <f>SUMIF('C-Existing'!$B$12:$B$458,$B46,'C-Existing'!X$12:X$458)</f>
        <v>209</v>
      </c>
      <c r="Y46" s="37">
        <f>SUMIF('C-Existing'!$B$12:$B$458,$B46,'C-Existing'!Y$12:Y$458)</f>
        <v>0</v>
      </c>
      <c r="Z46" s="37">
        <f>SUMIF('C-Existing'!$B$12:$B$458,$B46,'C-Existing'!Z$12:Z$458)</f>
        <v>0</v>
      </c>
      <c r="AA46" s="37">
        <f>SUMIF('C-Existing'!$B$12:$B$458,$B46,'C-Existing'!AA$12:AA$458)</f>
        <v>0</v>
      </c>
      <c r="AB46" s="37">
        <f>SUMIF('C-Existing'!$B$12:$B$458,$B46,'C-Existing'!AB$12:AB$458)</f>
        <v>0</v>
      </c>
      <c r="AC46" s="37">
        <f>SUMIF('C-Existing'!$B$12:$B$458,$B46,'C-Existing'!AC$12:AC$458)</f>
        <v>215</v>
      </c>
      <c r="AD46" s="37">
        <f>SUMIF('C-Existing'!$B$12:$B$458,$B46,'C-Existing'!AD$12:AD$458)</f>
        <v>0</v>
      </c>
      <c r="AE46" s="56">
        <f>SUMIF('C-Existing'!$B$12:$B$458,$B46,'C-Existing'!AE$12:AE$458)</f>
        <v>9.6699999999999994E-2</v>
      </c>
      <c r="AF46" s="37">
        <f>SUMIF('C-Existing'!$B$12:$B$458,$B46,'C-Existing'!AF$12:AF$458)</f>
        <v>-22621.297596000019</v>
      </c>
      <c r="AG46" s="37">
        <f>SUMIF('C-Existing'!$B$12:$B$458,$B46,'C-Existing'!AG$12:AG$458)</f>
        <v>0</v>
      </c>
      <c r="AH46" s="102">
        <f>SUMIF('C-Existing'!$B$12:$B$458,$B46,'C-Existing'!AH$12:AH$458)</f>
        <v>0</v>
      </c>
      <c r="AI46" s="37">
        <f>SUMIF('C-Existing'!$B$12:$B$458,$B46,'C-Existing'!AI$12:AI$458)</f>
        <v>720</v>
      </c>
      <c r="AJ46" s="37">
        <f>SUMIF('C-Existing'!$B$12:$B$458,$B46,'C-Existing'!AJ$12:AJ$458)</f>
        <v>191520</v>
      </c>
      <c r="AK46" s="37">
        <f>SUMIF('C-Existing'!$B$12:$B$458,$B46,'C-Existing'!AK$12:AK$458)</f>
        <v>0</v>
      </c>
      <c r="AL46" s="37">
        <f>SUMIF('C-Existing'!$B$12:$B$458,$B46,'C-Existing'!AL$12:AL$458)</f>
        <v>0</v>
      </c>
      <c r="AM46" s="37">
        <f>SUMIF('C-Existing'!$B$12:$B$458,$B46,'C-Existing'!AM$12:AM$458)</f>
        <v>0</v>
      </c>
      <c r="AN46" s="37">
        <f>SUMIF('C-Existing'!$B$12:$B$458,$B46,'C-Existing'!AN$12:AN$458)</f>
        <v>0</v>
      </c>
      <c r="AR46" s="37"/>
    </row>
    <row r="47" spans="1:44" x14ac:dyDescent="0.2">
      <c r="A47" s="1">
        <f t="shared" si="2"/>
        <v>3</v>
      </c>
      <c r="B47" s="101">
        <f t="shared" si="4"/>
        <v>44286</v>
      </c>
      <c r="C47" s="37">
        <f>SUMIF('C-Existing'!$B$12:$B$458,$B47,'C-Existing'!C$12:C$458)</f>
        <v>2034720.0499999996</v>
      </c>
      <c r="D47" s="37">
        <f>SUMIF('C-Existing'!$B$12:$B$458,$B47,'C-Existing'!D$12:D$458)</f>
        <v>70143069.829999998</v>
      </c>
      <c r="E47" s="37">
        <f>SUMIF('C-Existing'!$B$12:$B$458,$B47,'C-Existing'!E$12:E$458)</f>
        <v>0</v>
      </c>
      <c r="F47" s="37">
        <f>SUMIF('C-Existing'!$B$12:$B$458,$B47,'C-Existing'!F$12:F$458)</f>
        <v>0</v>
      </c>
      <c r="G47" s="37">
        <f>SUMIF('C-Existing'!$B$12:$B$458,$B47,'C-Existing'!G$12:G$458)</f>
        <v>1162</v>
      </c>
      <c r="H47" s="37">
        <f>SUMIF('C-Existing'!$B$12:$B$458,$B47,'C-Existing'!H$12:H$458)</f>
        <v>18683610.300000008</v>
      </c>
      <c r="I47" s="37">
        <f>SUMIF('C-Existing'!$B$12:$B$458,$B47,'C-Existing'!I$12:I$458)</f>
        <v>0</v>
      </c>
      <c r="J47" s="37">
        <f>SUMIF('C-Existing'!$B$12:$B$458,$B47,'C-Existing'!J$12:J$458)</f>
        <v>18683610.300000008</v>
      </c>
      <c r="K47" s="37">
        <f>SUMIF('C-Existing'!$B$12:$B$458,$B47,'C-Existing'!K$12:K$458)</f>
        <v>172978.45000000004</v>
      </c>
      <c r="L47" s="37">
        <f>SUMIF('C-Existing'!$B$12:$B$458,$B47,'C-Existing'!L$12:L$458)</f>
        <v>172978.45000000004</v>
      </c>
      <c r="M47" s="37">
        <f>SUMIF('C-Existing'!$B$12:$B$458,$B47,'C-Existing'!M$12:M$458)</f>
        <v>481194</v>
      </c>
      <c r="N47" s="37">
        <f>SUMIF('C-Existing'!$B$12:$B$458,$B47,'C-Existing'!N$12:N$458)</f>
        <v>0</v>
      </c>
      <c r="O47" s="37">
        <f>SUMIF('C-Existing'!$B$12:$B$458,$B47,'C-Existing'!O$12:O$458)</f>
        <v>425600</v>
      </c>
      <c r="P47" s="37">
        <f>SUMIF('C-Existing'!$B$12:$B$458,$B47,'C-Existing'!P$12:P$458)</f>
        <v>172978.45000000004</v>
      </c>
      <c r="Q47" s="37">
        <f>SUMIF('C-Existing'!$B$12:$B$458,$B47,'C-Existing'!Q$12:Q$458)</f>
        <v>252621.54999999993</v>
      </c>
      <c r="R47" s="37">
        <f>SUMIF('C-Existing'!$B$12:$B$458,$B47,'C-Existing'!R$12:R$458)</f>
        <v>0</v>
      </c>
      <c r="S47" s="37">
        <f>SUMIF('C-Existing'!$B$12:$B$458,$B47,'C-Existing'!S$12:S$458)</f>
        <v>18430988.75</v>
      </c>
      <c r="T47" s="37">
        <f>SUMIF('C-Existing'!$B$12:$B$458,$B47,'C-Existing'!T$12:T$458)</f>
        <v>18430988.75</v>
      </c>
      <c r="U47" s="37">
        <f>SUMIF('C-Existing'!$B$12:$B$458,$B47,'C-Existing'!U$12:U$458)</f>
        <v>1</v>
      </c>
      <c r="V47" s="37">
        <f>SUMIF('C-Existing'!$B$12:$B$458,$B47,'C-Existing'!V$12:V$458)</f>
        <v>150558.75966750004</v>
      </c>
      <c r="W47" s="37">
        <f>SUMIF('C-Existing'!$B$12:$B$458,$B47,'C-Existing'!W$12:W$458)</f>
        <v>0</v>
      </c>
      <c r="X47" s="37">
        <f>SUMIF('C-Existing'!$B$12:$B$458,$B47,'C-Existing'!X$12:X$458)</f>
        <v>209</v>
      </c>
      <c r="Y47" s="37">
        <f>SUMIF('C-Existing'!$B$12:$B$458,$B47,'C-Existing'!Y$12:Y$458)</f>
        <v>0</v>
      </c>
      <c r="Z47" s="37">
        <f>SUMIF('C-Existing'!$B$12:$B$458,$B47,'C-Existing'!Z$12:Z$458)</f>
        <v>0</v>
      </c>
      <c r="AA47" s="37">
        <f>SUMIF('C-Existing'!$B$12:$B$458,$B47,'C-Existing'!AA$12:AA$458)</f>
        <v>0</v>
      </c>
      <c r="AB47" s="37">
        <f>SUMIF('C-Existing'!$B$12:$B$458,$B47,'C-Existing'!AB$12:AB$458)</f>
        <v>0</v>
      </c>
      <c r="AC47" s="37">
        <f>SUMIF('C-Existing'!$B$12:$B$458,$B47,'C-Existing'!AC$12:AC$458)</f>
        <v>266</v>
      </c>
      <c r="AD47" s="37">
        <f>SUMIF('C-Existing'!$B$12:$B$458,$B47,'C-Existing'!AD$12:AD$458)</f>
        <v>0</v>
      </c>
      <c r="AE47" s="56">
        <f>SUMIF('C-Existing'!$B$12:$B$458,$B47,'C-Existing'!AE$12:AE$458)</f>
        <v>9.6699999999999994E-2</v>
      </c>
      <c r="AF47" s="37">
        <f>SUMIF('C-Existing'!$B$12:$B$458,$B47,'C-Existing'!AF$12:AF$458)</f>
        <v>-22420.332360000037</v>
      </c>
      <c r="AG47" s="37">
        <f>SUMIF('C-Existing'!$B$12:$B$458,$B47,'C-Existing'!AG$12:AG$458)</f>
        <v>0</v>
      </c>
      <c r="AH47" s="102">
        <f>SUMIF('C-Existing'!$B$12:$B$458,$B47,'C-Existing'!AH$12:AH$458)</f>
        <v>0</v>
      </c>
      <c r="AI47" s="37">
        <f>SUMIF('C-Existing'!$B$12:$B$458,$B47,'C-Existing'!AI$12:AI$458)</f>
        <v>896</v>
      </c>
      <c r="AJ47" s="37">
        <f>SUMIF('C-Existing'!$B$12:$B$458,$B47,'C-Existing'!AJ$12:AJ$458)</f>
        <v>238336</v>
      </c>
      <c r="AK47" s="37">
        <f>SUMIF('C-Existing'!$B$12:$B$458,$B47,'C-Existing'!AK$12:AK$458)</f>
        <v>0</v>
      </c>
      <c r="AL47" s="37">
        <f>SUMIF('C-Existing'!$B$12:$B$458,$B47,'C-Existing'!AL$12:AL$458)</f>
        <v>0</v>
      </c>
      <c r="AM47" s="37">
        <f>SUMIF('C-Existing'!$B$12:$B$458,$B47,'C-Existing'!AM$12:AM$458)</f>
        <v>0</v>
      </c>
      <c r="AN47" s="37">
        <f>SUMIF('C-Existing'!$B$12:$B$458,$B47,'C-Existing'!AN$12:AN$458)</f>
        <v>0</v>
      </c>
      <c r="AR47" s="37"/>
    </row>
    <row r="48" spans="1:44" x14ac:dyDescent="0.2">
      <c r="A48" s="1">
        <f t="shared" si="2"/>
        <v>4</v>
      </c>
      <c r="B48" s="101">
        <f t="shared" si="4"/>
        <v>44316</v>
      </c>
      <c r="C48" s="37">
        <f>SUMIF('C-Existing'!$B$12:$B$458,$B48,'C-Existing'!C$12:C$458)</f>
        <v>2286233.5200000009</v>
      </c>
      <c r="D48" s="37">
        <f>SUMIF('C-Existing'!$B$12:$B$458,$B48,'C-Existing'!D$12:D$458)</f>
        <v>72429303.349999994</v>
      </c>
      <c r="E48" s="37">
        <f>SUMIF('C-Existing'!$B$12:$B$458,$B48,'C-Existing'!E$12:E$458)</f>
        <v>0</v>
      </c>
      <c r="F48" s="37">
        <f>SUMIF('C-Existing'!$B$12:$B$458,$B48,'C-Existing'!F$12:F$458)</f>
        <v>0</v>
      </c>
      <c r="G48" s="37">
        <f>SUMIF('C-Existing'!$B$12:$B$458,$B48,'C-Existing'!G$12:G$458)</f>
        <v>1433</v>
      </c>
      <c r="H48" s="37">
        <f>SUMIF('C-Existing'!$B$12:$B$458,$B48,'C-Existing'!H$12:H$458)</f>
        <v>18430988.75</v>
      </c>
      <c r="I48" s="37">
        <f>SUMIF('C-Existing'!$B$12:$B$458,$B48,'C-Existing'!I$12:I$458)</f>
        <v>0</v>
      </c>
      <c r="J48" s="37">
        <f>SUMIF('C-Existing'!$B$12:$B$458,$B48,'C-Existing'!J$12:J$458)</f>
        <v>18430988.75</v>
      </c>
      <c r="K48" s="37">
        <f>SUMIF('C-Existing'!$B$12:$B$458,$B48,'C-Existing'!K$12:K$458)</f>
        <v>170639.62000000005</v>
      </c>
      <c r="L48" s="37">
        <f>SUMIF('C-Existing'!$B$12:$B$458,$B48,'C-Existing'!L$12:L$458)</f>
        <v>170639.62000000005</v>
      </c>
      <c r="M48" s="37">
        <f>SUMIF('C-Existing'!$B$12:$B$458,$B48,'C-Existing'!M$12:M$458)</f>
        <v>592629</v>
      </c>
      <c r="N48" s="37">
        <f>SUMIF('C-Existing'!$B$12:$B$458,$B48,'C-Existing'!N$12:N$458)</f>
        <v>0</v>
      </c>
      <c r="O48" s="37">
        <f>SUMIF('C-Existing'!$B$12:$B$458,$B48,'C-Existing'!O$12:O$458)</f>
        <v>522660.65</v>
      </c>
      <c r="P48" s="37">
        <f>SUMIF('C-Existing'!$B$12:$B$458,$B48,'C-Existing'!P$12:P$458)</f>
        <v>170639.62000000005</v>
      </c>
      <c r="Q48" s="37">
        <f>SUMIF('C-Existing'!$B$12:$B$458,$B48,'C-Existing'!Q$12:Q$458)</f>
        <v>352021.03000000009</v>
      </c>
      <c r="R48" s="37">
        <f>SUMIF('C-Existing'!$B$12:$B$458,$B48,'C-Existing'!R$12:R$458)</f>
        <v>0</v>
      </c>
      <c r="S48" s="37">
        <f>SUMIF('C-Existing'!$B$12:$B$458,$B48,'C-Existing'!S$12:S$458)</f>
        <v>18078967.719999995</v>
      </c>
      <c r="T48" s="37">
        <f>SUMIF('C-Existing'!$B$12:$B$458,$B48,'C-Existing'!T$12:T$458)</f>
        <v>18078967.719999995</v>
      </c>
      <c r="U48" s="37">
        <f>SUMIF('C-Existing'!$B$12:$B$458,$B48,'C-Existing'!U$12:U$458)</f>
        <v>1</v>
      </c>
      <c r="V48" s="37">
        <f>SUMIF('C-Existing'!$B$12:$B$458,$B48,'C-Existing'!V$12:V$458)</f>
        <v>148523.05101041665</v>
      </c>
      <c r="W48" s="37">
        <f>SUMIF('C-Existing'!$B$12:$B$458,$B48,'C-Existing'!W$12:W$458)</f>
        <v>0</v>
      </c>
      <c r="X48" s="37">
        <f>SUMIF('C-Existing'!$B$12:$B$458,$B48,'C-Existing'!X$12:X$458)</f>
        <v>209</v>
      </c>
      <c r="Y48" s="37">
        <f>SUMIF('C-Existing'!$B$12:$B$458,$B48,'C-Existing'!Y$12:Y$458)</f>
        <v>0</v>
      </c>
      <c r="Z48" s="37">
        <f>SUMIF('C-Existing'!$B$12:$B$458,$B48,'C-Existing'!Z$12:Z$458)</f>
        <v>0</v>
      </c>
      <c r="AA48" s="37">
        <f>SUMIF('C-Existing'!$B$12:$B$458,$B48,'C-Existing'!AA$12:AA$458)</f>
        <v>0</v>
      </c>
      <c r="AB48" s="37">
        <f>SUMIF('C-Existing'!$B$12:$B$458,$B48,'C-Existing'!AB$12:AB$458)</f>
        <v>0</v>
      </c>
      <c r="AC48" s="37">
        <f>SUMIF('C-Existing'!$B$12:$B$458,$B48,'C-Existing'!AC$12:AC$458)</f>
        <v>332</v>
      </c>
      <c r="AD48" s="37">
        <f>SUMIF('C-Existing'!$B$12:$B$458,$B48,'C-Existing'!AD$12:AD$458)</f>
        <v>0</v>
      </c>
      <c r="AE48" s="56">
        <f>SUMIF('C-Existing'!$B$12:$B$458,$B48,'C-Existing'!AE$12:AE$458)</f>
        <v>9.6699999999999994E-2</v>
      </c>
      <c r="AF48" s="37">
        <f>SUMIF('C-Existing'!$B$12:$B$458,$B48,'C-Existing'!AF$12:AF$458)</f>
        <v>-22117.186500000025</v>
      </c>
      <c r="AG48" s="37">
        <f>SUMIF('C-Existing'!$B$12:$B$458,$B48,'C-Existing'!AG$12:AG$458)</f>
        <v>0</v>
      </c>
      <c r="AH48" s="102">
        <f>SUMIF('C-Existing'!$B$12:$B$458,$B48,'C-Existing'!AH$12:AH$458)</f>
        <v>0</v>
      </c>
      <c r="AI48" s="37">
        <f>SUMIF('C-Existing'!$B$12:$B$458,$B48,'C-Existing'!AI$12:AI$458)</f>
        <v>1101</v>
      </c>
      <c r="AJ48" s="37">
        <f>SUMIF('C-Existing'!$B$12:$B$458,$B48,'C-Existing'!AJ$12:AJ$458)</f>
        <v>292600</v>
      </c>
      <c r="AK48" s="37">
        <f>SUMIF('C-Existing'!$B$12:$B$458,$B48,'C-Existing'!AK$12:AK$458)</f>
        <v>0</v>
      </c>
      <c r="AL48" s="37">
        <f>SUMIF('C-Existing'!$B$12:$B$458,$B48,'C-Existing'!AL$12:AL$458)</f>
        <v>0</v>
      </c>
      <c r="AM48" s="37">
        <f>SUMIF('C-Existing'!$B$12:$B$458,$B48,'C-Existing'!AM$12:AM$458)</f>
        <v>0</v>
      </c>
      <c r="AN48" s="37">
        <f>SUMIF('C-Existing'!$B$12:$B$458,$B48,'C-Existing'!AN$12:AN$458)</f>
        <v>0</v>
      </c>
      <c r="AR48" s="37"/>
    </row>
    <row r="49" spans="1:44" x14ac:dyDescent="0.2">
      <c r="A49" s="1">
        <f t="shared" si="2"/>
        <v>5</v>
      </c>
      <c r="B49" s="101">
        <f t="shared" si="4"/>
        <v>44347</v>
      </c>
      <c r="C49" s="37">
        <f>SUMIF('C-Existing'!$B$12:$B$458,$B49,'C-Existing'!C$12:C$458)</f>
        <v>2733278.8000000003</v>
      </c>
      <c r="D49" s="37">
        <f>SUMIF('C-Existing'!$B$12:$B$458,$B49,'C-Existing'!D$12:D$458)</f>
        <v>75162582.149999991</v>
      </c>
      <c r="E49" s="37">
        <f>SUMIF('C-Existing'!$B$12:$B$458,$B49,'C-Existing'!E$12:E$458)</f>
        <v>0</v>
      </c>
      <c r="F49" s="37">
        <f>SUMIF('C-Existing'!$B$12:$B$458,$B49,'C-Existing'!F$12:F$458)</f>
        <v>0</v>
      </c>
      <c r="G49" s="37">
        <f>SUMIF('C-Existing'!$B$12:$B$458,$B49,'C-Existing'!G$12:G$458)</f>
        <v>2033</v>
      </c>
      <c r="H49" s="37">
        <f>SUMIF('C-Existing'!$B$12:$B$458,$B49,'C-Existing'!H$12:H$458)</f>
        <v>18078967.719999995</v>
      </c>
      <c r="I49" s="37">
        <f>SUMIF('C-Existing'!$B$12:$B$458,$B49,'C-Existing'!I$12:I$458)</f>
        <v>0</v>
      </c>
      <c r="J49" s="37">
        <f>SUMIF('C-Existing'!$B$12:$B$458,$B49,'C-Existing'!J$12:J$458)</f>
        <v>18078967.719999995</v>
      </c>
      <c r="K49" s="37">
        <f>SUMIF('C-Existing'!$B$12:$B$458,$B49,'C-Existing'!K$12:K$458)</f>
        <v>167380.50999999995</v>
      </c>
      <c r="L49" s="37">
        <f>SUMIF('C-Existing'!$B$12:$B$458,$B49,'C-Existing'!L$12:L$458)</f>
        <v>167380.50999999995</v>
      </c>
      <c r="M49" s="37">
        <f>SUMIF('C-Existing'!$B$12:$B$458,$B49,'C-Existing'!M$12:M$458)</f>
        <v>840123</v>
      </c>
      <c r="N49" s="37">
        <f>SUMIF('C-Existing'!$B$12:$B$458,$B49,'C-Existing'!N$12:N$458)</f>
        <v>0</v>
      </c>
      <c r="O49" s="37">
        <f>SUMIF('C-Existing'!$B$12:$B$458,$B49,'C-Existing'!O$12:O$458)</f>
        <v>741475</v>
      </c>
      <c r="P49" s="37">
        <f>SUMIF('C-Existing'!$B$12:$B$458,$B49,'C-Existing'!P$12:P$458)</f>
        <v>167380.50999999995</v>
      </c>
      <c r="Q49" s="37">
        <f>SUMIF('C-Existing'!$B$12:$B$458,$B49,'C-Existing'!Q$12:Q$458)</f>
        <v>574094.49</v>
      </c>
      <c r="R49" s="37">
        <f>SUMIF('C-Existing'!$B$12:$B$458,$B49,'C-Existing'!R$12:R$458)</f>
        <v>0</v>
      </c>
      <c r="S49" s="37">
        <f>SUMIF('C-Existing'!$B$12:$B$458,$B49,'C-Existing'!S$12:S$458)</f>
        <v>17504873.230000004</v>
      </c>
      <c r="T49" s="37">
        <f>SUMIF('C-Existing'!$B$12:$B$458,$B49,'C-Existing'!T$12:T$458)</f>
        <v>17504873.230000004</v>
      </c>
      <c r="U49" s="37">
        <f>SUMIF('C-Existing'!$B$12:$B$458,$B49,'C-Existing'!U$12:U$458)</f>
        <v>1</v>
      </c>
      <c r="V49" s="37">
        <f>SUMIF('C-Existing'!$B$12:$B$458,$B49,'C-Existing'!V$12:V$458)</f>
        <v>145686.34821033326</v>
      </c>
      <c r="W49" s="37">
        <f>SUMIF('C-Existing'!$B$12:$B$458,$B49,'C-Existing'!W$12:W$458)</f>
        <v>0</v>
      </c>
      <c r="X49" s="37">
        <f>SUMIF('C-Existing'!$B$12:$B$458,$B49,'C-Existing'!X$12:X$458)</f>
        <v>209</v>
      </c>
      <c r="Y49" s="37">
        <f>SUMIF('C-Existing'!$B$12:$B$458,$B49,'C-Existing'!Y$12:Y$458)</f>
        <v>0</v>
      </c>
      <c r="Z49" s="37">
        <f>SUMIF('C-Existing'!$B$12:$B$458,$B49,'C-Existing'!Z$12:Z$458)</f>
        <v>0</v>
      </c>
      <c r="AA49" s="37">
        <f>SUMIF('C-Existing'!$B$12:$B$458,$B49,'C-Existing'!AA$12:AA$458)</f>
        <v>0</v>
      </c>
      <c r="AB49" s="37">
        <f>SUMIF('C-Existing'!$B$12:$B$458,$B49,'C-Existing'!AB$12:AB$458)</f>
        <v>0</v>
      </c>
      <c r="AC49" s="37">
        <f>SUMIF('C-Existing'!$B$12:$B$458,$B49,'C-Existing'!AC$12:AC$458)</f>
        <v>472</v>
      </c>
      <c r="AD49" s="37">
        <f>SUMIF('C-Existing'!$B$12:$B$458,$B49,'C-Existing'!AD$12:AD$458)</f>
        <v>0</v>
      </c>
      <c r="AE49" s="56">
        <f>SUMIF('C-Existing'!$B$12:$B$458,$B49,'C-Existing'!AE$12:AE$458)</f>
        <v>9.6699999999999994E-2</v>
      </c>
      <c r="AF49" s="37">
        <f>SUMIF('C-Existing'!$B$12:$B$458,$B49,'C-Existing'!AF$12:AF$458)</f>
        <v>-21694.761264000019</v>
      </c>
      <c r="AG49" s="37">
        <f>SUMIF('C-Existing'!$B$12:$B$458,$B49,'C-Existing'!AG$12:AG$458)</f>
        <v>0</v>
      </c>
      <c r="AH49" s="102">
        <f>SUMIF('C-Existing'!$B$12:$B$458,$B49,'C-Existing'!AH$12:AH$458)</f>
        <v>0</v>
      </c>
      <c r="AI49" s="37">
        <f>SUMIF('C-Existing'!$B$12:$B$458,$B49,'C-Existing'!AI$12:AI$458)</f>
        <v>1561</v>
      </c>
      <c r="AJ49" s="37">
        <f>SUMIF('C-Existing'!$B$12:$B$458,$B49,'C-Existing'!AJ$12:AJ$458)</f>
        <v>415226</v>
      </c>
      <c r="AK49" s="37">
        <f>SUMIF('C-Existing'!$B$12:$B$458,$B49,'C-Existing'!AK$12:AK$458)</f>
        <v>0</v>
      </c>
      <c r="AL49" s="37">
        <f>SUMIF('C-Existing'!$B$12:$B$458,$B49,'C-Existing'!AL$12:AL$458)</f>
        <v>0</v>
      </c>
      <c r="AM49" s="37">
        <f>SUMIF('C-Existing'!$B$12:$B$458,$B49,'C-Existing'!AM$12:AM$458)</f>
        <v>0</v>
      </c>
      <c r="AN49" s="37">
        <f>SUMIF('C-Existing'!$B$12:$B$458,$B49,'C-Existing'!AN$12:AN$458)</f>
        <v>0</v>
      </c>
      <c r="AR49" s="37"/>
    </row>
    <row r="50" spans="1:44" x14ac:dyDescent="0.2">
      <c r="A50" s="1">
        <f t="shared" si="2"/>
        <v>6</v>
      </c>
      <c r="B50" s="101">
        <f t="shared" si="4"/>
        <v>44377</v>
      </c>
      <c r="C50" s="37">
        <f>SUMIF('C-Existing'!$B$12:$B$458,$B50,'C-Existing'!C$12:C$458)</f>
        <v>2679811.5</v>
      </c>
      <c r="D50" s="37">
        <f>SUMIF('C-Existing'!$B$12:$B$458,$B50,'C-Existing'!D$12:D$458)</f>
        <v>77842393.649999991</v>
      </c>
      <c r="E50" s="37">
        <f>SUMIF('C-Existing'!$B$12:$B$458,$B50,'C-Existing'!E$12:E$458)</f>
        <v>0</v>
      </c>
      <c r="F50" s="37">
        <f>SUMIF('C-Existing'!$B$12:$B$458,$B50,'C-Existing'!F$12:F$458)</f>
        <v>0</v>
      </c>
      <c r="G50" s="37">
        <f>SUMIF('C-Existing'!$B$12:$B$458,$B50,'C-Existing'!G$12:G$458)</f>
        <v>2285</v>
      </c>
      <c r="H50" s="37">
        <f>SUMIF('C-Existing'!$B$12:$B$458,$B50,'C-Existing'!H$12:H$458)</f>
        <v>17504873.230000004</v>
      </c>
      <c r="I50" s="37">
        <f>SUMIF('C-Existing'!$B$12:$B$458,$B50,'C-Existing'!I$12:I$458)</f>
        <v>0</v>
      </c>
      <c r="J50" s="37">
        <f>SUMIF('C-Existing'!$B$12:$B$458,$B50,'C-Existing'!J$12:J$458)</f>
        <v>17504873.230000004</v>
      </c>
      <c r="K50" s="37">
        <f>SUMIF('C-Existing'!$B$12:$B$458,$B50,'C-Existing'!K$12:K$458)</f>
        <v>162065.34999999998</v>
      </c>
      <c r="L50" s="37">
        <f>SUMIF('C-Existing'!$B$12:$B$458,$B50,'C-Existing'!L$12:L$458)</f>
        <v>162065.34999999998</v>
      </c>
      <c r="M50" s="37">
        <f>SUMIF('C-Existing'!$B$12:$B$458,$B50,'C-Existing'!M$12:M$458)</f>
        <v>944927</v>
      </c>
      <c r="N50" s="37">
        <f>SUMIF('C-Existing'!$B$12:$B$458,$B50,'C-Existing'!N$12:N$458)</f>
        <v>0</v>
      </c>
      <c r="O50" s="37">
        <f>SUMIF('C-Existing'!$B$12:$B$458,$B50,'C-Existing'!O$12:O$458)</f>
        <v>834575</v>
      </c>
      <c r="P50" s="37">
        <f>SUMIF('C-Existing'!$B$12:$B$458,$B50,'C-Existing'!P$12:P$458)</f>
        <v>162065.34999999998</v>
      </c>
      <c r="Q50" s="37">
        <f>SUMIF('C-Existing'!$B$12:$B$458,$B50,'C-Existing'!Q$12:Q$458)</f>
        <v>672509.65</v>
      </c>
      <c r="R50" s="37">
        <f>SUMIF('C-Existing'!$B$12:$B$458,$B50,'C-Existing'!R$12:R$458)</f>
        <v>0</v>
      </c>
      <c r="S50" s="37">
        <f>SUMIF('C-Existing'!$B$12:$B$458,$B50,'C-Existing'!S$12:S$458)</f>
        <v>16832363.579999998</v>
      </c>
      <c r="T50" s="37">
        <f>SUMIF('C-Existing'!$B$12:$B$458,$B50,'C-Existing'!T$12:T$458)</f>
        <v>16832363.579999998</v>
      </c>
      <c r="U50" s="37">
        <f>SUMIF('C-Existing'!$B$12:$B$458,$B50,'C-Existing'!U$12:U$458)</f>
        <v>1</v>
      </c>
      <c r="V50" s="37">
        <f>SUMIF('C-Existing'!$B$12:$B$458,$B50,'C-Existing'!V$12:V$458)</f>
        <v>141060.10344508334</v>
      </c>
      <c r="W50" s="37">
        <f>SUMIF('C-Existing'!$B$12:$B$458,$B50,'C-Existing'!W$12:W$458)</f>
        <v>0</v>
      </c>
      <c r="X50" s="37">
        <f>SUMIF('C-Existing'!$B$12:$B$458,$B50,'C-Existing'!X$12:X$458)</f>
        <v>209</v>
      </c>
      <c r="Y50" s="37">
        <f>SUMIF('C-Existing'!$B$12:$B$458,$B50,'C-Existing'!Y$12:Y$458)</f>
        <v>0</v>
      </c>
      <c r="Z50" s="37">
        <f>SUMIF('C-Existing'!$B$12:$B$458,$B50,'C-Existing'!Z$12:Z$458)</f>
        <v>0</v>
      </c>
      <c r="AA50" s="37">
        <f>SUMIF('C-Existing'!$B$12:$B$458,$B50,'C-Existing'!AA$12:AA$458)</f>
        <v>0</v>
      </c>
      <c r="AB50" s="37">
        <f>SUMIF('C-Existing'!$B$12:$B$458,$B50,'C-Existing'!AB$12:AB$458)</f>
        <v>0</v>
      </c>
      <c r="AC50" s="37">
        <f>SUMIF('C-Existing'!$B$12:$B$458,$B50,'C-Existing'!AC$12:AC$458)</f>
        <v>528</v>
      </c>
      <c r="AD50" s="37">
        <f>SUMIF('C-Existing'!$B$12:$B$458,$B50,'C-Existing'!AD$12:AD$458)</f>
        <v>0</v>
      </c>
      <c r="AE50" s="56">
        <f>SUMIF('C-Existing'!$B$12:$B$458,$B50,'C-Existing'!AE$12:AE$458)</f>
        <v>9.6699999999999994E-2</v>
      </c>
      <c r="AF50" s="37">
        <f>SUMIF('C-Existing'!$B$12:$B$458,$B50,'C-Existing'!AF$12:AF$458)</f>
        <v>-21005.847876000029</v>
      </c>
      <c r="AG50" s="37">
        <f>SUMIF('C-Existing'!$B$12:$B$458,$B50,'C-Existing'!AG$12:AG$458)</f>
        <v>0</v>
      </c>
      <c r="AH50" s="102">
        <f>SUMIF('C-Existing'!$B$12:$B$458,$B50,'C-Existing'!AH$12:AH$458)</f>
        <v>0</v>
      </c>
      <c r="AI50" s="37">
        <f>SUMIF('C-Existing'!$B$12:$B$458,$B50,'C-Existing'!AI$12:AI$458)</f>
        <v>1757</v>
      </c>
      <c r="AJ50" s="37">
        <f>SUMIF('C-Existing'!$B$12:$B$458,$B50,'C-Existing'!AJ$12:AJ$458)</f>
        <v>467362</v>
      </c>
      <c r="AK50" s="37">
        <f>SUMIF('C-Existing'!$B$12:$B$458,$B50,'C-Existing'!AK$12:AK$458)</f>
        <v>0</v>
      </c>
      <c r="AL50" s="37">
        <f>SUMIF('C-Existing'!$B$12:$B$458,$B50,'C-Existing'!AL$12:AL$458)</f>
        <v>0</v>
      </c>
      <c r="AM50" s="37">
        <f>SUMIF('C-Existing'!$B$12:$B$458,$B50,'C-Existing'!AM$12:AM$458)</f>
        <v>0</v>
      </c>
      <c r="AN50" s="37">
        <f>SUMIF('C-Existing'!$B$12:$B$458,$B50,'C-Existing'!AN$12:AN$458)</f>
        <v>0</v>
      </c>
      <c r="AR50" s="37"/>
    </row>
    <row r="51" spans="1:44" x14ac:dyDescent="0.2">
      <c r="A51" s="1">
        <f t="shared" si="2"/>
        <v>7</v>
      </c>
      <c r="B51" s="101">
        <f t="shared" si="4"/>
        <v>44408</v>
      </c>
      <c r="C51" s="37">
        <f>SUMIF('C-Existing'!$B$12:$B$458,$B51,'C-Existing'!C$12:C$458)</f>
        <v>2655313.65</v>
      </c>
      <c r="D51" s="37">
        <f>SUMIF('C-Existing'!$B$12:$B$458,$B51,'C-Existing'!D$12:D$458)</f>
        <v>80497707.299999997</v>
      </c>
      <c r="E51" s="37">
        <f>SUMIF('C-Existing'!$B$12:$B$458,$B51,'C-Existing'!E$12:E$458)</f>
        <v>0</v>
      </c>
      <c r="F51" s="37">
        <f>SUMIF('C-Existing'!$B$12:$B$458,$B51,'C-Existing'!F$12:F$458)</f>
        <v>0</v>
      </c>
      <c r="G51" s="37">
        <f>SUMIF('C-Existing'!$B$12:$B$458,$B51,'C-Existing'!G$12:G$458)</f>
        <v>2733</v>
      </c>
      <c r="H51" s="37">
        <f>SUMIF('C-Existing'!$B$12:$B$458,$B51,'C-Existing'!H$12:H$458)</f>
        <v>16832363.579999998</v>
      </c>
      <c r="I51" s="37">
        <f>SUMIF('C-Existing'!$B$12:$B$458,$B51,'C-Existing'!I$12:I$458)</f>
        <v>0</v>
      </c>
      <c r="J51" s="37">
        <f>SUMIF('C-Existing'!$B$12:$B$458,$B51,'C-Existing'!J$12:J$458)</f>
        <v>16832363.579999998</v>
      </c>
      <c r="K51" s="37">
        <f>SUMIF('C-Existing'!$B$12:$B$458,$B51,'C-Existing'!K$12:K$458)</f>
        <v>155839.05000000002</v>
      </c>
      <c r="L51" s="37">
        <f>SUMIF('C-Existing'!$B$12:$B$458,$B51,'C-Existing'!L$12:L$458)</f>
        <v>155839.05000000002</v>
      </c>
      <c r="M51" s="37">
        <f>SUMIF('C-Existing'!$B$12:$B$458,$B51,'C-Existing'!M$12:M$458)</f>
        <v>1128733</v>
      </c>
      <c r="N51" s="37">
        <f>SUMIF('C-Existing'!$B$12:$B$458,$B51,'C-Existing'!N$12:N$458)</f>
        <v>0</v>
      </c>
      <c r="O51" s="37">
        <f>SUMIF('C-Existing'!$B$12:$B$458,$B51,'C-Existing'!O$12:O$458)</f>
        <v>988768.56</v>
      </c>
      <c r="P51" s="37">
        <f>SUMIF('C-Existing'!$B$12:$B$458,$B51,'C-Existing'!P$12:P$458)</f>
        <v>155839.05000000002</v>
      </c>
      <c r="Q51" s="37">
        <f>SUMIF('C-Existing'!$B$12:$B$458,$B51,'C-Existing'!Q$12:Q$458)</f>
        <v>832929.50999999989</v>
      </c>
      <c r="R51" s="37">
        <f>SUMIF('C-Existing'!$B$12:$B$458,$B51,'C-Existing'!R$12:R$458)</f>
        <v>0</v>
      </c>
      <c r="S51" s="37">
        <f>SUMIF('C-Existing'!$B$12:$B$458,$B51,'C-Existing'!S$12:S$458)</f>
        <v>15999434.070000002</v>
      </c>
      <c r="T51" s="37">
        <f>SUMIF('C-Existing'!$B$12:$B$458,$B51,'C-Existing'!T$12:T$458)</f>
        <v>15999434.070000002</v>
      </c>
      <c r="U51" s="37">
        <f>SUMIF('C-Existing'!$B$12:$B$458,$B51,'C-Existing'!U$12:U$458)</f>
        <v>1</v>
      </c>
      <c r="V51" s="37">
        <f>SUMIF('C-Existing'!$B$12:$B$458,$B51,'C-Existing'!V$12:V$458)</f>
        <v>135640.79651549997</v>
      </c>
      <c r="W51" s="37">
        <f>SUMIF('C-Existing'!$B$12:$B$458,$B51,'C-Existing'!W$12:W$458)</f>
        <v>0</v>
      </c>
      <c r="X51" s="37">
        <f>SUMIF('C-Existing'!$B$12:$B$458,$B51,'C-Existing'!X$12:X$458)</f>
        <v>209</v>
      </c>
      <c r="Y51" s="37">
        <f>SUMIF('C-Existing'!$B$12:$B$458,$B51,'C-Existing'!Y$12:Y$458)</f>
        <v>0</v>
      </c>
      <c r="Z51" s="37">
        <f>SUMIF('C-Existing'!$B$12:$B$458,$B51,'C-Existing'!Z$12:Z$458)</f>
        <v>0</v>
      </c>
      <c r="AA51" s="37">
        <f>SUMIF('C-Existing'!$B$12:$B$458,$B51,'C-Existing'!AA$12:AA$458)</f>
        <v>0</v>
      </c>
      <c r="AB51" s="37">
        <f>SUMIF('C-Existing'!$B$12:$B$458,$B51,'C-Existing'!AB$12:AB$458)</f>
        <v>0</v>
      </c>
      <c r="AC51" s="37">
        <f>SUMIF('C-Existing'!$B$12:$B$458,$B51,'C-Existing'!AC$12:AC$458)</f>
        <v>651</v>
      </c>
      <c r="AD51" s="37">
        <f>SUMIF('C-Existing'!$B$12:$B$458,$B51,'C-Existing'!AD$12:AD$458)</f>
        <v>0</v>
      </c>
      <c r="AE51" s="56">
        <f>SUMIF('C-Existing'!$B$12:$B$458,$B51,'C-Existing'!AE$12:AE$458)</f>
        <v>9.6699999999999994E-2</v>
      </c>
      <c r="AF51" s="37">
        <f>SUMIF('C-Existing'!$B$12:$B$458,$B51,'C-Existing'!AF$12:AF$458)</f>
        <v>-20198.836296000023</v>
      </c>
      <c r="AG51" s="37">
        <f>SUMIF('C-Existing'!$B$12:$B$458,$B51,'C-Existing'!AG$12:AG$458)</f>
        <v>0</v>
      </c>
      <c r="AH51" s="102">
        <f>SUMIF('C-Existing'!$B$12:$B$458,$B51,'C-Existing'!AH$12:AH$458)</f>
        <v>0</v>
      </c>
      <c r="AI51" s="37">
        <f>SUMIF('C-Existing'!$B$12:$B$458,$B51,'C-Existing'!AI$12:AI$458)</f>
        <v>2082</v>
      </c>
      <c r="AJ51" s="37">
        <f>SUMIF('C-Existing'!$B$12:$B$458,$B51,'C-Existing'!AJ$12:AJ$458)</f>
        <v>553630.56000000006</v>
      </c>
      <c r="AK51" s="37">
        <f>SUMIF('C-Existing'!$B$12:$B$458,$B51,'C-Existing'!AK$12:AK$458)</f>
        <v>0</v>
      </c>
      <c r="AL51" s="37">
        <f>SUMIF('C-Existing'!$B$12:$B$458,$B51,'C-Existing'!AL$12:AL$458)</f>
        <v>0</v>
      </c>
      <c r="AM51" s="37">
        <f>SUMIF('C-Existing'!$B$12:$B$458,$B51,'C-Existing'!AM$12:AM$458)</f>
        <v>0</v>
      </c>
      <c r="AN51" s="37">
        <f>SUMIF('C-Existing'!$B$12:$B$458,$B51,'C-Existing'!AN$12:AN$458)</f>
        <v>0</v>
      </c>
      <c r="AR51" s="37"/>
    </row>
    <row r="52" spans="1:44" x14ac:dyDescent="0.2">
      <c r="A52" s="1">
        <f t="shared" si="2"/>
        <v>8</v>
      </c>
      <c r="B52" s="101">
        <f t="shared" si="4"/>
        <v>44439</v>
      </c>
      <c r="C52" s="37">
        <f>SUMIF('C-Existing'!$B$12:$B$458,$B52,'C-Existing'!C$12:C$458)</f>
        <v>2443374.9900000007</v>
      </c>
      <c r="D52" s="37">
        <f>SUMIF('C-Existing'!$B$12:$B$458,$B52,'C-Existing'!D$12:D$458)</f>
        <v>82941082.289999992</v>
      </c>
      <c r="E52" s="37">
        <f>SUMIF('C-Existing'!$B$12:$B$458,$B52,'C-Existing'!E$12:E$458)</f>
        <v>0</v>
      </c>
      <c r="F52" s="37">
        <f>SUMIF('C-Existing'!$B$12:$B$458,$B52,'C-Existing'!F$12:F$458)</f>
        <v>0</v>
      </c>
      <c r="G52" s="37">
        <f>SUMIF('C-Existing'!$B$12:$B$458,$B52,'C-Existing'!G$12:G$458)</f>
        <v>2681</v>
      </c>
      <c r="H52" s="37">
        <f>SUMIF('C-Existing'!$B$12:$B$458,$B52,'C-Existing'!H$12:H$458)</f>
        <v>15999434.070000002</v>
      </c>
      <c r="I52" s="37">
        <f>SUMIF('C-Existing'!$B$12:$B$458,$B52,'C-Existing'!I$12:I$458)</f>
        <v>0</v>
      </c>
      <c r="J52" s="37">
        <f>SUMIF('C-Existing'!$B$12:$B$458,$B52,'C-Existing'!J$12:J$458)</f>
        <v>15999434.070000002</v>
      </c>
      <c r="K52" s="37">
        <f>SUMIF('C-Existing'!$B$12:$B$458,$B52,'C-Existing'!K$12:K$458)</f>
        <v>148127.55999999997</v>
      </c>
      <c r="L52" s="37">
        <f>SUMIF('C-Existing'!$B$12:$B$458,$B52,'C-Existing'!L$12:L$458)</f>
        <v>148127.55999999997</v>
      </c>
      <c r="M52" s="37">
        <f>SUMIF('C-Existing'!$B$12:$B$458,$B52,'C-Existing'!M$12:M$458)</f>
        <v>1090733</v>
      </c>
      <c r="N52" s="37">
        <f>SUMIF('C-Existing'!$B$12:$B$458,$B52,'C-Existing'!N$12:N$458)</f>
        <v>0</v>
      </c>
      <c r="O52" s="37">
        <f>SUMIF('C-Existing'!$B$12:$B$458,$B52,'C-Existing'!O$12:O$458)</f>
        <v>946280.51</v>
      </c>
      <c r="P52" s="37">
        <f>SUMIF('C-Existing'!$B$12:$B$458,$B52,'C-Existing'!P$12:P$458)</f>
        <v>148127.55999999997</v>
      </c>
      <c r="Q52" s="37">
        <f>SUMIF('C-Existing'!$B$12:$B$458,$B52,'C-Existing'!Q$12:Q$458)</f>
        <v>798152.95</v>
      </c>
      <c r="R52" s="37">
        <f>SUMIF('C-Existing'!$B$12:$B$458,$B52,'C-Existing'!R$12:R$458)</f>
        <v>0</v>
      </c>
      <c r="S52" s="37">
        <f>SUMIF('C-Existing'!$B$12:$B$458,$B52,'C-Existing'!S$12:S$458)</f>
        <v>15201281.119999997</v>
      </c>
      <c r="T52" s="37">
        <f>SUMIF('C-Existing'!$B$12:$B$458,$B52,'C-Existing'!T$12:T$458)</f>
        <v>15201281.119999997</v>
      </c>
      <c r="U52" s="37">
        <f>SUMIF('C-Existing'!$B$12:$B$458,$B52,'C-Existing'!U$12:U$458)</f>
        <v>1</v>
      </c>
      <c r="V52" s="37">
        <f>SUMIF('C-Existing'!$B$12:$B$458,$B52,'C-Existing'!V$12:V$458)</f>
        <v>128928.77288075</v>
      </c>
      <c r="W52" s="37">
        <f>SUMIF('C-Existing'!$B$12:$B$458,$B52,'C-Existing'!W$12:W$458)</f>
        <v>0</v>
      </c>
      <c r="X52" s="37">
        <f>SUMIF('C-Existing'!$B$12:$B$458,$B52,'C-Existing'!X$12:X$458)</f>
        <v>209</v>
      </c>
      <c r="Y52" s="37">
        <f>SUMIF('C-Existing'!$B$12:$B$458,$B52,'C-Existing'!Y$12:Y$458)</f>
        <v>0</v>
      </c>
      <c r="Z52" s="37">
        <f>SUMIF('C-Existing'!$B$12:$B$458,$B52,'C-Existing'!Z$12:Z$458)</f>
        <v>0</v>
      </c>
      <c r="AA52" s="37">
        <f>SUMIF('C-Existing'!$B$12:$B$458,$B52,'C-Existing'!AA$12:AA$458)</f>
        <v>0</v>
      </c>
      <c r="AB52" s="37">
        <f>SUMIF('C-Existing'!$B$12:$B$458,$B52,'C-Existing'!AB$12:AB$458)</f>
        <v>0</v>
      </c>
      <c r="AC52" s="37">
        <f>SUMIF('C-Existing'!$B$12:$B$458,$B52,'C-Existing'!AC$12:AC$458)</f>
        <v>688</v>
      </c>
      <c r="AD52" s="37">
        <f>SUMIF('C-Existing'!$B$12:$B$458,$B52,'C-Existing'!AD$12:AD$458)</f>
        <v>0</v>
      </c>
      <c r="AE52" s="56">
        <f>SUMIF('C-Existing'!$B$12:$B$458,$B52,'C-Existing'!AE$12:AE$458)</f>
        <v>9.6699999999999994E-2</v>
      </c>
      <c r="AF52" s="37">
        <f>SUMIF('C-Existing'!$B$12:$B$458,$B52,'C-Existing'!AF$12:AF$458)</f>
        <v>-19199.320884000026</v>
      </c>
      <c r="AG52" s="37">
        <f>SUMIF('C-Existing'!$B$12:$B$458,$B52,'C-Existing'!AG$12:AG$458)</f>
        <v>0</v>
      </c>
      <c r="AH52" s="102">
        <f>SUMIF('C-Existing'!$B$12:$B$458,$B52,'C-Existing'!AH$12:AH$458)</f>
        <v>0</v>
      </c>
      <c r="AI52" s="37">
        <f>SUMIF('C-Existing'!$B$12:$B$458,$B52,'C-Existing'!AI$12:AI$458)</f>
        <v>1993</v>
      </c>
      <c r="AJ52" s="37">
        <f>SUMIF('C-Existing'!$B$12:$B$458,$B52,'C-Existing'!AJ$12:AJ$458)</f>
        <v>529743.51</v>
      </c>
      <c r="AK52" s="37">
        <f>SUMIF('C-Existing'!$B$12:$B$458,$B52,'C-Existing'!AK$12:AK$458)</f>
        <v>0</v>
      </c>
      <c r="AL52" s="37">
        <f>SUMIF('C-Existing'!$B$12:$B$458,$B52,'C-Existing'!AL$12:AL$458)</f>
        <v>0</v>
      </c>
      <c r="AM52" s="37">
        <f>SUMIF('C-Existing'!$B$12:$B$458,$B52,'C-Existing'!AM$12:AM$458)</f>
        <v>0</v>
      </c>
      <c r="AN52" s="37">
        <f>SUMIF('C-Existing'!$B$12:$B$458,$B52,'C-Existing'!AN$12:AN$458)</f>
        <v>0</v>
      </c>
      <c r="AR52" s="37"/>
    </row>
    <row r="53" spans="1:44" x14ac:dyDescent="0.2">
      <c r="A53" s="1">
        <f t="shared" si="2"/>
        <v>9</v>
      </c>
      <c r="B53" s="101">
        <f t="shared" si="4"/>
        <v>44469</v>
      </c>
      <c r="C53" s="37">
        <f>SUMIF('C-Existing'!$B$12:$B$458,$B53,'C-Existing'!C$12:C$458)</f>
        <v>2079926.9799999997</v>
      </c>
      <c r="D53" s="37">
        <f>SUMIF('C-Existing'!$B$12:$B$458,$B53,'C-Existing'!D$12:D$458)</f>
        <v>85021009.269999996</v>
      </c>
      <c r="E53" s="37">
        <f>SUMIF('C-Existing'!$B$12:$B$458,$B53,'C-Existing'!E$12:E$458)</f>
        <v>0</v>
      </c>
      <c r="F53" s="37">
        <f>SUMIF('C-Existing'!$B$12:$B$458,$B53,'C-Existing'!F$12:F$458)</f>
        <v>0</v>
      </c>
      <c r="G53" s="37">
        <f>SUMIF('C-Existing'!$B$12:$B$458,$B53,'C-Existing'!G$12:G$458)</f>
        <v>2653</v>
      </c>
      <c r="H53" s="37">
        <f>SUMIF('C-Existing'!$B$12:$B$458,$B53,'C-Existing'!H$12:H$458)</f>
        <v>15201281.119999997</v>
      </c>
      <c r="I53" s="37">
        <f>SUMIF('C-Existing'!$B$12:$B$458,$B53,'C-Existing'!I$12:I$458)</f>
        <v>0</v>
      </c>
      <c r="J53" s="37">
        <f>SUMIF('C-Existing'!$B$12:$B$458,$B53,'C-Existing'!J$12:J$458)</f>
        <v>15201281.119999997</v>
      </c>
      <c r="K53" s="37">
        <f>SUMIF('C-Existing'!$B$12:$B$458,$B53,'C-Existing'!K$12:K$458)</f>
        <v>140738.02000000002</v>
      </c>
      <c r="L53" s="37">
        <f>SUMIF('C-Existing'!$B$12:$B$458,$B53,'C-Existing'!L$12:L$458)</f>
        <v>140738.02000000002</v>
      </c>
      <c r="M53" s="37">
        <f>SUMIF('C-Existing'!$B$12:$B$458,$B53,'C-Existing'!M$12:M$458)</f>
        <v>1077965</v>
      </c>
      <c r="N53" s="37">
        <f>SUMIF('C-Existing'!$B$12:$B$458,$B53,'C-Existing'!N$12:N$458)</f>
        <v>0</v>
      </c>
      <c r="O53" s="37">
        <f>SUMIF('C-Existing'!$B$12:$B$458,$B53,'C-Existing'!O$12:O$458)</f>
        <v>902916.79</v>
      </c>
      <c r="P53" s="37">
        <f>SUMIF('C-Existing'!$B$12:$B$458,$B53,'C-Existing'!P$12:P$458)</f>
        <v>140738.02000000002</v>
      </c>
      <c r="Q53" s="37">
        <f>SUMIF('C-Existing'!$B$12:$B$458,$B53,'C-Existing'!Q$12:Q$458)</f>
        <v>762178.77000000025</v>
      </c>
      <c r="R53" s="37">
        <f>SUMIF('C-Existing'!$B$12:$B$458,$B53,'C-Existing'!R$12:R$458)</f>
        <v>0</v>
      </c>
      <c r="S53" s="37">
        <f>SUMIF('C-Existing'!$B$12:$B$458,$B53,'C-Existing'!S$12:S$458)</f>
        <v>14439102.35</v>
      </c>
      <c r="T53" s="37">
        <f>SUMIF('C-Existing'!$B$12:$B$458,$B53,'C-Existing'!T$12:T$458)</f>
        <v>14439102.35</v>
      </c>
      <c r="U53" s="37">
        <f>SUMIF('C-Existing'!$B$12:$B$458,$B53,'C-Existing'!U$12:U$458)</f>
        <v>1</v>
      </c>
      <c r="V53" s="37">
        <f>SUMIF('C-Existing'!$B$12:$B$458,$B53,'C-Existing'!V$12:V$458)</f>
        <v>122496.99035866663</v>
      </c>
      <c r="W53" s="37">
        <f>SUMIF('C-Existing'!$B$12:$B$458,$B53,'C-Existing'!W$12:W$458)</f>
        <v>0</v>
      </c>
      <c r="X53" s="37">
        <f>SUMIF('C-Existing'!$B$12:$B$458,$B53,'C-Existing'!X$12:X$458)</f>
        <v>209</v>
      </c>
      <c r="Y53" s="37">
        <f>SUMIF('C-Existing'!$B$12:$B$458,$B53,'C-Existing'!Y$12:Y$458)</f>
        <v>0</v>
      </c>
      <c r="Z53" s="37">
        <f>SUMIF('C-Existing'!$B$12:$B$458,$B53,'C-Existing'!Z$12:Z$458)</f>
        <v>0</v>
      </c>
      <c r="AA53" s="37">
        <f>SUMIF('C-Existing'!$B$12:$B$458,$B53,'C-Existing'!AA$12:AA$458)</f>
        <v>0</v>
      </c>
      <c r="AB53" s="37">
        <f>SUMIF('C-Existing'!$B$12:$B$458,$B53,'C-Existing'!AB$12:AB$458)</f>
        <v>0</v>
      </c>
      <c r="AC53" s="37">
        <f>SUMIF('C-Existing'!$B$12:$B$458,$B53,'C-Existing'!AC$12:AC$458)</f>
        <v>751</v>
      </c>
      <c r="AD53" s="37">
        <f>SUMIF('C-Existing'!$B$12:$B$458,$B53,'C-Existing'!AD$12:AD$458)</f>
        <v>0</v>
      </c>
      <c r="AE53" s="56">
        <f>SUMIF('C-Existing'!$B$12:$B$458,$B53,'C-Existing'!AE$12:AE$458)</f>
        <v>9.6699999999999994E-2</v>
      </c>
      <c r="AF53" s="37">
        <f>SUMIF('C-Existing'!$B$12:$B$458,$B53,'C-Existing'!AF$12:AF$458)</f>
        <v>-18241.537344000018</v>
      </c>
      <c r="AG53" s="37">
        <f>SUMIF('C-Existing'!$B$12:$B$458,$B53,'C-Existing'!AG$12:AG$458)</f>
        <v>0</v>
      </c>
      <c r="AH53" s="102">
        <f>SUMIF('C-Existing'!$B$12:$B$458,$B53,'C-Existing'!AH$12:AH$458)</f>
        <v>0</v>
      </c>
      <c r="AI53" s="37">
        <f>SUMIF('C-Existing'!$B$12:$B$458,$B53,'C-Existing'!AI$12:AI$458)</f>
        <v>1902</v>
      </c>
      <c r="AJ53" s="37">
        <f>SUMIF('C-Existing'!$B$12:$B$458,$B53,'C-Existing'!AJ$12:AJ$458)</f>
        <v>505398.79000000004</v>
      </c>
      <c r="AK53" s="37">
        <f>SUMIF('C-Existing'!$B$12:$B$458,$B53,'C-Existing'!AK$12:AK$458)</f>
        <v>0</v>
      </c>
      <c r="AL53" s="37">
        <f>SUMIF('C-Existing'!$B$12:$B$458,$B53,'C-Existing'!AL$12:AL$458)</f>
        <v>0</v>
      </c>
      <c r="AM53" s="37">
        <f>SUMIF('C-Existing'!$B$12:$B$458,$B53,'C-Existing'!AM$12:AM$458)</f>
        <v>0</v>
      </c>
      <c r="AN53" s="37">
        <f>SUMIF('C-Existing'!$B$12:$B$458,$B53,'C-Existing'!AN$12:AN$458)</f>
        <v>0</v>
      </c>
      <c r="AR53" s="37"/>
    </row>
    <row r="54" spans="1:44" x14ac:dyDescent="0.2">
      <c r="A54" s="1">
        <f t="shared" si="2"/>
        <v>10</v>
      </c>
      <c r="B54" s="101">
        <f t="shared" si="4"/>
        <v>44500</v>
      </c>
      <c r="C54" s="37">
        <f>SUMIF('C-Existing'!$B$12:$B$458,$B54,'C-Existing'!C$12:C$458)</f>
        <v>1678482.8000000005</v>
      </c>
      <c r="D54" s="37">
        <f>SUMIF('C-Existing'!$B$12:$B$458,$B54,'C-Existing'!D$12:D$458)</f>
        <v>86699492.069999993</v>
      </c>
      <c r="E54" s="37">
        <f>SUMIF('C-Existing'!$B$12:$B$458,$B54,'C-Existing'!E$12:E$458)</f>
        <v>0</v>
      </c>
      <c r="F54" s="37">
        <f>SUMIF('C-Existing'!$B$12:$B$458,$B54,'C-Existing'!F$12:F$458)</f>
        <v>0</v>
      </c>
      <c r="G54" s="37">
        <f>SUMIF('C-Existing'!$B$12:$B$458,$B54,'C-Existing'!G$12:G$458)</f>
        <v>2449</v>
      </c>
      <c r="H54" s="37">
        <f>SUMIF('C-Existing'!$B$12:$B$458,$B54,'C-Existing'!H$12:H$458)</f>
        <v>14439102.350000001</v>
      </c>
      <c r="I54" s="37">
        <f>SUMIF('C-Existing'!$B$12:$B$458,$B54,'C-Existing'!I$12:I$458)</f>
        <v>0</v>
      </c>
      <c r="J54" s="37">
        <f>SUMIF('C-Existing'!$B$12:$B$458,$B54,'C-Existing'!J$12:J$458)</f>
        <v>14439102.35</v>
      </c>
      <c r="K54" s="37">
        <f>SUMIF('C-Existing'!$B$12:$B$458,$B54,'C-Existing'!K$12:K$458)</f>
        <v>133681.53</v>
      </c>
      <c r="L54" s="37">
        <f>SUMIF('C-Existing'!$B$12:$B$458,$B54,'C-Existing'!L$12:L$458)</f>
        <v>133681.53</v>
      </c>
      <c r="M54" s="37">
        <f>SUMIF('C-Existing'!$B$12:$B$458,$B54,'C-Existing'!M$12:M$458)</f>
        <v>975745</v>
      </c>
      <c r="N54" s="37">
        <f>SUMIF('C-Existing'!$B$12:$B$458,$B54,'C-Existing'!N$12:N$458)</f>
        <v>0</v>
      </c>
      <c r="O54" s="37">
        <f>SUMIF('C-Existing'!$B$12:$B$458,$B54,'C-Existing'!O$12:O$458)</f>
        <v>828400</v>
      </c>
      <c r="P54" s="37">
        <f>SUMIF('C-Existing'!$B$12:$B$458,$B54,'C-Existing'!P$12:P$458)</f>
        <v>133681.53</v>
      </c>
      <c r="Q54" s="37">
        <f>SUMIF('C-Existing'!$B$12:$B$458,$B54,'C-Existing'!Q$12:Q$458)</f>
        <v>694718.47</v>
      </c>
      <c r="R54" s="37">
        <f>SUMIF('C-Existing'!$B$12:$B$458,$B54,'C-Existing'!R$12:R$458)</f>
        <v>0</v>
      </c>
      <c r="S54" s="37">
        <f>SUMIF('C-Existing'!$B$12:$B$458,$B54,'C-Existing'!S$12:S$458)</f>
        <v>13744383.880000003</v>
      </c>
      <c r="T54" s="37">
        <f>SUMIF('C-Existing'!$B$12:$B$458,$B54,'C-Existing'!T$12:T$458)</f>
        <v>13744383.880000003</v>
      </c>
      <c r="U54" s="37">
        <f>SUMIF('C-Existing'!$B$12:$B$458,$B54,'C-Existing'!U$12:U$458)</f>
        <v>1</v>
      </c>
      <c r="V54" s="37">
        <f>SUMIF('C-Existing'!$B$12:$B$458,$B54,'C-Existing'!V$12:V$458)</f>
        <v>116355.09977041665</v>
      </c>
      <c r="W54" s="37">
        <f>SUMIF('C-Existing'!$B$12:$B$458,$B54,'C-Existing'!W$12:W$458)</f>
        <v>0</v>
      </c>
      <c r="X54" s="37">
        <f>SUMIF('C-Existing'!$B$12:$B$458,$B54,'C-Existing'!X$12:X$458)</f>
        <v>209</v>
      </c>
      <c r="Y54" s="37">
        <f>SUMIF('C-Existing'!$B$12:$B$458,$B54,'C-Existing'!Y$12:Y$458)</f>
        <v>0</v>
      </c>
      <c r="Z54" s="37">
        <f>SUMIF('C-Existing'!$B$12:$B$458,$B54,'C-Existing'!Z$12:Z$458)</f>
        <v>0</v>
      </c>
      <c r="AA54" s="37">
        <f>SUMIF('C-Existing'!$B$12:$B$458,$B54,'C-Existing'!AA$12:AA$458)</f>
        <v>0</v>
      </c>
      <c r="AB54" s="37">
        <f>SUMIF('C-Existing'!$B$12:$B$458,$B54,'C-Existing'!AB$12:AB$458)</f>
        <v>0</v>
      </c>
      <c r="AC54" s="37">
        <f>SUMIF('C-Existing'!$B$12:$B$458,$B54,'C-Existing'!AC$12:AC$458)</f>
        <v>705</v>
      </c>
      <c r="AD54" s="37">
        <f>SUMIF('C-Existing'!$B$12:$B$458,$B54,'C-Existing'!AD$12:AD$458)</f>
        <v>0</v>
      </c>
      <c r="AE54" s="56">
        <f>SUMIF('C-Existing'!$B$12:$B$458,$B54,'C-Existing'!AE$12:AE$458)</f>
        <v>9.6699999999999994E-2</v>
      </c>
      <c r="AF54" s="37">
        <f>SUMIF('C-Existing'!$B$12:$B$458,$B54,'C-Existing'!AF$12:AF$458)</f>
        <v>-17326.922820000022</v>
      </c>
      <c r="AG54" s="37">
        <f>SUMIF('C-Existing'!$B$12:$B$458,$B54,'C-Existing'!AG$12:AG$458)</f>
        <v>0</v>
      </c>
      <c r="AH54" s="102">
        <f>SUMIF('C-Existing'!$B$12:$B$458,$B54,'C-Existing'!AH$12:AH$458)</f>
        <v>0</v>
      </c>
      <c r="AI54" s="37">
        <f>SUMIF('C-Existing'!$B$12:$B$458,$B54,'C-Existing'!AI$12:AI$458)</f>
        <v>1744</v>
      </c>
      <c r="AJ54" s="37">
        <f>SUMIF('C-Existing'!$B$12:$B$458,$B54,'C-Existing'!AJ$12:AJ$458)</f>
        <v>463904</v>
      </c>
      <c r="AK54" s="37">
        <f>SUMIF('C-Existing'!$B$12:$B$458,$B54,'C-Existing'!AK$12:AK$458)</f>
        <v>0</v>
      </c>
      <c r="AL54" s="37">
        <f>SUMIF('C-Existing'!$B$12:$B$458,$B54,'C-Existing'!AL$12:AL$458)</f>
        <v>0</v>
      </c>
      <c r="AM54" s="37">
        <f>SUMIF('C-Existing'!$B$12:$B$458,$B54,'C-Existing'!AM$12:AM$458)</f>
        <v>0</v>
      </c>
      <c r="AN54" s="37">
        <f>SUMIF('C-Existing'!$B$12:$B$458,$B54,'C-Existing'!AN$12:AN$458)</f>
        <v>0</v>
      </c>
      <c r="AR54" s="37"/>
    </row>
    <row r="55" spans="1:44" x14ac:dyDescent="0.2">
      <c r="A55" s="1">
        <f t="shared" si="2"/>
        <v>11</v>
      </c>
      <c r="B55" s="101">
        <f t="shared" si="4"/>
        <v>44530</v>
      </c>
      <c r="C55" s="37">
        <f>SUMIF('C-Existing'!$B$12:$B$458,$B55,'C-Existing'!C$12:C$458)</f>
        <v>1054983.76</v>
      </c>
      <c r="D55" s="37">
        <f>SUMIF('C-Existing'!$B$12:$B$458,$B55,'C-Existing'!D$12:D$458)</f>
        <v>87754475.829999998</v>
      </c>
      <c r="E55" s="37">
        <f>SUMIF('C-Existing'!$B$12:$B$458,$B55,'C-Existing'!E$12:E$458)</f>
        <v>0</v>
      </c>
      <c r="F55" s="37">
        <f>SUMIF('C-Existing'!$B$12:$B$458,$B55,'C-Existing'!F$12:F$458)</f>
        <v>0</v>
      </c>
      <c r="G55" s="37">
        <f>SUMIF('C-Existing'!$B$12:$B$458,$B55,'C-Existing'!G$12:G$458)</f>
        <v>2074</v>
      </c>
      <c r="H55" s="37">
        <f>SUMIF('C-Existing'!$B$12:$B$458,$B55,'C-Existing'!H$12:H$458)</f>
        <v>13744383.880000005</v>
      </c>
      <c r="I55" s="37">
        <f>SUMIF('C-Existing'!$B$12:$B$458,$B55,'C-Existing'!I$12:I$458)</f>
        <v>0</v>
      </c>
      <c r="J55" s="37">
        <f>SUMIF('C-Existing'!$B$12:$B$458,$B55,'C-Existing'!J$12:J$458)</f>
        <v>13744383.880000003</v>
      </c>
      <c r="K55" s="37">
        <f>SUMIF('C-Existing'!$B$12:$B$458,$B55,'C-Existing'!K$12:K$458)</f>
        <v>127249.65000000001</v>
      </c>
      <c r="L55" s="37">
        <f>SUMIF('C-Existing'!$B$12:$B$458,$B55,'C-Existing'!L$12:L$458)</f>
        <v>127249.65000000001</v>
      </c>
      <c r="M55" s="37">
        <f>SUMIF('C-Existing'!$B$12:$B$458,$B55,'C-Existing'!M$12:M$458)</f>
        <v>826614</v>
      </c>
      <c r="N55" s="37">
        <f>SUMIF('C-Existing'!$B$12:$B$458,$B55,'C-Existing'!N$12:N$458)</f>
        <v>0</v>
      </c>
      <c r="O55" s="37">
        <f>SUMIF('C-Existing'!$B$12:$B$458,$B55,'C-Existing'!O$12:O$458)</f>
        <v>702050</v>
      </c>
      <c r="P55" s="37">
        <f>SUMIF('C-Existing'!$B$12:$B$458,$B55,'C-Existing'!P$12:P$458)</f>
        <v>127249.65000000001</v>
      </c>
      <c r="Q55" s="37">
        <f>SUMIF('C-Existing'!$B$12:$B$458,$B55,'C-Existing'!Q$12:Q$458)</f>
        <v>574800.35</v>
      </c>
      <c r="R55" s="37">
        <f>SUMIF('C-Existing'!$B$12:$B$458,$B55,'C-Existing'!R$12:R$458)</f>
        <v>0</v>
      </c>
      <c r="S55" s="37">
        <f>SUMIF('C-Existing'!$B$12:$B$458,$B55,'C-Existing'!S$12:S$458)</f>
        <v>13169583.529999999</v>
      </c>
      <c r="T55" s="37">
        <f>SUMIF('C-Existing'!$B$12:$B$458,$B55,'C-Existing'!T$12:T$458)</f>
        <v>13169583.529999999</v>
      </c>
      <c r="U55" s="37">
        <f>SUMIF('C-Existing'!$B$12:$B$458,$B55,'C-Existing'!U$12:U$458)</f>
        <v>1</v>
      </c>
      <c r="V55" s="37">
        <f>SUMIF('C-Existing'!$B$12:$B$458,$B55,'C-Existing'!V$12:V$458)</f>
        <v>110756.82676633334</v>
      </c>
      <c r="W55" s="37">
        <f>SUMIF('C-Existing'!$B$12:$B$458,$B55,'C-Existing'!W$12:W$458)</f>
        <v>0</v>
      </c>
      <c r="X55" s="37">
        <f>SUMIF('C-Existing'!$B$12:$B$458,$B55,'C-Existing'!X$12:X$458)</f>
        <v>209</v>
      </c>
      <c r="Y55" s="37">
        <f>SUMIF('C-Existing'!$B$12:$B$458,$B55,'C-Existing'!Y$12:Y$458)</f>
        <v>0</v>
      </c>
      <c r="Z55" s="37">
        <f>SUMIF('C-Existing'!$B$12:$B$458,$B55,'C-Existing'!Z$12:Z$458)</f>
        <v>0</v>
      </c>
      <c r="AA55" s="37">
        <f>SUMIF('C-Existing'!$B$12:$B$458,$B55,'C-Existing'!AA$12:AA$458)</f>
        <v>0</v>
      </c>
      <c r="AB55" s="37">
        <f>SUMIF('C-Existing'!$B$12:$B$458,$B55,'C-Existing'!AB$12:AB$458)</f>
        <v>0</v>
      </c>
      <c r="AC55" s="37">
        <f>SUMIF('C-Existing'!$B$12:$B$458,$B55,'C-Existing'!AC$12:AC$458)</f>
        <v>596</v>
      </c>
      <c r="AD55" s="37">
        <f>SUMIF('C-Existing'!$B$12:$B$458,$B55,'C-Existing'!AD$12:AD$458)</f>
        <v>0</v>
      </c>
      <c r="AE55" s="56">
        <f>SUMIF('C-Existing'!$B$12:$B$458,$B55,'C-Existing'!AE$12:AE$458)</f>
        <v>9.6699999999999994E-2</v>
      </c>
      <c r="AF55" s="37">
        <f>SUMIF('C-Existing'!$B$12:$B$458,$B55,'C-Existing'!AF$12:AF$458)</f>
        <v>-16493.260656000024</v>
      </c>
      <c r="AG55" s="37">
        <f>SUMIF('C-Existing'!$B$12:$B$458,$B55,'C-Existing'!AG$12:AG$458)</f>
        <v>0</v>
      </c>
      <c r="AH55" s="102">
        <f>SUMIF('C-Existing'!$B$12:$B$458,$B55,'C-Existing'!AH$12:AH$458)</f>
        <v>0</v>
      </c>
      <c r="AI55" s="37">
        <f>SUMIF('C-Existing'!$B$12:$B$458,$B55,'C-Existing'!AI$12:AI$458)</f>
        <v>1478</v>
      </c>
      <c r="AJ55" s="37">
        <f>SUMIF('C-Existing'!$B$12:$B$458,$B55,'C-Existing'!AJ$12:AJ$458)</f>
        <v>393148</v>
      </c>
      <c r="AK55" s="37">
        <f>SUMIF('C-Existing'!$B$12:$B$458,$B55,'C-Existing'!AK$12:AK$458)</f>
        <v>0</v>
      </c>
      <c r="AL55" s="37">
        <f>SUMIF('C-Existing'!$B$12:$B$458,$B55,'C-Existing'!AL$12:AL$458)</f>
        <v>0</v>
      </c>
      <c r="AM55" s="37">
        <f>SUMIF('C-Existing'!$B$12:$B$458,$B55,'C-Existing'!AM$12:AM$458)</f>
        <v>0</v>
      </c>
      <c r="AN55" s="37">
        <f>SUMIF('C-Existing'!$B$12:$B$458,$B55,'C-Existing'!AN$12:AN$458)</f>
        <v>0</v>
      </c>
      <c r="AR55" s="37"/>
    </row>
    <row r="56" spans="1:44" x14ac:dyDescent="0.2">
      <c r="A56" s="1">
        <f t="shared" si="2"/>
        <v>12</v>
      </c>
      <c r="B56" s="101">
        <f t="shared" si="4"/>
        <v>44561</v>
      </c>
      <c r="C56" s="37">
        <f>SUMIF('C-Existing'!$B$12:$B$458,$B56,'C-Existing'!C$12:C$458)</f>
        <v>933634.18</v>
      </c>
      <c r="D56" s="37">
        <f>SUMIF('C-Existing'!$B$12:$B$458,$B56,'C-Existing'!D$12:D$458)</f>
        <v>88688110.010000005</v>
      </c>
      <c r="E56" s="37">
        <f>SUMIF('C-Existing'!$B$12:$B$458,$B56,'C-Existing'!E$12:E$458)</f>
        <v>0</v>
      </c>
      <c r="F56" s="37">
        <f>SUMIF('C-Existing'!$B$12:$B$458,$B56,'C-Existing'!F$12:F$458)</f>
        <v>0</v>
      </c>
      <c r="G56" s="37">
        <f>SUMIF('C-Existing'!$B$12:$B$458,$B56,'C-Existing'!G$12:G$458)</f>
        <v>1681</v>
      </c>
      <c r="H56" s="37">
        <f>SUMIF('C-Existing'!$B$12:$B$458,$B56,'C-Existing'!H$12:H$458)</f>
        <v>13169583.529999999</v>
      </c>
      <c r="I56" s="37">
        <f>SUMIF('C-Existing'!$B$12:$B$458,$B56,'C-Existing'!I$12:I$458)</f>
        <v>0</v>
      </c>
      <c r="J56" s="37">
        <f>SUMIF('C-Existing'!$B$12:$B$458,$B56,'C-Existing'!J$12:J$458)</f>
        <v>13169583.529999999</v>
      </c>
      <c r="K56" s="37">
        <f>SUMIF('C-Existing'!$B$12:$B$458,$B56,'C-Existing'!K$12:K$458)</f>
        <v>121927.97000000003</v>
      </c>
      <c r="L56" s="37">
        <f>SUMIF('C-Existing'!$B$12:$B$458,$B56,'C-Existing'!L$12:L$458)</f>
        <v>121927.97000000003</v>
      </c>
      <c r="M56" s="37">
        <f>SUMIF('C-Existing'!$B$12:$B$458,$B56,'C-Existing'!M$12:M$458)</f>
        <v>670529</v>
      </c>
      <c r="N56" s="37">
        <f>SUMIF('C-Existing'!$B$12:$B$458,$B56,'C-Existing'!N$12:N$458)</f>
        <v>0</v>
      </c>
      <c r="O56" s="37">
        <f>SUMIF('C-Existing'!$B$12:$B$458,$B56,'C-Existing'!O$12:O$458)</f>
        <v>568907.87</v>
      </c>
      <c r="P56" s="37">
        <f>SUMIF('C-Existing'!$B$12:$B$458,$B56,'C-Existing'!P$12:P$458)</f>
        <v>121927.97000000003</v>
      </c>
      <c r="Q56" s="37">
        <f>SUMIF('C-Existing'!$B$12:$B$458,$B56,'C-Existing'!Q$12:Q$458)</f>
        <v>446979.89999999985</v>
      </c>
      <c r="R56" s="37">
        <f>SUMIF('C-Existing'!$B$12:$B$458,$B56,'C-Existing'!R$12:R$458)</f>
        <v>0</v>
      </c>
      <c r="S56" s="37">
        <f>SUMIF('C-Existing'!$B$12:$B$458,$B56,'C-Existing'!S$12:S$458)</f>
        <v>12722603.629999999</v>
      </c>
      <c r="T56" s="37">
        <f>SUMIF('C-Existing'!$B$12:$B$458,$B56,'C-Existing'!T$12:T$458)</f>
        <v>12722603.629999999</v>
      </c>
      <c r="U56" s="37">
        <f>SUMIF('C-Existing'!$B$12:$B$458,$B56,'C-Existing'!U$12:U$458)</f>
        <v>1</v>
      </c>
      <c r="V56" s="37">
        <f>SUMIF('C-Existing'!$B$12:$B$458,$B56,'C-Existing'!V$12:V$458)</f>
        <v>106124.89394591664</v>
      </c>
      <c r="W56" s="37">
        <f>SUMIF('C-Existing'!$B$12:$B$458,$B56,'C-Existing'!W$12:W$458)</f>
        <v>0</v>
      </c>
      <c r="X56" s="37">
        <f>SUMIF('C-Existing'!$B$12:$B$458,$B56,'C-Existing'!X$12:X$458)</f>
        <v>209</v>
      </c>
      <c r="Y56" s="37">
        <f>SUMIF('C-Existing'!$B$12:$B$458,$B56,'C-Existing'!Y$12:Y$458)</f>
        <v>0</v>
      </c>
      <c r="Z56" s="37">
        <f>SUMIF('C-Existing'!$B$12:$B$458,$B56,'C-Existing'!Z$12:Z$458)</f>
        <v>0</v>
      </c>
      <c r="AA56" s="37">
        <f>SUMIF('C-Existing'!$B$12:$B$458,$B56,'C-Existing'!AA$12:AA$458)</f>
        <v>0</v>
      </c>
      <c r="AB56" s="37">
        <f>SUMIF('C-Existing'!$B$12:$B$458,$B56,'C-Existing'!AB$12:AB$458)</f>
        <v>0</v>
      </c>
      <c r="AC56" s="37">
        <f>SUMIF('C-Existing'!$B$12:$B$458,$B56,'C-Existing'!AC$12:AC$458)</f>
        <v>483</v>
      </c>
      <c r="AD56" s="37">
        <f>SUMIF('C-Existing'!$B$12:$B$458,$B56,'C-Existing'!AD$12:AD$458)</f>
        <v>0</v>
      </c>
      <c r="AE56" s="56">
        <f>SUMIF('C-Existing'!$B$12:$B$458,$B56,'C-Existing'!AE$12:AE$458)</f>
        <v>9.6699999999999994E-2</v>
      </c>
      <c r="AF56" s="37">
        <f>SUMIF('C-Existing'!$B$12:$B$458,$B56,'C-Existing'!AF$12:AF$458)</f>
        <v>-15803.500236000018</v>
      </c>
      <c r="AG56" s="37">
        <f>SUMIF('C-Existing'!$B$12:$B$458,$B56,'C-Existing'!AG$12:AG$458)</f>
        <v>0</v>
      </c>
      <c r="AH56" s="102">
        <f>SUMIF('C-Existing'!$B$12:$B$458,$B56,'C-Existing'!AH$12:AH$458)</f>
        <v>0</v>
      </c>
      <c r="AI56" s="37">
        <f>SUMIF('C-Existing'!$B$12:$B$458,$B56,'C-Existing'!AI$12:AI$458)</f>
        <v>1198</v>
      </c>
      <c r="AJ56" s="37">
        <f>SUMIF('C-Existing'!$B$12:$B$458,$B56,'C-Existing'!AJ$12:AJ$458)</f>
        <v>318525.87</v>
      </c>
      <c r="AK56" s="37">
        <f>SUMIF('C-Existing'!$B$12:$B$458,$B56,'C-Existing'!AK$12:AK$458)</f>
        <v>0</v>
      </c>
      <c r="AL56" s="37">
        <f>SUMIF('C-Existing'!$B$12:$B$458,$B56,'C-Existing'!AL$12:AL$458)</f>
        <v>0</v>
      </c>
      <c r="AM56" s="37">
        <f>SUMIF('C-Existing'!$B$12:$B$458,$B56,'C-Existing'!AM$12:AM$458)</f>
        <v>0</v>
      </c>
      <c r="AN56" s="37">
        <f>SUMIF('C-Existing'!$B$12:$B$458,$B56,'C-Existing'!AN$12:AN$458)</f>
        <v>0</v>
      </c>
      <c r="AR56" s="37"/>
    </row>
    <row r="57" spans="1:44" x14ac:dyDescent="0.2">
      <c r="A57" s="1">
        <f t="shared" si="2"/>
        <v>1</v>
      </c>
      <c r="B57" s="101">
        <f t="shared" si="4"/>
        <v>44592</v>
      </c>
      <c r="C57" s="37">
        <f>SUMIF('C-Existing'!$B$12:$B$458,$B57,'C-Existing'!C$12:C$458)</f>
        <v>1152965.5100000002</v>
      </c>
      <c r="D57" s="37">
        <f>SUMIF('C-Existing'!$B$12:$B$458,$B57,'C-Existing'!D$12:D$458)</f>
        <v>89841075.520000011</v>
      </c>
      <c r="E57" s="37">
        <f>SUMIF('C-Existing'!$B$12:$B$458,$B57,'C-Existing'!E$12:E$458)</f>
        <v>0</v>
      </c>
      <c r="F57" s="37">
        <f>SUMIF('C-Existing'!$B$12:$B$458,$B57,'C-Existing'!F$12:F$458)</f>
        <v>0</v>
      </c>
      <c r="G57" s="37">
        <f>SUMIF('C-Existing'!$B$12:$B$458,$B57,'C-Existing'!G$12:G$458)</f>
        <v>1054</v>
      </c>
      <c r="H57" s="37">
        <f>SUMIF('C-Existing'!$B$12:$B$458,$B57,'C-Existing'!H$12:H$458)</f>
        <v>12722603.629999999</v>
      </c>
      <c r="I57" s="37">
        <f>SUMIF('C-Existing'!$B$12:$B$458,$B57,'C-Existing'!I$12:I$458)</f>
        <v>0</v>
      </c>
      <c r="J57" s="37">
        <f>SUMIF('C-Existing'!$B$12:$B$458,$B57,'C-Existing'!J$12:J$458)</f>
        <v>12722603.629999999</v>
      </c>
      <c r="K57" s="37">
        <f>SUMIF('C-Existing'!$B$12:$B$458,$B57,'C-Existing'!K$12:K$458)</f>
        <v>117789.65999999999</v>
      </c>
      <c r="L57" s="37">
        <f>SUMIF('C-Existing'!$B$12:$B$458,$B57,'C-Existing'!L$12:L$458)</f>
        <v>117789.65999999999</v>
      </c>
      <c r="M57" s="37">
        <f>SUMIF('C-Existing'!$B$12:$B$458,$B57,'C-Existing'!M$12:M$458)</f>
        <v>419254</v>
      </c>
      <c r="N57" s="37">
        <f>SUMIF('C-Existing'!$B$12:$B$458,$B57,'C-Existing'!N$12:N$458)</f>
        <v>0</v>
      </c>
      <c r="O57" s="37">
        <f>SUMIF('C-Existing'!$B$12:$B$458,$B57,'C-Existing'!O$12:O$458)</f>
        <v>355300</v>
      </c>
      <c r="P57" s="37">
        <f>SUMIF('C-Existing'!$B$12:$B$458,$B57,'C-Existing'!P$12:P$458)</f>
        <v>117789.65999999999</v>
      </c>
      <c r="Q57" s="37">
        <f>SUMIF('C-Existing'!$B$12:$B$458,$B57,'C-Existing'!Q$12:Q$458)</f>
        <v>237510.34</v>
      </c>
      <c r="R57" s="37">
        <f>SUMIF('C-Existing'!$B$12:$B$458,$B57,'C-Existing'!R$12:R$458)</f>
        <v>0</v>
      </c>
      <c r="S57" s="37">
        <f>SUMIF('C-Existing'!$B$12:$B$458,$B57,'C-Existing'!S$12:S$458)</f>
        <v>12485093.290000003</v>
      </c>
      <c r="T57" s="37">
        <f>SUMIF('C-Existing'!$B$12:$B$458,$B57,'C-Existing'!T$12:T$458)</f>
        <v>12485093.290000003</v>
      </c>
      <c r="U57" s="37">
        <f>SUMIF('C-Existing'!$B$12:$B$458,$B57,'C-Existing'!U$12:U$458)</f>
        <v>1</v>
      </c>
      <c r="V57" s="37">
        <f>SUMIF('C-Existing'!$B$12:$B$458,$B57,'C-Existing'!V$12:V$458)</f>
        <v>102522.98091841665</v>
      </c>
      <c r="W57" s="37">
        <f>SUMIF('C-Existing'!$B$12:$B$458,$B57,'C-Existing'!W$12:W$458)</f>
        <v>0</v>
      </c>
      <c r="X57" s="37">
        <f>SUMIF('C-Existing'!$B$12:$B$458,$B57,'C-Existing'!X$12:X$458)</f>
        <v>209</v>
      </c>
      <c r="Y57" s="37">
        <f>SUMIF('C-Existing'!$B$12:$B$458,$B57,'C-Existing'!Y$12:Y$458)</f>
        <v>0</v>
      </c>
      <c r="Z57" s="37">
        <f>SUMIF('C-Existing'!$B$12:$B$458,$B57,'C-Existing'!Z$12:Z$458)</f>
        <v>0</v>
      </c>
      <c r="AA57" s="37">
        <f>SUMIF('C-Existing'!$B$12:$B$458,$B57,'C-Existing'!AA$12:AA$458)</f>
        <v>0</v>
      </c>
      <c r="AB57" s="37">
        <f>SUMIF('C-Existing'!$B$12:$B$458,$B57,'C-Existing'!AB$12:AB$458)</f>
        <v>0</v>
      </c>
      <c r="AC57" s="37">
        <f>SUMIF('C-Existing'!$B$12:$B$458,$B57,'C-Existing'!AC$12:AC$458)</f>
        <v>306</v>
      </c>
      <c r="AD57" s="37">
        <f>SUMIF('C-Existing'!$B$12:$B$458,$B57,'C-Existing'!AD$12:AD$458)</f>
        <v>0</v>
      </c>
      <c r="AE57" s="56">
        <f>SUMIF('C-Existing'!$B$12:$B$458,$B57,'C-Existing'!AE$12:AE$458)</f>
        <v>9.6699999999999994E-2</v>
      </c>
      <c r="AF57" s="37">
        <f>SUMIF('C-Existing'!$B$12:$B$458,$B57,'C-Existing'!AF$12:AF$458)</f>
        <v>-15267.124356000017</v>
      </c>
      <c r="AG57" s="37">
        <f>SUMIF('C-Existing'!$B$12:$B$458,$B57,'C-Existing'!AG$12:AG$458)</f>
        <v>0</v>
      </c>
      <c r="AH57" s="102">
        <f>SUMIF('C-Existing'!$B$12:$B$458,$B57,'C-Existing'!AH$12:AH$458)</f>
        <v>0</v>
      </c>
      <c r="AI57" s="37">
        <f>SUMIF('C-Existing'!$B$12:$B$458,$B57,'C-Existing'!AI$12:AI$458)</f>
        <v>748</v>
      </c>
      <c r="AJ57" s="37">
        <f>SUMIF('C-Existing'!$B$12:$B$458,$B57,'C-Existing'!AJ$12:AJ$458)</f>
        <v>198968</v>
      </c>
      <c r="AK57" s="37">
        <f>SUMIF('C-Existing'!$B$12:$B$458,$B57,'C-Existing'!AK$12:AK$458)</f>
        <v>0</v>
      </c>
      <c r="AL57" s="37">
        <f>SUMIF('C-Existing'!$B$12:$B$458,$B57,'C-Existing'!AL$12:AL$458)</f>
        <v>0</v>
      </c>
      <c r="AM57" s="37">
        <f>SUMIF('C-Existing'!$B$12:$B$458,$B57,'C-Existing'!AM$12:AM$458)</f>
        <v>0</v>
      </c>
      <c r="AN57" s="37">
        <f>SUMIF('C-Existing'!$B$12:$B$458,$B57,'C-Existing'!AN$12:AN$458)</f>
        <v>0</v>
      </c>
      <c r="AR57" s="37"/>
    </row>
    <row r="58" spans="1:44" x14ac:dyDescent="0.2">
      <c r="A58" s="1">
        <f t="shared" si="2"/>
        <v>2</v>
      </c>
      <c r="B58" s="101">
        <f t="shared" si="4"/>
        <v>44620</v>
      </c>
      <c r="C58" s="37">
        <f>SUMIF('C-Existing'!$B$12:$B$458,$B58,'C-Existing'!C$12:C$458)</f>
        <v>1425051.5600000005</v>
      </c>
      <c r="D58" s="37">
        <f>SUMIF('C-Existing'!$B$12:$B$458,$B58,'C-Existing'!D$12:D$458)</f>
        <v>91266127.080000013</v>
      </c>
      <c r="E58" s="37">
        <f>SUMIF('C-Existing'!$B$12:$B$458,$B58,'C-Existing'!E$12:E$458)</f>
        <v>0</v>
      </c>
      <c r="F58" s="37">
        <f>SUMIF('C-Existing'!$B$12:$B$458,$B58,'C-Existing'!F$12:F$458)</f>
        <v>0</v>
      </c>
      <c r="G58" s="37">
        <f>SUMIF('C-Existing'!$B$12:$B$458,$B58,'C-Existing'!G$12:G$458)</f>
        <v>935</v>
      </c>
      <c r="H58" s="37">
        <f>SUMIF('C-Existing'!$B$12:$B$458,$B58,'C-Existing'!H$12:H$458)</f>
        <v>12485093.290000003</v>
      </c>
      <c r="I58" s="37">
        <f>SUMIF('C-Existing'!$B$12:$B$458,$B58,'C-Existing'!I$12:I$458)</f>
        <v>0</v>
      </c>
      <c r="J58" s="37">
        <f>SUMIF('C-Existing'!$B$12:$B$458,$B58,'C-Existing'!J$12:J$458)</f>
        <v>12485093.290000003</v>
      </c>
      <c r="K58" s="37">
        <f>SUMIF('C-Existing'!$B$12:$B$458,$B58,'C-Existing'!K$12:K$458)</f>
        <v>115590.75000000001</v>
      </c>
      <c r="L58" s="37">
        <f>SUMIF('C-Existing'!$B$12:$B$458,$B58,'C-Existing'!L$12:L$458)</f>
        <v>115590.75000000001</v>
      </c>
      <c r="M58" s="37">
        <f>SUMIF('C-Existing'!$B$12:$B$458,$B58,'C-Existing'!M$12:M$458)</f>
        <v>372305</v>
      </c>
      <c r="N58" s="37">
        <f>SUMIF('C-Existing'!$B$12:$B$458,$B58,'C-Existing'!N$12:N$458)</f>
        <v>0</v>
      </c>
      <c r="O58" s="37">
        <f>SUMIF('C-Existing'!$B$12:$B$458,$B58,'C-Existing'!O$12:O$458)</f>
        <v>315875</v>
      </c>
      <c r="P58" s="37">
        <f>SUMIF('C-Existing'!$B$12:$B$458,$B58,'C-Existing'!P$12:P$458)</f>
        <v>115590.75000000001</v>
      </c>
      <c r="Q58" s="37">
        <f>SUMIF('C-Existing'!$B$12:$B$458,$B58,'C-Existing'!Q$12:Q$458)</f>
        <v>200284.25</v>
      </c>
      <c r="R58" s="37">
        <f>SUMIF('C-Existing'!$B$12:$B$458,$B58,'C-Existing'!R$12:R$458)</f>
        <v>0</v>
      </c>
      <c r="S58" s="37">
        <f>SUMIF('C-Existing'!$B$12:$B$458,$B58,'C-Existing'!S$12:S$458)</f>
        <v>12284809.039999995</v>
      </c>
      <c r="T58" s="37">
        <f>SUMIF('C-Existing'!$B$12:$B$458,$B58,'C-Existing'!T$12:T$458)</f>
        <v>12284809.039999995</v>
      </c>
      <c r="U58" s="37">
        <f>SUMIF('C-Existing'!$B$12:$B$458,$B58,'C-Existing'!U$12:U$458)</f>
        <v>1</v>
      </c>
      <c r="V58" s="37">
        <f>SUMIF('C-Existing'!$B$12:$B$458,$B58,'C-Existing'!V$12:V$458)</f>
        <v>100609.04342858335</v>
      </c>
      <c r="W58" s="37">
        <f>SUMIF('C-Existing'!$B$12:$B$458,$B58,'C-Existing'!W$12:W$458)</f>
        <v>0</v>
      </c>
      <c r="X58" s="37">
        <f>SUMIF('C-Existing'!$B$12:$B$458,$B58,'C-Existing'!X$12:X$458)</f>
        <v>209</v>
      </c>
      <c r="Y58" s="37">
        <f>SUMIF('C-Existing'!$B$12:$B$458,$B58,'C-Existing'!Y$12:Y$458)</f>
        <v>0</v>
      </c>
      <c r="Z58" s="37">
        <f>SUMIF('C-Existing'!$B$12:$B$458,$B58,'C-Existing'!Z$12:Z$458)</f>
        <v>0</v>
      </c>
      <c r="AA58" s="37">
        <f>SUMIF('C-Existing'!$B$12:$B$458,$B58,'C-Existing'!AA$12:AA$458)</f>
        <v>0</v>
      </c>
      <c r="AB58" s="37">
        <f>SUMIF('C-Existing'!$B$12:$B$458,$B58,'C-Existing'!AB$12:AB$458)</f>
        <v>0</v>
      </c>
      <c r="AC58" s="37">
        <f>SUMIF('C-Existing'!$B$12:$B$458,$B58,'C-Existing'!AC$12:AC$458)</f>
        <v>270</v>
      </c>
      <c r="AD58" s="37">
        <f>SUMIF('C-Existing'!$B$12:$B$458,$B58,'C-Existing'!AD$12:AD$458)</f>
        <v>0</v>
      </c>
      <c r="AE58" s="56">
        <f>SUMIF('C-Existing'!$B$12:$B$458,$B58,'C-Existing'!AE$12:AE$458)</f>
        <v>9.6699999999999994E-2</v>
      </c>
      <c r="AF58" s="37">
        <f>SUMIF('C-Existing'!$B$12:$B$458,$B58,'C-Existing'!AF$12:AF$458)</f>
        <v>-14982.111948000022</v>
      </c>
      <c r="AG58" s="37">
        <f>SUMIF('C-Existing'!$B$12:$B$458,$B58,'C-Existing'!AG$12:AG$458)</f>
        <v>0</v>
      </c>
      <c r="AH58" s="102">
        <f>SUMIF('C-Existing'!$B$12:$B$458,$B58,'C-Existing'!AH$12:AH$458)</f>
        <v>0</v>
      </c>
      <c r="AI58" s="37">
        <f>SUMIF('C-Existing'!$B$12:$B$458,$B58,'C-Existing'!AI$12:AI$458)</f>
        <v>665</v>
      </c>
      <c r="AJ58" s="37">
        <f>SUMIF('C-Existing'!$B$12:$B$458,$B58,'C-Existing'!AJ$12:AJ$458)</f>
        <v>176890</v>
      </c>
      <c r="AK58" s="37">
        <f>SUMIF('C-Existing'!$B$12:$B$458,$B58,'C-Existing'!AK$12:AK$458)</f>
        <v>0</v>
      </c>
      <c r="AL58" s="37">
        <f>SUMIF('C-Existing'!$B$12:$B$458,$B58,'C-Existing'!AL$12:AL$458)</f>
        <v>0</v>
      </c>
      <c r="AM58" s="37">
        <f>SUMIF('C-Existing'!$B$12:$B$458,$B58,'C-Existing'!AM$12:AM$458)</f>
        <v>0</v>
      </c>
      <c r="AN58" s="37">
        <f>SUMIF('C-Existing'!$B$12:$B$458,$B58,'C-Existing'!AN$12:AN$458)</f>
        <v>0</v>
      </c>
      <c r="AR58" s="37"/>
    </row>
    <row r="59" spans="1:44" x14ac:dyDescent="0.2">
      <c r="A59" s="1">
        <f t="shared" si="2"/>
        <v>3</v>
      </c>
      <c r="B59" s="101">
        <f t="shared" si="4"/>
        <v>44651</v>
      </c>
      <c r="C59" s="37">
        <f>SUMIF('C-Existing'!$B$12:$B$458,$B59,'C-Existing'!C$12:C$458)</f>
        <v>2024546.4100000004</v>
      </c>
      <c r="D59" s="37">
        <f>SUMIF('C-Existing'!$B$12:$B$458,$B59,'C-Existing'!D$12:D$458)</f>
        <v>93290673.49000001</v>
      </c>
      <c r="E59" s="37">
        <f>SUMIF('C-Existing'!$B$12:$B$458,$B59,'C-Existing'!E$12:E$458)</f>
        <v>0</v>
      </c>
      <c r="F59" s="37">
        <f>SUMIF('C-Existing'!$B$12:$B$458,$B59,'C-Existing'!F$12:F$458)</f>
        <v>0</v>
      </c>
      <c r="G59" s="37">
        <f>SUMIF('C-Existing'!$B$12:$B$458,$B59,'C-Existing'!G$12:G$458)</f>
        <v>1156</v>
      </c>
      <c r="H59" s="37">
        <f>SUMIF('C-Existing'!$B$12:$B$458,$B59,'C-Existing'!H$12:H$458)</f>
        <v>12284809.039999997</v>
      </c>
      <c r="I59" s="37">
        <f>SUMIF('C-Existing'!$B$12:$B$458,$B59,'C-Existing'!I$12:I$458)</f>
        <v>0</v>
      </c>
      <c r="J59" s="37">
        <f>SUMIF('C-Existing'!$B$12:$B$458,$B59,'C-Existing'!J$12:J$458)</f>
        <v>12284809.039999995</v>
      </c>
      <c r="K59" s="37">
        <f>SUMIF('C-Existing'!$B$12:$B$458,$B59,'C-Existing'!K$12:K$458)</f>
        <v>113736.46000000004</v>
      </c>
      <c r="L59" s="37">
        <f>SUMIF('C-Existing'!$B$12:$B$458,$B59,'C-Existing'!L$12:L$458)</f>
        <v>113736.46000000004</v>
      </c>
      <c r="M59" s="37">
        <f>SUMIF('C-Existing'!$B$12:$B$458,$B59,'C-Existing'!M$12:M$458)</f>
        <v>459724</v>
      </c>
      <c r="N59" s="37">
        <f>SUMIF('C-Existing'!$B$12:$B$458,$B59,'C-Existing'!N$12:N$458)</f>
        <v>0</v>
      </c>
      <c r="O59" s="37">
        <f>SUMIF('C-Existing'!$B$12:$B$458,$B59,'C-Existing'!O$12:O$458)</f>
        <v>378788.78</v>
      </c>
      <c r="P59" s="37">
        <f>SUMIF('C-Existing'!$B$12:$B$458,$B59,'C-Existing'!P$12:P$458)</f>
        <v>113736.46000000004</v>
      </c>
      <c r="Q59" s="37">
        <f>SUMIF('C-Existing'!$B$12:$B$458,$B59,'C-Existing'!Q$12:Q$458)</f>
        <v>265052.31999999995</v>
      </c>
      <c r="R59" s="37">
        <f>SUMIF('C-Existing'!$B$12:$B$458,$B59,'C-Existing'!R$12:R$458)</f>
        <v>0</v>
      </c>
      <c r="S59" s="37">
        <f>SUMIF('C-Existing'!$B$12:$B$458,$B59,'C-Existing'!S$12:S$458)</f>
        <v>12019756.720000001</v>
      </c>
      <c r="T59" s="37">
        <f>SUMIF('C-Existing'!$B$12:$B$458,$B59,'C-Existing'!T$12:T$458)</f>
        <v>12019756.720000001</v>
      </c>
      <c r="U59" s="37">
        <f>SUMIF('C-Existing'!$B$12:$B$458,$B59,'C-Existing'!U$12:U$458)</f>
        <v>1</v>
      </c>
      <c r="V59" s="37">
        <f>SUMIF('C-Existing'!$B$12:$B$458,$B59,'C-Existing'!V$12:V$458)</f>
        <v>98995.086180666622</v>
      </c>
      <c r="W59" s="37">
        <f>SUMIF('C-Existing'!$B$12:$B$458,$B59,'C-Existing'!W$12:W$458)</f>
        <v>0</v>
      </c>
      <c r="X59" s="37">
        <f>SUMIF('C-Existing'!$B$12:$B$458,$B59,'C-Existing'!X$12:X$458)</f>
        <v>209</v>
      </c>
      <c r="Y59" s="37">
        <f>SUMIF('C-Existing'!$B$12:$B$458,$B59,'C-Existing'!Y$12:Y$458)</f>
        <v>0</v>
      </c>
      <c r="Z59" s="37">
        <f>SUMIF('C-Existing'!$B$12:$B$458,$B59,'C-Existing'!Z$12:Z$458)</f>
        <v>0</v>
      </c>
      <c r="AA59" s="37">
        <f>SUMIF('C-Existing'!$B$12:$B$458,$B59,'C-Existing'!AA$12:AA$458)</f>
        <v>0</v>
      </c>
      <c r="AB59" s="37">
        <f>SUMIF('C-Existing'!$B$12:$B$458,$B59,'C-Existing'!AB$12:AB$458)</f>
        <v>0</v>
      </c>
      <c r="AC59" s="37">
        <f>SUMIF('C-Existing'!$B$12:$B$458,$B59,'C-Existing'!AC$12:AC$458)</f>
        <v>357</v>
      </c>
      <c r="AD59" s="37">
        <f>SUMIF('C-Existing'!$B$12:$B$458,$B59,'C-Existing'!AD$12:AD$458)</f>
        <v>0</v>
      </c>
      <c r="AE59" s="56">
        <f>SUMIF('C-Existing'!$B$12:$B$458,$B59,'C-Existing'!AE$12:AE$458)</f>
        <v>9.6699999999999994E-2</v>
      </c>
      <c r="AF59" s="37">
        <f>SUMIF('C-Existing'!$B$12:$B$458,$B59,'C-Existing'!AF$12:AF$458)</f>
        <v>-14741.770848000011</v>
      </c>
      <c r="AG59" s="37">
        <f>SUMIF('C-Existing'!$B$12:$B$458,$B59,'C-Existing'!AG$12:AG$458)</f>
        <v>0</v>
      </c>
      <c r="AH59" s="102">
        <f>SUMIF('C-Existing'!$B$12:$B$458,$B59,'C-Existing'!AH$12:AH$458)</f>
        <v>0</v>
      </c>
      <c r="AI59" s="37">
        <f>SUMIF('C-Existing'!$B$12:$B$458,$B59,'C-Existing'!AI$12:AI$458)</f>
        <v>799</v>
      </c>
      <c r="AJ59" s="37">
        <f>SUMIF('C-Existing'!$B$12:$B$458,$B59,'C-Existing'!AJ$12:AJ$458)</f>
        <v>211797.78</v>
      </c>
      <c r="AK59" s="37">
        <f>SUMIF('C-Existing'!$B$12:$B$458,$B59,'C-Existing'!AK$12:AK$458)</f>
        <v>0</v>
      </c>
      <c r="AL59" s="37">
        <f>SUMIF('C-Existing'!$B$12:$B$458,$B59,'C-Existing'!AL$12:AL$458)</f>
        <v>0</v>
      </c>
      <c r="AM59" s="37">
        <f>SUMIF('C-Existing'!$B$12:$B$458,$B59,'C-Existing'!AM$12:AM$458)</f>
        <v>0</v>
      </c>
      <c r="AN59" s="37">
        <f>SUMIF('C-Existing'!$B$12:$B$458,$B59,'C-Existing'!AN$12:AN$458)</f>
        <v>0</v>
      </c>
      <c r="AR59" s="37"/>
    </row>
    <row r="60" spans="1:44" x14ac:dyDescent="0.2">
      <c r="A60" s="1">
        <f t="shared" si="2"/>
        <v>4</v>
      </c>
      <c r="B60" s="101">
        <f t="shared" si="4"/>
        <v>44681</v>
      </c>
      <c r="C60" s="37">
        <f>SUMIF('C-Existing'!$B$12:$B$458,$B60,'C-Existing'!C$12:C$458)</f>
        <v>2274802.3600000003</v>
      </c>
      <c r="D60" s="37">
        <f>SUMIF('C-Existing'!$B$12:$B$458,$B60,'C-Existing'!D$12:D$458)</f>
        <v>95565475.850000009</v>
      </c>
      <c r="E60" s="37">
        <f>SUMIF('C-Existing'!$B$12:$B$458,$B60,'C-Existing'!E$12:E$458)</f>
        <v>0</v>
      </c>
      <c r="F60" s="37">
        <f>SUMIF('C-Existing'!$B$12:$B$458,$B60,'C-Existing'!F$12:F$458)</f>
        <v>0</v>
      </c>
      <c r="G60" s="37">
        <f>SUMIF('C-Existing'!$B$12:$B$458,$B60,'C-Existing'!G$12:G$458)</f>
        <v>1419</v>
      </c>
      <c r="H60" s="37">
        <f>SUMIF('C-Existing'!$B$12:$B$458,$B60,'C-Existing'!H$12:H$458)</f>
        <v>12019756.720000001</v>
      </c>
      <c r="I60" s="37">
        <f>SUMIF('C-Existing'!$B$12:$B$458,$B60,'C-Existing'!I$12:I$458)</f>
        <v>0</v>
      </c>
      <c r="J60" s="37">
        <f>SUMIF('C-Existing'!$B$12:$B$458,$B60,'C-Existing'!J$12:J$458)</f>
        <v>12019756.720000001</v>
      </c>
      <c r="K60" s="37">
        <f>SUMIF('C-Existing'!$B$12:$B$458,$B60,'C-Existing'!K$12:K$458)</f>
        <v>111282.51999999999</v>
      </c>
      <c r="L60" s="37">
        <f>SUMIF('C-Existing'!$B$12:$B$458,$B60,'C-Existing'!L$12:L$458)</f>
        <v>111282.51999999999</v>
      </c>
      <c r="M60" s="37">
        <f>SUMIF('C-Existing'!$B$12:$B$458,$B60,'C-Existing'!M$12:M$458)</f>
        <v>555921</v>
      </c>
      <c r="N60" s="37">
        <f>SUMIF('C-Existing'!$B$12:$B$458,$B60,'C-Existing'!N$12:N$458)</f>
        <v>0</v>
      </c>
      <c r="O60" s="37">
        <f>SUMIF('C-Existing'!$B$12:$B$458,$B60,'C-Existing'!O$12:O$458)</f>
        <v>463125</v>
      </c>
      <c r="P60" s="37">
        <f>SUMIF('C-Existing'!$B$12:$B$458,$B60,'C-Existing'!P$12:P$458)</f>
        <v>111282.51999999999</v>
      </c>
      <c r="Q60" s="37">
        <f>SUMIF('C-Existing'!$B$12:$B$458,$B60,'C-Existing'!Q$12:Q$458)</f>
        <v>351842.47999999992</v>
      </c>
      <c r="R60" s="37">
        <f>SUMIF('C-Existing'!$B$12:$B$458,$B60,'C-Existing'!R$12:R$458)</f>
        <v>0</v>
      </c>
      <c r="S60" s="37">
        <f>SUMIF('C-Existing'!$B$12:$B$458,$B60,'C-Existing'!S$12:S$458)</f>
        <v>11667914.239999998</v>
      </c>
      <c r="T60" s="37">
        <f>SUMIF('C-Existing'!$B$12:$B$458,$B60,'C-Existing'!T$12:T$458)</f>
        <v>11667914.239999998</v>
      </c>
      <c r="U60" s="37">
        <f>SUMIF('C-Existing'!$B$12:$B$458,$B60,'C-Existing'!U$12:U$458)</f>
        <v>1</v>
      </c>
      <c r="V60" s="37">
        <f>SUMIF('C-Existing'!$B$12:$B$458,$B60,'C-Existing'!V$12:V$458)</f>
        <v>96859.206235333331</v>
      </c>
      <c r="W60" s="37">
        <f>SUMIF('C-Existing'!$B$12:$B$458,$B60,'C-Existing'!W$12:W$458)</f>
        <v>0</v>
      </c>
      <c r="X60" s="37">
        <f>SUMIF('C-Existing'!$B$12:$B$458,$B60,'C-Existing'!X$12:X$458)</f>
        <v>209</v>
      </c>
      <c r="Y60" s="37">
        <f>SUMIF('C-Existing'!$B$12:$B$458,$B60,'C-Existing'!Y$12:Y$458)</f>
        <v>0</v>
      </c>
      <c r="Z60" s="37">
        <f>SUMIF('C-Existing'!$B$12:$B$458,$B60,'C-Existing'!Z$12:Z$458)</f>
        <v>0</v>
      </c>
      <c r="AA60" s="37">
        <f>SUMIF('C-Existing'!$B$12:$B$458,$B60,'C-Existing'!AA$12:AA$458)</f>
        <v>0</v>
      </c>
      <c r="AB60" s="37">
        <f>SUMIF('C-Existing'!$B$12:$B$458,$B60,'C-Existing'!AB$12:AB$458)</f>
        <v>0</v>
      </c>
      <c r="AC60" s="37">
        <f>SUMIF('C-Existing'!$B$12:$B$458,$B60,'C-Existing'!AC$12:AC$458)</f>
        <v>444</v>
      </c>
      <c r="AD60" s="37">
        <f>SUMIF('C-Existing'!$B$12:$B$458,$B60,'C-Existing'!AD$12:AD$458)</f>
        <v>0</v>
      </c>
      <c r="AE60" s="56">
        <f>SUMIF('C-Existing'!$B$12:$B$458,$B60,'C-Existing'!AE$12:AE$458)</f>
        <v>9.6699999999999994E-2</v>
      </c>
      <c r="AF60" s="37">
        <f>SUMIF('C-Existing'!$B$12:$B$458,$B60,'C-Existing'!AF$12:AF$458)</f>
        <v>-14423.708064000019</v>
      </c>
      <c r="AG60" s="37">
        <f>SUMIF('C-Existing'!$B$12:$B$458,$B60,'C-Existing'!AG$12:AG$458)</f>
        <v>0</v>
      </c>
      <c r="AH60" s="102">
        <f>SUMIF('C-Existing'!$B$12:$B$458,$B60,'C-Existing'!AH$12:AH$458)</f>
        <v>0</v>
      </c>
      <c r="AI60" s="37">
        <f>SUMIF('C-Existing'!$B$12:$B$458,$B60,'C-Existing'!AI$12:AI$458)</f>
        <v>975</v>
      </c>
      <c r="AJ60" s="37">
        <f>SUMIF('C-Existing'!$B$12:$B$458,$B60,'C-Existing'!AJ$12:AJ$458)</f>
        <v>259350</v>
      </c>
      <c r="AK60" s="37">
        <f>SUMIF('C-Existing'!$B$12:$B$458,$B60,'C-Existing'!AK$12:AK$458)</f>
        <v>0</v>
      </c>
      <c r="AL60" s="37">
        <f>SUMIF('C-Existing'!$B$12:$B$458,$B60,'C-Existing'!AL$12:AL$458)</f>
        <v>0</v>
      </c>
      <c r="AM60" s="37">
        <f>SUMIF('C-Existing'!$B$12:$B$458,$B60,'C-Existing'!AM$12:AM$458)</f>
        <v>0</v>
      </c>
      <c r="AN60" s="37">
        <f>SUMIF('C-Existing'!$B$12:$B$458,$B60,'C-Existing'!AN$12:AN$458)</f>
        <v>0</v>
      </c>
      <c r="AR60" s="37"/>
    </row>
    <row r="61" spans="1:44" x14ac:dyDescent="0.2">
      <c r="A61" s="1">
        <f t="shared" si="2"/>
        <v>5</v>
      </c>
      <c r="B61" s="101">
        <f t="shared" si="4"/>
        <v>44712</v>
      </c>
      <c r="C61" s="37">
        <f>SUMIF('C-Existing'!$B$12:$B$458,$B61,'C-Existing'!C$12:C$458)</f>
        <v>2719612.3999999994</v>
      </c>
      <c r="D61" s="37">
        <f>SUMIF('C-Existing'!$B$12:$B$458,$B61,'C-Existing'!D$12:D$458)</f>
        <v>98285088.250000015</v>
      </c>
      <c r="E61" s="37">
        <f>SUMIF('C-Existing'!$B$12:$B$458,$B61,'C-Existing'!E$12:E$458)</f>
        <v>0</v>
      </c>
      <c r="F61" s="37">
        <f>SUMIF('C-Existing'!$B$12:$B$458,$B61,'C-Existing'!F$12:F$458)</f>
        <v>0</v>
      </c>
      <c r="G61" s="37">
        <f>SUMIF('C-Existing'!$B$12:$B$458,$B61,'C-Existing'!G$12:G$458)</f>
        <v>2030</v>
      </c>
      <c r="H61" s="37">
        <f>SUMIF('C-Existing'!$B$12:$B$458,$B61,'C-Existing'!H$12:H$458)</f>
        <v>11667914.239999998</v>
      </c>
      <c r="I61" s="37">
        <f>SUMIF('C-Existing'!$B$12:$B$458,$B61,'C-Existing'!I$12:I$458)</f>
        <v>0</v>
      </c>
      <c r="J61" s="37">
        <f>SUMIF('C-Existing'!$B$12:$B$458,$B61,'C-Existing'!J$12:J$458)</f>
        <v>11667914.239999998</v>
      </c>
      <c r="K61" s="37">
        <f>SUMIF('C-Existing'!$B$12:$B$458,$B61,'C-Existing'!K$12:K$458)</f>
        <v>108025.06000000001</v>
      </c>
      <c r="L61" s="37">
        <f>SUMIF('C-Existing'!$B$12:$B$458,$B61,'C-Existing'!L$12:L$458)</f>
        <v>108025.06000000001</v>
      </c>
      <c r="M61" s="37">
        <f>SUMIF('C-Existing'!$B$12:$B$458,$B61,'C-Existing'!M$12:M$458)</f>
        <v>794276</v>
      </c>
      <c r="N61" s="37">
        <f>SUMIF('C-Existing'!$B$12:$B$458,$B61,'C-Existing'!N$12:N$458)</f>
        <v>0</v>
      </c>
      <c r="O61" s="37">
        <f>SUMIF('C-Existing'!$B$12:$B$458,$B61,'C-Existing'!O$12:O$458)</f>
        <v>660725</v>
      </c>
      <c r="P61" s="37">
        <f>SUMIF('C-Existing'!$B$12:$B$458,$B61,'C-Existing'!P$12:P$458)</f>
        <v>108025.06000000001</v>
      </c>
      <c r="Q61" s="37">
        <f>SUMIF('C-Existing'!$B$12:$B$458,$B61,'C-Existing'!Q$12:Q$458)</f>
        <v>552699.94000000006</v>
      </c>
      <c r="R61" s="37">
        <f>SUMIF('C-Existing'!$B$12:$B$458,$B61,'C-Existing'!R$12:R$458)</f>
        <v>0</v>
      </c>
      <c r="S61" s="37">
        <f>SUMIF('C-Existing'!$B$12:$B$458,$B61,'C-Existing'!S$12:S$458)</f>
        <v>11115214.300000001</v>
      </c>
      <c r="T61" s="37">
        <f>SUMIF('C-Existing'!$B$12:$B$458,$B61,'C-Existing'!T$12:T$458)</f>
        <v>11115214.300000001</v>
      </c>
      <c r="U61" s="37">
        <f>SUMIF('C-Existing'!$B$12:$B$458,$B61,'C-Existing'!U$12:U$458)</f>
        <v>1</v>
      </c>
      <c r="V61" s="37">
        <f>SUMIF('C-Existing'!$B$12:$B$458,$B61,'C-Existing'!V$12:V$458)</f>
        <v>94023.942250666645</v>
      </c>
      <c r="W61" s="37">
        <f>SUMIF('C-Existing'!$B$12:$B$458,$B61,'C-Existing'!W$12:W$458)</f>
        <v>0</v>
      </c>
      <c r="X61" s="37">
        <f>SUMIF('C-Existing'!$B$12:$B$458,$B61,'C-Existing'!X$12:X$458)</f>
        <v>209</v>
      </c>
      <c r="Y61" s="37">
        <f>SUMIF('C-Existing'!$B$12:$B$458,$B61,'C-Existing'!Y$12:Y$458)</f>
        <v>0</v>
      </c>
      <c r="Z61" s="37">
        <f>SUMIF('C-Existing'!$B$12:$B$458,$B61,'C-Existing'!Z$12:Z$458)</f>
        <v>0</v>
      </c>
      <c r="AA61" s="37">
        <f>SUMIF('C-Existing'!$B$12:$B$458,$B61,'C-Existing'!AA$12:AA$458)</f>
        <v>0</v>
      </c>
      <c r="AB61" s="37">
        <f>SUMIF('C-Existing'!$B$12:$B$458,$B61,'C-Existing'!AB$12:AB$458)</f>
        <v>0</v>
      </c>
      <c r="AC61" s="37">
        <f>SUMIF('C-Existing'!$B$12:$B$458,$B61,'C-Existing'!AC$12:AC$458)</f>
        <v>639</v>
      </c>
      <c r="AD61" s="37">
        <f>SUMIF('C-Existing'!$B$12:$B$458,$B61,'C-Existing'!AD$12:AD$458)</f>
        <v>0</v>
      </c>
      <c r="AE61" s="56">
        <f>SUMIF('C-Existing'!$B$12:$B$458,$B61,'C-Existing'!AE$12:AE$458)</f>
        <v>9.6699999999999994E-2</v>
      </c>
      <c r="AF61" s="37">
        <f>SUMIF('C-Existing'!$B$12:$B$458,$B61,'C-Existing'!AF$12:AF$458)</f>
        <v>-14001.497088000015</v>
      </c>
      <c r="AG61" s="37">
        <f>SUMIF('C-Existing'!$B$12:$B$458,$B61,'C-Existing'!AG$12:AG$458)</f>
        <v>0</v>
      </c>
      <c r="AH61" s="102">
        <f>SUMIF('C-Existing'!$B$12:$B$458,$B61,'C-Existing'!AH$12:AH$458)</f>
        <v>0</v>
      </c>
      <c r="AI61" s="37">
        <f>SUMIF('C-Existing'!$B$12:$B$458,$B61,'C-Existing'!AI$12:AI$458)</f>
        <v>1391</v>
      </c>
      <c r="AJ61" s="37">
        <f>SUMIF('C-Existing'!$B$12:$B$458,$B61,'C-Existing'!AJ$12:AJ$458)</f>
        <v>370006</v>
      </c>
      <c r="AK61" s="37">
        <f>SUMIF('C-Existing'!$B$12:$B$458,$B61,'C-Existing'!AK$12:AK$458)</f>
        <v>0</v>
      </c>
      <c r="AL61" s="37">
        <f>SUMIF('C-Existing'!$B$12:$B$458,$B61,'C-Existing'!AL$12:AL$458)</f>
        <v>0</v>
      </c>
      <c r="AM61" s="37">
        <f>SUMIF('C-Existing'!$B$12:$B$458,$B61,'C-Existing'!AM$12:AM$458)</f>
        <v>0</v>
      </c>
      <c r="AN61" s="37">
        <f>SUMIF('C-Existing'!$B$12:$B$458,$B61,'C-Existing'!AN$12:AN$458)</f>
        <v>0</v>
      </c>
      <c r="AR61" s="37"/>
    </row>
    <row r="62" spans="1:44" x14ac:dyDescent="0.2">
      <c r="A62" s="1">
        <f t="shared" si="2"/>
        <v>6</v>
      </c>
      <c r="B62" s="101">
        <f t="shared" si="4"/>
        <v>44742</v>
      </c>
      <c r="C62" s="37">
        <f>SUMIF('C-Existing'!$B$12:$B$458,$B62,'C-Existing'!C$12:C$458)</f>
        <v>2666412.4699999993</v>
      </c>
      <c r="D62" s="37">
        <f>SUMIF('C-Existing'!$B$12:$B$458,$B62,'C-Existing'!D$12:D$458)</f>
        <v>100951500.72000001</v>
      </c>
      <c r="E62" s="37">
        <f>SUMIF('C-Existing'!$B$12:$B$458,$B62,'C-Existing'!E$12:E$458)</f>
        <v>0</v>
      </c>
      <c r="F62" s="37">
        <f>SUMIF('C-Existing'!$B$12:$B$458,$B62,'C-Existing'!F$12:F$458)</f>
        <v>0</v>
      </c>
      <c r="G62" s="37">
        <f>SUMIF('C-Existing'!$B$12:$B$458,$B62,'C-Existing'!G$12:G$458)</f>
        <v>2274</v>
      </c>
      <c r="H62" s="37">
        <f>SUMIF('C-Existing'!$B$12:$B$458,$B62,'C-Existing'!H$12:H$458)</f>
        <v>11115214.300000001</v>
      </c>
      <c r="I62" s="37">
        <f>SUMIF('C-Existing'!$B$12:$B$458,$B62,'C-Existing'!I$12:I$458)</f>
        <v>0</v>
      </c>
      <c r="J62" s="37">
        <f>SUMIF('C-Existing'!$B$12:$B$458,$B62,'C-Existing'!J$12:J$458)</f>
        <v>11115214.300000001</v>
      </c>
      <c r="K62" s="37">
        <f>SUMIF('C-Existing'!$B$12:$B$458,$B62,'C-Existing'!K$12:K$458)</f>
        <v>102907.98999999998</v>
      </c>
      <c r="L62" s="37">
        <f>SUMIF('C-Existing'!$B$12:$B$458,$B62,'C-Existing'!L$12:L$458)</f>
        <v>102907.98999999998</v>
      </c>
      <c r="M62" s="37">
        <f>SUMIF('C-Existing'!$B$12:$B$458,$B62,'C-Existing'!M$12:M$458)</f>
        <v>889960</v>
      </c>
      <c r="N62" s="37">
        <f>SUMIF('C-Existing'!$B$12:$B$458,$B62,'C-Existing'!N$12:N$458)</f>
        <v>0</v>
      </c>
      <c r="O62" s="37">
        <f>SUMIF('C-Existing'!$B$12:$B$458,$B62,'C-Existing'!O$12:O$458)</f>
        <v>735287.29999999993</v>
      </c>
      <c r="P62" s="37">
        <f>SUMIF('C-Existing'!$B$12:$B$458,$B62,'C-Existing'!P$12:P$458)</f>
        <v>102907.98999999998</v>
      </c>
      <c r="Q62" s="37">
        <f>SUMIF('C-Existing'!$B$12:$B$458,$B62,'C-Existing'!Q$12:Q$458)</f>
        <v>632379.31000000017</v>
      </c>
      <c r="R62" s="37">
        <f>SUMIF('C-Existing'!$B$12:$B$458,$B62,'C-Existing'!R$12:R$458)</f>
        <v>0</v>
      </c>
      <c r="S62" s="37">
        <f>SUMIF('C-Existing'!$B$12:$B$458,$B62,'C-Existing'!S$12:S$458)</f>
        <v>10482834.990000002</v>
      </c>
      <c r="T62" s="37">
        <f>SUMIF('C-Existing'!$B$12:$B$458,$B62,'C-Existing'!T$12:T$458)</f>
        <v>10482834.990000002</v>
      </c>
      <c r="U62" s="37">
        <f>SUMIF('C-Existing'!$B$12:$B$458,$B62,'C-Existing'!U$12:U$458)</f>
        <v>1</v>
      </c>
      <c r="V62" s="37">
        <f>SUMIF('C-Existing'!$B$12:$B$458,$B62,'C-Existing'!V$12:V$458)</f>
        <v>89570.101900833324</v>
      </c>
      <c r="W62" s="37">
        <f>SUMIF('C-Existing'!$B$12:$B$458,$B62,'C-Existing'!W$12:W$458)</f>
        <v>0</v>
      </c>
      <c r="X62" s="37">
        <f>SUMIF('C-Existing'!$B$12:$B$458,$B62,'C-Existing'!X$12:X$458)</f>
        <v>209</v>
      </c>
      <c r="Y62" s="37">
        <f>SUMIF('C-Existing'!$B$12:$B$458,$B62,'C-Existing'!Y$12:Y$458)</f>
        <v>0</v>
      </c>
      <c r="Z62" s="37">
        <f>SUMIF('C-Existing'!$B$12:$B$458,$B62,'C-Existing'!Z$12:Z$458)</f>
        <v>0</v>
      </c>
      <c r="AA62" s="37">
        <f>SUMIF('C-Existing'!$B$12:$B$458,$B62,'C-Existing'!AA$12:AA$458)</f>
        <v>0</v>
      </c>
      <c r="AB62" s="37">
        <f>SUMIF('C-Existing'!$B$12:$B$458,$B62,'C-Existing'!AB$12:AB$458)</f>
        <v>0</v>
      </c>
      <c r="AC62" s="37">
        <f>SUMIF('C-Existing'!$B$12:$B$458,$B62,'C-Existing'!AC$12:AC$458)</f>
        <v>725</v>
      </c>
      <c r="AD62" s="37">
        <f>SUMIF('C-Existing'!$B$12:$B$458,$B62,'C-Existing'!AD$12:AD$458)</f>
        <v>0</v>
      </c>
      <c r="AE62" s="56">
        <f>SUMIF('C-Existing'!$B$12:$B$458,$B62,'C-Existing'!AE$12:AE$458)</f>
        <v>9.6699999999999994E-2</v>
      </c>
      <c r="AF62" s="37">
        <f>SUMIF('C-Existing'!$B$12:$B$458,$B62,'C-Existing'!AF$12:AF$458)</f>
        <v>-13338.257160000017</v>
      </c>
      <c r="AG62" s="37">
        <f>SUMIF('C-Existing'!$B$12:$B$458,$B62,'C-Existing'!AG$12:AG$458)</f>
        <v>0</v>
      </c>
      <c r="AH62" s="102">
        <f>SUMIF('C-Existing'!$B$12:$B$458,$B62,'C-Existing'!AH$12:AH$458)</f>
        <v>0</v>
      </c>
      <c r="AI62" s="37">
        <f>SUMIF('C-Existing'!$B$12:$B$458,$B62,'C-Existing'!AI$12:AI$458)</f>
        <v>1549</v>
      </c>
      <c r="AJ62" s="37">
        <f>SUMIF('C-Existing'!$B$12:$B$458,$B62,'C-Existing'!AJ$12:AJ$458)</f>
        <v>411537.6</v>
      </c>
      <c r="AK62" s="37">
        <f>SUMIF('C-Existing'!$B$12:$B$458,$B62,'C-Existing'!AK$12:AK$458)</f>
        <v>0</v>
      </c>
      <c r="AL62" s="37">
        <f>SUMIF('C-Existing'!$B$12:$B$458,$B62,'C-Existing'!AL$12:AL$458)</f>
        <v>0</v>
      </c>
      <c r="AM62" s="37">
        <f>SUMIF('C-Existing'!$B$12:$B$458,$B62,'C-Existing'!AM$12:AM$458)</f>
        <v>0</v>
      </c>
      <c r="AN62" s="37">
        <f>SUMIF('C-Existing'!$B$12:$B$458,$B62,'C-Existing'!AN$12:AN$458)</f>
        <v>0</v>
      </c>
      <c r="AR62" s="37"/>
    </row>
    <row r="63" spans="1:44" x14ac:dyDescent="0.2">
      <c r="A63" s="1">
        <f t="shared" si="2"/>
        <v>7</v>
      </c>
      <c r="B63" s="101">
        <f t="shared" si="4"/>
        <v>44773</v>
      </c>
      <c r="C63" s="37">
        <f>SUMIF('C-Existing'!$B$12:$B$458,$B63,'C-Existing'!C$12:C$458)</f>
        <v>2642037.09</v>
      </c>
      <c r="D63" s="37">
        <f>SUMIF('C-Existing'!$B$12:$B$458,$B63,'C-Existing'!D$12:D$458)</f>
        <v>103593537.81000002</v>
      </c>
      <c r="E63" s="37">
        <f>SUMIF('C-Existing'!$B$12:$B$458,$B63,'C-Existing'!E$12:E$458)</f>
        <v>0</v>
      </c>
      <c r="F63" s="37">
        <f>SUMIF('C-Existing'!$B$12:$B$458,$B63,'C-Existing'!F$12:F$458)</f>
        <v>0</v>
      </c>
      <c r="G63" s="37">
        <f>SUMIF('C-Existing'!$B$12:$B$458,$B63,'C-Existing'!G$12:G$458)</f>
        <v>2718</v>
      </c>
      <c r="H63" s="37">
        <f>SUMIF('C-Existing'!$B$12:$B$458,$B63,'C-Existing'!H$12:H$458)</f>
        <v>10482834.990000002</v>
      </c>
      <c r="I63" s="37">
        <f>SUMIF('C-Existing'!$B$12:$B$458,$B63,'C-Existing'!I$12:I$458)</f>
        <v>0</v>
      </c>
      <c r="J63" s="37">
        <f>SUMIF('C-Existing'!$B$12:$B$458,$B63,'C-Existing'!J$12:J$458)</f>
        <v>10482834.990000002</v>
      </c>
      <c r="K63" s="37">
        <f>SUMIF('C-Existing'!$B$12:$B$458,$B63,'C-Existing'!K$12:K$458)</f>
        <v>97053.239999999976</v>
      </c>
      <c r="L63" s="37">
        <f>SUMIF('C-Existing'!$B$12:$B$458,$B63,'C-Existing'!L$12:L$458)</f>
        <v>97053.239999999976</v>
      </c>
      <c r="M63" s="37">
        <f>SUMIF('C-Existing'!$B$12:$B$458,$B63,'C-Existing'!M$12:M$458)</f>
        <v>1051916</v>
      </c>
      <c r="N63" s="37">
        <f>SUMIF('C-Existing'!$B$12:$B$458,$B63,'C-Existing'!N$12:N$458)</f>
        <v>0</v>
      </c>
      <c r="O63" s="37">
        <f>SUMIF('C-Existing'!$B$12:$B$458,$B63,'C-Existing'!O$12:O$458)</f>
        <v>859847.43</v>
      </c>
      <c r="P63" s="37">
        <f>SUMIF('C-Existing'!$B$12:$B$458,$B63,'C-Existing'!P$12:P$458)</f>
        <v>97053.239999999976</v>
      </c>
      <c r="Q63" s="37">
        <f>SUMIF('C-Existing'!$B$12:$B$458,$B63,'C-Existing'!Q$12:Q$458)</f>
        <v>762794.19000000006</v>
      </c>
      <c r="R63" s="37">
        <f>SUMIF('C-Existing'!$B$12:$B$458,$B63,'C-Existing'!R$12:R$458)</f>
        <v>0</v>
      </c>
      <c r="S63" s="37">
        <f>SUMIF('C-Existing'!$B$12:$B$458,$B63,'C-Existing'!S$12:S$458)</f>
        <v>9720040.799999997</v>
      </c>
      <c r="T63" s="37">
        <f>SUMIF('C-Existing'!$B$12:$B$458,$B63,'C-Existing'!T$12:T$458)</f>
        <v>9720040.799999997</v>
      </c>
      <c r="U63" s="37">
        <f>SUMIF('C-Existing'!$B$12:$B$458,$B63,'C-Existing'!U$12:U$458)</f>
        <v>1</v>
      </c>
      <c r="V63" s="37">
        <f>SUMIF('C-Existing'!$B$12:$B$458,$B63,'C-Existing'!V$12:V$458)</f>
        <v>84474.178627750007</v>
      </c>
      <c r="W63" s="37">
        <f>SUMIF('C-Existing'!$B$12:$B$458,$B63,'C-Existing'!W$12:W$458)</f>
        <v>0</v>
      </c>
      <c r="X63" s="37">
        <f>SUMIF('C-Existing'!$B$12:$B$458,$B63,'C-Existing'!X$12:X$458)</f>
        <v>209</v>
      </c>
      <c r="Y63" s="37">
        <f>SUMIF('C-Existing'!$B$12:$B$458,$B63,'C-Existing'!Y$12:Y$458)</f>
        <v>0</v>
      </c>
      <c r="Z63" s="37">
        <f>SUMIF('C-Existing'!$B$12:$B$458,$B63,'C-Existing'!Z$12:Z$458)</f>
        <v>0</v>
      </c>
      <c r="AA63" s="37">
        <f>SUMIF('C-Existing'!$B$12:$B$458,$B63,'C-Existing'!AA$12:AA$458)</f>
        <v>0</v>
      </c>
      <c r="AB63" s="37">
        <f>SUMIF('C-Existing'!$B$12:$B$458,$B63,'C-Existing'!AB$12:AB$458)</f>
        <v>0</v>
      </c>
      <c r="AC63" s="37">
        <f>SUMIF('C-Existing'!$B$12:$B$458,$B63,'C-Existing'!AC$12:AC$458)</f>
        <v>907</v>
      </c>
      <c r="AD63" s="37">
        <f>SUMIF('C-Existing'!$B$12:$B$458,$B63,'C-Existing'!AD$12:AD$458)</f>
        <v>0</v>
      </c>
      <c r="AE63" s="56">
        <f>SUMIF('C-Existing'!$B$12:$B$458,$B63,'C-Existing'!AE$12:AE$458)</f>
        <v>9.6699999999999994E-2</v>
      </c>
      <c r="AF63" s="37">
        <f>SUMIF('C-Existing'!$B$12:$B$458,$B63,'C-Existing'!AF$12:AF$458)</f>
        <v>-12579.401988000018</v>
      </c>
      <c r="AG63" s="37">
        <f>SUMIF('C-Existing'!$B$12:$B$458,$B63,'C-Existing'!AG$12:AG$458)</f>
        <v>0</v>
      </c>
      <c r="AH63" s="102">
        <f>SUMIF('C-Existing'!$B$12:$B$458,$B63,'C-Existing'!AH$12:AH$458)</f>
        <v>0</v>
      </c>
      <c r="AI63" s="37">
        <f>SUMIF('C-Existing'!$B$12:$B$458,$B63,'C-Existing'!AI$12:AI$458)</f>
        <v>1811</v>
      </c>
      <c r="AJ63" s="37">
        <f>SUMIF('C-Existing'!$B$12:$B$458,$B63,'C-Existing'!AJ$12:AJ$458)</f>
        <v>481348.43</v>
      </c>
      <c r="AK63" s="37">
        <f>SUMIF('C-Existing'!$B$12:$B$458,$B63,'C-Existing'!AK$12:AK$458)</f>
        <v>0</v>
      </c>
      <c r="AL63" s="37">
        <f>SUMIF('C-Existing'!$B$12:$B$458,$B63,'C-Existing'!AL$12:AL$458)</f>
        <v>0</v>
      </c>
      <c r="AM63" s="37">
        <f>SUMIF('C-Existing'!$B$12:$B$458,$B63,'C-Existing'!AM$12:AM$458)</f>
        <v>0</v>
      </c>
      <c r="AN63" s="37">
        <f>SUMIF('C-Existing'!$B$12:$B$458,$B63,'C-Existing'!AN$12:AN$458)</f>
        <v>0</v>
      </c>
      <c r="AR63" s="37"/>
    </row>
    <row r="64" spans="1:44" x14ac:dyDescent="0.2">
      <c r="A64" s="1">
        <f t="shared" si="2"/>
        <v>8</v>
      </c>
      <c r="B64" s="101">
        <f t="shared" si="4"/>
        <v>44804</v>
      </c>
      <c r="C64" s="37">
        <f>SUMIF('C-Existing'!$B$12:$B$458,$B64,'C-Existing'!C$12:C$458)</f>
        <v>2431158.0999999996</v>
      </c>
      <c r="D64" s="37">
        <f>SUMIF('C-Existing'!$B$12:$B$458,$B64,'C-Existing'!D$12:D$458)</f>
        <v>106024695.91000001</v>
      </c>
      <c r="E64" s="37">
        <f>SUMIF('C-Existing'!$B$12:$B$458,$B64,'C-Existing'!E$12:E$458)</f>
        <v>0</v>
      </c>
      <c r="F64" s="37">
        <f>SUMIF('C-Existing'!$B$12:$B$458,$B64,'C-Existing'!F$12:F$458)</f>
        <v>0</v>
      </c>
      <c r="G64" s="37">
        <f>SUMIF('C-Existing'!$B$12:$B$458,$B64,'C-Existing'!G$12:G$458)</f>
        <v>2666</v>
      </c>
      <c r="H64" s="37">
        <f>SUMIF('C-Existing'!$B$12:$B$458,$B64,'C-Existing'!H$12:H$458)</f>
        <v>9720040.799999997</v>
      </c>
      <c r="I64" s="37">
        <f>SUMIF('C-Existing'!$B$12:$B$458,$B64,'C-Existing'!I$12:I$458)</f>
        <v>0</v>
      </c>
      <c r="J64" s="37">
        <f>SUMIF('C-Existing'!$B$12:$B$458,$B64,'C-Existing'!J$12:J$458)</f>
        <v>9720040.799999997</v>
      </c>
      <c r="K64" s="37">
        <f>SUMIF('C-Existing'!$B$12:$B$458,$B64,'C-Existing'!K$12:K$458)</f>
        <v>89991.05</v>
      </c>
      <c r="L64" s="37">
        <f>SUMIF('C-Existing'!$B$12:$B$458,$B64,'C-Existing'!L$12:L$458)</f>
        <v>89991.05</v>
      </c>
      <c r="M64" s="37">
        <f>SUMIF('C-Existing'!$B$12:$B$458,$B64,'C-Existing'!M$12:M$458)</f>
        <v>1025620</v>
      </c>
      <c r="N64" s="37">
        <f>SUMIF('C-Existing'!$B$12:$B$458,$B64,'C-Existing'!N$12:N$458)</f>
        <v>0</v>
      </c>
      <c r="O64" s="37">
        <f>SUMIF('C-Existing'!$B$12:$B$458,$B64,'C-Existing'!O$12:O$458)</f>
        <v>836475</v>
      </c>
      <c r="P64" s="37">
        <f>SUMIF('C-Existing'!$B$12:$B$458,$B64,'C-Existing'!P$12:P$458)</f>
        <v>89991.05</v>
      </c>
      <c r="Q64" s="37">
        <f>SUMIF('C-Existing'!$B$12:$B$458,$B64,'C-Existing'!Q$12:Q$458)</f>
        <v>746483.95000000019</v>
      </c>
      <c r="R64" s="37">
        <f>SUMIF('C-Existing'!$B$12:$B$458,$B64,'C-Existing'!R$12:R$458)</f>
        <v>0</v>
      </c>
      <c r="S64" s="37">
        <f>SUMIF('C-Existing'!$B$12:$B$458,$B64,'C-Existing'!S$12:S$458)</f>
        <v>8973556.8499999996</v>
      </c>
      <c r="T64" s="37">
        <f>SUMIF('C-Existing'!$B$12:$B$458,$B64,'C-Existing'!T$12:T$458)</f>
        <v>8973556.8499999996</v>
      </c>
      <c r="U64" s="37">
        <f>SUMIF('C-Existing'!$B$12:$B$458,$B64,'C-Existing'!U$12:U$458)</f>
        <v>1</v>
      </c>
      <c r="V64" s="37">
        <f>SUMIF('C-Existing'!$B$12:$B$458,$B64,'C-Existing'!V$12:V$458)</f>
        <v>78327.328779999967</v>
      </c>
      <c r="W64" s="37">
        <f>SUMIF('C-Existing'!$B$12:$B$458,$B64,'C-Existing'!W$12:W$458)</f>
        <v>0</v>
      </c>
      <c r="X64" s="37">
        <f>SUMIF('C-Existing'!$B$12:$B$458,$B64,'C-Existing'!X$12:X$458)</f>
        <v>209</v>
      </c>
      <c r="Y64" s="37">
        <f>SUMIF('C-Existing'!$B$12:$B$458,$B64,'C-Existing'!Y$12:Y$458)</f>
        <v>0</v>
      </c>
      <c r="Z64" s="37">
        <f>SUMIF('C-Existing'!$B$12:$B$458,$B64,'C-Existing'!Z$12:Z$458)</f>
        <v>0</v>
      </c>
      <c r="AA64" s="37">
        <f>SUMIF('C-Existing'!$B$12:$B$458,$B64,'C-Existing'!AA$12:AA$458)</f>
        <v>0</v>
      </c>
      <c r="AB64" s="37">
        <f>SUMIF('C-Existing'!$B$12:$B$458,$B64,'C-Existing'!AB$12:AB$458)</f>
        <v>0</v>
      </c>
      <c r="AC64" s="37">
        <f>SUMIF('C-Existing'!$B$12:$B$458,$B64,'C-Existing'!AC$12:AC$458)</f>
        <v>905</v>
      </c>
      <c r="AD64" s="37">
        <f>SUMIF('C-Existing'!$B$12:$B$458,$B64,'C-Existing'!AD$12:AD$458)</f>
        <v>0</v>
      </c>
      <c r="AE64" s="56">
        <f>SUMIF('C-Existing'!$B$12:$B$458,$B64,'C-Existing'!AE$12:AE$458)</f>
        <v>9.6699999999999994E-2</v>
      </c>
      <c r="AF64" s="37">
        <f>SUMIF('C-Existing'!$B$12:$B$458,$B64,'C-Existing'!AF$12:AF$458)</f>
        <v>-11664.048960000011</v>
      </c>
      <c r="AG64" s="37">
        <f>SUMIF('C-Existing'!$B$12:$B$458,$B64,'C-Existing'!AG$12:AG$458)</f>
        <v>0</v>
      </c>
      <c r="AH64" s="102">
        <f>SUMIF('C-Existing'!$B$12:$B$458,$B64,'C-Existing'!AH$12:AH$458)</f>
        <v>0</v>
      </c>
      <c r="AI64" s="37">
        <f>SUMIF('C-Existing'!$B$12:$B$458,$B64,'C-Existing'!AI$12:AI$458)</f>
        <v>1761</v>
      </c>
      <c r="AJ64" s="37">
        <f>SUMIF('C-Existing'!$B$12:$B$458,$B64,'C-Existing'!AJ$12:AJ$458)</f>
        <v>468426</v>
      </c>
      <c r="AK64" s="37">
        <f>SUMIF('C-Existing'!$B$12:$B$458,$B64,'C-Existing'!AK$12:AK$458)</f>
        <v>0</v>
      </c>
      <c r="AL64" s="37">
        <f>SUMIF('C-Existing'!$B$12:$B$458,$B64,'C-Existing'!AL$12:AL$458)</f>
        <v>0</v>
      </c>
      <c r="AM64" s="37">
        <f>SUMIF('C-Existing'!$B$12:$B$458,$B64,'C-Existing'!AM$12:AM$458)</f>
        <v>0</v>
      </c>
      <c r="AN64" s="37">
        <f>SUMIF('C-Existing'!$B$12:$B$458,$B64,'C-Existing'!AN$12:AN$458)</f>
        <v>0</v>
      </c>
      <c r="AR64" s="37"/>
    </row>
    <row r="65" spans="1:44" x14ac:dyDescent="0.2">
      <c r="A65" s="1">
        <f t="shared" si="2"/>
        <v>9</v>
      </c>
      <c r="B65" s="101">
        <f t="shared" si="4"/>
        <v>44834</v>
      </c>
      <c r="C65" s="37">
        <f>SUMIF('C-Existing'!$B$12:$B$458,$B65,'C-Existing'!C$12:C$458)</f>
        <v>2069527.3600000003</v>
      </c>
      <c r="D65" s="37">
        <f>SUMIF('C-Existing'!$B$12:$B$458,$B65,'C-Existing'!D$12:D$458)</f>
        <v>108094223.27000001</v>
      </c>
      <c r="E65" s="37">
        <f>SUMIF('C-Existing'!$B$12:$B$458,$B65,'C-Existing'!E$12:E$458)</f>
        <v>0</v>
      </c>
      <c r="F65" s="37">
        <f>SUMIF('C-Existing'!$B$12:$B$458,$B65,'C-Existing'!F$12:F$458)</f>
        <v>0</v>
      </c>
      <c r="G65" s="37">
        <f>SUMIF('C-Existing'!$B$12:$B$458,$B65,'C-Existing'!G$12:G$458)</f>
        <v>2643</v>
      </c>
      <c r="H65" s="37">
        <f>SUMIF('C-Existing'!$B$12:$B$458,$B65,'C-Existing'!H$12:H$458)</f>
        <v>8973556.8499999996</v>
      </c>
      <c r="I65" s="37">
        <f>SUMIF('C-Existing'!$B$12:$B$458,$B65,'C-Existing'!I$12:I$458)</f>
        <v>0</v>
      </c>
      <c r="J65" s="37">
        <f>SUMIF('C-Existing'!$B$12:$B$458,$B65,'C-Existing'!J$12:J$458)</f>
        <v>8973556.8499999996</v>
      </c>
      <c r="K65" s="37">
        <f>SUMIF('C-Existing'!$B$12:$B$458,$B65,'C-Existing'!K$12:K$458)</f>
        <v>83079.889999999985</v>
      </c>
      <c r="L65" s="37">
        <f>SUMIF('C-Existing'!$B$12:$B$458,$B65,'C-Existing'!L$12:L$458)</f>
        <v>83079.889999999985</v>
      </c>
      <c r="M65" s="37">
        <f>SUMIF('C-Existing'!$B$12:$B$458,$B65,'C-Existing'!M$12:M$458)</f>
        <v>1016025</v>
      </c>
      <c r="N65" s="37">
        <f>SUMIF('C-Existing'!$B$12:$B$458,$B65,'C-Existing'!N$12:N$458)</f>
        <v>0</v>
      </c>
      <c r="O65" s="37">
        <f>SUMIF('C-Existing'!$B$12:$B$458,$B65,'C-Existing'!O$12:O$458)</f>
        <v>803717.53</v>
      </c>
      <c r="P65" s="37">
        <f>SUMIF('C-Existing'!$B$12:$B$458,$B65,'C-Existing'!P$12:P$458)</f>
        <v>83079.889999999985</v>
      </c>
      <c r="Q65" s="37">
        <f>SUMIF('C-Existing'!$B$12:$B$458,$B65,'C-Existing'!Q$12:Q$458)</f>
        <v>720637.6399999999</v>
      </c>
      <c r="R65" s="37">
        <f>SUMIF('C-Existing'!$B$12:$B$458,$B65,'C-Existing'!R$12:R$458)</f>
        <v>0</v>
      </c>
      <c r="S65" s="37">
        <f>SUMIF('C-Existing'!$B$12:$B$458,$B65,'C-Existing'!S$12:S$458)</f>
        <v>8252919.209999999</v>
      </c>
      <c r="T65" s="37">
        <f>SUMIF('C-Existing'!$B$12:$B$458,$B65,'C-Existing'!T$12:T$458)</f>
        <v>8252919.209999999</v>
      </c>
      <c r="U65" s="37">
        <f>SUMIF('C-Existing'!$B$12:$B$458,$B65,'C-Existing'!U$12:U$458)</f>
        <v>1</v>
      </c>
      <c r="V65" s="37">
        <f>SUMIF('C-Existing'!$B$12:$B$458,$B65,'C-Existing'!V$12:V$458)</f>
        <v>72311.912282916659</v>
      </c>
      <c r="W65" s="37">
        <f>SUMIF('C-Existing'!$B$12:$B$458,$B65,'C-Existing'!W$12:W$458)</f>
        <v>0</v>
      </c>
      <c r="X65" s="37">
        <f>SUMIF('C-Existing'!$B$12:$B$458,$B65,'C-Existing'!X$12:X$458)</f>
        <v>209</v>
      </c>
      <c r="Y65" s="37">
        <f>SUMIF('C-Existing'!$B$12:$B$458,$B65,'C-Existing'!Y$12:Y$458)</f>
        <v>0</v>
      </c>
      <c r="Z65" s="37">
        <f>SUMIF('C-Existing'!$B$12:$B$458,$B65,'C-Existing'!Z$12:Z$458)</f>
        <v>0</v>
      </c>
      <c r="AA65" s="37">
        <f>SUMIF('C-Existing'!$B$12:$B$458,$B65,'C-Existing'!AA$12:AA$458)</f>
        <v>0</v>
      </c>
      <c r="AB65" s="37">
        <f>SUMIF('C-Existing'!$B$12:$B$458,$B65,'C-Existing'!AB$12:AB$458)</f>
        <v>0</v>
      </c>
      <c r="AC65" s="37">
        <f>SUMIF('C-Existing'!$B$12:$B$458,$B65,'C-Existing'!AC$12:AC$458)</f>
        <v>951</v>
      </c>
      <c r="AD65" s="37">
        <f>SUMIF('C-Existing'!$B$12:$B$458,$B65,'C-Existing'!AD$12:AD$458)</f>
        <v>0</v>
      </c>
      <c r="AE65" s="56">
        <f>SUMIF('C-Existing'!$B$12:$B$458,$B65,'C-Existing'!AE$12:AE$458)</f>
        <v>9.6699999999999994E-2</v>
      </c>
      <c r="AF65" s="37">
        <f>SUMIF('C-Existing'!$B$12:$B$458,$B65,'C-Existing'!AF$12:AF$458)</f>
        <v>-10768.268220000013</v>
      </c>
      <c r="AG65" s="37">
        <f>SUMIF('C-Existing'!$B$12:$B$458,$B65,'C-Existing'!AG$12:AG$458)</f>
        <v>0</v>
      </c>
      <c r="AH65" s="102">
        <f>SUMIF('C-Existing'!$B$12:$B$458,$B65,'C-Existing'!AH$12:AH$458)</f>
        <v>0</v>
      </c>
      <c r="AI65" s="37">
        <f>SUMIF('C-Existing'!$B$12:$B$458,$B65,'C-Existing'!AI$12:AI$458)</f>
        <v>1692</v>
      </c>
      <c r="AJ65" s="37">
        <f>SUMIF('C-Existing'!$B$12:$B$458,$B65,'C-Existing'!AJ$12:AJ$458)</f>
        <v>449797.1</v>
      </c>
      <c r="AK65" s="37">
        <f>SUMIF('C-Existing'!$B$12:$B$458,$B65,'C-Existing'!AK$12:AK$458)</f>
        <v>0</v>
      </c>
      <c r="AL65" s="37">
        <f>SUMIF('C-Existing'!$B$12:$B$458,$B65,'C-Existing'!AL$12:AL$458)</f>
        <v>0</v>
      </c>
      <c r="AM65" s="37">
        <f>SUMIF('C-Existing'!$B$12:$B$458,$B65,'C-Existing'!AM$12:AM$458)</f>
        <v>0</v>
      </c>
      <c r="AN65" s="37">
        <f>SUMIF('C-Existing'!$B$12:$B$458,$B65,'C-Existing'!AN$12:AN$458)</f>
        <v>0</v>
      </c>
      <c r="AR65" s="37"/>
    </row>
    <row r="66" spans="1:44" x14ac:dyDescent="0.2">
      <c r="A66" s="1">
        <f t="shared" si="2"/>
        <v>10</v>
      </c>
      <c r="B66" s="101">
        <f t="shared" si="4"/>
        <v>44865</v>
      </c>
      <c r="C66" s="37">
        <f>SUMIF('C-Existing'!$B$12:$B$458,$B66,'C-Existing'!C$12:C$458)</f>
        <v>1670090.3899999997</v>
      </c>
      <c r="D66" s="37">
        <f>SUMIF('C-Existing'!$B$12:$B$458,$B66,'C-Existing'!D$12:D$458)</f>
        <v>109764313.66000001</v>
      </c>
      <c r="E66" s="37">
        <f>SUMIF('C-Existing'!$B$12:$B$458,$B66,'C-Existing'!E$12:E$458)</f>
        <v>0</v>
      </c>
      <c r="F66" s="37">
        <f>SUMIF('C-Existing'!$B$12:$B$458,$B66,'C-Existing'!F$12:F$458)</f>
        <v>0</v>
      </c>
      <c r="G66" s="37">
        <f>SUMIF('C-Existing'!$B$12:$B$458,$B66,'C-Existing'!G$12:G$458)</f>
        <v>2432</v>
      </c>
      <c r="H66" s="37">
        <f>SUMIF('C-Existing'!$B$12:$B$458,$B66,'C-Existing'!H$12:H$458)</f>
        <v>8252919.209999999</v>
      </c>
      <c r="I66" s="37">
        <f>SUMIF('C-Existing'!$B$12:$B$458,$B66,'C-Existing'!I$12:I$458)</f>
        <v>0</v>
      </c>
      <c r="J66" s="37">
        <f>SUMIF('C-Existing'!$B$12:$B$458,$B66,'C-Existing'!J$12:J$458)</f>
        <v>8252919.209999999</v>
      </c>
      <c r="K66" s="37">
        <f>SUMIF('C-Existing'!$B$12:$B$458,$B66,'C-Existing'!K$12:K$458)</f>
        <v>76408.009999999995</v>
      </c>
      <c r="L66" s="37">
        <f>SUMIF('C-Existing'!$B$12:$B$458,$B66,'C-Existing'!L$12:L$458)</f>
        <v>76408.009999999995</v>
      </c>
      <c r="M66" s="37">
        <f>SUMIF('C-Existing'!$B$12:$B$458,$B66,'C-Existing'!M$12:M$458)</f>
        <v>893456</v>
      </c>
      <c r="N66" s="37">
        <f>SUMIF('C-Existing'!$B$12:$B$458,$B66,'C-Existing'!N$12:N$458)</f>
        <v>0</v>
      </c>
      <c r="O66" s="37">
        <f>SUMIF('C-Existing'!$B$12:$B$458,$B66,'C-Existing'!O$12:O$458)</f>
        <v>613626.16</v>
      </c>
      <c r="P66" s="37">
        <f>SUMIF('C-Existing'!$B$12:$B$458,$B66,'C-Existing'!P$12:P$458)</f>
        <v>76408.009999999995</v>
      </c>
      <c r="Q66" s="37">
        <f>SUMIF('C-Existing'!$B$12:$B$458,$B66,'C-Existing'!Q$12:Q$458)</f>
        <v>537218.14999999991</v>
      </c>
      <c r="R66" s="37">
        <f>SUMIF('C-Existing'!$B$12:$B$458,$B66,'C-Existing'!R$12:R$458)</f>
        <v>0</v>
      </c>
      <c r="S66" s="37">
        <f>SUMIF('C-Existing'!$B$12:$B$458,$B66,'C-Existing'!S$12:S$458)</f>
        <v>7715701.0600000005</v>
      </c>
      <c r="T66" s="37">
        <f>SUMIF('C-Existing'!$B$12:$B$458,$B66,'C-Existing'!T$12:T$458)</f>
        <v>7715701.0600000005</v>
      </c>
      <c r="U66" s="37">
        <f>SUMIF('C-Existing'!$B$12:$B$458,$B66,'C-Existing'!U$12:U$458)</f>
        <v>1</v>
      </c>
      <c r="V66" s="37">
        <f>SUMIF('C-Existing'!$B$12:$B$458,$B66,'C-Existing'!V$12:V$458)</f>
        <v>66504.773967249988</v>
      </c>
      <c r="W66" s="37">
        <f>SUMIF('C-Existing'!$B$12:$B$458,$B66,'C-Existing'!W$12:W$458)</f>
        <v>0</v>
      </c>
      <c r="X66" s="37">
        <f>SUMIF('C-Existing'!$B$12:$B$458,$B66,'C-Existing'!X$12:X$458)</f>
        <v>209</v>
      </c>
      <c r="Y66" s="37">
        <f>SUMIF('C-Existing'!$B$12:$B$458,$B66,'C-Existing'!Y$12:Y$458)</f>
        <v>0</v>
      </c>
      <c r="Z66" s="37">
        <f>SUMIF('C-Existing'!$B$12:$B$458,$B66,'C-Existing'!Z$12:Z$458)</f>
        <v>0</v>
      </c>
      <c r="AA66" s="37">
        <f>SUMIF('C-Existing'!$B$12:$B$458,$B66,'C-Existing'!AA$12:AA$458)</f>
        <v>0</v>
      </c>
      <c r="AB66" s="37">
        <f>SUMIF('C-Existing'!$B$12:$B$458,$B66,'C-Existing'!AB$12:AB$458)</f>
        <v>0</v>
      </c>
      <c r="AC66" s="37">
        <f>SUMIF('C-Existing'!$B$12:$B$458,$B66,'C-Existing'!AC$12:AC$458)</f>
        <v>1140</v>
      </c>
      <c r="AD66" s="37">
        <f>SUMIF('C-Existing'!$B$12:$B$458,$B66,'C-Existing'!AD$12:AD$458)</f>
        <v>0</v>
      </c>
      <c r="AE66" s="56">
        <f>SUMIF('C-Existing'!$B$12:$B$458,$B66,'C-Existing'!AE$12:AE$458)</f>
        <v>9.6699999999999994E-2</v>
      </c>
      <c r="AF66" s="37">
        <f>SUMIF('C-Existing'!$B$12:$B$458,$B66,'C-Existing'!AF$12:AF$458)</f>
        <v>-9903.5030520000109</v>
      </c>
      <c r="AG66" s="37">
        <f>SUMIF('C-Existing'!$B$12:$B$458,$B66,'C-Existing'!AG$12:AG$458)</f>
        <v>0</v>
      </c>
      <c r="AH66" s="102">
        <f>SUMIF('C-Existing'!$B$12:$B$458,$B66,'C-Existing'!AH$12:AH$458)</f>
        <v>0</v>
      </c>
      <c r="AI66" s="37">
        <f>SUMIF('C-Existing'!$B$12:$B$458,$B66,'C-Existing'!AI$12:AI$458)</f>
        <v>1292</v>
      </c>
      <c r="AJ66" s="37">
        <f>SUMIF('C-Existing'!$B$12:$B$458,$B66,'C-Existing'!AJ$12:AJ$458)</f>
        <v>343426.26</v>
      </c>
      <c r="AK66" s="37">
        <f>SUMIF('C-Existing'!$B$12:$B$458,$B66,'C-Existing'!AK$12:AK$458)</f>
        <v>0</v>
      </c>
      <c r="AL66" s="37">
        <f>SUMIF('C-Existing'!$B$12:$B$458,$B66,'C-Existing'!AL$12:AL$458)</f>
        <v>0</v>
      </c>
      <c r="AM66" s="37">
        <f>SUMIF('C-Existing'!$B$12:$B$458,$B66,'C-Existing'!AM$12:AM$458)</f>
        <v>0</v>
      </c>
      <c r="AN66" s="37">
        <f>SUMIF('C-Existing'!$B$12:$B$458,$B66,'C-Existing'!AN$12:AN$458)</f>
        <v>0</v>
      </c>
      <c r="AR66" s="37"/>
    </row>
    <row r="67" spans="1:44" x14ac:dyDescent="0.2">
      <c r="A67" s="1">
        <f t="shared" si="2"/>
        <v>11</v>
      </c>
      <c r="B67" s="101">
        <f t="shared" si="4"/>
        <v>44895</v>
      </c>
      <c r="C67" s="37">
        <f>SUMIF('C-Existing'!$B$12:$B$458,$B67,'C-Existing'!C$12:C$458)</f>
        <v>1049708.8499999999</v>
      </c>
      <c r="D67" s="37">
        <f>SUMIF('C-Existing'!$B$12:$B$458,$B67,'C-Existing'!D$12:D$458)</f>
        <v>110814022.51000001</v>
      </c>
      <c r="E67" s="37">
        <f>SUMIF('C-Existing'!$B$12:$B$458,$B67,'C-Existing'!E$12:E$458)</f>
        <v>0</v>
      </c>
      <c r="F67" s="37">
        <f>SUMIF('C-Existing'!$B$12:$B$458,$B67,'C-Existing'!F$12:F$458)</f>
        <v>0</v>
      </c>
      <c r="G67" s="37">
        <f>SUMIF('C-Existing'!$B$12:$B$458,$B67,'C-Existing'!G$12:G$458)</f>
        <v>2070</v>
      </c>
      <c r="H67" s="37">
        <f>SUMIF('C-Existing'!$B$12:$B$458,$B67,'C-Existing'!H$12:H$458)</f>
        <v>7715701.0599999987</v>
      </c>
      <c r="I67" s="37">
        <f>SUMIF('C-Existing'!$B$12:$B$458,$B67,'C-Existing'!I$12:I$458)</f>
        <v>0</v>
      </c>
      <c r="J67" s="37">
        <f>SUMIF('C-Existing'!$B$12:$B$458,$B67,'C-Existing'!J$12:J$458)</f>
        <v>7715701.0600000005</v>
      </c>
      <c r="K67" s="37">
        <f>SUMIF('C-Existing'!$B$12:$B$458,$B67,'C-Existing'!K$12:K$458)</f>
        <v>71434.28</v>
      </c>
      <c r="L67" s="37">
        <f>SUMIF('C-Existing'!$B$12:$B$458,$B67,'C-Existing'!L$12:L$458)</f>
        <v>71434.28</v>
      </c>
      <c r="M67" s="37">
        <f>SUMIF('C-Existing'!$B$12:$B$458,$B67,'C-Existing'!M$12:M$458)</f>
        <v>706876</v>
      </c>
      <c r="N67" s="37">
        <f>SUMIF('C-Existing'!$B$12:$B$458,$B67,'C-Existing'!N$12:N$458)</f>
        <v>0</v>
      </c>
      <c r="O67" s="37">
        <f>SUMIF('C-Existing'!$B$12:$B$458,$B67,'C-Existing'!O$12:O$458)</f>
        <v>482511.82</v>
      </c>
      <c r="P67" s="37">
        <f>SUMIF('C-Existing'!$B$12:$B$458,$B67,'C-Existing'!P$12:P$458)</f>
        <v>71434.28</v>
      </c>
      <c r="Q67" s="37">
        <f>SUMIF('C-Existing'!$B$12:$B$458,$B67,'C-Existing'!Q$12:Q$458)</f>
        <v>411077.53999999992</v>
      </c>
      <c r="R67" s="37">
        <f>SUMIF('C-Existing'!$B$12:$B$458,$B67,'C-Existing'!R$12:R$458)</f>
        <v>0</v>
      </c>
      <c r="S67" s="37">
        <f>SUMIF('C-Existing'!$B$12:$B$458,$B67,'C-Existing'!S$12:S$458)</f>
        <v>7304623.5200000014</v>
      </c>
      <c r="T67" s="37">
        <f>SUMIF('C-Existing'!$B$12:$B$458,$B67,'C-Existing'!T$12:T$458)</f>
        <v>7304623.5200000014</v>
      </c>
      <c r="U67" s="37">
        <f>SUMIF('C-Existing'!$B$12:$B$458,$B67,'C-Existing'!U$12:U$458)</f>
        <v>1</v>
      </c>
      <c r="V67" s="37">
        <f>SUMIF('C-Existing'!$B$12:$B$458,$B67,'C-Existing'!V$12:V$458)</f>
        <v>62175.691041833328</v>
      </c>
      <c r="W67" s="37">
        <f>SUMIF('C-Existing'!$B$12:$B$458,$B67,'C-Existing'!W$12:W$458)</f>
        <v>0</v>
      </c>
      <c r="X67" s="37">
        <f>SUMIF('C-Existing'!$B$12:$B$458,$B67,'C-Existing'!X$12:X$458)</f>
        <v>209</v>
      </c>
      <c r="Y67" s="37">
        <f>SUMIF('C-Existing'!$B$12:$B$458,$B67,'C-Existing'!Y$12:Y$458)</f>
        <v>0</v>
      </c>
      <c r="Z67" s="37">
        <f>SUMIF('C-Existing'!$B$12:$B$458,$B67,'C-Existing'!Z$12:Z$458)</f>
        <v>0</v>
      </c>
      <c r="AA67" s="37">
        <f>SUMIF('C-Existing'!$B$12:$B$458,$B67,'C-Existing'!AA$12:AA$458)</f>
        <v>0</v>
      </c>
      <c r="AB67" s="37">
        <f>SUMIF('C-Existing'!$B$12:$B$458,$B67,'C-Existing'!AB$12:AB$458)</f>
        <v>0</v>
      </c>
      <c r="AC67" s="37">
        <f>SUMIF('C-Existing'!$B$12:$B$458,$B67,'C-Existing'!AC$12:AC$458)</f>
        <v>1054</v>
      </c>
      <c r="AD67" s="37">
        <f>SUMIF('C-Existing'!$B$12:$B$458,$B67,'C-Existing'!AD$12:AD$458)</f>
        <v>0</v>
      </c>
      <c r="AE67" s="56">
        <f>SUMIF('C-Existing'!$B$12:$B$458,$B67,'C-Existing'!AE$12:AE$458)</f>
        <v>9.6699999999999994E-2</v>
      </c>
      <c r="AF67" s="37">
        <f>SUMIF('C-Existing'!$B$12:$B$458,$B67,'C-Existing'!AF$12:AF$458)</f>
        <v>-9258.8412720000124</v>
      </c>
      <c r="AG67" s="37">
        <f>SUMIF('C-Existing'!$B$12:$B$458,$B67,'C-Existing'!AG$12:AG$458)</f>
        <v>0</v>
      </c>
      <c r="AH67" s="102">
        <f>SUMIF('C-Existing'!$B$12:$B$458,$B67,'C-Existing'!AH$12:AH$458)</f>
        <v>0</v>
      </c>
      <c r="AI67" s="37">
        <f>SUMIF('C-Existing'!$B$12:$B$458,$B67,'C-Existing'!AI$12:AI$458)</f>
        <v>1016</v>
      </c>
      <c r="AJ67" s="37">
        <f>SUMIF('C-Existing'!$B$12:$B$458,$B67,'C-Existing'!AJ$12:AJ$458)</f>
        <v>270167.82</v>
      </c>
      <c r="AK67" s="37">
        <f>SUMIF('C-Existing'!$B$12:$B$458,$B67,'C-Existing'!AK$12:AK$458)</f>
        <v>0</v>
      </c>
      <c r="AL67" s="37">
        <f>SUMIF('C-Existing'!$B$12:$B$458,$B67,'C-Existing'!AL$12:AL$458)</f>
        <v>0</v>
      </c>
      <c r="AM67" s="37">
        <f>SUMIF('C-Existing'!$B$12:$B$458,$B67,'C-Existing'!AM$12:AM$458)</f>
        <v>0</v>
      </c>
      <c r="AN67" s="37">
        <f>SUMIF('C-Existing'!$B$12:$B$458,$B67,'C-Existing'!AN$12:AN$458)</f>
        <v>0</v>
      </c>
      <c r="AR67" s="37"/>
    </row>
    <row r="68" spans="1:44" x14ac:dyDescent="0.2">
      <c r="A68" s="1">
        <f t="shared" si="2"/>
        <v>12</v>
      </c>
      <c r="B68" s="101">
        <f t="shared" si="4"/>
        <v>44926</v>
      </c>
      <c r="C68" s="37">
        <f>SUMIF('C-Existing'!$B$12:$B$458,$B68,'C-Existing'!C$12:C$458)</f>
        <v>928965.98999999976</v>
      </c>
      <c r="D68" s="37">
        <f>SUMIF('C-Existing'!$B$12:$B$458,$B68,'C-Existing'!D$12:D$458)</f>
        <v>111742988.5</v>
      </c>
      <c r="E68" s="37">
        <f>SUMIF('C-Existing'!$B$12:$B$458,$B68,'C-Existing'!E$12:E$458)</f>
        <v>0</v>
      </c>
      <c r="F68" s="37">
        <f>SUMIF('C-Existing'!$B$12:$B$458,$B68,'C-Existing'!F$12:F$458)</f>
        <v>0</v>
      </c>
      <c r="G68" s="37">
        <f>SUMIF('C-Existing'!$B$12:$B$458,$B68,'C-Existing'!G$12:G$458)</f>
        <v>1669</v>
      </c>
      <c r="H68" s="37">
        <f>SUMIF('C-Existing'!$B$12:$B$458,$B68,'C-Existing'!H$12:H$458)</f>
        <v>7304623.5200000014</v>
      </c>
      <c r="I68" s="37">
        <f>SUMIF('C-Existing'!$B$12:$B$458,$B68,'C-Existing'!I$12:I$458)</f>
        <v>0</v>
      </c>
      <c r="J68" s="37">
        <f>SUMIF('C-Existing'!$B$12:$B$458,$B68,'C-Existing'!J$12:J$458)</f>
        <v>7304623.5200000014</v>
      </c>
      <c r="K68" s="37">
        <f>SUMIF('C-Existing'!$B$12:$B$458,$B68,'C-Existing'!K$12:K$458)</f>
        <v>67628.38</v>
      </c>
      <c r="L68" s="37">
        <f>SUMIF('C-Existing'!$B$12:$B$458,$B68,'C-Existing'!L$12:L$458)</f>
        <v>67628.38</v>
      </c>
      <c r="M68" s="37">
        <f>SUMIF('C-Existing'!$B$12:$B$458,$B68,'C-Existing'!M$12:M$458)</f>
        <v>567207</v>
      </c>
      <c r="N68" s="37">
        <f>SUMIF('C-Existing'!$B$12:$B$458,$B68,'C-Existing'!N$12:N$458)</f>
        <v>0</v>
      </c>
      <c r="O68" s="37">
        <f>SUMIF('C-Existing'!$B$12:$B$458,$B68,'C-Existing'!O$12:O$458)</f>
        <v>389975</v>
      </c>
      <c r="P68" s="37">
        <f>SUMIF('C-Existing'!$B$12:$B$458,$B68,'C-Existing'!P$12:P$458)</f>
        <v>67628.38</v>
      </c>
      <c r="Q68" s="37">
        <f>SUMIF('C-Existing'!$B$12:$B$458,$B68,'C-Existing'!Q$12:Q$458)</f>
        <v>322346.62</v>
      </c>
      <c r="R68" s="37">
        <f>SUMIF('C-Existing'!$B$12:$B$458,$B68,'C-Existing'!R$12:R$458)</f>
        <v>0</v>
      </c>
      <c r="S68" s="37">
        <f>SUMIF('C-Existing'!$B$12:$B$458,$B68,'C-Existing'!S$12:S$458)</f>
        <v>6982276.8999999994</v>
      </c>
      <c r="T68" s="37">
        <f>SUMIF('C-Existing'!$B$12:$B$458,$B68,'C-Existing'!T$12:T$458)</f>
        <v>6982276.8999999994</v>
      </c>
      <c r="U68" s="37">
        <f>SUMIF('C-Existing'!$B$12:$B$458,$B68,'C-Existing'!U$12:U$458)</f>
        <v>1</v>
      </c>
      <c r="V68" s="37">
        <f>SUMIF('C-Existing'!$B$12:$B$458,$B68,'C-Existing'!V$12:V$458)</f>
        <v>58863.091198666669</v>
      </c>
      <c r="W68" s="37">
        <f>SUMIF('C-Existing'!$B$12:$B$458,$B68,'C-Existing'!W$12:W$458)</f>
        <v>0</v>
      </c>
      <c r="X68" s="37">
        <f>SUMIF('C-Existing'!$B$12:$B$458,$B68,'C-Existing'!X$12:X$458)</f>
        <v>209</v>
      </c>
      <c r="Y68" s="37">
        <f>SUMIF('C-Existing'!$B$12:$B$458,$B68,'C-Existing'!Y$12:Y$458)</f>
        <v>0</v>
      </c>
      <c r="Z68" s="37">
        <f>SUMIF('C-Existing'!$B$12:$B$458,$B68,'C-Existing'!Z$12:Z$458)</f>
        <v>0</v>
      </c>
      <c r="AA68" s="37">
        <f>SUMIF('C-Existing'!$B$12:$B$458,$B68,'C-Existing'!AA$12:AA$458)</f>
        <v>0</v>
      </c>
      <c r="AB68" s="37">
        <f>SUMIF('C-Existing'!$B$12:$B$458,$B68,'C-Existing'!AB$12:AB$458)</f>
        <v>0</v>
      </c>
      <c r="AC68" s="37">
        <f>SUMIF('C-Existing'!$B$12:$B$458,$B68,'C-Existing'!AC$12:AC$458)</f>
        <v>848</v>
      </c>
      <c r="AD68" s="37">
        <f>SUMIF('C-Existing'!$B$12:$B$458,$B68,'C-Existing'!AD$12:AD$458)</f>
        <v>0</v>
      </c>
      <c r="AE68" s="56">
        <f>SUMIF('C-Existing'!$B$12:$B$458,$B68,'C-Existing'!AE$12:AE$458)</f>
        <v>9.6699999999999994E-2</v>
      </c>
      <c r="AF68" s="37">
        <f>SUMIF('C-Existing'!$B$12:$B$458,$B68,'C-Existing'!AF$12:AF$458)</f>
        <v>-8765.5482240000129</v>
      </c>
      <c r="AG68" s="37">
        <f>SUMIF('C-Existing'!$B$12:$B$458,$B68,'C-Existing'!AG$12:AG$458)</f>
        <v>0</v>
      </c>
      <c r="AH68" s="102">
        <f>SUMIF('C-Existing'!$B$12:$B$458,$B68,'C-Existing'!AH$12:AH$458)</f>
        <v>0</v>
      </c>
      <c r="AI68" s="37">
        <f>SUMIF('C-Existing'!$B$12:$B$458,$B68,'C-Existing'!AI$12:AI$458)</f>
        <v>821</v>
      </c>
      <c r="AJ68" s="37">
        <f>SUMIF('C-Existing'!$B$12:$B$458,$B68,'C-Existing'!AJ$12:AJ$458)</f>
        <v>218386</v>
      </c>
      <c r="AK68" s="37">
        <f>SUMIF('C-Existing'!$B$12:$B$458,$B68,'C-Existing'!AK$12:AK$458)</f>
        <v>0</v>
      </c>
      <c r="AL68" s="37">
        <f>SUMIF('C-Existing'!$B$12:$B$458,$B68,'C-Existing'!AL$12:AL$458)</f>
        <v>0</v>
      </c>
      <c r="AM68" s="37">
        <f>SUMIF('C-Existing'!$B$12:$B$458,$B68,'C-Existing'!AM$12:AM$458)</f>
        <v>0</v>
      </c>
      <c r="AN68" s="37">
        <f>SUMIF('C-Existing'!$B$12:$B$458,$B68,'C-Existing'!AN$12:AN$458)</f>
        <v>0</v>
      </c>
      <c r="AR68" s="37"/>
    </row>
    <row r="69" spans="1:44" x14ac:dyDescent="0.2">
      <c r="A69" s="1">
        <f t="shared" si="2"/>
        <v>1</v>
      </c>
      <c r="B69" s="101">
        <f t="shared" si="4"/>
        <v>44957</v>
      </c>
      <c r="C69" s="37">
        <f>SUMIF('C-Existing'!$B$12:$B$458,$B69,'C-Existing'!C$12:C$458)</f>
        <v>1147200.69</v>
      </c>
      <c r="D69" s="37">
        <f>SUMIF('C-Existing'!$B$12:$B$458,$B69,'C-Existing'!D$12:D$458)</f>
        <v>112890189.19</v>
      </c>
      <c r="E69" s="37">
        <f>SUMIF('C-Existing'!$B$12:$B$458,$B69,'C-Existing'!E$12:E$458)</f>
        <v>0</v>
      </c>
      <c r="F69" s="37">
        <f>SUMIF('C-Existing'!$B$12:$B$458,$B69,'C-Existing'!F$12:F$458)</f>
        <v>0</v>
      </c>
      <c r="G69" s="37">
        <f>SUMIF('C-Existing'!$B$12:$B$458,$B69,'C-Existing'!G$12:G$458)</f>
        <v>1048</v>
      </c>
      <c r="H69" s="37">
        <f>SUMIF('C-Existing'!$B$12:$B$458,$B69,'C-Existing'!H$12:H$458)</f>
        <v>6982276.8999999994</v>
      </c>
      <c r="I69" s="37">
        <f>SUMIF('C-Existing'!$B$12:$B$458,$B69,'C-Existing'!I$12:I$458)</f>
        <v>0</v>
      </c>
      <c r="J69" s="37">
        <f>SUMIF('C-Existing'!$B$12:$B$458,$B69,'C-Existing'!J$12:J$458)</f>
        <v>6982276.8999999994</v>
      </c>
      <c r="K69" s="37">
        <f>SUMIF('C-Existing'!$B$12:$B$458,$B69,'C-Existing'!K$12:K$458)</f>
        <v>64644.03</v>
      </c>
      <c r="L69" s="37">
        <f>SUMIF('C-Existing'!$B$12:$B$458,$B69,'C-Existing'!L$12:L$458)</f>
        <v>64644.03</v>
      </c>
      <c r="M69" s="37">
        <f>SUMIF('C-Existing'!$B$12:$B$458,$B69,'C-Existing'!M$12:M$458)</f>
        <v>356022</v>
      </c>
      <c r="N69" s="37">
        <f>SUMIF('C-Existing'!$B$12:$B$458,$B69,'C-Existing'!N$12:N$458)</f>
        <v>0</v>
      </c>
      <c r="O69" s="37">
        <f>SUMIF('C-Existing'!$B$12:$B$458,$B69,'C-Existing'!O$12:O$458)</f>
        <v>244625</v>
      </c>
      <c r="P69" s="37">
        <f>SUMIF('C-Existing'!$B$12:$B$458,$B69,'C-Existing'!P$12:P$458)</f>
        <v>64644.03</v>
      </c>
      <c r="Q69" s="37">
        <f>SUMIF('C-Existing'!$B$12:$B$458,$B69,'C-Existing'!Q$12:Q$458)</f>
        <v>179980.97000000003</v>
      </c>
      <c r="R69" s="37">
        <f>SUMIF('C-Existing'!$B$12:$B$458,$B69,'C-Existing'!R$12:R$458)</f>
        <v>0</v>
      </c>
      <c r="S69" s="37">
        <f>SUMIF('C-Existing'!$B$12:$B$458,$B69,'C-Existing'!S$12:S$458)</f>
        <v>6802295.9300000006</v>
      </c>
      <c r="T69" s="37">
        <f>SUMIF('C-Existing'!$B$12:$B$458,$B69,'C-Existing'!T$12:T$458)</f>
        <v>6802295.9300000006</v>
      </c>
      <c r="U69" s="37">
        <f>SUMIF('C-Existing'!$B$12:$B$458,$B69,'C-Existing'!U$12:U$458)</f>
        <v>1</v>
      </c>
      <c r="V69" s="37">
        <f>SUMIF('C-Existing'!$B$12:$B$458,$B69,'C-Existing'!V$12:V$458)</f>
        <v>56265.514685833325</v>
      </c>
      <c r="W69" s="37">
        <f>SUMIF('C-Existing'!$B$12:$B$458,$B69,'C-Existing'!W$12:W$458)</f>
        <v>0</v>
      </c>
      <c r="X69" s="37">
        <f>SUMIF('C-Existing'!$B$12:$B$458,$B69,'C-Existing'!X$12:X$458)</f>
        <v>209</v>
      </c>
      <c r="Y69" s="37">
        <f>SUMIF('C-Existing'!$B$12:$B$458,$B69,'C-Existing'!Y$12:Y$458)</f>
        <v>0</v>
      </c>
      <c r="Z69" s="37">
        <f>SUMIF('C-Existing'!$B$12:$B$458,$B69,'C-Existing'!Z$12:Z$458)</f>
        <v>0</v>
      </c>
      <c r="AA69" s="37">
        <f>SUMIF('C-Existing'!$B$12:$B$458,$B69,'C-Existing'!AA$12:AA$458)</f>
        <v>0</v>
      </c>
      <c r="AB69" s="37">
        <f>SUMIF('C-Existing'!$B$12:$B$458,$B69,'C-Existing'!AB$12:AB$458)</f>
        <v>0</v>
      </c>
      <c r="AC69" s="37">
        <f>SUMIF('C-Existing'!$B$12:$B$458,$B69,'C-Existing'!AC$12:AC$458)</f>
        <v>533</v>
      </c>
      <c r="AD69" s="37">
        <f>SUMIF('C-Existing'!$B$12:$B$458,$B69,'C-Existing'!AD$12:AD$458)</f>
        <v>0</v>
      </c>
      <c r="AE69" s="56">
        <f>SUMIF('C-Existing'!$B$12:$B$458,$B69,'C-Existing'!AE$12:AE$458)</f>
        <v>9.6699999999999994E-2</v>
      </c>
      <c r="AF69" s="37">
        <f>SUMIF('C-Existing'!$B$12:$B$458,$B69,'C-Existing'!AF$12:AF$458)</f>
        <v>-8378.7322800000093</v>
      </c>
      <c r="AG69" s="37">
        <f>SUMIF('C-Existing'!$B$12:$B$458,$B69,'C-Existing'!AG$12:AG$458)</f>
        <v>0</v>
      </c>
      <c r="AH69" s="102">
        <f>SUMIF('C-Existing'!$B$12:$B$458,$B69,'C-Existing'!AH$12:AH$458)</f>
        <v>0</v>
      </c>
      <c r="AI69" s="37">
        <f>SUMIF('C-Existing'!$B$12:$B$458,$B69,'C-Existing'!AI$12:AI$458)</f>
        <v>515</v>
      </c>
      <c r="AJ69" s="37">
        <f>SUMIF('C-Existing'!$B$12:$B$458,$B69,'C-Existing'!AJ$12:AJ$458)</f>
        <v>136990</v>
      </c>
      <c r="AK69" s="37">
        <f>SUMIF('C-Existing'!$B$12:$B$458,$B69,'C-Existing'!AK$12:AK$458)</f>
        <v>0</v>
      </c>
      <c r="AL69" s="37">
        <f>SUMIF('C-Existing'!$B$12:$B$458,$B69,'C-Existing'!AL$12:AL$458)</f>
        <v>0</v>
      </c>
      <c r="AM69" s="37">
        <f>SUMIF('C-Existing'!$B$12:$B$458,$B69,'C-Existing'!AM$12:AM$458)</f>
        <v>0</v>
      </c>
      <c r="AN69" s="37">
        <f>SUMIF('C-Existing'!$B$12:$B$458,$B69,'C-Existing'!AN$12:AN$458)</f>
        <v>0</v>
      </c>
      <c r="AR69" s="37"/>
    </row>
    <row r="70" spans="1:44" x14ac:dyDescent="0.2">
      <c r="A70" s="1">
        <f t="shared" si="2"/>
        <v>2</v>
      </c>
      <c r="B70" s="101">
        <f t="shared" si="4"/>
        <v>44985</v>
      </c>
      <c r="C70" s="37">
        <f>SUMIF('C-Existing'!$B$12:$B$458,$B70,'C-Existing'!C$12:C$458)</f>
        <v>1417926.3099999994</v>
      </c>
      <c r="D70" s="37">
        <f>SUMIF('C-Existing'!$B$12:$B$458,$B70,'C-Existing'!D$12:D$458)</f>
        <v>114308115.5</v>
      </c>
      <c r="E70" s="37">
        <f>SUMIF('C-Existing'!$B$12:$B$458,$B70,'C-Existing'!E$12:E$458)</f>
        <v>0</v>
      </c>
      <c r="F70" s="37">
        <f>SUMIF('C-Existing'!$B$12:$B$458,$B70,'C-Existing'!F$12:F$458)</f>
        <v>0</v>
      </c>
      <c r="G70" s="37">
        <f>SUMIF('C-Existing'!$B$12:$B$458,$B70,'C-Existing'!G$12:G$458)</f>
        <v>931</v>
      </c>
      <c r="H70" s="37">
        <f>SUMIF('C-Existing'!$B$12:$B$458,$B70,'C-Existing'!H$12:H$458)</f>
        <v>6802295.9299999988</v>
      </c>
      <c r="I70" s="37">
        <f>SUMIF('C-Existing'!$B$12:$B$458,$B70,'C-Existing'!I$12:I$458)</f>
        <v>0</v>
      </c>
      <c r="J70" s="37">
        <f>SUMIF('C-Existing'!$B$12:$B$458,$B70,'C-Existing'!J$12:J$458)</f>
        <v>6802295.9300000006</v>
      </c>
      <c r="K70" s="37">
        <f>SUMIF('C-Existing'!$B$12:$B$458,$B70,'C-Existing'!K$12:K$458)</f>
        <v>62977.680000000008</v>
      </c>
      <c r="L70" s="37">
        <f>SUMIF('C-Existing'!$B$12:$B$458,$B70,'C-Existing'!L$12:L$458)</f>
        <v>62977.680000000008</v>
      </c>
      <c r="M70" s="37">
        <f>SUMIF('C-Existing'!$B$12:$B$458,$B70,'C-Existing'!M$12:M$458)</f>
        <v>316141</v>
      </c>
      <c r="N70" s="37">
        <f>SUMIF('C-Existing'!$B$12:$B$458,$B70,'C-Existing'!N$12:N$458)</f>
        <v>0</v>
      </c>
      <c r="O70" s="37">
        <f>SUMIF('C-Existing'!$B$12:$B$458,$B70,'C-Existing'!O$12:O$458)</f>
        <v>211774.33</v>
      </c>
      <c r="P70" s="37">
        <f>SUMIF('C-Existing'!$B$12:$B$458,$B70,'C-Existing'!P$12:P$458)</f>
        <v>62977.680000000008</v>
      </c>
      <c r="Q70" s="37">
        <f>SUMIF('C-Existing'!$B$12:$B$458,$B70,'C-Existing'!Q$12:Q$458)</f>
        <v>148796.65000000002</v>
      </c>
      <c r="R70" s="37">
        <f>SUMIF('C-Existing'!$B$12:$B$458,$B70,'C-Existing'!R$12:R$458)</f>
        <v>0</v>
      </c>
      <c r="S70" s="37">
        <f>SUMIF('C-Existing'!$B$12:$B$458,$B70,'C-Existing'!S$12:S$458)</f>
        <v>6653499.2800000003</v>
      </c>
      <c r="T70" s="37">
        <f>SUMIF('C-Existing'!$B$12:$B$458,$B70,'C-Existing'!T$12:T$458)</f>
        <v>6653499.2800000003</v>
      </c>
      <c r="U70" s="37">
        <f>SUMIF('C-Existing'!$B$12:$B$458,$B70,'C-Existing'!U$12:U$458)</f>
        <v>1</v>
      </c>
      <c r="V70" s="37">
        <f>SUMIF('C-Existing'!$B$12:$B$458,$B70,'C-Existing'!V$12:V$458)</f>
        <v>54815.168035916664</v>
      </c>
      <c r="W70" s="37">
        <f>SUMIF('C-Existing'!$B$12:$B$458,$B70,'C-Existing'!W$12:W$458)</f>
        <v>0</v>
      </c>
      <c r="X70" s="37">
        <f>SUMIF('C-Existing'!$B$12:$B$458,$B70,'C-Existing'!X$12:X$458)</f>
        <v>209</v>
      </c>
      <c r="Y70" s="37">
        <f>SUMIF('C-Existing'!$B$12:$B$458,$B70,'C-Existing'!Y$12:Y$458)</f>
        <v>0</v>
      </c>
      <c r="Z70" s="37">
        <f>SUMIF('C-Existing'!$B$12:$B$458,$B70,'C-Existing'!Z$12:Z$458)</f>
        <v>0</v>
      </c>
      <c r="AA70" s="37">
        <f>SUMIF('C-Existing'!$B$12:$B$458,$B70,'C-Existing'!AA$12:AA$458)</f>
        <v>0</v>
      </c>
      <c r="AB70" s="37">
        <f>SUMIF('C-Existing'!$B$12:$B$458,$B70,'C-Existing'!AB$12:AB$458)</f>
        <v>0</v>
      </c>
      <c r="AC70" s="37">
        <f>SUMIF('C-Existing'!$B$12:$B$458,$B70,'C-Existing'!AC$12:AC$458)</f>
        <v>485</v>
      </c>
      <c r="AD70" s="37">
        <f>SUMIF('C-Existing'!$B$12:$B$458,$B70,'C-Existing'!AD$12:AD$458)</f>
        <v>0</v>
      </c>
      <c r="AE70" s="56">
        <f>SUMIF('C-Existing'!$B$12:$B$458,$B70,'C-Existing'!AE$12:AE$458)</f>
        <v>9.6699999999999994E-2</v>
      </c>
      <c r="AF70" s="37">
        <f>SUMIF('C-Existing'!$B$12:$B$458,$B70,'C-Existing'!AF$12:AF$458)</f>
        <v>-8162.7551160000103</v>
      </c>
      <c r="AG70" s="37">
        <f>SUMIF('C-Existing'!$B$12:$B$458,$B70,'C-Existing'!AG$12:AG$458)</f>
        <v>0</v>
      </c>
      <c r="AH70" s="102">
        <f>SUMIF('C-Existing'!$B$12:$B$458,$B70,'C-Existing'!AH$12:AH$458)</f>
        <v>0</v>
      </c>
      <c r="AI70" s="37">
        <f>SUMIF('C-Existing'!$B$12:$B$458,$B70,'C-Existing'!AI$12:AI$458)</f>
        <v>446</v>
      </c>
      <c r="AJ70" s="37">
        <f>SUMIF('C-Existing'!$B$12:$B$458,$B70,'C-Existing'!AJ$12:AJ$458)</f>
        <v>118560.33</v>
      </c>
      <c r="AK70" s="37">
        <f>SUMIF('C-Existing'!$B$12:$B$458,$B70,'C-Existing'!AK$12:AK$458)</f>
        <v>0</v>
      </c>
      <c r="AL70" s="37">
        <f>SUMIF('C-Existing'!$B$12:$B$458,$B70,'C-Existing'!AL$12:AL$458)</f>
        <v>0</v>
      </c>
      <c r="AM70" s="37">
        <f>SUMIF('C-Existing'!$B$12:$B$458,$B70,'C-Existing'!AM$12:AM$458)</f>
        <v>0</v>
      </c>
      <c r="AN70" s="37">
        <f>SUMIF('C-Existing'!$B$12:$B$458,$B70,'C-Existing'!AN$12:AN$458)</f>
        <v>0</v>
      </c>
      <c r="AR70" s="37"/>
    </row>
    <row r="71" spans="1:44" x14ac:dyDescent="0.2">
      <c r="A71" s="1">
        <f t="shared" si="2"/>
        <v>3</v>
      </c>
      <c r="B71" s="101">
        <f t="shared" si="4"/>
        <v>45016</v>
      </c>
      <c r="C71" s="37">
        <f>SUMIF('C-Existing'!$B$12:$B$458,$B71,'C-Existing'!C$12:C$458)</f>
        <v>2014423.6700000002</v>
      </c>
      <c r="D71" s="37">
        <f>SUMIF('C-Existing'!$B$12:$B$458,$B71,'C-Existing'!D$12:D$458)</f>
        <v>116322539.17</v>
      </c>
      <c r="E71" s="37">
        <f>SUMIF('C-Existing'!$B$12:$B$458,$B71,'C-Existing'!E$12:E$458)</f>
        <v>0</v>
      </c>
      <c r="F71" s="37">
        <f>SUMIF('C-Existing'!$B$12:$B$458,$B71,'C-Existing'!F$12:F$458)</f>
        <v>0</v>
      </c>
      <c r="G71" s="37">
        <f>SUMIF('C-Existing'!$B$12:$B$458,$B71,'C-Existing'!G$12:G$458)</f>
        <v>1146</v>
      </c>
      <c r="H71" s="37">
        <f>SUMIF('C-Existing'!$B$12:$B$458,$B71,'C-Existing'!H$12:H$458)</f>
        <v>6653499.2800000003</v>
      </c>
      <c r="I71" s="37">
        <f>SUMIF('C-Existing'!$B$12:$B$458,$B71,'C-Existing'!I$12:I$458)</f>
        <v>0</v>
      </c>
      <c r="J71" s="37">
        <f>SUMIF('C-Existing'!$B$12:$B$458,$B71,'C-Existing'!J$12:J$458)</f>
        <v>6653499.2800000003</v>
      </c>
      <c r="K71" s="37">
        <f>SUMIF('C-Existing'!$B$12:$B$458,$B71,'C-Existing'!K$12:K$458)</f>
        <v>61600.1</v>
      </c>
      <c r="L71" s="37">
        <f>SUMIF('C-Existing'!$B$12:$B$458,$B71,'C-Existing'!L$12:L$458)</f>
        <v>61600.1</v>
      </c>
      <c r="M71" s="37">
        <f>SUMIF('C-Existing'!$B$12:$B$458,$B71,'C-Existing'!M$12:M$458)</f>
        <v>386080</v>
      </c>
      <c r="N71" s="37">
        <f>SUMIF('C-Existing'!$B$12:$B$458,$B71,'C-Existing'!N$12:N$458)</f>
        <v>0</v>
      </c>
      <c r="O71" s="37">
        <f>SUMIF('C-Existing'!$B$12:$B$458,$B71,'C-Existing'!O$12:O$458)</f>
        <v>261725</v>
      </c>
      <c r="P71" s="37">
        <f>SUMIF('C-Existing'!$B$12:$B$458,$B71,'C-Existing'!P$12:P$458)</f>
        <v>61600.1</v>
      </c>
      <c r="Q71" s="37">
        <f>SUMIF('C-Existing'!$B$12:$B$458,$B71,'C-Existing'!Q$12:Q$458)</f>
        <v>200124.89999999997</v>
      </c>
      <c r="R71" s="37">
        <f>SUMIF('C-Existing'!$B$12:$B$458,$B71,'C-Existing'!R$12:R$458)</f>
        <v>0</v>
      </c>
      <c r="S71" s="37">
        <f>SUMIF('C-Existing'!$B$12:$B$458,$B71,'C-Existing'!S$12:S$458)</f>
        <v>6453374.3799999999</v>
      </c>
      <c r="T71" s="37">
        <f>SUMIF('C-Existing'!$B$12:$B$458,$B71,'C-Existing'!T$12:T$458)</f>
        <v>6453374.3799999999</v>
      </c>
      <c r="U71" s="37">
        <f>SUMIF('C-Existing'!$B$12:$B$458,$B71,'C-Existing'!U$12:U$458)</f>
        <v>1</v>
      </c>
      <c r="V71" s="37">
        <f>SUMIF('C-Existing'!$B$12:$B$458,$B71,'C-Existing'!V$12:V$458)</f>
        <v>53616.115031333327</v>
      </c>
      <c r="W71" s="37">
        <f>SUMIF('C-Existing'!$B$12:$B$458,$B71,'C-Existing'!W$12:W$458)</f>
        <v>0</v>
      </c>
      <c r="X71" s="37">
        <f>SUMIF('C-Existing'!$B$12:$B$458,$B71,'C-Existing'!X$12:X$458)</f>
        <v>209</v>
      </c>
      <c r="Y71" s="37">
        <f>SUMIF('C-Existing'!$B$12:$B$458,$B71,'C-Existing'!Y$12:Y$458)</f>
        <v>0</v>
      </c>
      <c r="Z71" s="37">
        <f>SUMIF('C-Existing'!$B$12:$B$458,$B71,'C-Existing'!Z$12:Z$458)</f>
        <v>0</v>
      </c>
      <c r="AA71" s="37">
        <f>SUMIF('C-Existing'!$B$12:$B$458,$B71,'C-Existing'!AA$12:AA$458)</f>
        <v>0</v>
      </c>
      <c r="AB71" s="37">
        <f>SUMIF('C-Existing'!$B$12:$B$458,$B71,'C-Existing'!AB$12:AB$458)</f>
        <v>0</v>
      </c>
      <c r="AC71" s="37">
        <f>SUMIF('C-Existing'!$B$12:$B$458,$B71,'C-Existing'!AC$12:AC$458)</f>
        <v>595</v>
      </c>
      <c r="AD71" s="37">
        <f>SUMIF('C-Existing'!$B$12:$B$458,$B71,'C-Existing'!AD$12:AD$458)</f>
        <v>0</v>
      </c>
      <c r="AE71" s="56">
        <f>SUMIF('C-Existing'!$B$12:$B$458,$B71,'C-Existing'!AE$12:AE$458)</f>
        <v>9.6699999999999994E-2</v>
      </c>
      <c r="AF71" s="37">
        <f>SUMIF('C-Existing'!$B$12:$B$458,$B71,'C-Existing'!AF$12:AF$458)</f>
        <v>-7984.1991360000093</v>
      </c>
      <c r="AG71" s="37">
        <f>SUMIF('C-Existing'!$B$12:$B$458,$B71,'C-Existing'!AG$12:AG$458)</f>
        <v>0</v>
      </c>
      <c r="AH71" s="102">
        <f>SUMIF('C-Existing'!$B$12:$B$458,$B71,'C-Existing'!AH$12:AH$458)</f>
        <v>0</v>
      </c>
      <c r="AI71" s="37">
        <f>SUMIF('C-Existing'!$B$12:$B$458,$B71,'C-Existing'!AI$12:AI$458)</f>
        <v>551</v>
      </c>
      <c r="AJ71" s="37">
        <f>SUMIF('C-Existing'!$B$12:$B$458,$B71,'C-Existing'!AJ$12:AJ$458)</f>
        <v>146566</v>
      </c>
      <c r="AK71" s="37">
        <f>SUMIF('C-Existing'!$B$12:$B$458,$B71,'C-Existing'!AK$12:AK$458)</f>
        <v>0</v>
      </c>
      <c r="AL71" s="37">
        <f>SUMIF('C-Existing'!$B$12:$B$458,$B71,'C-Existing'!AL$12:AL$458)</f>
        <v>0</v>
      </c>
      <c r="AM71" s="37">
        <f>SUMIF('C-Existing'!$B$12:$B$458,$B71,'C-Existing'!AM$12:AM$458)</f>
        <v>0</v>
      </c>
      <c r="AN71" s="37">
        <f>SUMIF('C-Existing'!$B$12:$B$458,$B71,'C-Existing'!AN$12:AN$458)</f>
        <v>0</v>
      </c>
      <c r="AR71" s="37"/>
    </row>
    <row r="72" spans="1:44" x14ac:dyDescent="0.2">
      <c r="A72" s="1">
        <f t="shared" si="2"/>
        <v>4</v>
      </c>
      <c r="B72" s="101">
        <f t="shared" si="4"/>
        <v>45046</v>
      </c>
      <c r="C72" s="37">
        <f>SUMIF('C-Existing'!$B$12:$B$458,$B72,'C-Existing'!C$12:C$458)</f>
        <v>2263428.37</v>
      </c>
      <c r="D72" s="37">
        <f>SUMIF('C-Existing'!$B$12:$B$458,$B72,'C-Existing'!D$12:D$458)</f>
        <v>118585967.54000001</v>
      </c>
      <c r="E72" s="37">
        <f>SUMIF('C-Existing'!$B$12:$B$458,$B72,'C-Existing'!E$12:E$458)</f>
        <v>0</v>
      </c>
      <c r="F72" s="37">
        <f>SUMIF('C-Existing'!$B$12:$B$458,$B72,'C-Existing'!F$12:F$458)</f>
        <v>0</v>
      </c>
      <c r="G72" s="37">
        <f>SUMIF('C-Existing'!$B$12:$B$458,$B72,'C-Existing'!G$12:G$458)</f>
        <v>1421</v>
      </c>
      <c r="H72" s="37">
        <f>SUMIF('C-Existing'!$B$12:$B$458,$B72,'C-Existing'!H$12:H$458)</f>
        <v>6453374.3800000008</v>
      </c>
      <c r="I72" s="37">
        <f>SUMIF('C-Existing'!$B$12:$B$458,$B72,'C-Existing'!I$12:I$458)</f>
        <v>0</v>
      </c>
      <c r="J72" s="37">
        <f>SUMIF('C-Existing'!$B$12:$B$458,$B72,'C-Existing'!J$12:J$458)</f>
        <v>6453374.3799999999</v>
      </c>
      <c r="K72" s="37">
        <f>SUMIF('C-Existing'!$B$12:$B$458,$B72,'C-Existing'!K$12:K$458)</f>
        <v>59747.270000000004</v>
      </c>
      <c r="L72" s="37">
        <f>SUMIF('C-Existing'!$B$12:$B$458,$B72,'C-Existing'!L$12:L$458)</f>
        <v>59747.270000000004</v>
      </c>
      <c r="M72" s="37">
        <f>SUMIF('C-Existing'!$B$12:$B$458,$B72,'C-Existing'!M$12:M$458)</f>
        <v>477337</v>
      </c>
      <c r="N72" s="37">
        <f>SUMIF('C-Existing'!$B$12:$B$458,$B72,'C-Existing'!N$12:N$458)</f>
        <v>0</v>
      </c>
      <c r="O72" s="37">
        <f>SUMIF('C-Existing'!$B$12:$B$458,$B72,'C-Existing'!O$12:O$458)</f>
        <v>322050</v>
      </c>
      <c r="P72" s="37">
        <f>SUMIF('C-Existing'!$B$12:$B$458,$B72,'C-Existing'!P$12:P$458)</f>
        <v>59747.270000000004</v>
      </c>
      <c r="Q72" s="37">
        <f>SUMIF('C-Existing'!$B$12:$B$458,$B72,'C-Existing'!Q$12:Q$458)</f>
        <v>262302.73</v>
      </c>
      <c r="R72" s="37">
        <f>SUMIF('C-Existing'!$B$12:$B$458,$B72,'C-Existing'!R$12:R$458)</f>
        <v>0</v>
      </c>
      <c r="S72" s="37">
        <f>SUMIF('C-Existing'!$B$12:$B$458,$B72,'C-Existing'!S$12:S$458)</f>
        <v>6191071.6500000004</v>
      </c>
      <c r="T72" s="37">
        <f>SUMIF('C-Existing'!$B$12:$B$458,$B72,'C-Existing'!T$12:T$458)</f>
        <v>6191071.6500000004</v>
      </c>
      <c r="U72" s="37">
        <f>SUMIF('C-Existing'!$B$12:$B$458,$B72,'C-Existing'!U$12:U$458)</f>
        <v>1</v>
      </c>
      <c r="V72" s="37">
        <f>SUMIF('C-Existing'!$B$12:$B$458,$B72,'C-Existing'!V$12:V$458)</f>
        <v>52003.441878833328</v>
      </c>
      <c r="W72" s="37">
        <f>SUMIF('C-Existing'!$B$12:$B$458,$B72,'C-Existing'!W$12:W$458)</f>
        <v>0</v>
      </c>
      <c r="X72" s="37">
        <f>SUMIF('C-Existing'!$B$12:$B$458,$B72,'C-Existing'!X$12:X$458)</f>
        <v>209</v>
      </c>
      <c r="Y72" s="37">
        <f>SUMIF('C-Existing'!$B$12:$B$458,$B72,'C-Existing'!Y$12:Y$458)</f>
        <v>0</v>
      </c>
      <c r="Z72" s="37">
        <f>SUMIF('C-Existing'!$B$12:$B$458,$B72,'C-Existing'!Z$12:Z$458)</f>
        <v>0</v>
      </c>
      <c r="AA72" s="37">
        <f>SUMIF('C-Existing'!$B$12:$B$458,$B72,'C-Existing'!AA$12:AA$458)</f>
        <v>0</v>
      </c>
      <c r="AB72" s="37">
        <f>SUMIF('C-Existing'!$B$12:$B$458,$B72,'C-Existing'!AB$12:AB$458)</f>
        <v>0</v>
      </c>
      <c r="AC72" s="37">
        <f>SUMIF('C-Existing'!$B$12:$B$458,$B72,'C-Existing'!AC$12:AC$458)</f>
        <v>743</v>
      </c>
      <c r="AD72" s="37">
        <f>SUMIF('C-Existing'!$B$12:$B$458,$B72,'C-Existing'!AD$12:AD$458)</f>
        <v>0</v>
      </c>
      <c r="AE72" s="56">
        <f>SUMIF('C-Existing'!$B$12:$B$458,$B72,'C-Existing'!AE$12:AE$458)</f>
        <v>9.6699999999999994E-2</v>
      </c>
      <c r="AF72" s="37">
        <f>SUMIF('C-Existing'!$B$12:$B$458,$B72,'C-Existing'!AF$12:AF$458)</f>
        <v>-7744.0492560000093</v>
      </c>
      <c r="AG72" s="37">
        <f>SUMIF('C-Existing'!$B$12:$B$458,$B72,'C-Existing'!AG$12:AG$458)</f>
        <v>0</v>
      </c>
      <c r="AH72" s="102">
        <f>SUMIF('C-Existing'!$B$12:$B$458,$B72,'C-Existing'!AH$12:AH$458)</f>
        <v>0</v>
      </c>
      <c r="AI72" s="37">
        <f>SUMIF('C-Existing'!$B$12:$B$458,$B72,'C-Existing'!AI$12:AI$458)</f>
        <v>678</v>
      </c>
      <c r="AJ72" s="37">
        <f>SUMIF('C-Existing'!$B$12:$B$458,$B72,'C-Existing'!AJ$12:AJ$458)</f>
        <v>180348</v>
      </c>
      <c r="AK72" s="37">
        <f>SUMIF('C-Existing'!$B$12:$B$458,$B72,'C-Existing'!AK$12:AK$458)</f>
        <v>0</v>
      </c>
      <c r="AL72" s="37">
        <f>SUMIF('C-Existing'!$B$12:$B$458,$B72,'C-Existing'!AL$12:AL$458)</f>
        <v>0</v>
      </c>
      <c r="AM72" s="37">
        <f>SUMIF('C-Existing'!$B$12:$B$458,$B72,'C-Existing'!AM$12:AM$458)</f>
        <v>0</v>
      </c>
      <c r="AN72" s="37">
        <f>SUMIF('C-Existing'!$B$12:$B$458,$B72,'C-Existing'!AN$12:AN$458)</f>
        <v>0</v>
      </c>
      <c r="AR72" s="37"/>
    </row>
    <row r="73" spans="1:44" x14ac:dyDescent="0.2">
      <c r="A73" s="1">
        <f t="shared" si="2"/>
        <v>5</v>
      </c>
      <c r="B73" s="101">
        <f t="shared" si="4"/>
        <v>45077</v>
      </c>
      <c r="C73" s="37">
        <f>SUMIF('C-Existing'!$B$12:$B$458,$B73,'C-Existing'!C$12:C$458)</f>
        <v>2706014.35</v>
      </c>
      <c r="D73" s="37">
        <f>SUMIF('C-Existing'!$B$12:$B$458,$B73,'C-Existing'!D$12:D$458)</f>
        <v>121291981.89</v>
      </c>
      <c r="E73" s="37">
        <f>SUMIF('C-Existing'!$B$12:$B$458,$B73,'C-Existing'!E$12:E$458)</f>
        <v>0</v>
      </c>
      <c r="F73" s="37">
        <f>SUMIF('C-Existing'!$B$12:$B$458,$B73,'C-Existing'!F$12:F$458)</f>
        <v>0</v>
      </c>
      <c r="G73" s="37">
        <f>SUMIF('C-Existing'!$B$12:$B$458,$B73,'C-Existing'!G$12:G$458)</f>
        <v>2013</v>
      </c>
      <c r="H73" s="37">
        <f>SUMIF('C-Existing'!$B$12:$B$458,$B73,'C-Existing'!H$12:H$458)</f>
        <v>6191071.6500000004</v>
      </c>
      <c r="I73" s="37">
        <f>SUMIF('C-Existing'!$B$12:$B$458,$B73,'C-Existing'!I$12:I$458)</f>
        <v>0</v>
      </c>
      <c r="J73" s="37">
        <f>SUMIF('C-Existing'!$B$12:$B$458,$B73,'C-Existing'!J$12:J$458)</f>
        <v>6191071.6500000004</v>
      </c>
      <c r="K73" s="37">
        <f>SUMIF('C-Existing'!$B$12:$B$458,$B73,'C-Existing'!K$12:K$458)</f>
        <v>57318.79</v>
      </c>
      <c r="L73" s="37">
        <f>SUMIF('C-Existing'!$B$12:$B$458,$B73,'C-Existing'!L$12:L$458)</f>
        <v>57318.79</v>
      </c>
      <c r="M73" s="37">
        <f>SUMIF('C-Existing'!$B$12:$B$458,$B73,'C-Existing'!M$12:M$458)</f>
        <v>677141</v>
      </c>
      <c r="N73" s="37">
        <f>SUMIF('C-Existing'!$B$12:$B$458,$B73,'C-Existing'!N$12:N$458)</f>
        <v>0</v>
      </c>
      <c r="O73" s="37">
        <f>SUMIF('C-Existing'!$B$12:$B$458,$B73,'C-Existing'!O$12:O$458)</f>
        <v>457900</v>
      </c>
      <c r="P73" s="37">
        <f>SUMIF('C-Existing'!$B$12:$B$458,$B73,'C-Existing'!P$12:P$458)</f>
        <v>57318.79</v>
      </c>
      <c r="Q73" s="37">
        <f>SUMIF('C-Existing'!$B$12:$B$458,$B73,'C-Existing'!Q$12:Q$458)</f>
        <v>400581.20999999996</v>
      </c>
      <c r="R73" s="37">
        <f>SUMIF('C-Existing'!$B$12:$B$458,$B73,'C-Existing'!R$12:R$458)</f>
        <v>0</v>
      </c>
      <c r="S73" s="37">
        <f>SUMIF('C-Existing'!$B$12:$B$458,$B73,'C-Existing'!S$12:S$458)</f>
        <v>5790490.4400000004</v>
      </c>
      <c r="T73" s="37">
        <f>SUMIF('C-Existing'!$B$12:$B$458,$B73,'C-Existing'!T$12:T$458)</f>
        <v>5790490.4400000004</v>
      </c>
      <c r="U73" s="37">
        <f>SUMIF('C-Existing'!$B$12:$B$458,$B73,'C-Existing'!U$12:U$458)</f>
        <v>1</v>
      </c>
      <c r="V73" s="37">
        <f>SUMIF('C-Existing'!$B$12:$B$458,$B73,'C-Existing'!V$12:V$458)</f>
        <v>49889.719046249993</v>
      </c>
      <c r="W73" s="37">
        <f>SUMIF('C-Existing'!$B$12:$B$458,$B73,'C-Existing'!W$12:W$458)</f>
        <v>0</v>
      </c>
      <c r="X73" s="37">
        <f>SUMIF('C-Existing'!$B$12:$B$458,$B73,'C-Existing'!X$12:X$458)</f>
        <v>209</v>
      </c>
      <c r="Y73" s="37">
        <f>SUMIF('C-Existing'!$B$12:$B$458,$B73,'C-Existing'!Y$12:Y$458)</f>
        <v>0</v>
      </c>
      <c r="Z73" s="37">
        <f>SUMIF('C-Existing'!$B$12:$B$458,$B73,'C-Existing'!Z$12:Z$458)</f>
        <v>0</v>
      </c>
      <c r="AA73" s="37">
        <f>SUMIF('C-Existing'!$B$12:$B$458,$B73,'C-Existing'!AA$12:AA$458)</f>
        <v>0</v>
      </c>
      <c r="AB73" s="37">
        <f>SUMIF('C-Existing'!$B$12:$B$458,$B73,'C-Existing'!AB$12:AB$458)</f>
        <v>0</v>
      </c>
      <c r="AC73" s="37">
        <f>SUMIF('C-Existing'!$B$12:$B$458,$B73,'C-Existing'!AC$12:AC$458)</f>
        <v>1049</v>
      </c>
      <c r="AD73" s="37">
        <f>SUMIF('C-Existing'!$B$12:$B$458,$B73,'C-Existing'!AD$12:AD$458)</f>
        <v>0</v>
      </c>
      <c r="AE73" s="56">
        <f>SUMIF('C-Existing'!$B$12:$B$458,$B73,'C-Existing'!AE$12:AE$458)</f>
        <v>9.6699999999999994E-2</v>
      </c>
      <c r="AF73" s="37">
        <f>SUMIF('C-Existing'!$B$12:$B$458,$B73,'C-Existing'!AF$12:AF$458)</f>
        <v>-7429.2859800000087</v>
      </c>
      <c r="AG73" s="37">
        <f>SUMIF('C-Existing'!$B$12:$B$458,$B73,'C-Existing'!AG$12:AG$458)</f>
        <v>0</v>
      </c>
      <c r="AH73" s="102">
        <f>SUMIF('C-Existing'!$B$12:$B$458,$B73,'C-Existing'!AH$12:AH$458)</f>
        <v>0</v>
      </c>
      <c r="AI73" s="37">
        <f>SUMIF('C-Existing'!$B$12:$B$458,$B73,'C-Existing'!AI$12:AI$458)</f>
        <v>964</v>
      </c>
      <c r="AJ73" s="37">
        <f>SUMIF('C-Existing'!$B$12:$B$458,$B73,'C-Existing'!AJ$12:AJ$458)</f>
        <v>256424</v>
      </c>
      <c r="AK73" s="37">
        <f>SUMIF('C-Existing'!$B$12:$B$458,$B73,'C-Existing'!AK$12:AK$458)</f>
        <v>0</v>
      </c>
      <c r="AL73" s="37">
        <f>SUMIF('C-Existing'!$B$12:$B$458,$B73,'C-Existing'!AL$12:AL$458)</f>
        <v>0</v>
      </c>
      <c r="AM73" s="37">
        <f>SUMIF('C-Existing'!$B$12:$B$458,$B73,'C-Existing'!AM$12:AM$458)</f>
        <v>0</v>
      </c>
      <c r="AN73" s="37">
        <f>SUMIF('C-Existing'!$B$12:$B$458,$B73,'C-Existing'!AN$12:AN$458)</f>
        <v>0</v>
      </c>
      <c r="AR73" s="37"/>
    </row>
    <row r="74" spans="1:44" x14ac:dyDescent="0.2">
      <c r="A74" s="1">
        <f t="shared" si="2"/>
        <v>6</v>
      </c>
      <c r="B74" s="101">
        <f t="shared" si="4"/>
        <v>45107</v>
      </c>
      <c r="C74" s="37">
        <f>SUMIF('C-Existing'!$B$12:$B$458,$B74,'C-Existing'!C$12:C$458)</f>
        <v>2653080.4</v>
      </c>
      <c r="D74" s="37">
        <f>SUMIF('C-Existing'!$B$12:$B$458,$B74,'C-Existing'!D$12:D$458)</f>
        <v>123945062.29000001</v>
      </c>
      <c r="E74" s="37">
        <f>SUMIF('C-Existing'!$B$12:$B$458,$B74,'C-Existing'!E$12:E$458)</f>
        <v>0</v>
      </c>
      <c r="F74" s="37">
        <f>SUMIF('C-Existing'!$B$12:$B$458,$B74,'C-Existing'!F$12:F$458)</f>
        <v>0</v>
      </c>
      <c r="G74" s="37">
        <f>SUMIF('C-Existing'!$B$12:$B$458,$B74,'C-Existing'!G$12:G$458)</f>
        <v>2261</v>
      </c>
      <c r="H74" s="37">
        <f>SUMIF('C-Existing'!$B$12:$B$458,$B74,'C-Existing'!H$12:H$458)</f>
        <v>5790490.4400000004</v>
      </c>
      <c r="I74" s="37">
        <f>SUMIF('C-Existing'!$B$12:$B$458,$B74,'C-Existing'!I$12:I$458)</f>
        <v>0</v>
      </c>
      <c r="J74" s="37">
        <f>SUMIF('C-Existing'!$B$12:$B$458,$B74,'C-Existing'!J$12:J$458)</f>
        <v>5790490.4400000004</v>
      </c>
      <c r="K74" s="37">
        <f>SUMIF('C-Existing'!$B$12:$B$458,$B74,'C-Existing'!K$12:K$458)</f>
        <v>53610.090000000004</v>
      </c>
      <c r="L74" s="37">
        <f>SUMIF('C-Existing'!$B$12:$B$458,$B74,'C-Existing'!L$12:L$458)</f>
        <v>53610.090000000004</v>
      </c>
      <c r="M74" s="37">
        <f>SUMIF('C-Existing'!$B$12:$B$458,$B74,'C-Existing'!M$12:M$458)</f>
        <v>759829</v>
      </c>
      <c r="N74" s="37">
        <f>SUMIF('C-Existing'!$B$12:$B$458,$B74,'C-Existing'!N$12:N$458)</f>
        <v>0</v>
      </c>
      <c r="O74" s="37">
        <f>SUMIF('C-Existing'!$B$12:$B$458,$B74,'C-Existing'!O$12:O$458)</f>
        <v>513000</v>
      </c>
      <c r="P74" s="37">
        <f>SUMIF('C-Existing'!$B$12:$B$458,$B74,'C-Existing'!P$12:P$458)</f>
        <v>53610.090000000004</v>
      </c>
      <c r="Q74" s="37">
        <f>SUMIF('C-Existing'!$B$12:$B$458,$B74,'C-Existing'!Q$12:Q$458)</f>
        <v>459389.90999999992</v>
      </c>
      <c r="R74" s="37">
        <f>SUMIF('C-Existing'!$B$12:$B$458,$B74,'C-Existing'!R$12:R$458)</f>
        <v>0</v>
      </c>
      <c r="S74" s="37">
        <f>SUMIF('C-Existing'!$B$12:$B$458,$B74,'C-Existing'!S$12:S$458)</f>
        <v>5331100.5299999993</v>
      </c>
      <c r="T74" s="37">
        <f>SUMIF('C-Existing'!$B$12:$B$458,$B74,'C-Existing'!T$12:T$458)</f>
        <v>5331100.5299999993</v>
      </c>
      <c r="U74" s="37">
        <f>SUMIF('C-Existing'!$B$12:$B$458,$B74,'C-Existing'!U$12:U$458)</f>
        <v>1</v>
      </c>
      <c r="V74" s="37">
        <f>SUMIF('C-Existing'!$B$12:$B$458,$B74,'C-Existing'!V$12:V$458)</f>
        <v>46661.702128999998</v>
      </c>
      <c r="W74" s="37">
        <f>SUMIF('C-Existing'!$B$12:$B$458,$B74,'C-Existing'!W$12:W$458)</f>
        <v>0</v>
      </c>
      <c r="X74" s="37">
        <f>SUMIF('C-Existing'!$B$12:$B$458,$B74,'C-Existing'!X$12:X$458)</f>
        <v>209</v>
      </c>
      <c r="Y74" s="37">
        <f>SUMIF('C-Existing'!$B$12:$B$458,$B74,'C-Existing'!Y$12:Y$458)</f>
        <v>0</v>
      </c>
      <c r="Z74" s="37">
        <f>SUMIF('C-Existing'!$B$12:$B$458,$B74,'C-Existing'!Z$12:Z$458)</f>
        <v>0</v>
      </c>
      <c r="AA74" s="37">
        <f>SUMIF('C-Existing'!$B$12:$B$458,$B74,'C-Existing'!AA$12:AA$458)</f>
        <v>0</v>
      </c>
      <c r="AB74" s="37">
        <f>SUMIF('C-Existing'!$B$12:$B$458,$B74,'C-Existing'!AB$12:AB$458)</f>
        <v>0</v>
      </c>
      <c r="AC74" s="37">
        <f>SUMIF('C-Existing'!$B$12:$B$458,$B74,'C-Existing'!AC$12:AC$458)</f>
        <v>1181</v>
      </c>
      <c r="AD74" s="37">
        <f>SUMIF('C-Existing'!$B$12:$B$458,$B74,'C-Existing'!AD$12:AD$458)</f>
        <v>0</v>
      </c>
      <c r="AE74" s="56">
        <f>SUMIF('C-Existing'!$B$12:$B$458,$B74,'C-Existing'!AE$12:AE$458)</f>
        <v>9.6699999999999994E-2</v>
      </c>
      <c r="AF74" s="37">
        <f>SUMIF('C-Existing'!$B$12:$B$458,$B74,'C-Existing'!AF$12:AF$458)</f>
        <v>-6948.5885280000084</v>
      </c>
      <c r="AG74" s="37">
        <f>SUMIF('C-Existing'!$B$12:$B$458,$B74,'C-Existing'!AG$12:AG$458)</f>
        <v>0</v>
      </c>
      <c r="AH74" s="102">
        <f>SUMIF('C-Existing'!$B$12:$B$458,$B74,'C-Existing'!AH$12:AH$458)</f>
        <v>0</v>
      </c>
      <c r="AI74" s="37">
        <f>SUMIF('C-Existing'!$B$12:$B$458,$B74,'C-Existing'!AI$12:AI$458)</f>
        <v>1080</v>
      </c>
      <c r="AJ74" s="37">
        <f>SUMIF('C-Existing'!$B$12:$B$458,$B74,'C-Existing'!AJ$12:AJ$458)</f>
        <v>287280</v>
      </c>
      <c r="AK74" s="37">
        <f>SUMIF('C-Existing'!$B$12:$B$458,$B74,'C-Existing'!AK$12:AK$458)</f>
        <v>0</v>
      </c>
      <c r="AL74" s="37">
        <f>SUMIF('C-Existing'!$B$12:$B$458,$B74,'C-Existing'!AL$12:AL$458)</f>
        <v>0</v>
      </c>
      <c r="AM74" s="37">
        <f>SUMIF('C-Existing'!$B$12:$B$458,$B74,'C-Existing'!AM$12:AM$458)</f>
        <v>0</v>
      </c>
      <c r="AN74" s="37">
        <f>SUMIF('C-Existing'!$B$12:$B$458,$B74,'C-Existing'!AN$12:AN$458)</f>
        <v>0</v>
      </c>
      <c r="AR74" s="37"/>
    </row>
    <row r="75" spans="1:44" x14ac:dyDescent="0.2">
      <c r="A75" s="1">
        <f t="shared" si="2"/>
        <v>7</v>
      </c>
      <c r="B75" s="101">
        <f t="shared" si="4"/>
        <v>45138</v>
      </c>
      <c r="C75" s="37">
        <f>SUMIF('C-Existing'!$B$12:$B$458,$B75,'C-Existing'!C$12:C$458)</f>
        <v>2628826.92</v>
      </c>
      <c r="D75" s="37">
        <f>SUMIF('C-Existing'!$B$12:$B$458,$B75,'C-Existing'!D$12:D$458)</f>
        <v>126573889.21000001</v>
      </c>
      <c r="E75" s="37">
        <f>SUMIF('C-Existing'!$B$12:$B$458,$B75,'C-Existing'!E$12:E$458)</f>
        <v>0</v>
      </c>
      <c r="F75" s="37">
        <f>SUMIF('C-Existing'!$B$12:$B$458,$B75,'C-Existing'!F$12:F$458)</f>
        <v>0</v>
      </c>
      <c r="G75" s="37">
        <f>SUMIF('C-Existing'!$B$12:$B$458,$B75,'C-Existing'!G$12:G$458)</f>
        <v>2709</v>
      </c>
      <c r="H75" s="37">
        <f>SUMIF('C-Existing'!$B$12:$B$458,$B75,'C-Existing'!H$12:H$458)</f>
        <v>5331100.5299999993</v>
      </c>
      <c r="I75" s="37">
        <f>SUMIF('C-Existing'!$B$12:$B$458,$B75,'C-Existing'!I$12:I$458)</f>
        <v>0</v>
      </c>
      <c r="J75" s="37">
        <f>SUMIF('C-Existing'!$B$12:$B$458,$B75,'C-Existing'!J$12:J$458)</f>
        <v>5331100.5299999993</v>
      </c>
      <c r="K75" s="37">
        <f>SUMIF('C-Existing'!$B$12:$B$458,$B75,'C-Existing'!K$12:K$458)</f>
        <v>49356.920000000006</v>
      </c>
      <c r="L75" s="37">
        <f>SUMIF('C-Existing'!$B$12:$B$458,$B75,'C-Existing'!L$12:L$458)</f>
        <v>49356.920000000006</v>
      </c>
      <c r="M75" s="37">
        <f>SUMIF('C-Existing'!$B$12:$B$458,$B75,'C-Existing'!M$12:M$458)</f>
        <v>910119</v>
      </c>
      <c r="N75" s="37">
        <f>SUMIF('C-Existing'!$B$12:$B$458,$B75,'C-Existing'!N$12:N$458)</f>
        <v>0</v>
      </c>
      <c r="O75" s="37">
        <f>SUMIF('C-Existing'!$B$12:$B$458,$B75,'C-Existing'!O$12:O$458)</f>
        <v>613813.43000000005</v>
      </c>
      <c r="P75" s="37">
        <f>SUMIF('C-Existing'!$B$12:$B$458,$B75,'C-Existing'!P$12:P$458)</f>
        <v>49356.920000000006</v>
      </c>
      <c r="Q75" s="37">
        <f>SUMIF('C-Existing'!$B$12:$B$458,$B75,'C-Existing'!Q$12:Q$458)</f>
        <v>564456.51</v>
      </c>
      <c r="R75" s="37">
        <f>SUMIF('C-Existing'!$B$12:$B$458,$B75,'C-Existing'!R$12:R$458)</f>
        <v>0</v>
      </c>
      <c r="S75" s="37">
        <f>SUMIF('C-Existing'!$B$12:$B$458,$B75,'C-Existing'!S$12:S$458)</f>
        <v>4766644.0199999996</v>
      </c>
      <c r="T75" s="37">
        <f>SUMIF('C-Existing'!$B$12:$B$458,$B75,'C-Existing'!T$12:T$458)</f>
        <v>4766644.0199999996</v>
      </c>
      <c r="U75" s="37">
        <f>SUMIF('C-Existing'!$B$12:$B$458,$B75,'C-Existing'!U$12:U$458)</f>
        <v>1</v>
      </c>
      <c r="V75" s="37">
        <f>SUMIF('C-Existing'!$B$12:$B$458,$B75,'C-Existing'!V$12:V$458)</f>
        <v>42959.78510424999</v>
      </c>
      <c r="W75" s="37">
        <f>SUMIF('C-Existing'!$B$12:$B$458,$B75,'C-Existing'!W$12:W$458)</f>
        <v>0</v>
      </c>
      <c r="X75" s="37">
        <f>SUMIF('C-Existing'!$B$12:$B$458,$B75,'C-Existing'!X$12:X$458)</f>
        <v>209</v>
      </c>
      <c r="Y75" s="37">
        <f>SUMIF('C-Existing'!$B$12:$B$458,$B75,'C-Existing'!Y$12:Y$458)</f>
        <v>0</v>
      </c>
      <c r="Z75" s="37">
        <f>SUMIF('C-Existing'!$B$12:$B$458,$B75,'C-Existing'!Z$12:Z$458)</f>
        <v>0</v>
      </c>
      <c r="AA75" s="37">
        <f>SUMIF('C-Existing'!$B$12:$B$458,$B75,'C-Existing'!AA$12:AA$458)</f>
        <v>0</v>
      </c>
      <c r="AB75" s="37">
        <f>SUMIF('C-Existing'!$B$12:$B$458,$B75,'C-Existing'!AB$12:AB$458)</f>
        <v>0</v>
      </c>
      <c r="AC75" s="37">
        <f>SUMIF('C-Existing'!$B$12:$B$458,$B75,'C-Existing'!AC$12:AC$458)</f>
        <v>1416</v>
      </c>
      <c r="AD75" s="37">
        <f>SUMIF('C-Existing'!$B$12:$B$458,$B75,'C-Existing'!AD$12:AD$458)</f>
        <v>0</v>
      </c>
      <c r="AE75" s="56">
        <f>SUMIF('C-Existing'!$B$12:$B$458,$B75,'C-Existing'!AE$12:AE$458)</f>
        <v>9.6699999999999994E-2</v>
      </c>
      <c r="AF75" s="37">
        <f>SUMIF('C-Existing'!$B$12:$B$458,$B75,'C-Existing'!AF$12:AF$458)</f>
        <v>-6397.3206360000067</v>
      </c>
      <c r="AG75" s="37">
        <f>SUMIF('C-Existing'!$B$12:$B$458,$B75,'C-Existing'!AG$12:AG$458)</f>
        <v>0</v>
      </c>
      <c r="AH75" s="102">
        <f>SUMIF('C-Existing'!$B$12:$B$458,$B75,'C-Existing'!AH$12:AH$458)</f>
        <v>0</v>
      </c>
      <c r="AI75" s="37">
        <f>SUMIF('C-Existing'!$B$12:$B$458,$B75,'C-Existing'!AI$12:AI$458)</f>
        <v>1293</v>
      </c>
      <c r="AJ75" s="37">
        <f>SUMIF('C-Existing'!$B$12:$B$458,$B75,'C-Existing'!AJ$12:AJ$458)</f>
        <v>343576.43</v>
      </c>
      <c r="AK75" s="37">
        <f>SUMIF('C-Existing'!$B$12:$B$458,$B75,'C-Existing'!AK$12:AK$458)</f>
        <v>0</v>
      </c>
      <c r="AL75" s="37">
        <f>SUMIF('C-Existing'!$B$12:$B$458,$B75,'C-Existing'!AL$12:AL$458)</f>
        <v>0</v>
      </c>
      <c r="AM75" s="37">
        <f>SUMIF('C-Existing'!$B$12:$B$458,$B75,'C-Existing'!AM$12:AM$458)</f>
        <v>0</v>
      </c>
      <c r="AN75" s="37">
        <f>SUMIF('C-Existing'!$B$12:$B$458,$B75,'C-Existing'!AN$12:AN$458)</f>
        <v>0</v>
      </c>
      <c r="AR75" s="37"/>
    </row>
    <row r="76" spans="1:44" x14ac:dyDescent="0.2">
      <c r="A76" s="1">
        <f t="shared" si="2"/>
        <v>8</v>
      </c>
      <c r="B76" s="101">
        <f t="shared" si="4"/>
        <v>45169</v>
      </c>
      <c r="C76" s="37">
        <f>SUMIF('C-Existing'!$B$12:$B$458,$B76,'C-Existing'!C$12:C$458)</f>
        <v>2419002.2999999998</v>
      </c>
      <c r="D76" s="37">
        <f>SUMIF('C-Existing'!$B$12:$B$458,$B76,'C-Existing'!D$12:D$458)</f>
        <v>128992891.51000001</v>
      </c>
      <c r="E76" s="37">
        <f>SUMIF('C-Existing'!$B$12:$B$458,$B76,'C-Existing'!E$12:E$458)</f>
        <v>0</v>
      </c>
      <c r="F76" s="37">
        <f>SUMIF('C-Existing'!$B$12:$B$458,$B76,'C-Existing'!F$12:F$458)</f>
        <v>0</v>
      </c>
      <c r="G76" s="37">
        <f>SUMIF('C-Existing'!$B$12:$B$458,$B76,'C-Existing'!G$12:G$458)</f>
        <v>2650</v>
      </c>
      <c r="H76" s="37">
        <f>SUMIF('C-Existing'!$B$12:$B$458,$B76,'C-Existing'!H$12:H$458)</f>
        <v>4766644.0199999996</v>
      </c>
      <c r="I76" s="37">
        <f>SUMIF('C-Existing'!$B$12:$B$458,$B76,'C-Existing'!I$12:I$458)</f>
        <v>0</v>
      </c>
      <c r="J76" s="37">
        <f>SUMIF('C-Existing'!$B$12:$B$458,$B76,'C-Existing'!J$12:J$458)</f>
        <v>4766644.0199999996</v>
      </c>
      <c r="K76" s="37">
        <f>SUMIF('C-Existing'!$B$12:$B$458,$B76,'C-Existing'!K$12:K$458)</f>
        <v>44131.009999999995</v>
      </c>
      <c r="L76" s="37">
        <f>SUMIF('C-Existing'!$B$12:$B$458,$B76,'C-Existing'!L$12:L$458)</f>
        <v>44131.009999999995</v>
      </c>
      <c r="M76" s="37">
        <f>SUMIF('C-Existing'!$B$12:$B$458,$B76,'C-Existing'!M$12:M$458)</f>
        <v>886616</v>
      </c>
      <c r="N76" s="37">
        <f>SUMIF('C-Existing'!$B$12:$B$458,$B76,'C-Existing'!N$12:N$458)</f>
        <v>0</v>
      </c>
      <c r="O76" s="37">
        <f>SUMIF('C-Existing'!$B$12:$B$458,$B76,'C-Existing'!O$12:O$458)</f>
        <v>594225</v>
      </c>
      <c r="P76" s="37">
        <f>SUMIF('C-Existing'!$B$12:$B$458,$B76,'C-Existing'!P$12:P$458)</f>
        <v>44131.009999999995</v>
      </c>
      <c r="Q76" s="37">
        <f>SUMIF('C-Existing'!$B$12:$B$458,$B76,'C-Existing'!Q$12:Q$458)</f>
        <v>550093.99</v>
      </c>
      <c r="R76" s="37">
        <f>SUMIF('C-Existing'!$B$12:$B$458,$B76,'C-Existing'!R$12:R$458)</f>
        <v>0</v>
      </c>
      <c r="S76" s="37">
        <f>SUMIF('C-Existing'!$B$12:$B$458,$B76,'C-Existing'!S$12:S$458)</f>
        <v>4216550.03</v>
      </c>
      <c r="T76" s="37">
        <f>SUMIF('C-Existing'!$B$12:$B$458,$B76,'C-Existing'!T$12:T$458)</f>
        <v>4216550.03</v>
      </c>
      <c r="U76" s="37">
        <f>SUMIF('C-Existing'!$B$12:$B$458,$B76,'C-Existing'!U$12:U$458)</f>
        <v>1</v>
      </c>
      <c r="V76" s="37">
        <f>SUMIF('C-Existing'!$B$12:$B$458,$B76,'C-Existing'!V$12:V$458)</f>
        <v>38411.20639449999</v>
      </c>
      <c r="W76" s="37">
        <f>SUMIF('C-Existing'!$B$12:$B$458,$B76,'C-Existing'!W$12:W$458)</f>
        <v>0</v>
      </c>
      <c r="X76" s="37">
        <f>SUMIF('C-Existing'!$B$12:$B$458,$B76,'C-Existing'!X$12:X$458)</f>
        <v>209</v>
      </c>
      <c r="Y76" s="37">
        <f>SUMIF('C-Existing'!$B$12:$B$458,$B76,'C-Existing'!Y$12:Y$458)</f>
        <v>0</v>
      </c>
      <c r="Z76" s="37">
        <f>SUMIF('C-Existing'!$B$12:$B$458,$B76,'C-Existing'!Z$12:Z$458)</f>
        <v>0</v>
      </c>
      <c r="AA76" s="37">
        <f>SUMIF('C-Existing'!$B$12:$B$458,$B76,'C-Existing'!AA$12:AA$458)</f>
        <v>0</v>
      </c>
      <c r="AB76" s="37">
        <f>SUMIF('C-Existing'!$B$12:$B$458,$B76,'C-Existing'!AB$12:AB$458)</f>
        <v>0</v>
      </c>
      <c r="AC76" s="37">
        <f>SUMIF('C-Existing'!$B$12:$B$458,$B76,'C-Existing'!AC$12:AC$458)</f>
        <v>1399</v>
      </c>
      <c r="AD76" s="37">
        <f>SUMIF('C-Existing'!$B$12:$B$458,$B76,'C-Existing'!AD$12:AD$458)</f>
        <v>0</v>
      </c>
      <c r="AE76" s="56">
        <f>SUMIF('C-Existing'!$B$12:$B$458,$B76,'C-Existing'!AE$12:AE$458)</f>
        <v>9.6699999999999994E-2</v>
      </c>
      <c r="AF76" s="37">
        <f>SUMIF('C-Existing'!$B$12:$B$458,$B76,'C-Existing'!AF$12:AF$458)</f>
        <v>-5719.9728240000059</v>
      </c>
      <c r="AG76" s="37">
        <f>SUMIF('C-Existing'!$B$12:$B$458,$B76,'C-Existing'!AG$12:AG$458)</f>
        <v>0</v>
      </c>
      <c r="AH76" s="102">
        <f>SUMIF('C-Existing'!$B$12:$B$458,$B76,'C-Existing'!AH$12:AH$458)</f>
        <v>0</v>
      </c>
      <c r="AI76" s="37">
        <f>SUMIF('C-Existing'!$B$12:$B$458,$B76,'C-Existing'!AI$12:AI$458)</f>
        <v>1251</v>
      </c>
      <c r="AJ76" s="37">
        <f>SUMIF('C-Existing'!$B$12:$B$458,$B76,'C-Existing'!AJ$12:AJ$458)</f>
        <v>332766</v>
      </c>
      <c r="AK76" s="37">
        <f>SUMIF('C-Existing'!$B$12:$B$458,$B76,'C-Existing'!AK$12:AK$458)</f>
        <v>0</v>
      </c>
      <c r="AL76" s="37">
        <f>SUMIF('C-Existing'!$B$12:$B$458,$B76,'C-Existing'!AL$12:AL$458)</f>
        <v>0</v>
      </c>
      <c r="AM76" s="37">
        <f>SUMIF('C-Existing'!$B$12:$B$458,$B76,'C-Existing'!AM$12:AM$458)</f>
        <v>0</v>
      </c>
      <c r="AN76" s="37">
        <f>SUMIF('C-Existing'!$B$12:$B$458,$B76,'C-Existing'!AN$12:AN$458)</f>
        <v>0</v>
      </c>
      <c r="AR76" s="37"/>
    </row>
    <row r="77" spans="1:44" x14ac:dyDescent="0.2">
      <c r="A77" s="1">
        <f t="shared" ref="A77:A140" si="5">MONTH(B77)</f>
        <v>9</v>
      </c>
      <c r="B77" s="101">
        <f t="shared" ref="B77:B108" si="6">EOMONTH(B76,1)</f>
        <v>45199</v>
      </c>
      <c r="C77" s="37">
        <f>SUMIF('C-Existing'!$B$12:$B$458,$B77,'C-Existing'!C$12:C$458)</f>
        <v>2059179.7299999997</v>
      </c>
      <c r="D77" s="37">
        <f>SUMIF('C-Existing'!$B$12:$B$458,$B77,'C-Existing'!D$12:D$458)</f>
        <v>131052071.24000001</v>
      </c>
      <c r="E77" s="37">
        <f>SUMIF('C-Existing'!$B$12:$B$458,$B77,'C-Existing'!E$12:E$458)</f>
        <v>0</v>
      </c>
      <c r="F77" s="37">
        <f>SUMIF('C-Existing'!$B$12:$B$458,$B77,'C-Existing'!F$12:F$458)</f>
        <v>0</v>
      </c>
      <c r="G77" s="37">
        <f>SUMIF('C-Existing'!$B$12:$B$458,$B77,'C-Existing'!G$12:G$458)</f>
        <v>2633</v>
      </c>
      <c r="H77" s="37">
        <f>SUMIF('C-Existing'!$B$12:$B$458,$B77,'C-Existing'!H$12:H$458)</f>
        <v>4216550.03</v>
      </c>
      <c r="I77" s="37">
        <f>SUMIF('C-Existing'!$B$12:$B$458,$B77,'C-Existing'!I$12:I$458)</f>
        <v>0</v>
      </c>
      <c r="J77" s="37">
        <f>SUMIF('C-Existing'!$B$12:$B$458,$B77,'C-Existing'!J$12:J$458)</f>
        <v>4216550.03</v>
      </c>
      <c r="K77" s="37">
        <f>SUMIF('C-Existing'!$B$12:$B$458,$B77,'C-Existing'!K$12:K$458)</f>
        <v>39038.089999999997</v>
      </c>
      <c r="L77" s="37">
        <f>SUMIF('C-Existing'!$B$12:$B$458,$B77,'C-Existing'!L$12:L$458)</f>
        <v>39038.089999999997</v>
      </c>
      <c r="M77" s="37">
        <f>SUMIF('C-Existing'!$B$12:$B$458,$B77,'C-Existing'!M$12:M$458)</f>
        <v>880403</v>
      </c>
      <c r="N77" s="37">
        <f>SUMIF('C-Existing'!$B$12:$B$458,$B77,'C-Existing'!N$12:N$458)</f>
        <v>0</v>
      </c>
      <c r="O77" s="37">
        <f>SUMIF('C-Existing'!$B$12:$B$458,$B77,'C-Existing'!O$12:O$458)</f>
        <v>589475</v>
      </c>
      <c r="P77" s="37">
        <f>SUMIF('C-Existing'!$B$12:$B$458,$B77,'C-Existing'!P$12:P$458)</f>
        <v>39038.089999999997</v>
      </c>
      <c r="Q77" s="37">
        <f>SUMIF('C-Existing'!$B$12:$B$458,$B77,'C-Existing'!Q$12:Q$458)</f>
        <v>550436.91</v>
      </c>
      <c r="R77" s="37">
        <f>SUMIF('C-Existing'!$B$12:$B$458,$B77,'C-Existing'!R$12:R$458)</f>
        <v>0</v>
      </c>
      <c r="S77" s="37">
        <f>SUMIF('C-Existing'!$B$12:$B$458,$B77,'C-Existing'!S$12:S$458)</f>
        <v>3666113.1200000006</v>
      </c>
      <c r="T77" s="37">
        <f>SUMIF('C-Existing'!$B$12:$B$458,$B77,'C-Existing'!T$12:T$458)</f>
        <v>3666113.1200000006</v>
      </c>
      <c r="U77" s="37">
        <f>SUMIF('C-Existing'!$B$12:$B$458,$B77,'C-Existing'!U$12:U$458)</f>
        <v>1</v>
      </c>
      <c r="V77" s="37">
        <f>SUMIF('C-Existing'!$B$12:$B$458,$B77,'C-Existing'!V$12:V$458)</f>
        <v>33978.365658416667</v>
      </c>
      <c r="W77" s="37">
        <f>SUMIF('C-Existing'!$B$12:$B$458,$B77,'C-Existing'!W$12:W$458)</f>
        <v>0</v>
      </c>
      <c r="X77" s="37">
        <f>SUMIF('C-Existing'!$B$12:$B$458,$B77,'C-Existing'!X$12:X$458)</f>
        <v>209</v>
      </c>
      <c r="Y77" s="37">
        <f>SUMIF('C-Existing'!$B$12:$B$458,$B77,'C-Existing'!Y$12:Y$458)</f>
        <v>0</v>
      </c>
      <c r="Z77" s="37">
        <f>SUMIF('C-Existing'!$B$12:$B$458,$B77,'C-Existing'!Z$12:Z$458)</f>
        <v>0</v>
      </c>
      <c r="AA77" s="37">
        <f>SUMIF('C-Existing'!$B$12:$B$458,$B77,'C-Existing'!AA$12:AA$458)</f>
        <v>0</v>
      </c>
      <c r="AB77" s="37">
        <f>SUMIF('C-Existing'!$B$12:$B$458,$B77,'C-Existing'!AB$12:AB$458)</f>
        <v>0</v>
      </c>
      <c r="AC77" s="37">
        <f>SUMIF('C-Existing'!$B$12:$B$458,$B77,'C-Existing'!AC$12:AC$458)</f>
        <v>1392</v>
      </c>
      <c r="AD77" s="37">
        <f>SUMIF('C-Existing'!$B$12:$B$458,$B77,'C-Existing'!AD$12:AD$458)</f>
        <v>0</v>
      </c>
      <c r="AE77" s="56">
        <f>SUMIF('C-Existing'!$B$12:$B$458,$B77,'C-Existing'!AE$12:AE$458)</f>
        <v>9.6699999999999994E-2</v>
      </c>
      <c r="AF77" s="37">
        <f>SUMIF('C-Existing'!$B$12:$B$458,$B77,'C-Existing'!AF$12:AF$458)</f>
        <v>-5059.8600360000064</v>
      </c>
      <c r="AG77" s="37">
        <f>SUMIF('C-Existing'!$B$12:$B$458,$B77,'C-Existing'!AG$12:AG$458)</f>
        <v>0</v>
      </c>
      <c r="AH77" s="102">
        <f>SUMIF('C-Existing'!$B$12:$B$458,$B77,'C-Existing'!AH$12:AH$458)</f>
        <v>0</v>
      </c>
      <c r="AI77" s="37">
        <f>SUMIF('C-Existing'!$B$12:$B$458,$B77,'C-Existing'!AI$12:AI$458)</f>
        <v>1241</v>
      </c>
      <c r="AJ77" s="37">
        <f>SUMIF('C-Existing'!$B$12:$B$458,$B77,'C-Existing'!AJ$12:AJ$458)</f>
        <v>330106</v>
      </c>
      <c r="AK77" s="37">
        <f>SUMIF('C-Existing'!$B$12:$B$458,$B77,'C-Existing'!AK$12:AK$458)</f>
        <v>0</v>
      </c>
      <c r="AL77" s="37">
        <f>SUMIF('C-Existing'!$B$12:$B$458,$B77,'C-Existing'!AL$12:AL$458)</f>
        <v>0</v>
      </c>
      <c r="AM77" s="37">
        <f>SUMIF('C-Existing'!$B$12:$B$458,$B77,'C-Existing'!AM$12:AM$458)</f>
        <v>0</v>
      </c>
      <c r="AN77" s="37">
        <f>SUMIF('C-Existing'!$B$12:$B$458,$B77,'C-Existing'!AN$12:AN$458)</f>
        <v>0</v>
      </c>
      <c r="AR77" s="37"/>
    </row>
    <row r="78" spans="1:44" x14ac:dyDescent="0.2">
      <c r="A78" s="1">
        <f t="shared" si="5"/>
        <v>10</v>
      </c>
      <c r="B78" s="101">
        <f t="shared" si="6"/>
        <v>45230</v>
      </c>
      <c r="C78" s="37">
        <f>SUMIF('C-Existing'!$B$12:$B$458,$B78,'C-Existing'!C$12:C$458)</f>
        <v>1661739.93</v>
      </c>
      <c r="D78" s="37">
        <f>SUMIF('C-Existing'!$B$12:$B$458,$B78,'C-Existing'!D$12:D$458)</f>
        <v>132713811.17000002</v>
      </c>
      <c r="E78" s="37">
        <f>SUMIF('C-Existing'!$B$12:$B$458,$B78,'C-Existing'!E$12:E$458)</f>
        <v>0</v>
      </c>
      <c r="F78" s="37">
        <f>SUMIF('C-Existing'!$B$12:$B$458,$B78,'C-Existing'!F$12:F$458)</f>
        <v>0</v>
      </c>
      <c r="G78" s="37">
        <f>SUMIF('C-Existing'!$B$12:$B$458,$B78,'C-Existing'!G$12:G$458)</f>
        <v>2417</v>
      </c>
      <c r="H78" s="37">
        <f>SUMIF('C-Existing'!$B$12:$B$458,$B78,'C-Existing'!H$12:H$458)</f>
        <v>3666113.1200000006</v>
      </c>
      <c r="I78" s="37">
        <f>SUMIF('C-Existing'!$B$12:$B$458,$B78,'C-Existing'!I$12:I$458)</f>
        <v>0</v>
      </c>
      <c r="J78" s="37">
        <f>SUMIF('C-Existing'!$B$12:$B$458,$B78,'C-Existing'!J$12:J$458)</f>
        <v>3666113.1200000006</v>
      </c>
      <c r="K78" s="37">
        <f>SUMIF('C-Existing'!$B$12:$B$458,$B78,'C-Existing'!K$12:K$458)</f>
        <v>33941.97</v>
      </c>
      <c r="L78" s="37">
        <f>SUMIF('C-Existing'!$B$12:$B$458,$B78,'C-Existing'!L$12:L$458)</f>
        <v>33941.97</v>
      </c>
      <c r="M78" s="37">
        <f>SUMIF('C-Existing'!$B$12:$B$458,$B78,'C-Existing'!M$12:M$458)</f>
        <v>808393</v>
      </c>
      <c r="N78" s="37">
        <f>SUMIF('C-Existing'!$B$12:$B$458,$B78,'C-Existing'!N$12:N$458)</f>
        <v>0</v>
      </c>
      <c r="O78" s="37">
        <f>SUMIF('C-Existing'!$B$12:$B$458,$B78,'C-Existing'!O$12:O$458)</f>
        <v>541500</v>
      </c>
      <c r="P78" s="37">
        <f>SUMIF('C-Existing'!$B$12:$B$458,$B78,'C-Existing'!P$12:P$458)</f>
        <v>33941.97</v>
      </c>
      <c r="Q78" s="37">
        <f>SUMIF('C-Existing'!$B$12:$B$458,$B78,'C-Existing'!Q$12:Q$458)</f>
        <v>507558.03</v>
      </c>
      <c r="R78" s="37">
        <f>SUMIF('C-Existing'!$B$12:$B$458,$B78,'C-Existing'!R$12:R$458)</f>
        <v>0</v>
      </c>
      <c r="S78" s="37">
        <f>SUMIF('C-Existing'!$B$12:$B$458,$B78,'C-Existing'!S$12:S$458)</f>
        <v>3158555.09</v>
      </c>
      <c r="T78" s="37">
        <f>SUMIF('C-Existing'!$B$12:$B$458,$B78,'C-Existing'!T$12:T$458)</f>
        <v>3158555.09</v>
      </c>
      <c r="U78" s="37">
        <f>SUMIF('C-Existing'!$B$12:$B$458,$B78,'C-Existing'!U$12:U$458)</f>
        <v>1</v>
      </c>
      <c r="V78" s="37">
        <f>SUMIF('C-Existing'!$B$12:$B$458,$B78,'C-Existing'!V$12:V$458)</f>
        <v>29542.761558666669</v>
      </c>
      <c r="W78" s="37">
        <f>SUMIF('C-Existing'!$B$12:$B$458,$B78,'C-Existing'!W$12:W$458)</f>
        <v>0</v>
      </c>
      <c r="X78" s="37">
        <f>SUMIF('C-Existing'!$B$12:$B$458,$B78,'C-Existing'!X$12:X$458)</f>
        <v>209</v>
      </c>
      <c r="Y78" s="37">
        <f>SUMIF('C-Existing'!$B$12:$B$458,$B78,'C-Existing'!Y$12:Y$458)</f>
        <v>0</v>
      </c>
      <c r="Z78" s="37">
        <f>SUMIF('C-Existing'!$B$12:$B$458,$B78,'C-Existing'!Z$12:Z$458)</f>
        <v>0</v>
      </c>
      <c r="AA78" s="37">
        <f>SUMIF('C-Existing'!$B$12:$B$458,$B78,'C-Existing'!AA$12:AA$458)</f>
        <v>0</v>
      </c>
      <c r="AB78" s="37">
        <f>SUMIF('C-Existing'!$B$12:$B$458,$B78,'C-Existing'!AB$12:AB$458)</f>
        <v>0</v>
      </c>
      <c r="AC78" s="37">
        <f>SUMIF('C-Existing'!$B$12:$B$458,$B78,'C-Existing'!AC$12:AC$458)</f>
        <v>1277</v>
      </c>
      <c r="AD78" s="37">
        <f>SUMIF('C-Existing'!$B$12:$B$458,$B78,'C-Existing'!AD$12:AD$458)</f>
        <v>0</v>
      </c>
      <c r="AE78" s="56">
        <f>SUMIF('C-Existing'!$B$12:$B$458,$B78,'C-Existing'!AE$12:AE$458)</f>
        <v>9.6699999999999994E-2</v>
      </c>
      <c r="AF78" s="37">
        <f>SUMIF('C-Existing'!$B$12:$B$458,$B78,'C-Existing'!AF$12:AF$458)</f>
        <v>-4399.3357440000054</v>
      </c>
      <c r="AG78" s="37">
        <f>SUMIF('C-Existing'!$B$12:$B$458,$B78,'C-Existing'!AG$12:AG$458)</f>
        <v>0</v>
      </c>
      <c r="AH78" s="102">
        <f>SUMIF('C-Existing'!$B$12:$B$458,$B78,'C-Existing'!AH$12:AH$458)</f>
        <v>0</v>
      </c>
      <c r="AI78" s="37">
        <f>SUMIF('C-Existing'!$B$12:$B$458,$B78,'C-Existing'!AI$12:AI$458)</f>
        <v>1140</v>
      </c>
      <c r="AJ78" s="37">
        <f>SUMIF('C-Existing'!$B$12:$B$458,$B78,'C-Existing'!AJ$12:AJ$458)</f>
        <v>303240</v>
      </c>
      <c r="AK78" s="37">
        <f>SUMIF('C-Existing'!$B$12:$B$458,$B78,'C-Existing'!AK$12:AK$458)</f>
        <v>0</v>
      </c>
      <c r="AL78" s="37">
        <f>SUMIF('C-Existing'!$B$12:$B$458,$B78,'C-Existing'!AL$12:AL$458)</f>
        <v>0</v>
      </c>
      <c r="AM78" s="37">
        <f>SUMIF('C-Existing'!$B$12:$B$458,$B78,'C-Existing'!AM$12:AM$458)</f>
        <v>0</v>
      </c>
      <c r="AN78" s="37">
        <f>SUMIF('C-Existing'!$B$12:$B$458,$B78,'C-Existing'!AN$12:AN$458)</f>
        <v>0</v>
      </c>
      <c r="AR78" s="37"/>
    </row>
    <row r="79" spans="1:44" x14ac:dyDescent="0.2">
      <c r="A79" s="1">
        <f t="shared" si="5"/>
        <v>11</v>
      </c>
      <c r="B79" s="101">
        <f t="shared" si="6"/>
        <v>45260</v>
      </c>
      <c r="C79" s="37">
        <f>SUMIF('C-Existing'!$B$12:$B$458,$B79,'C-Existing'!C$12:C$458)</f>
        <v>1044460.2999999999</v>
      </c>
      <c r="D79" s="37">
        <f>SUMIF('C-Existing'!$B$12:$B$458,$B79,'C-Existing'!D$12:D$458)</f>
        <v>133758271.47000001</v>
      </c>
      <c r="E79" s="37">
        <f>SUMIF('C-Existing'!$B$12:$B$458,$B79,'C-Existing'!E$12:E$458)</f>
        <v>0</v>
      </c>
      <c r="F79" s="37">
        <f>SUMIF('C-Existing'!$B$12:$B$458,$B79,'C-Existing'!F$12:F$458)</f>
        <v>0</v>
      </c>
      <c r="G79" s="37">
        <f>SUMIF('C-Existing'!$B$12:$B$458,$B79,'C-Existing'!G$12:G$458)</f>
        <v>2059</v>
      </c>
      <c r="H79" s="37">
        <f>SUMIF('C-Existing'!$B$12:$B$458,$B79,'C-Existing'!H$12:H$458)</f>
        <v>3158555.09</v>
      </c>
      <c r="I79" s="37">
        <f>SUMIF('C-Existing'!$B$12:$B$458,$B79,'C-Existing'!I$12:I$458)</f>
        <v>0</v>
      </c>
      <c r="J79" s="37">
        <f>SUMIF('C-Existing'!$B$12:$B$458,$B79,'C-Existing'!J$12:J$458)</f>
        <v>3158555.09</v>
      </c>
      <c r="K79" s="37">
        <f>SUMIF('C-Existing'!$B$12:$B$458,$B79,'C-Existing'!K$12:K$458)</f>
        <v>29242.84</v>
      </c>
      <c r="L79" s="37">
        <f>SUMIF('C-Existing'!$B$12:$B$458,$B79,'C-Existing'!L$12:L$458)</f>
        <v>29242.84</v>
      </c>
      <c r="M79" s="37">
        <f>SUMIF('C-Existing'!$B$12:$B$458,$B79,'C-Existing'!M$12:M$458)</f>
        <v>689681</v>
      </c>
      <c r="N79" s="37">
        <f>SUMIF('C-Existing'!$B$12:$B$458,$B79,'C-Existing'!N$12:N$458)</f>
        <v>0</v>
      </c>
      <c r="O79" s="37">
        <f>SUMIF('C-Existing'!$B$12:$B$458,$B79,'C-Existing'!O$12:O$458)</f>
        <v>463125</v>
      </c>
      <c r="P79" s="37">
        <f>SUMIF('C-Existing'!$B$12:$B$458,$B79,'C-Existing'!P$12:P$458)</f>
        <v>29242.84</v>
      </c>
      <c r="Q79" s="37">
        <f>SUMIF('C-Existing'!$B$12:$B$458,$B79,'C-Existing'!Q$12:Q$458)</f>
        <v>433882.16000000015</v>
      </c>
      <c r="R79" s="37">
        <f>SUMIF('C-Existing'!$B$12:$B$458,$B79,'C-Existing'!R$12:R$458)</f>
        <v>0</v>
      </c>
      <c r="S79" s="37">
        <f>SUMIF('C-Existing'!$B$12:$B$458,$B79,'C-Existing'!S$12:S$458)</f>
        <v>2724672.9299999997</v>
      </c>
      <c r="T79" s="37">
        <f>SUMIF('C-Existing'!$B$12:$B$458,$B79,'C-Existing'!T$12:T$458)</f>
        <v>2724672.9299999997</v>
      </c>
      <c r="U79" s="37">
        <f>SUMIF('C-Existing'!$B$12:$B$458,$B79,'C-Existing'!U$12:U$458)</f>
        <v>1</v>
      </c>
      <c r="V79" s="37">
        <f>SUMIF('C-Existing'!$B$12:$B$458,$B79,'C-Existing'!V$12:V$458)</f>
        <v>25452.689766916661</v>
      </c>
      <c r="W79" s="37">
        <f>SUMIF('C-Existing'!$B$12:$B$458,$B79,'C-Existing'!W$12:W$458)</f>
        <v>0</v>
      </c>
      <c r="X79" s="37">
        <f>SUMIF('C-Existing'!$B$12:$B$458,$B79,'C-Existing'!X$12:X$458)</f>
        <v>209</v>
      </c>
      <c r="Y79" s="37">
        <f>SUMIF('C-Existing'!$B$12:$B$458,$B79,'C-Existing'!Y$12:Y$458)</f>
        <v>0</v>
      </c>
      <c r="Z79" s="37">
        <f>SUMIF('C-Existing'!$B$12:$B$458,$B79,'C-Existing'!Z$12:Z$458)</f>
        <v>0</v>
      </c>
      <c r="AA79" s="37">
        <f>SUMIF('C-Existing'!$B$12:$B$458,$B79,'C-Existing'!AA$12:AA$458)</f>
        <v>0</v>
      </c>
      <c r="AB79" s="37">
        <f>SUMIF('C-Existing'!$B$12:$B$458,$B79,'C-Existing'!AB$12:AB$458)</f>
        <v>0</v>
      </c>
      <c r="AC79" s="37">
        <f>SUMIF('C-Existing'!$B$12:$B$458,$B79,'C-Existing'!AC$12:AC$458)</f>
        <v>1084</v>
      </c>
      <c r="AD79" s="37">
        <f>SUMIF('C-Existing'!$B$12:$B$458,$B79,'C-Existing'!AD$12:AD$458)</f>
        <v>0</v>
      </c>
      <c r="AE79" s="56">
        <f>SUMIF('C-Existing'!$B$12:$B$458,$B79,'C-Existing'!AE$12:AE$458)</f>
        <v>9.6699999999999994E-2</v>
      </c>
      <c r="AF79" s="37">
        <f>SUMIF('C-Existing'!$B$12:$B$458,$B79,'C-Existing'!AF$12:AF$458)</f>
        <v>-3790.2661080000044</v>
      </c>
      <c r="AG79" s="37">
        <f>SUMIF('C-Existing'!$B$12:$B$458,$B79,'C-Existing'!AG$12:AG$458)</f>
        <v>0</v>
      </c>
      <c r="AH79" s="102">
        <f>SUMIF('C-Existing'!$B$12:$B$458,$B79,'C-Existing'!AH$12:AH$458)</f>
        <v>0</v>
      </c>
      <c r="AI79" s="37">
        <f>SUMIF('C-Existing'!$B$12:$B$458,$B79,'C-Existing'!AI$12:AI$458)</f>
        <v>975</v>
      </c>
      <c r="AJ79" s="37">
        <f>SUMIF('C-Existing'!$B$12:$B$458,$B79,'C-Existing'!AJ$12:AJ$458)</f>
        <v>259350</v>
      </c>
      <c r="AK79" s="37">
        <f>SUMIF('C-Existing'!$B$12:$B$458,$B79,'C-Existing'!AK$12:AK$458)</f>
        <v>0</v>
      </c>
      <c r="AL79" s="37">
        <f>SUMIF('C-Existing'!$B$12:$B$458,$B79,'C-Existing'!AL$12:AL$458)</f>
        <v>0</v>
      </c>
      <c r="AM79" s="37">
        <f>SUMIF('C-Existing'!$B$12:$B$458,$B79,'C-Existing'!AM$12:AM$458)</f>
        <v>0</v>
      </c>
      <c r="AN79" s="37">
        <f>SUMIF('C-Existing'!$B$12:$B$458,$B79,'C-Existing'!AN$12:AN$458)</f>
        <v>0</v>
      </c>
      <c r="AR79" s="37"/>
    </row>
    <row r="80" spans="1:44" x14ac:dyDescent="0.2">
      <c r="A80" s="1">
        <f t="shared" si="5"/>
        <v>12</v>
      </c>
      <c r="B80" s="101">
        <f t="shared" si="6"/>
        <v>45291</v>
      </c>
      <c r="C80" s="37">
        <f>SUMIF('C-Existing'!$B$12:$B$458,$B80,'C-Existing'!C$12:C$458)</f>
        <v>924321.19000000018</v>
      </c>
      <c r="D80" s="37">
        <f>SUMIF('C-Existing'!$B$12:$B$458,$B80,'C-Existing'!D$12:D$458)</f>
        <v>134682592.66000003</v>
      </c>
      <c r="E80" s="37">
        <f>SUMIF('C-Existing'!$B$12:$B$458,$B80,'C-Existing'!E$12:E$458)</f>
        <v>0</v>
      </c>
      <c r="F80" s="37">
        <f>SUMIF('C-Existing'!$B$12:$B$458,$B80,'C-Existing'!F$12:F$458)</f>
        <v>0</v>
      </c>
      <c r="G80" s="37">
        <f>SUMIF('C-Existing'!$B$12:$B$458,$B80,'C-Existing'!G$12:G$458)</f>
        <v>1663</v>
      </c>
      <c r="H80" s="37">
        <f>SUMIF('C-Existing'!$B$12:$B$458,$B80,'C-Existing'!H$12:H$458)</f>
        <v>2724672.9299999997</v>
      </c>
      <c r="I80" s="37">
        <f>SUMIF('C-Existing'!$B$12:$B$458,$B80,'C-Existing'!I$12:I$458)</f>
        <v>0</v>
      </c>
      <c r="J80" s="37">
        <f>SUMIF('C-Existing'!$B$12:$B$458,$B80,'C-Existing'!J$12:J$458)</f>
        <v>2724672.9299999997</v>
      </c>
      <c r="K80" s="37">
        <f>SUMIF('C-Existing'!$B$12:$B$458,$B80,'C-Existing'!K$12:K$458)</f>
        <v>25225.839999999997</v>
      </c>
      <c r="L80" s="37">
        <f>SUMIF('C-Existing'!$B$12:$B$458,$B80,'C-Existing'!L$12:L$458)</f>
        <v>25225.839999999997</v>
      </c>
      <c r="M80" s="37">
        <f>SUMIF('C-Existing'!$B$12:$B$458,$B80,'C-Existing'!M$12:M$458)</f>
        <v>556909</v>
      </c>
      <c r="N80" s="37">
        <f>SUMIF('C-Existing'!$B$12:$B$458,$B80,'C-Existing'!N$12:N$458)</f>
        <v>0</v>
      </c>
      <c r="O80" s="37">
        <f>SUMIF('C-Existing'!$B$12:$B$458,$B80,'C-Existing'!O$12:O$458)</f>
        <v>373825</v>
      </c>
      <c r="P80" s="37">
        <f>SUMIF('C-Existing'!$B$12:$B$458,$B80,'C-Existing'!P$12:P$458)</f>
        <v>25225.839999999997</v>
      </c>
      <c r="Q80" s="37">
        <f>SUMIF('C-Existing'!$B$12:$B$458,$B80,'C-Existing'!Q$12:Q$458)</f>
        <v>348599.16000000003</v>
      </c>
      <c r="R80" s="37">
        <f>SUMIF('C-Existing'!$B$12:$B$458,$B80,'C-Existing'!R$12:R$458)</f>
        <v>0</v>
      </c>
      <c r="S80" s="37">
        <f>SUMIF('C-Existing'!$B$12:$B$458,$B80,'C-Existing'!S$12:S$458)</f>
        <v>2376073.77</v>
      </c>
      <c r="T80" s="37">
        <f>SUMIF('C-Existing'!$B$12:$B$458,$B80,'C-Existing'!T$12:T$458)</f>
        <v>2376073.77</v>
      </c>
      <c r="U80" s="37">
        <f>SUMIF('C-Existing'!$B$12:$B$458,$B80,'C-Existing'!U$12:U$458)</f>
        <v>1</v>
      </c>
      <c r="V80" s="37">
        <f>SUMIF('C-Existing'!$B$12:$B$458,$B80,'C-Existing'!V$12:V$458)</f>
        <v>21956.322694249993</v>
      </c>
      <c r="W80" s="37">
        <f>SUMIF('C-Existing'!$B$12:$B$458,$B80,'C-Existing'!W$12:W$458)</f>
        <v>0</v>
      </c>
      <c r="X80" s="37">
        <f>SUMIF('C-Existing'!$B$12:$B$458,$B80,'C-Existing'!X$12:X$458)</f>
        <v>209</v>
      </c>
      <c r="Y80" s="37">
        <f>SUMIF('C-Existing'!$B$12:$B$458,$B80,'C-Existing'!Y$12:Y$458)</f>
        <v>0</v>
      </c>
      <c r="Z80" s="37">
        <f>SUMIF('C-Existing'!$B$12:$B$458,$B80,'C-Existing'!Z$12:Z$458)</f>
        <v>0</v>
      </c>
      <c r="AA80" s="37">
        <f>SUMIF('C-Existing'!$B$12:$B$458,$B80,'C-Existing'!AA$12:AA$458)</f>
        <v>0</v>
      </c>
      <c r="AB80" s="37">
        <f>SUMIF('C-Existing'!$B$12:$B$458,$B80,'C-Existing'!AB$12:AB$458)</f>
        <v>0</v>
      </c>
      <c r="AC80" s="37">
        <f>SUMIF('C-Existing'!$B$12:$B$458,$B80,'C-Existing'!AC$12:AC$458)</f>
        <v>876</v>
      </c>
      <c r="AD80" s="37">
        <f>SUMIF('C-Existing'!$B$12:$B$458,$B80,'C-Existing'!AD$12:AD$458)</f>
        <v>0</v>
      </c>
      <c r="AE80" s="56">
        <f>SUMIF('C-Existing'!$B$12:$B$458,$B80,'C-Existing'!AE$12:AE$458)</f>
        <v>9.6699999999999994E-2</v>
      </c>
      <c r="AF80" s="37">
        <f>SUMIF('C-Existing'!$B$12:$B$458,$B80,'C-Existing'!AF$12:AF$458)</f>
        <v>-3269.6075160000037</v>
      </c>
      <c r="AG80" s="37">
        <f>SUMIF('C-Existing'!$B$12:$B$458,$B80,'C-Existing'!AG$12:AG$458)</f>
        <v>0</v>
      </c>
      <c r="AH80" s="102">
        <f>SUMIF('C-Existing'!$B$12:$B$458,$B80,'C-Existing'!AH$12:AH$458)</f>
        <v>0</v>
      </c>
      <c r="AI80" s="37">
        <f>SUMIF('C-Existing'!$B$12:$B$458,$B80,'C-Existing'!AI$12:AI$458)</f>
        <v>787</v>
      </c>
      <c r="AJ80" s="37">
        <f>SUMIF('C-Existing'!$B$12:$B$458,$B80,'C-Existing'!AJ$12:AJ$458)</f>
        <v>209342</v>
      </c>
      <c r="AK80" s="37">
        <f>SUMIF('C-Existing'!$B$12:$B$458,$B80,'C-Existing'!AK$12:AK$458)</f>
        <v>0</v>
      </c>
      <c r="AL80" s="37">
        <f>SUMIF('C-Existing'!$B$12:$B$458,$B80,'C-Existing'!AL$12:AL$458)</f>
        <v>0</v>
      </c>
      <c r="AM80" s="37">
        <f>SUMIF('C-Existing'!$B$12:$B$458,$B80,'C-Existing'!AM$12:AM$458)</f>
        <v>0</v>
      </c>
      <c r="AN80" s="37">
        <f>SUMIF('C-Existing'!$B$12:$B$458,$B80,'C-Existing'!AN$12:AN$458)</f>
        <v>0</v>
      </c>
      <c r="AR80" s="37"/>
    </row>
    <row r="81" spans="1:44" x14ac:dyDescent="0.2">
      <c r="A81" s="1">
        <f t="shared" si="5"/>
        <v>1</v>
      </c>
      <c r="B81" s="101">
        <f t="shared" si="6"/>
        <v>45322</v>
      </c>
      <c r="C81" s="37">
        <f>SUMIF('C-Existing'!$B$12:$B$458,$B81,'C-Existing'!C$12:C$458)</f>
        <v>1141464.68</v>
      </c>
      <c r="D81" s="37">
        <f>SUMIF('C-Existing'!$B$12:$B$458,$B81,'C-Existing'!D$12:D$458)</f>
        <v>135824057.34000003</v>
      </c>
      <c r="E81" s="37">
        <f>SUMIF('C-Existing'!$B$12:$B$458,$B81,'C-Existing'!E$12:E$458)</f>
        <v>0</v>
      </c>
      <c r="F81" s="37">
        <f>SUMIF('C-Existing'!$B$12:$B$458,$B81,'C-Existing'!F$12:F$458)</f>
        <v>0</v>
      </c>
      <c r="G81" s="37">
        <f>SUMIF('C-Existing'!$B$12:$B$458,$B81,'C-Existing'!G$12:G$458)</f>
        <v>1045</v>
      </c>
      <c r="H81" s="37">
        <f>SUMIF('C-Existing'!$B$12:$B$458,$B81,'C-Existing'!H$12:H$458)</f>
        <v>2376073.77</v>
      </c>
      <c r="I81" s="37">
        <f>SUMIF('C-Existing'!$B$12:$B$458,$B81,'C-Existing'!I$12:I$458)</f>
        <v>0</v>
      </c>
      <c r="J81" s="37">
        <f>SUMIF('C-Existing'!$B$12:$B$458,$B81,'C-Existing'!J$12:J$458)</f>
        <v>2376073.77</v>
      </c>
      <c r="K81" s="37">
        <f>SUMIF('C-Existing'!$B$12:$B$458,$B81,'C-Existing'!K$12:K$458)</f>
        <v>21998.39</v>
      </c>
      <c r="L81" s="37">
        <f>SUMIF('C-Existing'!$B$12:$B$458,$B81,'C-Existing'!L$12:L$458)</f>
        <v>21998.39</v>
      </c>
      <c r="M81" s="37">
        <f>SUMIF('C-Existing'!$B$12:$B$458,$B81,'C-Existing'!M$12:M$458)</f>
        <v>350607</v>
      </c>
      <c r="N81" s="37">
        <f>SUMIF('C-Existing'!$B$12:$B$458,$B81,'C-Existing'!N$12:N$458)</f>
        <v>0</v>
      </c>
      <c r="O81" s="37">
        <f>SUMIF('C-Existing'!$B$12:$B$458,$B81,'C-Existing'!O$12:O$458)</f>
        <v>236075</v>
      </c>
      <c r="P81" s="37">
        <f>SUMIF('C-Existing'!$B$12:$B$458,$B81,'C-Existing'!P$12:P$458)</f>
        <v>21998.39</v>
      </c>
      <c r="Q81" s="37">
        <f>SUMIF('C-Existing'!$B$12:$B$458,$B81,'C-Existing'!Q$12:Q$458)</f>
        <v>214076.61</v>
      </c>
      <c r="R81" s="37">
        <f>SUMIF('C-Existing'!$B$12:$B$458,$B81,'C-Existing'!R$12:R$458)</f>
        <v>0</v>
      </c>
      <c r="S81" s="37">
        <f>SUMIF('C-Existing'!$B$12:$B$458,$B81,'C-Existing'!S$12:S$458)</f>
        <v>2161997.16</v>
      </c>
      <c r="T81" s="37">
        <f>SUMIF('C-Existing'!$B$12:$B$458,$B81,'C-Existing'!T$12:T$458)</f>
        <v>2161997.16</v>
      </c>
      <c r="U81" s="37">
        <f>SUMIF('C-Existing'!$B$12:$B$458,$B81,'C-Existing'!U$12:U$458)</f>
        <v>1</v>
      </c>
      <c r="V81" s="37">
        <f>SUMIF('C-Existing'!$B$12:$B$458,$B81,'C-Existing'!V$12:V$458)</f>
        <v>19147.194463249998</v>
      </c>
      <c r="W81" s="37">
        <f>SUMIF('C-Existing'!$B$12:$B$458,$B81,'C-Existing'!W$12:W$458)</f>
        <v>0</v>
      </c>
      <c r="X81" s="37">
        <f>SUMIF('C-Existing'!$B$12:$B$458,$B81,'C-Existing'!X$12:X$458)</f>
        <v>209</v>
      </c>
      <c r="Y81" s="37">
        <f>SUMIF('C-Existing'!$B$12:$B$458,$B81,'C-Existing'!Y$12:Y$458)</f>
        <v>0</v>
      </c>
      <c r="Z81" s="37">
        <f>SUMIF('C-Existing'!$B$12:$B$458,$B81,'C-Existing'!Z$12:Z$458)</f>
        <v>0</v>
      </c>
      <c r="AA81" s="37">
        <f>SUMIF('C-Existing'!$B$12:$B$458,$B81,'C-Existing'!AA$12:AA$458)</f>
        <v>0</v>
      </c>
      <c r="AB81" s="37">
        <f>SUMIF('C-Existing'!$B$12:$B$458,$B81,'C-Existing'!AB$12:AB$458)</f>
        <v>0</v>
      </c>
      <c r="AC81" s="37">
        <f>SUMIF('C-Existing'!$B$12:$B$458,$B81,'C-Existing'!AC$12:AC$458)</f>
        <v>548</v>
      </c>
      <c r="AD81" s="37">
        <f>SUMIF('C-Existing'!$B$12:$B$458,$B81,'C-Existing'!AD$12:AD$458)</f>
        <v>0</v>
      </c>
      <c r="AE81" s="56">
        <f>SUMIF('C-Existing'!$B$12:$B$458,$B81,'C-Existing'!AE$12:AE$458)</f>
        <v>9.6699999999999994E-2</v>
      </c>
      <c r="AF81" s="37">
        <f>SUMIF('C-Existing'!$B$12:$B$458,$B81,'C-Existing'!AF$12:AF$458)</f>
        <v>-2851.2885240000032</v>
      </c>
      <c r="AG81" s="37">
        <f>SUMIF('C-Existing'!$B$12:$B$458,$B81,'C-Existing'!AG$12:AG$458)</f>
        <v>0</v>
      </c>
      <c r="AH81" s="102">
        <f>SUMIF('C-Existing'!$B$12:$B$458,$B81,'C-Existing'!AH$12:AH$458)</f>
        <v>0</v>
      </c>
      <c r="AI81" s="37">
        <f>SUMIF('C-Existing'!$B$12:$B$458,$B81,'C-Existing'!AI$12:AI$458)</f>
        <v>497</v>
      </c>
      <c r="AJ81" s="37">
        <f>SUMIF('C-Existing'!$B$12:$B$458,$B81,'C-Existing'!AJ$12:AJ$458)</f>
        <v>132202</v>
      </c>
      <c r="AK81" s="37">
        <f>SUMIF('C-Existing'!$B$12:$B$458,$B81,'C-Existing'!AK$12:AK$458)</f>
        <v>0</v>
      </c>
      <c r="AL81" s="37">
        <f>SUMIF('C-Existing'!$B$12:$B$458,$B81,'C-Existing'!AL$12:AL$458)</f>
        <v>0</v>
      </c>
      <c r="AM81" s="37">
        <f>SUMIF('C-Existing'!$B$12:$B$458,$B81,'C-Existing'!AM$12:AM$458)</f>
        <v>0</v>
      </c>
      <c r="AN81" s="37">
        <f>SUMIF('C-Existing'!$B$12:$B$458,$B81,'C-Existing'!AN$12:AN$458)</f>
        <v>0</v>
      </c>
      <c r="AR81" s="37"/>
    </row>
    <row r="82" spans="1:44" x14ac:dyDescent="0.2">
      <c r="A82" s="1">
        <f t="shared" si="5"/>
        <v>2</v>
      </c>
      <c r="B82" s="101">
        <f t="shared" si="6"/>
        <v>45351</v>
      </c>
      <c r="C82" s="37">
        <f>SUMIF('C-Existing'!$B$12:$B$458,$B82,'C-Existing'!C$12:C$458)</f>
        <v>1410836.6700000002</v>
      </c>
      <c r="D82" s="37">
        <f>SUMIF('C-Existing'!$B$12:$B$458,$B82,'C-Existing'!D$12:D$458)</f>
        <v>137234894.01000002</v>
      </c>
      <c r="E82" s="37">
        <f>SUMIF('C-Existing'!$B$12:$B$458,$B82,'C-Existing'!E$12:E$458)</f>
        <v>0</v>
      </c>
      <c r="F82" s="37">
        <f>SUMIF('C-Existing'!$B$12:$B$458,$B82,'C-Existing'!F$12:F$458)</f>
        <v>0</v>
      </c>
      <c r="G82" s="37">
        <f>SUMIF('C-Existing'!$B$12:$B$458,$B82,'C-Existing'!G$12:G$458)</f>
        <v>920</v>
      </c>
      <c r="H82" s="37">
        <f>SUMIF('C-Existing'!$B$12:$B$458,$B82,'C-Existing'!H$12:H$458)</f>
        <v>2161997.16</v>
      </c>
      <c r="I82" s="37">
        <f>SUMIF('C-Existing'!$B$12:$B$458,$B82,'C-Existing'!I$12:I$458)</f>
        <v>0</v>
      </c>
      <c r="J82" s="37">
        <f>SUMIF('C-Existing'!$B$12:$B$458,$B82,'C-Existing'!J$12:J$458)</f>
        <v>2161997.16</v>
      </c>
      <c r="K82" s="37">
        <f>SUMIF('C-Existing'!$B$12:$B$458,$B82,'C-Existing'!K$12:K$458)</f>
        <v>20016.419999999998</v>
      </c>
      <c r="L82" s="37">
        <f>SUMIF('C-Existing'!$B$12:$B$458,$B82,'C-Existing'!L$12:L$458)</f>
        <v>20016.419999999998</v>
      </c>
      <c r="M82" s="37">
        <f>SUMIF('C-Existing'!$B$12:$B$458,$B82,'C-Existing'!M$12:M$458)</f>
        <v>308788</v>
      </c>
      <c r="N82" s="37">
        <f>SUMIF('C-Existing'!$B$12:$B$458,$B82,'C-Existing'!N$12:N$458)</f>
        <v>0</v>
      </c>
      <c r="O82" s="37">
        <f>SUMIF('C-Existing'!$B$12:$B$458,$B82,'C-Existing'!O$12:O$458)</f>
        <v>208050</v>
      </c>
      <c r="P82" s="37">
        <f>SUMIF('C-Existing'!$B$12:$B$458,$B82,'C-Existing'!P$12:P$458)</f>
        <v>20016.419999999998</v>
      </c>
      <c r="Q82" s="37">
        <f>SUMIF('C-Existing'!$B$12:$B$458,$B82,'C-Existing'!Q$12:Q$458)</f>
        <v>188033.58000000002</v>
      </c>
      <c r="R82" s="37">
        <f>SUMIF('C-Existing'!$B$12:$B$458,$B82,'C-Existing'!R$12:R$458)</f>
        <v>0</v>
      </c>
      <c r="S82" s="37">
        <f>SUMIF('C-Existing'!$B$12:$B$458,$B82,'C-Existing'!S$12:S$458)</f>
        <v>1973963.58</v>
      </c>
      <c r="T82" s="37">
        <f>SUMIF('C-Existing'!$B$12:$B$458,$B82,'C-Existing'!T$12:T$458)</f>
        <v>1973963.58</v>
      </c>
      <c r="U82" s="37">
        <f>SUMIF('C-Existing'!$B$12:$B$458,$B82,'C-Existing'!U$12:U$458)</f>
        <v>1</v>
      </c>
      <c r="V82" s="37">
        <f>SUMIF('C-Existing'!$B$12:$B$458,$B82,'C-Existing'!V$12:V$458)</f>
        <v>17422.093781</v>
      </c>
      <c r="W82" s="37">
        <f>SUMIF('C-Existing'!$B$12:$B$458,$B82,'C-Existing'!W$12:W$458)</f>
        <v>0</v>
      </c>
      <c r="X82" s="37">
        <f>SUMIF('C-Existing'!$B$12:$B$458,$B82,'C-Existing'!X$12:X$458)</f>
        <v>209</v>
      </c>
      <c r="Y82" s="37">
        <f>SUMIF('C-Existing'!$B$12:$B$458,$B82,'C-Existing'!Y$12:Y$458)</f>
        <v>0</v>
      </c>
      <c r="Z82" s="37">
        <f>SUMIF('C-Existing'!$B$12:$B$458,$B82,'C-Existing'!Z$12:Z$458)</f>
        <v>0</v>
      </c>
      <c r="AA82" s="37">
        <f>SUMIF('C-Existing'!$B$12:$B$458,$B82,'C-Existing'!AA$12:AA$458)</f>
        <v>0</v>
      </c>
      <c r="AB82" s="37">
        <f>SUMIF('C-Existing'!$B$12:$B$458,$B82,'C-Existing'!AB$12:AB$458)</f>
        <v>0</v>
      </c>
      <c r="AC82" s="37">
        <f>SUMIF('C-Existing'!$B$12:$B$458,$B82,'C-Existing'!AC$12:AC$458)</f>
        <v>482</v>
      </c>
      <c r="AD82" s="37">
        <f>SUMIF('C-Existing'!$B$12:$B$458,$B82,'C-Existing'!AD$12:AD$458)</f>
        <v>0</v>
      </c>
      <c r="AE82" s="56">
        <f>SUMIF('C-Existing'!$B$12:$B$458,$B82,'C-Existing'!AE$12:AE$458)</f>
        <v>9.6699999999999994E-2</v>
      </c>
      <c r="AF82" s="37">
        <f>SUMIF('C-Existing'!$B$12:$B$458,$B82,'C-Existing'!AF$12:AF$458)</f>
        <v>-2594.3965920000032</v>
      </c>
      <c r="AG82" s="37">
        <f>SUMIF('C-Existing'!$B$12:$B$458,$B82,'C-Existing'!AG$12:AG$458)</f>
        <v>0</v>
      </c>
      <c r="AH82" s="102">
        <f>SUMIF('C-Existing'!$B$12:$B$458,$B82,'C-Existing'!AH$12:AH$458)</f>
        <v>0</v>
      </c>
      <c r="AI82" s="37">
        <f>SUMIF('C-Existing'!$B$12:$B$458,$B82,'C-Existing'!AI$12:AI$458)</f>
        <v>438</v>
      </c>
      <c r="AJ82" s="37">
        <f>SUMIF('C-Existing'!$B$12:$B$458,$B82,'C-Existing'!AJ$12:AJ$458)</f>
        <v>116508</v>
      </c>
      <c r="AK82" s="37">
        <f>SUMIF('C-Existing'!$B$12:$B$458,$B82,'C-Existing'!AK$12:AK$458)</f>
        <v>0</v>
      </c>
      <c r="AL82" s="37">
        <f>SUMIF('C-Existing'!$B$12:$B$458,$B82,'C-Existing'!AL$12:AL$458)</f>
        <v>0</v>
      </c>
      <c r="AM82" s="37">
        <f>SUMIF('C-Existing'!$B$12:$B$458,$B82,'C-Existing'!AM$12:AM$458)</f>
        <v>0</v>
      </c>
      <c r="AN82" s="37">
        <f>SUMIF('C-Existing'!$B$12:$B$458,$B82,'C-Existing'!AN$12:AN$458)</f>
        <v>0</v>
      </c>
      <c r="AR82" s="37"/>
    </row>
    <row r="83" spans="1:44" x14ac:dyDescent="0.2">
      <c r="A83" s="1">
        <f t="shared" si="5"/>
        <v>3</v>
      </c>
      <c r="B83" s="101">
        <f t="shared" si="6"/>
        <v>45382</v>
      </c>
      <c r="C83" s="37">
        <f>SUMIF('C-Existing'!$B$12:$B$458,$B83,'C-Existing'!C$12:C$458)</f>
        <v>1956260.7799999998</v>
      </c>
      <c r="D83" s="37">
        <f>SUMIF('C-Existing'!$B$12:$B$458,$B83,'C-Existing'!D$12:D$458)</f>
        <v>139191154.79000002</v>
      </c>
      <c r="E83" s="37">
        <f>SUMIF('C-Existing'!$B$12:$B$458,$B83,'C-Existing'!E$12:E$458)</f>
        <v>0</v>
      </c>
      <c r="F83" s="37">
        <f>SUMIF('C-Existing'!$B$12:$B$458,$B83,'C-Existing'!F$12:F$458)</f>
        <v>0</v>
      </c>
      <c r="G83" s="37">
        <f>SUMIF('C-Existing'!$B$12:$B$458,$B83,'C-Existing'!G$12:G$458)</f>
        <v>1119</v>
      </c>
      <c r="H83" s="37">
        <f>SUMIF('C-Existing'!$B$12:$B$458,$B83,'C-Existing'!H$12:H$458)</f>
        <v>1973963.58</v>
      </c>
      <c r="I83" s="37">
        <f>SUMIF('C-Existing'!$B$12:$B$458,$B83,'C-Existing'!I$12:I$458)</f>
        <v>0</v>
      </c>
      <c r="J83" s="37">
        <f>SUMIF('C-Existing'!$B$12:$B$458,$B83,'C-Existing'!J$12:J$458)</f>
        <v>1973963.58</v>
      </c>
      <c r="K83" s="37">
        <f>SUMIF('C-Existing'!$B$12:$B$458,$B83,'C-Existing'!K$12:K$458)</f>
        <v>18275.54</v>
      </c>
      <c r="L83" s="37">
        <f>SUMIF('C-Existing'!$B$12:$B$458,$B83,'C-Existing'!L$12:L$458)</f>
        <v>18275.54</v>
      </c>
      <c r="M83" s="37">
        <f>SUMIF('C-Existing'!$B$12:$B$458,$B83,'C-Existing'!M$12:M$458)</f>
        <v>378043</v>
      </c>
      <c r="N83" s="37">
        <f>SUMIF('C-Existing'!$B$12:$B$458,$B83,'C-Existing'!N$12:N$458)</f>
        <v>0</v>
      </c>
      <c r="O83" s="37">
        <f>SUMIF('C-Existing'!$B$12:$B$458,$B83,'C-Existing'!O$12:O$458)</f>
        <v>246892.82</v>
      </c>
      <c r="P83" s="37">
        <f>SUMIF('C-Existing'!$B$12:$B$458,$B83,'C-Existing'!P$12:P$458)</f>
        <v>18275.54</v>
      </c>
      <c r="Q83" s="37">
        <f>SUMIF('C-Existing'!$B$12:$B$458,$B83,'C-Existing'!Q$12:Q$458)</f>
        <v>228617.28</v>
      </c>
      <c r="R83" s="37">
        <f>SUMIF('C-Existing'!$B$12:$B$458,$B83,'C-Existing'!R$12:R$458)</f>
        <v>0</v>
      </c>
      <c r="S83" s="37">
        <f>SUMIF('C-Existing'!$B$12:$B$458,$B83,'C-Existing'!S$12:S$458)</f>
        <v>1745346.3</v>
      </c>
      <c r="T83" s="37">
        <f>SUMIF('C-Existing'!$B$12:$B$458,$B83,'C-Existing'!T$12:T$458)</f>
        <v>1745346.3</v>
      </c>
      <c r="U83" s="37">
        <f>SUMIF('C-Existing'!$B$12:$B$458,$B83,'C-Existing'!U$12:U$458)</f>
        <v>1</v>
      </c>
      <c r="V83" s="37">
        <f>SUMIF('C-Existing'!$B$12:$B$458,$B83,'C-Existing'!V$12:V$458)</f>
        <v>15906.856515499998</v>
      </c>
      <c r="W83" s="37">
        <f>SUMIF('C-Existing'!$B$12:$B$458,$B83,'C-Existing'!W$12:W$458)</f>
        <v>0</v>
      </c>
      <c r="X83" s="37">
        <f>SUMIF('C-Existing'!$B$12:$B$458,$B83,'C-Existing'!X$12:X$458)</f>
        <v>209</v>
      </c>
      <c r="Y83" s="37">
        <f>SUMIF('C-Existing'!$B$12:$B$458,$B83,'C-Existing'!Y$12:Y$458)</f>
        <v>0</v>
      </c>
      <c r="Z83" s="37">
        <f>SUMIF('C-Existing'!$B$12:$B$458,$B83,'C-Existing'!Z$12:Z$458)</f>
        <v>0</v>
      </c>
      <c r="AA83" s="37">
        <f>SUMIF('C-Existing'!$B$12:$B$458,$B83,'C-Existing'!AA$12:AA$458)</f>
        <v>0</v>
      </c>
      <c r="AB83" s="37">
        <f>SUMIF('C-Existing'!$B$12:$B$458,$B83,'C-Existing'!AB$12:AB$458)</f>
        <v>0</v>
      </c>
      <c r="AC83" s="37">
        <f>SUMIF('C-Existing'!$B$12:$B$458,$B83,'C-Existing'!AC$12:AC$458)</f>
        <v>599</v>
      </c>
      <c r="AD83" s="37">
        <f>SUMIF('C-Existing'!$B$12:$B$458,$B83,'C-Existing'!AD$12:AD$458)</f>
        <v>0</v>
      </c>
      <c r="AE83" s="56">
        <f>SUMIF('C-Existing'!$B$12:$B$458,$B83,'C-Existing'!AE$12:AE$458)</f>
        <v>9.6699999999999994E-2</v>
      </c>
      <c r="AF83" s="37">
        <f>SUMIF('C-Existing'!$B$12:$B$458,$B83,'C-Existing'!AF$12:AF$458)</f>
        <v>-2368.7562960000027</v>
      </c>
      <c r="AG83" s="37">
        <f>SUMIF('C-Existing'!$B$12:$B$458,$B83,'C-Existing'!AG$12:AG$458)</f>
        <v>0</v>
      </c>
      <c r="AH83" s="102">
        <f>SUMIF('C-Existing'!$B$12:$B$458,$B83,'C-Existing'!AH$12:AH$458)</f>
        <v>0</v>
      </c>
      <c r="AI83" s="37">
        <f>SUMIF('C-Existing'!$B$12:$B$458,$B83,'C-Existing'!AI$12:AI$458)</f>
        <v>520</v>
      </c>
      <c r="AJ83" s="37">
        <f>SUMIF('C-Existing'!$B$12:$B$458,$B83,'C-Existing'!AJ$12:AJ$458)</f>
        <v>138212.82</v>
      </c>
      <c r="AK83" s="37">
        <f>SUMIF('C-Existing'!$B$12:$B$458,$B83,'C-Existing'!AK$12:AK$458)</f>
        <v>0</v>
      </c>
      <c r="AL83" s="37">
        <f>SUMIF('C-Existing'!$B$12:$B$458,$B83,'C-Existing'!AL$12:AL$458)</f>
        <v>0</v>
      </c>
      <c r="AM83" s="37">
        <f>SUMIF('C-Existing'!$B$12:$B$458,$B83,'C-Existing'!AM$12:AM$458)</f>
        <v>0</v>
      </c>
      <c r="AN83" s="37">
        <f>SUMIF('C-Existing'!$B$12:$B$458,$B83,'C-Existing'!AN$12:AN$458)</f>
        <v>0</v>
      </c>
      <c r="AR83" s="37"/>
    </row>
    <row r="84" spans="1:44" x14ac:dyDescent="0.2">
      <c r="A84" s="1">
        <f t="shared" si="5"/>
        <v>4</v>
      </c>
      <c r="B84" s="101">
        <f t="shared" si="6"/>
        <v>45412</v>
      </c>
      <c r="C84" s="37">
        <f>SUMIF('C-Existing'!$B$12:$B$458,$B84,'C-Existing'!C$12:C$458)</f>
        <v>2064972.34</v>
      </c>
      <c r="D84" s="37">
        <f>SUMIF('C-Existing'!$B$12:$B$458,$B84,'C-Existing'!D$12:D$458)</f>
        <v>141256127.13000003</v>
      </c>
      <c r="E84" s="37">
        <f>SUMIF('C-Existing'!$B$12:$B$458,$B84,'C-Existing'!E$12:E$458)</f>
        <v>0</v>
      </c>
      <c r="F84" s="37">
        <f>SUMIF('C-Existing'!$B$12:$B$458,$B84,'C-Existing'!F$12:F$458)</f>
        <v>0</v>
      </c>
      <c r="G84" s="37">
        <f>SUMIF('C-Existing'!$B$12:$B$458,$B84,'C-Existing'!G$12:G$458)</f>
        <v>1289</v>
      </c>
      <c r="H84" s="37">
        <f>SUMIF('C-Existing'!$B$12:$B$458,$B84,'C-Existing'!H$12:H$458)</f>
        <v>1745346.3</v>
      </c>
      <c r="I84" s="37">
        <f>SUMIF('C-Existing'!$B$12:$B$458,$B84,'C-Existing'!I$12:I$458)</f>
        <v>0</v>
      </c>
      <c r="J84" s="37">
        <f>SUMIF('C-Existing'!$B$12:$B$458,$B84,'C-Existing'!J$12:J$458)</f>
        <v>1745346.3</v>
      </c>
      <c r="K84" s="37">
        <f>SUMIF('C-Existing'!$B$12:$B$458,$B84,'C-Existing'!K$12:K$458)</f>
        <v>16158.93</v>
      </c>
      <c r="L84" s="37">
        <f>SUMIF('C-Existing'!$B$12:$B$458,$B84,'C-Existing'!L$12:L$458)</f>
        <v>16158.93</v>
      </c>
      <c r="M84" s="37">
        <f>SUMIF('C-Existing'!$B$12:$B$458,$B84,'C-Existing'!M$12:M$458)</f>
        <v>424479</v>
      </c>
      <c r="N84" s="37">
        <f>SUMIF('C-Existing'!$B$12:$B$458,$B84,'C-Existing'!N$12:N$458)</f>
        <v>0</v>
      </c>
      <c r="O84" s="37">
        <f>SUMIF('C-Existing'!$B$12:$B$458,$B84,'C-Existing'!O$12:O$458)</f>
        <v>276925</v>
      </c>
      <c r="P84" s="37">
        <f>SUMIF('C-Existing'!$B$12:$B$458,$B84,'C-Existing'!P$12:P$458)</f>
        <v>16158.93</v>
      </c>
      <c r="Q84" s="37">
        <f>SUMIF('C-Existing'!$B$12:$B$458,$B84,'C-Existing'!Q$12:Q$458)</f>
        <v>260766.06999999998</v>
      </c>
      <c r="R84" s="37">
        <f>SUMIF('C-Existing'!$B$12:$B$458,$B84,'C-Existing'!R$12:R$458)</f>
        <v>0</v>
      </c>
      <c r="S84" s="37">
        <f>SUMIF('C-Existing'!$B$12:$B$458,$B84,'C-Existing'!S$12:S$458)</f>
        <v>1484580.2300000002</v>
      </c>
      <c r="T84" s="37">
        <f>SUMIF('C-Existing'!$B$12:$B$458,$B84,'C-Existing'!T$12:T$458)</f>
        <v>1484580.2300000002</v>
      </c>
      <c r="U84" s="37">
        <f>SUMIF('C-Existing'!$B$12:$B$458,$B84,'C-Existing'!U$12:U$458)</f>
        <v>1</v>
      </c>
      <c r="V84" s="37">
        <f>SUMIF('C-Existing'!$B$12:$B$458,$B84,'C-Existing'!V$12:V$458)</f>
        <v>14064.582267499998</v>
      </c>
      <c r="W84" s="37">
        <f>SUMIF('C-Existing'!$B$12:$B$458,$B84,'C-Existing'!W$12:W$458)</f>
        <v>0</v>
      </c>
      <c r="X84" s="37">
        <f>SUMIF('C-Existing'!$B$12:$B$458,$B84,'C-Existing'!X$12:X$458)</f>
        <v>209</v>
      </c>
      <c r="Y84" s="37">
        <f>SUMIF('C-Existing'!$B$12:$B$458,$B84,'C-Existing'!Y$12:Y$458)</f>
        <v>0</v>
      </c>
      <c r="Z84" s="37">
        <f>SUMIF('C-Existing'!$B$12:$B$458,$B84,'C-Existing'!Z$12:Z$458)</f>
        <v>0</v>
      </c>
      <c r="AA84" s="37">
        <f>SUMIF('C-Existing'!$B$12:$B$458,$B84,'C-Existing'!AA$12:AA$458)</f>
        <v>0</v>
      </c>
      <c r="AB84" s="37">
        <f>SUMIF('C-Existing'!$B$12:$B$458,$B84,'C-Existing'!AB$12:AB$458)</f>
        <v>0</v>
      </c>
      <c r="AC84" s="37">
        <f>SUMIF('C-Existing'!$B$12:$B$458,$B84,'C-Existing'!AC$12:AC$458)</f>
        <v>706</v>
      </c>
      <c r="AD84" s="37">
        <f>SUMIF('C-Existing'!$B$12:$B$458,$B84,'C-Existing'!AD$12:AD$458)</f>
        <v>0</v>
      </c>
      <c r="AE84" s="56">
        <f>SUMIF('C-Existing'!$B$12:$B$458,$B84,'C-Existing'!AE$12:AE$458)</f>
        <v>9.6699999999999994E-2</v>
      </c>
      <c r="AF84" s="37">
        <f>SUMIF('C-Existing'!$B$12:$B$458,$B84,'C-Existing'!AF$12:AF$458)</f>
        <v>-2094.4155600000026</v>
      </c>
      <c r="AG84" s="37">
        <f>SUMIF('C-Existing'!$B$12:$B$458,$B84,'C-Existing'!AG$12:AG$458)</f>
        <v>0</v>
      </c>
      <c r="AH84" s="102">
        <f>SUMIF('C-Existing'!$B$12:$B$458,$B84,'C-Existing'!AH$12:AH$458)</f>
        <v>0</v>
      </c>
      <c r="AI84" s="37">
        <f>SUMIF('C-Existing'!$B$12:$B$458,$B84,'C-Existing'!AI$12:AI$458)</f>
        <v>583</v>
      </c>
      <c r="AJ84" s="37">
        <f>SUMIF('C-Existing'!$B$12:$B$458,$B84,'C-Existing'!AJ$12:AJ$458)</f>
        <v>155078</v>
      </c>
      <c r="AK84" s="37">
        <f>SUMIF('C-Existing'!$B$12:$B$458,$B84,'C-Existing'!AK$12:AK$458)</f>
        <v>0</v>
      </c>
      <c r="AL84" s="37">
        <f>SUMIF('C-Existing'!$B$12:$B$458,$B84,'C-Existing'!AL$12:AL$458)</f>
        <v>0</v>
      </c>
      <c r="AM84" s="37">
        <f>SUMIF('C-Existing'!$B$12:$B$458,$B84,'C-Existing'!AM$12:AM$458)</f>
        <v>0</v>
      </c>
      <c r="AN84" s="37">
        <f>SUMIF('C-Existing'!$B$12:$B$458,$B84,'C-Existing'!AN$12:AN$458)</f>
        <v>0</v>
      </c>
      <c r="AR84" s="37"/>
    </row>
    <row r="85" spans="1:44" x14ac:dyDescent="0.2">
      <c r="A85" s="1">
        <f t="shared" si="5"/>
        <v>5</v>
      </c>
      <c r="B85" s="101">
        <f t="shared" si="6"/>
        <v>45443</v>
      </c>
      <c r="C85" s="37">
        <f>SUMIF('C-Existing'!$B$12:$B$458,$B85,'C-Existing'!C$12:C$458)</f>
        <v>2407961.7600000007</v>
      </c>
      <c r="D85" s="37">
        <f>SUMIF('C-Existing'!$B$12:$B$458,$B85,'C-Existing'!D$12:D$458)</f>
        <v>143664088.89000002</v>
      </c>
      <c r="E85" s="37">
        <f>SUMIF('C-Existing'!$B$12:$B$458,$B85,'C-Existing'!E$12:E$458)</f>
        <v>0</v>
      </c>
      <c r="F85" s="37">
        <f>SUMIF('C-Existing'!$B$12:$B$458,$B85,'C-Existing'!F$12:F$458)</f>
        <v>0</v>
      </c>
      <c r="G85" s="37">
        <f>SUMIF('C-Existing'!$B$12:$B$458,$B85,'C-Existing'!G$12:G$458)</f>
        <v>1793</v>
      </c>
      <c r="H85" s="37">
        <f>SUMIF('C-Existing'!$B$12:$B$458,$B85,'C-Existing'!H$12:H$458)</f>
        <v>1484580.23</v>
      </c>
      <c r="I85" s="37">
        <f>SUMIF('C-Existing'!$B$12:$B$458,$B85,'C-Existing'!I$12:I$458)</f>
        <v>0</v>
      </c>
      <c r="J85" s="37">
        <f>SUMIF('C-Existing'!$B$12:$B$458,$B85,'C-Existing'!J$12:J$458)</f>
        <v>1484580.2300000002</v>
      </c>
      <c r="K85" s="37">
        <f>SUMIF('C-Existing'!$B$12:$B$458,$B85,'C-Existing'!K$12:K$458)</f>
        <v>13744.68</v>
      </c>
      <c r="L85" s="37">
        <f>SUMIF('C-Existing'!$B$12:$B$458,$B85,'C-Existing'!L$12:L$458)</f>
        <v>13744.68</v>
      </c>
      <c r="M85" s="37">
        <f>SUMIF('C-Existing'!$B$12:$B$458,$B85,'C-Existing'!M$12:M$458)</f>
        <v>597645</v>
      </c>
      <c r="N85" s="37">
        <f>SUMIF('C-Existing'!$B$12:$B$458,$B85,'C-Existing'!N$12:N$458)</f>
        <v>0</v>
      </c>
      <c r="O85" s="37">
        <f>SUMIF('C-Existing'!$B$12:$B$458,$B85,'C-Existing'!O$12:O$458)</f>
        <v>377176.02</v>
      </c>
      <c r="P85" s="37">
        <f>SUMIF('C-Existing'!$B$12:$B$458,$B85,'C-Existing'!P$12:P$458)</f>
        <v>13744.68</v>
      </c>
      <c r="Q85" s="37">
        <f>SUMIF('C-Existing'!$B$12:$B$458,$B85,'C-Existing'!Q$12:Q$458)</f>
        <v>363431.34</v>
      </c>
      <c r="R85" s="37">
        <f>SUMIF('C-Existing'!$B$12:$B$458,$B85,'C-Existing'!R$12:R$458)</f>
        <v>0</v>
      </c>
      <c r="S85" s="37">
        <f>SUMIF('C-Existing'!$B$12:$B$458,$B85,'C-Existing'!S$12:S$458)</f>
        <v>1121148.8899999997</v>
      </c>
      <c r="T85" s="37">
        <f>SUMIF('C-Existing'!$B$12:$B$458,$B85,'C-Existing'!T$12:T$458)</f>
        <v>1121148.8899999997</v>
      </c>
      <c r="U85" s="37">
        <f>SUMIF('C-Existing'!$B$12:$B$458,$B85,'C-Existing'!U$12:U$458)</f>
        <v>1</v>
      </c>
      <c r="V85" s="37">
        <f>SUMIF('C-Existing'!$B$12:$B$458,$B85,'C-Existing'!V$12:V$458)</f>
        <v>11963.242353416666</v>
      </c>
      <c r="W85" s="37">
        <f>SUMIF('C-Existing'!$B$12:$B$458,$B85,'C-Existing'!W$12:W$458)</f>
        <v>0</v>
      </c>
      <c r="X85" s="37">
        <f>SUMIF('C-Existing'!$B$12:$B$458,$B85,'C-Existing'!X$12:X$458)</f>
        <v>209</v>
      </c>
      <c r="Y85" s="37">
        <f>SUMIF('C-Existing'!$B$12:$B$458,$B85,'C-Existing'!Y$12:Y$458)</f>
        <v>0</v>
      </c>
      <c r="Z85" s="37">
        <f>SUMIF('C-Existing'!$B$12:$B$458,$B85,'C-Existing'!Z$12:Z$458)</f>
        <v>0</v>
      </c>
      <c r="AA85" s="37">
        <f>SUMIF('C-Existing'!$B$12:$B$458,$B85,'C-Existing'!AA$12:AA$458)</f>
        <v>0</v>
      </c>
      <c r="AB85" s="37">
        <f>SUMIF('C-Existing'!$B$12:$B$458,$B85,'C-Existing'!AB$12:AB$458)</f>
        <v>0</v>
      </c>
      <c r="AC85" s="37">
        <f>SUMIF('C-Existing'!$B$12:$B$458,$B85,'C-Existing'!AC$12:AC$458)</f>
        <v>1001</v>
      </c>
      <c r="AD85" s="37">
        <f>SUMIF('C-Existing'!$B$12:$B$458,$B85,'C-Existing'!AD$12:AD$458)</f>
        <v>0</v>
      </c>
      <c r="AE85" s="56">
        <f>SUMIF('C-Existing'!$B$12:$B$458,$B85,'C-Existing'!AE$12:AE$458)</f>
        <v>9.6699999999999994E-2</v>
      </c>
      <c r="AF85" s="37">
        <f>SUMIF('C-Existing'!$B$12:$B$458,$B85,'C-Existing'!AF$12:AF$458)</f>
        <v>-1781.4962760000024</v>
      </c>
      <c r="AG85" s="37">
        <f>SUMIF('C-Existing'!$B$12:$B$458,$B85,'C-Existing'!AG$12:AG$458)</f>
        <v>0</v>
      </c>
      <c r="AH85" s="102">
        <f>SUMIF('C-Existing'!$B$12:$B$458,$B85,'C-Existing'!AH$12:AH$458)</f>
        <v>0</v>
      </c>
      <c r="AI85" s="37">
        <f>SUMIF('C-Existing'!$B$12:$B$458,$B85,'C-Existing'!AI$12:AI$458)</f>
        <v>792</v>
      </c>
      <c r="AJ85" s="37">
        <f>SUMIF('C-Existing'!$B$12:$B$458,$B85,'C-Existing'!AJ$12:AJ$458)</f>
        <v>210328.85</v>
      </c>
      <c r="AK85" s="37">
        <f>SUMIF('C-Existing'!$B$12:$B$458,$B85,'C-Existing'!AK$12:AK$458)</f>
        <v>0</v>
      </c>
      <c r="AL85" s="37">
        <f>SUMIF('C-Existing'!$B$12:$B$458,$B85,'C-Existing'!AL$12:AL$458)</f>
        <v>0</v>
      </c>
      <c r="AM85" s="37">
        <f>SUMIF('C-Existing'!$B$12:$B$458,$B85,'C-Existing'!AM$12:AM$458)</f>
        <v>0</v>
      </c>
      <c r="AN85" s="37">
        <f>SUMIF('C-Existing'!$B$12:$B$458,$B85,'C-Existing'!AN$12:AN$458)</f>
        <v>0</v>
      </c>
      <c r="AR85" s="37"/>
    </row>
    <row r="86" spans="1:44" x14ac:dyDescent="0.2">
      <c r="A86" s="1">
        <f t="shared" si="5"/>
        <v>6</v>
      </c>
      <c r="B86" s="101">
        <f t="shared" si="6"/>
        <v>45473</v>
      </c>
      <c r="C86" s="37">
        <f>SUMIF('C-Existing'!$B$12:$B$458,$B86,'C-Existing'!C$12:C$458)</f>
        <v>2306535.7800000003</v>
      </c>
      <c r="D86" s="37">
        <f>SUMIF('C-Existing'!$B$12:$B$458,$B86,'C-Existing'!D$12:D$458)</f>
        <v>145970624.67000002</v>
      </c>
      <c r="E86" s="37">
        <f>SUMIF('C-Existing'!$B$12:$B$458,$B86,'C-Existing'!E$12:E$458)</f>
        <v>0</v>
      </c>
      <c r="F86" s="37">
        <f>SUMIF('C-Existing'!$B$12:$B$458,$B86,'C-Existing'!F$12:F$458)</f>
        <v>0</v>
      </c>
      <c r="G86" s="37">
        <f>SUMIF('C-Existing'!$B$12:$B$458,$B86,'C-Existing'!G$12:G$458)</f>
        <v>1960</v>
      </c>
      <c r="H86" s="37">
        <f>SUMIF('C-Existing'!$B$12:$B$458,$B86,'C-Existing'!H$12:H$458)</f>
        <v>1121148.8899999997</v>
      </c>
      <c r="I86" s="37">
        <f>SUMIF('C-Existing'!$B$12:$B$458,$B86,'C-Existing'!I$12:I$458)</f>
        <v>0</v>
      </c>
      <c r="J86" s="37">
        <f>SUMIF('C-Existing'!$B$12:$B$458,$B86,'C-Existing'!J$12:J$458)</f>
        <v>1121148.8899999997</v>
      </c>
      <c r="K86" s="37">
        <f>SUMIF('C-Existing'!$B$12:$B$458,$B86,'C-Existing'!K$12:K$458)</f>
        <v>10379.919999999998</v>
      </c>
      <c r="L86" s="37">
        <f>SUMIF('C-Existing'!$B$12:$B$458,$B86,'C-Existing'!L$12:L$458)</f>
        <v>10379.919999999998</v>
      </c>
      <c r="M86" s="37">
        <f>SUMIF('C-Existing'!$B$12:$B$458,$B86,'C-Existing'!M$12:M$458)</f>
        <v>533064</v>
      </c>
      <c r="N86" s="37">
        <f>SUMIF('C-Existing'!$B$12:$B$458,$B86,'C-Existing'!N$12:N$458)</f>
        <v>0</v>
      </c>
      <c r="O86" s="37">
        <f>SUMIF('C-Existing'!$B$12:$B$458,$B86,'C-Existing'!O$12:O$458)</f>
        <v>124907.42</v>
      </c>
      <c r="P86" s="37">
        <f>SUMIF('C-Existing'!$B$12:$B$458,$B86,'C-Existing'!P$12:P$458)</f>
        <v>10379.919999999998</v>
      </c>
      <c r="Q86" s="37">
        <f>SUMIF('C-Existing'!$B$12:$B$458,$B86,'C-Existing'!Q$12:Q$458)</f>
        <v>114527.5</v>
      </c>
      <c r="R86" s="37">
        <f>SUMIF('C-Existing'!$B$12:$B$458,$B86,'C-Existing'!R$12:R$458)</f>
        <v>0</v>
      </c>
      <c r="S86" s="37">
        <f>SUMIF('C-Existing'!$B$12:$B$458,$B86,'C-Existing'!S$12:S$458)</f>
        <v>1006621.3899999999</v>
      </c>
      <c r="T86" s="37">
        <f>SUMIF('C-Existing'!$B$12:$B$458,$B86,'C-Existing'!T$12:T$458)</f>
        <v>1006621.3899999999</v>
      </c>
      <c r="U86" s="37">
        <f>SUMIF('C-Existing'!$B$12:$B$458,$B86,'C-Existing'!U$12:U$458)</f>
        <v>1</v>
      </c>
      <c r="V86" s="37">
        <f>SUMIF('C-Existing'!$B$12:$B$458,$B86,'C-Existing'!V$12:V$458)</f>
        <v>9034.5914719166631</v>
      </c>
      <c r="W86" s="37">
        <f>SUMIF('C-Existing'!$B$12:$B$458,$B86,'C-Existing'!W$12:W$458)</f>
        <v>0</v>
      </c>
      <c r="X86" s="37">
        <f>SUMIF('C-Existing'!$B$12:$B$458,$B86,'C-Existing'!X$12:X$458)</f>
        <v>209</v>
      </c>
      <c r="Y86" s="37">
        <f>SUMIF('C-Existing'!$B$12:$B$458,$B86,'C-Existing'!Y$12:Y$458)</f>
        <v>0</v>
      </c>
      <c r="Z86" s="37">
        <f>SUMIF('C-Existing'!$B$12:$B$458,$B86,'C-Existing'!Z$12:Z$458)</f>
        <v>0</v>
      </c>
      <c r="AA86" s="37">
        <f>SUMIF('C-Existing'!$B$12:$B$458,$B86,'C-Existing'!AA$12:AA$458)</f>
        <v>0</v>
      </c>
      <c r="AB86" s="37">
        <f>SUMIF('C-Existing'!$B$12:$B$458,$B86,'C-Existing'!AB$12:AB$458)</f>
        <v>0</v>
      </c>
      <c r="AC86" s="37">
        <f>SUMIF('C-Existing'!$B$12:$B$458,$B86,'C-Existing'!AC$12:AC$458)</f>
        <v>1697</v>
      </c>
      <c r="AD86" s="37">
        <f>SUMIF('C-Existing'!$B$12:$B$458,$B86,'C-Existing'!AD$12:AD$458)</f>
        <v>0</v>
      </c>
      <c r="AE86" s="56">
        <f>SUMIF('C-Existing'!$B$12:$B$458,$B86,'C-Existing'!AE$12:AE$458)</f>
        <v>9.6699999999999994E-2</v>
      </c>
      <c r="AF86" s="37">
        <f>SUMIF('C-Existing'!$B$12:$B$458,$B86,'C-Existing'!AF$12:AF$458)</f>
        <v>-1345.3786680000012</v>
      </c>
      <c r="AG86" s="37">
        <f>SUMIF('C-Existing'!$B$12:$B$458,$B86,'C-Existing'!AG$12:AG$458)</f>
        <v>0</v>
      </c>
      <c r="AH86" s="102">
        <f>SUMIF('C-Existing'!$B$12:$B$458,$B86,'C-Existing'!AH$12:AH$458)</f>
        <v>0</v>
      </c>
      <c r="AI86" s="37">
        <f>SUMIF('C-Existing'!$B$12:$B$458,$B86,'C-Existing'!AI$12:AI$458)</f>
        <v>263</v>
      </c>
      <c r="AJ86" s="37">
        <f>SUMIF('C-Existing'!$B$12:$B$458,$B86,'C-Existing'!AJ$12:AJ$458)</f>
        <v>69934.38</v>
      </c>
      <c r="AK86" s="37">
        <f>SUMIF('C-Existing'!$B$12:$B$458,$B86,'C-Existing'!AK$12:AK$458)</f>
        <v>0</v>
      </c>
      <c r="AL86" s="37">
        <f>SUMIF('C-Existing'!$B$12:$B$458,$B86,'C-Existing'!AL$12:AL$458)</f>
        <v>0</v>
      </c>
      <c r="AM86" s="37">
        <f>SUMIF('C-Existing'!$B$12:$B$458,$B86,'C-Existing'!AM$12:AM$458)</f>
        <v>0</v>
      </c>
      <c r="AN86" s="37">
        <f>SUMIF('C-Existing'!$B$12:$B$458,$B86,'C-Existing'!AN$12:AN$458)</f>
        <v>0</v>
      </c>
      <c r="AR86" s="37"/>
    </row>
    <row r="87" spans="1:44" x14ac:dyDescent="0.2">
      <c r="A87" s="1">
        <f t="shared" si="5"/>
        <v>7</v>
      </c>
      <c r="B87" s="101">
        <f t="shared" si="6"/>
        <v>45504</v>
      </c>
      <c r="C87" s="37">
        <f>SUMIF('C-Existing'!$B$12:$B$458,$B87,'C-Existing'!C$12:C$458)</f>
        <v>2203469.2800000003</v>
      </c>
      <c r="D87" s="37">
        <f>SUMIF('C-Existing'!$B$12:$B$458,$B87,'C-Existing'!D$12:D$458)</f>
        <v>148174093.95000002</v>
      </c>
      <c r="E87" s="37">
        <f>SUMIF('C-Existing'!$B$12:$B$458,$B87,'C-Existing'!E$12:E$458)</f>
        <v>0</v>
      </c>
      <c r="F87" s="37">
        <f>SUMIF('C-Existing'!$B$12:$B$458,$B87,'C-Existing'!F$12:F$458)</f>
        <v>0</v>
      </c>
      <c r="G87" s="37">
        <f>SUMIF('C-Existing'!$B$12:$B$458,$B87,'C-Existing'!G$12:G$458)</f>
        <v>2269</v>
      </c>
      <c r="H87" s="37">
        <f>SUMIF('C-Existing'!$B$12:$B$458,$B87,'C-Existing'!H$12:H$458)</f>
        <v>781642.58000000007</v>
      </c>
      <c r="I87" s="37">
        <f>SUMIF('C-Existing'!$B$12:$B$458,$B87,'C-Existing'!I$12:I$458)</f>
        <v>0</v>
      </c>
      <c r="J87" s="37">
        <f>SUMIF('C-Existing'!$B$12:$B$458,$B87,'C-Existing'!J$12:J$458)</f>
        <v>781642.58000000007</v>
      </c>
      <c r="K87" s="37">
        <f>SUMIF('C-Existing'!$B$12:$B$458,$B87,'C-Existing'!K$12:K$458)</f>
        <v>7236.6799999999994</v>
      </c>
      <c r="L87" s="37">
        <f>SUMIF('C-Existing'!$B$12:$B$458,$B87,'C-Existing'!L$12:L$458)</f>
        <v>7236.6799999999994</v>
      </c>
      <c r="M87" s="37">
        <f>SUMIF('C-Existing'!$B$12:$B$458,$B87,'C-Existing'!M$12:M$458)</f>
        <v>529283</v>
      </c>
      <c r="N87" s="37">
        <f>SUMIF('C-Existing'!$B$12:$B$458,$B87,'C-Existing'!N$12:N$458)</f>
        <v>0</v>
      </c>
      <c r="O87" s="37">
        <f>SUMIF('C-Existing'!$B$12:$B$458,$B87,'C-Existing'!O$12:O$458)</f>
        <v>98325</v>
      </c>
      <c r="P87" s="37">
        <f>SUMIF('C-Existing'!$B$12:$B$458,$B87,'C-Existing'!P$12:P$458)</f>
        <v>7236.6799999999994</v>
      </c>
      <c r="Q87" s="37">
        <f>SUMIF('C-Existing'!$B$12:$B$458,$B87,'C-Existing'!Q$12:Q$458)</f>
        <v>91088.320000000007</v>
      </c>
      <c r="R87" s="37">
        <f>SUMIF('C-Existing'!$B$12:$B$458,$B87,'C-Existing'!R$12:R$458)</f>
        <v>0</v>
      </c>
      <c r="S87" s="37">
        <f>SUMIF('C-Existing'!$B$12:$B$458,$B87,'C-Existing'!S$12:S$458)</f>
        <v>690554.26</v>
      </c>
      <c r="T87" s="37">
        <f>SUMIF('C-Existing'!$B$12:$B$458,$B87,'C-Existing'!T$12:T$458)</f>
        <v>690554.26</v>
      </c>
      <c r="U87" s="37">
        <f>SUMIF('C-Existing'!$B$12:$B$458,$B87,'C-Existing'!U$12:U$458)</f>
        <v>1</v>
      </c>
      <c r="V87" s="37">
        <f>SUMIF('C-Existing'!$B$12:$B$458,$B87,'C-Existing'!V$12:V$458)</f>
        <v>6298.7364571666667</v>
      </c>
      <c r="W87" s="37">
        <f>SUMIF('C-Existing'!$B$12:$B$458,$B87,'C-Existing'!W$12:W$458)</f>
        <v>0</v>
      </c>
      <c r="X87" s="37">
        <f>SUMIF('C-Existing'!$B$12:$B$458,$B87,'C-Existing'!X$12:X$458)</f>
        <v>209</v>
      </c>
      <c r="Y87" s="37">
        <f>SUMIF('C-Existing'!$B$12:$B$458,$B87,'C-Existing'!Y$12:Y$458)</f>
        <v>0</v>
      </c>
      <c r="Z87" s="37">
        <f>SUMIF('C-Existing'!$B$12:$B$458,$B87,'C-Existing'!Z$12:Z$458)</f>
        <v>0</v>
      </c>
      <c r="AA87" s="37">
        <f>SUMIF('C-Existing'!$B$12:$B$458,$B87,'C-Existing'!AA$12:AA$458)</f>
        <v>0</v>
      </c>
      <c r="AB87" s="37">
        <f>SUMIF('C-Existing'!$B$12:$B$458,$B87,'C-Existing'!AB$12:AB$458)</f>
        <v>0</v>
      </c>
      <c r="AC87" s="37">
        <f>SUMIF('C-Existing'!$B$12:$B$458,$B87,'C-Existing'!AC$12:AC$458)</f>
        <v>2062</v>
      </c>
      <c r="AD87" s="37">
        <f>SUMIF('C-Existing'!$B$12:$B$458,$B87,'C-Existing'!AD$12:AD$458)</f>
        <v>0</v>
      </c>
      <c r="AE87" s="56">
        <f>SUMIF('C-Existing'!$B$12:$B$458,$B87,'C-Existing'!AE$12:AE$458)</f>
        <v>9.6699999999999994E-2</v>
      </c>
      <c r="AF87" s="37">
        <f>SUMIF('C-Existing'!$B$12:$B$458,$B87,'C-Existing'!AF$12:AF$458)</f>
        <v>-937.97109600000124</v>
      </c>
      <c r="AG87" s="37">
        <f>SUMIF('C-Existing'!$B$12:$B$458,$B87,'C-Existing'!AG$12:AG$458)</f>
        <v>0</v>
      </c>
      <c r="AH87" s="102">
        <f>SUMIF('C-Existing'!$B$12:$B$458,$B87,'C-Existing'!AH$12:AH$458)</f>
        <v>0</v>
      </c>
      <c r="AI87" s="37">
        <f>SUMIF('C-Existing'!$B$12:$B$458,$B87,'C-Existing'!AI$12:AI$458)</f>
        <v>207</v>
      </c>
      <c r="AJ87" s="37">
        <f>SUMIF('C-Existing'!$B$12:$B$458,$B87,'C-Existing'!AJ$12:AJ$458)</f>
        <v>55062</v>
      </c>
      <c r="AK87" s="37">
        <f>SUMIF('C-Existing'!$B$12:$B$458,$B87,'C-Existing'!AK$12:AK$458)</f>
        <v>0</v>
      </c>
      <c r="AL87" s="37">
        <f>SUMIF('C-Existing'!$B$12:$B$458,$B87,'C-Existing'!AL$12:AL$458)</f>
        <v>0</v>
      </c>
      <c r="AM87" s="37">
        <f>SUMIF('C-Existing'!$B$12:$B$458,$B87,'C-Existing'!AM$12:AM$458)</f>
        <v>0</v>
      </c>
      <c r="AN87" s="37">
        <f>SUMIF('C-Existing'!$B$12:$B$458,$B87,'C-Existing'!AN$12:AN$458)</f>
        <v>0</v>
      </c>
      <c r="AR87" s="37"/>
    </row>
    <row r="88" spans="1:44" x14ac:dyDescent="0.2">
      <c r="A88" s="1">
        <f t="shared" si="5"/>
        <v>8</v>
      </c>
      <c r="B88" s="101">
        <f t="shared" si="6"/>
        <v>45535</v>
      </c>
      <c r="C88" s="37">
        <f>SUMIF('C-Existing'!$B$12:$B$458,$B88,'C-Existing'!C$12:C$458)</f>
        <v>2028128.9199999997</v>
      </c>
      <c r="D88" s="37">
        <f>SUMIF('C-Existing'!$B$12:$B$458,$B88,'C-Existing'!D$12:D$458)</f>
        <v>150202222.87</v>
      </c>
      <c r="E88" s="37">
        <f>SUMIF('C-Existing'!$B$12:$B$458,$B88,'C-Existing'!E$12:E$458)</f>
        <v>0</v>
      </c>
      <c r="F88" s="37">
        <f>SUMIF('C-Existing'!$B$12:$B$458,$B88,'C-Existing'!F$12:F$458)</f>
        <v>0</v>
      </c>
      <c r="G88" s="37">
        <f>SUMIF('C-Existing'!$B$12:$B$458,$B88,'C-Existing'!G$12:G$458)</f>
        <v>2223</v>
      </c>
      <c r="H88" s="37">
        <f>SUMIF('C-Existing'!$B$12:$B$458,$B88,'C-Existing'!H$12:H$458)</f>
        <v>690554.26</v>
      </c>
      <c r="I88" s="37">
        <f>SUMIF('C-Existing'!$B$12:$B$458,$B88,'C-Existing'!I$12:I$458)</f>
        <v>0</v>
      </c>
      <c r="J88" s="37">
        <f>SUMIF('C-Existing'!$B$12:$B$458,$B88,'C-Existing'!J$12:J$458)</f>
        <v>690554.26</v>
      </c>
      <c r="K88" s="37">
        <f>SUMIF('C-Existing'!$B$12:$B$458,$B88,'C-Existing'!K$12:K$458)</f>
        <v>6393.35</v>
      </c>
      <c r="L88" s="37">
        <f>SUMIF('C-Existing'!$B$12:$B$458,$B88,'C-Existing'!L$12:L$458)</f>
        <v>6393.35</v>
      </c>
      <c r="M88" s="37">
        <f>SUMIF('C-Existing'!$B$12:$B$458,$B88,'C-Existing'!M$12:M$458)</f>
        <v>518605</v>
      </c>
      <c r="N88" s="37">
        <f>SUMIF('C-Existing'!$B$12:$B$458,$B88,'C-Existing'!N$12:N$458)</f>
        <v>0</v>
      </c>
      <c r="O88" s="37">
        <f>SUMIF('C-Existing'!$B$12:$B$458,$B88,'C-Existing'!O$12:O$458)</f>
        <v>96425</v>
      </c>
      <c r="P88" s="37">
        <f>SUMIF('C-Existing'!$B$12:$B$458,$B88,'C-Existing'!P$12:P$458)</f>
        <v>6393.35</v>
      </c>
      <c r="Q88" s="37">
        <f>SUMIF('C-Existing'!$B$12:$B$458,$B88,'C-Existing'!Q$12:Q$458)</f>
        <v>90031.65</v>
      </c>
      <c r="R88" s="37">
        <f>SUMIF('C-Existing'!$B$12:$B$458,$B88,'C-Existing'!R$12:R$458)</f>
        <v>0</v>
      </c>
      <c r="S88" s="37">
        <f>SUMIF('C-Existing'!$B$12:$B$458,$B88,'C-Existing'!S$12:S$458)</f>
        <v>600522.61</v>
      </c>
      <c r="T88" s="37">
        <f>SUMIF('C-Existing'!$B$12:$B$458,$B88,'C-Existing'!T$12:T$458)</f>
        <v>600522.61</v>
      </c>
      <c r="U88" s="37">
        <f>SUMIF('C-Existing'!$B$12:$B$458,$B88,'C-Existing'!U$12:U$458)</f>
        <v>1</v>
      </c>
      <c r="V88" s="37">
        <f>SUMIF('C-Existing'!$B$12:$B$458,$B88,'C-Existing'!V$12:V$458)</f>
        <v>5564.716411833333</v>
      </c>
      <c r="W88" s="37">
        <f>SUMIF('C-Existing'!$B$12:$B$458,$B88,'C-Existing'!W$12:W$458)</f>
        <v>0</v>
      </c>
      <c r="X88" s="37">
        <f>SUMIF('C-Existing'!$B$12:$B$458,$B88,'C-Existing'!X$12:X$458)</f>
        <v>209</v>
      </c>
      <c r="Y88" s="37">
        <f>SUMIF('C-Existing'!$B$12:$B$458,$B88,'C-Existing'!Y$12:Y$458)</f>
        <v>0</v>
      </c>
      <c r="Z88" s="37">
        <f>SUMIF('C-Existing'!$B$12:$B$458,$B88,'C-Existing'!Z$12:Z$458)</f>
        <v>0</v>
      </c>
      <c r="AA88" s="37">
        <f>SUMIF('C-Existing'!$B$12:$B$458,$B88,'C-Existing'!AA$12:AA$458)</f>
        <v>0</v>
      </c>
      <c r="AB88" s="37">
        <f>SUMIF('C-Existing'!$B$12:$B$458,$B88,'C-Existing'!AB$12:AB$458)</f>
        <v>0</v>
      </c>
      <c r="AC88" s="37">
        <f>SUMIF('C-Existing'!$B$12:$B$458,$B88,'C-Existing'!AC$12:AC$458)</f>
        <v>2020</v>
      </c>
      <c r="AD88" s="37">
        <f>SUMIF('C-Existing'!$B$12:$B$458,$B88,'C-Existing'!AD$12:AD$458)</f>
        <v>0</v>
      </c>
      <c r="AE88" s="56">
        <f>SUMIF('C-Existing'!$B$12:$B$458,$B88,'C-Existing'!AE$12:AE$458)</f>
        <v>9.6699999999999994E-2</v>
      </c>
      <c r="AF88" s="37">
        <f>SUMIF('C-Existing'!$B$12:$B$458,$B88,'C-Existing'!AF$12:AF$458)</f>
        <v>-828.66511200000093</v>
      </c>
      <c r="AG88" s="37">
        <f>SUMIF('C-Existing'!$B$12:$B$458,$B88,'C-Existing'!AG$12:AG$458)</f>
        <v>0</v>
      </c>
      <c r="AH88" s="102">
        <f>SUMIF('C-Existing'!$B$12:$B$458,$B88,'C-Existing'!AH$12:AH$458)</f>
        <v>0</v>
      </c>
      <c r="AI88" s="37">
        <f>SUMIF('C-Existing'!$B$12:$B$458,$B88,'C-Existing'!AI$12:AI$458)</f>
        <v>203</v>
      </c>
      <c r="AJ88" s="37">
        <f>SUMIF('C-Existing'!$B$12:$B$458,$B88,'C-Existing'!AJ$12:AJ$458)</f>
        <v>53998</v>
      </c>
      <c r="AK88" s="37">
        <f>SUMIF('C-Existing'!$B$12:$B$458,$B88,'C-Existing'!AK$12:AK$458)</f>
        <v>0</v>
      </c>
      <c r="AL88" s="37">
        <f>SUMIF('C-Existing'!$B$12:$B$458,$B88,'C-Existing'!AL$12:AL$458)</f>
        <v>0</v>
      </c>
      <c r="AM88" s="37">
        <f>SUMIF('C-Existing'!$B$12:$B$458,$B88,'C-Existing'!AM$12:AM$458)</f>
        <v>0</v>
      </c>
      <c r="AN88" s="37">
        <f>SUMIF('C-Existing'!$B$12:$B$458,$B88,'C-Existing'!AN$12:AN$458)</f>
        <v>0</v>
      </c>
      <c r="AR88" s="37"/>
    </row>
    <row r="89" spans="1:44" x14ac:dyDescent="0.2">
      <c r="A89" s="1">
        <f t="shared" si="5"/>
        <v>9</v>
      </c>
      <c r="B89" s="101">
        <f t="shared" si="6"/>
        <v>45565</v>
      </c>
      <c r="C89" s="37">
        <f>SUMIF('C-Existing'!$B$12:$B$458,$B89,'C-Existing'!C$12:C$458)</f>
        <v>1526575.3399999992</v>
      </c>
      <c r="D89" s="37">
        <f>SUMIF('C-Existing'!$B$12:$B$458,$B89,'C-Existing'!D$12:D$458)</f>
        <v>151728798.21000001</v>
      </c>
      <c r="E89" s="37">
        <f>SUMIF('C-Existing'!$B$12:$B$458,$B89,'C-Existing'!E$12:E$458)</f>
        <v>0</v>
      </c>
      <c r="F89" s="37">
        <f>SUMIF('C-Existing'!$B$12:$B$458,$B89,'C-Existing'!F$12:F$458)</f>
        <v>0</v>
      </c>
      <c r="G89" s="37">
        <f>SUMIF('C-Existing'!$B$12:$B$458,$B89,'C-Existing'!G$12:G$458)</f>
        <v>1942</v>
      </c>
      <c r="H89" s="37">
        <f>SUMIF('C-Existing'!$B$12:$B$458,$B89,'C-Existing'!H$12:H$458)</f>
        <v>600522.61</v>
      </c>
      <c r="I89" s="37">
        <f>SUMIF('C-Existing'!$B$12:$B$458,$B89,'C-Existing'!I$12:I$458)</f>
        <v>0</v>
      </c>
      <c r="J89" s="37">
        <f>SUMIF('C-Existing'!$B$12:$B$458,$B89,'C-Existing'!J$12:J$458)</f>
        <v>600522.61</v>
      </c>
      <c r="K89" s="37">
        <f>SUMIF('C-Existing'!$B$12:$B$458,$B89,'C-Existing'!K$12:K$458)</f>
        <v>5559.82</v>
      </c>
      <c r="L89" s="37">
        <f>SUMIF('C-Existing'!$B$12:$B$458,$B89,'C-Existing'!L$12:L$458)</f>
        <v>5559.82</v>
      </c>
      <c r="M89" s="37">
        <f>SUMIF('C-Existing'!$B$12:$B$458,$B89,'C-Existing'!M$12:M$458)</f>
        <v>459078</v>
      </c>
      <c r="N89" s="37">
        <f>SUMIF('C-Existing'!$B$12:$B$458,$B89,'C-Existing'!N$12:N$458)</f>
        <v>0</v>
      </c>
      <c r="O89" s="37">
        <f>SUMIF('C-Existing'!$B$12:$B$458,$B89,'C-Existing'!O$12:O$458)</f>
        <v>95000</v>
      </c>
      <c r="P89" s="37">
        <f>SUMIF('C-Existing'!$B$12:$B$458,$B89,'C-Existing'!P$12:P$458)</f>
        <v>5559.82</v>
      </c>
      <c r="Q89" s="37">
        <f>SUMIF('C-Existing'!$B$12:$B$458,$B89,'C-Existing'!Q$12:Q$458)</f>
        <v>89440.18</v>
      </c>
      <c r="R89" s="37">
        <f>SUMIF('C-Existing'!$B$12:$B$458,$B89,'C-Existing'!R$12:R$458)</f>
        <v>0</v>
      </c>
      <c r="S89" s="37">
        <f>SUMIF('C-Existing'!$B$12:$B$458,$B89,'C-Existing'!S$12:S$458)</f>
        <v>511082.43</v>
      </c>
      <c r="T89" s="37">
        <f>SUMIF('C-Existing'!$B$12:$B$458,$B89,'C-Existing'!T$12:T$458)</f>
        <v>511082.43</v>
      </c>
      <c r="U89" s="37">
        <f>SUMIF('C-Existing'!$B$12:$B$458,$B89,'C-Existing'!U$12:U$458)</f>
        <v>1</v>
      </c>
      <c r="V89" s="37">
        <f>SUMIF('C-Existing'!$B$12:$B$458,$B89,'C-Existing'!V$12:V$458)</f>
        <v>4839.2113655833327</v>
      </c>
      <c r="W89" s="37">
        <f>SUMIF('C-Existing'!$B$12:$B$458,$B89,'C-Existing'!W$12:W$458)</f>
        <v>0</v>
      </c>
      <c r="X89" s="37">
        <f>SUMIF('C-Existing'!$B$12:$B$458,$B89,'C-Existing'!X$12:X$458)</f>
        <v>209</v>
      </c>
      <c r="Y89" s="37">
        <f>SUMIF('C-Existing'!$B$12:$B$458,$B89,'C-Existing'!Y$12:Y$458)</f>
        <v>0</v>
      </c>
      <c r="Z89" s="37">
        <f>SUMIF('C-Existing'!$B$12:$B$458,$B89,'C-Existing'!Z$12:Z$458)</f>
        <v>0</v>
      </c>
      <c r="AA89" s="37">
        <f>SUMIF('C-Existing'!$B$12:$B$458,$B89,'C-Existing'!AA$12:AA$458)</f>
        <v>0</v>
      </c>
      <c r="AB89" s="37">
        <f>SUMIF('C-Existing'!$B$12:$B$458,$B89,'C-Existing'!AB$12:AB$458)</f>
        <v>0</v>
      </c>
      <c r="AC89" s="37">
        <f>SUMIF('C-Existing'!$B$12:$B$458,$B89,'C-Existing'!AC$12:AC$458)</f>
        <v>1742</v>
      </c>
      <c r="AD89" s="37">
        <f>SUMIF('C-Existing'!$B$12:$B$458,$B89,'C-Existing'!AD$12:AD$458)</f>
        <v>0</v>
      </c>
      <c r="AE89" s="56">
        <f>SUMIF('C-Existing'!$B$12:$B$458,$B89,'C-Existing'!AE$12:AE$458)</f>
        <v>9.6699999999999994E-2</v>
      </c>
      <c r="AF89" s="37">
        <f>SUMIF('C-Existing'!$B$12:$B$458,$B89,'C-Existing'!AF$12:AF$458)</f>
        <v>-720.62713200000087</v>
      </c>
      <c r="AG89" s="37">
        <f>SUMIF('C-Existing'!$B$12:$B$458,$B89,'C-Existing'!AG$12:AG$458)</f>
        <v>0</v>
      </c>
      <c r="AH89" s="102">
        <f>SUMIF('C-Existing'!$B$12:$B$458,$B89,'C-Existing'!AH$12:AH$458)</f>
        <v>0</v>
      </c>
      <c r="AI89" s="37">
        <f>SUMIF('C-Existing'!$B$12:$B$458,$B89,'C-Existing'!AI$12:AI$458)</f>
        <v>200</v>
      </c>
      <c r="AJ89" s="37">
        <f>SUMIF('C-Existing'!$B$12:$B$458,$B89,'C-Existing'!AJ$12:AJ$458)</f>
        <v>53200</v>
      </c>
      <c r="AK89" s="37">
        <f>SUMIF('C-Existing'!$B$12:$B$458,$B89,'C-Existing'!AK$12:AK$458)</f>
        <v>0</v>
      </c>
      <c r="AL89" s="37">
        <f>SUMIF('C-Existing'!$B$12:$B$458,$B89,'C-Existing'!AL$12:AL$458)</f>
        <v>0</v>
      </c>
      <c r="AM89" s="37">
        <f>SUMIF('C-Existing'!$B$12:$B$458,$B89,'C-Existing'!AM$12:AM$458)</f>
        <v>0</v>
      </c>
      <c r="AN89" s="37">
        <f>SUMIF('C-Existing'!$B$12:$B$458,$B89,'C-Existing'!AN$12:AN$458)</f>
        <v>0</v>
      </c>
      <c r="AR89" s="37"/>
    </row>
    <row r="90" spans="1:44" x14ac:dyDescent="0.2">
      <c r="A90" s="1">
        <f t="shared" si="5"/>
        <v>10</v>
      </c>
      <c r="B90" s="101">
        <f t="shared" si="6"/>
        <v>45596</v>
      </c>
      <c r="C90" s="37">
        <f>SUMIF('C-Existing'!$B$12:$B$458,$B90,'C-Existing'!C$12:C$458)</f>
        <v>1200316.57</v>
      </c>
      <c r="D90" s="37">
        <f>SUMIF('C-Existing'!$B$12:$B$458,$B90,'C-Existing'!D$12:D$458)</f>
        <v>152929114.78</v>
      </c>
      <c r="E90" s="37">
        <f>SUMIF('C-Existing'!$B$12:$B$458,$B90,'C-Existing'!E$12:E$458)</f>
        <v>0</v>
      </c>
      <c r="F90" s="37">
        <f>SUMIF('C-Existing'!$B$12:$B$458,$B90,'C-Existing'!F$12:F$458)</f>
        <v>0</v>
      </c>
      <c r="G90" s="37">
        <f>SUMIF('C-Existing'!$B$12:$B$458,$B90,'C-Existing'!G$12:G$458)</f>
        <v>1741</v>
      </c>
      <c r="H90" s="37">
        <f>SUMIF('C-Existing'!$B$12:$B$458,$B90,'C-Existing'!H$12:H$458)</f>
        <v>511082.43</v>
      </c>
      <c r="I90" s="37">
        <f>SUMIF('C-Existing'!$B$12:$B$458,$B90,'C-Existing'!I$12:I$458)</f>
        <v>0</v>
      </c>
      <c r="J90" s="37">
        <f>SUMIF('C-Existing'!$B$12:$B$458,$B90,'C-Existing'!J$12:J$458)</f>
        <v>511082.43</v>
      </c>
      <c r="K90" s="37">
        <f>SUMIF('C-Existing'!$B$12:$B$458,$B90,'C-Existing'!K$12:K$458)</f>
        <v>4731.76</v>
      </c>
      <c r="L90" s="37">
        <f>SUMIF('C-Existing'!$B$12:$B$458,$B90,'C-Existing'!L$12:L$458)</f>
        <v>4731.76</v>
      </c>
      <c r="M90" s="37">
        <f>SUMIF('C-Existing'!$B$12:$B$458,$B90,'C-Existing'!M$12:M$458)</f>
        <v>413611</v>
      </c>
      <c r="N90" s="37">
        <f>SUMIF('C-Existing'!$B$12:$B$458,$B90,'C-Existing'!N$12:N$458)</f>
        <v>0</v>
      </c>
      <c r="O90" s="37">
        <f>SUMIF('C-Existing'!$B$12:$B$458,$B90,'C-Existing'!O$12:O$458)</f>
        <v>88825</v>
      </c>
      <c r="P90" s="37">
        <f>SUMIF('C-Existing'!$B$12:$B$458,$B90,'C-Existing'!P$12:P$458)</f>
        <v>4731.76</v>
      </c>
      <c r="Q90" s="37">
        <f>SUMIF('C-Existing'!$B$12:$B$458,$B90,'C-Existing'!Q$12:Q$458)</f>
        <v>84093.24</v>
      </c>
      <c r="R90" s="37">
        <f>SUMIF('C-Existing'!$B$12:$B$458,$B90,'C-Existing'!R$12:R$458)</f>
        <v>0</v>
      </c>
      <c r="S90" s="37">
        <f>SUMIF('C-Existing'!$B$12:$B$458,$B90,'C-Existing'!S$12:S$458)</f>
        <v>426989.19</v>
      </c>
      <c r="T90" s="37">
        <f>SUMIF('C-Existing'!$B$12:$B$458,$B90,'C-Existing'!T$12:T$458)</f>
        <v>426989.19</v>
      </c>
      <c r="U90" s="37">
        <f>SUMIF('C-Existing'!$B$12:$B$458,$B90,'C-Existing'!U$12:U$458)</f>
        <v>1</v>
      </c>
      <c r="V90" s="37">
        <f>SUMIF('C-Existing'!$B$12:$B$458,$B90,'C-Existing'!V$12:V$458)</f>
        <v>4118.4725817499993</v>
      </c>
      <c r="W90" s="37">
        <f>SUMIF('C-Existing'!$B$12:$B$458,$B90,'C-Existing'!W$12:W$458)</f>
        <v>0</v>
      </c>
      <c r="X90" s="37">
        <f>SUMIF('C-Existing'!$B$12:$B$458,$B90,'C-Existing'!X$12:X$458)</f>
        <v>209</v>
      </c>
      <c r="Y90" s="37">
        <f>SUMIF('C-Existing'!$B$12:$B$458,$B90,'C-Existing'!Y$12:Y$458)</f>
        <v>0</v>
      </c>
      <c r="Z90" s="37">
        <f>SUMIF('C-Existing'!$B$12:$B$458,$B90,'C-Existing'!Z$12:Z$458)</f>
        <v>0</v>
      </c>
      <c r="AA90" s="37">
        <f>SUMIF('C-Existing'!$B$12:$B$458,$B90,'C-Existing'!AA$12:AA$458)</f>
        <v>0</v>
      </c>
      <c r="AB90" s="37">
        <f>SUMIF('C-Existing'!$B$12:$B$458,$B90,'C-Existing'!AB$12:AB$458)</f>
        <v>0</v>
      </c>
      <c r="AC90" s="37">
        <f>SUMIF('C-Existing'!$B$12:$B$458,$B90,'C-Existing'!AC$12:AC$458)</f>
        <v>1554</v>
      </c>
      <c r="AD90" s="37">
        <f>SUMIF('C-Existing'!$B$12:$B$458,$B90,'C-Existing'!AD$12:AD$458)</f>
        <v>0</v>
      </c>
      <c r="AE90" s="56">
        <f>SUMIF('C-Existing'!$B$12:$B$458,$B90,'C-Existing'!AE$12:AE$458)</f>
        <v>9.6699999999999994E-2</v>
      </c>
      <c r="AF90" s="37">
        <f>SUMIF('C-Existing'!$B$12:$B$458,$B90,'C-Existing'!AF$12:AF$458)</f>
        <v>-613.29891600000076</v>
      </c>
      <c r="AG90" s="37">
        <f>SUMIF('C-Existing'!$B$12:$B$458,$B90,'C-Existing'!AG$12:AG$458)</f>
        <v>0</v>
      </c>
      <c r="AH90" s="102">
        <f>SUMIF('C-Existing'!$B$12:$B$458,$B90,'C-Existing'!AH$12:AH$458)</f>
        <v>0</v>
      </c>
      <c r="AI90" s="37">
        <f>SUMIF('C-Existing'!$B$12:$B$458,$B90,'C-Existing'!AI$12:AI$458)</f>
        <v>187</v>
      </c>
      <c r="AJ90" s="37">
        <f>SUMIF('C-Existing'!$B$12:$B$458,$B90,'C-Existing'!AJ$12:AJ$458)</f>
        <v>49742</v>
      </c>
      <c r="AK90" s="37">
        <f>SUMIF('C-Existing'!$B$12:$B$458,$B90,'C-Existing'!AK$12:AK$458)</f>
        <v>0</v>
      </c>
      <c r="AL90" s="37">
        <f>SUMIF('C-Existing'!$B$12:$B$458,$B90,'C-Existing'!AL$12:AL$458)</f>
        <v>0</v>
      </c>
      <c r="AM90" s="37">
        <f>SUMIF('C-Existing'!$B$12:$B$458,$B90,'C-Existing'!AM$12:AM$458)</f>
        <v>0</v>
      </c>
      <c r="AN90" s="37">
        <f>SUMIF('C-Existing'!$B$12:$B$458,$B90,'C-Existing'!AN$12:AN$458)</f>
        <v>0</v>
      </c>
      <c r="AR90" s="37"/>
    </row>
    <row r="91" spans="1:44" x14ac:dyDescent="0.2">
      <c r="A91" s="1">
        <f t="shared" si="5"/>
        <v>11</v>
      </c>
      <c r="B91" s="101">
        <f t="shared" si="6"/>
        <v>45626</v>
      </c>
      <c r="C91" s="37">
        <f>SUMIF('C-Existing'!$B$12:$B$458,$B91,'C-Existing'!C$12:C$458)</f>
        <v>757049.24</v>
      </c>
      <c r="D91" s="37">
        <f>SUMIF('C-Existing'!$B$12:$B$458,$B91,'C-Existing'!D$12:D$458)</f>
        <v>153686164.02000001</v>
      </c>
      <c r="E91" s="37">
        <f>SUMIF('C-Existing'!$B$12:$B$458,$B91,'C-Existing'!E$12:E$458)</f>
        <v>0</v>
      </c>
      <c r="F91" s="37">
        <f>SUMIF('C-Existing'!$B$12:$B$458,$B91,'C-Existing'!F$12:F$458)</f>
        <v>0</v>
      </c>
      <c r="G91" s="37">
        <f>SUMIF('C-Existing'!$B$12:$B$458,$B91,'C-Existing'!G$12:G$458)</f>
        <v>1482</v>
      </c>
      <c r="H91" s="37">
        <f>SUMIF('C-Existing'!$B$12:$B$458,$B91,'C-Existing'!H$12:H$458)</f>
        <v>426989.19</v>
      </c>
      <c r="I91" s="37">
        <f>SUMIF('C-Existing'!$B$12:$B$458,$B91,'C-Existing'!I$12:I$458)</f>
        <v>0</v>
      </c>
      <c r="J91" s="37">
        <f>SUMIF('C-Existing'!$B$12:$B$458,$B91,'C-Existing'!J$12:J$458)</f>
        <v>426989.19</v>
      </c>
      <c r="K91" s="37">
        <f>SUMIF('C-Existing'!$B$12:$B$458,$B91,'C-Existing'!K$12:K$458)</f>
        <v>3953.19</v>
      </c>
      <c r="L91" s="37">
        <f>SUMIF('C-Existing'!$B$12:$B$458,$B91,'C-Existing'!L$12:L$458)</f>
        <v>3953.19</v>
      </c>
      <c r="M91" s="37">
        <f>SUMIF('C-Existing'!$B$12:$B$458,$B91,'C-Existing'!M$12:M$458)</f>
        <v>352830</v>
      </c>
      <c r="N91" s="37">
        <f>SUMIF('C-Existing'!$B$12:$B$458,$B91,'C-Existing'!N$12:N$458)</f>
        <v>0</v>
      </c>
      <c r="O91" s="37">
        <f>SUMIF('C-Existing'!$B$12:$B$458,$B91,'C-Existing'!O$12:O$458)</f>
        <v>76950</v>
      </c>
      <c r="P91" s="37">
        <f>SUMIF('C-Existing'!$B$12:$B$458,$B91,'C-Existing'!P$12:P$458)</f>
        <v>3953.19</v>
      </c>
      <c r="Q91" s="37">
        <f>SUMIF('C-Existing'!$B$12:$B$458,$B91,'C-Existing'!Q$12:Q$458)</f>
        <v>72996.81</v>
      </c>
      <c r="R91" s="37">
        <f>SUMIF('C-Existing'!$B$12:$B$458,$B91,'C-Existing'!R$12:R$458)</f>
        <v>0</v>
      </c>
      <c r="S91" s="37">
        <f>SUMIF('C-Existing'!$B$12:$B$458,$B91,'C-Existing'!S$12:S$458)</f>
        <v>353992.38</v>
      </c>
      <c r="T91" s="37">
        <f>SUMIF('C-Existing'!$B$12:$B$458,$B91,'C-Existing'!T$12:T$458)</f>
        <v>353992.38</v>
      </c>
      <c r="U91" s="37">
        <f>SUMIF('C-Existing'!$B$12:$B$458,$B91,'C-Existing'!U$12:U$458)</f>
        <v>1</v>
      </c>
      <c r="V91" s="37">
        <f>SUMIF('C-Existing'!$B$12:$B$458,$B91,'C-Existing'!V$12:V$458)</f>
        <v>3440.8212227499994</v>
      </c>
      <c r="W91" s="37">
        <f>SUMIF('C-Existing'!$B$12:$B$458,$B91,'C-Existing'!W$12:W$458)</f>
        <v>0</v>
      </c>
      <c r="X91" s="37">
        <f>SUMIF('C-Existing'!$B$12:$B$458,$B91,'C-Existing'!X$12:X$458)</f>
        <v>209</v>
      </c>
      <c r="Y91" s="37">
        <f>SUMIF('C-Existing'!$B$12:$B$458,$B91,'C-Existing'!Y$12:Y$458)</f>
        <v>0</v>
      </c>
      <c r="Z91" s="37">
        <f>SUMIF('C-Existing'!$B$12:$B$458,$B91,'C-Existing'!Z$12:Z$458)</f>
        <v>0</v>
      </c>
      <c r="AA91" s="37">
        <f>SUMIF('C-Existing'!$B$12:$B$458,$B91,'C-Existing'!AA$12:AA$458)</f>
        <v>0</v>
      </c>
      <c r="AB91" s="37">
        <f>SUMIF('C-Existing'!$B$12:$B$458,$B91,'C-Existing'!AB$12:AB$458)</f>
        <v>0</v>
      </c>
      <c r="AC91" s="37">
        <f>SUMIF('C-Existing'!$B$12:$B$458,$B91,'C-Existing'!AC$12:AC$458)</f>
        <v>1320</v>
      </c>
      <c r="AD91" s="37">
        <f>SUMIF('C-Existing'!$B$12:$B$458,$B91,'C-Existing'!AD$12:AD$458)</f>
        <v>0</v>
      </c>
      <c r="AE91" s="56">
        <f>SUMIF('C-Existing'!$B$12:$B$458,$B91,'C-Existing'!AE$12:AE$458)</f>
        <v>9.6699999999999994E-2</v>
      </c>
      <c r="AF91" s="37">
        <f>SUMIF('C-Existing'!$B$12:$B$458,$B91,'C-Existing'!AF$12:AF$458)</f>
        <v>-512.38702800000056</v>
      </c>
      <c r="AG91" s="37">
        <f>SUMIF('C-Existing'!$B$12:$B$458,$B91,'C-Existing'!AG$12:AG$458)</f>
        <v>0</v>
      </c>
      <c r="AH91" s="102">
        <f>SUMIF('C-Existing'!$B$12:$B$458,$B91,'C-Existing'!AH$12:AH$458)</f>
        <v>0</v>
      </c>
      <c r="AI91" s="37">
        <f>SUMIF('C-Existing'!$B$12:$B$458,$B91,'C-Existing'!AI$12:AI$458)</f>
        <v>162</v>
      </c>
      <c r="AJ91" s="37">
        <f>SUMIF('C-Existing'!$B$12:$B$458,$B91,'C-Existing'!AJ$12:AJ$458)</f>
        <v>43092</v>
      </c>
      <c r="AK91" s="37">
        <f>SUMIF('C-Existing'!$B$12:$B$458,$B91,'C-Existing'!AK$12:AK$458)</f>
        <v>0</v>
      </c>
      <c r="AL91" s="37">
        <f>SUMIF('C-Existing'!$B$12:$B$458,$B91,'C-Existing'!AL$12:AL$458)</f>
        <v>0</v>
      </c>
      <c r="AM91" s="37">
        <f>SUMIF('C-Existing'!$B$12:$B$458,$B91,'C-Existing'!AM$12:AM$458)</f>
        <v>0</v>
      </c>
      <c r="AN91" s="37">
        <f>SUMIF('C-Existing'!$B$12:$B$458,$B91,'C-Existing'!AN$12:AN$458)</f>
        <v>0</v>
      </c>
      <c r="AR91" s="37"/>
    </row>
    <row r="92" spans="1:44" x14ac:dyDescent="0.2">
      <c r="A92" s="1">
        <f t="shared" si="5"/>
        <v>12</v>
      </c>
      <c r="B92" s="101">
        <f t="shared" si="6"/>
        <v>45657</v>
      </c>
      <c r="C92" s="37">
        <f>SUMIF('C-Existing'!$B$12:$B$458,$B92,'C-Existing'!C$12:C$458)</f>
        <v>670252.07000000007</v>
      </c>
      <c r="D92" s="37">
        <f>SUMIF('C-Existing'!$B$12:$B$458,$B92,'C-Existing'!D$12:D$458)</f>
        <v>154356416.09</v>
      </c>
      <c r="E92" s="37">
        <f>SUMIF('C-Existing'!$B$12:$B$458,$B92,'C-Existing'!E$12:E$458)</f>
        <v>0</v>
      </c>
      <c r="F92" s="37">
        <f>SUMIF('C-Existing'!$B$12:$B$458,$B92,'C-Existing'!F$12:F$458)</f>
        <v>0</v>
      </c>
      <c r="G92" s="37">
        <f>SUMIF('C-Existing'!$B$12:$B$458,$B92,'C-Existing'!G$12:G$458)</f>
        <v>1202</v>
      </c>
      <c r="H92" s="37">
        <f>SUMIF('C-Existing'!$B$12:$B$458,$B92,'C-Existing'!H$12:H$458)</f>
        <v>353992.38</v>
      </c>
      <c r="I92" s="37">
        <f>SUMIF('C-Existing'!$B$12:$B$458,$B92,'C-Existing'!I$12:I$458)</f>
        <v>0</v>
      </c>
      <c r="J92" s="37">
        <f>SUMIF('C-Existing'!$B$12:$B$458,$B92,'C-Existing'!J$12:J$458)</f>
        <v>353992.38</v>
      </c>
      <c r="K92" s="37">
        <f>SUMIF('C-Existing'!$B$12:$B$458,$B92,'C-Existing'!K$12:K$458)</f>
        <v>3277.37</v>
      </c>
      <c r="L92" s="37">
        <f>SUMIF('C-Existing'!$B$12:$B$458,$B92,'C-Existing'!L$12:L$458)</f>
        <v>3277.37</v>
      </c>
      <c r="M92" s="37">
        <f>SUMIF('C-Existing'!$B$12:$B$458,$B92,'C-Existing'!M$12:M$458)</f>
        <v>287128</v>
      </c>
      <c r="N92" s="37">
        <f>SUMIF('C-Existing'!$B$12:$B$458,$B92,'C-Existing'!N$12:N$458)</f>
        <v>0</v>
      </c>
      <c r="O92" s="37">
        <f>SUMIF('C-Existing'!$B$12:$B$458,$B92,'C-Existing'!O$12:O$458)</f>
        <v>64125</v>
      </c>
      <c r="P92" s="37">
        <f>SUMIF('C-Existing'!$B$12:$B$458,$B92,'C-Existing'!P$12:P$458)</f>
        <v>3277.37</v>
      </c>
      <c r="Q92" s="37">
        <f>SUMIF('C-Existing'!$B$12:$B$458,$B92,'C-Existing'!Q$12:Q$458)</f>
        <v>60847.630000000005</v>
      </c>
      <c r="R92" s="37">
        <f>SUMIF('C-Existing'!$B$12:$B$458,$B92,'C-Existing'!R$12:R$458)</f>
        <v>0</v>
      </c>
      <c r="S92" s="37">
        <f>SUMIF('C-Existing'!$B$12:$B$458,$B92,'C-Existing'!S$12:S$458)</f>
        <v>293144.75</v>
      </c>
      <c r="T92" s="37">
        <f>SUMIF('C-Existing'!$B$12:$B$458,$B92,'C-Existing'!T$12:T$458)</f>
        <v>293144.75</v>
      </c>
      <c r="U92" s="37">
        <f>SUMIF('C-Existing'!$B$12:$B$458,$B92,'C-Existing'!U$12:U$458)</f>
        <v>1</v>
      </c>
      <c r="V92" s="37">
        <f>SUMIF('C-Existing'!$B$12:$B$458,$B92,'C-Existing'!V$12:V$458)</f>
        <v>2852.5885954999999</v>
      </c>
      <c r="W92" s="37">
        <f>SUMIF('C-Existing'!$B$12:$B$458,$B92,'C-Existing'!W$12:W$458)</f>
        <v>0</v>
      </c>
      <c r="X92" s="37">
        <f>SUMIF('C-Existing'!$B$12:$B$458,$B92,'C-Existing'!X$12:X$458)</f>
        <v>209</v>
      </c>
      <c r="Y92" s="37">
        <f>SUMIF('C-Existing'!$B$12:$B$458,$B92,'C-Existing'!Y$12:Y$458)</f>
        <v>0</v>
      </c>
      <c r="Z92" s="37">
        <f>SUMIF('C-Existing'!$B$12:$B$458,$B92,'C-Existing'!Z$12:Z$458)</f>
        <v>0</v>
      </c>
      <c r="AA92" s="37">
        <f>SUMIF('C-Existing'!$B$12:$B$458,$B92,'C-Existing'!AA$12:AA$458)</f>
        <v>0</v>
      </c>
      <c r="AB92" s="37">
        <f>SUMIF('C-Existing'!$B$12:$B$458,$B92,'C-Existing'!AB$12:AB$458)</f>
        <v>0</v>
      </c>
      <c r="AC92" s="37">
        <f>SUMIF('C-Existing'!$B$12:$B$458,$B92,'C-Existing'!AC$12:AC$458)</f>
        <v>1067</v>
      </c>
      <c r="AD92" s="37">
        <f>SUMIF('C-Existing'!$B$12:$B$458,$B92,'C-Existing'!AD$12:AD$458)</f>
        <v>0</v>
      </c>
      <c r="AE92" s="56">
        <f>SUMIF('C-Existing'!$B$12:$B$458,$B92,'C-Existing'!AE$12:AE$458)</f>
        <v>9.6699999999999994E-2</v>
      </c>
      <c r="AF92" s="37">
        <f>SUMIF('C-Existing'!$B$12:$B$458,$B92,'C-Existing'!AF$12:AF$458)</f>
        <v>-424.79085600000053</v>
      </c>
      <c r="AG92" s="37">
        <f>SUMIF('C-Existing'!$B$12:$B$458,$B92,'C-Existing'!AG$12:AG$458)</f>
        <v>0</v>
      </c>
      <c r="AH92" s="102">
        <f>SUMIF('C-Existing'!$B$12:$B$458,$B92,'C-Existing'!AH$12:AH$458)</f>
        <v>0</v>
      </c>
      <c r="AI92" s="37">
        <f>SUMIF('C-Existing'!$B$12:$B$458,$B92,'C-Existing'!AI$12:AI$458)</f>
        <v>135</v>
      </c>
      <c r="AJ92" s="37">
        <f>SUMIF('C-Existing'!$B$12:$B$458,$B92,'C-Existing'!AJ$12:AJ$458)</f>
        <v>35910</v>
      </c>
      <c r="AK92" s="37">
        <f>SUMIF('C-Existing'!$B$12:$B$458,$B92,'C-Existing'!AK$12:AK$458)</f>
        <v>0</v>
      </c>
      <c r="AL92" s="37">
        <f>SUMIF('C-Existing'!$B$12:$B$458,$B92,'C-Existing'!AL$12:AL$458)</f>
        <v>0</v>
      </c>
      <c r="AM92" s="37">
        <f>SUMIF('C-Existing'!$B$12:$B$458,$B92,'C-Existing'!AM$12:AM$458)</f>
        <v>0</v>
      </c>
      <c r="AN92" s="37">
        <f>SUMIF('C-Existing'!$B$12:$B$458,$B92,'C-Existing'!AN$12:AN$458)</f>
        <v>0</v>
      </c>
      <c r="AR92" s="37"/>
    </row>
    <row r="93" spans="1:44" x14ac:dyDescent="0.2">
      <c r="A93" s="1">
        <f t="shared" si="5"/>
        <v>1</v>
      </c>
      <c r="B93" s="101">
        <f t="shared" si="6"/>
        <v>45688</v>
      </c>
      <c r="C93" s="37">
        <f>SUMIF('C-Existing'!$B$12:$B$458,$B93,'C-Existing'!C$12:C$458)</f>
        <v>523246.36</v>
      </c>
      <c r="D93" s="37">
        <f>SUMIF('C-Existing'!$B$12:$B$458,$B93,'C-Existing'!D$12:D$458)</f>
        <v>154879662.45000002</v>
      </c>
      <c r="E93" s="37">
        <f>SUMIF('C-Existing'!$B$12:$B$458,$B93,'C-Existing'!E$12:E$458)</f>
        <v>0</v>
      </c>
      <c r="F93" s="37">
        <f>SUMIF('C-Existing'!$B$12:$B$458,$B93,'C-Existing'!F$12:F$458)</f>
        <v>0</v>
      </c>
      <c r="G93" s="37">
        <f>SUMIF('C-Existing'!$B$12:$B$458,$B93,'C-Existing'!G$12:G$458)</f>
        <v>481</v>
      </c>
      <c r="H93" s="37">
        <f>SUMIF('C-Existing'!$B$12:$B$458,$B93,'C-Existing'!H$12:H$458)</f>
        <v>269922.7</v>
      </c>
      <c r="I93" s="37">
        <f>SUMIF('C-Existing'!$B$12:$B$458,$B93,'C-Existing'!I$12:I$458)</f>
        <v>0</v>
      </c>
      <c r="J93" s="37">
        <f>SUMIF('C-Existing'!$B$12:$B$458,$B93,'C-Existing'!J$12:J$458)</f>
        <v>269922.7</v>
      </c>
      <c r="K93" s="37">
        <f>SUMIF('C-Existing'!$B$12:$B$458,$B93,'C-Existing'!K$12:K$458)</f>
        <v>2499.02</v>
      </c>
      <c r="L93" s="37">
        <f>SUMIF('C-Existing'!$B$12:$B$458,$B93,'C-Existing'!L$12:L$458)</f>
        <v>2499.02</v>
      </c>
      <c r="M93" s="37">
        <f>SUMIF('C-Existing'!$B$12:$B$458,$B93,'C-Existing'!M$12:M$458)</f>
        <v>110105</v>
      </c>
      <c r="N93" s="37">
        <f>SUMIF('C-Existing'!$B$12:$B$458,$B93,'C-Existing'!N$12:N$458)</f>
        <v>0</v>
      </c>
      <c r="O93" s="37">
        <f>SUMIF('C-Existing'!$B$12:$B$458,$B93,'C-Existing'!O$12:O$458)</f>
        <v>17100</v>
      </c>
      <c r="P93" s="37">
        <f>SUMIF('C-Existing'!$B$12:$B$458,$B93,'C-Existing'!P$12:P$458)</f>
        <v>2499.02</v>
      </c>
      <c r="Q93" s="37">
        <f>SUMIF('C-Existing'!$B$12:$B$458,$B93,'C-Existing'!Q$12:Q$458)</f>
        <v>14600.98</v>
      </c>
      <c r="R93" s="37">
        <f>SUMIF('C-Existing'!$B$12:$B$458,$B93,'C-Existing'!R$12:R$458)</f>
        <v>0</v>
      </c>
      <c r="S93" s="37">
        <f>SUMIF('C-Existing'!$B$12:$B$458,$B93,'C-Existing'!S$12:S$458)</f>
        <v>255321.72</v>
      </c>
      <c r="T93" s="37">
        <f>SUMIF('C-Existing'!$B$12:$B$458,$B93,'C-Existing'!T$12:T$458)</f>
        <v>255321.72</v>
      </c>
      <c r="U93" s="37">
        <f>SUMIF('C-Existing'!$B$12:$B$458,$B93,'C-Existing'!U$12:U$458)</f>
        <v>1</v>
      </c>
      <c r="V93" s="37">
        <f>SUMIF('C-Existing'!$B$12:$B$458,$B93,'C-Existing'!V$12:V$458)</f>
        <v>2175.1270908333331</v>
      </c>
      <c r="W93" s="37">
        <f>SUMIF('C-Existing'!$B$12:$B$458,$B93,'C-Existing'!W$12:W$458)</f>
        <v>0</v>
      </c>
      <c r="X93" s="37">
        <f>SUMIF('C-Existing'!$B$12:$B$458,$B93,'C-Existing'!X$12:X$458)</f>
        <v>209</v>
      </c>
      <c r="Y93" s="37">
        <f>SUMIF('C-Existing'!$B$12:$B$458,$B93,'C-Existing'!Y$12:Y$458)</f>
        <v>0</v>
      </c>
      <c r="Z93" s="37">
        <f>SUMIF('C-Existing'!$B$12:$B$458,$B93,'C-Existing'!Z$12:Z$458)</f>
        <v>0</v>
      </c>
      <c r="AA93" s="37">
        <f>SUMIF('C-Existing'!$B$12:$B$458,$B93,'C-Existing'!AA$12:AA$458)</f>
        <v>0</v>
      </c>
      <c r="AB93" s="37">
        <f>SUMIF('C-Existing'!$B$12:$B$458,$B93,'C-Existing'!AB$12:AB$458)</f>
        <v>0</v>
      </c>
      <c r="AC93" s="37">
        <f>SUMIF('C-Existing'!$B$12:$B$458,$B93,'C-Existing'!AC$12:AC$458)</f>
        <v>445</v>
      </c>
      <c r="AD93" s="37">
        <f>SUMIF('C-Existing'!$B$12:$B$458,$B93,'C-Existing'!AD$12:AD$458)</f>
        <v>0</v>
      </c>
      <c r="AE93" s="56">
        <f>SUMIF('C-Existing'!$B$12:$B$458,$B93,'C-Existing'!AE$12:AE$458)</f>
        <v>9.6699999999999994E-2</v>
      </c>
      <c r="AF93" s="37">
        <f>SUMIF('C-Existing'!$B$12:$B$458,$B93,'C-Existing'!AF$12:AF$458)</f>
        <v>-323.9072400000004</v>
      </c>
      <c r="AG93" s="37">
        <f>SUMIF('C-Existing'!$B$12:$B$458,$B93,'C-Existing'!AG$12:AG$458)</f>
        <v>0</v>
      </c>
      <c r="AH93" s="102">
        <f>SUMIF('C-Existing'!$B$12:$B$458,$B93,'C-Existing'!AH$12:AH$458)</f>
        <v>0</v>
      </c>
      <c r="AI93" s="37">
        <f>SUMIF('C-Existing'!$B$12:$B$458,$B93,'C-Existing'!AI$12:AI$458)</f>
        <v>36</v>
      </c>
      <c r="AJ93" s="37">
        <f>SUMIF('C-Existing'!$B$12:$B$458,$B93,'C-Existing'!AJ$12:AJ$458)</f>
        <v>9576</v>
      </c>
      <c r="AK93" s="37">
        <f>SUMIF('C-Existing'!$B$12:$B$458,$B93,'C-Existing'!AK$12:AK$458)</f>
        <v>0</v>
      </c>
      <c r="AL93" s="37">
        <f>SUMIF('C-Existing'!$B$12:$B$458,$B93,'C-Existing'!AL$12:AL$458)</f>
        <v>0</v>
      </c>
      <c r="AM93" s="37">
        <f>SUMIF('C-Existing'!$B$12:$B$458,$B93,'C-Existing'!AM$12:AM$458)</f>
        <v>0</v>
      </c>
      <c r="AN93" s="37">
        <f>SUMIF('C-Existing'!$B$12:$B$458,$B93,'C-Existing'!AN$12:AN$458)</f>
        <v>0</v>
      </c>
      <c r="AR93" s="37"/>
    </row>
    <row r="94" spans="1:44" x14ac:dyDescent="0.2">
      <c r="A94" s="1">
        <f t="shared" si="5"/>
        <v>2</v>
      </c>
      <c r="B94" s="101">
        <f t="shared" si="6"/>
        <v>45716</v>
      </c>
      <c r="C94" s="37">
        <f>SUMIF('C-Existing'!$B$12:$B$458,$B94,'C-Existing'!C$12:C$458)</f>
        <v>632011.6799999997</v>
      </c>
      <c r="D94" s="37">
        <f>SUMIF('C-Existing'!$B$12:$B$458,$B94,'C-Existing'!D$12:D$458)</f>
        <v>155511674.13000003</v>
      </c>
      <c r="E94" s="37">
        <f>SUMIF('C-Existing'!$B$12:$B$458,$B94,'C-Existing'!E$12:E$458)</f>
        <v>0</v>
      </c>
      <c r="F94" s="37">
        <f>SUMIF('C-Existing'!$B$12:$B$458,$B94,'C-Existing'!F$12:F$458)</f>
        <v>0</v>
      </c>
      <c r="G94" s="37">
        <f>SUMIF('C-Existing'!$B$12:$B$458,$B94,'C-Existing'!G$12:G$458)</f>
        <v>404</v>
      </c>
      <c r="H94" s="37">
        <f>SUMIF('C-Existing'!$B$12:$B$458,$B94,'C-Existing'!H$12:H$458)</f>
        <v>255321.72</v>
      </c>
      <c r="I94" s="37">
        <f>SUMIF('C-Existing'!$B$12:$B$458,$B94,'C-Existing'!I$12:I$458)</f>
        <v>0</v>
      </c>
      <c r="J94" s="37">
        <f>SUMIF('C-Existing'!$B$12:$B$458,$B94,'C-Existing'!J$12:J$458)</f>
        <v>255321.72</v>
      </c>
      <c r="K94" s="37">
        <f>SUMIF('C-Existing'!$B$12:$B$458,$B94,'C-Existing'!K$12:K$458)</f>
        <v>2363.8500000000004</v>
      </c>
      <c r="L94" s="37">
        <f>SUMIF('C-Existing'!$B$12:$B$458,$B94,'C-Existing'!L$12:L$458)</f>
        <v>2363.8500000000004</v>
      </c>
      <c r="M94" s="37">
        <f>SUMIF('C-Existing'!$B$12:$B$458,$B94,'C-Existing'!M$12:M$458)</f>
        <v>92682</v>
      </c>
      <c r="N94" s="37">
        <f>SUMIF('C-Existing'!$B$12:$B$458,$B94,'C-Existing'!N$12:N$458)</f>
        <v>0</v>
      </c>
      <c r="O94" s="37">
        <f>SUMIF('C-Existing'!$B$12:$B$458,$B94,'C-Existing'!O$12:O$458)</f>
        <v>14725</v>
      </c>
      <c r="P94" s="37">
        <f>SUMIF('C-Existing'!$B$12:$B$458,$B94,'C-Existing'!P$12:P$458)</f>
        <v>2363.8500000000004</v>
      </c>
      <c r="Q94" s="37">
        <f>SUMIF('C-Existing'!$B$12:$B$458,$B94,'C-Existing'!Q$12:Q$458)</f>
        <v>12361.150000000001</v>
      </c>
      <c r="R94" s="37">
        <f>SUMIF('C-Existing'!$B$12:$B$458,$B94,'C-Existing'!R$12:R$458)</f>
        <v>0</v>
      </c>
      <c r="S94" s="37">
        <f>SUMIF('C-Existing'!$B$12:$B$458,$B94,'C-Existing'!S$12:S$458)</f>
        <v>242960.57</v>
      </c>
      <c r="T94" s="37">
        <f>SUMIF('C-Existing'!$B$12:$B$458,$B94,'C-Existing'!T$12:T$458)</f>
        <v>242960.57</v>
      </c>
      <c r="U94" s="37">
        <f>SUMIF('C-Existing'!$B$12:$B$458,$B94,'C-Existing'!U$12:U$458)</f>
        <v>1</v>
      </c>
      <c r="V94" s="37">
        <f>SUMIF('C-Existing'!$B$12:$B$458,$B94,'C-Existing'!V$12:V$458)</f>
        <v>2057.4675269999998</v>
      </c>
      <c r="W94" s="37">
        <f>SUMIF('C-Existing'!$B$12:$B$458,$B94,'C-Existing'!W$12:W$458)</f>
        <v>0</v>
      </c>
      <c r="X94" s="37">
        <f>SUMIF('C-Existing'!$B$12:$B$458,$B94,'C-Existing'!X$12:X$458)</f>
        <v>209</v>
      </c>
      <c r="Y94" s="37">
        <f>SUMIF('C-Existing'!$B$12:$B$458,$B94,'C-Existing'!Y$12:Y$458)</f>
        <v>0</v>
      </c>
      <c r="Z94" s="37">
        <f>SUMIF('C-Existing'!$B$12:$B$458,$B94,'C-Existing'!Z$12:Z$458)</f>
        <v>0</v>
      </c>
      <c r="AA94" s="37">
        <f>SUMIF('C-Existing'!$B$12:$B$458,$B94,'C-Existing'!AA$12:AA$458)</f>
        <v>0</v>
      </c>
      <c r="AB94" s="37">
        <f>SUMIF('C-Existing'!$B$12:$B$458,$B94,'C-Existing'!AB$12:AB$458)</f>
        <v>0</v>
      </c>
      <c r="AC94" s="37">
        <f>SUMIF('C-Existing'!$B$12:$B$458,$B94,'C-Existing'!AC$12:AC$458)</f>
        <v>373</v>
      </c>
      <c r="AD94" s="37">
        <f>SUMIF('C-Existing'!$B$12:$B$458,$B94,'C-Existing'!AD$12:AD$458)</f>
        <v>0</v>
      </c>
      <c r="AE94" s="56">
        <f>SUMIF('C-Existing'!$B$12:$B$458,$B94,'C-Existing'!AE$12:AE$458)</f>
        <v>9.6699999999999994E-2</v>
      </c>
      <c r="AF94" s="37">
        <f>SUMIF('C-Existing'!$B$12:$B$458,$B94,'C-Existing'!AF$12:AF$458)</f>
        <v>-306.38606400000037</v>
      </c>
      <c r="AG94" s="37">
        <f>SUMIF('C-Existing'!$B$12:$B$458,$B94,'C-Existing'!AG$12:AG$458)</f>
        <v>0</v>
      </c>
      <c r="AH94" s="102">
        <f>SUMIF('C-Existing'!$B$12:$B$458,$B94,'C-Existing'!AH$12:AH$458)</f>
        <v>0</v>
      </c>
      <c r="AI94" s="37">
        <f>SUMIF('C-Existing'!$B$12:$B$458,$B94,'C-Existing'!AI$12:AI$458)</f>
        <v>31</v>
      </c>
      <c r="AJ94" s="37">
        <f>SUMIF('C-Existing'!$B$12:$B$458,$B94,'C-Existing'!AJ$12:AJ$458)</f>
        <v>8246</v>
      </c>
      <c r="AK94" s="37">
        <f>SUMIF('C-Existing'!$B$12:$B$458,$B94,'C-Existing'!AK$12:AK$458)</f>
        <v>0</v>
      </c>
      <c r="AL94" s="37">
        <f>SUMIF('C-Existing'!$B$12:$B$458,$B94,'C-Existing'!AL$12:AL$458)</f>
        <v>0</v>
      </c>
      <c r="AM94" s="37">
        <f>SUMIF('C-Existing'!$B$12:$B$458,$B94,'C-Existing'!AM$12:AM$458)</f>
        <v>0</v>
      </c>
      <c r="AN94" s="37">
        <f>SUMIF('C-Existing'!$B$12:$B$458,$B94,'C-Existing'!AN$12:AN$458)</f>
        <v>0</v>
      </c>
      <c r="AR94" s="37"/>
    </row>
    <row r="95" spans="1:44" x14ac:dyDescent="0.2">
      <c r="A95" s="1">
        <f t="shared" si="5"/>
        <v>3</v>
      </c>
      <c r="B95" s="101">
        <f t="shared" si="6"/>
        <v>45747</v>
      </c>
      <c r="C95" s="37">
        <f>SUMIF('C-Existing'!$B$12:$B$458,$B95,'C-Existing'!C$12:C$458)</f>
        <v>844307.66</v>
      </c>
      <c r="D95" s="37">
        <f>SUMIF('C-Existing'!$B$12:$B$458,$B95,'C-Existing'!D$12:D$458)</f>
        <v>156355981.79000002</v>
      </c>
      <c r="E95" s="37">
        <f>SUMIF('C-Existing'!$B$12:$B$458,$B95,'C-Existing'!E$12:E$458)</f>
        <v>0</v>
      </c>
      <c r="F95" s="37">
        <f>SUMIF('C-Existing'!$B$12:$B$458,$B95,'C-Existing'!F$12:F$458)</f>
        <v>0</v>
      </c>
      <c r="G95" s="37">
        <f>SUMIF('C-Existing'!$B$12:$B$458,$B95,'C-Existing'!G$12:G$458)</f>
        <v>470</v>
      </c>
      <c r="H95" s="37">
        <f>SUMIF('C-Existing'!$B$12:$B$458,$B95,'C-Existing'!H$12:H$458)</f>
        <v>242960.56999999998</v>
      </c>
      <c r="I95" s="37">
        <f>SUMIF('C-Existing'!$B$12:$B$458,$B95,'C-Existing'!I$12:I$458)</f>
        <v>0</v>
      </c>
      <c r="J95" s="37">
        <f>SUMIF('C-Existing'!$B$12:$B$458,$B95,'C-Existing'!J$12:J$458)</f>
        <v>242960.57</v>
      </c>
      <c r="K95" s="37">
        <f>SUMIF('C-Existing'!$B$12:$B$458,$B95,'C-Existing'!K$12:K$458)</f>
        <v>2249.4</v>
      </c>
      <c r="L95" s="37">
        <f>SUMIF('C-Existing'!$B$12:$B$458,$B95,'C-Existing'!L$12:L$458)</f>
        <v>2249.4</v>
      </c>
      <c r="M95" s="37">
        <f>SUMIF('C-Existing'!$B$12:$B$458,$B95,'C-Existing'!M$12:M$458)</f>
        <v>108338</v>
      </c>
      <c r="N95" s="37">
        <f>SUMIF('C-Existing'!$B$12:$B$458,$B95,'C-Existing'!N$12:N$458)</f>
        <v>0</v>
      </c>
      <c r="O95" s="37">
        <f>SUMIF('C-Existing'!$B$12:$B$458,$B95,'C-Existing'!O$12:O$458)</f>
        <v>18050</v>
      </c>
      <c r="P95" s="37">
        <f>SUMIF('C-Existing'!$B$12:$B$458,$B95,'C-Existing'!P$12:P$458)</f>
        <v>2249.4</v>
      </c>
      <c r="Q95" s="37">
        <f>SUMIF('C-Existing'!$B$12:$B$458,$B95,'C-Existing'!Q$12:Q$458)</f>
        <v>15800.6</v>
      </c>
      <c r="R95" s="37">
        <f>SUMIF('C-Existing'!$B$12:$B$458,$B95,'C-Existing'!R$12:R$458)</f>
        <v>0</v>
      </c>
      <c r="S95" s="37">
        <f>SUMIF('C-Existing'!$B$12:$B$458,$B95,'C-Existing'!S$12:S$458)</f>
        <v>227159.97</v>
      </c>
      <c r="T95" s="37">
        <f>SUMIF('C-Existing'!$B$12:$B$458,$B95,'C-Existing'!T$12:T$458)</f>
        <v>227159.97</v>
      </c>
      <c r="U95" s="37">
        <f>SUMIF('C-Existing'!$B$12:$B$458,$B95,'C-Existing'!U$12:U$458)</f>
        <v>1</v>
      </c>
      <c r="V95" s="37">
        <f>SUMIF('C-Existing'!$B$12:$B$458,$B95,'C-Existing'!V$12:V$458)</f>
        <v>1957.8572599166664</v>
      </c>
      <c r="W95" s="37">
        <f>SUMIF('C-Existing'!$B$12:$B$458,$B95,'C-Existing'!W$12:W$458)</f>
        <v>0</v>
      </c>
      <c r="X95" s="37">
        <f>SUMIF('C-Existing'!$B$12:$B$458,$B95,'C-Existing'!X$12:X$458)</f>
        <v>209</v>
      </c>
      <c r="Y95" s="37">
        <f>SUMIF('C-Existing'!$B$12:$B$458,$B95,'C-Existing'!Y$12:Y$458)</f>
        <v>0</v>
      </c>
      <c r="Z95" s="37">
        <f>SUMIF('C-Existing'!$B$12:$B$458,$B95,'C-Existing'!Z$12:Z$458)</f>
        <v>0</v>
      </c>
      <c r="AA95" s="37">
        <f>SUMIF('C-Existing'!$B$12:$B$458,$B95,'C-Existing'!AA$12:AA$458)</f>
        <v>0</v>
      </c>
      <c r="AB95" s="37">
        <f>SUMIF('C-Existing'!$B$12:$B$458,$B95,'C-Existing'!AB$12:AB$458)</f>
        <v>0</v>
      </c>
      <c r="AC95" s="37">
        <f>SUMIF('C-Existing'!$B$12:$B$458,$B95,'C-Existing'!AC$12:AC$458)</f>
        <v>432</v>
      </c>
      <c r="AD95" s="37">
        <f>SUMIF('C-Existing'!$B$12:$B$458,$B95,'C-Existing'!AD$12:AD$458)</f>
        <v>0</v>
      </c>
      <c r="AE95" s="56">
        <f>SUMIF('C-Existing'!$B$12:$B$458,$B95,'C-Existing'!AE$12:AE$458)</f>
        <v>9.6699999999999994E-2</v>
      </c>
      <c r="AF95" s="37">
        <f>SUMIF('C-Existing'!$B$12:$B$458,$B95,'C-Existing'!AF$12:AF$458)</f>
        <v>-291.55268400000034</v>
      </c>
      <c r="AG95" s="37">
        <f>SUMIF('C-Existing'!$B$12:$B$458,$B95,'C-Existing'!AG$12:AG$458)</f>
        <v>0</v>
      </c>
      <c r="AH95" s="102">
        <f>SUMIF('C-Existing'!$B$12:$B$458,$B95,'C-Existing'!AH$12:AH$458)</f>
        <v>0</v>
      </c>
      <c r="AI95" s="37">
        <f>SUMIF('C-Existing'!$B$12:$B$458,$B95,'C-Existing'!AI$12:AI$458)</f>
        <v>38</v>
      </c>
      <c r="AJ95" s="37">
        <f>SUMIF('C-Existing'!$B$12:$B$458,$B95,'C-Existing'!AJ$12:AJ$458)</f>
        <v>10108</v>
      </c>
      <c r="AK95" s="37">
        <f>SUMIF('C-Existing'!$B$12:$B$458,$B95,'C-Existing'!AK$12:AK$458)</f>
        <v>0</v>
      </c>
      <c r="AL95" s="37">
        <f>SUMIF('C-Existing'!$B$12:$B$458,$B95,'C-Existing'!AL$12:AL$458)</f>
        <v>0</v>
      </c>
      <c r="AM95" s="37">
        <f>SUMIF('C-Existing'!$B$12:$B$458,$B95,'C-Existing'!AM$12:AM$458)</f>
        <v>0</v>
      </c>
      <c r="AN95" s="37">
        <f>SUMIF('C-Existing'!$B$12:$B$458,$B95,'C-Existing'!AN$12:AN$458)</f>
        <v>0</v>
      </c>
      <c r="AR95" s="37"/>
    </row>
    <row r="96" spans="1:44" x14ac:dyDescent="0.2">
      <c r="A96" s="1">
        <f t="shared" si="5"/>
        <v>4</v>
      </c>
      <c r="B96" s="101">
        <f t="shared" si="6"/>
        <v>45777</v>
      </c>
      <c r="C96" s="37">
        <f>SUMIF('C-Existing'!$B$12:$B$458,$B96,'C-Existing'!C$12:C$458)</f>
        <v>912608.73</v>
      </c>
      <c r="D96" s="37">
        <f>SUMIF('C-Existing'!$B$12:$B$458,$B96,'C-Existing'!D$12:D$458)</f>
        <v>157268590.52000001</v>
      </c>
      <c r="E96" s="37">
        <f>SUMIF('C-Existing'!$B$12:$B$458,$B96,'C-Existing'!E$12:E$458)</f>
        <v>0</v>
      </c>
      <c r="F96" s="37">
        <f>SUMIF('C-Existing'!$B$12:$B$458,$B96,'C-Existing'!F$12:F$458)</f>
        <v>0</v>
      </c>
      <c r="G96" s="37">
        <f>SUMIF('C-Existing'!$B$12:$B$458,$B96,'C-Existing'!G$12:G$458)</f>
        <v>555</v>
      </c>
      <c r="H96" s="37">
        <f>SUMIF('C-Existing'!$B$12:$B$458,$B96,'C-Existing'!H$12:H$458)</f>
        <v>227159.97</v>
      </c>
      <c r="I96" s="37">
        <f>SUMIF('C-Existing'!$B$12:$B$458,$B96,'C-Existing'!I$12:I$458)</f>
        <v>0</v>
      </c>
      <c r="J96" s="37">
        <f>SUMIF('C-Existing'!$B$12:$B$458,$B96,'C-Existing'!J$12:J$458)</f>
        <v>227159.97</v>
      </c>
      <c r="K96" s="37">
        <f>SUMIF('C-Existing'!$B$12:$B$458,$B96,'C-Existing'!K$12:K$458)</f>
        <v>2103.12</v>
      </c>
      <c r="L96" s="37">
        <f>SUMIF('C-Existing'!$B$12:$B$458,$B96,'C-Existing'!L$12:L$458)</f>
        <v>2103.12</v>
      </c>
      <c r="M96" s="37">
        <f>SUMIF('C-Existing'!$B$12:$B$458,$B96,'C-Existing'!M$12:M$458)</f>
        <v>129561</v>
      </c>
      <c r="N96" s="37">
        <f>SUMIF('C-Existing'!$B$12:$B$458,$B96,'C-Existing'!N$12:N$458)</f>
        <v>0</v>
      </c>
      <c r="O96" s="37">
        <f>SUMIF('C-Existing'!$B$12:$B$458,$B96,'C-Existing'!O$12:O$458)</f>
        <v>24225</v>
      </c>
      <c r="P96" s="37">
        <f>SUMIF('C-Existing'!$B$12:$B$458,$B96,'C-Existing'!P$12:P$458)</f>
        <v>2103.12</v>
      </c>
      <c r="Q96" s="37">
        <f>SUMIF('C-Existing'!$B$12:$B$458,$B96,'C-Existing'!Q$12:Q$458)</f>
        <v>22121.88</v>
      </c>
      <c r="R96" s="37">
        <f>SUMIF('C-Existing'!$B$12:$B$458,$B96,'C-Existing'!R$12:R$458)</f>
        <v>0</v>
      </c>
      <c r="S96" s="37">
        <f>SUMIF('C-Existing'!$B$12:$B$458,$B96,'C-Existing'!S$12:S$458)</f>
        <v>205038.09</v>
      </c>
      <c r="T96" s="37">
        <f>SUMIF('C-Existing'!$B$12:$B$458,$B96,'C-Existing'!T$12:T$458)</f>
        <v>205038.09</v>
      </c>
      <c r="U96" s="37">
        <f>SUMIF('C-Existing'!$B$12:$B$458,$B96,'C-Existing'!U$12:U$458)</f>
        <v>1</v>
      </c>
      <c r="V96" s="37">
        <f>SUMIF('C-Existing'!$B$12:$B$458,$B96,'C-Existing'!V$12:V$458)</f>
        <v>1830.5307582499997</v>
      </c>
      <c r="W96" s="37">
        <f>SUMIF('C-Existing'!$B$12:$B$458,$B96,'C-Existing'!W$12:W$458)</f>
        <v>0</v>
      </c>
      <c r="X96" s="37">
        <f>SUMIF('C-Existing'!$B$12:$B$458,$B96,'C-Existing'!X$12:X$458)</f>
        <v>209</v>
      </c>
      <c r="Y96" s="37">
        <f>SUMIF('C-Existing'!$B$12:$B$458,$B96,'C-Existing'!Y$12:Y$458)</f>
        <v>0</v>
      </c>
      <c r="Z96" s="37">
        <f>SUMIF('C-Existing'!$B$12:$B$458,$B96,'C-Existing'!Z$12:Z$458)</f>
        <v>0</v>
      </c>
      <c r="AA96" s="37">
        <f>SUMIF('C-Existing'!$B$12:$B$458,$B96,'C-Existing'!AA$12:AA$458)</f>
        <v>0</v>
      </c>
      <c r="AB96" s="37">
        <f>SUMIF('C-Existing'!$B$12:$B$458,$B96,'C-Existing'!AB$12:AB$458)</f>
        <v>0</v>
      </c>
      <c r="AC96" s="37">
        <f>SUMIF('C-Existing'!$B$12:$B$458,$B96,'C-Existing'!AC$12:AC$458)</f>
        <v>504</v>
      </c>
      <c r="AD96" s="37">
        <f>SUMIF('C-Existing'!$B$12:$B$458,$B96,'C-Existing'!AD$12:AD$458)</f>
        <v>0</v>
      </c>
      <c r="AE96" s="56">
        <f>SUMIF('C-Existing'!$B$12:$B$458,$B96,'C-Existing'!AE$12:AE$458)</f>
        <v>9.6699999999999994E-2</v>
      </c>
      <c r="AF96" s="37">
        <f>SUMIF('C-Existing'!$B$12:$B$458,$B96,'C-Existing'!AF$12:AF$458)</f>
        <v>-272.5919640000003</v>
      </c>
      <c r="AG96" s="37">
        <f>SUMIF('C-Existing'!$B$12:$B$458,$B96,'C-Existing'!AG$12:AG$458)</f>
        <v>0</v>
      </c>
      <c r="AH96" s="102">
        <f>SUMIF('C-Existing'!$B$12:$B$458,$B96,'C-Existing'!AH$12:AH$458)</f>
        <v>0</v>
      </c>
      <c r="AI96" s="37">
        <f>SUMIF('C-Existing'!$B$12:$B$458,$B96,'C-Existing'!AI$12:AI$458)</f>
        <v>51</v>
      </c>
      <c r="AJ96" s="37">
        <f>SUMIF('C-Existing'!$B$12:$B$458,$B96,'C-Existing'!AJ$12:AJ$458)</f>
        <v>13566</v>
      </c>
      <c r="AK96" s="37">
        <f>SUMIF('C-Existing'!$B$12:$B$458,$B96,'C-Existing'!AK$12:AK$458)</f>
        <v>0</v>
      </c>
      <c r="AL96" s="37">
        <f>SUMIF('C-Existing'!$B$12:$B$458,$B96,'C-Existing'!AL$12:AL$458)</f>
        <v>0</v>
      </c>
      <c r="AM96" s="37">
        <f>SUMIF('C-Existing'!$B$12:$B$458,$B96,'C-Existing'!AM$12:AM$458)</f>
        <v>0</v>
      </c>
      <c r="AN96" s="37">
        <f>SUMIF('C-Existing'!$B$12:$B$458,$B96,'C-Existing'!AN$12:AN$458)</f>
        <v>0</v>
      </c>
      <c r="AR96" s="37"/>
    </row>
    <row r="97" spans="1:44" x14ac:dyDescent="0.2">
      <c r="A97" s="1">
        <f t="shared" si="5"/>
        <v>5</v>
      </c>
      <c r="B97" s="101">
        <f t="shared" si="6"/>
        <v>45808</v>
      </c>
      <c r="C97" s="37">
        <f>SUMIF('C-Existing'!$B$12:$B$458,$B97,'C-Existing'!C$12:C$458)</f>
        <v>1063870.7</v>
      </c>
      <c r="D97" s="37">
        <f>SUMIF('C-Existing'!$B$12:$B$458,$B97,'C-Existing'!D$12:D$458)</f>
        <v>158332461.22</v>
      </c>
      <c r="E97" s="37">
        <f>SUMIF('C-Existing'!$B$12:$B$458,$B97,'C-Existing'!E$12:E$458)</f>
        <v>0</v>
      </c>
      <c r="F97" s="37">
        <f>SUMIF('C-Existing'!$B$12:$B$458,$B97,'C-Existing'!F$12:F$458)</f>
        <v>0</v>
      </c>
      <c r="G97" s="37">
        <f>SUMIF('C-Existing'!$B$12:$B$458,$B97,'C-Existing'!G$12:G$458)</f>
        <v>776</v>
      </c>
      <c r="H97" s="37">
        <f>SUMIF('C-Existing'!$B$12:$B$458,$B97,'C-Existing'!H$12:H$458)</f>
        <v>205038.09000000003</v>
      </c>
      <c r="I97" s="37">
        <f>SUMIF('C-Existing'!$B$12:$B$458,$B97,'C-Existing'!I$12:I$458)</f>
        <v>0</v>
      </c>
      <c r="J97" s="37">
        <f>SUMIF('C-Existing'!$B$12:$B$458,$B97,'C-Existing'!J$12:J$458)</f>
        <v>205038.09</v>
      </c>
      <c r="K97" s="37">
        <f>SUMIF('C-Existing'!$B$12:$B$458,$B97,'C-Existing'!K$12:K$458)</f>
        <v>1898.3000000000002</v>
      </c>
      <c r="L97" s="37">
        <f>SUMIF('C-Existing'!$B$12:$B$458,$B97,'C-Existing'!L$12:L$458)</f>
        <v>1898.3000000000002</v>
      </c>
      <c r="M97" s="37">
        <f>SUMIF('C-Existing'!$B$12:$B$458,$B97,'C-Existing'!M$12:M$458)</f>
        <v>182134</v>
      </c>
      <c r="N97" s="37">
        <f>SUMIF('C-Existing'!$B$12:$B$458,$B97,'C-Existing'!N$12:N$458)</f>
        <v>0</v>
      </c>
      <c r="O97" s="37">
        <f>SUMIF('C-Existing'!$B$12:$B$458,$B97,'C-Existing'!O$12:O$458)</f>
        <v>35625</v>
      </c>
      <c r="P97" s="37">
        <f>SUMIF('C-Existing'!$B$12:$B$458,$B97,'C-Existing'!P$12:P$458)</f>
        <v>1898.3000000000002</v>
      </c>
      <c r="Q97" s="37">
        <f>SUMIF('C-Existing'!$B$12:$B$458,$B97,'C-Existing'!Q$12:Q$458)</f>
        <v>33726.699999999997</v>
      </c>
      <c r="R97" s="37">
        <f>SUMIF('C-Existing'!$B$12:$B$458,$B97,'C-Existing'!R$12:R$458)</f>
        <v>0</v>
      </c>
      <c r="S97" s="37">
        <f>SUMIF('C-Existing'!$B$12:$B$458,$B97,'C-Existing'!S$12:S$458)</f>
        <v>171311.39</v>
      </c>
      <c r="T97" s="37">
        <f>SUMIF('C-Existing'!$B$12:$B$458,$B97,'C-Existing'!T$12:T$458)</f>
        <v>171311.39</v>
      </c>
      <c r="U97" s="37">
        <f>SUMIF('C-Existing'!$B$12:$B$458,$B97,'C-Existing'!U$12:U$458)</f>
        <v>1</v>
      </c>
      <c r="V97" s="37">
        <f>SUMIF('C-Existing'!$B$12:$B$458,$B97,'C-Existing'!V$12:V$458)</f>
        <v>1652.2652752499998</v>
      </c>
      <c r="W97" s="37">
        <f>SUMIF('C-Existing'!$B$12:$B$458,$B97,'C-Existing'!W$12:W$458)</f>
        <v>0</v>
      </c>
      <c r="X97" s="37">
        <f>SUMIF('C-Existing'!$B$12:$B$458,$B97,'C-Existing'!X$12:X$458)</f>
        <v>209</v>
      </c>
      <c r="Y97" s="37">
        <f>SUMIF('C-Existing'!$B$12:$B$458,$B97,'C-Existing'!Y$12:Y$458)</f>
        <v>0</v>
      </c>
      <c r="Z97" s="37">
        <f>SUMIF('C-Existing'!$B$12:$B$458,$B97,'C-Existing'!Z$12:Z$458)</f>
        <v>0</v>
      </c>
      <c r="AA97" s="37">
        <f>SUMIF('C-Existing'!$B$12:$B$458,$B97,'C-Existing'!AA$12:AA$458)</f>
        <v>0</v>
      </c>
      <c r="AB97" s="37">
        <f>SUMIF('C-Existing'!$B$12:$B$458,$B97,'C-Existing'!AB$12:AB$458)</f>
        <v>0</v>
      </c>
      <c r="AC97" s="37">
        <f>SUMIF('C-Existing'!$B$12:$B$458,$B97,'C-Existing'!AC$12:AC$458)</f>
        <v>701</v>
      </c>
      <c r="AD97" s="37">
        <f>SUMIF('C-Existing'!$B$12:$B$458,$B97,'C-Existing'!AD$12:AD$458)</f>
        <v>0</v>
      </c>
      <c r="AE97" s="56">
        <f>SUMIF('C-Existing'!$B$12:$B$458,$B97,'C-Existing'!AE$12:AE$458)</f>
        <v>9.6699999999999994E-2</v>
      </c>
      <c r="AF97" s="37">
        <f>SUMIF('C-Existing'!$B$12:$B$458,$B97,'C-Existing'!AF$12:AF$458)</f>
        <v>-246.04570800000027</v>
      </c>
      <c r="AG97" s="37">
        <f>SUMIF('C-Existing'!$B$12:$B$458,$B97,'C-Existing'!AG$12:AG$458)</f>
        <v>0</v>
      </c>
      <c r="AH97" s="102">
        <f>SUMIF('C-Existing'!$B$12:$B$458,$B97,'C-Existing'!AH$12:AH$458)</f>
        <v>0</v>
      </c>
      <c r="AI97" s="37">
        <f>SUMIF('C-Existing'!$B$12:$B$458,$B97,'C-Existing'!AI$12:AI$458)</f>
        <v>75</v>
      </c>
      <c r="AJ97" s="37">
        <f>SUMIF('C-Existing'!$B$12:$B$458,$B97,'C-Existing'!AJ$12:AJ$458)</f>
        <v>19950</v>
      </c>
      <c r="AK97" s="37">
        <f>SUMIF('C-Existing'!$B$12:$B$458,$B97,'C-Existing'!AK$12:AK$458)</f>
        <v>0</v>
      </c>
      <c r="AL97" s="37">
        <f>SUMIF('C-Existing'!$B$12:$B$458,$B97,'C-Existing'!AL$12:AL$458)</f>
        <v>0</v>
      </c>
      <c r="AM97" s="37">
        <f>SUMIF('C-Existing'!$B$12:$B$458,$B97,'C-Existing'!AM$12:AM$458)</f>
        <v>0</v>
      </c>
      <c r="AN97" s="37">
        <f>SUMIF('C-Existing'!$B$12:$B$458,$B97,'C-Existing'!AN$12:AN$458)</f>
        <v>0</v>
      </c>
      <c r="AR97" s="37"/>
    </row>
    <row r="98" spans="1:44" x14ac:dyDescent="0.2">
      <c r="A98" s="1">
        <f t="shared" si="5"/>
        <v>6</v>
      </c>
      <c r="B98" s="101">
        <f t="shared" si="6"/>
        <v>45838</v>
      </c>
      <c r="C98" s="37">
        <f>SUMIF('C-Existing'!$B$12:$B$458,$B98,'C-Existing'!C$12:C$458)</f>
        <v>988888.4600000002</v>
      </c>
      <c r="D98" s="37">
        <f>SUMIF('C-Existing'!$B$12:$B$458,$B98,'C-Existing'!D$12:D$458)</f>
        <v>159321349.68000001</v>
      </c>
      <c r="E98" s="37">
        <f>SUMIF('C-Existing'!$B$12:$B$458,$B98,'C-Existing'!E$12:E$458)</f>
        <v>0</v>
      </c>
      <c r="F98" s="37">
        <f>SUMIF('C-Existing'!$B$12:$B$458,$B98,'C-Existing'!F$12:F$458)</f>
        <v>0</v>
      </c>
      <c r="G98" s="37">
        <f>SUMIF('C-Existing'!$B$12:$B$458,$B98,'C-Existing'!G$12:G$458)</f>
        <v>836</v>
      </c>
      <c r="H98" s="37">
        <f>SUMIF('C-Existing'!$B$12:$B$458,$B98,'C-Existing'!H$12:H$458)</f>
        <v>171311.39</v>
      </c>
      <c r="I98" s="37">
        <f>SUMIF('C-Existing'!$B$12:$B$458,$B98,'C-Existing'!I$12:I$458)</f>
        <v>0</v>
      </c>
      <c r="J98" s="37">
        <f>SUMIF('C-Existing'!$B$12:$B$458,$B98,'C-Existing'!J$12:J$458)</f>
        <v>171311.39</v>
      </c>
      <c r="K98" s="37">
        <f>SUMIF('C-Existing'!$B$12:$B$458,$B98,'C-Existing'!K$12:K$458)</f>
        <v>1586.05</v>
      </c>
      <c r="L98" s="37">
        <f>SUMIF('C-Existing'!$B$12:$B$458,$B98,'C-Existing'!L$12:L$458)</f>
        <v>1586.05</v>
      </c>
      <c r="M98" s="37">
        <f>SUMIF('C-Existing'!$B$12:$B$458,$B98,'C-Existing'!M$12:M$458)</f>
        <v>198132</v>
      </c>
      <c r="N98" s="37">
        <f>SUMIF('C-Existing'!$B$12:$B$458,$B98,'C-Existing'!N$12:N$458)</f>
        <v>0</v>
      </c>
      <c r="O98" s="37">
        <f>SUMIF('C-Existing'!$B$12:$B$458,$B98,'C-Existing'!O$12:O$458)</f>
        <v>41800</v>
      </c>
      <c r="P98" s="37">
        <f>SUMIF('C-Existing'!$B$12:$B$458,$B98,'C-Existing'!P$12:P$458)</f>
        <v>1586.05</v>
      </c>
      <c r="Q98" s="37">
        <f>SUMIF('C-Existing'!$B$12:$B$458,$B98,'C-Existing'!Q$12:Q$458)</f>
        <v>40213.949999999997</v>
      </c>
      <c r="R98" s="37">
        <f>SUMIF('C-Existing'!$B$12:$B$458,$B98,'C-Existing'!R$12:R$458)</f>
        <v>0</v>
      </c>
      <c r="S98" s="37">
        <f>SUMIF('C-Existing'!$B$12:$B$458,$B98,'C-Existing'!S$12:S$458)</f>
        <v>131097.44</v>
      </c>
      <c r="T98" s="37">
        <f>SUMIF('C-Existing'!$B$12:$B$458,$B98,'C-Existing'!T$12:T$458)</f>
        <v>131097.44</v>
      </c>
      <c r="U98" s="37">
        <f>SUMIF('C-Existing'!$B$12:$B$458,$B98,'C-Existing'!U$12:U$458)</f>
        <v>1</v>
      </c>
      <c r="V98" s="37">
        <f>SUMIF('C-Existing'!$B$12:$B$458,$B98,'C-Existing'!V$12:V$458)</f>
        <v>1380.4842844166667</v>
      </c>
      <c r="W98" s="37">
        <f>SUMIF('C-Existing'!$B$12:$B$458,$B98,'C-Existing'!W$12:W$458)</f>
        <v>0</v>
      </c>
      <c r="X98" s="37">
        <f>SUMIF('C-Existing'!$B$12:$B$458,$B98,'C-Existing'!X$12:X$458)</f>
        <v>209</v>
      </c>
      <c r="Y98" s="37">
        <f>SUMIF('C-Existing'!$B$12:$B$458,$B98,'C-Existing'!Y$12:Y$458)</f>
        <v>0</v>
      </c>
      <c r="Z98" s="37">
        <f>SUMIF('C-Existing'!$B$12:$B$458,$B98,'C-Existing'!Z$12:Z$458)</f>
        <v>0</v>
      </c>
      <c r="AA98" s="37">
        <f>SUMIF('C-Existing'!$B$12:$B$458,$B98,'C-Existing'!AA$12:AA$458)</f>
        <v>0</v>
      </c>
      <c r="AB98" s="37">
        <f>SUMIF('C-Existing'!$B$12:$B$458,$B98,'C-Existing'!AB$12:AB$458)</f>
        <v>0</v>
      </c>
      <c r="AC98" s="37">
        <f>SUMIF('C-Existing'!$B$12:$B$458,$B98,'C-Existing'!AC$12:AC$458)</f>
        <v>748</v>
      </c>
      <c r="AD98" s="37">
        <f>SUMIF('C-Existing'!$B$12:$B$458,$B98,'C-Existing'!AD$12:AD$458)</f>
        <v>0</v>
      </c>
      <c r="AE98" s="56">
        <f>SUMIF('C-Existing'!$B$12:$B$458,$B98,'C-Existing'!AE$12:AE$458)</f>
        <v>9.6699999999999994E-2</v>
      </c>
      <c r="AF98" s="37">
        <f>SUMIF('C-Existing'!$B$12:$B$458,$B98,'C-Existing'!AF$12:AF$458)</f>
        <v>-205.57366800000025</v>
      </c>
      <c r="AG98" s="37">
        <f>SUMIF('C-Existing'!$B$12:$B$458,$B98,'C-Existing'!AG$12:AG$458)</f>
        <v>0</v>
      </c>
      <c r="AH98" s="102">
        <f>SUMIF('C-Existing'!$B$12:$B$458,$B98,'C-Existing'!AH$12:AH$458)</f>
        <v>0</v>
      </c>
      <c r="AI98" s="37">
        <f>SUMIF('C-Existing'!$B$12:$B$458,$B98,'C-Existing'!AI$12:AI$458)</f>
        <v>88</v>
      </c>
      <c r="AJ98" s="37">
        <f>SUMIF('C-Existing'!$B$12:$B$458,$B98,'C-Existing'!AJ$12:AJ$458)</f>
        <v>23408</v>
      </c>
      <c r="AK98" s="37">
        <f>SUMIF('C-Existing'!$B$12:$B$458,$B98,'C-Existing'!AK$12:AK$458)</f>
        <v>0</v>
      </c>
      <c r="AL98" s="37">
        <f>SUMIF('C-Existing'!$B$12:$B$458,$B98,'C-Existing'!AL$12:AL$458)</f>
        <v>0</v>
      </c>
      <c r="AM98" s="37">
        <f>SUMIF('C-Existing'!$B$12:$B$458,$B98,'C-Existing'!AM$12:AM$458)</f>
        <v>0</v>
      </c>
      <c r="AN98" s="37">
        <f>SUMIF('C-Existing'!$B$12:$B$458,$B98,'C-Existing'!AN$12:AN$458)</f>
        <v>0</v>
      </c>
      <c r="AR98" s="37"/>
    </row>
    <row r="99" spans="1:44" x14ac:dyDescent="0.2">
      <c r="A99" s="1">
        <f t="shared" si="5"/>
        <v>7</v>
      </c>
      <c r="B99" s="101">
        <f t="shared" si="6"/>
        <v>45869</v>
      </c>
      <c r="C99" s="37">
        <f>SUMIF('C-Existing'!$B$12:$B$458,$B99,'C-Existing'!C$12:C$458)</f>
        <v>876405.70000000007</v>
      </c>
      <c r="D99" s="37">
        <f>SUMIF('C-Existing'!$B$12:$B$458,$B99,'C-Existing'!D$12:D$458)</f>
        <v>160197755.38</v>
      </c>
      <c r="E99" s="37">
        <f>SUMIF('C-Existing'!$B$12:$B$458,$B99,'C-Existing'!E$12:E$458)</f>
        <v>0</v>
      </c>
      <c r="F99" s="37">
        <f>SUMIF('C-Existing'!$B$12:$B$458,$B99,'C-Existing'!F$12:F$458)</f>
        <v>0</v>
      </c>
      <c r="G99" s="37">
        <f>SUMIF('C-Existing'!$B$12:$B$458,$B99,'C-Existing'!G$12:G$458)</f>
        <v>900</v>
      </c>
      <c r="H99" s="37">
        <f>SUMIF('C-Existing'!$B$12:$B$458,$B99,'C-Existing'!H$12:H$458)</f>
        <v>35262.949999999997</v>
      </c>
      <c r="I99" s="37">
        <f>SUMIF('C-Existing'!$B$12:$B$458,$B99,'C-Existing'!I$12:I$458)</f>
        <v>0</v>
      </c>
      <c r="J99" s="37">
        <f>SUMIF('C-Existing'!$B$12:$B$458,$B99,'C-Existing'!J$12:J$458)</f>
        <v>35262.949999999997</v>
      </c>
      <c r="K99" s="37">
        <f>SUMIF('C-Existing'!$B$12:$B$458,$B99,'C-Existing'!K$12:K$458)</f>
        <v>326.47000000000003</v>
      </c>
      <c r="L99" s="37">
        <f>SUMIF('C-Existing'!$B$12:$B$458,$B99,'C-Existing'!L$12:L$458)</f>
        <v>326.47000000000003</v>
      </c>
      <c r="M99" s="37">
        <f>SUMIF('C-Existing'!$B$12:$B$458,$B99,'C-Existing'!M$12:M$458)</f>
        <v>192090</v>
      </c>
      <c r="N99" s="37">
        <f>SUMIF('C-Existing'!$B$12:$B$458,$B99,'C-Existing'!N$12:N$458)</f>
        <v>0</v>
      </c>
      <c r="O99" s="37">
        <f>SUMIF('C-Existing'!$B$12:$B$458,$B99,'C-Existing'!O$12:O$458)</f>
        <v>7125</v>
      </c>
      <c r="P99" s="37">
        <f>SUMIF('C-Existing'!$B$12:$B$458,$B99,'C-Existing'!P$12:P$458)</f>
        <v>326.47000000000003</v>
      </c>
      <c r="Q99" s="37">
        <f>SUMIF('C-Existing'!$B$12:$B$458,$B99,'C-Existing'!Q$12:Q$458)</f>
        <v>6798.53</v>
      </c>
      <c r="R99" s="37">
        <f>SUMIF('C-Existing'!$B$12:$B$458,$B99,'C-Existing'!R$12:R$458)</f>
        <v>0</v>
      </c>
      <c r="S99" s="37">
        <f>SUMIF('C-Existing'!$B$12:$B$458,$B99,'C-Existing'!S$12:S$458)</f>
        <v>28464.42</v>
      </c>
      <c r="T99" s="37">
        <f>SUMIF('C-Existing'!$B$12:$B$458,$B99,'C-Existing'!T$12:T$458)</f>
        <v>28464.42</v>
      </c>
      <c r="U99" s="37">
        <f>SUMIF('C-Existing'!$B$12:$B$458,$B99,'C-Existing'!U$12:U$458)</f>
        <v>1</v>
      </c>
      <c r="V99" s="37">
        <f>SUMIF('C-Existing'!$B$12:$B$458,$B99,'C-Existing'!V$12:V$458)</f>
        <v>284.16060541666661</v>
      </c>
      <c r="W99" s="37">
        <f>SUMIF('C-Existing'!$B$12:$B$458,$B99,'C-Existing'!W$12:W$458)</f>
        <v>0</v>
      </c>
      <c r="X99" s="37">
        <f>SUMIF('C-Existing'!$B$12:$B$458,$B99,'C-Existing'!X$12:X$458)</f>
        <v>209</v>
      </c>
      <c r="Y99" s="37">
        <f>SUMIF('C-Existing'!$B$12:$B$458,$B99,'C-Existing'!Y$12:Y$458)</f>
        <v>0</v>
      </c>
      <c r="Z99" s="37">
        <f>SUMIF('C-Existing'!$B$12:$B$458,$B99,'C-Existing'!Z$12:Z$458)</f>
        <v>0</v>
      </c>
      <c r="AA99" s="37">
        <f>SUMIF('C-Existing'!$B$12:$B$458,$B99,'C-Existing'!AA$12:AA$458)</f>
        <v>0</v>
      </c>
      <c r="AB99" s="37">
        <f>SUMIF('C-Existing'!$B$12:$B$458,$B99,'C-Existing'!AB$12:AB$458)</f>
        <v>0</v>
      </c>
      <c r="AC99" s="37">
        <f>SUMIF('C-Existing'!$B$12:$B$458,$B99,'C-Existing'!AC$12:AC$458)</f>
        <v>885</v>
      </c>
      <c r="AD99" s="37">
        <f>SUMIF('C-Existing'!$B$12:$B$458,$B99,'C-Existing'!AD$12:AD$458)</f>
        <v>0</v>
      </c>
      <c r="AE99" s="56">
        <f>SUMIF('C-Existing'!$B$12:$B$458,$B99,'C-Existing'!AE$12:AE$458)</f>
        <v>9.6699999999999994E-2</v>
      </c>
      <c r="AF99" s="37">
        <f>SUMIF('C-Existing'!$B$12:$B$458,$B99,'C-Existing'!AF$12:AF$458)</f>
        <v>-42.315540000000048</v>
      </c>
      <c r="AG99" s="37">
        <f>SUMIF('C-Existing'!$B$12:$B$458,$B99,'C-Existing'!AG$12:AG$458)</f>
        <v>0</v>
      </c>
      <c r="AH99" s="102">
        <f>SUMIF('C-Existing'!$B$12:$B$458,$B99,'C-Existing'!AH$12:AH$458)</f>
        <v>0</v>
      </c>
      <c r="AI99" s="37">
        <f>SUMIF('C-Existing'!$B$12:$B$458,$B99,'C-Existing'!AI$12:AI$458)</f>
        <v>15</v>
      </c>
      <c r="AJ99" s="37">
        <f>SUMIF('C-Existing'!$B$12:$B$458,$B99,'C-Existing'!AJ$12:AJ$458)</f>
        <v>3990</v>
      </c>
      <c r="AK99" s="37">
        <f>SUMIF('C-Existing'!$B$12:$B$458,$B99,'C-Existing'!AK$12:AK$458)</f>
        <v>0</v>
      </c>
      <c r="AL99" s="37">
        <f>SUMIF('C-Existing'!$B$12:$B$458,$B99,'C-Existing'!AL$12:AL$458)</f>
        <v>0</v>
      </c>
      <c r="AM99" s="37">
        <f>SUMIF('C-Existing'!$B$12:$B$458,$B99,'C-Existing'!AM$12:AM$458)</f>
        <v>0</v>
      </c>
      <c r="AN99" s="37">
        <f>SUMIF('C-Existing'!$B$12:$B$458,$B99,'C-Existing'!AN$12:AN$458)</f>
        <v>0</v>
      </c>
      <c r="AR99" s="37"/>
    </row>
    <row r="100" spans="1:44" x14ac:dyDescent="0.2">
      <c r="A100" s="1">
        <f t="shared" si="5"/>
        <v>8</v>
      </c>
      <c r="B100" s="101">
        <f t="shared" si="6"/>
        <v>45900</v>
      </c>
      <c r="C100" s="37">
        <f>SUMIF('C-Existing'!$B$12:$B$458,$B100,'C-Existing'!C$12:C$458)</f>
        <v>770816.99000000011</v>
      </c>
      <c r="D100" s="37">
        <f>SUMIF('C-Existing'!$B$12:$B$458,$B100,'C-Existing'!D$12:D$458)</f>
        <v>160968572.37</v>
      </c>
      <c r="E100" s="37">
        <f>SUMIF('C-Existing'!$B$12:$B$458,$B100,'C-Existing'!E$12:E$458)</f>
        <v>0</v>
      </c>
      <c r="F100" s="37">
        <f>SUMIF('C-Existing'!$B$12:$B$458,$B100,'C-Existing'!F$12:F$458)</f>
        <v>0</v>
      </c>
      <c r="G100" s="37">
        <f>SUMIF('C-Existing'!$B$12:$B$458,$B100,'C-Existing'!G$12:G$458)</f>
        <v>850</v>
      </c>
      <c r="H100" s="37">
        <f>SUMIF('C-Existing'!$B$12:$B$458,$B100,'C-Existing'!H$12:H$458)</f>
        <v>28464.420000000002</v>
      </c>
      <c r="I100" s="37">
        <f>SUMIF('C-Existing'!$B$12:$B$458,$B100,'C-Existing'!I$12:I$458)</f>
        <v>0</v>
      </c>
      <c r="J100" s="37">
        <f>SUMIF('C-Existing'!$B$12:$B$458,$B100,'C-Existing'!J$12:J$458)</f>
        <v>28464.42</v>
      </c>
      <c r="K100" s="37">
        <f>SUMIF('C-Existing'!$B$12:$B$458,$B100,'C-Existing'!K$12:K$458)</f>
        <v>263.52999999999997</v>
      </c>
      <c r="L100" s="37">
        <f>SUMIF('C-Existing'!$B$12:$B$458,$B100,'C-Existing'!L$12:L$458)</f>
        <v>263.52999999999997</v>
      </c>
      <c r="M100" s="37">
        <f>SUMIF('C-Existing'!$B$12:$B$458,$B100,'C-Existing'!M$12:M$458)</f>
        <v>181374</v>
      </c>
      <c r="N100" s="37">
        <f>SUMIF('C-Existing'!$B$12:$B$458,$B100,'C-Existing'!N$12:N$458)</f>
        <v>0</v>
      </c>
      <c r="O100" s="37">
        <f>SUMIF('C-Existing'!$B$12:$B$458,$B100,'C-Existing'!O$12:O$458)</f>
        <v>6650</v>
      </c>
      <c r="P100" s="37">
        <f>SUMIF('C-Existing'!$B$12:$B$458,$B100,'C-Existing'!P$12:P$458)</f>
        <v>263.52999999999997</v>
      </c>
      <c r="Q100" s="37">
        <f>SUMIF('C-Existing'!$B$12:$B$458,$B100,'C-Existing'!Q$12:Q$458)</f>
        <v>6386.47</v>
      </c>
      <c r="R100" s="37">
        <f>SUMIF('C-Existing'!$B$12:$B$458,$B100,'C-Existing'!R$12:R$458)</f>
        <v>0</v>
      </c>
      <c r="S100" s="37">
        <f>SUMIF('C-Existing'!$B$12:$B$458,$B100,'C-Existing'!S$12:S$458)</f>
        <v>22077.95</v>
      </c>
      <c r="T100" s="37">
        <f>SUMIF('C-Existing'!$B$12:$B$458,$B100,'C-Existing'!T$12:T$458)</f>
        <v>22077.95</v>
      </c>
      <c r="U100" s="37">
        <f>SUMIF('C-Existing'!$B$12:$B$458,$B100,'C-Existing'!U$12:U$458)</f>
        <v>1</v>
      </c>
      <c r="V100" s="37">
        <f>SUMIF('C-Existing'!$B$12:$B$458,$B100,'C-Existing'!V$12:V$458)</f>
        <v>229.37578449999995</v>
      </c>
      <c r="W100" s="37">
        <f>SUMIF('C-Existing'!$B$12:$B$458,$B100,'C-Existing'!W$12:W$458)</f>
        <v>0</v>
      </c>
      <c r="X100" s="37">
        <f>SUMIF('C-Existing'!$B$12:$B$458,$B100,'C-Existing'!X$12:X$458)</f>
        <v>209</v>
      </c>
      <c r="Y100" s="37">
        <f>SUMIF('C-Existing'!$B$12:$B$458,$B100,'C-Existing'!Y$12:Y$458)</f>
        <v>0</v>
      </c>
      <c r="Z100" s="37">
        <f>SUMIF('C-Existing'!$B$12:$B$458,$B100,'C-Existing'!Z$12:Z$458)</f>
        <v>0</v>
      </c>
      <c r="AA100" s="37">
        <f>SUMIF('C-Existing'!$B$12:$B$458,$B100,'C-Existing'!AA$12:AA$458)</f>
        <v>0</v>
      </c>
      <c r="AB100" s="37">
        <f>SUMIF('C-Existing'!$B$12:$B$458,$B100,'C-Existing'!AB$12:AB$458)</f>
        <v>0</v>
      </c>
      <c r="AC100" s="37">
        <f>SUMIF('C-Existing'!$B$12:$B$458,$B100,'C-Existing'!AC$12:AC$458)</f>
        <v>836</v>
      </c>
      <c r="AD100" s="37">
        <f>SUMIF('C-Existing'!$B$12:$B$458,$B100,'C-Existing'!AD$12:AD$458)</f>
        <v>0</v>
      </c>
      <c r="AE100" s="56">
        <f>SUMIF('C-Existing'!$B$12:$B$458,$B100,'C-Existing'!AE$12:AE$458)</f>
        <v>9.6699999999999994E-2</v>
      </c>
      <c r="AF100" s="37">
        <f>SUMIF('C-Existing'!$B$12:$B$458,$B100,'C-Existing'!AF$12:AF$458)</f>
        <v>-34.157304000000039</v>
      </c>
      <c r="AG100" s="37">
        <f>SUMIF('C-Existing'!$B$12:$B$458,$B100,'C-Existing'!AG$12:AG$458)</f>
        <v>0</v>
      </c>
      <c r="AH100" s="102">
        <f>SUMIF('C-Existing'!$B$12:$B$458,$B100,'C-Existing'!AH$12:AH$458)</f>
        <v>0</v>
      </c>
      <c r="AI100" s="37">
        <f>SUMIF('C-Existing'!$B$12:$B$458,$B100,'C-Existing'!AI$12:AI$458)</f>
        <v>14</v>
      </c>
      <c r="AJ100" s="37">
        <f>SUMIF('C-Existing'!$B$12:$B$458,$B100,'C-Existing'!AJ$12:AJ$458)</f>
        <v>3724</v>
      </c>
      <c r="AK100" s="37">
        <f>SUMIF('C-Existing'!$B$12:$B$458,$B100,'C-Existing'!AK$12:AK$458)</f>
        <v>0</v>
      </c>
      <c r="AL100" s="37">
        <f>SUMIF('C-Existing'!$B$12:$B$458,$B100,'C-Existing'!AL$12:AL$458)</f>
        <v>0</v>
      </c>
      <c r="AM100" s="37">
        <f>SUMIF('C-Existing'!$B$12:$B$458,$B100,'C-Existing'!AM$12:AM$458)</f>
        <v>0</v>
      </c>
      <c r="AN100" s="37">
        <f>SUMIF('C-Existing'!$B$12:$B$458,$B100,'C-Existing'!AN$12:AN$458)</f>
        <v>0</v>
      </c>
      <c r="AR100" s="37"/>
    </row>
    <row r="101" spans="1:44" x14ac:dyDescent="0.2">
      <c r="A101" s="1">
        <f t="shared" si="5"/>
        <v>9</v>
      </c>
      <c r="B101" s="101">
        <f t="shared" si="6"/>
        <v>45930</v>
      </c>
      <c r="C101" s="37">
        <f>SUMIF('C-Existing'!$B$12:$B$458,$B101,'C-Existing'!C$12:C$458)</f>
        <v>649976.14</v>
      </c>
      <c r="D101" s="37">
        <f>SUMIF('C-Existing'!$B$12:$B$458,$B101,'C-Existing'!D$12:D$458)</f>
        <v>161618548.50999999</v>
      </c>
      <c r="E101" s="37">
        <f>SUMIF('C-Existing'!$B$12:$B$458,$B101,'C-Existing'!E$12:E$458)</f>
        <v>0</v>
      </c>
      <c r="F101" s="37">
        <f>SUMIF('C-Existing'!$B$12:$B$458,$B101,'C-Existing'!F$12:F$458)</f>
        <v>0</v>
      </c>
      <c r="G101" s="37">
        <f>SUMIF('C-Existing'!$B$12:$B$458,$B101,'C-Existing'!G$12:G$458)</f>
        <v>842</v>
      </c>
      <c r="H101" s="37">
        <f>SUMIF('C-Existing'!$B$12:$B$458,$B101,'C-Existing'!H$12:H$458)</f>
        <v>22077.95</v>
      </c>
      <c r="I101" s="37">
        <f>SUMIF('C-Existing'!$B$12:$B$458,$B101,'C-Existing'!I$12:I$458)</f>
        <v>0</v>
      </c>
      <c r="J101" s="37">
        <f>SUMIF('C-Existing'!$B$12:$B$458,$B101,'C-Existing'!J$12:J$458)</f>
        <v>22077.95</v>
      </c>
      <c r="K101" s="37">
        <f>SUMIF('C-Existing'!$B$12:$B$458,$B101,'C-Existing'!K$12:K$458)</f>
        <v>204.4</v>
      </c>
      <c r="L101" s="37">
        <f>SUMIF('C-Existing'!$B$12:$B$458,$B101,'C-Existing'!L$12:L$458)</f>
        <v>204.4</v>
      </c>
      <c r="M101" s="37">
        <f>SUMIF('C-Existing'!$B$12:$B$458,$B101,'C-Existing'!M$12:M$458)</f>
        <v>179702</v>
      </c>
      <c r="N101" s="37">
        <f>SUMIF('C-Existing'!$B$12:$B$458,$B101,'C-Existing'!N$12:N$458)</f>
        <v>0</v>
      </c>
      <c r="O101" s="37">
        <f>SUMIF('C-Existing'!$B$12:$B$458,$B101,'C-Existing'!O$12:O$458)</f>
        <v>6650</v>
      </c>
      <c r="P101" s="37">
        <f>SUMIF('C-Existing'!$B$12:$B$458,$B101,'C-Existing'!P$12:P$458)</f>
        <v>204.4</v>
      </c>
      <c r="Q101" s="37">
        <f>SUMIF('C-Existing'!$B$12:$B$458,$B101,'C-Existing'!Q$12:Q$458)</f>
        <v>6445.6</v>
      </c>
      <c r="R101" s="37">
        <f>SUMIF('C-Existing'!$B$12:$B$458,$B101,'C-Existing'!R$12:R$458)</f>
        <v>0</v>
      </c>
      <c r="S101" s="37">
        <f>SUMIF('C-Existing'!$B$12:$B$458,$B101,'C-Existing'!S$12:S$458)</f>
        <v>15632.35</v>
      </c>
      <c r="T101" s="37">
        <f>SUMIF('C-Existing'!$B$12:$B$458,$B101,'C-Existing'!T$12:T$458)</f>
        <v>15632.35</v>
      </c>
      <c r="U101" s="37">
        <f>SUMIF('C-Existing'!$B$12:$B$458,$B101,'C-Existing'!U$12:U$458)</f>
        <v>1</v>
      </c>
      <c r="V101" s="37">
        <f>SUMIF('C-Existing'!$B$12:$B$458,$B101,'C-Existing'!V$12:V$458)</f>
        <v>177.91148041666665</v>
      </c>
      <c r="W101" s="37">
        <f>SUMIF('C-Existing'!$B$12:$B$458,$B101,'C-Existing'!W$12:W$458)</f>
        <v>0</v>
      </c>
      <c r="X101" s="37">
        <f>SUMIF('C-Existing'!$B$12:$B$458,$B101,'C-Existing'!X$12:X$458)</f>
        <v>209</v>
      </c>
      <c r="Y101" s="37">
        <f>SUMIF('C-Existing'!$B$12:$B$458,$B101,'C-Existing'!Y$12:Y$458)</f>
        <v>0</v>
      </c>
      <c r="Z101" s="37">
        <f>SUMIF('C-Existing'!$B$12:$B$458,$B101,'C-Existing'!Z$12:Z$458)</f>
        <v>0</v>
      </c>
      <c r="AA101" s="37">
        <f>SUMIF('C-Existing'!$B$12:$B$458,$B101,'C-Existing'!AA$12:AA$458)</f>
        <v>0</v>
      </c>
      <c r="AB101" s="37">
        <f>SUMIF('C-Existing'!$B$12:$B$458,$B101,'C-Existing'!AB$12:AB$458)</f>
        <v>0</v>
      </c>
      <c r="AC101" s="37">
        <f>SUMIF('C-Existing'!$B$12:$B$458,$B101,'C-Existing'!AC$12:AC$458)</f>
        <v>828</v>
      </c>
      <c r="AD101" s="37">
        <f>SUMIF('C-Existing'!$B$12:$B$458,$B101,'C-Existing'!AD$12:AD$458)</f>
        <v>0</v>
      </c>
      <c r="AE101" s="56">
        <f>SUMIF('C-Existing'!$B$12:$B$458,$B101,'C-Existing'!AE$12:AE$458)</f>
        <v>9.6699999999999994E-2</v>
      </c>
      <c r="AF101" s="37">
        <f>SUMIF('C-Existing'!$B$12:$B$458,$B101,'C-Existing'!AF$12:AF$458)</f>
        <v>-26.493540000000031</v>
      </c>
      <c r="AG101" s="37">
        <f>SUMIF('C-Existing'!$B$12:$B$458,$B101,'C-Existing'!AG$12:AG$458)</f>
        <v>0</v>
      </c>
      <c r="AH101" s="102">
        <f>SUMIF('C-Existing'!$B$12:$B$458,$B101,'C-Existing'!AH$12:AH$458)</f>
        <v>0</v>
      </c>
      <c r="AI101" s="37">
        <f>SUMIF('C-Existing'!$B$12:$B$458,$B101,'C-Existing'!AI$12:AI$458)</f>
        <v>14</v>
      </c>
      <c r="AJ101" s="37">
        <f>SUMIF('C-Existing'!$B$12:$B$458,$B101,'C-Existing'!AJ$12:AJ$458)</f>
        <v>3724</v>
      </c>
      <c r="AK101" s="37">
        <f>SUMIF('C-Existing'!$B$12:$B$458,$B101,'C-Existing'!AK$12:AK$458)</f>
        <v>0</v>
      </c>
      <c r="AL101" s="37">
        <f>SUMIF('C-Existing'!$B$12:$B$458,$B101,'C-Existing'!AL$12:AL$458)</f>
        <v>0</v>
      </c>
      <c r="AM101" s="37">
        <f>SUMIF('C-Existing'!$B$12:$B$458,$B101,'C-Existing'!AM$12:AM$458)</f>
        <v>0</v>
      </c>
      <c r="AN101" s="37">
        <f>SUMIF('C-Existing'!$B$12:$B$458,$B101,'C-Existing'!AN$12:AN$458)</f>
        <v>0</v>
      </c>
      <c r="AR101" s="37"/>
    </row>
    <row r="102" spans="1:44" x14ac:dyDescent="0.2">
      <c r="A102" s="1">
        <f t="shared" si="5"/>
        <v>10</v>
      </c>
      <c r="B102" s="101">
        <f t="shared" si="6"/>
        <v>45961</v>
      </c>
      <c r="C102" s="37">
        <f>SUMIF('C-Existing'!$B$12:$B$458,$B102,'C-Existing'!C$12:C$458)</f>
        <v>516993.00000000006</v>
      </c>
      <c r="D102" s="37">
        <f>SUMIF('C-Existing'!$B$12:$B$458,$B102,'C-Existing'!D$12:D$458)</f>
        <v>162135541.50999999</v>
      </c>
      <c r="E102" s="37">
        <f>SUMIF('C-Existing'!$B$12:$B$458,$B102,'C-Existing'!E$12:E$458)</f>
        <v>0</v>
      </c>
      <c r="F102" s="37">
        <f>SUMIF('C-Existing'!$B$12:$B$458,$B102,'C-Existing'!F$12:F$458)</f>
        <v>0</v>
      </c>
      <c r="G102" s="37">
        <f>SUMIF('C-Existing'!$B$12:$B$458,$B102,'C-Existing'!G$12:G$458)</f>
        <v>771</v>
      </c>
      <c r="H102" s="37">
        <f>SUMIF('C-Existing'!$B$12:$B$458,$B102,'C-Existing'!H$12:H$458)</f>
        <v>15632.35</v>
      </c>
      <c r="I102" s="37">
        <f>SUMIF('C-Existing'!$B$12:$B$458,$B102,'C-Existing'!I$12:I$458)</f>
        <v>0</v>
      </c>
      <c r="J102" s="37">
        <f>SUMIF('C-Existing'!$B$12:$B$458,$B102,'C-Existing'!J$12:J$458)</f>
        <v>15632.35</v>
      </c>
      <c r="K102" s="37">
        <f>SUMIF('C-Existing'!$B$12:$B$458,$B102,'C-Existing'!K$12:K$458)</f>
        <v>144.72999999999999</v>
      </c>
      <c r="L102" s="37">
        <f>SUMIF('C-Existing'!$B$12:$B$458,$B102,'C-Existing'!L$12:L$458)</f>
        <v>144.72999999999999</v>
      </c>
      <c r="M102" s="37">
        <f>SUMIF('C-Existing'!$B$12:$B$458,$B102,'C-Existing'!M$12:M$458)</f>
        <v>164331</v>
      </c>
      <c r="N102" s="37">
        <f>SUMIF('C-Existing'!$B$12:$B$458,$B102,'C-Existing'!N$12:N$458)</f>
        <v>0</v>
      </c>
      <c r="O102" s="37">
        <f>SUMIF('C-Existing'!$B$12:$B$458,$B102,'C-Existing'!O$12:O$458)</f>
        <v>5700</v>
      </c>
      <c r="P102" s="37">
        <f>SUMIF('C-Existing'!$B$12:$B$458,$B102,'C-Existing'!P$12:P$458)</f>
        <v>144.72999999999999</v>
      </c>
      <c r="Q102" s="37">
        <f>SUMIF('C-Existing'!$B$12:$B$458,$B102,'C-Existing'!Q$12:Q$458)</f>
        <v>5555.27</v>
      </c>
      <c r="R102" s="37">
        <f>SUMIF('C-Existing'!$B$12:$B$458,$B102,'C-Existing'!R$12:R$458)</f>
        <v>0</v>
      </c>
      <c r="S102" s="37">
        <f>SUMIF('C-Existing'!$B$12:$B$458,$B102,'C-Existing'!S$12:S$458)</f>
        <v>10077.08</v>
      </c>
      <c r="T102" s="37">
        <f>SUMIF('C-Existing'!$B$12:$B$458,$B102,'C-Existing'!T$12:T$458)</f>
        <v>10077.08</v>
      </c>
      <c r="U102" s="37">
        <f>SUMIF('C-Existing'!$B$12:$B$458,$B102,'C-Existing'!U$12:U$458)</f>
        <v>1</v>
      </c>
      <c r="V102" s="37">
        <f>SUMIF('C-Existing'!$B$12:$B$458,$B102,'C-Existing'!V$12:V$458)</f>
        <v>125.97068708333332</v>
      </c>
      <c r="W102" s="37">
        <f>SUMIF('C-Existing'!$B$12:$B$458,$B102,'C-Existing'!W$12:W$458)</f>
        <v>0</v>
      </c>
      <c r="X102" s="37">
        <f>SUMIF('C-Existing'!$B$12:$B$458,$B102,'C-Existing'!X$12:X$458)</f>
        <v>209</v>
      </c>
      <c r="Y102" s="37">
        <f>SUMIF('C-Existing'!$B$12:$B$458,$B102,'C-Existing'!Y$12:Y$458)</f>
        <v>0</v>
      </c>
      <c r="Z102" s="37">
        <f>SUMIF('C-Existing'!$B$12:$B$458,$B102,'C-Existing'!Z$12:Z$458)</f>
        <v>0</v>
      </c>
      <c r="AA102" s="37">
        <f>SUMIF('C-Existing'!$B$12:$B$458,$B102,'C-Existing'!AA$12:AA$458)</f>
        <v>0</v>
      </c>
      <c r="AB102" s="37">
        <f>SUMIF('C-Existing'!$B$12:$B$458,$B102,'C-Existing'!AB$12:AB$458)</f>
        <v>0</v>
      </c>
      <c r="AC102" s="37">
        <f>SUMIF('C-Existing'!$B$12:$B$458,$B102,'C-Existing'!AC$12:AC$458)</f>
        <v>759</v>
      </c>
      <c r="AD102" s="37">
        <f>SUMIF('C-Existing'!$B$12:$B$458,$B102,'C-Existing'!AD$12:AD$458)</f>
        <v>0</v>
      </c>
      <c r="AE102" s="56">
        <f>SUMIF('C-Existing'!$B$12:$B$458,$B102,'C-Existing'!AE$12:AE$458)</f>
        <v>9.6699999999999994E-2</v>
      </c>
      <c r="AF102" s="37">
        <f>SUMIF('C-Existing'!$B$12:$B$458,$B102,'C-Existing'!AF$12:AF$458)</f>
        <v>-18.758820000000021</v>
      </c>
      <c r="AG102" s="37">
        <f>SUMIF('C-Existing'!$B$12:$B$458,$B102,'C-Existing'!AG$12:AG$458)</f>
        <v>0</v>
      </c>
      <c r="AH102" s="102">
        <f>SUMIF('C-Existing'!$B$12:$B$458,$B102,'C-Existing'!AH$12:AH$458)</f>
        <v>0</v>
      </c>
      <c r="AI102" s="37">
        <f>SUMIF('C-Existing'!$B$12:$B$458,$B102,'C-Existing'!AI$12:AI$458)</f>
        <v>12</v>
      </c>
      <c r="AJ102" s="37">
        <f>SUMIF('C-Existing'!$B$12:$B$458,$B102,'C-Existing'!AJ$12:AJ$458)</f>
        <v>3192</v>
      </c>
      <c r="AK102" s="37">
        <f>SUMIF('C-Existing'!$B$12:$B$458,$B102,'C-Existing'!AK$12:AK$458)</f>
        <v>0</v>
      </c>
      <c r="AL102" s="37">
        <f>SUMIF('C-Existing'!$B$12:$B$458,$B102,'C-Existing'!AL$12:AL$458)</f>
        <v>0</v>
      </c>
      <c r="AM102" s="37">
        <f>SUMIF('C-Existing'!$B$12:$B$458,$B102,'C-Existing'!AM$12:AM$458)</f>
        <v>0</v>
      </c>
      <c r="AN102" s="37">
        <f>SUMIF('C-Existing'!$B$12:$B$458,$B102,'C-Existing'!AN$12:AN$458)</f>
        <v>0</v>
      </c>
      <c r="AR102" s="37"/>
    </row>
    <row r="103" spans="1:44" x14ac:dyDescent="0.2">
      <c r="A103" s="1">
        <f t="shared" si="5"/>
        <v>11</v>
      </c>
      <c r="B103" s="101">
        <f t="shared" si="6"/>
        <v>45991</v>
      </c>
      <c r="C103" s="37">
        <f>SUMIF('C-Existing'!$B$12:$B$458,$B103,'C-Existing'!C$12:C$458)</f>
        <v>320547.46000000002</v>
      </c>
      <c r="D103" s="37">
        <f>SUMIF('C-Existing'!$B$12:$B$458,$B103,'C-Existing'!D$12:D$458)</f>
        <v>162456088.97</v>
      </c>
      <c r="E103" s="37">
        <f>SUMIF('C-Existing'!$B$12:$B$458,$B103,'C-Existing'!E$12:E$458)</f>
        <v>0</v>
      </c>
      <c r="F103" s="37">
        <f>SUMIF('C-Existing'!$B$12:$B$458,$B103,'C-Existing'!F$12:F$458)</f>
        <v>0</v>
      </c>
      <c r="G103" s="37">
        <f>SUMIF('C-Existing'!$B$12:$B$458,$B103,'C-Existing'!G$12:G$458)</f>
        <v>649</v>
      </c>
      <c r="H103" s="37">
        <f>SUMIF('C-Existing'!$B$12:$B$458,$B103,'C-Existing'!H$12:H$458)</f>
        <v>10077.08</v>
      </c>
      <c r="I103" s="37">
        <f>SUMIF('C-Existing'!$B$12:$B$458,$B103,'C-Existing'!I$12:I$458)</f>
        <v>0</v>
      </c>
      <c r="J103" s="37">
        <f>SUMIF('C-Existing'!$B$12:$B$458,$B103,'C-Existing'!J$12:J$458)</f>
        <v>10077.08</v>
      </c>
      <c r="K103" s="37">
        <f>SUMIF('C-Existing'!$B$12:$B$458,$B103,'C-Existing'!K$12:K$458)</f>
        <v>93.3</v>
      </c>
      <c r="L103" s="37">
        <f>SUMIF('C-Existing'!$B$12:$B$458,$B103,'C-Existing'!L$12:L$458)</f>
        <v>93.3</v>
      </c>
      <c r="M103" s="37">
        <f>SUMIF('C-Existing'!$B$12:$B$458,$B103,'C-Existing'!M$12:M$458)</f>
        <v>138567</v>
      </c>
      <c r="N103" s="37">
        <f>SUMIF('C-Existing'!$B$12:$B$458,$B103,'C-Existing'!N$12:N$458)</f>
        <v>0</v>
      </c>
      <c r="O103" s="37">
        <f>SUMIF('C-Existing'!$B$12:$B$458,$B103,'C-Existing'!O$12:O$458)</f>
        <v>5225</v>
      </c>
      <c r="P103" s="37">
        <f>SUMIF('C-Existing'!$B$12:$B$458,$B103,'C-Existing'!P$12:P$458)</f>
        <v>93.3</v>
      </c>
      <c r="Q103" s="37">
        <f>SUMIF('C-Existing'!$B$12:$B$458,$B103,'C-Existing'!Q$12:Q$458)</f>
        <v>5131.7</v>
      </c>
      <c r="R103" s="37">
        <f>SUMIF('C-Existing'!$B$12:$B$458,$B103,'C-Existing'!R$12:R$458)</f>
        <v>0</v>
      </c>
      <c r="S103" s="37">
        <f>SUMIF('C-Existing'!$B$12:$B$458,$B103,'C-Existing'!S$12:S$458)</f>
        <v>4945.38</v>
      </c>
      <c r="T103" s="37">
        <f>SUMIF('C-Existing'!$B$12:$B$458,$B103,'C-Existing'!T$12:T$458)</f>
        <v>4945.38</v>
      </c>
      <c r="U103" s="37">
        <f>SUMIF('C-Existing'!$B$12:$B$458,$B103,'C-Existing'!U$12:U$458)</f>
        <v>1</v>
      </c>
      <c r="V103" s="37">
        <f>SUMIF('C-Existing'!$B$12:$B$458,$B103,'C-Existing'!V$12:V$458)</f>
        <v>81.204469666666654</v>
      </c>
      <c r="W103" s="37">
        <f>SUMIF('C-Existing'!$B$12:$B$458,$B103,'C-Existing'!W$12:W$458)</f>
        <v>0</v>
      </c>
      <c r="X103" s="37">
        <f>SUMIF('C-Existing'!$B$12:$B$458,$B103,'C-Existing'!X$12:X$458)</f>
        <v>209</v>
      </c>
      <c r="Y103" s="37">
        <f>SUMIF('C-Existing'!$B$12:$B$458,$B103,'C-Existing'!Y$12:Y$458)</f>
        <v>0</v>
      </c>
      <c r="Z103" s="37">
        <f>SUMIF('C-Existing'!$B$12:$B$458,$B103,'C-Existing'!Z$12:Z$458)</f>
        <v>0</v>
      </c>
      <c r="AA103" s="37">
        <f>SUMIF('C-Existing'!$B$12:$B$458,$B103,'C-Existing'!AA$12:AA$458)</f>
        <v>0</v>
      </c>
      <c r="AB103" s="37">
        <f>SUMIF('C-Existing'!$B$12:$B$458,$B103,'C-Existing'!AB$12:AB$458)</f>
        <v>0</v>
      </c>
      <c r="AC103" s="37">
        <f>SUMIF('C-Existing'!$B$12:$B$458,$B103,'C-Existing'!AC$12:AC$458)</f>
        <v>638</v>
      </c>
      <c r="AD103" s="37">
        <f>SUMIF('C-Existing'!$B$12:$B$458,$B103,'C-Existing'!AD$12:AD$458)</f>
        <v>0</v>
      </c>
      <c r="AE103" s="56">
        <f>SUMIF('C-Existing'!$B$12:$B$458,$B103,'C-Existing'!AE$12:AE$458)</f>
        <v>9.6699999999999994E-2</v>
      </c>
      <c r="AF103" s="37">
        <f>SUMIF('C-Existing'!$B$12:$B$458,$B103,'C-Existing'!AF$12:AF$458)</f>
        <v>-12.092496000000015</v>
      </c>
      <c r="AG103" s="37">
        <f>SUMIF('C-Existing'!$B$12:$B$458,$B103,'C-Existing'!AG$12:AG$458)</f>
        <v>0</v>
      </c>
      <c r="AH103" s="102">
        <f>SUMIF('C-Existing'!$B$12:$B$458,$B103,'C-Existing'!AH$12:AH$458)</f>
        <v>0</v>
      </c>
      <c r="AI103" s="37">
        <f>SUMIF('C-Existing'!$B$12:$B$458,$B103,'C-Existing'!AI$12:AI$458)</f>
        <v>11</v>
      </c>
      <c r="AJ103" s="37">
        <f>SUMIF('C-Existing'!$B$12:$B$458,$B103,'C-Existing'!AJ$12:AJ$458)</f>
        <v>2926</v>
      </c>
      <c r="AK103" s="37">
        <f>SUMIF('C-Existing'!$B$12:$B$458,$B103,'C-Existing'!AK$12:AK$458)</f>
        <v>0</v>
      </c>
      <c r="AL103" s="37">
        <f>SUMIF('C-Existing'!$B$12:$B$458,$B103,'C-Existing'!AL$12:AL$458)</f>
        <v>0</v>
      </c>
      <c r="AM103" s="37">
        <f>SUMIF('C-Existing'!$B$12:$B$458,$B103,'C-Existing'!AM$12:AM$458)</f>
        <v>0</v>
      </c>
      <c r="AN103" s="37">
        <f>SUMIF('C-Existing'!$B$12:$B$458,$B103,'C-Existing'!AN$12:AN$458)</f>
        <v>0</v>
      </c>
      <c r="AR103" s="37"/>
    </row>
    <row r="104" spans="1:44" x14ac:dyDescent="0.2">
      <c r="A104" s="1">
        <f t="shared" si="5"/>
        <v>12</v>
      </c>
      <c r="B104" s="101">
        <f t="shared" si="6"/>
        <v>46022</v>
      </c>
      <c r="C104" s="37">
        <f>SUMIF('C-Existing'!$B$12:$B$458,$B104,'C-Existing'!C$12:C$458)</f>
        <v>280685.17000000004</v>
      </c>
      <c r="D104" s="37">
        <f>SUMIF('C-Existing'!$B$12:$B$458,$B104,'C-Existing'!D$12:D$458)</f>
        <v>162736774.13999999</v>
      </c>
      <c r="E104" s="37">
        <f>SUMIF('C-Existing'!$B$12:$B$458,$B104,'C-Existing'!E$12:E$458)</f>
        <v>0</v>
      </c>
      <c r="F104" s="37">
        <f>SUMIF('C-Existing'!$B$12:$B$458,$B104,'C-Existing'!F$12:F$458)</f>
        <v>0</v>
      </c>
      <c r="G104" s="37">
        <f>SUMIF('C-Existing'!$B$12:$B$458,$B104,'C-Existing'!G$12:G$458)</f>
        <v>518</v>
      </c>
      <c r="H104" s="37">
        <f>SUMIF('C-Existing'!$B$12:$B$458,$B104,'C-Existing'!H$12:H$458)</f>
        <v>4945.38</v>
      </c>
      <c r="I104" s="37">
        <f>SUMIF('C-Existing'!$B$12:$B$458,$B104,'C-Existing'!I$12:I$458)</f>
        <v>0</v>
      </c>
      <c r="J104" s="37">
        <f>SUMIF('C-Existing'!$B$12:$B$458,$B104,'C-Existing'!J$12:J$458)</f>
        <v>4945.38</v>
      </c>
      <c r="K104" s="37">
        <f>SUMIF('C-Existing'!$B$12:$B$458,$B104,'C-Existing'!K$12:K$458)</f>
        <v>45.79</v>
      </c>
      <c r="L104" s="37">
        <f>SUMIF('C-Existing'!$B$12:$B$458,$B104,'C-Existing'!L$12:L$458)</f>
        <v>45.79</v>
      </c>
      <c r="M104" s="37">
        <f>SUMIF('C-Existing'!$B$12:$B$458,$B104,'C-Existing'!M$12:M$458)</f>
        <v>110656</v>
      </c>
      <c r="N104" s="37">
        <f>SUMIF('C-Existing'!$B$12:$B$458,$B104,'C-Existing'!N$12:N$458)</f>
        <v>0</v>
      </c>
      <c r="O104" s="37">
        <f>SUMIF('C-Existing'!$B$12:$B$458,$B104,'C-Existing'!O$12:O$458)</f>
        <v>4275</v>
      </c>
      <c r="P104" s="37">
        <f>SUMIF('C-Existing'!$B$12:$B$458,$B104,'C-Existing'!P$12:P$458)</f>
        <v>45.79</v>
      </c>
      <c r="Q104" s="37">
        <f>SUMIF('C-Existing'!$B$12:$B$458,$B104,'C-Existing'!Q$12:Q$458)</f>
        <v>4229.21</v>
      </c>
      <c r="R104" s="37">
        <f>SUMIF('C-Existing'!$B$12:$B$458,$B104,'C-Existing'!R$12:R$458)</f>
        <v>0</v>
      </c>
      <c r="S104" s="37">
        <f>SUMIF('C-Existing'!$B$12:$B$458,$B104,'C-Existing'!S$12:S$458)</f>
        <v>716.17</v>
      </c>
      <c r="T104" s="37">
        <f>SUMIF('C-Existing'!$B$12:$B$458,$B104,'C-Existing'!T$12:T$458)</f>
        <v>716.17</v>
      </c>
      <c r="U104" s="37">
        <f>SUMIF('C-Existing'!$B$12:$B$458,$B104,'C-Existing'!U$12:U$458)</f>
        <v>1</v>
      </c>
      <c r="V104" s="37">
        <f>SUMIF('C-Existing'!$B$12:$B$458,$B104,'C-Existing'!V$12:V$458)</f>
        <v>39.851520499999992</v>
      </c>
      <c r="W104" s="37">
        <f>SUMIF('C-Existing'!$B$12:$B$458,$B104,'C-Existing'!W$12:W$458)</f>
        <v>0</v>
      </c>
      <c r="X104" s="37">
        <f>SUMIF('C-Existing'!$B$12:$B$458,$B104,'C-Existing'!X$12:X$458)</f>
        <v>209</v>
      </c>
      <c r="Y104" s="37">
        <f>SUMIF('C-Existing'!$B$12:$B$458,$B104,'C-Existing'!Y$12:Y$458)</f>
        <v>0</v>
      </c>
      <c r="Z104" s="37">
        <f>SUMIF('C-Existing'!$B$12:$B$458,$B104,'C-Existing'!Z$12:Z$458)</f>
        <v>0</v>
      </c>
      <c r="AA104" s="37">
        <f>SUMIF('C-Existing'!$B$12:$B$458,$B104,'C-Existing'!AA$12:AA$458)</f>
        <v>0</v>
      </c>
      <c r="AB104" s="37">
        <f>SUMIF('C-Existing'!$B$12:$B$458,$B104,'C-Existing'!AB$12:AB$458)</f>
        <v>0</v>
      </c>
      <c r="AC104" s="37">
        <f>SUMIF('C-Existing'!$B$12:$B$458,$B104,'C-Existing'!AC$12:AC$458)</f>
        <v>509</v>
      </c>
      <c r="AD104" s="37">
        <f>SUMIF('C-Existing'!$B$12:$B$458,$B104,'C-Existing'!AD$12:AD$458)</f>
        <v>0</v>
      </c>
      <c r="AE104" s="56">
        <f>SUMIF('C-Existing'!$B$12:$B$458,$B104,'C-Existing'!AE$12:AE$458)</f>
        <v>9.6699999999999994E-2</v>
      </c>
      <c r="AF104" s="37">
        <f>SUMIF('C-Existing'!$B$12:$B$458,$B104,'C-Existing'!AF$12:AF$458)</f>
        <v>-5.9344560000000071</v>
      </c>
      <c r="AG104" s="37">
        <f>SUMIF('C-Existing'!$B$12:$B$458,$B104,'C-Existing'!AG$12:AG$458)</f>
        <v>0</v>
      </c>
      <c r="AH104" s="102">
        <f>SUMIF('C-Existing'!$B$12:$B$458,$B104,'C-Existing'!AH$12:AH$458)</f>
        <v>0</v>
      </c>
      <c r="AI104" s="37">
        <f>SUMIF('C-Existing'!$B$12:$B$458,$B104,'C-Existing'!AI$12:AI$458)</f>
        <v>9</v>
      </c>
      <c r="AJ104" s="37">
        <f>SUMIF('C-Existing'!$B$12:$B$458,$B104,'C-Existing'!AJ$12:AJ$458)</f>
        <v>2394</v>
      </c>
      <c r="AK104" s="37">
        <f>SUMIF('C-Existing'!$B$12:$B$458,$B104,'C-Existing'!AK$12:AK$458)</f>
        <v>0</v>
      </c>
      <c r="AL104" s="37">
        <f>SUMIF('C-Existing'!$B$12:$B$458,$B104,'C-Existing'!AL$12:AL$458)</f>
        <v>0</v>
      </c>
      <c r="AM104" s="37">
        <f>SUMIF('C-Existing'!$B$12:$B$458,$B104,'C-Existing'!AM$12:AM$458)</f>
        <v>0</v>
      </c>
      <c r="AN104" s="37">
        <f>SUMIF('C-Existing'!$B$12:$B$458,$B104,'C-Existing'!AN$12:AN$458)</f>
        <v>0</v>
      </c>
      <c r="AR104" s="37"/>
    </row>
    <row r="105" spans="1:44" x14ac:dyDescent="0.2">
      <c r="A105" s="1">
        <f t="shared" si="5"/>
        <v>1</v>
      </c>
      <c r="B105" s="101">
        <f t="shared" si="6"/>
        <v>46053</v>
      </c>
      <c r="C105" s="37">
        <f>SUMIF('C-Existing'!$B$12:$B$458,$B105,'C-Existing'!C$12:C$458)</f>
        <v>130899.09999999999</v>
      </c>
      <c r="D105" s="37">
        <f>SUMIF('C-Existing'!$B$12:$B$458,$B105,'C-Existing'!D$12:D$458)</f>
        <v>162867673.23999998</v>
      </c>
      <c r="E105" s="37">
        <f>SUMIF('C-Existing'!$B$12:$B$458,$B105,'C-Existing'!E$12:E$458)</f>
        <v>0</v>
      </c>
      <c r="F105" s="37">
        <f>SUMIF('C-Existing'!$B$12:$B$458,$B105,'C-Existing'!F$12:F$458)</f>
        <v>0</v>
      </c>
      <c r="G105" s="37">
        <f>SUMIF('C-Existing'!$B$12:$B$458,$B105,'C-Existing'!G$12:G$458)</f>
        <v>119</v>
      </c>
      <c r="H105" s="37">
        <f>SUMIF('C-Existing'!$B$12:$B$458,$B105,'C-Existing'!H$12:H$458)</f>
        <v>716.17</v>
      </c>
      <c r="I105" s="37">
        <f>SUMIF('C-Existing'!$B$12:$B$458,$B105,'C-Existing'!I$12:I$458)</f>
        <v>0</v>
      </c>
      <c r="J105" s="37">
        <f>SUMIF('C-Existing'!$B$12:$B$458,$B105,'C-Existing'!J$12:J$458)</f>
        <v>716.17</v>
      </c>
      <c r="K105" s="37">
        <f>SUMIF('C-Existing'!$B$12:$B$458,$B105,'C-Existing'!K$12:K$458)</f>
        <v>6.63</v>
      </c>
      <c r="L105" s="37">
        <f>SUMIF('C-Existing'!$B$12:$B$458,$B105,'C-Existing'!L$12:L$458)</f>
        <v>6.63</v>
      </c>
      <c r="M105" s="37">
        <f>SUMIF('C-Existing'!$B$12:$B$458,$B105,'C-Existing'!M$12:M$458)</f>
        <v>26467</v>
      </c>
      <c r="N105" s="37">
        <f>SUMIF('C-Existing'!$B$12:$B$458,$B105,'C-Existing'!N$12:N$458)</f>
        <v>0</v>
      </c>
      <c r="O105" s="37">
        <f>SUMIF('C-Existing'!$B$12:$B$458,$B105,'C-Existing'!O$12:O$458)</f>
        <v>722.8</v>
      </c>
      <c r="P105" s="37">
        <f>SUMIF('C-Existing'!$B$12:$B$458,$B105,'C-Existing'!P$12:P$458)</f>
        <v>6.63</v>
      </c>
      <c r="Q105" s="37">
        <f>SUMIF('C-Existing'!$B$12:$B$458,$B105,'C-Existing'!Q$12:Q$458)</f>
        <v>716.17</v>
      </c>
      <c r="R105" s="37">
        <f>SUMIF('C-Existing'!$B$12:$B$458,$B105,'C-Existing'!R$12:R$458)</f>
        <v>0</v>
      </c>
      <c r="S105" s="37">
        <f>SUMIF('C-Existing'!$B$12:$B$458,$B105,'C-Existing'!S$12:S$458)</f>
        <v>0</v>
      </c>
      <c r="T105" s="37">
        <f>SUMIF('C-Existing'!$B$12:$B$458,$B105,'C-Existing'!T$12:T$458)</f>
        <v>0</v>
      </c>
      <c r="U105" s="37">
        <f>SUMIF('C-Existing'!$B$12:$B$458,$B105,'C-Existing'!U$12:U$458)</f>
        <v>1</v>
      </c>
      <c r="V105" s="37">
        <f>SUMIF('C-Existing'!$B$12:$B$458,$B105,'C-Existing'!V$12:V$458)</f>
        <v>5.7711365833333321</v>
      </c>
      <c r="W105" s="37">
        <f>SUMIF('C-Existing'!$B$12:$B$458,$B105,'C-Existing'!W$12:W$458)</f>
        <v>0</v>
      </c>
      <c r="X105" s="37">
        <f>SUMIF('C-Existing'!$B$12:$B$458,$B105,'C-Existing'!X$12:X$458)</f>
        <v>209</v>
      </c>
      <c r="Y105" s="37">
        <f>SUMIF('C-Existing'!$B$12:$B$458,$B105,'C-Existing'!Y$12:Y$458)</f>
        <v>0</v>
      </c>
      <c r="Z105" s="37">
        <f>SUMIF('C-Existing'!$B$12:$B$458,$B105,'C-Existing'!Z$12:Z$458)</f>
        <v>0</v>
      </c>
      <c r="AA105" s="37">
        <f>SUMIF('C-Existing'!$B$12:$B$458,$B105,'C-Existing'!AA$12:AA$458)</f>
        <v>0</v>
      </c>
      <c r="AB105" s="37">
        <f>SUMIF('C-Existing'!$B$12:$B$458,$B105,'C-Existing'!AB$12:AB$458)</f>
        <v>0</v>
      </c>
      <c r="AC105" s="37">
        <f>SUMIF('C-Existing'!$B$12:$B$458,$B105,'C-Existing'!AC$12:AC$458)</f>
        <v>117</v>
      </c>
      <c r="AD105" s="37">
        <f>SUMIF('C-Existing'!$B$12:$B$458,$B105,'C-Existing'!AD$12:AD$458)</f>
        <v>0</v>
      </c>
      <c r="AE105" s="56">
        <f>SUMIF('C-Existing'!$B$12:$B$458,$B105,'C-Existing'!AE$12:AE$458)</f>
        <v>9.6699999999999994E-2</v>
      </c>
      <c r="AF105" s="37">
        <f>SUMIF('C-Existing'!$B$12:$B$458,$B105,'C-Existing'!AF$12:AF$458)</f>
        <v>-0.85940400000000094</v>
      </c>
      <c r="AG105" s="37">
        <f>SUMIF('C-Existing'!$B$12:$B$458,$B105,'C-Existing'!AG$12:AG$458)</f>
        <v>0</v>
      </c>
      <c r="AH105" s="102">
        <f>SUMIF('C-Existing'!$B$12:$B$458,$B105,'C-Existing'!AH$12:AH$458)</f>
        <v>0</v>
      </c>
      <c r="AI105" s="37">
        <f>SUMIF('C-Existing'!$B$12:$B$458,$B105,'C-Existing'!AI$12:AI$458)</f>
        <v>2</v>
      </c>
      <c r="AJ105" s="37">
        <f>SUMIF('C-Existing'!$B$12:$B$458,$B105,'C-Existing'!AJ$12:AJ$458)</f>
        <v>304.79999999999995</v>
      </c>
      <c r="AK105" s="37">
        <f>SUMIF('C-Existing'!$B$12:$B$458,$B105,'C-Existing'!AK$12:AK$458)</f>
        <v>0</v>
      </c>
      <c r="AL105" s="37">
        <f>SUMIF('C-Existing'!$B$12:$B$458,$B105,'C-Existing'!AL$12:AL$458)</f>
        <v>0</v>
      </c>
      <c r="AM105" s="37">
        <f>SUMIF('C-Existing'!$B$12:$B$458,$B105,'C-Existing'!AM$12:AM$458)</f>
        <v>0</v>
      </c>
      <c r="AN105" s="37">
        <f>SUMIF('C-Existing'!$B$12:$B$458,$B105,'C-Existing'!AN$12:AN$458)</f>
        <v>0</v>
      </c>
      <c r="AR105" s="37"/>
    </row>
    <row r="106" spans="1:44" x14ac:dyDescent="0.2">
      <c r="A106" s="1">
        <f t="shared" si="5"/>
        <v>2</v>
      </c>
      <c r="B106" s="101">
        <f t="shared" si="6"/>
        <v>46081</v>
      </c>
      <c r="C106" s="37">
        <f>SUMIF('C-Existing'!$B$12:$B$458,$B106,'C-Existing'!C$12:C$458)</f>
        <v>137404.21</v>
      </c>
      <c r="D106" s="37">
        <f>SUMIF('C-Existing'!$B$12:$B$458,$B106,'C-Existing'!D$12:D$458)</f>
        <v>163005077.44999999</v>
      </c>
      <c r="E106" s="37">
        <f>SUMIF('C-Existing'!$B$12:$B$458,$B106,'C-Existing'!E$12:E$458)</f>
        <v>0</v>
      </c>
      <c r="F106" s="37">
        <f>SUMIF('C-Existing'!$B$12:$B$458,$B106,'C-Existing'!F$12:F$458)</f>
        <v>0</v>
      </c>
      <c r="G106" s="37">
        <f>SUMIF('C-Existing'!$B$12:$B$458,$B106,'C-Existing'!G$12:G$458)</f>
        <v>89</v>
      </c>
      <c r="H106" s="37">
        <f>SUMIF('C-Existing'!$B$12:$B$458,$B106,'C-Existing'!H$12:H$458)</f>
        <v>0</v>
      </c>
      <c r="I106" s="37">
        <f>SUMIF('C-Existing'!$B$12:$B$458,$B106,'C-Existing'!I$12:I$458)</f>
        <v>0</v>
      </c>
      <c r="J106" s="37">
        <f>SUMIF('C-Existing'!$B$12:$B$458,$B106,'C-Existing'!J$12:J$458)</f>
        <v>0</v>
      </c>
      <c r="K106" s="37">
        <f>SUMIF('C-Existing'!$B$12:$B$458,$B106,'C-Existing'!K$12:K$458)</f>
        <v>0</v>
      </c>
      <c r="L106" s="37">
        <f>SUMIF('C-Existing'!$B$12:$B$458,$B106,'C-Existing'!L$12:L$458)</f>
        <v>0</v>
      </c>
      <c r="M106" s="37">
        <f>SUMIF('C-Existing'!$B$12:$B$458,$B106,'C-Existing'!M$12:M$458)</f>
        <v>18601</v>
      </c>
      <c r="N106" s="37">
        <f>SUMIF('C-Existing'!$B$12:$B$458,$B106,'C-Existing'!N$12:N$458)</f>
        <v>0</v>
      </c>
      <c r="O106" s="37">
        <f>SUMIF('C-Existing'!$B$12:$B$458,$B106,'C-Existing'!O$12:O$458)</f>
        <v>0</v>
      </c>
      <c r="P106" s="37">
        <f>SUMIF('C-Existing'!$B$12:$B$458,$B106,'C-Existing'!P$12:P$458)</f>
        <v>0</v>
      </c>
      <c r="Q106" s="37">
        <f>SUMIF('C-Existing'!$B$12:$B$458,$B106,'C-Existing'!Q$12:Q$458)</f>
        <v>0</v>
      </c>
      <c r="R106" s="37">
        <f>SUMIF('C-Existing'!$B$12:$B$458,$B106,'C-Existing'!R$12:R$458)</f>
        <v>0</v>
      </c>
      <c r="S106" s="37">
        <f>SUMIF('C-Existing'!$B$12:$B$458,$B106,'C-Existing'!S$12:S$458)</f>
        <v>0</v>
      </c>
      <c r="T106" s="37">
        <f>SUMIF('C-Existing'!$B$12:$B$458,$B106,'C-Existing'!T$12:T$458)</f>
        <v>0</v>
      </c>
      <c r="U106" s="37">
        <f>SUMIF('C-Existing'!$B$12:$B$458,$B106,'C-Existing'!U$12:U$458)</f>
        <v>1</v>
      </c>
      <c r="V106" s="37">
        <f>SUMIF('C-Existing'!$B$12:$B$458,$B106,'C-Existing'!V$12:V$458)</f>
        <v>0</v>
      </c>
      <c r="W106" s="37">
        <f>SUMIF('C-Existing'!$B$12:$B$458,$B106,'C-Existing'!W$12:W$458)</f>
        <v>0</v>
      </c>
      <c r="X106" s="37">
        <f>SUMIF('C-Existing'!$B$12:$B$458,$B106,'C-Existing'!X$12:X$458)</f>
        <v>209</v>
      </c>
      <c r="Y106" s="37">
        <f>SUMIF('C-Existing'!$B$12:$B$458,$B106,'C-Existing'!Y$12:Y$458)</f>
        <v>0</v>
      </c>
      <c r="Z106" s="37">
        <f>SUMIF('C-Existing'!$B$12:$B$458,$B106,'C-Existing'!Z$12:Z$458)</f>
        <v>0</v>
      </c>
      <c r="AA106" s="37">
        <f>SUMIF('C-Existing'!$B$12:$B$458,$B106,'C-Existing'!AA$12:AA$458)</f>
        <v>0</v>
      </c>
      <c r="AB106" s="37">
        <f>SUMIF('C-Existing'!$B$12:$B$458,$B106,'C-Existing'!AB$12:AB$458)</f>
        <v>0</v>
      </c>
      <c r="AC106" s="37">
        <f>SUMIF('C-Existing'!$B$12:$B$458,$B106,'C-Existing'!AC$12:AC$458)</f>
        <v>89</v>
      </c>
      <c r="AD106" s="37">
        <f>SUMIF('C-Existing'!$B$12:$B$458,$B106,'C-Existing'!AD$12:AD$458)</f>
        <v>0</v>
      </c>
      <c r="AE106" s="56">
        <f>SUMIF('C-Existing'!$B$12:$B$458,$B106,'C-Existing'!AE$12:AE$458)</f>
        <v>9.6699999999999994E-2</v>
      </c>
      <c r="AF106" s="37">
        <f>SUMIF('C-Existing'!$B$12:$B$458,$B106,'C-Existing'!AF$12:AF$458)</f>
        <v>0</v>
      </c>
      <c r="AG106" s="37">
        <f>SUMIF('C-Existing'!$B$12:$B$458,$B106,'C-Existing'!AG$12:AG$458)</f>
        <v>0</v>
      </c>
      <c r="AH106" s="102">
        <f>SUMIF('C-Existing'!$B$12:$B$458,$B106,'C-Existing'!AH$12:AH$458)</f>
        <v>0</v>
      </c>
      <c r="AI106" s="37">
        <f>SUMIF('C-Existing'!$B$12:$B$458,$B106,'C-Existing'!AI$12:AI$458)</f>
        <v>0</v>
      </c>
      <c r="AJ106" s="37">
        <f>SUMIF('C-Existing'!$B$12:$B$458,$B106,'C-Existing'!AJ$12:AJ$458)</f>
        <v>0</v>
      </c>
      <c r="AK106" s="37">
        <f>SUMIF('C-Existing'!$B$12:$B$458,$B106,'C-Existing'!AK$12:AK$458)</f>
        <v>0</v>
      </c>
      <c r="AL106" s="37">
        <f>SUMIF('C-Existing'!$B$12:$B$458,$B106,'C-Existing'!AL$12:AL$458)</f>
        <v>0</v>
      </c>
      <c r="AM106" s="37">
        <f>SUMIF('C-Existing'!$B$12:$B$458,$B106,'C-Existing'!AM$12:AM$458)</f>
        <v>0</v>
      </c>
      <c r="AN106" s="37">
        <f>SUMIF('C-Existing'!$B$12:$B$458,$B106,'C-Existing'!AN$12:AN$458)</f>
        <v>0</v>
      </c>
      <c r="AR106" s="37"/>
    </row>
    <row r="107" spans="1:44" x14ac:dyDescent="0.2">
      <c r="A107" s="1">
        <f t="shared" si="5"/>
        <v>3</v>
      </c>
      <c r="B107" s="101">
        <f t="shared" si="6"/>
        <v>46112</v>
      </c>
      <c r="C107" s="37">
        <f>SUMIF('C-Existing'!$B$12:$B$458,$B107,'C-Existing'!C$12:C$458)</f>
        <v>196619.47</v>
      </c>
      <c r="D107" s="37">
        <f>SUMIF('C-Existing'!$B$12:$B$458,$B107,'C-Existing'!D$12:D$458)</f>
        <v>163201696.91999999</v>
      </c>
      <c r="E107" s="37">
        <f>SUMIF('C-Existing'!$B$12:$B$458,$B107,'C-Existing'!E$12:E$458)</f>
        <v>0</v>
      </c>
      <c r="F107" s="37">
        <f>SUMIF('C-Existing'!$B$12:$B$458,$B107,'C-Existing'!F$12:F$458)</f>
        <v>0</v>
      </c>
      <c r="G107" s="37">
        <f>SUMIF('C-Existing'!$B$12:$B$458,$B107,'C-Existing'!G$12:G$458)</f>
        <v>111</v>
      </c>
      <c r="H107" s="37">
        <f>SUMIF('C-Existing'!$B$12:$B$458,$B107,'C-Existing'!H$12:H$458)</f>
        <v>0</v>
      </c>
      <c r="I107" s="37">
        <f>SUMIF('C-Existing'!$B$12:$B$458,$B107,'C-Existing'!I$12:I$458)</f>
        <v>0</v>
      </c>
      <c r="J107" s="37">
        <f>SUMIF('C-Existing'!$B$12:$B$458,$B107,'C-Existing'!J$12:J$458)</f>
        <v>0</v>
      </c>
      <c r="K107" s="37">
        <f>SUMIF('C-Existing'!$B$12:$B$458,$B107,'C-Existing'!K$12:K$458)</f>
        <v>0</v>
      </c>
      <c r="L107" s="37">
        <f>SUMIF('C-Existing'!$B$12:$B$458,$B107,'C-Existing'!L$12:L$458)</f>
        <v>0</v>
      </c>
      <c r="M107" s="37">
        <f>SUMIF('C-Existing'!$B$12:$B$458,$B107,'C-Existing'!M$12:M$458)</f>
        <v>23199</v>
      </c>
      <c r="N107" s="37">
        <f>SUMIF('C-Existing'!$B$12:$B$458,$B107,'C-Existing'!N$12:N$458)</f>
        <v>0</v>
      </c>
      <c r="O107" s="37">
        <f>SUMIF('C-Existing'!$B$12:$B$458,$B107,'C-Existing'!O$12:O$458)</f>
        <v>0</v>
      </c>
      <c r="P107" s="37">
        <f>SUMIF('C-Existing'!$B$12:$B$458,$B107,'C-Existing'!P$12:P$458)</f>
        <v>0</v>
      </c>
      <c r="Q107" s="37">
        <f>SUMIF('C-Existing'!$B$12:$B$458,$B107,'C-Existing'!Q$12:Q$458)</f>
        <v>0</v>
      </c>
      <c r="R107" s="37">
        <f>SUMIF('C-Existing'!$B$12:$B$458,$B107,'C-Existing'!R$12:R$458)</f>
        <v>0</v>
      </c>
      <c r="S107" s="37">
        <f>SUMIF('C-Existing'!$B$12:$B$458,$B107,'C-Existing'!S$12:S$458)</f>
        <v>0</v>
      </c>
      <c r="T107" s="37">
        <f>SUMIF('C-Existing'!$B$12:$B$458,$B107,'C-Existing'!T$12:T$458)</f>
        <v>0</v>
      </c>
      <c r="U107" s="37">
        <f>SUMIF('C-Existing'!$B$12:$B$458,$B107,'C-Existing'!U$12:U$458)</f>
        <v>1</v>
      </c>
      <c r="V107" s="37">
        <f>SUMIF('C-Existing'!$B$12:$B$458,$B107,'C-Existing'!V$12:V$458)</f>
        <v>0</v>
      </c>
      <c r="W107" s="37">
        <f>SUMIF('C-Existing'!$B$12:$B$458,$B107,'C-Existing'!W$12:W$458)</f>
        <v>0</v>
      </c>
      <c r="X107" s="37">
        <f>SUMIF('C-Existing'!$B$12:$B$458,$B107,'C-Existing'!X$12:X$458)</f>
        <v>209</v>
      </c>
      <c r="Y107" s="37">
        <f>SUMIF('C-Existing'!$B$12:$B$458,$B107,'C-Existing'!Y$12:Y$458)</f>
        <v>0</v>
      </c>
      <c r="Z107" s="37">
        <f>SUMIF('C-Existing'!$B$12:$B$458,$B107,'C-Existing'!Z$12:Z$458)</f>
        <v>0</v>
      </c>
      <c r="AA107" s="37">
        <f>SUMIF('C-Existing'!$B$12:$B$458,$B107,'C-Existing'!AA$12:AA$458)</f>
        <v>0</v>
      </c>
      <c r="AB107" s="37">
        <f>SUMIF('C-Existing'!$B$12:$B$458,$B107,'C-Existing'!AB$12:AB$458)</f>
        <v>0</v>
      </c>
      <c r="AC107" s="37">
        <f>SUMIF('C-Existing'!$B$12:$B$458,$B107,'C-Existing'!AC$12:AC$458)</f>
        <v>111</v>
      </c>
      <c r="AD107" s="37">
        <f>SUMIF('C-Existing'!$B$12:$B$458,$B107,'C-Existing'!AD$12:AD$458)</f>
        <v>0</v>
      </c>
      <c r="AE107" s="56">
        <f>SUMIF('C-Existing'!$B$12:$B$458,$B107,'C-Existing'!AE$12:AE$458)</f>
        <v>9.6699999999999994E-2</v>
      </c>
      <c r="AF107" s="37">
        <f>SUMIF('C-Existing'!$B$12:$B$458,$B107,'C-Existing'!AF$12:AF$458)</f>
        <v>0</v>
      </c>
      <c r="AG107" s="37">
        <f>SUMIF('C-Existing'!$B$12:$B$458,$B107,'C-Existing'!AG$12:AG$458)</f>
        <v>0</v>
      </c>
      <c r="AH107" s="102">
        <f>SUMIF('C-Existing'!$B$12:$B$458,$B107,'C-Existing'!AH$12:AH$458)</f>
        <v>0</v>
      </c>
      <c r="AI107" s="37">
        <f>SUMIF('C-Existing'!$B$12:$B$458,$B107,'C-Existing'!AI$12:AI$458)</f>
        <v>0</v>
      </c>
      <c r="AJ107" s="37">
        <f>SUMIF('C-Existing'!$B$12:$B$458,$B107,'C-Existing'!AJ$12:AJ$458)</f>
        <v>0</v>
      </c>
      <c r="AK107" s="37">
        <f>SUMIF('C-Existing'!$B$12:$B$458,$B107,'C-Existing'!AK$12:AK$458)</f>
        <v>0</v>
      </c>
      <c r="AL107" s="37">
        <f>SUMIF('C-Existing'!$B$12:$B$458,$B107,'C-Existing'!AL$12:AL$458)</f>
        <v>0</v>
      </c>
      <c r="AM107" s="37">
        <f>SUMIF('C-Existing'!$B$12:$B$458,$B107,'C-Existing'!AM$12:AM$458)</f>
        <v>0</v>
      </c>
      <c r="AN107" s="37">
        <f>SUMIF('C-Existing'!$B$12:$B$458,$B107,'C-Existing'!AN$12:AN$458)</f>
        <v>0</v>
      </c>
      <c r="AR107" s="37"/>
    </row>
    <row r="108" spans="1:44" x14ac:dyDescent="0.2">
      <c r="A108" s="1">
        <f t="shared" si="5"/>
        <v>4</v>
      </c>
      <c r="B108" s="101">
        <f t="shared" si="6"/>
        <v>46142</v>
      </c>
      <c r="C108" s="37">
        <f>SUMIF('C-Existing'!$B$12:$B$458,$B108,'C-Existing'!C$12:C$458)</f>
        <v>222458.11000000002</v>
      </c>
      <c r="D108" s="37">
        <f>SUMIF('C-Existing'!$B$12:$B$458,$B108,'C-Existing'!D$12:D$458)</f>
        <v>163424155.03</v>
      </c>
      <c r="E108" s="37">
        <f>SUMIF('C-Existing'!$B$12:$B$458,$B108,'C-Existing'!E$12:E$458)</f>
        <v>0</v>
      </c>
      <c r="F108" s="37">
        <f>SUMIF('C-Existing'!$B$12:$B$458,$B108,'C-Existing'!F$12:F$458)</f>
        <v>0</v>
      </c>
      <c r="G108" s="37">
        <f>SUMIF('C-Existing'!$B$12:$B$458,$B108,'C-Existing'!G$12:G$458)</f>
        <v>138</v>
      </c>
      <c r="H108" s="37">
        <f>SUMIF('C-Existing'!$B$12:$B$458,$B108,'C-Existing'!H$12:H$458)</f>
        <v>0</v>
      </c>
      <c r="I108" s="37">
        <f>SUMIF('C-Existing'!$B$12:$B$458,$B108,'C-Existing'!I$12:I$458)</f>
        <v>0</v>
      </c>
      <c r="J108" s="37">
        <f>SUMIF('C-Existing'!$B$12:$B$458,$B108,'C-Existing'!J$12:J$458)</f>
        <v>0</v>
      </c>
      <c r="K108" s="37">
        <f>SUMIF('C-Existing'!$B$12:$B$458,$B108,'C-Existing'!K$12:K$458)</f>
        <v>0</v>
      </c>
      <c r="L108" s="37">
        <f>SUMIF('C-Existing'!$B$12:$B$458,$B108,'C-Existing'!L$12:L$458)</f>
        <v>0</v>
      </c>
      <c r="M108" s="37">
        <f>SUMIF('C-Existing'!$B$12:$B$458,$B108,'C-Existing'!M$12:M$458)</f>
        <v>28842</v>
      </c>
      <c r="N108" s="37">
        <f>SUMIF('C-Existing'!$B$12:$B$458,$B108,'C-Existing'!N$12:N$458)</f>
        <v>0</v>
      </c>
      <c r="O108" s="37">
        <f>SUMIF('C-Existing'!$B$12:$B$458,$B108,'C-Existing'!O$12:O$458)</f>
        <v>0</v>
      </c>
      <c r="P108" s="37">
        <f>SUMIF('C-Existing'!$B$12:$B$458,$B108,'C-Existing'!P$12:P$458)</f>
        <v>0</v>
      </c>
      <c r="Q108" s="37">
        <f>SUMIF('C-Existing'!$B$12:$B$458,$B108,'C-Existing'!Q$12:Q$458)</f>
        <v>0</v>
      </c>
      <c r="R108" s="37">
        <f>SUMIF('C-Existing'!$B$12:$B$458,$B108,'C-Existing'!R$12:R$458)</f>
        <v>0</v>
      </c>
      <c r="S108" s="37">
        <f>SUMIF('C-Existing'!$B$12:$B$458,$B108,'C-Existing'!S$12:S$458)</f>
        <v>0</v>
      </c>
      <c r="T108" s="37">
        <f>SUMIF('C-Existing'!$B$12:$B$458,$B108,'C-Existing'!T$12:T$458)</f>
        <v>0</v>
      </c>
      <c r="U108" s="37">
        <f>SUMIF('C-Existing'!$B$12:$B$458,$B108,'C-Existing'!U$12:U$458)</f>
        <v>1</v>
      </c>
      <c r="V108" s="37">
        <f>SUMIF('C-Existing'!$B$12:$B$458,$B108,'C-Existing'!V$12:V$458)</f>
        <v>0</v>
      </c>
      <c r="W108" s="37">
        <f>SUMIF('C-Existing'!$B$12:$B$458,$B108,'C-Existing'!W$12:W$458)</f>
        <v>0</v>
      </c>
      <c r="X108" s="37">
        <f>SUMIF('C-Existing'!$B$12:$B$458,$B108,'C-Existing'!X$12:X$458)</f>
        <v>209</v>
      </c>
      <c r="Y108" s="37">
        <f>SUMIF('C-Existing'!$B$12:$B$458,$B108,'C-Existing'!Y$12:Y$458)</f>
        <v>0</v>
      </c>
      <c r="Z108" s="37">
        <f>SUMIF('C-Existing'!$B$12:$B$458,$B108,'C-Existing'!Z$12:Z$458)</f>
        <v>0</v>
      </c>
      <c r="AA108" s="37">
        <f>SUMIF('C-Existing'!$B$12:$B$458,$B108,'C-Existing'!AA$12:AA$458)</f>
        <v>0</v>
      </c>
      <c r="AB108" s="37">
        <f>SUMIF('C-Existing'!$B$12:$B$458,$B108,'C-Existing'!AB$12:AB$458)</f>
        <v>0</v>
      </c>
      <c r="AC108" s="37">
        <f>SUMIF('C-Existing'!$B$12:$B$458,$B108,'C-Existing'!AC$12:AC$458)</f>
        <v>138</v>
      </c>
      <c r="AD108" s="37">
        <f>SUMIF('C-Existing'!$B$12:$B$458,$B108,'C-Existing'!AD$12:AD$458)</f>
        <v>0</v>
      </c>
      <c r="AE108" s="56">
        <f>SUMIF('C-Existing'!$B$12:$B$458,$B108,'C-Existing'!AE$12:AE$458)</f>
        <v>9.6699999999999994E-2</v>
      </c>
      <c r="AF108" s="37">
        <f>SUMIF('C-Existing'!$B$12:$B$458,$B108,'C-Existing'!AF$12:AF$458)</f>
        <v>0</v>
      </c>
      <c r="AG108" s="37">
        <f>SUMIF('C-Existing'!$B$12:$B$458,$B108,'C-Existing'!AG$12:AG$458)</f>
        <v>0</v>
      </c>
      <c r="AH108" s="102">
        <f>SUMIF('C-Existing'!$B$12:$B$458,$B108,'C-Existing'!AH$12:AH$458)</f>
        <v>0</v>
      </c>
      <c r="AI108" s="37">
        <f>SUMIF('C-Existing'!$B$12:$B$458,$B108,'C-Existing'!AI$12:AI$458)</f>
        <v>0</v>
      </c>
      <c r="AJ108" s="37">
        <f>SUMIF('C-Existing'!$B$12:$B$458,$B108,'C-Existing'!AJ$12:AJ$458)</f>
        <v>0</v>
      </c>
      <c r="AK108" s="37">
        <f>SUMIF('C-Existing'!$B$12:$B$458,$B108,'C-Existing'!AK$12:AK$458)</f>
        <v>0</v>
      </c>
      <c r="AL108" s="37">
        <f>SUMIF('C-Existing'!$B$12:$B$458,$B108,'C-Existing'!AL$12:AL$458)</f>
        <v>0</v>
      </c>
      <c r="AM108" s="37">
        <f>SUMIF('C-Existing'!$B$12:$B$458,$B108,'C-Existing'!AM$12:AM$458)</f>
        <v>0</v>
      </c>
      <c r="AN108" s="37">
        <f>SUMIF('C-Existing'!$B$12:$B$458,$B108,'C-Existing'!AN$12:AN$458)</f>
        <v>0</v>
      </c>
      <c r="AR108" s="37"/>
    </row>
    <row r="109" spans="1:44" x14ac:dyDescent="0.2">
      <c r="A109" s="1">
        <f t="shared" si="5"/>
        <v>5</v>
      </c>
      <c r="B109" s="101">
        <f t="shared" ref="B109:B140" si="7">EOMONTH(B108,1)</f>
        <v>46173</v>
      </c>
      <c r="C109" s="37">
        <f>SUMIF('C-Existing'!$B$12:$B$458,$B109,'C-Existing'!C$12:C$458)</f>
        <v>267027.09000000003</v>
      </c>
      <c r="D109" s="37">
        <f>SUMIF('C-Existing'!$B$12:$B$458,$B109,'C-Existing'!D$12:D$458)</f>
        <v>163691182.12</v>
      </c>
      <c r="E109" s="37">
        <f>SUMIF('C-Existing'!$B$12:$B$458,$B109,'C-Existing'!E$12:E$458)</f>
        <v>0</v>
      </c>
      <c r="F109" s="37">
        <f>SUMIF('C-Existing'!$B$12:$B$458,$B109,'C-Existing'!F$12:F$458)</f>
        <v>0</v>
      </c>
      <c r="G109" s="37">
        <f>SUMIF('C-Existing'!$B$12:$B$458,$B109,'C-Existing'!G$12:G$458)</f>
        <v>196</v>
      </c>
      <c r="H109" s="37">
        <f>SUMIF('C-Existing'!$B$12:$B$458,$B109,'C-Existing'!H$12:H$458)</f>
        <v>0</v>
      </c>
      <c r="I109" s="37">
        <f>SUMIF('C-Existing'!$B$12:$B$458,$B109,'C-Existing'!I$12:I$458)</f>
        <v>0</v>
      </c>
      <c r="J109" s="37">
        <f>SUMIF('C-Existing'!$B$12:$B$458,$B109,'C-Existing'!J$12:J$458)</f>
        <v>0</v>
      </c>
      <c r="K109" s="37">
        <f>SUMIF('C-Existing'!$B$12:$B$458,$B109,'C-Existing'!K$12:K$458)</f>
        <v>0</v>
      </c>
      <c r="L109" s="37">
        <f>SUMIF('C-Existing'!$B$12:$B$458,$B109,'C-Existing'!L$12:L$458)</f>
        <v>0</v>
      </c>
      <c r="M109" s="37">
        <f>SUMIF('C-Existing'!$B$12:$B$458,$B109,'C-Existing'!M$12:M$458)</f>
        <v>40964</v>
      </c>
      <c r="N109" s="37">
        <f>SUMIF('C-Existing'!$B$12:$B$458,$B109,'C-Existing'!N$12:N$458)</f>
        <v>0</v>
      </c>
      <c r="O109" s="37">
        <f>SUMIF('C-Existing'!$B$12:$B$458,$B109,'C-Existing'!O$12:O$458)</f>
        <v>0</v>
      </c>
      <c r="P109" s="37">
        <f>SUMIF('C-Existing'!$B$12:$B$458,$B109,'C-Existing'!P$12:P$458)</f>
        <v>0</v>
      </c>
      <c r="Q109" s="37">
        <f>SUMIF('C-Existing'!$B$12:$B$458,$B109,'C-Existing'!Q$12:Q$458)</f>
        <v>0</v>
      </c>
      <c r="R109" s="37">
        <f>SUMIF('C-Existing'!$B$12:$B$458,$B109,'C-Existing'!R$12:R$458)</f>
        <v>0</v>
      </c>
      <c r="S109" s="37">
        <f>SUMIF('C-Existing'!$B$12:$B$458,$B109,'C-Existing'!S$12:S$458)</f>
        <v>0</v>
      </c>
      <c r="T109" s="37">
        <f>SUMIF('C-Existing'!$B$12:$B$458,$B109,'C-Existing'!T$12:T$458)</f>
        <v>0</v>
      </c>
      <c r="U109" s="37">
        <f>SUMIF('C-Existing'!$B$12:$B$458,$B109,'C-Existing'!U$12:U$458)</f>
        <v>1</v>
      </c>
      <c r="V109" s="37">
        <f>SUMIF('C-Existing'!$B$12:$B$458,$B109,'C-Existing'!V$12:V$458)</f>
        <v>0</v>
      </c>
      <c r="W109" s="37">
        <f>SUMIF('C-Existing'!$B$12:$B$458,$B109,'C-Existing'!W$12:W$458)</f>
        <v>0</v>
      </c>
      <c r="X109" s="37">
        <f>SUMIF('C-Existing'!$B$12:$B$458,$B109,'C-Existing'!X$12:X$458)</f>
        <v>209</v>
      </c>
      <c r="Y109" s="37">
        <f>SUMIF('C-Existing'!$B$12:$B$458,$B109,'C-Existing'!Y$12:Y$458)</f>
        <v>0</v>
      </c>
      <c r="Z109" s="37">
        <f>SUMIF('C-Existing'!$B$12:$B$458,$B109,'C-Existing'!Z$12:Z$458)</f>
        <v>0</v>
      </c>
      <c r="AA109" s="37">
        <f>SUMIF('C-Existing'!$B$12:$B$458,$B109,'C-Existing'!AA$12:AA$458)</f>
        <v>0</v>
      </c>
      <c r="AB109" s="37">
        <f>SUMIF('C-Existing'!$B$12:$B$458,$B109,'C-Existing'!AB$12:AB$458)</f>
        <v>0</v>
      </c>
      <c r="AC109" s="37">
        <f>SUMIF('C-Existing'!$B$12:$B$458,$B109,'C-Existing'!AC$12:AC$458)</f>
        <v>196</v>
      </c>
      <c r="AD109" s="37">
        <f>SUMIF('C-Existing'!$B$12:$B$458,$B109,'C-Existing'!AD$12:AD$458)</f>
        <v>0</v>
      </c>
      <c r="AE109" s="56">
        <f>SUMIF('C-Existing'!$B$12:$B$458,$B109,'C-Existing'!AE$12:AE$458)</f>
        <v>9.6699999999999994E-2</v>
      </c>
      <c r="AF109" s="37">
        <f>SUMIF('C-Existing'!$B$12:$B$458,$B109,'C-Existing'!AF$12:AF$458)</f>
        <v>0</v>
      </c>
      <c r="AG109" s="37">
        <f>SUMIF('C-Existing'!$B$12:$B$458,$B109,'C-Existing'!AG$12:AG$458)</f>
        <v>0</v>
      </c>
      <c r="AH109" s="102">
        <f>SUMIF('C-Existing'!$B$12:$B$458,$B109,'C-Existing'!AH$12:AH$458)</f>
        <v>0</v>
      </c>
      <c r="AI109" s="37">
        <f>SUMIF('C-Existing'!$B$12:$B$458,$B109,'C-Existing'!AI$12:AI$458)</f>
        <v>0</v>
      </c>
      <c r="AJ109" s="37">
        <f>SUMIF('C-Existing'!$B$12:$B$458,$B109,'C-Existing'!AJ$12:AJ$458)</f>
        <v>0</v>
      </c>
      <c r="AK109" s="37">
        <f>SUMIF('C-Existing'!$B$12:$B$458,$B109,'C-Existing'!AK$12:AK$458)</f>
        <v>0</v>
      </c>
      <c r="AL109" s="37">
        <f>SUMIF('C-Existing'!$B$12:$B$458,$B109,'C-Existing'!AL$12:AL$458)</f>
        <v>0</v>
      </c>
      <c r="AM109" s="37">
        <f>SUMIF('C-Existing'!$B$12:$B$458,$B109,'C-Existing'!AM$12:AM$458)</f>
        <v>0</v>
      </c>
      <c r="AN109" s="37">
        <f>SUMIF('C-Existing'!$B$12:$B$458,$B109,'C-Existing'!AN$12:AN$458)</f>
        <v>0</v>
      </c>
      <c r="AR109" s="37"/>
    </row>
    <row r="110" spans="1:44" x14ac:dyDescent="0.2">
      <c r="A110" s="1">
        <f t="shared" si="5"/>
        <v>6</v>
      </c>
      <c r="B110" s="101">
        <f t="shared" si="7"/>
        <v>46203</v>
      </c>
      <c r="C110" s="37">
        <f>SUMIF('C-Existing'!$B$12:$B$458,$B110,'C-Existing'!C$12:C$458)</f>
        <v>261787.02000000002</v>
      </c>
      <c r="D110" s="37">
        <f>SUMIF('C-Existing'!$B$12:$B$458,$B110,'C-Existing'!D$12:D$458)</f>
        <v>163952969.14000002</v>
      </c>
      <c r="E110" s="37">
        <f>SUMIF('C-Existing'!$B$12:$B$458,$B110,'C-Existing'!E$12:E$458)</f>
        <v>0</v>
      </c>
      <c r="F110" s="37">
        <f>SUMIF('C-Existing'!$B$12:$B$458,$B110,'C-Existing'!F$12:F$458)</f>
        <v>0</v>
      </c>
      <c r="G110" s="37">
        <f>SUMIF('C-Existing'!$B$12:$B$458,$B110,'C-Existing'!G$12:G$458)</f>
        <v>223</v>
      </c>
      <c r="H110" s="37">
        <f>SUMIF('C-Existing'!$B$12:$B$458,$B110,'C-Existing'!H$12:H$458)</f>
        <v>0</v>
      </c>
      <c r="I110" s="37">
        <f>SUMIF('C-Existing'!$B$12:$B$458,$B110,'C-Existing'!I$12:I$458)</f>
        <v>0</v>
      </c>
      <c r="J110" s="37">
        <f>SUMIF('C-Existing'!$B$12:$B$458,$B110,'C-Existing'!J$12:J$458)</f>
        <v>0</v>
      </c>
      <c r="K110" s="37">
        <f>SUMIF('C-Existing'!$B$12:$B$458,$B110,'C-Existing'!K$12:K$458)</f>
        <v>0</v>
      </c>
      <c r="L110" s="37">
        <f>SUMIF('C-Existing'!$B$12:$B$458,$B110,'C-Existing'!L$12:L$458)</f>
        <v>0</v>
      </c>
      <c r="M110" s="37">
        <f>SUMIF('C-Existing'!$B$12:$B$458,$B110,'C-Existing'!M$12:M$458)</f>
        <v>46607</v>
      </c>
      <c r="N110" s="37">
        <f>SUMIF('C-Existing'!$B$12:$B$458,$B110,'C-Existing'!N$12:N$458)</f>
        <v>0</v>
      </c>
      <c r="O110" s="37">
        <f>SUMIF('C-Existing'!$B$12:$B$458,$B110,'C-Existing'!O$12:O$458)</f>
        <v>0</v>
      </c>
      <c r="P110" s="37">
        <f>SUMIF('C-Existing'!$B$12:$B$458,$B110,'C-Existing'!P$12:P$458)</f>
        <v>0</v>
      </c>
      <c r="Q110" s="37">
        <f>SUMIF('C-Existing'!$B$12:$B$458,$B110,'C-Existing'!Q$12:Q$458)</f>
        <v>0</v>
      </c>
      <c r="R110" s="37">
        <f>SUMIF('C-Existing'!$B$12:$B$458,$B110,'C-Existing'!R$12:R$458)</f>
        <v>0</v>
      </c>
      <c r="S110" s="37">
        <f>SUMIF('C-Existing'!$B$12:$B$458,$B110,'C-Existing'!S$12:S$458)</f>
        <v>0</v>
      </c>
      <c r="T110" s="37">
        <f>SUMIF('C-Existing'!$B$12:$B$458,$B110,'C-Existing'!T$12:T$458)</f>
        <v>0</v>
      </c>
      <c r="U110" s="37">
        <f>SUMIF('C-Existing'!$B$12:$B$458,$B110,'C-Existing'!U$12:U$458)</f>
        <v>1</v>
      </c>
      <c r="V110" s="37">
        <f>SUMIF('C-Existing'!$B$12:$B$458,$B110,'C-Existing'!V$12:V$458)</f>
        <v>0</v>
      </c>
      <c r="W110" s="37">
        <f>SUMIF('C-Existing'!$B$12:$B$458,$B110,'C-Existing'!W$12:W$458)</f>
        <v>0</v>
      </c>
      <c r="X110" s="37">
        <f>SUMIF('C-Existing'!$B$12:$B$458,$B110,'C-Existing'!X$12:X$458)</f>
        <v>209</v>
      </c>
      <c r="Y110" s="37">
        <f>SUMIF('C-Existing'!$B$12:$B$458,$B110,'C-Existing'!Y$12:Y$458)</f>
        <v>0</v>
      </c>
      <c r="Z110" s="37">
        <f>SUMIF('C-Existing'!$B$12:$B$458,$B110,'C-Existing'!Z$12:Z$458)</f>
        <v>0</v>
      </c>
      <c r="AA110" s="37">
        <f>SUMIF('C-Existing'!$B$12:$B$458,$B110,'C-Existing'!AA$12:AA$458)</f>
        <v>0</v>
      </c>
      <c r="AB110" s="37">
        <f>SUMIF('C-Existing'!$B$12:$B$458,$B110,'C-Existing'!AB$12:AB$458)</f>
        <v>0</v>
      </c>
      <c r="AC110" s="37">
        <f>SUMIF('C-Existing'!$B$12:$B$458,$B110,'C-Existing'!AC$12:AC$458)</f>
        <v>223</v>
      </c>
      <c r="AD110" s="37">
        <f>SUMIF('C-Existing'!$B$12:$B$458,$B110,'C-Existing'!AD$12:AD$458)</f>
        <v>0</v>
      </c>
      <c r="AE110" s="56">
        <f>SUMIF('C-Existing'!$B$12:$B$458,$B110,'C-Existing'!AE$12:AE$458)</f>
        <v>9.6699999999999994E-2</v>
      </c>
      <c r="AF110" s="37">
        <f>SUMIF('C-Existing'!$B$12:$B$458,$B110,'C-Existing'!AF$12:AF$458)</f>
        <v>0</v>
      </c>
      <c r="AG110" s="37">
        <f>SUMIF('C-Existing'!$B$12:$B$458,$B110,'C-Existing'!AG$12:AG$458)</f>
        <v>0</v>
      </c>
      <c r="AH110" s="102">
        <f>SUMIF('C-Existing'!$B$12:$B$458,$B110,'C-Existing'!AH$12:AH$458)</f>
        <v>0</v>
      </c>
      <c r="AI110" s="37">
        <f>SUMIF('C-Existing'!$B$12:$B$458,$B110,'C-Existing'!AI$12:AI$458)</f>
        <v>0</v>
      </c>
      <c r="AJ110" s="37">
        <f>SUMIF('C-Existing'!$B$12:$B$458,$B110,'C-Existing'!AJ$12:AJ$458)</f>
        <v>0</v>
      </c>
      <c r="AK110" s="37">
        <f>SUMIF('C-Existing'!$B$12:$B$458,$B110,'C-Existing'!AK$12:AK$458)</f>
        <v>0</v>
      </c>
      <c r="AL110" s="37">
        <f>SUMIF('C-Existing'!$B$12:$B$458,$B110,'C-Existing'!AL$12:AL$458)</f>
        <v>0</v>
      </c>
      <c r="AM110" s="37">
        <f>SUMIF('C-Existing'!$B$12:$B$458,$B110,'C-Existing'!AM$12:AM$458)</f>
        <v>0</v>
      </c>
      <c r="AN110" s="37">
        <f>SUMIF('C-Existing'!$B$12:$B$458,$B110,'C-Existing'!AN$12:AN$458)</f>
        <v>0</v>
      </c>
      <c r="AR110" s="37"/>
    </row>
    <row r="111" spans="1:44" x14ac:dyDescent="0.2">
      <c r="A111" s="1">
        <f t="shared" si="5"/>
        <v>7</v>
      </c>
      <c r="B111" s="101">
        <f t="shared" si="7"/>
        <v>46234</v>
      </c>
      <c r="C111" s="37">
        <f>SUMIF('C-Existing'!$B$12:$B$458,$B111,'C-Existing'!C$12:C$458)</f>
        <v>253287.86</v>
      </c>
      <c r="D111" s="37">
        <f>SUMIF('C-Existing'!$B$12:$B$458,$B111,'C-Existing'!D$12:D$458)</f>
        <v>164206257.00000003</v>
      </c>
      <c r="E111" s="37">
        <f>SUMIF('C-Existing'!$B$12:$B$458,$B111,'C-Existing'!E$12:E$458)</f>
        <v>0</v>
      </c>
      <c r="F111" s="37">
        <f>SUMIF('C-Existing'!$B$12:$B$458,$B111,'C-Existing'!F$12:F$458)</f>
        <v>0</v>
      </c>
      <c r="G111" s="37">
        <f>SUMIF('C-Existing'!$B$12:$B$458,$B111,'C-Existing'!G$12:G$458)</f>
        <v>260</v>
      </c>
      <c r="H111" s="37">
        <f>SUMIF('C-Existing'!$B$12:$B$458,$B111,'C-Existing'!H$12:H$458)</f>
        <v>0</v>
      </c>
      <c r="I111" s="37">
        <f>SUMIF('C-Existing'!$B$12:$B$458,$B111,'C-Existing'!I$12:I$458)</f>
        <v>0</v>
      </c>
      <c r="J111" s="37">
        <f>SUMIF('C-Existing'!$B$12:$B$458,$B111,'C-Existing'!J$12:J$458)</f>
        <v>0</v>
      </c>
      <c r="K111" s="37">
        <f>SUMIF('C-Existing'!$B$12:$B$458,$B111,'C-Existing'!K$12:K$458)</f>
        <v>0</v>
      </c>
      <c r="L111" s="37">
        <f>SUMIF('C-Existing'!$B$12:$B$458,$B111,'C-Existing'!L$12:L$458)</f>
        <v>0</v>
      </c>
      <c r="M111" s="37">
        <f>SUMIF('C-Existing'!$B$12:$B$458,$B111,'C-Existing'!M$12:M$458)</f>
        <v>54340</v>
      </c>
      <c r="N111" s="37">
        <f>SUMIF('C-Existing'!$B$12:$B$458,$B111,'C-Existing'!N$12:N$458)</f>
        <v>0</v>
      </c>
      <c r="O111" s="37">
        <f>SUMIF('C-Existing'!$B$12:$B$458,$B111,'C-Existing'!O$12:O$458)</f>
        <v>0</v>
      </c>
      <c r="P111" s="37">
        <f>SUMIF('C-Existing'!$B$12:$B$458,$B111,'C-Existing'!P$12:P$458)</f>
        <v>0</v>
      </c>
      <c r="Q111" s="37">
        <f>SUMIF('C-Existing'!$B$12:$B$458,$B111,'C-Existing'!Q$12:Q$458)</f>
        <v>0</v>
      </c>
      <c r="R111" s="37">
        <f>SUMIF('C-Existing'!$B$12:$B$458,$B111,'C-Existing'!R$12:R$458)</f>
        <v>0</v>
      </c>
      <c r="S111" s="37">
        <f>SUMIF('C-Existing'!$B$12:$B$458,$B111,'C-Existing'!S$12:S$458)</f>
        <v>0</v>
      </c>
      <c r="T111" s="37">
        <f>SUMIF('C-Existing'!$B$12:$B$458,$B111,'C-Existing'!T$12:T$458)</f>
        <v>0</v>
      </c>
      <c r="U111" s="37">
        <f>SUMIF('C-Existing'!$B$12:$B$458,$B111,'C-Existing'!U$12:U$458)</f>
        <v>1</v>
      </c>
      <c r="V111" s="37">
        <f>SUMIF('C-Existing'!$B$12:$B$458,$B111,'C-Existing'!V$12:V$458)</f>
        <v>0</v>
      </c>
      <c r="W111" s="37">
        <f>SUMIF('C-Existing'!$B$12:$B$458,$B111,'C-Existing'!W$12:W$458)</f>
        <v>0</v>
      </c>
      <c r="X111" s="37">
        <f>SUMIF('C-Existing'!$B$12:$B$458,$B111,'C-Existing'!X$12:X$458)</f>
        <v>209</v>
      </c>
      <c r="Y111" s="37">
        <f>SUMIF('C-Existing'!$B$12:$B$458,$B111,'C-Existing'!Y$12:Y$458)</f>
        <v>0</v>
      </c>
      <c r="Z111" s="37">
        <f>SUMIF('C-Existing'!$B$12:$B$458,$B111,'C-Existing'!Z$12:Z$458)</f>
        <v>0</v>
      </c>
      <c r="AA111" s="37">
        <f>SUMIF('C-Existing'!$B$12:$B$458,$B111,'C-Existing'!AA$12:AA$458)</f>
        <v>0</v>
      </c>
      <c r="AB111" s="37">
        <f>SUMIF('C-Existing'!$B$12:$B$458,$B111,'C-Existing'!AB$12:AB$458)</f>
        <v>0</v>
      </c>
      <c r="AC111" s="37">
        <f>SUMIF('C-Existing'!$B$12:$B$458,$B111,'C-Existing'!AC$12:AC$458)</f>
        <v>260</v>
      </c>
      <c r="AD111" s="37">
        <f>SUMIF('C-Existing'!$B$12:$B$458,$B111,'C-Existing'!AD$12:AD$458)</f>
        <v>0</v>
      </c>
      <c r="AE111" s="56">
        <f>SUMIF('C-Existing'!$B$12:$B$458,$B111,'C-Existing'!AE$12:AE$458)</f>
        <v>9.6699999999999994E-2</v>
      </c>
      <c r="AF111" s="37">
        <f>SUMIF('C-Existing'!$B$12:$B$458,$B111,'C-Existing'!AF$12:AF$458)</f>
        <v>0</v>
      </c>
      <c r="AG111" s="37">
        <f>SUMIF('C-Existing'!$B$12:$B$458,$B111,'C-Existing'!AG$12:AG$458)</f>
        <v>0</v>
      </c>
      <c r="AH111" s="102">
        <f>SUMIF('C-Existing'!$B$12:$B$458,$B111,'C-Existing'!AH$12:AH$458)</f>
        <v>0</v>
      </c>
      <c r="AI111" s="37">
        <f>SUMIF('C-Existing'!$B$12:$B$458,$B111,'C-Existing'!AI$12:AI$458)</f>
        <v>0</v>
      </c>
      <c r="AJ111" s="37">
        <f>SUMIF('C-Existing'!$B$12:$B$458,$B111,'C-Existing'!AJ$12:AJ$458)</f>
        <v>0</v>
      </c>
      <c r="AK111" s="37">
        <f>SUMIF('C-Existing'!$B$12:$B$458,$B111,'C-Existing'!AK$12:AK$458)</f>
        <v>0</v>
      </c>
      <c r="AL111" s="37">
        <f>SUMIF('C-Existing'!$B$12:$B$458,$B111,'C-Existing'!AL$12:AL$458)</f>
        <v>0</v>
      </c>
      <c r="AM111" s="37">
        <f>SUMIF('C-Existing'!$B$12:$B$458,$B111,'C-Existing'!AM$12:AM$458)</f>
        <v>0</v>
      </c>
      <c r="AN111" s="37">
        <f>SUMIF('C-Existing'!$B$12:$B$458,$B111,'C-Existing'!AN$12:AN$458)</f>
        <v>0</v>
      </c>
      <c r="AR111" s="37"/>
    </row>
    <row r="112" spans="1:44" x14ac:dyDescent="0.2">
      <c r="A112" s="1">
        <f t="shared" si="5"/>
        <v>8</v>
      </c>
      <c r="B112" s="101">
        <f t="shared" si="7"/>
        <v>46265</v>
      </c>
      <c r="C112" s="37">
        <f>SUMIF('C-Existing'!$B$12:$B$458,$B112,'C-Existing'!C$12:C$458)</f>
        <v>232382.59</v>
      </c>
      <c r="D112" s="37">
        <f>SUMIF('C-Existing'!$B$12:$B$458,$B112,'C-Existing'!D$12:D$458)</f>
        <v>164438639.59000003</v>
      </c>
      <c r="E112" s="37">
        <f>SUMIF('C-Existing'!$B$12:$B$458,$B112,'C-Existing'!E$12:E$458)</f>
        <v>0</v>
      </c>
      <c r="F112" s="37">
        <f>SUMIF('C-Existing'!$B$12:$B$458,$B112,'C-Existing'!F$12:F$458)</f>
        <v>0</v>
      </c>
      <c r="G112" s="37">
        <f>SUMIF('C-Existing'!$B$12:$B$458,$B112,'C-Existing'!G$12:G$458)</f>
        <v>255</v>
      </c>
      <c r="H112" s="37">
        <f>SUMIF('C-Existing'!$B$12:$B$458,$B112,'C-Existing'!H$12:H$458)</f>
        <v>0</v>
      </c>
      <c r="I112" s="37">
        <f>SUMIF('C-Existing'!$B$12:$B$458,$B112,'C-Existing'!I$12:I$458)</f>
        <v>0</v>
      </c>
      <c r="J112" s="37">
        <f>SUMIF('C-Existing'!$B$12:$B$458,$B112,'C-Existing'!J$12:J$458)</f>
        <v>0</v>
      </c>
      <c r="K112" s="37">
        <f>SUMIF('C-Existing'!$B$12:$B$458,$B112,'C-Existing'!K$12:K$458)</f>
        <v>0</v>
      </c>
      <c r="L112" s="37">
        <f>SUMIF('C-Existing'!$B$12:$B$458,$B112,'C-Existing'!L$12:L$458)</f>
        <v>0</v>
      </c>
      <c r="M112" s="37">
        <f>SUMIF('C-Existing'!$B$12:$B$458,$B112,'C-Existing'!M$12:M$458)</f>
        <v>53295</v>
      </c>
      <c r="N112" s="37">
        <f>SUMIF('C-Existing'!$B$12:$B$458,$B112,'C-Existing'!N$12:N$458)</f>
        <v>0</v>
      </c>
      <c r="O112" s="37">
        <f>SUMIF('C-Existing'!$B$12:$B$458,$B112,'C-Existing'!O$12:O$458)</f>
        <v>0</v>
      </c>
      <c r="P112" s="37">
        <f>SUMIF('C-Existing'!$B$12:$B$458,$B112,'C-Existing'!P$12:P$458)</f>
        <v>0</v>
      </c>
      <c r="Q112" s="37">
        <f>SUMIF('C-Existing'!$B$12:$B$458,$B112,'C-Existing'!Q$12:Q$458)</f>
        <v>0</v>
      </c>
      <c r="R112" s="37">
        <f>SUMIF('C-Existing'!$B$12:$B$458,$B112,'C-Existing'!R$12:R$458)</f>
        <v>0</v>
      </c>
      <c r="S112" s="37">
        <f>SUMIF('C-Existing'!$B$12:$B$458,$B112,'C-Existing'!S$12:S$458)</f>
        <v>0</v>
      </c>
      <c r="T112" s="37">
        <f>SUMIF('C-Existing'!$B$12:$B$458,$B112,'C-Existing'!T$12:T$458)</f>
        <v>0</v>
      </c>
      <c r="U112" s="37">
        <f>SUMIF('C-Existing'!$B$12:$B$458,$B112,'C-Existing'!U$12:U$458)</f>
        <v>1</v>
      </c>
      <c r="V112" s="37">
        <f>SUMIF('C-Existing'!$B$12:$B$458,$B112,'C-Existing'!V$12:V$458)</f>
        <v>0</v>
      </c>
      <c r="W112" s="37">
        <f>SUMIF('C-Existing'!$B$12:$B$458,$B112,'C-Existing'!W$12:W$458)</f>
        <v>0</v>
      </c>
      <c r="X112" s="37">
        <f>SUMIF('C-Existing'!$B$12:$B$458,$B112,'C-Existing'!X$12:X$458)</f>
        <v>209</v>
      </c>
      <c r="Y112" s="37">
        <f>SUMIF('C-Existing'!$B$12:$B$458,$B112,'C-Existing'!Y$12:Y$458)</f>
        <v>0</v>
      </c>
      <c r="Z112" s="37">
        <f>SUMIF('C-Existing'!$B$12:$B$458,$B112,'C-Existing'!Z$12:Z$458)</f>
        <v>0</v>
      </c>
      <c r="AA112" s="37">
        <f>SUMIF('C-Existing'!$B$12:$B$458,$B112,'C-Existing'!AA$12:AA$458)</f>
        <v>0</v>
      </c>
      <c r="AB112" s="37">
        <f>SUMIF('C-Existing'!$B$12:$B$458,$B112,'C-Existing'!AB$12:AB$458)</f>
        <v>0</v>
      </c>
      <c r="AC112" s="37">
        <f>SUMIF('C-Existing'!$B$12:$B$458,$B112,'C-Existing'!AC$12:AC$458)</f>
        <v>255</v>
      </c>
      <c r="AD112" s="37">
        <f>SUMIF('C-Existing'!$B$12:$B$458,$B112,'C-Existing'!AD$12:AD$458)</f>
        <v>0</v>
      </c>
      <c r="AE112" s="56">
        <f>SUMIF('C-Existing'!$B$12:$B$458,$B112,'C-Existing'!AE$12:AE$458)</f>
        <v>9.6699999999999994E-2</v>
      </c>
      <c r="AF112" s="37">
        <f>SUMIF('C-Existing'!$B$12:$B$458,$B112,'C-Existing'!AF$12:AF$458)</f>
        <v>0</v>
      </c>
      <c r="AG112" s="37">
        <f>SUMIF('C-Existing'!$B$12:$B$458,$B112,'C-Existing'!AG$12:AG$458)</f>
        <v>0</v>
      </c>
      <c r="AH112" s="102">
        <f>SUMIF('C-Existing'!$B$12:$B$458,$B112,'C-Existing'!AH$12:AH$458)</f>
        <v>0</v>
      </c>
      <c r="AI112" s="37">
        <f>SUMIF('C-Existing'!$B$12:$B$458,$B112,'C-Existing'!AI$12:AI$458)</f>
        <v>0</v>
      </c>
      <c r="AJ112" s="37">
        <f>SUMIF('C-Existing'!$B$12:$B$458,$B112,'C-Existing'!AJ$12:AJ$458)</f>
        <v>0</v>
      </c>
      <c r="AK112" s="37">
        <f>SUMIF('C-Existing'!$B$12:$B$458,$B112,'C-Existing'!AK$12:AK$458)</f>
        <v>0</v>
      </c>
      <c r="AL112" s="37">
        <f>SUMIF('C-Existing'!$B$12:$B$458,$B112,'C-Existing'!AL$12:AL$458)</f>
        <v>0</v>
      </c>
      <c r="AM112" s="37">
        <f>SUMIF('C-Existing'!$B$12:$B$458,$B112,'C-Existing'!AM$12:AM$458)</f>
        <v>0</v>
      </c>
      <c r="AN112" s="37">
        <f>SUMIF('C-Existing'!$B$12:$B$458,$B112,'C-Existing'!AN$12:AN$458)</f>
        <v>0</v>
      </c>
      <c r="AR112" s="37"/>
    </row>
    <row r="113" spans="1:44" x14ac:dyDescent="0.2">
      <c r="A113" s="1">
        <f t="shared" si="5"/>
        <v>9</v>
      </c>
      <c r="B113" s="101">
        <f t="shared" si="7"/>
        <v>46295</v>
      </c>
      <c r="C113" s="37">
        <f>SUMIF('C-Existing'!$B$12:$B$458,$B113,'C-Existing'!C$12:C$458)</f>
        <v>196663.28</v>
      </c>
      <c r="D113" s="37">
        <f>SUMIF('C-Existing'!$B$12:$B$458,$B113,'C-Existing'!D$12:D$458)</f>
        <v>164635302.87000003</v>
      </c>
      <c r="E113" s="37">
        <f>SUMIF('C-Existing'!$B$12:$B$458,$B113,'C-Existing'!E$12:E$458)</f>
        <v>0</v>
      </c>
      <c r="F113" s="37">
        <f>SUMIF('C-Existing'!$B$12:$B$458,$B113,'C-Existing'!F$12:F$458)</f>
        <v>0</v>
      </c>
      <c r="G113" s="37">
        <f>SUMIF('C-Existing'!$B$12:$B$458,$B113,'C-Existing'!G$12:G$458)</f>
        <v>254</v>
      </c>
      <c r="H113" s="37">
        <f>SUMIF('C-Existing'!$B$12:$B$458,$B113,'C-Existing'!H$12:H$458)</f>
        <v>0</v>
      </c>
      <c r="I113" s="37">
        <f>SUMIF('C-Existing'!$B$12:$B$458,$B113,'C-Existing'!I$12:I$458)</f>
        <v>0</v>
      </c>
      <c r="J113" s="37">
        <f>SUMIF('C-Existing'!$B$12:$B$458,$B113,'C-Existing'!J$12:J$458)</f>
        <v>0</v>
      </c>
      <c r="K113" s="37">
        <f>SUMIF('C-Existing'!$B$12:$B$458,$B113,'C-Existing'!K$12:K$458)</f>
        <v>0</v>
      </c>
      <c r="L113" s="37">
        <f>SUMIF('C-Existing'!$B$12:$B$458,$B113,'C-Existing'!L$12:L$458)</f>
        <v>0</v>
      </c>
      <c r="M113" s="37">
        <f>SUMIF('C-Existing'!$B$12:$B$458,$B113,'C-Existing'!M$12:M$458)</f>
        <v>53086</v>
      </c>
      <c r="N113" s="37">
        <f>SUMIF('C-Existing'!$B$12:$B$458,$B113,'C-Existing'!N$12:N$458)</f>
        <v>0</v>
      </c>
      <c r="O113" s="37">
        <f>SUMIF('C-Existing'!$B$12:$B$458,$B113,'C-Existing'!O$12:O$458)</f>
        <v>0</v>
      </c>
      <c r="P113" s="37">
        <f>SUMIF('C-Existing'!$B$12:$B$458,$B113,'C-Existing'!P$12:P$458)</f>
        <v>0</v>
      </c>
      <c r="Q113" s="37">
        <f>SUMIF('C-Existing'!$B$12:$B$458,$B113,'C-Existing'!Q$12:Q$458)</f>
        <v>0</v>
      </c>
      <c r="R113" s="37">
        <f>SUMIF('C-Existing'!$B$12:$B$458,$B113,'C-Existing'!R$12:R$458)</f>
        <v>0</v>
      </c>
      <c r="S113" s="37">
        <f>SUMIF('C-Existing'!$B$12:$B$458,$B113,'C-Existing'!S$12:S$458)</f>
        <v>0</v>
      </c>
      <c r="T113" s="37">
        <f>SUMIF('C-Existing'!$B$12:$B$458,$B113,'C-Existing'!T$12:T$458)</f>
        <v>0</v>
      </c>
      <c r="U113" s="37">
        <f>SUMIF('C-Existing'!$B$12:$B$458,$B113,'C-Existing'!U$12:U$458)</f>
        <v>1</v>
      </c>
      <c r="V113" s="37">
        <f>SUMIF('C-Existing'!$B$12:$B$458,$B113,'C-Existing'!V$12:V$458)</f>
        <v>0</v>
      </c>
      <c r="W113" s="37">
        <f>SUMIF('C-Existing'!$B$12:$B$458,$B113,'C-Existing'!W$12:W$458)</f>
        <v>0</v>
      </c>
      <c r="X113" s="37">
        <f>SUMIF('C-Existing'!$B$12:$B$458,$B113,'C-Existing'!X$12:X$458)</f>
        <v>209</v>
      </c>
      <c r="Y113" s="37">
        <f>SUMIF('C-Existing'!$B$12:$B$458,$B113,'C-Existing'!Y$12:Y$458)</f>
        <v>0</v>
      </c>
      <c r="Z113" s="37">
        <f>SUMIF('C-Existing'!$B$12:$B$458,$B113,'C-Existing'!Z$12:Z$458)</f>
        <v>0</v>
      </c>
      <c r="AA113" s="37">
        <f>SUMIF('C-Existing'!$B$12:$B$458,$B113,'C-Existing'!AA$12:AA$458)</f>
        <v>0</v>
      </c>
      <c r="AB113" s="37">
        <f>SUMIF('C-Existing'!$B$12:$B$458,$B113,'C-Existing'!AB$12:AB$458)</f>
        <v>0</v>
      </c>
      <c r="AC113" s="37">
        <f>SUMIF('C-Existing'!$B$12:$B$458,$B113,'C-Existing'!AC$12:AC$458)</f>
        <v>254</v>
      </c>
      <c r="AD113" s="37">
        <f>SUMIF('C-Existing'!$B$12:$B$458,$B113,'C-Existing'!AD$12:AD$458)</f>
        <v>0</v>
      </c>
      <c r="AE113" s="56">
        <f>SUMIF('C-Existing'!$B$12:$B$458,$B113,'C-Existing'!AE$12:AE$458)</f>
        <v>9.6699999999999994E-2</v>
      </c>
      <c r="AF113" s="37">
        <f>SUMIF('C-Existing'!$B$12:$B$458,$B113,'C-Existing'!AF$12:AF$458)</f>
        <v>0</v>
      </c>
      <c r="AG113" s="37">
        <f>SUMIF('C-Existing'!$B$12:$B$458,$B113,'C-Existing'!AG$12:AG$458)</f>
        <v>0</v>
      </c>
      <c r="AH113" s="102">
        <f>SUMIF('C-Existing'!$B$12:$B$458,$B113,'C-Existing'!AH$12:AH$458)</f>
        <v>0</v>
      </c>
      <c r="AI113" s="37">
        <f>SUMIF('C-Existing'!$B$12:$B$458,$B113,'C-Existing'!AI$12:AI$458)</f>
        <v>0</v>
      </c>
      <c r="AJ113" s="37">
        <f>SUMIF('C-Existing'!$B$12:$B$458,$B113,'C-Existing'!AJ$12:AJ$458)</f>
        <v>0</v>
      </c>
      <c r="AK113" s="37">
        <f>SUMIF('C-Existing'!$B$12:$B$458,$B113,'C-Existing'!AK$12:AK$458)</f>
        <v>0</v>
      </c>
      <c r="AL113" s="37">
        <f>SUMIF('C-Existing'!$B$12:$B$458,$B113,'C-Existing'!AL$12:AL$458)</f>
        <v>0</v>
      </c>
      <c r="AM113" s="37">
        <f>SUMIF('C-Existing'!$B$12:$B$458,$B113,'C-Existing'!AM$12:AM$458)</f>
        <v>0</v>
      </c>
      <c r="AN113" s="37">
        <f>SUMIF('C-Existing'!$B$12:$B$458,$B113,'C-Existing'!AN$12:AN$458)</f>
        <v>0</v>
      </c>
      <c r="AR113" s="37"/>
    </row>
    <row r="114" spans="1:44" x14ac:dyDescent="0.2">
      <c r="A114" s="1">
        <f t="shared" si="5"/>
        <v>10</v>
      </c>
      <c r="B114" s="101">
        <f t="shared" si="7"/>
        <v>46326</v>
      </c>
      <c r="C114" s="37">
        <f>SUMIF('C-Existing'!$B$12:$B$458,$B114,'C-Existing'!C$12:C$458)</f>
        <v>61698.720000000001</v>
      </c>
      <c r="D114" s="37">
        <f>SUMIF('C-Existing'!$B$12:$B$458,$B114,'C-Existing'!D$12:D$458)</f>
        <v>164697001.59000003</v>
      </c>
      <c r="E114" s="37">
        <f>SUMIF('C-Existing'!$B$12:$B$458,$B114,'C-Existing'!E$12:E$458)</f>
        <v>0</v>
      </c>
      <c r="F114" s="37">
        <f>SUMIF('C-Existing'!$B$12:$B$458,$B114,'C-Existing'!F$12:F$458)</f>
        <v>0</v>
      </c>
      <c r="G114" s="37">
        <f>SUMIF('C-Existing'!$B$12:$B$458,$B114,'C-Existing'!G$12:G$458)</f>
        <v>88</v>
      </c>
      <c r="H114" s="37">
        <f>SUMIF('C-Existing'!$B$12:$B$458,$B114,'C-Existing'!H$12:H$458)</f>
        <v>0</v>
      </c>
      <c r="I114" s="37">
        <f>SUMIF('C-Existing'!$B$12:$B$458,$B114,'C-Existing'!I$12:I$458)</f>
        <v>0</v>
      </c>
      <c r="J114" s="37">
        <f>SUMIF('C-Existing'!$B$12:$B$458,$B114,'C-Existing'!J$12:J$458)</f>
        <v>0</v>
      </c>
      <c r="K114" s="37">
        <f>SUMIF('C-Existing'!$B$12:$B$458,$B114,'C-Existing'!K$12:K$458)</f>
        <v>0</v>
      </c>
      <c r="L114" s="37">
        <f>SUMIF('C-Existing'!$B$12:$B$458,$B114,'C-Existing'!L$12:L$458)</f>
        <v>0</v>
      </c>
      <c r="M114" s="37">
        <f>SUMIF('C-Existing'!$B$12:$B$458,$B114,'C-Existing'!M$12:M$458)</f>
        <v>18392</v>
      </c>
      <c r="N114" s="37">
        <f>SUMIF('C-Existing'!$B$12:$B$458,$B114,'C-Existing'!N$12:N$458)</f>
        <v>0</v>
      </c>
      <c r="O114" s="37">
        <f>SUMIF('C-Existing'!$B$12:$B$458,$B114,'C-Existing'!O$12:O$458)</f>
        <v>0</v>
      </c>
      <c r="P114" s="37">
        <f>SUMIF('C-Existing'!$B$12:$B$458,$B114,'C-Existing'!P$12:P$458)</f>
        <v>0</v>
      </c>
      <c r="Q114" s="37">
        <f>SUMIF('C-Existing'!$B$12:$B$458,$B114,'C-Existing'!Q$12:Q$458)</f>
        <v>0</v>
      </c>
      <c r="R114" s="37">
        <f>SUMIF('C-Existing'!$B$12:$B$458,$B114,'C-Existing'!R$12:R$458)</f>
        <v>0</v>
      </c>
      <c r="S114" s="37">
        <f>SUMIF('C-Existing'!$B$12:$B$458,$B114,'C-Existing'!S$12:S$458)</f>
        <v>0</v>
      </c>
      <c r="T114" s="37">
        <f>SUMIF('C-Existing'!$B$12:$B$458,$B114,'C-Existing'!T$12:T$458)</f>
        <v>0</v>
      </c>
      <c r="U114" s="37">
        <f>SUMIF('C-Existing'!$B$12:$B$458,$B114,'C-Existing'!U$12:U$458)</f>
        <v>1</v>
      </c>
      <c r="V114" s="37">
        <f>SUMIF('C-Existing'!$B$12:$B$458,$B114,'C-Existing'!V$12:V$458)</f>
        <v>0</v>
      </c>
      <c r="W114" s="37">
        <f>SUMIF('C-Existing'!$B$12:$B$458,$B114,'C-Existing'!W$12:W$458)</f>
        <v>0</v>
      </c>
      <c r="X114" s="37">
        <f>SUMIF('C-Existing'!$B$12:$B$458,$B114,'C-Existing'!X$12:X$458)</f>
        <v>209</v>
      </c>
      <c r="Y114" s="37">
        <f>SUMIF('C-Existing'!$B$12:$B$458,$B114,'C-Existing'!Y$12:Y$458)</f>
        <v>0</v>
      </c>
      <c r="Z114" s="37">
        <f>SUMIF('C-Existing'!$B$12:$B$458,$B114,'C-Existing'!Z$12:Z$458)</f>
        <v>0</v>
      </c>
      <c r="AA114" s="37">
        <f>SUMIF('C-Existing'!$B$12:$B$458,$B114,'C-Existing'!AA$12:AA$458)</f>
        <v>0</v>
      </c>
      <c r="AB114" s="37">
        <f>SUMIF('C-Existing'!$B$12:$B$458,$B114,'C-Existing'!AB$12:AB$458)</f>
        <v>0</v>
      </c>
      <c r="AC114" s="37">
        <f>SUMIF('C-Existing'!$B$12:$B$458,$B114,'C-Existing'!AC$12:AC$458)</f>
        <v>88</v>
      </c>
      <c r="AD114" s="37">
        <f>SUMIF('C-Existing'!$B$12:$B$458,$B114,'C-Existing'!AD$12:AD$458)</f>
        <v>0</v>
      </c>
      <c r="AE114" s="56">
        <f>SUMIF('C-Existing'!$B$12:$B$458,$B114,'C-Existing'!AE$12:AE$458)</f>
        <v>9.6699999999999994E-2</v>
      </c>
      <c r="AF114" s="37">
        <f>SUMIF('C-Existing'!$B$12:$B$458,$B114,'C-Existing'!AF$12:AF$458)</f>
        <v>0</v>
      </c>
      <c r="AG114" s="37">
        <f>SUMIF('C-Existing'!$B$12:$B$458,$B114,'C-Existing'!AG$12:AG$458)</f>
        <v>0</v>
      </c>
      <c r="AH114" s="102">
        <f>SUMIF('C-Existing'!$B$12:$B$458,$B114,'C-Existing'!AH$12:AH$458)</f>
        <v>0</v>
      </c>
      <c r="AI114" s="37">
        <f>SUMIF('C-Existing'!$B$12:$B$458,$B114,'C-Existing'!AI$12:AI$458)</f>
        <v>0</v>
      </c>
      <c r="AJ114" s="37">
        <f>SUMIF('C-Existing'!$B$12:$B$458,$B114,'C-Existing'!AJ$12:AJ$458)</f>
        <v>0</v>
      </c>
      <c r="AK114" s="37">
        <f>SUMIF('C-Existing'!$B$12:$B$458,$B114,'C-Existing'!AK$12:AK$458)</f>
        <v>0</v>
      </c>
      <c r="AL114" s="37">
        <f>SUMIF('C-Existing'!$B$12:$B$458,$B114,'C-Existing'!AL$12:AL$458)</f>
        <v>0</v>
      </c>
      <c r="AM114" s="37">
        <f>SUMIF('C-Existing'!$B$12:$B$458,$B114,'C-Existing'!AM$12:AM$458)</f>
        <v>0</v>
      </c>
      <c r="AN114" s="37">
        <f>SUMIF('C-Existing'!$B$12:$B$458,$B114,'C-Existing'!AN$12:AN$458)</f>
        <v>0</v>
      </c>
      <c r="AR114" s="37"/>
    </row>
    <row r="115" spans="1:44" x14ac:dyDescent="0.2">
      <c r="A115" s="1">
        <f t="shared" si="5"/>
        <v>11</v>
      </c>
      <c r="B115" s="101">
        <f t="shared" si="7"/>
        <v>46356</v>
      </c>
      <c r="C115" s="37">
        <f>SUMIF('C-Existing'!$B$12:$B$458,$B115,'C-Existing'!C$12:C$458)</f>
        <v>38977.480000000003</v>
      </c>
      <c r="D115" s="37">
        <f>SUMIF('C-Existing'!$B$12:$B$458,$B115,'C-Existing'!D$12:D$458)</f>
        <v>164735979.07000002</v>
      </c>
      <c r="E115" s="37">
        <f>SUMIF('C-Existing'!$B$12:$B$458,$B115,'C-Existing'!E$12:E$458)</f>
        <v>0</v>
      </c>
      <c r="F115" s="37">
        <f>SUMIF('C-Existing'!$B$12:$B$458,$B115,'C-Existing'!F$12:F$458)</f>
        <v>0</v>
      </c>
      <c r="G115" s="37">
        <f>SUMIF('C-Existing'!$B$12:$B$458,$B115,'C-Existing'!G$12:G$458)</f>
        <v>76</v>
      </c>
      <c r="H115" s="37">
        <f>SUMIF('C-Existing'!$B$12:$B$458,$B115,'C-Existing'!H$12:H$458)</f>
        <v>0</v>
      </c>
      <c r="I115" s="37">
        <f>SUMIF('C-Existing'!$B$12:$B$458,$B115,'C-Existing'!I$12:I$458)</f>
        <v>0</v>
      </c>
      <c r="J115" s="37">
        <f>SUMIF('C-Existing'!$B$12:$B$458,$B115,'C-Existing'!J$12:J$458)</f>
        <v>0</v>
      </c>
      <c r="K115" s="37">
        <f>SUMIF('C-Existing'!$B$12:$B$458,$B115,'C-Existing'!K$12:K$458)</f>
        <v>0</v>
      </c>
      <c r="L115" s="37">
        <f>SUMIF('C-Existing'!$B$12:$B$458,$B115,'C-Existing'!L$12:L$458)</f>
        <v>0</v>
      </c>
      <c r="M115" s="37">
        <f>SUMIF('C-Existing'!$B$12:$B$458,$B115,'C-Existing'!M$12:M$458)</f>
        <v>15884</v>
      </c>
      <c r="N115" s="37">
        <f>SUMIF('C-Existing'!$B$12:$B$458,$B115,'C-Existing'!N$12:N$458)</f>
        <v>0</v>
      </c>
      <c r="O115" s="37">
        <f>SUMIF('C-Existing'!$B$12:$B$458,$B115,'C-Existing'!O$12:O$458)</f>
        <v>0</v>
      </c>
      <c r="P115" s="37">
        <f>SUMIF('C-Existing'!$B$12:$B$458,$B115,'C-Existing'!P$12:P$458)</f>
        <v>0</v>
      </c>
      <c r="Q115" s="37">
        <f>SUMIF('C-Existing'!$B$12:$B$458,$B115,'C-Existing'!Q$12:Q$458)</f>
        <v>0</v>
      </c>
      <c r="R115" s="37">
        <f>SUMIF('C-Existing'!$B$12:$B$458,$B115,'C-Existing'!R$12:R$458)</f>
        <v>0</v>
      </c>
      <c r="S115" s="37">
        <f>SUMIF('C-Existing'!$B$12:$B$458,$B115,'C-Existing'!S$12:S$458)</f>
        <v>0</v>
      </c>
      <c r="T115" s="37">
        <f>SUMIF('C-Existing'!$B$12:$B$458,$B115,'C-Existing'!T$12:T$458)</f>
        <v>0</v>
      </c>
      <c r="U115" s="37">
        <f>SUMIF('C-Existing'!$B$12:$B$458,$B115,'C-Existing'!U$12:U$458)</f>
        <v>1</v>
      </c>
      <c r="V115" s="37">
        <f>SUMIF('C-Existing'!$B$12:$B$458,$B115,'C-Existing'!V$12:V$458)</f>
        <v>0</v>
      </c>
      <c r="W115" s="37">
        <f>SUMIF('C-Existing'!$B$12:$B$458,$B115,'C-Existing'!W$12:W$458)</f>
        <v>0</v>
      </c>
      <c r="X115" s="37">
        <f>SUMIF('C-Existing'!$B$12:$B$458,$B115,'C-Existing'!X$12:X$458)</f>
        <v>209</v>
      </c>
      <c r="Y115" s="37">
        <f>SUMIF('C-Existing'!$B$12:$B$458,$B115,'C-Existing'!Y$12:Y$458)</f>
        <v>0</v>
      </c>
      <c r="Z115" s="37">
        <f>SUMIF('C-Existing'!$B$12:$B$458,$B115,'C-Existing'!Z$12:Z$458)</f>
        <v>0</v>
      </c>
      <c r="AA115" s="37">
        <f>SUMIF('C-Existing'!$B$12:$B$458,$B115,'C-Existing'!AA$12:AA$458)</f>
        <v>0</v>
      </c>
      <c r="AB115" s="37">
        <f>SUMIF('C-Existing'!$B$12:$B$458,$B115,'C-Existing'!AB$12:AB$458)</f>
        <v>0</v>
      </c>
      <c r="AC115" s="37">
        <f>SUMIF('C-Existing'!$B$12:$B$458,$B115,'C-Existing'!AC$12:AC$458)</f>
        <v>76</v>
      </c>
      <c r="AD115" s="37">
        <f>SUMIF('C-Existing'!$B$12:$B$458,$B115,'C-Existing'!AD$12:AD$458)</f>
        <v>0</v>
      </c>
      <c r="AE115" s="56">
        <f>SUMIF('C-Existing'!$B$12:$B$458,$B115,'C-Existing'!AE$12:AE$458)</f>
        <v>9.6699999999999994E-2</v>
      </c>
      <c r="AF115" s="37">
        <f>SUMIF('C-Existing'!$B$12:$B$458,$B115,'C-Existing'!AF$12:AF$458)</f>
        <v>0</v>
      </c>
      <c r="AG115" s="37">
        <f>SUMIF('C-Existing'!$B$12:$B$458,$B115,'C-Existing'!AG$12:AG$458)</f>
        <v>0</v>
      </c>
      <c r="AH115" s="102">
        <f>SUMIF('C-Existing'!$B$12:$B$458,$B115,'C-Existing'!AH$12:AH$458)</f>
        <v>0</v>
      </c>
      <c r="AI115" s="37">
        <f>SUMIF('C-Existing'!$B$12:$B$458,$B115,'C-Existing'!AI$12:AI$458)</f>
        <v>0</v>
      </c>
      <c r="AJ115" s="37">
        <f>SUMIF('C-Existing'!$B$12:$B$458,$B115,'C-Existing'!AJ$12:AJ$458)</f>
        <v>0</v>
      </c>
      <c r="AK115" s="37">
        <f>SUMIF('C-Existing'!$B$12:$B$458,$B115,'C-Existing'!AK$12:AK$458)</f>
        <v>0</v>
      </c>
      <c r="AL115" s="37">
        <f>SUMIF('C-Existing'!$B$12:$B$458,$B115,'C-Existing'!AL$12:AL$458)</f>
        <v>0</v>
      </c>
      <c r="AM115" s="37">
        <f>SUMIF('C-Existing'!$B$12:$B$458,$B115,'C-Existing'!AM$12:AM$458)</f>
        <v>0</v>
      </c>
      <c r="AN115" s="37">
        <f>SUMIF('C-Existing'!$B$12:$B$458,$B115,'C-Existing'!AN$12:AN$458)</f>
        <v>0</v>
      </c>
      <c r="AR115" s="37"/>
    </row>
    <row r="116" spans="1:44" x14ac:dyDescent="0.2">
      <c r="A116" s="1">
        <f t="shared" si="5"/>
        <v>12</v>
      </c>
      <c r="B116" s="101">
        <f t="shared" si="7"/>
        <v>46387</v>
      </c>
      <c r="C116" s="37">
        <f>SUMIF('C-Existing'!$B$12:$B$458,$B116,'C-Existing'!C$12:C$458)</f>
        <v>35065.839999999997</v>
      </c>
      <c r="D116" s="37">
        <f>SUMIF('C-Existing'!$B$12:$B$458,$B116,'C-Existing'!D$12:D$458)</f>
        <v>164771044.91000003</v>
      </c>
      <c r="E116" s="37">
        <f>SUMIF('C-Existing'!$B$12:$B$458,$B116,'C-Existing'!E$12:E$458)</f>
        <v>0</v>
      </c>
      <c r="F116" s="37">
        <f>SUMIF('C-Existing'!$B$12:$B$458,$B116,'C-Existing'!F$12:F$458)</f>
        <v>0</v>
      </c>
      <c r="G116" s="37">
        <f>SUMIF('C-Existing'!$B$12:$B$458,$B116,'C-Existing'!G$12:G$458)</f>
        <v>61</v>
      </c>
      <c r="H116" s="37">
        <f>SUMIF('C-Existing'!$B$12:$B$458,$B116,'C-Existing'!H$12:H$458)</f>
        <v>0</v>
      </c>
      <c r="I116" s="37">
        <f>SUMIF('C-Existing'!$B$12:$B$458,$B116,'C-Existing'!I$12:I$458)</f>
        <v>0</v>
      </c>
      <c r="J116" s="37">
        <f>SUMIF('C-Existing'!$B$12:$B$458,$B116,'C-Existing'!J$12:J$458)</f>
        <v>0</v>
      </c>
      <c r="K116" s="37">
        <f>SUMIF('C-Existing'!$B$12:$B$458,$B116,'C-Existing'!K$12:K$458)</f>
        <v>0</v>
      </c>
      <c r="L116" s="37">
        <f>SUMIF('C-Existing'!$B$12:$B$458,$B116,'C-Existing'!L$12:L$458)</f>
        <v>0</v>
      </c>
      <c r="M116" s="37">
        <f>SUMIF('C-Existing'!$B$12:$B$458,$B116,'C-Existing'!M$12:M$458)</f>
        <v>12749</v>
      </c>
      <c r="N116" s="37">
        <f>SUMIF('C-Existing'!$B$12:$B$458,$B116,'C-Existing'!N$12:N$458)</f>
        <v>0</v>
      </c>
      <c r="O116" s="37">
        <f>SUMIF('C-Existing'!$B$12:$B$458,$B116,'C-Existing'!O$12:O$458)</f>
        <v>0</v>
      </c>
      <c r="P116" s="37">
        <f>SUMIF('C-Existing'!$B$12:$B$458,$B116,'C-Existing'!P$12:P$458)</f>
        <v>0</v>
      </c>
      <c r="Q116" s="37">
        <f>SUMIF('C-Existing'!$B$12:$B$458,$B116,'C-Existing'!Q$12:Q$458)</f>
        <v>0</v>
      </c>
      <c r="R116" s="37">
        <f>SUMIF('C-Existing'!$B$12:$B$458,$B116,'C-Existing'!R$12:R$458)</f>
        <v>0</v>
      </c>
      <c r="S116" s="37">
        <f>SUMIF('C-Existing'!$B$12:$B$458,$B116,'C-Existing'!S$12:S$458)</f>
        <v>0</v>
      </c>
      <c r="T116" s="37">
        <f>SUMIF('C-Existing'!$B$12:$B$458,$B116,'C-Existing'!T$12:T$458)</f>
        <v>0</v>
      </c>
      <c r="U116" s="37">
        <f>SUMIF('C-Existing'!$B$12:$B$458,$B116,'C-Existing'!U$12:U$458)</f>
        <v>1</v>
      </c>
      <c r="V116" s="37">
        <f>SUMIF('C-Existing'!$B$12:$B$458,$B116,'C-Existing'!V$12:V$458)</f>
        <v>0</v>
      </c>
      <c r="W116" s="37">
        <f>SUMIF('C-Existing'!$B$12:$B$458,$B116,'C-Existing'!W$12:W$458)</f>
        <v>0</v>
      </c>
      <c r="X116" s="37">
        <f>SUMIF('C-Existing'!$B$12:$B$458,$B116,'C-Existing'!X$12:X$458)</f>
        <v>209</v>
      </c>
      <c r="Y116" s="37">
        <f>SUMIF('C-Existing'!$B$12:$B$458,$B116,'C-Existing'!Y$12:Y$458)</f>
        <v>0</v>
      </c>
      <c r="Z116" s="37">
        <f>SUMIF('C-Existing'!$B$12:$B$458,$B116,'C-Existing'!Z$12:Z$458)</f>
        <v>0</v>
      </c>
      <c r="AA116" s="37">
        <f>SUMIF('C-Existing'!$B$12:$B$458,$B116,'C-Existing'!AA$12:AA$458)</f>
        <v>0</v>
      </c>
      <c r="AB116" s="37">
        <f>SUMIF('C-Existing'!$B$12:$B$458,$B116,'C-Existing'!AB$12:AB$458)</f>
        <v>0</v>
      </c>
      <c r="AC116" s="37">
        <f>SUMIF('C-Existing'!$B$12:$B$458,$B116,'C-Existing'!AC$12:AC$458)</f>
        <v>61</v>
      </c>
      <c r="AD116" s="37">
        <f>SUMIF('C-Existing'!$B$12:$B$458,$B116,'C-Existing'!AD$12:AD$458)</f>
        <v>0</v>
      </c>
      <c r="AE116" s="56">
        <f>SUMIF('C-Existing'!$B$12:$B$458,$B116,'C-Existing'!AE$12:AE$458)</f>
        <v>9.6699999999999994E-2</v>
      </c>
      <c r="AF116" s="37">
        <f>SUMIF('C-Existing'!$B$12:$B$458,$B116,'C-Existing'!AF$12:AF$458)</f>
        <v>0</v>
      </c>
      <c r="AG116" s="37">
        <f>SUMIF('C-Existing'!$B$12:$B$458,$B116,'C-Existing'!AG$12:AG$458)</f>
        <v>0</v>
      </c>
      <c r="AH116" s="102">
        <f>SUMIF('C-Existing'!$B$12:$B$458,$B116,'C-Existing'!AH$12:AH$458)</f>
        <v>0</v>
      </c>
      <c r="AI116" s="37">
        <f>SUMIF('C-Existing'!$B$12:$B$458,$B116,'C-Existing'!AI$12:AI$458)</f>
        <v>0</v>
      </c>
      <c r="AJ116" s="37">
        <f>SUMIF('C-Existing'!$B$12:$B$458,$B116,'C-Existing'!AJ$12:AJ$458)</f>
        <v>0</v>
      </c>
      <c r="AK116" s="37">
        <f>SUMIF('C-Existing'!$B$12:$B$458,$B116,'C-Existing'!AK$12:AK$458)</f>
        <v>0</v>
      </c>
      <c r="AL116" s="37">
        <f>SUMIF('C-Existing'!$B$12:$B$458,$B116,'C-Existing'!AL$12:AL$458)</f>
        <v>0</v>
      </c>
      <c r="AM116" s="37">
        <f>SUMIF('C-Existing'!$B$12:$B$458,$B116,'C-Existing'!AM$12:AM$458)</f>
        <v>0</v>
      </c>
      <c r="AN116" s="37">
        <f>SUMIF('C-Existing'!$B$12:$B$458,$B116,'C-Existing'!AN$12:AN$458)</f>
        <v>0</v>
      </c>
      <c r="AR116" s="37"/>
    </row>
    <row r="117" spans="1:44" x14ac:dyDescent="0.2">
      <c r="A117" s="1">
        <f t="shared" si="5"/>
        <v>1</v>
      </c>
      <c r="B117" s="101">
        <f t="shared" si="7"/>
        <v>46418</v>
      </c>
      <c r="C117" s="37">
        <f>SUMIF('C-Existing'!$B$12:$B$458,$B117,'C-Existing'!C$12:C$458)</f>
        <v>0</v>
      </c>
      <c r="D117" s="37">
        <f>SUMIF('C-Existing'!$B$12:$B$458,$B117,'C-Existing'!D$12:D$458)</f>
        <v>164771044.91000003</v>
      </c>
      <c r="E117" s="37">
        <f>SUMIF('C-Existing'!$B$12:$B$458,$B117,'C-Existing'!E$12:E$458)</f>
        <v>0</v>
      </c>
      <c r="F117" s="37">
        <f>SUMIF('C-Existing'!$B$12:$B$458,$B117,'C-Existing'!F$12:F$458)</f>
        <v>0</v>
      </c>
      <c r="G117" s="37">
        <f>SUMIF('C-Existing'!$B$12:$B$458,$B117,'C-Existing'!G$12:G$458)</f>
        <v>0</v>
      </c>
      <c r="H117" s="37">
        <f>SUMIF('C-Existing'!$B$12:$B$458,$B117,'C-Existing'!H$12:H$458)</f>
        <v>0</v>
      </c>
      <c r="I117" s="37">
        <f>SUMIF('C-Existing'!$B$12:$B$458,$B117,'C-Existing'!I$12:I$458)</f>
        <v>0</v>
      </c>
      <c r="J117" s="37">
        <f>SUMIF('C-Existing'!$B$12:$B$458,$B117,'C-Existing'!J$12:J$458)</f>
        <v>0</v>
      </c>
      <c r="K117" s="37">
        <f>SUMIF('C-Existing'!$B$12:$B$458,$B117,'C-Existing'!K$12:K$458)</f>
        <v>0</v>
      </c>
      <c r="L117" s="37">
        <f>SUMIF('C-Existing'!$B$12:$B$458,$B117,'C-Existing'!L$12:L$458)</f>
        <v>0</v>
      </c>
      <c r="M117" s="37">
        <f>SUMIF('C-Existing'!$B$12:$B$458,$B117,'C-Existing'!M$12:M$458)</f>
        <v>0</v>
      </c>
      <c r="N117" s="37">
        <f>SUMIF('C-Existing'!$B$12:$B$458,$B117,'C-Existing'!N$12:N$458)</f>
        <v>0</v>
      </c>
      <c r="O117" s="37">
        <f>SUMIF('C-Existing'!$B$12:$B$458,$B117,'C-Existing'!O$12:O$458)</f>
        <v>0</v>
      </c>
      <c r="P117" s="37">
        <f>SUMIF('C-Existing'!$B$12:$B$458,$B117,'C-Existing'!P$12:P$458)</f>
        <v>0</v>
      </c>
      <c r="Q117" s="37">
        <f>SUMIF('C-Existing'!$B$12:$B$458,$B117,'C-Existing'!Q$12:Q$458)</f>
        <v>0</v>
      </c>
      <c r="R117" s="37">
        <f>SUMIF('C-Existing'!$B$12:$B$458,$B117,'C-Existing'!R$12:R$458)</f>
        <v>0</v>
      </c>
      <c r="S117" s="37">
        <f>SUMIF('C-Existing'!$B$12:$B$458,$B117,'C-Existing'!S$12:S$458)</f>
        <v>0</v>
      </c>
      <c r="T117" s="37">
        <f>SUMIF('C-Existing'!$B$12:$B$458,$B117,'C-Existing'!T$12:T$458)</f>
        <v>0</v>
      </c>
      <c r="U117" s="37">
        <f>SUMIF('C-Existing'!$B$12:$B$458,$B117,'C-Existing'!U$12:U$458)</f>
        <v>1</v>
      </c>
      <c r="V117" s="37">
        <f>SUMIF('C-Existing'!$B$12:$B$458,$B117,'C-Existing'!V$12:V$458)</f>
        <v>0</v>
      </c>
      <c r="W117" s="37">
        <f>SUMIF('C-Existing'!$B$12:$B$458,$B117,'C-Existing'!W$12:W$458)</f>
        <v>0</v>
      </c>
      <c r="X117" s="37">
        <f>SUMIF('C-Existing'!$B$12:$B$458,$B117,'C-Existing'!X$12:X$458)</f>
        <v>209</v>
      </c>
      <c r="Y117" s="37">
        <f>SUMIF('C-Existing'!$B$12:$B$458,$B117,'C-Existing'!Y$12:Y$458)</f>
        <v>0</v>
      </c>
      <c r="Z117" s="37">
        <f>SUMIF('C-Existing'!$B$12:$B$458,$B117,'C-Existing'!Z$12:Z$458)</f>
        <v>0</v>
      </c>
      <c r="AA117" s="37">
        <f>SUMIF('C-Existing'!$B$12:$B$458,$B117,'C-Existing'!AA$12:AA$458)</f>
        <v>0</v>
      </c>
      <c r="AB117" s="37">
        <f>SUMIF('C-Existing'!$B$12:$B$458,$B117,'C-Existing'!AB$12:AB$458)</f>
        <v>0</v>
      </c>
      <c r="AC117" s="37">
        <f>SUMIF('C-Existing'!$B$12:$B$458,$B117,'C-Existing'!AC$12:AC$458)</f>
        <v>0</v>
      </c>
      <c r="AD117" s="37">
        <f>SUMIF('C-Existing'!$B$12:$B$458,$B117,'C-Existing'!AD$12:AD$458)</f>
        <v>0</v>
      </c>
      <c r="AE117" s="56">
        <f>SUMIF('C-Existing'!$B$12:$B$458,$B117,'C-Existing'!AE$12:AE$458)</f>
        <v>9.6699999999999994E-2</v>
      </c>
      <c r="AF117" s="37">
        <f>SUMIF('C-Existing'!$B$12:$B$458,$B117,'C-Existing'!AF$12:AF$458)</f>
        <v>0</v>
      </c>
      <c r="AG117" s="37">
        <f>SUMIF('C-Existing'!$B$12:$B$458,$B117,'C-Existing'!AG$12:AG$458)</f>
        <v>0</v>
      </c>
      <c r="AH117" s="102">
        <f>SUMIF('C-Existing'!$B$12:$B$458,$B117,'C-Existing'!AH$12:AH$458)</f>
        <v>0</v>
      </c>
      <c r="AI117" s="37">
        <f>SUMIF('C-Existing'!$B$12:$B$458,$B117,'C-Existing'!AI$12:AI$458)</f>
        <v>0</v>
      </c>
      <c r="AJ117" s="37">
        <f>SUMIF('C-Existing'!$B$12:$B$458,$B117,'C-Existing'!AJ$12:AJ$458)</f>
        <v>0</v>
      </c>
      <c r="AK117" s="37">
        <f>SUMIF('C-Existing'!$B$12:$B$458,$B117,'C-Existing'!AK$12:AK$458)</f>
        <v>0</v>
      </c>
      <c r="AL117" s="37">
        <f>SUMIF('C-Existing'!$B$12:$B$458,$B117,'C-Existing'!AL$12:AL$458)</f>
        <v>0</v>
      </c>
      <c r="AM117" s="37">
        <f>SUMIF('C-Existing'!$B$12:$B$458,$B117,'C-Existing'!AM$12:AM$458)</f>
        <v>0</v>
      </c>
      <c r="AN117" s="37">
        <f>SUMIF('C-Existing'!$B$12:$B$458,$B117,'C-Existing'!AN$12:AN$458)</f>
        <v>0</v>
      </c>
      <c r="AR117" s="37"/>
    </row>
    <row r="118" spans="1:44" x14ac:dyDescent="0.2">
      <c r="A118" s="1">
        <f t="shared" si="5"/>
        <v>2</v>
      </c>
      <c r="B118" s="101">
        <f t="shared" si="7"/>
        <v>46446</v>
      </c>
      <c r="C118" s="37">
        <f>SUMIF('C-Existing'!$B$12:$B$458,$B118,'C-Existing'!C$12:C$458)</f>
        <v>0</v>
      </c>
      <c r="D118" s="37">
        <f>SUMIF('C-Existing'!$B$12:$B$458,$B118,'C-Existing'!D$12:D$458)</f>
        <v>164771044.91000003</v>
      </c>
      <c r="E118" s="37">
        <f>SUMIF('C-Existing'!$B$12:$B$458,$B118,'C-Existing'!E$12:E$458)</f>
        <v>0</v>
      </c>
      <c r="F118" s="37">
        <f>SUMIF('C-Existing'!$B$12:$B$458,$B118,'C-Existing'!F$12:F$458)</f>
        <v>0</v>
      </c>
      <c r="G118" s="37">
        <f>SUMIF('C-Existing'!$B$12:$B$458,$B118,'C-Existing'!G$12:G$458)</f>
        <v>0</v>
      </c>
      <c r="H118" s="37">
        <f>SUMIF('C-Existing'!$B$12:$B$458,$B118,'C-Existing'!H$12:H$458)</f>
        <v>0</v>
      </c>
      <c r="I118" s="37">
        <f>SUMIF('C-Existing'!$B$12:$B$458,$B118,'C-Existing'!I$12:I$458)</f>
        <v>0</v>
      </c>
      <c r="J118" s="37">
        <f>SUMIF('C-Existing'!$B$12:$B$458,$B118,'C-Existing'!J$12:J$458)</f>
        <v>0</v>
      </c>
      <c r="K118" s="37">
        <f>SUMIF('C-Existing'!$B$12:$B$458,$B118,'C-Existing'!K$12:K$458)</f>
        <v>0</v>
      </c>
      <c r="L118" s="37">
        <f>SUMIF('C-Existing'!$B$12:$B$458,$B118,'C-Existing'!L$12:L$458)</f>
        <v>0</v>
      </c>
      <c r="M118" s="37">
        <f>SUMIF('C-Existing'!$B$12:$B$458,$B118,'C-Existing'!M$12:M$458)</f>
        <v>0</v>
      </c>
      <c r="N118" s="37">
        <f>SUMIF('C-Existing'!$B$12:$B$458,$B118,'C-Existing'!N$12:N$458)</f>
        <v>0</v>
      </c>
      <c r="O118" s="37">
        <f>SUMIF('C-Existing'!$B$12:$B$458,$B118,'C-Existing'!O$12:O$458)</f>
        <v>0</v>
      </c>
      <c r="P118" s="37">
        <f>SUMIF('C-Existing'!$B$12:$B$458,$B118,'C-Existing'!P$12:P$458)</f>
        <v>0</v>
      </c>
      <c r="Q118" s="37">
        <f>SUMIF('C-Existing'!$B$12:$B$458,$B118,'C-Existing'!Q$12:Q$458)</f>
        <v>0</v>
      </c>
      <c r="R118" s="37">
        <f>SUMIF('C-Existing'!$B$12:$B$458,$B118,'C-Existing'!R$12:R$458)</f>
        <v>0</v>
      </c>
      <c r="S118" s="37">
        <f>SUMIF('C-Existing'!$B$12:$B$458,$B118,'C-Existing'!S$12:S$458)</f>
        <v>0</v>
      </c>
      <c r="T118" s="37">
        <f>SUMIF('C-Existing'!$B$12:$B$458,$B118,'C-Existing'!T$12:T$458)</f>
        <v>0</v>
      </c>
      <c r="U118" s="37">
        <f>SUMIF('C-Existing'!$B$12:$B$458,$B118,'C-Existing'!U$12:U$458)</f>
        <v>1</v>
      </c>
      <c r="V118" s="37">
        <f>SUMIF('C-Existing'!$B$12:$B$458,$B118,'C-Existing'!V$12:V$458)</f>
        <v>0</v>
      </c>
      <c r="W118" s="37">
        <f>SUMIF('C-Existing'!$B$12:$B$458,$B118,'C-Existing'!W$12:W$458)</f>
        <v>0</v>
      </c>
      <c r="X118" s="37">
        <f>SUMIF('C-Existing'!$B$12:$B$458,$B118,'C-Existing'!X$12:X$458)</f>
        <v>209</v>
      </c>
      <c r="Y118" s="37">
        <f>SUMIF('C-Existing'!$B$12:$B$458,$B118,'C-Existing'!Y$12:Y$458)</f>
        <v>0</v>
      </c>
      <c r="Z118" s="37">
        <f>SUMIF('C-Existing'!$B$12:$B$458,$B118,'C-Existing'!Z$12:Z$458)</f>
        <v>0</v>
      </c>
      <c r="AA118" s="37">
        <f>SUMIF('C-Existing'!$B$12:$B$458,$B118,'C-Existing'!AA$12:AA$458)</f>
        <v>0</v>
      </c>
      <c r="AB118" s="37">
        <f>SUMIF('C-Existing'!$B$12:$B$458,$B118,'C-Existing'!AB$12:AB$458)</f>
        <v>0</v>
      </c>
      <c r="AC118" s="37">
        <f>SUMIF('C-Existing'!$B$12:$B$458,$B118,'C-Existing'!AC$12:AC$458)</f>
        <v>0</v>
      </c>
      <c r="AD118" s="37">
        <f>SUMIF('C-Existing'!$B$12:$B$458,$B118,'C-Existing'!AD$12:AD$458)</f>
        <v>0</v>
      </c>
      <c r="AE118" s="56">
        <f>SUMIF('C-Existing'!$B$12:$B$458,$B118,'C-Existing'!AE$12:AE$458)</f>
        <v>9.6699999999999994E-2</v>
      </c>
      <c r="AF118" s="37">
        <f>SUMIF('C-Existing'!$B$12:$B$458,$B118,'C-Existing'!AF$12:AF$458)</f>
        <v>0</v>
      </c>
      <c r="AG118" s="37">
        <f>SUMIF('C-Existing'!$B$12:$B$458,$B118,'C-Existing'!AG$12:AG$458)</f>
        <v>0</v>
      </c>
      <c r="AH118" s="102">
        <f>SUMIF('C-Existing'!$B$12:$B$458,$B118,'C-Existing'!AH$12:AH$458)</f>
        <v>0</v>
      </c>
      <c r="AI118" s="37">
        <f>SUMIF('C-Existing'!$B$12:$B$458,$B118,'C-Existing'!AI$12:AI$458)</f>
        <v>0</v>
      </c>
      <c r="AJ118" s="37">
        <f>SUMIF('C-Existing'!$B$12:$B$458,$B118,'C-Existing'!AJ$12:AJ$458)</f>
        <v>0</v>
      </c>
      <c r="AK118" s="37">
        <f>SUMIF('C-Existing'!$B$12:$B$458,$B118,'C-Existing'!AK$12:AK$458)</f>
        <v>0</v>
      </c>
      <c r="AL118" s="37">
        <f>SUMIF('C-Existing'!$B$12:$B$458,$B118,'C-Existing'!AL$12:AL$458)</f>
        <v>0</v>
      </c>
      <c r="AM118" s="37">
        <f>SUMIF('C-Existing'!$B$12:$B$458,$B118,'C-Existing'!AM$12:AM$458)</f>
        <v>0</v>
      </c>
      <c r="AN118" s="37">
        <f>SUMIF('C-Existing'!$B$12:$B$458,$B118,'C-Existing'!AN$12:AN$458)</f>
        <v>0</v>
      </c>
      <c r="AR118" s="37"/>
    </row>
    <row r="119" spans="1:44" x14ac:dyDescent="0.2">
      <c r="A119" s="1">
        <f t="shared" si="5"/>
        <v>3</v>
      </c>
      <c r="B119" s="101">
        <f t="shared" si="7"/>
        <v>46477</v>
      </c>
      <c r="C119" s="37">
        <f>SUMIF('C-Existing'!$B$12:$B$458,$B119,'C-Existing'!C$12:C$458)</f>
        <v>0</v>
      </c>
      <c r="D119" s="37">
        <f>SUMIF('C-Existing'!$B$12:$B$458,$B119,'C-Existing'!D$12:D$458)</f>
        <v>164771044.91000003</v>
      </c>
      <c r="E119" s="37">
        <f>SUMIF('C-Existing'!$B$12:$B$458,$B119,'C-Existing'!E$12:E$458)</f>
        <v>0</v>
      </c>
      <c r="F119" s="37">
        <f>SUMIF('C-Existing'!$B$12:$B$458,$B119,'C-Existing'!F$12:F$458)</f>
        <v>0</v>
      </c>
      <c r="G119" s="37">
        <f>SUMIF('C-Existing'!$B$12:$B$458,$B119,'C-Existing'!G$12:G$458)</f>
        <v>0</v>
      </c>
      <c r="H119" s="37">
        <f>SUMIF('C-Existing'!$B$12:$B$458,$B119,'C-Existing'!H$12:H$458)</f>
        <v>0</v>
      </c>
      <c r="I119" s="37">
        <f>SUMIF('C-Existing'!$B$12:$B$458,$B119,'C-Existing'!I$12:I$458)</f>
        <v>0</v>
      </c>
      <c r="J119" s="37">
        <f>SUMIF('C-Existing'!$B$12:$B$458,$B119,'C-Existing'!J$12:J$458)</f>
        <v>0</v>
      </c>
      <c r="K119" s="37">
        <f>SUMIF('C-Existing'!$B$12:$B$458,$B119,'C-Existing'!K$12:K$458)</f>
        <v>0</v>
      </c>
      <c r="L119" s="37">
        <f>SUMIF('C-Existing'!$B$12:$B$458,$B119,'C-Existing'!L$12:L$458)</f>
        <v>0</v>
      </c>
      <c r="M119" s="37">
        <f>SUMIF('C-Existing'!$B$12:$B$458,$B119,'C-Existing'!M$12:M$458)</f>
        <v>0</v>
      </c>
      <c r="N119" s="37">
        <f>SUMIF('C-Existing'!$B$12:$B$458,$B119,'C-Existing'!N$12:N$458)</f>
        <v>0</v>
      </c>
      <c r="O119" s="37">
        <f>SUMIF('C-Existing'!$B$12:$B$458,$B119,'C-Existing'!O$12:O$458)</f>
        <v>0</v>
      </c>
      <c r="P119" s="37">
        <f>SUMIF('C-Existing'!$B$12:$B$458,$B119,'C-Existing'!P$12:P$458)</f>
        <v>0</v>
      </c>
      <c r="Q119" s="37">
        <f>SUMIF('C-Existing'!$B$12:$B$458,$B119,'C-Existing'!Q$12:Q$458)</f>
        <v>0</v>
      </c>
      <c r="R119" s="37">
        <f>SUMIF('C-Existing'!$B$12:$B$458,$B119,'C-Existing'!R$12:R$458)</f>
        <v>0</v>
      </c>
      <c r="S119" s="37">
        <f>SUMIF('C-Existing'!$B$12:$B$458,$B119,'C-Existing'!S$12:S$458)</f>
        <v>0</v>
      </c>
      <c r="T119" s="37">
        <f>SUMIF('C-Existing'!$B$12:$B$458,$B119,'C-Existing'!T$12:T$458)</f>
        <v>0</v>
      </c>
      <c r="U119" s="37">
        <f>SUMIF('C-Existing'!$B$12:$B$458,$B119,'C-Existing'!U$12:U$458)</f>
        <v>1</v>
      </c>
      <c r="V119" s="37">
        <f>SUMIF('C-Existing'!$B$12:$B$458,$B119,'C-Existing'!V$12:V$458)</f>
        <v>0</v>
      </c>
      <c r="W119" s="37">
        <f>SUMIF('C-Existing'!$B$12:$B$458,$B119,'C-Existing'!W$12:W$458)</f>
        <v>0</v>
      </c>
      <c r="X119" s="37">
        <f>SUMIF('C-Existing'!$B$12:$B$458,$B119,'C-Existing'!X$12:X$458)</f>
        <v>209</v>
      </c>
      <c r="Y119" s="37">
        <f>SUMIF('C-Existing'!$B$12:$B$458,$B119,'C-Existing'!Y$12:Y$458)</f>
        <v>0</v>
      </c>
      <c r="Z119" s="37">
        <f>SUMIF('C-Existing'!$B$12:$B$458,$B119,'C-Existing'!Z$12:Z$458)</f>
        <v>0</v>
      </c>
      <c r="AA119" s="37">
        <f>SUMIF('C-Existing'!$B$12:$B$458,$B119,'C-Existing'!AA$12:AA$458)</f>
        <v>0</v>
      </c>
      <c r="AB119" s="37">
        <f>SUMIF('C-Existing'!$B$12:$B$458,$B119,'C-Existing'!AB$12:AB$458)</f>
        <v>0</v>
      </c>
      <c r="AC119" s="37">
        <f>SUMIF('C-Existing'!$B$12:$B$458,$B119,'C-Existing'!AC$12:AC$458)</f>
        <v>0</v>
      </c>
      <c r="AD119" s="37">
        <f>SUMIF('C-Existing'!$B$12:$B$458,$B119,'C-Existing'!AD$12:AD$458)</f>
        <v>0</v>
      </c>
      <c r="AE119" s="56">
        <f>SUMIF('C-Existing'!$B$12:$B$458,$B119,'C-Existing'!AE$12:AE$458)</f>
        <v>9.6699999999999994E-2</v>
      </c>
      <c r="AF119" s="37">
        <f>SUMIF('C-Existing'!$B$12:$B$458,$B119,'C-Existing'!AF$12:AF$458)</f>
        <v>0</v>
      </c>
      <c r="AG119" s="37">
        <f>SUMIF('C-Existing'!$B$12:$B$458,$B119,'C-Existing'!AG$12:AG$458)</f>
        <v>0</v>
      </c>
      <c r="AH119" s="102">
        <f>SUMIF('C-Existing'!$B$12:$B$458,$B119,'C-Existing'!AH$12:AH$458)</f>
        <v>0</v>
      </c>
      <c r="AI119" s="37">
        <f>SUMIF('C-Existing'!$B$12:$B$458,$B119,'C-Existing'!AI$12:AI$458)</f>
        <v>0</v>
      </c>
      <c r="AJ119" s="37">
        <f>SUMIF('C-Existing'!$B$12:$B$458,$B119,'C-Existing'!AJ$12:AJ$458)</f>
        <v>0</v>
      </c>
      <c r="AK119" s="37">
        <f>SUMIF('C-Existing'!$B$12:$B$458,$B119,'C-Existing'!AK$12:AK$458)</f>
        <v>0</v>
      </c>
      <c r="AL119" s="37">
        <f>SUMIF('C-Existing'!$B$12:$B$458,$B119,'C-Existing'!AL$12:AL$458)</f>
        <v>0</v>
      </c>
      <c r="AM119" s="37">
        <f>SUMIF('C-Existing'!$B$12:$B$458,$B119,'C-Existing'!AM$12:AM$458)</f>
        <v>0</v>
      </c>
      <c r="AN119" s="37">
        <f>SUMIF('C-Existing'!$B$12:$B$458,$B119,'C-Existing'!AN$12:AN$458)</f>
        <v>0</v>
      </c>
      <c r="AR119" s="37"/>
    </row>
    <row r="120" spans="1:44" x14ac:dyDescent="0.2">
      <c r="A120" s="1">
        <f t="shared" si="5"/>
        <v>4</v>
      </c>
      <c r="B120" s="101">
        <f t="shared" si="7"/>
        <v>46507</v>
      </c>
      <c r="C120" s="37">
        <f>SUMIF('C-Existing'!$B$12:$B$458,$B120,'C-Existing'!C$12:C$458)</f>
        <v>0</v>
      </c>
      <c r="D120" s="37">
        <f>SUMIF('C-Existing'!$B$12:$B$458,$B120,'C-Existing'!D$12:D$458)</f>
        <v>164771044.91000003</v>
      </c>
      <c r="E120" s="37">
        <f>SUMIF('C-Existing'!$B$12:$B$458,$B120,'C-Existing'!E$12:E$458)</f>
        <v>0</v>
      </c>
      <c r="F120" s="37">
        <f>SUMIF('C-Existing'!$B$12:$B$458,$B120,'C-Existing'!F$12:F$458)</f>
        <v>0</v>
      </c>
      <c r="G120" s="37">
        <f>SUMIF('C-Existing'!$B$12:$B$458,$B120,'C-Existing'!G$12:G$458)</f>
        <v>0</v>
      </c>
      <c r="H120" s="37">
        <f>SUMIF('C-Existing'!$B$12:$B$458,$B120,'C-Existing'!H$12:H$458)</f>
        <v>0</v>
      </c>
      <c r="I120" s="37">
        <f>SUMIF('C-Existing'!$B$12:$B$458,$B120,'C-Existing'!I$12:I$458)</f>
        <v>0</v>
      </c>
      <c r="J120" s="37">
        <f>SUMIF('C-Existing'!$B$12:$B$458,$B120,'C-Existing'!J$12:J$458)</f>
        <v>0</v>
      </c>
      <c r="K120" s="37">
        <f>SUMIF('C-Existing'!$B$12:$B$458,$B120,'C-Existing'!K$12:K$458)</f>
        <v>0</v>
      </c>
      <c r="L120" s="37">
        <f>SUMIF('C-Existing'!$B$12:$B$458,$B120,'C-Existing'!L$12:L$458)</f>
        <v>0</v>
      </c>
      <c r="M120" s="37">
        <f>SUMIF('C-Existing'!$B$12:$B$458,$B120,'C-Existing'!M$12:M$458)</f>
        <v>0</v>
      </c>
      <c r="N120" s="37">
        <f>SUMIF('C-Existing'!$B$12:$B$458,$B120,'C-Existing'!N$12:N$458)</f>
        <v>0</v>
      </c>
      <c r="O120" s="37">
        <f>SUMIF('C-Existing'!$B$12:$B$458,$B120,'C-Existing'!O$12:O$458)</f>
        <v>0</v>
      </c>
      <c r="P120" s="37">
        <f>SUMIF('C-Existing'!$B$12:$B$458,$B120,'C-Existing'!P$12:P$458)</f>
        <v>0</v>
      </c>
      <c r="Q120" s="37">
        <f>SUMIF('C-Existing'!$B$12:$B$458,$B120,'C-Existing'!Q$12:Q$458)</f>
        <v>0</v>
      </c>
      <c r="R120" s="37">
        <f>SUMIF('C-Existing'!$B$12:$B$458,$B120,'C-Existing'!R$12:R$458)</f>
        <v>0</v>
      </c>
      <c r="S120" s="37">
        <f>SUMIF('C-Existing'!$B$12:$B$458,$B120,'C-Existing'!S$12:S$458)</f>
        <v>0</v>
      </c>
      <c r="T120" s="37">
        <f>SUMIF('C-Existing'!$B$12:$B$458,$B120,'C-Existing'!T$12:T$458)</f>
        <v>0</v>
      </c>
      <c r="U120" s="37">
        <f>SUMIF('C-Existing'!$B$12:$B$458,$B120,'C-Existing'!U$12:U$458)</f>
        <v>1</v>
      </c>
      <c r="V120" s="37">
        <f>SUMIF('C-Existing'!$B$12:$B$458,$B120,'C-Existing'!V$12:V$458)</f>
        <v>0</v>
      </c>
      <c r="W120" s="37">
        <f>SUMIF('C-Existing'!$B$12:$B$458,$B120,'C-Existing'!W$12:W$458)</f>
        <v>0</v>
      </c>
      <c r="X120" s="37">
        <f>SUMIF('C-Existing'!$B$12:$B$458,$B120,'C-Existing'!X$12:X$458)</f>
        <v>209</v>
      </c>
      <c r="Y120" s="37">
        <f>SUMIF('C-Existing'!$B$12:$B$458,$B120,'C-Existing'!Y$12:Y$458)</f>
        <v>0</v>
      </c>
      <c r="Z120" s="37">
        <f>SUMIF('C-Existing'!$B$12:$B$458,$B120,'C-Existing'!Z$12:Z$458)</f>
        <v>0</v>
      </c>
      <c r="AA120" s="37">
        <f>SUMIF('C-Existing'!$B$12:$B$458,$B120,'C-Existing'!AA$12:AA$458)</f>
        <v>0</v>
      </c>
      <c r="AB120" s="37">
        <f>SUMIF('C-Existing'!$B$12:$B$458,$B120,'C-Existing'!AB$12:AB$458)</f>
        <v>0</v>
      </c>
      <c r="AC120" s="37">
        <f>SUMIF('C-Existing'!$B$12:$B$458,$B120,'C-Existing'!AC$12:AC$458)</f>
        <v>0</v>
      </c>
      <c r="AD120" s="37">
        <f>SUMIF('C-Existing'!$B$12:$B$458,$B120,'C-Existing'!AD$12:AD$458)</f>
        <v>0</v>
      </c>
      <c r="AE120" s="56">
        <f>SUMIF('C-Existing'!$B$12:$B$458,$B120,'C-Existing'!AE$12:AE$458)</f>
        <v>9.6699999999999994E-2</v>
      </c>
      <c r="AF120" s="37">
        <f>SUMIF('C-Existing'!$B$12:$B$458,$B120,'C-Existing'!AF$12:AF$458)</f>
        <v>0</v>
      </c>
      <c r="AG120" s="37">
        <f>SUMIF('C-Existing'!$B$12:$B$458,$B120,'C-Existing'!AG$12:AG$458)</f>
        <v>0</v>
      </c>
      <c r="AH120" s="102">
        <f>SUMIF('C-Existing'!$B$12:$B$458,$B120,'C-Existing'!AH$12:AH$458)</f>
        <v>0</v>
      </c>
      <c r="AI120" s="37">
        <f>SUMIF('C-Existing'!$B$12:$B$458,$B120,'C-Existing'!AI$12:AI$458)</f>
        <v>0</v>
      </c>
      <c r="AJ120" s="37">
        <f>SUMIF('C-Existing'!$B$12:$B$458,$B120,'C-Existing'!AJ$12:AJ$458)</f>
        <v>0</v>
      </c>
      <c r="AK120" s="37">
        <f>SUMIF('C-Existing'!$B$12:$B$458,$B120,'C-Existing'!AK$12:AK$458)</f>
        <v>0</v>
      </c>
      <c r="AL120" s="37">
        <f>SUMIF('C-Existing'!$B$12:$B$458,$B120,'C-Existing'!AL$12:AL$458)</f>
        <v>0</v>
      </c>
      <c r="AM120" s="37">
        <f>SUMIF('C-Existing'!$B$12:$B$458,$B120,'C-Existing'!AM$12:AM$458)</f>
        <v>0</v>
      </c>
      <c r="AN120" s="37">
        <f>SUMIF('C-Existing'!$B$12:$B$458,$B120,'C-Existing'!AN$12:AN$458)</f>
        <v>0</v>
      </c>
      <c r="AR120" s="37"/>
    </row>
    <row r="121" spans="1:44" x14ac:dyDescent="0.2">
      <c r="A121" s="1">
        <f t="shared" si="5"/>
        <v>5</v>
      </c>
      <c r="B121" s="101">
        <f t="shared" si="7"/>
        <v>46538</v>
      </c>
      <c r="C121" s="37">
        <f>SUMIF('C-Existing'!$B$12:$B$458,$B121,'C-Existing'!C$12:C$458)</f>
        <v>0</v>
      </c>
      <c r="D121" s="37">
        <f>SUMIF('C-Existing'!$B$12:$B$458,$B121,'C-Existing'!D$12:D$458)</f>
        <v>164771044.91000003</v>
      </c>
      <c r="E121" s="37">
        <f>SUMIF('C-Existing'!$B$12:$B$458,$B121,'C-Existing'!E$12:E$458)</f>
        <v>0</v>
      </c>
      <c r="F121" s="37">
        <f>SUMIF('C-Existing'!$B$12:$B$458,$B121,'C-Existing'!F$12:F$458)</f>
        <v>0</v>
      </c>
      <c r="G121" s="37">
        <f>SUMIF('C-Existing'!$B$12:$B$458,$B121,'C-Existing'!G$12:G$458)</f>
        <v>0</v>
      </c>
      <c r="H121" s="37">
        <f>SUMIF('C-Existing'!$B$12:$B$458,$B121,'C-Existing'!H$12:H$458)</f>
        <v>0</v>
      </c>
      <c r="I121" s="37">
        <f>SUMIF('C-Existing'!$B$12:$B$458,$B121,'C-Existing'!I$12:I$458)</f>
        <v>0</v>
      </c>
      <c r="J121" s="37">
        <f>SUMIF('C-Existing'!$B$12:$B$458,$B121,'C-Existing'!J$12:J$458)</f>
        <v>0</v>
      </c>
      <c r="K121" s="37">
        <f>SUMIF('C-Existing'!$B$12:$B$458,$B121,'C-Existing'!K$12:K$458)</f>
        <v>0</v>
      </c>
      <c r="L121" s="37">
        <f>SUMIF('C-Existing'!$B$12:$B$458,$B121,'C-Existing'!L$12:L$458)</f>
        <v>0</v>
      </c>
      <c r="M121" s="37">
        <f>SUMIF('C-Existing'!$B$12:$B$458,$B121,'C-Existing'!M$12:M$458)</f>
        <v>0</v>
      </c>
      <c r="N121" s="37">
        <f>SUMIF('C-Existing'!$B$12:$B$458,$B121,'C-Existing'!N$12:N$458)</f>
        <v>0</v>
      </c>
      <c r="O121" s="37">
        <f>SUMIF('C-Existing'!$B$12:$B$458,$B121,'C-Existing'!O$12:O$458)</f>
        <v>0</v>
      </c>
      <c r="P121" s="37">
        <f>SUMIF('C-Existing'!$B$12:$B$458,$B121,'C-Existing'!P$12:P$458)</f>
        <v>0</v>
      </c>
      <c r="Q121" s="37">
        <f>SUMIF('C-Existing'!$B$12:$B$458,$B121,'C-Existing'!Q$12:Q$458)</f>
        <v>0</v>
      </c>
      <c r="R121" s="37">
        <f>SUMIF('C-Existing'!$B$12:$B$458,$B121,'C-Existing'!R$12:R$458)</f>
        <v>0</v>
      </c>
      <c r="S121" s="37">
        <f>SUMIF('C-Existing'!$B$12:$B$458,$B121,'C-Existing'!S$12:S$458)</f>
        <v>0</v>
      </c>
      <c r="T121" s="37">
        <f>SUMIF('C-Existing'!$B$12:$B$458,$B121,'C-Existing'!T$12:T$458)</f>
        <v>0</v>
      </c>
      <c r="U121" s="37">
        <f>SUMIF('C-Existing'!$B$12:$B$458,$B121,'C-Existing'!U$12:U$458)</f>
        <v>1</v>
      </c>
      <c r="V121" s="37">
        <f>SUMIF('C-Existing'!$B$12:$B$458,$B121,'C-Existing'!V$12:V$458)</f>
        <v>0</v>
      </c>
      <c r="W121" s="37">
        <f>SUMIF('C-Existing'!$B$12:$B$458,$B121,'C-Existing'!W$12:W$458)</f>
        <v>0</v>
      </c>
      <c r="X121" s="37">
        <f>SUMIF('C-Existing'!$B$12:$B$458,$B121,'C-Existing'!X$12:X$458)</f>
        <v>209</v>
      </c>
      <c r="Y121" s="37">
        <f>SUMIF('C-Existing'!$B$12:$B$458,$B121,'C-Existing'!Y$12:Y$458)</f>
        <v>0</v>
      </c>
      <c r="Z121" s="37">
        <f>SUMIF('C-Existing'!$B$12:$B$458,$B121,'C-Existing'!Z$12:Z$458)</f>
        <v>0</v>
      </c>
      <c r="AA121" s="37">
        <f>SUMIF('C-Existing'!$B$12:$B$458,$B121,'C-Existing'!AA$12:AA$458)</f>
        <v>0</v>
      </c>
      <c r="AB121" s="37">
        <f>SUMIF('C-Existing'!$B$12:$B$458,$B121,'C-Existing'!AB$12:AB$458)</f>
        <v>0</v>
      </c>
      <c r="AC121" s="37">
        <f>SUMIF('C-Existing'!$B$12:$B$458,$B121,'C-Existing'!AC$12:AC$458)</f>
        <v>0</v>
      </c>
      <c r="AD121" s="37">
        <f>SUMIF('C-Existing'!$B$12:$B$458,$B121,'C-Existing'!AD$12:AD$458)</f>
        <v>0</v>
      </c>
      <c r="AE121" s="56">
        <f>SUMIF('C-Existing'!$B$12:$B$458,$B121,'C-Existing'!AE$12:AE$458)</f>
        <v>9.6699999999999994E-2</v>
      </c>
      <c r="AF121" s="37">
        <f>SUMIF('C-Existing'!$B$12:$B$458,$B121,'C-Existing'!AF$12:AF$458)</f>
        <v>0</v>
      </c>
      <c r="AG121" s="37">
        <f>SUMIF('C-Existing'!$B$12:$B$458,$B121,'C-Existing'!AG$12:AG$458)</f>
        <v>0</v>
      </c>
      <c r="AH121" s="102">
        <f>SUMIF('C-Existing'!$B$12:$B$458,$B121,'C-Existing'!AH$12:AH$458)</f>
        <v>0</v>
      </c>
      <c r="AI121" s="37">
        <f>SUMIF('C-Existing'!$B$12:$B$458,$B121,'C-Existing'!AI$12:AI$458)</f>
        <v>0</v>
      </c>
      <c r="AJ121" s="37">
        <f>SUMIF('C-Existing'!$B$12:$B$458,$B121,'C-Existing'!AJ$12:AJ$458)</f>
        <v>0</v>
      </c>
      <c r="AK121" s="37">
        <f>SUMIF('C-Existing'!$B$12:$B$458,$B121,'C-Existing'!AK$12:AK$458)</f>
        <v>0</v>
      </c>
      <c r="AL121" s="37">
        <f>SUMIF('C-Existing'!$B$12:$B$458,$B121,'C-Existing'!AL$12:AL$458)</f>
        <v>0</v>
      </c>
      <c r="AM121" s="37">
        <f>SUMIF('C-Existing'!$B$12:$B$458,$B121,'C-Existing'!AM$12:AM$458)</f>
        <v>0</v>
      </c>
      <c r="AN121" s="37">
        <f>SUMIF('C-Existing'!$B$12:$B$458,$B121,'C-Existing'!AN$12:AN$458)</f>
        <v>0</v>
      </c>
      <c r="AR121" s="37"/>
    </row>
    <row r="122" spans="1:44" x14ac:dyDescent="0.2">
      <c r="A122" s="1">
        <f t="shared" si="5"/>
        <v>6</v>
      </c>
      <c r="B122" s="101">
        <f t="shared" si="7"/>
        <v>46568</v>
      </c>
      <c r="C122" s="37">
        <f>SUMIF('C-Existing'!$B$12:$B$458,$B122,'C-Existing'!C$12:C$458)</f>
        <v>0</v>
      </c>
      <c r="D122" s="37">
        <f>SUMIF('C-Existing'!$B$12:$B$458,$B122,'C-Existing'!D$12:D$458)</f>
        <v>164771044.91000003</v>
      </c>
      <c r="E122" s="37">
        <f>SUMIF('C-Existing'!$B$12:$B$458,$B122,'C-Existing'!E$12:E$458)</f>
        <v>0</v>
      </c>
      <c r="F122" s="37">
        <f>SUMIF('C-Existing'!$B$12:$B$458,$B122,'C-Existing'!F$12:F$458)</f>
        <v>0</v>
      </c>
      <c r="G122" s="37">
        <f>SUMIF('C-Existing'!$B$12:$B$458,$B122,'C-Existing'!G$12:G$458)</f>
        <v>0</v>
      </c>
      <c r="H122" s="37">
        <f>SUMIF('C-Existing'!$B$12:$B$458,$B122,'C-Existing'!H$12:H$458)</f>
        <v>0</v>
      </c>
      <c r="I122" s="37">
        <f>SUMIF('C-Existing'!$B$12:$B$458,$B122,'C-Existing'!I$12:I$458)</f>
        <v>0</v>
      </c>
      <c r="J122" s="37">
        <f>SUMIF('C-Existing'!$B$12:$B$458,$B122,'C-Existing'!J$12:J$458)</f>
        <v>0</v>
      </c>
      <c r="K122" s="37">
        <f>SUMIF('C-Existing'!$B$12:$B$458,$B122,'C-Existing'!K$12:K$458)</f>
        <v>0</v>
      </c>
      <c r="L122" s="37">
        <f>SUMIF('C-Existing'!$B$12:$B$458,$B122,'C-Existing'!L$12:L$458)</f>
        <v>0</v>
      </c>
      <c r="M122" s="37">
        <f>SUMIF('C-Existing'!$B$12:$B$458,$B122,'C-Existing'!M$12:M$458)</f>
        <v>0</v>
      </c>
      <c r="N122" s="37">
        <f>SUMIF('C-Existing'!$B$12:$B$458,$B122,'C-Existing'!N$12:N$458)</f>
        <v>0</v>
      </c>
      <c r="O122" s="37">
        <f>SUMIF('C-Existing'!$B$12:$B$458,$B122,'C-Existing'!O$12:O$458)</f>
        <v>0</v>
      </c>
      <c r="P122" s="37">
        <f>SUMIF('C-Existing'!$B$12:$B$458,$B122,'C-Existing'!P$12:P$458)</f>
        <v>0</v>
      </c>
      <c r="Q122" s="37">
        <f>SUMIF('C-Existing'!$B$12:$B$458,$B122,'C-Existing'!Q$12:Q$458)</f>
        <v>0</v>
      </c>
      <c r="R122" s="37">
        <f>SUMIF('C-Existing'!$B$12:$B$458,$B122,'C-Existing'!R$12:R$458)</f>
        <v>0</v>
      </c>
      <c r="S122" s="37">
        <f>SUMIF('C-Existing'!$B$12:$B$458,$B122,'C-Existing'!S$12:S$458)</f>
        <v>0</v>
      </c>
      <c r="T122" s="37">
        <f>SUMIF('C-Existing'!$B$12:$B$458,$B122,'C-Existing'!T$12:T$458)</f>
        <v>0</v>
      </c>
      <c r="U122" s="37">
        <f>SUMIF('C-Existing'!$B$12:$B$458,$B122,'C-Existing'!U$12:U$458)</f>
        <v>1</v>
      </c>
      <c r="V122" s="37">
        <f>SUMIF('C-Existing'!$B$12:$B$458,$B122,'C-Existing'!V$12:V$458)</f>
        <v>0</v>
      </c>
      <c r="W122" s="37">
        <f>SUMIF('C-Existing'!$B$12:$B$458,$B122,'C-Existing'!W$12:W$458)</f>
        <v>0</v>
      </c>
      <c r="X122" s="37">
        <f>SUMIF('C-Existing'!$B$12:$B$458,$B122,'C-Existing'!X$12:X$458)</f>
        <v>209</v>
      </c>
      <c r="Y122" s="37">
        <f>SUMIF('C-Existing'!$B$12:$B$458,$B122,'C-Existing'!Y$12:Y$458)</f>
        <v>0</v>
      </c>
      <c r="Z122" s="37">
        <f>SUMIF('C-Existing'!$B$12:$B$458,$B122,'C-Existing'!Z$12:Z$458)</f>
        <v>0</v>
      </c>
      <c r="AA122" s="37">
        <f>SUMIF('C-Existing'!$B$12:$B$458,$B122,'C-Existing'!AA$12:AA$458)</f>
        <v>0</v>
      </c>
      <c r="AB122" s="37">
        <f>SUMIF('C-Existing'!$B$12:$B$458,$B122,'C-Existing'!AB$12:AB$458)</f>
        <v>0</v>
      </c>
      <c r="AC122" s="37">
        <f>SUMIF('C-Existing'!$B$12:$B$458,$B122,'C-Existing'!AC$12:AC$458)</f>
        <v>0</v>
      </c>
      <c r="AD122" s="37">
        <f>SUMIF('C-Existing'!$B$12:$B$458,$B122,'C-Existing'!AD$12:AD$458)</f>
        <v>0</v>
      </c>
      <c r="AE122" s="56">
        <f>SUMIF('C-Existing'!$B$12:$B$458,$B122,'C-Existing'!AE$12:AE$458)</f>
        <v>9.6699999999999994E-2</v>
      </c>
      <c r="AF122" s="37">
        <f>SUMIF('C-Existing'!$B$12:$B$458,$B122,'C-Existing'!AF$12:AF$458)</f>
        <v>0</v>
      </c>
      <c r="AG122" s="37">
        <f>SUMIF('C-Existing'!$B$12:$B$458,$B122,'C-Existing'!AG$12:AG$458)</f>
        <v>0</v>
      </c>
      <c r="AH122" s="102">
        <f>SUMIF('C-Existing'!$B$12:$B$458,$B122,'C-Existing'!AH$12:AH$458)</f>
        <v>0</v>
      </c>
      <c r="AI122" s="37">
        <f>SUMIF('C-Existing'!$B$12:$B$458,$B122,'C-Existing'!AI$12:AI$458)</f>
        <v>0</v>
      </c>
      <c r="AJ122" s="37">
        <f>SUMIF('C-Existing'!$B$12:$B$458,$B122,'C-Existing'!AJ$12:AJ$458)</f>
        <v>0</v>
      </c>
      <c r="AK122" s="37">
        <f>SUMIF('C-Existing'!$B$12:$B$458,$B122,'C-Existing'!AK$12:AK$458)</f>
        <v>0</v>
      </c>
      <c r="AL122" s="37">
        <f>SUMIF('C-Existing'!$B$12:$B$458,$B122,'C-Existing'!AL$12:AL$458)</f>
        <v>0</v>
      </c>
      <c r="AM122" s="37">
        <f>SUMIF('C-Existing'!$B$12:$B$458,$B122,'C-Existing'!AM$12:AM$458)</f>
        <v>0</v>
      </c>
      <c r="AN122" s="37">
        <f>SUMIF('C-Existing'!$B$12:$B$458,$B122,'C-Existing'!AN$12:AN$458)</f>
        <v>0</v>
      </c>
      <c r="AR122" s="37"/>
    </row>
    <row r="123" spans="1:44" x14ac:dyDescent="0.2">
      <c r="A123" s="1">
        <f t="shared" si="5"/>
        <v>7</v>
      </c>
      <c r="B123" s="101">
        <f t="shared" si="7"/>
        <v>46599</v>
      </c>
      <c r="C123" s="37">
        <f>SUMIF('C-Existing'!$B$12:$B$458,$B123,'C-Existing'!C$12:C$458)</f>
        <v>0</v>
      </c>
      <c r="D123" s="37">
        <f>SUMIF('C-Existing'!$B$12:$B$458,$B123,'C-Existing'!D$12:D$458)</f>
        <v>164771044.91000003</v>
      </c>
      <c r="E123" s="37">
        <f>SUMIF('C-Existing'!$B$12:$B$458,$B123,'C-Existing'!E$12:E$458)</f>
        <v>0</v>
      </c>
      <c r="F123" s="37">
        <f>SUMIF('C-Existing'!$B$12:$B$458,$B123,'C-Existing'!F$12:F$458)</f>
        <v>0</v>
      </c>
      <c r="G123" s="37">
        <f>SUMIF('C-Existing'!$B$12:$B$458,$B123,'C-Existing'!G$12:G$458)</f>
        <v>0</v>
      </c>
      <c r="H123" s="37">
        <f>SUMIF('C-Existing'!$B$12:$B$458,$B123,'C-Existing'!H$12:H$458)</f>
        <v>0</v>
      </c>
      <c r="I123" s="37">
        <f>SUMIF('C-Existing'!$B$12:$B$458,$B123,'C-Existing'!I$12:I$458)</f>
        <v>0</v>
      </c>
      <c r="J123" s="37">
        <f>SUMIF('C-Existing'!$B$12:$B$458,$B123,'C-Existing'!J$12:J$458)</f>
        <v>0</v>
      </c>
      <c r="K123" s="37">
        <f>SUMIF('C-Existing'!$B$12:$B$458,$B123,'C-Existing'!K$12:K$458)</f>
        <v>0</v>
      </c>
      <c r="L123" s="37">
        <f>SUMIF('C-Existing'!$B$12:$B$458,$B123,'C-Existing'!L$12:L$458)</f>
        <v>0</v>
      </c>
      <c r="M123" s="37">
        <f>SUMIF('C-Existing'!$B$12:$B$458,$B123,'C-Existing'!M$12:M$458)</f>
        <v>0</v>
      </c>
      <c r="N123" s="37">
        <f>SUMIF('C-Existing'!$B$12:$B$458,$B123,'C-Existing'!N$12:N$458)</f>
        <v>0</v>
      </c>
      <c r="O123" s="37">
        <f>SUMIF('C-Existing'!$B$12:$B$458,$B123,'C-Existing'!O$12:O$458)</f>
        <v>0</v>
      </c>
      <c r="P123" s="37">
        <f>SUMIF('C-Existing'!$B$12:$B$458,$B123,'C-Existing'!P$12:P$458)</f>
        <v>0</v>
      </c>
      <c r="Q123" s="37">
        <f>SUMIF('C-Existing'!$B$12:$B$458,$B123,'C-Existing'!Q$12:Q$458)</f>
        <v>0</v>
      </c>
      <c r="R123" s="37">
        <f>SUMIF('C-Existing'!$B$12:$B$458,$B123,'C-Existing'!R$12:R$458)</f>
        <v>0</v>
      </c>
      <c r="S123" s="37">
        <f>SUMIF('C-Existing'!$B$12:$B$458,$B123,'C-Existing'!S$12:S$458)</f>
        <v>0</v>
      </c>
      <c r="T123" s="37">
        <f>SUMIF('C-Existing'!$B$12:$B$458,$B123,'C-Existing'!T$12:T$458)</f>
        <v>0</v>
      </c>
      <c r="U123" s="37">
        <f>SUMIF('C-Existing'!$B$12:$B$458,$B123,'C-Existing'!U$12:U$458)</f>
        <v>1</v>
      </c>
      <c r="V123" s="37">
        <f>SUMIF('C-Existing'!$B$12:$B$458,$B123,'C-Existing'!V$12:V$458)</f>
        <v>0</v>
      </c>
      <c r="W123" s="37">
        <f>SUMIF('C-Existing'!$B$12:$B$458,$B123,'C-Existing'!W$12:W$458)</f>
        <v>0</v>
      </c>
      <c r="X123" s="37">
        <f>SUMIF('C-Existing'!$B$12:$B$458,$B123,'C-Existing'!X$12:X$458)</f>
        <v>209</v>
      </c>
      <c r="Y123" s="37">
        <f>SUMIF('C-Existing'!$B$12:$B$458,$B123,'C-Existing'!Y$12:Y$458)</f>
        <v>0</v>
      </c>
      <c r="Z123" s="37">
        <f>SUMIF('C-Existing'!$B$12:$B$458,$B123,'C-Existing'!Z$12:Z$458)</f>
        <v>0</v>
      </c>
      <c r="AA123" s="37">
        <f>SUMIF('C-Existing'!$B$12:$B$458,$B123,'C-Existing'!AA$12:AA$458)</f>
        <v>0</v>
      </c>
      <c r="AB123" s="37">
        <f>SUMIF('C-Existing'!$B$12:$B$458,$B123,'C-Existing'!AB$12:AB$458)</f>
        <v>0</v>
      </c>
      <c r="AC123" s="37">
        <f>SUMIF('C-Existing'!$B$12:$B$458,$B123,'C-Existing'!AC$12:AC$458)</f>
        <v>0</v>
      </c>
      <c r="AD123" s="37">
        <f>SUMIF('C-Existing'!$B$12:$B$458,$B123,'C-Existing'!AD$12:AD$458)</f>
        <v>0</v>
      </c>
      <c r="AE123" s="56">
        <f>SUMIF('C-Existing'!$B$12:$B$458,$B123,'C-Existing'!AE$12:AE$458)</f>
        <v>9.6699999999999994E-2</v>
      </c>
      <c r="AF123" s="37">
        <f>SUMIF('C-Existing'!$B$12:$B$458,$B123,'C-Existing'!AF$12:AF$458)</f>
        <v>0</v>
      </c>
      <c r="AG123" s="37">
        <f>SUMIF('C-Existing'!$B$12:$B$458,$B123,'C-Existing'!AG$12:AG$458)</f>
        <v>0</v>
      </c>
      <c r="AH123" s="102">
        <f>SUMIF('C-Existing'!$B$12:$B$458,$B123,'C-Existing'!AH$12:AH$458)</f>
        <v>0</v>
      </c>
      <c r="AI123" s="37">
        <f>SUMIF('C-Existing'!$B$12:$B$458,$B123,'C-Existing'!AI$12:AI$458)</f>
        <v>0</v>
      </c>
      <c r="AJ123" s="37">
        <f>SUMIF('C-Existing'!$B$12:$B$458,$B123,'C-Existing'!AJ$12:AJ$458)</f>
        <v>0</v>
      </c>
      <c r="AK123" s="37">
        <f>SUMIF('C-Existing'!$B$12:$B$458,$B123,'C-Existing'!AK$12:AK$458)</f>
        <v>0</v>
      </c>
      <c r="AL123" s="37">
        <f>SUMIF('C-Existing'!$B$12:$B$458,$B123,'C-Existing'!AL$12:AL$458)</f>
        <v>0</v>
      </c>
      <c r="AM123" s="37">
        <f>SUMIF('C-Existing'!$B$12:$B$458,$B123,'C-Existing'!AM$12:AM$458)</f>
        <v>0</v>
      </c>
      <c r="AN123" s="37">
        <f>SUMIF('C-Existing'!$B$12:$B$458,$B123,'C-Existing'!AN$12:AN$458)</f>
        <v>0</v>
      </c>
      <c r="AR123" s="37"/>
    </row>
    <row r="124" spans="1:44" x14ac:dyDescent="0.2">
      <c r="A124" s="1">
        <f t="shared" si="5"/>
        <v>8</v>
      </c>
      <c r="B124" s="101">
        <f t="shared" si="7"/>
        <v>46630</v>
      </c>
      <c r="C124" s="37">
        <f>SUMIF('C-Existing'!$B$12:$B$458,$B124,'C-Existing'!C$12:C$458)</f>
        <v>0</v>
      </c>
      <c r="D124" s="37">
        <f>SUMIF('C-Existing'!$B$12:$B$458,$B124,'C-Existing'!D$12:D$458)</f>
        <v>164771044.91000003</v>
      </c>
      <c r="E124" s="37">
        <f>SUMIF('C-Existing'!$B$12:$B$458,$B124,'C-Existing'!E$12:E$458)</f>
        <v>0</v>
      </c>
      <c r="F124" s="37">
        <f>SUMIF('C-Existing'!$B$12:$B$458,$B124,'C-Existing'!F$12:F$458)</f>
        <v>0</v>
      </c>
      <c r="G124" s="37">
        <f>SUMIF('C-Existing'!$B$12:$B$458,$B124,'C-Existing'!G$12:G$458)</f>
        <v>0</v>
      </c>
      <c r="H124" s="37">
        <f>SUMIF('C-Existing'!$B$12:$B$458,$B124,'C-Existing'!H$12:H$458)</f>
        <v>0</v>
      </c>
      <c r="I124" s="37">
        <f>SUMIF('C-Existing'!$B$12:$B$458,$B124,'C-Existing'!I$12:I$458)</f>
        <v>0</v>
      </c>
      <c r="J124" s="37">
        <f>SUMIF('C-Existing'!$B$12:$B$458,$B124,'C-Existing'!J$12:J$458)</f>
        <v>0</v>
      </c>
      <c r="K124" s="37">
        <f>SUMIF('C-Existing'!$B$12:$B$458,$B124,'C-Existing'!K$12:K$458)</f>
        <v>0</v>
      </c>
      <c r="L124" s="37">
        <f>SUMIF('C-Existing'!$B$12:$B$458,$B124,'C-Existing'!L$12:L$458)</f>
        <v>0</v>
      </c>
      <c r="M124" s="37">
        <f>SUMIF('C-Existing'!$B$12:$B$458,$B124,'C-Existing'!M$12:M$458)</f>
        <v>0</v>
      </c>
      <c r="N124" s="37">
        <f>SUMIF('C-Existing'!$B$12:$B$458,$B124,'C-Existing'!N$12:N$458)</f>
        <v>0</v>
      </c>
      <c r="O124" s="37">
        <f>SUMIF('C-Existing'!$B$12:$B$458,$B124,'C-Existing'!O$12:O$458)</f>
        <v>0</v>
      </c>
      <c r="P124" s="37">
        <f>SUMIF('C-Existing'!$B$12:$B$458,$B124,'C-Existing'!P$12:P$458)</f>
        <v>0</v>
      </c>
      <c r="Q124" s="37">
        <f>SUMIF('C-Existing'!$B$12:$B$458,$B124,'C-Existing'!Q$12:Q$458)</f>
        <v>0</v>
      </c>
      <c r="R124" s="37">
        <f>SUMIF('C-Existing'!$B$12:$B$458,$B124,'C-Existing'!R$12:R$458)</f>
        <v>0</v>
      </c>
      <c r="S124" s="37">
        <f>SUMIF('C-Existing'!$B$12:$B$458,$B124,'C-Existing'!S$12:S$458)</f>
        <v>0</v>
      </c>
      <c r="T124" s="37">
        <f>SUMIF('C-Existing'!$B$12:$B$458,$B124,'C-Existing'!T$12:T$458)</f>
        <v>0</v>
      </c>
      <c r="U124" s="37">
        <f>SUMIF('C-Existing'!$B$12:$B$458,$B124,'C-Existing'!U$12:U$458)</f>
        <v>1</v>
      </c>
      <c r="V124" s="37">
        <f>SUMIF('C-Existing'!$B$12:$B$458,$B124,'C-Existing'!V$12:V$458)</f>
        <v>0</v>
      </c>
      <c r="W124" s="37">
        <f>SUMIF('C-Existing'!$B$12:$B$458,$B124,'C-Existing'!W$12:W$458)</f>
        <v>0</v>
      </c>
      <c r="X124" s="37">
        <f>SUMIF('C-Existing'!$B$12:$B$458,$B124,'C-Existing'!X$12:X$458)</f>
        <v>209</v>
      </c>
      <c r="Y124" s="37">
        <f>SUMIF('C-Existing'!$B$12:$B$458,$B124,'C-Existing'!Y$12:Y$458)</f>
        <v>0</v>
      </c>
      <c r="Z124" s="37">
        <f>SUMIF('C-Existing'!$B$12:$B$458,$B124,'C-Existing'!Z$12:Z$458)</f>
        <v>0</v>
      </c>
      <c r="AA124" s="37">
        <f>SUMIF('C-Existing'!$B$12:$B$458,$B124,'C-Existing'!AA$12:AA$458)</f>
        <v>0</v>
      </c>
      <c r="AB124" s="37">
        <f>SUMIF('C-Existing'!$B$12:$B$458,$B124,'C-Existing'!AB$12:AB$458)</f>
        <v>0</v>
      </c>
      <c r="AC124" s="37">
        <f>SUMIF('C-Existing'!$B$12:$B$458,$B124,'C-Existing'!AC$12:AC$458)</f>
        <v>0</v>
      </c>
      <c r="AD124" s="37">
        <f>SUMIF('C-Existing'!$B$12:$B$458,$B124,'C-Existing'!AD$12:AD$458)</f>
        <v>0</v>
      </c>
      <c r="AE124" s="56">
        <f>SUMIF('C-Existing'!$B$12:$B$458,$B124,'C-Existing'!AE$12:AE$458)</f>
        <v>9.6699999999999994E-2</v>
      </c>
      <c r="AF124" s="37">
        <f>SUMIF('C-Existing'!$B$12:$B$458,$B124,'C-Existing'!AF$12:AF$458)</f>
        <v>0</v>
      </c>
      <c r="AG124" s="37">
        <f>SUMIF('C-Existing'!$B$12:$B$458,$B124,'C-Existing'!AG$12:AG$458)</f>
        <v>0</v>
      </c>
      <c r="AH124" s="102">
        <f>SUMIF('C-Existing'!$B$12:$B$458,$B124,'C-Existing'!AH$12:AH$458)</f>
        <v>0</v>
      </c>
      <c r="AI124" s="37">
        <f>SUMIF('C-Existing'!$B$12:$B$458,$B124,'C-Existing'!AI$12:AI$458)</f>
        <v>0</v>
      </c>
      <c r="AJ124" s="37">
        <f>SUMIF('C-Existing'!$B$12:$B$458,$B124,'C-Existing'!AJ$12:AJ$458)</f>
        <v>0</v>
      </c>
      <c r="AK124" s="37">
        <f>SUMIF('C-Existing'!$B$12:$B$458,$B124,'C-Existing'!AK$12:AK$458)</f>
        <v>0</v>
      </c>
      <c r="AL124" s="37">
        <f>SUMIF('C-Existing'!$B$12:$B$458,$B124,'C-Existing'!AL$12:AL$458)</f>
        <v>0</v>
      </c>
      <c r="AM124" s="37">
        <f>SUMIF('C-Existing'!$B$12:$B$458,$B124,'C-Existing'!AM$12:AM$458)</f>
        <v>0</v>
      </c>
      <c r="AN124" s="37">
        <f>SUMIF('C-Existing'!$B$12:$B$458,$B124,'C-Existing'!AN$12:AN$458)</f>
        <v>0</v>
      </c>
      <c r="AR124" s="37"/>
    </row>
    <row r="125" spans="1:44" x14ac:dyDescent="0.2">
      <c r="A125" s="1">
        <f t="shared" si="5"/>
        <v>9</v>
      </c>
      <c r="B125" s="101">
        <f t="shared" si="7"/>
        <v>46660</v>
      </c>
      <c r="C125" s="37">
        <f>SUMIF('C-Existing'!$B$12:$B$458,$B125,'C-Existing'!C$12:C$458)</f>
        <v>0</v>
      </c>
      <c r="D125" s="37">
        <f>SUMIF('C-Existing'!$B$12:$B$458,$B125,'C-Existing'!D$12:D$458)</f>
        <v>164771044.91000003</v>
      </c>
      <c r="E125" s="37">
        <f>SUMIF('C-Existing'!$B$12:$B$458,$B125,'C-Existing'!E$12:E$458)</f>
        <v>0</v>
      </c>
      <c r="F125" s="37">
        <f>SUMIF('C-Existing'!$B$12:$B$458,$B125,'C-Existing'!F$12:F$458)</f>
        <v>0</v>
      </c>
      <c r="G125" s="37">
        <f>SUMIF('C-Existing'!$B$12:$B$458,$B125,'C-Existing'!G$12:G$458)</f>
        <v>0</v>
      </c>
      <c r="H125" s="37">
        <f>SUMIF('C-Existing'!$B$12:$B$458,$B125,'C-Existing'!H$12:H$458)</f>
        <v>0</v>
      </c>
      <c r="I125" s="37">
        <f>SUMIF('C-Existing'!$B$12:$B$458,$B125,'C-Existing'!I$12:I$458)</f>
        <v>0</v>
      </c>
      <c r="J125" s="37">
        <f>SUMIF('C-Existing'!$B$12:$B$458,$B125,'C-Existing'!J$12:J$458)</f>
        <v>0</v>
      </c>
      <c r="K125" s="37">
        <f>SUMIF('C-Existing'!$B$12:$B$458,$B125,'C-Existing'!K$12:K$458)</f>
        <v>0</v>
      </c>
      <c r="L125" s="37">
        <f>SUMIF('C-Existing'!$B$12:$B$458,$B125,'C-Existing'!L$12:L$458)</f>
        <v>0</v>
      </c>
      <c r="M125" s="37">
        <f>SUMIF('C-Existing'!$B$12:$B$458,$B125,'C-Existing'!M$12:M$458)</f>
        <v>0</v>
      </c>
      <c r="N125" s="37">
        <f>SUMIF('C-Existing'!$B$12:$B$458,$B125,'C-Existing'!N$12:N$458)</f>
        <v>0</v>
      </c>
      <c r="O125" s="37">
        <f>SUMIF('C-Existing'!$B$12:$B$458,$B125,'C-Existing'!O$12:O$458)</f>
        <v>0</v>
      </c>
      <c r="P125" s="37">
        <f>SUMIF('C-Existing'!$B$12:$B$458,$B125,'C-Existing'!P$12:P$458)</f>
        <v>0</v>
      </c>
      <c r="Q125" s="37">
        <f>SUMIF('C-Existing'!$B$12:$B$458,$B125,'C-Existing'!Q$12:Q$458)</f>
        <v>0</v>
      </c>
      <c r="R125" s="37">
        <f>SUMIF('C-Existing'!$B$12:$B$458,$B125,'C-Existing'!R$12:R$458)</f>
        <v>0</v>
      </c>
      <c r="S125" s="37">
        <f>SUMIF('C-Existing'!$B$12:$B$458,$B125,'C-Existing'!S$12:S$458)</f>
        <v>0</v>
      </c>
      <c r="T125" s="37">
        <f>SUMIF('C-Existing'!$B$12:$B$458,$B125,'C-Existing'!T$12:T$458)</f>
        <v>0</v>
      </c>
      <c r="U125" s="37">
        <f>SUMIF('C-Existing'!$B$12:$B$458,$B125,'C-Existing'!U$12:U$458)</f>
        <v>1</v>
      </c>
      <c r="V125" s="37">
        <f>SUMIF('C-Existing'!$B$12:$B$458,$B125,'C-Existing'!V$12:V$458)</f>
        <v>0</v>
      </c>
      <c r="W125" s="37">
        <f>SUMIF('C-Existing'!$B$12:$B$458,$B125,'C-Existing'!W$12:W$458)</f>
        <v>0</v>
      </c>
      <c r="X125" s="37">
        <f>SUMIF('C-Existing'!$B$12:$B$458,$B125,'C-Existing'!X$12:X$458)</f>
        <v>209</v>
      </c>
      <c r="Y125" s="37">
        <f>SUMIF('C-Existing'!$B$12:$B$458,$B125,'C-Existing'!Y$12:Y$458)</f>
        <v>0</v>
      </c>
      <c r="Z125" s="37">
        <f>SUMIF('C-Existing'!$B$12:$B$458,$B125,'C-Existing'!Z$12:Z$458)</f>
        <v>0</v>
      </c>
      <c r="AA125" s="37">
        <f>SUMIF('C-Existing'!$B$12:$B$458,$B125,'C-Existing'!AA$12:AA$458)</f>
        <v>0</v>
      </c>
      <c r="AB125" s="37">
        <f>SUMIF('C-Existing'!$B$12:$B$458,$B125,'C-Existing'!AB$12:AB$458)</f>
        <v>0</v>
      </c>
      <c r="AC125" s="37">
        <f>SUMIF('C-Existing'!$B$12:$B$458,$B125,'C-Existing'!AC$12:AC$458)</f>
        <v>0</v>
      </c>
      <c r="AD125" s="37">
        <f>SUMIF('C-Existing'!$B$12:$B$458,$B125,'C-Existing'!AD$12:AD$458)</f>
        <v>0</v>
      </c>
      <c r="AE125" s="56">
        <f>SUMIF('C-Existing'!$B$12:$B$458,$B125,'C-Existing'!AE$12:AE$458)</f>
        <v>9.6699999999999994E-2</v>
      </c>
      <c r="AF125" s="37">
        <f>SUMIF('C-Existing'!$B$12:$B$458,$B125,'C-Existing'!AF$12:AF$458)</f>
        <v>0</v>
      </c>
      <c r="AG125" s="37">
        <f>SUMIF('C-Existing'!$B$12:$B$458,$B125,'C-Existing'!AG$12:AG$458)</f>
        <v>0</v>
      </c>
      <c r="AH125" s="102">
        <f>SUMIF('C-Existing'!$B$12:$B$458,$B125,'C-Existing'!AH$12:AH$458)</f>
        <v>0</v>
      </c>
      <c r="AI125" s="37">
        <f>SUMIF('C-Existing'!$B$12:$B$458,$B125,'C-Existing'!AI$12:AI$458)</f>
        <v>0</v>
      </c>
      <c r="AJ125" s="37">
        <f>SUMIF('C-Existing'!$B$12:$B$458,$B125,'C-Existing'!AJ$12:AJ$458)</f>
        <v>0</v>
      </c>
      <c r="AK125" s="37">
        <f>SUMIF('C-Existing'!$B$12:$B$458,$B125,'C-Existing'!AK$12:AK$458)</f>
        <v>0</v>
      </c>
      <c r="AL125" s="37">
        <f>SUMIF('C-Existing'!$B$12:$B$458,$B125,'C-Existing'!AL$12:AL$458)</f>
        <v>0</v>
      </c>
      <c r="AM125" s="37">
        <f>SUMIF('C-Existing'!$B$12:$B$458,$B125,'C-Existing'!AM$12:AM$458)</f>
        <v>0</v>
      </c>
      <c r="AN125" s="37">
        <f>SUMIF('C-Existing'!$B$12:$B$458,$B125,'C-Existing'!AN$12:AN$458)</f>
        <v>0</v>
      </c>
      <c r="AR125" s="37"/>
    </row>
    <row r="126" spans="1:44" x14ac:dyDescent="0.2">
      <c r="A126" s="1">
        <f t="shared" si="5"/>
        <v>10</v>
      </c>
      <c r="B126" s="101">
        <f t="shared" si="7"/>
        <v>46691</v>
      </c>
      <c r="C126" s="37">
        <f>SUMIF('C-Existing'!$B$12:$B$458,$B126,'C-Existing'!C$12:C$458)</f>
        <v>0</v>
      </c>
      <c r="D126" s="37">
        <f>SUMIF('C-Existing'!$B$12:$B$458,$B126,'C-Existing'!D$12:D$458)</f>
        <v>164771044.91000003</v>
      </c>
      <c r="E126" s="37">
        <f>SUMIF('C-Existing'!$B$12:$B$458,$B126,'C-Existing'!E$12:E$458)</f>
        <v>0</v>
      </c>
      <c r="F126" s="37">
        <f>SUMIF('C-Existing'!$B$12:$B$458,$B126,'C-Existing'!F$12:F$458)</f>
        <v>0</v>
      </c>
      <c r="G126" s="37">
        <f>SUMIF('C-Existing'!$B$12:$B$458,$B126,'C-Existing'!G$12:G$458)</f>
        <v>0</v>
      </c>
      <c r="H126" s="37">
        <f>SUMIF('C-Existing'!$B$12:$B$458,$B126,'C-Existing'!H$12:H$458)</f>
        <v>0</v>
      </c>
      <c r="I126" s="37">
        <f>SUMIF('C-Existing'!$B$12:$B$458,$B126,'C-Existing'!I$12:I$458)</f>
        <v>0</v>
      </c>
      <c r="J126" s="37">
        <f>SUMIF('C-Existing'!$B$12:$B$458,$B126,'C-Existing'!J$12:J$458)</f>
        <v>0</v>
      </c>
      <c r="K126" s="37">
        <f>SUMIF('C-Existing'!$B$12:$B$458,$B126,'C-Existing'!K$12:K$458)</f>
        <v>0</v>
      </c>
      <c r="L126" s="37">
        <f>SUMIF('C-Existing'!$B$12:$B$458,$B126,'C-Existing'!L$12:L$458)</f>
        <v>0</v>
      </c>
      <c r="M126" s="37">
        <f>SUMIF('C-Existing'!$B$12:$B$458,$B126,'C-Existing'!M$12:M$458)</f>
        <v>0</v>
      </c>
      <c r="N126" s="37">
        <f>SUMIF('C-Existing'!$B$12:$B$458,$B126,'C-Existing'!N$12:N$458)</f>
        <v>0</v>
      </c>
      <c r="O126" s="37">
        <f>SUMIF('C-Existing'!$B$12:$B$458,$B126,'C-Existing'!O$12:O$458)</f>
        <v>0</v>
      </c>
      <c r="P126" s="37">
        <f>SUMIF('C-Existing'!$B$12:$B$458,$B126,'C-Existing'!P$12:P$458)</f>
        <v>0</v>
      </c>
      <c r="Q126" s="37">
        <f>SUMIF('C-Existing'!$B$12:$B$458,$B126,'C-Existing'!Q$12:Q$458)</f>
        <v>0</v>
      </c>
      <c r="R126" s="37">
        <f>SUMIF('C-Existing'!$B$12:$B$458,$B126,'C-Existing'!R$12:R$458)</f>
        <v>0</v>
      </c>
      <c r="S126" s="37">
        <f>SUMIF('C-Existing'!$B$12:$B$458,$B126,'C-Existing'!S$12:S$458)</f>
        <v>0</v>
      </c>
      <c r="T126" s="37">
        <f>SUMIF('C-Existing'!$B$12:$B$458,$B126,'C-Existing'!T$12:T$458)</f>
        <v>0</v>
      </c>
      <c r="U126" s="37">
        <f>SUMIF('C-Existing'!$B$12:$B$458,$B126,'C-Existing'!U$12:U$458)</f>
        <v>1</v>
      </c>
      <c r="V126" s="37">
        <f>SUMIF('C-Existing'!$B$12:$B$458,$B126,'C-Existing'!V$12:V$458)</f>
        <v>0</v>
      </c>
      <c r="W126" s="37">
        <f>SUMIF('C-Existing'!$B$12:$B$458,$B126,'C-Existing'!W$12:W$458)</f>
        <v>0</v>
      </c>
      <c r="X126" s="37">
        <f>SUMIF('C-Existing'!$B$12:$B$458,$B126,'C-Existing'!X$12:X$458)</f>
        <v>209</v>
      </c>
      <c r="Y126" s="37">
        <f>SUMIF('C-Existing'!$B$12:$B$458,$B126,'C-Existing'!Y$12:Y$458)</f>
        <v>0</v>
      </c>
      <c r="Z126" s="37">
        <f>SUMIF('C-Existing'!$B$12:$B$458,$B126,'C-Existing'!Z$12:Z$458)</f>
        <v>0</v>
      </c>
      <c r="AA126" s="37">
        <f>SUMIF('C-Existing'!$B$12:$B$458,$B126,'C-Existing'!AA$12:AA$458)</f>
        <v>0</v>
      </c>
      <c r="AB126" s="37">
        <f>SUMIF('C-Existing'!$B$12:$B$458,$B126,'C-Existing'!AB$12:AB$458)</f>
        <v>0</v>
      </c>
      <c r="AC126" s="37">
        <f>SUMIF('C-Existing'!$B$12:$B$458,$B126,'C-Existing'!AC$12:AC$458)</f>
        <v>0</v>
      </c>
      <c r="AD126" s="37">
        <f>SUMIF('C-Existing'!$B$12:$B$458,$B126,'C-Existing'!AD$12:AD$458)</f>
        <v>0</v>
      </c>
      <c r="AE126" s="56">
        <f>SUMIF('C-Existing'!$B$12:$B$458,$B126,'C-Existing'!AE$12:AE$458)</f>
        <v>9.6699999999999994E-2</v>
      </c>
      <c r="AF126" s="37">
        <f>SUMIF('C-Existing'!$B$12:$B$458,$B126,'C-Existing'!AF$12:AF$458)</f>
        <v>0</v>
      </c>
      <c r="AG126" s="37">
        <f>SUMIF('C-Existing'!$B$12:$B$458,$B126,'C-Existing'!AG$12:AG$458)</f>
        <v>0</v>
      </c>
      <c r="AH126" s="102">
        <f>SUMIF('C-Existing'!$B$12:$B$458,$B126,'C-Existing'!AH$12:AH$458)</f>
        <v>0</v>
      </c>
      <c r="AI126" s="37">
        <f>SUMIF('C-Existing'!$B$12:$B$458,$B126,'C-Existing'!AI$12:AI$458)</f>
        <v>0</v>
      </c>
      <c r="AJ126" s="37">
        <f>SUMIF('C-Existing'!$B$12:$B$458,$B126,'C-Existing'!AJ$12:AJ$458)</f>
        <v>0</v>
      </c>
      <c r="AK126" s="37">
        <f>SUMIF('C-Existing'!$B$12:$B$458,$B126,'C-Existing'!AK$12:AK$458)</f>
        <v>0</v>
      </c>
      <c r="AL126" s="37">
        <f>SUMIF('C-Existing'!$B$12:$B$458,$B126,'C-Existing'!AL$12:AL$458)</f>
        <v>0</v>
      </c>
      <c r="AM126" s="37">
        <f>SUMIF('C-Existing'!$B$12:$B$458,$B126,'C-Existing'!AM$12:AM$458)</f>
        <v>0</v>
      </c>
      <c r="AN126" s="37">
        <f>SUMIF('C-Existing'!$B$12:$B$458,$B126,'C-Existing'!AN$12:AN$458)</f>
        <v>0</v>
      </c>
      <c r="AR126" s="37"/>
    </row>
    <row r="127" spans="1:44" x14ac:dyDescent="0.2">
      <c r="A127" s="1">
        <f t="shared" si="5"/>
        <v>11</v>
      </c>
      <c r="B127" s="101">
        <f t="shared" si="7"/>
        <v>46721</v>
      </c>
      <c r="C127" s="37">
        <f>SUMIF('C-Existing'!$B$12:$B$458,$B127,'C-Existing'!C$12:C$458)</f>
        <v>0</v>
      </c>
      <c r="D127" s="37">
        <f>SUMIF('C-Existing'!$B$12:$B$458,$B127,'C-Existing'!D$12:D$458)</f>
        <v>164771044.91000003</v>
      </c>
      <c r="E127" s="37">
        <f>SUMIF('C-Existing'!$B$12:$B$458,$B127,'C-Existing'!E$12:E$458)</f>
        <v>0</v>
      </c>
      <c r="F127" s="37">
        <f>SUMIF('C-Existing'!$B$12:$B$458,$B127,'C-Existing'!F$12:F$458)</f>
        <v>0</v>
      </c>
      <c r="G127" s="37">
        <f>SUMIF('C-Existing'!$B$12:$B$458,$B127,'C-Existing'!G$12:G$458)</f>
        <v>0</v>
      </c>
      <c r="H127" s="37">
        <f>SUMIF('C-Existing'!$B$12:$B$458,$B127,'C-Existing'!H$12:H$458)</f>
        <v>0</v>
      </c>
      <c r="I127" s="37">
        <f>SUMIF('C-Existing'!$B$12:$B$458,$B127,'C-Existing'!I$12:I$458)</f>
        <v>0</v>
      </c>
      <c r="J127" s="37">
        <f>SUMIF('C-Existing'!$B$12:$B$458,$B127,'C-Existing'!J$12:J$458)</f>
        <v>0</v>
      </c>
      <c r="K127" s="37">
        <f>SUMIF('C-Existing'!$B$12:$B$458,$B127,'C-Existing'!K$12:K$458)</f>
        <v>0</v>
      </c>
      <c r="L127" s="37">
        <f>SUMIF('C-Existing'!$B$12:$B$458,$B127,'C-Existing'!L$12:L$458)</f>
        <v>0</v>
      </c>
      <c r="M127" s="37">
        <f>SUMIF('C-Existing'!$B$12:$B$458,$B127,'C-Existing'!M$12:M$458)</f>
        <v>0</v>
      </c>
      <c r="N127" s="37">
        <f>SUMIF('C-Existing'!$B$12:$B$458,$B127,'C-Existing'!N$12:N$458)</f>
        <v>0</v>
      </c>
      <c r="O127" s="37">
        <f>SUMIF('C-Existing'!$B$12:$B$458,$B127,'C-Existing'!O$12:O$458)</f>
        <v>0</v>
      </c>
      <c r="P127" s="37">
        <f>SUMIF('C-Existing'!$B$12:$B$458,$B127,'C-Existing'!P$12:P$458)</f>
        <v>0</v>
      </c>
      <c r="Q127" s="37">
        <f>SUMIF('C-Existing'!$B$12:$B$458,$B127,'C-Existing'!Q$12:Q$458)</f>
        <v>0</v>
      </c>
      <c r="R127" s="37">
        <f>SUMIF('C-Existing'!$B$12:$B$458,$B127,'C-Existing'!R$12:R$458)</f>
        <v>0</v>
      </c>
      <c r="S127" s="37">
        <f>SUMIF('C-Existing'!$B$12:$B$458,$B127,'C-Existing'!S$12:S$458)</f>
        <v>0</v>
      </c>
      <c r="T127" s="37">
        <f>SUMIF('C-Existing'!$B$12:$B$458,$B127,'C-Existing'!T$12:T$458)</f>
        <v>0</v>
      </c>
      <c r="U127" s="37">
        <f>SUMIF('C-Existing'!$B$12:$B$458,$B127,'C-Existing'!U$12:U$458)</f>
        <v>1</v>
      </c>
      <c r="V127" s="37">
        <f>SUMIF('C-Existing'!$B$12:$B$458,$B127,'C-Existing'!V$12:V$458)</f>
        <v>0</v>
      </c>
      <c r="W127" s="37">
        <f>SUMIF('C-Existing'!$B$12:$B$458,$B127,'C-Existing'!W$12:W$458)</f>
        <v>0</v>
      </c>
      <c r="X127" s="37">
        <f>SUMIF('C-Existing'!$B$12:$B$458,$B127,'C-Existing'!X$12:X$458)</f>
        <v>209</v>
      </c>
      <c r="Y127" s="37">
        <f>SUMIF('C-Existing'!$B$12:$B$458,$B127,'C-Existing'!Y$12:Y$458)</f>
        <v>0</v>
      </c>
      <c r="Z127" s="37">
        <f>SUMIF('C-Existing'!$B$12:$B$458,$B127,'C-Existing'!Z$12:Z$458)</f>
        <v>0</v>
      </c>
      <c r="AA127" s="37">
        <f>SUMIF('C-Existing'!$B$12:$B$458,$B127,'C-Existing'!AA$12:AA$458)</f>
        <v>0</v>
      </c>
      <c r="AB127" s="37">
        <f>SUMIF('C-Existing'!$B$12:$B$458,$B127,'C-Existing'!AB$12:AB$458)</f>
        <v>0</v>
      </c>
      <c r="AC127" s="37">
        <f>SUMIF('C-Existing'!$B$12:$B$458,$B127,'C-Existing'!AC$12:AC$458)</f>
        <v>0</v>
      </c>
      <c r="AD127" s="37">
        <f>SUMIF('C-Existing'!$B$12:$B$458,$B127,'C-Existing'!AD$12:AD$458)</f>
        <v>0</v>
      </c>
      <c r="AE127" s="56">
        <f>SUMIF('C-Existing'!$B$12:$B$458,$B127,'C-Existing'!AE$12:AE$458)</f>
        <v>9.6699999999999994E-2</v>
      </c>
      <c r="AF127" s="37">
        <f>SUMIF('C-Existing'!$B$12:$B$458,$B127,'C-Existing'!AF$12:AF$458)</f>
        <v>0</v>
      </c>
      <c r="AG127" s="37">
        <f>SUMIF('C-Existing'!$B$12:$B$458,$B127,'C-Existing'!AG$12:AG$458)</f>
        <v>0</v>
      </c>
      <c r="AH127" s="102">
        <f>SUMIF('C-Existing'!$B$12:$B$458,$B127,'C-Existing'!AH$12:AH$458)</f>
        <v>0</v>
      </c>
      <c r="AI127" s="37">
        <f>SUMIF('C-Existing'!$B$12:$B$458,$B127,'C-Existing'!AI$12:AI$458)</f>
        <v>0</v>
      </c>
      <c r="AJ127" s="37">
        <f>SUMIF('C-Existing'!$B$12:$B$458,$B127,'C-Existing'!AJ$12:AJ$458)</f>
        <v>0</v>
      </c>
      <c r="AK127" s="37">
        <f>SUMIF('C-Existing'!$B$12:$B$458,$B127,'C-Existing'!AK$12:AK$458)</f>
        <v>0</v>
      </c>
      <c r="AL127" s="37">
        <f>SUMIF('C-Existing'!$B$12:$B$458,$B127,'C-Existing'!AL$12:AL$458)</f>
        <v>0</v>
      </c>
      <c r="AM127" s="37">
        <f>SUMIF('C-Existing'!$B$12:$B$458,$B127,'C-Existing'!AM$12:AM$458)</f>
        <v>0</v>
      </c>
      <c r="AN127" s="37">
        <f>SUMIF('C-Existing'!$B$12:$B$458,$B127,'C-Existing'!AN$12:AN$458)</f>
        <v>0</v>
      </c>
      <c r="AR127" s="37"/>
    </row>
    <row r="128" spans="1:44" x14ac:dyDescent="0.2">
      <c r="A128" s="1">
        <f t="shared" si="5"/>
        <v>12</v>
      </c>
      <c r="B128" s="101">
        <f t="shared" si="7"/>
        <v>46752</v>
      </c>
      <c r="C128" s="37">
        <f>SUMIF('C-Existing'!$B$12:$B$458,$B128,'C-Existing'!C$12:C$458)</f>
        <v>0</v>
      </c>
      <c r="D128" s="37">
        <f>SUMIF('C-Existing'!$B$12:$B$458,$B128,'C-Existing'!D$12:D$458)</f>
        <v>164771044.91000003</v>
      </c>
      <c r="E128" s="37">
        <f>SUMIF('C-Existing'!$B$12:$B$458,$B128,'C-Existing'!E$12:E$458)</f>
        <v>0</v>
      </c>
      <c r="F128" s="37">
        <f>SUMIF('C-Existing'!$B$12:$B$458,$B128,'C-Existing'!F$12:F$458)</f>
        <v>0</v>
      </c>
      <c r="G128" s="37">
        <f>SUMIF('C-Existing'!$B$12:$B$458,$B128,'C-Existing'!G$12:G$458)</f>
        <v>0</v>
      </c>
      <c r="H128" s="37">
        <f>SUMIF('C-Existing'!$B$12:$B$458,$B128,'C-Existing'!H$12:H$458)</f>
        <v>0</v>
      </c>
      <c r="I128" s="37">
        <f>SUMIF('C-Existing'!$B$12:$B$458,$B128,'C-Existing'!I$12:I$458)</f>
        <v>0</v>
      </c>
      <c r="J128" s="37">
        <f>SUMIF('C-Existing'!$B$12:$B$458,$B128,'C-Existing'!J$12:J$458)</f>
        <v>0</v>
      </c>
      <c r="K128" s="37">
        <f>SUMIF('C-Existing'!$B$12:$B$458,$B128,'C-Existing'!K$12:K$458)</f>
        <v>0</v>
      </c>
      <c r="L128" s="37">
        <f>SUMIF('C-Existing'!$B$12:$B$458,$B128,'C-Existing'!L$12:L$458)</f>
        <v>0</v>
      </c>
      <c r="M128" s="37">
        <f>SUMIF('C-Existing'!$B$12:$B$458,$B128,'C-Existing'!M$12:M$458)</f>
        <v>0</v>
      </c>
      <c r="N128" s="37">
        <f>SUMIF('C-Existing'!$B$12:$B$458,$B128,'C-Existing'!N$12:N$458)</f>
        <v>0</v>
      </c>
      <c r="O128" s="37">
        <f>SUMIF('C-Existing'!$B$12:$B$458,$B128,'C-Existing'!O$12:O$458)</f>
        <v>0</v>
      </c>
      <c r="P128" s="37">
        <f>SUMIF('C-Existing'!$B$12:$B$458,$B128,'C-Existing'!P$12:P$458)</f>
        <v>0</v>
      </c>
      <c r="Q128" s="37">
        <f>SUMIF('C-Existing'!$B$12:$B$458,$B128,'C-Existing'!Q$12:Q$458)</f>
        <v>0</v>
      </c>
      <c r="R128" s="37">
        <f>SUMIF('C-Existing'!$B$12:$B$458,$B128,'C-Existing'!R$12:R$458)</f>
        <v>0</v>
      </c>
      <c r="S128" s="37">
        <f>SUMIF('C-Existing'!$B$12:$B$458,$B128,'C-Existing'!S$12:S$458)</f>
        <v>0</v>
      </c>
      <c r="T128" s="37">
        <f>SUMIF('C-Existing'!$B$12:$B$458,$B128,'C-Existing'!T$12:T$458)</f>
        <v>0</v>
      </c>
      <c r="U128" s="37">
        <f>SUMIF('C-Existing'!$B$12:$B$458,$B128,'C-Existing'!U$12:U$458)</f>
        <v>1</v>
      </c>
      <c r="V128" s="37">
        <f>SUMIF('C-Existing'!$B$12:$B$458,$B128,'C-Existing'!V$12:V$458)</f>
        <v>0</v>
      </c>
      <c r="W128" s="37">
        <f>SUMIF('C-Existing'!$B$12:$B$458,$B128,'C-Existing'!W$12:W$458)</f>
        <v>0</v>
      </c>
      <c r="X128" s="37">
        <f>SUMIF('C-Existing'!$B$12:$B$458,$B128,'C-Existing'!X$12:X$458)</f>
        <v>209</v>
      </c>
      <c r="Y128" s="37">
        <f>SUMIF('C-Existing'!$B$12:$B$458,$B128,'C-Existing'!Y$12:Y$458)</f>
        <v>0</v>
      </c>
      <c r="Z128" s="37">
        <f>SUMIF('C-Existing'!$B$12:$B$458,$B128,'C-Existing'!Z$12:Z$458)</f>
        <v>0</v>
      </c>
      <c r="AA128" s="37">
        <f>SUMIF('C-Existing'!$B$12:$B$458,$B128,'C-Existing'!AA$12:AA$458)</f>
        <v>0</v>
      </c>
      <c r="AB128" s="37">
        <f>SUMIF('C-Existing'!$B$12:$B$458,$B128,'C-Existing'!AB$12:AB$458)</f>
        <v>0</v>
      </c>
      <c r="AC128" s="37">
        <f>SUMIF('C-Existing'!$B$12:$B$458,$B128,'C-Existing'!AC$12:AC$458)</f>
        <v>0</v>
      </c>
      <c r="AD128" s="37">
        <f>SUMIF('C-Existing'!$B$12:$B$458,$B128,'C-Existing'!AD$12:AD$458)</f>
        <v>0</v>
      </c>
      <c r="AE128" s="56">
        <f>SUMIF('C-Existing'!$B$12:$B$458,$B128,'C-Existing'!AE$12:AE$458)</f>
        <v>9.6699999999999994E-2</v>
      </c>
      <c r="AF128" s="37">
        <f>SUMIF('C-Existing'!$B$12:$B$458,$B128,'C-Existing'!AF$12:AF$458)</f>
        <v>0</v>
      </c>
      <c r="AG128" s="37">
        <f>SUMIF('C-Existing'!$B$12:$B$458,$B128,'C-Existing'!AG$12:AG$458)</f>
        <v>0</v>
      </c>
      <c r="AH128" s="102">
        <f>SUMIF('C-Existing'!$B$12:$B$458,$B128,'C-Existing'!AH$12:AH$458)</f>
        <v>0</v>
      </c>
      <c r="AI128" s="37">
        <f>SUMIF('C-Existing'!$B$12:$B$458,$B128,'C-Existing'!AI$12:AI$458)</f>
        <v>0</v>
      </c>
      <c r="AJ128" s="37">
        <f>SUMIF('C-Existing'!$B$12:$B$458,$B128,'C-Existing'!AJ$12:AJ$458)</f>
        <v>0</v>
      </c>
      <c r="AK128" s="37">
        <f>SUMIF('C-Existing'!$B$12:$B$458,$B128,'C-Existing'!AK$12:AK$458)</f>
        <v>0</v>
      </c>
      <c r="AL128" s="37">
        <f>SUMIF('C-Existing'!$B$12:$B$458,$B128,'C-Existing'!AL$12:AL$458)</f>
        <v>0</v>
      </c>
      <c r="AM128" s="37">
        <f>SUMIF('C-Existing'!$B$12:$B$458,$B128,'C-Existing'!AM$12:AM$458)</f>
        <v>0</v>
      </c>
      <c r="AN128" s="37">
        <f>SUMIF('C-Existing'!$B$12:$B$458,$B128,'C-Existing'!AN$12:AN$458)</f>
        <v>0</v>
      </c>
      <c r="AR128" s="37"/>
    </row>
    <row r="129" spans="1:44" x14ac:dyDescent="0.2">
      <c r="A129" s="1">
        <f t="shared" si="5"/>
        <v>1</v>
      </c>
      <c r="B129" s="101">
        <f t="shared" si="7"/>
        <v>46783</v>
      </c>
      <c r="C129" s="37">
        <f>SUMIF('C-Existing'!$B$12:$B$458,$B129,'C-Existing'!C$12:C$458)</f>
        <v>0</v>
      </c>
      <c r="D129" s="37">
        <f>SUMIF('C-Existing'!$B$12:$B$458,$B129,'C-Existing'!D$12:D$458)</f>
        <v>164771044.91000003</v>
      </c>
      <c r="E129" s="37">
        <f>SUMIF('C-Existing'!$B$12:$B$458,$B129,'C-Existing'!E$12:E$458)</f>
        <v>0</v>
      </c>
      <c r="F129" s="37">
        <f>SUMIF('C-Existing'!$B$12:$B$458,$B129,'C-Existing'!F$12:F$458)</f>
        <v>0</v>
      </c>
      <c r="G129" s="37">
        <f>SUMIF('C-Existing'!$B$12:$B$458,$B129,'C-Existing'!G$12:G$458)</f>
        <v>0</v>
      </c>
      <c r="H129" s="37">
        <f>SUMIF('C-Existing'!$B$12:$B$458,$B129,'C-Existing'!H$12:H$458)</f>
        <v>0</v>
      </c>
      <c r="I129" s="37">
        <f>SUMIF('C-Existing'!$B$12:$B$458,$B129,'C-Existing'!I$12:I$458)</f>
        <v>0</v>
      </c>
      <c r="J129" s="37">
        <f>SUMIF('C-Existing'!$B$12:$B$458,$B129,'C-Existing'!J$12:J$458)</f>
        <v>0</v>
      </c>
      <c r="K129" s="37">
        <f>SUMIF('C-Existing'!$B$12:$B$458,$B129,'C-Existing'!K$12:K$458)</f>
        <v>0</v>
      </c>
      <c r="L129" s="37">
        <f>SUMIF('C-Existing'!$B$12:$B$458,$B129,'C-Existing'!L$12:L$458)</f>
        <v>0</v>
      </c>
      <c r="M129" s="37">
        <f>SUMIF('C-Existing'!$B$12:$B$458,$B129,'C-Existing'!M$12:M$458)</f>
        <v>0</v>
      </c>
      <c r="N129" s="37">
        <f>SUMIF('C-Existing'!$B$12:$B$458,$B129,'C-Existing'!N$12:N$458)</f>
        <v>0</v>
      </c>
      <c r="O129" s="37">
        <f>SUMIF('C-Existing'!$B$12:$B$458,$B129,'C-Existing'!O$12:O$458)</f>
        <v>0</v>
      </c>
      <c r="P129" s="37">
        <f>SUMIF('C-Existing'!$B$12:$B$458,$B129,'C-Existing'!P$12:P$458)</f>
        <v>0</v>
      </c>
      <c r="Q129" s="37">
        <f>SUMIF('C-Existing'!$B$12:$B$458,$B129,'C-Existing'!Q$12:Q$458)</f>
        <v>0</v>
      </c>
      <c r="R129" s="37">
        <f>SUMIF('C-Existing'!$B$12:$B$458,$B129,'C-Existing'!R$12:R$458)</f>
        <v>0</v>
      </c>
      <c r="S129" s="37">
        <f>SUMIF('C-Existing'!$B$12:$B$458,$B129,'C-Existing'!S$12:S$458)</f>
        <v>0</v>
      </c>
      <c r="T129" s="37">
        <f>SUMIF('C-Existing'!$B$12:$B$458,$B129,'C-Existing'!T$12:T$458)</f>
        <v>0</v>
      </c>
      <c r="U129" s="37">
        <f>SUMIF('C-Existing'!$B$12:$B$458,$B129,'C-Existing'!U$12:U$458)</f>
        <v>1</v>
      </c>
      <c r="V129" s="37">
        <f>SUMIF('C-Existing'!$B$12:$B$458,$B129,'C-Existing'!V$12:V$458)</f>
        <v>0</v>
      </c>
      <c r="W129" s="37">
        <f>SUMIF('C-Existing'!$B$12:$B$458,$B129,'C-Existing'!W$12:W$458)</f>
        <v>0</v>
      </c>
      <c r="X129" s="37">
        <f>SUMIF('C-Existing'!$B$12:$B$458,$B129,'C-Existing'!X$12:X$458)</f>
        <v>209</v>
      </c>
      <c r="Y129" s="37">
        <f>SUMIF('C-Existing'!$B$12:$B$458,$B129,'C-Existing'!Y$12:Y$458)</f>
        <v>0</v>
      </c>
      <c r="Z129" s="37">
        <f>SUMIF('C-Existing'!$B$12:$B$458,$B129,'C-Existing'!Z$12:Z$458)</f>
        <v>0</v>
      </c>
      <c r="AA129" s="37">
        <f>SUMIF('C-Existing'!$B$12:$B$458,$B129,'C-Existing'!AA$12:AA$458)</f>
        <v>0</v>
      </c>
      <c r="AB129" s="37">
        <f>SUMIF('C-Existing'!$B$12:$B$458,$B129,'C-Existing'!AB$12:AB$458)</f>
        <v>0</v>
      </c>
      <c r="AC129" s="37">
        <f>SUMIF('C-Existing'!$B$12:$B$458,$B129,'C-Existing'!AC$12:AC$458)</f>
        <v>0</v>
      </c>
      <c r="AD129" s="37">
        <f>SUMIF('C-Existing'!$B$12:$B$458,$B129,'C-Existing'!AD$12:AD$458)</f>
        <v>0</v>
      </c>
      <c r="AE129" s="56">
        <f>SUMIF('C-Existing'!$B$12:$B$458,$B129,'C-Existing'!AE$12:AE$458)</f>
        <v>9.6699999999999994E-2</v>
      </c>
      <c r="AF129" s="37">
        <f>SUMIF('C-Existing'!$B$12:$B$458,$B129,'C-Existing'!AF$12:AF$458)</f>
        <v>0</v>
      </c>
      <c r="AG129" s="37">
        <f>SUMIF('C-Existing'!$B$12:$B$458,$B129,'C-Existing'!AG$12:AG$458)</f>
        <v>0</v>
      </c>
      <c r="AH129" s="102">
        <f>SUMIF('C-Existing'!$B$12:$B$458,$B129,'C-Existing'!AH$12:AH$458)</f>
        <v>0</v>
      </c>
      <c r="AI129" s="37">
        <f>SUMIF('C-Existing'!$B$12:$B$458,$B129,'C-Existing'!AI$12:AI$458)</f>
        <v>0</v>
      </c>
      <c r="AJ129" s="37">
        <f>SUMIF('C-Existing'!$B$12:$B$458,$B129,'C-Existing'!AJ$12:AJ$458)</f>
        <v>0</v>
      </c>
      <c r="AK129" s="37">
        <f>SUMIF('C-Existing'!$B$12:$B$458,$B129,'C-Existing'!AK$12:AK$458)</f>
        <v>0</v>
      </c>
      <c r="AL129" s="37">
        <f>SUMIF('C-Existing'!$B$12:$B$458,$B129,'C-Existing'!AL$12:AL$458)</f>
        <v>0</v>
      </c>
      <c r="AM129" s="37">
        <f>SUMIF('C-Existing'!$B$12:$B$458,$B129,'C-Existing'!AM$12:AM$458)</f>
        <v>0</v>
      </c>
      <c r="AN129" s="37">
        <f>SUMIF('C-Existing'!$B$12:$B$458,$B129,'C-Existing'!AN$12:AN$458)</f>
        <v>0</v>
      </c>
      <c r="AR129" s="37"/>
    </row>
    <row r="130" spans="1:44" x14ac:dyDescent="0.2">
      <c r="A130" s="1">
        <f t="shared" si="5"/>
        <v>2</v>
      </c>
      <c r="B130" s="101">
        <f t="shared" si="7"/>
        <v>46812</v>
      </c>
      <c r="C130" s="37">
        <f>SUMIF('C-Existing'!$B$12:$B$458,$B130,'C-Existing'!C$12:C$458)</f>
        <v>0</v>
      </c>
      <c r="D130" s="37">
        <f>SUMIF('C-Existing'!$B$12:$B$458,$B130,'C-Existing'!D$12:D$458)</f>
        <v>164771044.91000003</v>
      </c>
      <c r="E130" s="37">
        <f>SUMIF('C-Existing'!$B$12:$B$458,$B130,'C-Existing'!E$12:E$458)</f>
        <v>0</v>
      </c>
      <c r="F130" s="37">
        <f>SUMIF('C-Existing'!$B$12:$B$458,$B130,'C-Existing'!F$12:F$458)</f>
        <v>0</v>
      </c>
      <c r="G130" s="37">
        <f>SUMIF('C-Existing'!$B$12:$B$458,$B130,'C-Existing'!G$12:G$458)</f>
        <v>0</v>
      </c>
      <c r="H130" s="37">
        <f>SUMIF('C-Existing'!$B$12:$B$458,$B130,'C-Existing'!H$12:H$458)</f>
        <v>0</v>
      </c>
      <c r="I130" s="37">
        <f>SUMIF('C-Existing'!$B$12:$B$458,$B130,'C-Existing'!I$12:I$458)</f>
        <v>0</v>
      </c>
      <c r="J130" s="37">
        <f>SUMIF('C-Existing'!$B$12:$B$458,$B130,'C-Existing'!J$12:J$458)</f>
        <v>0</v>
      </c>
      <c r="K130" s="37">
        <f>SUMIF('C-Existing'!$B$12:$B$458,$B130,'C-Existing'!K$12:K$458)</f>
        <v>0</v>
      </c>
      <c r="L130" s="37">
        <f>SUMIF('C-Existing'!$B$12:$B$458,$B130,'C-Existing'!L$12:L$458)</f>
        <v>0</v>
      </c>
      <c r="M130" s="37">
        <f>SUMIF('C-Existing'!$B$12:$B$458,$B130,'C-Existing'!M$12:M$458)</f>
        <v>0</v>
      </c>
      <c r="N130" s="37">
        <f>SUMIF('C-Existing'!$B$12:$B$458,$B130,'C-Existing'!N$12:N$458)</f>
        <v>0</v>
      </c>
      <c r="O130" s="37">
        <f>SUMIF('C-Existing'!$B$12:$B$458,$B130,'C-Existing'!O$12:O$458)</f>
        <v>0</v>
      </c>
      <c r="P130" s="37">
        <f>SUMIF('C-Existing'!$B$12:$B$458,$B130,'C-Existing'!P$12:P$458)</f>
        <v>0</v>
      </c>
      <c r="Q130" s="37">
        <f>SUMIF('C-Existing'!$B$12:$B$458,$B130,'C-Existing'!Q$12:Q$458)</f>
        <v>0</v>
      </c>
      <c r="R130" s="37">
        <f>SUMIF('C-Existing'!$B$12:$B$458,$B130,'C-Existing'!R$12:R$458)</f>
        <v>0</v>
      </c>
      <c r="S130" s="37">
        <f>SUMIF('C-Existing'!$B$12:$B$458,$B130,'C-Existing'!S$12:S$458)</f>
        <v>0</v>
      </c>
      <c r="T130" s="37">
        <f>SUMIF('C-Existing'!$B$12:$B$458,$B130,'C-Existing'!T$12:T$458)</f>
        <v>0</v>
      </c>
      <c r="U130" s="37">
        <f>SUMIF('C-Existing'!$B$12:$B$458,$B130,'C-Existing'!U$12:U$458)</f>
        <v>1</v>
      </c>
      <c r="V130" s="37">
        <f>SUMIF('C-Existing'!$B$12:$B$458,$B130,'C-Existing'!V$12:V$458)</f>
        <v>0</v>
      </c>
      <c r="W130" s="37">
        <f>SUMIF('C-Existing'!$B$12:$B$458,$B130,'C-Existing'!W$12:W$458)</f>
        <v>0</v>
      </c>
      <c r="X130" s="37">
        <f>SUMIF('C-Existing'!$B$12:$B$458,$B130,'C-Existing'!X$12:X$458)</f>
        <v>209</v>
      </c>
      <c r="Y130" s="37">
        <f>SUMIF('C-Existing'!$B$12:$B$458,$B130,'C-Existing'!Y$12:Y$458)</f>
        <v>0</v>
      </c>
      <c r="Z130" s="37">
        <f>SUMIF('C-Existing'!$B$12:$B$458,$B130,'C-Existing'!Z$12:Z$458)</f>
        <v>0</v>
      </c>
      <c r="AA130" s="37">
        <f>SUMIF('C-Existing'!$B$12:$B$458,$B130,'C-Existing'!AA$12:AA$458)</f>
        <v>0</v>
      </c>
      <c r="AB130" s="37">
        <f>SUMIF('C-Existing'!$B$12:$B$458,$B130,'C-Existing'!AB$12:AB$458)</f>
        <v>0</v>
      </c>
      <c r="AC130" s="37">
        <f>SUMIF('C-Existing'!$B$12:$B$458,$B130,'C-Existing'!AC$12:AC$458)</f>
        <v>0</v>
      </c>
      <c r="AD130" s="37">
        <f>SUMIF('C-Existing'!$B$12:$B$458,$B130,'C-Existing'!AD$12:AD$458)</f>
        <v>0</v>
      </c>
      <c r="AE130" s="56">
        <f>SUMIF('C-Existing'!$B$12:$B$458,$B130,'C-Existing'!AE$12:AE$458)</f>
        <v>9.6699999999999994E-2</v>
      </c>
      <c r="AF130" s="37">
        <f>SUMIF('C-Existing'!$B$12:$B$458,$B130,'C-Existing'!AF$12:AF$458)</f>
        <v>0</v>
      </c>
      <c r="AG130" s="37">
        <f>SUMIF('C-Existing'!$B$12:$B$458,$B130,'C-Existing'!AG$12:AG$458)</f>
        <v>0</v>
      </c>
      <c r="AH130" s="102">
        <f>SUMIF('C-Existing'!$B$12:$B$458,$B130,'C-Existing'!AH$12:AH$458)</f>
        <v>0</v>
      </c>
      <c r="AI130" s="37">
        <f>SUMIF('C-Existing'!$B$12:$B$458,$B130,'C-Existing'!AI$12:AI$458)</f>
        <v>0</v>
      </c>
      <c r="AJ130" s="37">
        <f>SUMIF('C-Existing'!$B$12:$B$458,$B130,'C-Existing'!AJ$12:AJ$458)</f>
        <v>0</v>
      </c>
      <c r="AK130" s="37">
        <f>SUMIF('C-Existing'!$B$12:$B$458,$B130,'C-Existing'!AK$12:AK$458)</f>
        <v>0</v>
      </c>
      <c r="AL130" s="37">
        <f>SUMIF('C-Existing'!$B$12:$B$458,$B130,'C-Existing'!AL$12:AL$458)</f>
        <v>0</v>
      </c>
      <c r="AM130" s="37">
        <f>SUMIF('C-Existing'!$B$12:$B$458,$B130,'C-Existing'!AM$12:AM$458)</f>
        <v>0</v>
      </c>
      <c r="AN130" s="37">
        <f>SUMIF('C-Existing'!$B$12:$B$458,$B130,'C-Existing'!AN$12:AN$458)</f>
        <v>0</v>
      </c>
      <c r="AR130" s="37"/>
    </row>
    <row r="131" spans="1:44" x14ac:dyDescent="0.2">
      <c r="A131" s="1">
        <f t="shared" si="5"/>
        <v>3</v>
      </c>
      <c r="B131" s="101">
        <f t="shared" si="7"/>
        <v>46843</v>
      </c>
      <c r="C131" s="37">
        <f>SUMIF('C-Existing'!$B$12:$B$458,$B131,'C-Existing'!C$12:C$458)</f>
        <v>0</v>
      </c>
      <c r="D131" s="37">
        <f>SUMIF('C-Existing'!$B$12:$B$458,$B131,'C-Existing'!D$12:D$458)</f>
        <v>164771044.91000003</v>
      </c>
      <c r="E131" s="37">
        <f>SUMIF('C-Existing'!$B$12:$B$458,$B131,'C-Existing'!E$12:E$458)</f>
        <v>0</v>
      </c>
      <c r="F131" s="37">
        <f>SUMIF('C-Existing'!$B$12:$B$458,$B131,'C-Existing'!F$12:F$458)</f>
        <v>0</v>
      </c>
      <c r="G131" s="37">
        <f>SUMIF('C-Existing'!$B$12:$B$458,$B131,'C-Existing'!G$12:G$458)</f>
        <v>0</v>
      </c>
      <c r="H131" s="37">
        <f>SUMIF('C-Existing'!$B$12:$B$458,$B131,'C-Existing'!H$12:H$458)</f>
        <v>0</v>
      </c>
      <c r="I131" s="37">
        <f>SUMIF('C-Existing'!$B$12:$B$458,$B131,'C-Existing'!I$12:I$458)</f>
        <v>0</v>
      </c>
      <c r="J131" s="37">
        <f>SUMIF('C-Existing'!$B$12:$B$458,$B131,'C-Existing'!J$12:J$458)</f>
        <v>0</v>
      </c>
      <c r="K131" s="37">
        <f>SUMIF('C-Existing'!$B$12:$B$458,$B131,'C-Existing'!K$12:K$458)</f>
        <v>0</v>
      </c>
      <c r="L131" s="37">
        <f>SUMIF('C-Existing'!$B$12:$B$458,$B131,'C-Existing'!L$12:L$458)</f>
        <v>0</v>
      </c>
      <c r="M131" s="37">
        <f>SUMIF('C-Existing'!$B$12:$B$458,$B131,'C-Existing'!M$12:M$458)</f>
        <v>0</v>
      </c>
      <c r="N131" s="37">
        <f>SUMIF('C-Existing'!$B$12:$B$458,$B131,'C-Existing'!N$12:N$458)</f>
        <v>0</v>
      </c>
      <c r="O131" s="37">
        <f>SUMIF('C-Existing'!$B$12:$B$458,$B131,'C-Existing'!O$12:O$458)</f>
        <v>0</v>
      </c>
      <c r="P131" s="37">
        <f>SUMIF('C-Existing'!$B$12:$B$458,$B131,'C-Existing'!P$12:P$458)</f>
        <v>0</v>
      </c>
      <c r="Q131" s="37">
        <f>SUMIF('C-Existing'!$B$12:$B$458,$B131,'C-Existing'!Q$12:Q$458)</f>
        <v>0</v>
      </c>
      <c r="R131" s="37">
        <f>SUMIF('C-Existing'!$B$12:$B$458,$B131,'C-Existing'!R$12:R$458)</f>
        <v>0</v>
      </c>
      <c r="S131" s="37">
        <f>SUMIF('C-Existing'!$B$12:$B$458,$B131,'C-Existing'!S$12:S$458)</f>
        <v>0</v>
      </c>
      <c r="T131" s="37">
        <f>SUMIF('C-Existing'!$B$12:$B$458,$B131,'C-Existing'!T$12:T$458)</f>
        <v>0</v>
      </c>
      <c r="U131" s="37">
        <f>SUMIF('C-Existing'!$B$12:$B$458,$B131,'C-Existing'!U$12:U$458)</f>
        <v>1</v>
      </c>
      <c r="V131" s="37">
        <f>SUMIF('C-Existing'!$B$12:$B$458,$B131,'C-Existing'!V$12:V$458)</f>
        <v>0</v>
      </c>
      <c r="W131" s="37">
        <f>SUMIF('C-Existing'!$B$12:$B$458,$B131,'C-Existing'!W$12:W$458)</f>
        <v>0</v>
      </c>
      <c r="X131" s="37">
        <f>SUMIF('C-Existing'!$B$12:$B$458,$B131,'C-Existing'!X$12:X$458)</f>
        <v>209</v>
      </c>
      <c r="Y131" s="37">
        <f>SUMIF('C-Existing'!$B$12:$B$458,$B131,'C-Existing'!Y$12:Y$458)</f>
        <v>0</v>
      </c>
      <c r="Z131" s="37">
        <f>SUMIF('C-Existing'!$B$12:$B$458,$B131,'C-Existing'!Z$12:Z$458)</f>
        <v>0</v>
      </c>
      <c r="AA131" s="37">
        <f>SUMIF('C-Existing'!$B$12:$B$458,$B131,'C-Existing'!AA$12:AA$458)</f>
        <v>0</v>
      </c>
      <c r="AB131" s="37">
        <f>SUMIF('C-Existing'!$B$12:$B$458,$B131,'C-Existing'!AB$12:AB$458)</f>
        <v>0</v>
      </c>
      <c r="AC131" s="37">
        <f>SUMIF('C-Existing'!$B$12:$B$458,$B131,'C-Existing'!AC$12:AC$458)</f>
        <v>0</v>
      </c>
      <c r="AD131" s="37">
        <f>SUMIF('C-Existing'!$B$12:$B$458,$B131,'C-Existing'!AD$12:AD$458)</f>
        <v>0</v>
      </c>
      <c r="AE131" s="56">
        <f>SUMIF('C-Existing'!$B$12:$B$458,$B131,'C-Existing'!AE$12:AE$458)</f>
        <v>9.6699999999999994E-2</v>
      </c>
      <c r="AF131" s="37">
        <f>SUMIF('C-Existing'!$B$12:$B$458,$B131,'C-Existing'!AF$12:AF$458)</f>
        <v>0</v>
      </c>
      <c r="AG131" s="37">
        <f>SUMIF('C-Existing'!$B$12:$B$458,$B131,'C-Existing'!AG$12:AG$458)</f>
        <v>0</v>
      </c>
      <c r="AH131" s="102">
        <f>SUMIF('C-Existing'!$B$12:$B$458,$B131,'C-Existing'!AH$12:AH$458)</f>
        <v>0</v>
      </c>
      <c r="AI131" s="37">
        <f>SUMIF('C-Existing'!$B$12:$B$458,$B131,'C-Existing'!AI$12:AI$458)</f>
        <v>0</v>
      </c>
      <c r="AJ131" s="37">
        <f>SUMIF('C-Existing'!$B$12:$B$458,$B131,'C-Existing'!AJ$12:AJ$458)</f>
        <v>0</v>
      </c>
      <c r="AK131" s="37">
        <f>SUMIF('C-Existing'!$B$12:$B$458,$B131,'C-Existing'!AK$12:AK$458)</f>
        <v>0</v>
      </c>
      <c r="AL131" s="37">
        <f>SUMIF('C-Existing'!$B$12:$B$458,$B131,'C-Existing'!AL$12:AL$458)</f>
        <v>0</v>
      </c>
      <c r="AM131" s="37">
        <f>SUMIF('C-Existing'!$B$12:$B$458,$B131,'C-Existing'!AM$12:AM$458)</f>
        <v>0</v>
      </c>
      <c r="AN131" s="37">
        <f>SUMIF('C-Existing'!$B$12:$B$458,$B131,'C-Existing'!AN$12:AN$458)</f>
        <v>0</v>
      </c>
      <c r="AR131" s="37"/>
    </row>
    <row r="132" spans="1:44" x14ac:dyDescent="0.2">
      <c r="A132" s="1">
        <f t="shared" si="5"/>
        <v>4</v>
      </c>
      <c r="B132" s="101">
        <f t="shared" si="7"/>
        <v>46873</v>
      </c>
      <c r="C132" s="37">
        <f>SUMIF('C-Existing'!$B$12:$B$458,$B132,'C-Existing'!C$12:C$458)</f>
        <v>0</v>
      </c>
      <c r="D132" s="37">
        <f>SUMIF('C-Existing'!$B$12:$B$458,$B132,'C-Existing'!D$12:D$458)</f>
        <v>164771044.91000003</v>
      </c>
      <c r="E132" s="37">
        <f>SUMIF('C-Existing'!$B$12:$B$458,$B132,'C-Existing'!E$12:E$458)</f>
        <v>0</v>
      </c>
      <c r="F132" s="37">
        <f>SUMIF('C-Existing'!$B$12:$B$458,$B132,'C-Existing'!F$12:F$458)</f>
        <v>0</v>
      </c>
      <c r="G132" s="37">
        <f>SUMIF('C-Existing'!$B$12:$B$458,$B132,'C-Existing'!G$12:G$458)</f>
        <v>0</v>
      </c>
      <c r="H132" s="37">
        <f>SUMIF('C-Existing'!$B$12:$B$458,$B132,'C-Existing'!H$12:H$458)</f>
        <v>0</v>
      </c>
      <c r="I132" s="37">
        <f>SUMIF('C-Existing'!$B$12:$B$458,$B132,'C-Existing'!I$12:I$458)</f>
        <v>0</v>
      </c>
      <c r="J132" s="37">
        <f>SUMIF('C-Existing'!$B$12:$B$458,$B132,'C-Existing'!J$12:J$458)</f>
        <v>0</v>
      </c>
      <c r="K132" s="37">
        <f>SUMIF('C-Existing'!$B$12:$B$458,$B132,'C-Existing'!K$12:K$458)</f>
        <v>0</v>
      </c>
      <c r="L132" s="37">
        <f>SUMIF('C-Existing'!$B$12:$B$458,$B132,'C-Existing'!L$12:L$458)</f>
        <v>0</v>
      </c>
      <c r="M132" s="37">
        <f>SUMIF('C-Existing'!$B$12:$B$458,$B132,'C-Existing'!M$12:M$458)</f>
        <v>0</v>
      </c>
      <c r="N132" s="37">
        <f>SUMIF('C-Existing'!$B$12:$B$458,$B132,'C-Existing'!N$12:N$458)</f>
        <v>0</v>
      </c>
      <c r="O132" s="37">
        <f>SUMIF('C-Existing'!$B$12:$B$458,$B132,'C-Existing'!O$12:O$458)</f>
        <v>0</v>
      </c>
      <c r="P132" s="37">
        <f>SUMIF('C-Existing'!$B$12:$B$458,$B132,'C-Existing'!P$12:P$458)</f>
        <v>0</v>
      </c>
      <c r="Q132" s="37">
        <f>SUMIF('C-Existing'!$B$12:$B$458,$B132,'C-Existing'!Q$12:Q$458)</f>
        <v>0</v>
      </c>
      <c r="R132" s="37">
        <f>SUMIF('C-Existing'!$B$12:$B$458,$B132,'C-Existing'!R$12:R$458)</f>
        <v>0</v>
      </c>
      <c r="S132" s="37">
        <f>SUMIF('C-Existing'!$B$12:$B$458,$B132,'C-Existing'!S$12:S$458)</f>
        <v>0</v>
      </c>
      <c r="T132" s="37">
        <f>SUMIF('C-Existing'!$B$12:$B$458,$B132,'C-Existing'!T$12:T$458)</f>
        <v>0</v>
      </c>
      <c r="U132" s="37">
        <f>SUMIF('C-Existing'!$B$12:$B$458,$B132,'C-Existing'!U$12:U$458)</f>
        <v>1</v>
      </c>
      <c r="V132" s="37">
        <f>SUMIF('C-Existing'!$B$12:$B$458,$B132,'C-Existing'!V$12:V$458)</f>
        <v>0</v>
      </c>
      <c r="W132" s="37">
        <f>SUMIF('C-Existing'!$B$12:$B$458,$B132,'C-Existing'!W$12:W$458)</f>
        <v>0</v>
      </c>
      <c r="X132" s="37">
        <f>SUMIF('C-Existing'!$B$12:$B$458,$B132,'C-Existing'!X$12:X$458)</f>
        <v>209</v>
      </c>
      <c r="Y132" s="37">
        <f>SUMIF('C-Existing'!$B$12:$B$458,$B132,'C-Existing'!Y$12:Y$458)</f>
        <v>0</v>
      </c>
      <c r="Z132" s="37">
        <f>SUMIF('C-Existing'!$B$12:$B$458,$B132,'C-Existing'!Z$12:Z$458)</f>
        <v>0</v>
      </c>
      <c r="AA132" s="37">
        <f>SUMIF('C-Existing'!$B$12:$B$458,$B132,'C-Existing'!AA$12:AA$458)</f>
        <v>0</v>
      </c>
      <c r="AB132" s="37">
        <f>SUMIF('C-Existing'!$B$12:$B$458,$B132,'C-Existing'!AB$12:AB$458)</f>
        <v>0</v>
      </c>
      <c r="AC132" s="37">
        <f>SUMIF('C-Existing'!$B$12:$B$458,$B132,'C-Existing'!AC$12:AC$458)</f>
        <v>0</v>
      </c>
      <c r="AD132" s="37">
        <f>SUMIF('C-Existing'!$B$12:$B$458,$B132,'C-Existing'!AD$12:AD$458)</f>
        <v>0</v>
      </c>
      <c r="AE132" s="56">
        <f>SUMIF('C-Existing'!$B$12:$B$458,$B132,'C-Existing'!AE$12:AE$458)</f>
        <v>9.6699999999999994E-2</v>
      </c>
      <c r="AF132" s="37">
        <f>SUMIF('C-Existing'!$B$12:$B$458,$B132,'C-Existing'!AF$12:AF$458)</f>
        <v>0</v>
      </c>
      <c r="AG132" s="37">
        <f>SUMIF('C-Existing'!$B$12:$B$458,$B132,'C-Existing'!AG$12:AG$458)</f>
        <v>0</v>
      </c>
      <c r="AH132" s="102">
        <f>SUMIF('C-Existing'!$B$12:$B$458,$B132,'C-Existing'!AH$12:AH$458)</f>
        <v>0</v>
      </c>
      <c r="AI132" s="37">
        <f>SUMIF('C-Existing'!$B$12:$B$458,$B132,'C-Existing'!AI$12:AI$458)</f>
        <v>0</v>
      </c>
      <c r="AJ132" s="37">
        <f>SUMIF('C-Existing'!$B$12:$B$458,$B132,'C-Existing'!AJ$12:AJ$458)</f>
        <v>0</v>
      </c>
      <c r="AK132" s="37">
        <f>SUMIF('C-Existing'!$B$12:$B$458,$B132,'C-Existing'!AK$12:AK$458)</f>
        <v>0</v>
      </c>
      <c r="AL132" s="37">
        <f>SUMIF('C-Existing'!$B$12:$B$458,$B132,'C-Existing'!AL$12:AL$458)</f>
        <v>0</v>
      </c>
      <c r="AM132" s="37">
        <f>SUMIF('C-Existing'!$B$12:$B$458,$B132,'C-Existing'!AM$12:AM$458)</f>
        <v>0</v>
      </c>
      <c r="AN132" s="37">
        <f>SUMIF('C-Existing'!$B$12:$B$458,$B132,'C-Existing'!AN$12:AN$458)</f>
        <v>0</v>
      </c>
      <c r="AR132" s="37"/>
    </row>
    <row r="133" spans="1:44" x14ac:dyDescent="0.2">
      <c r="A133" s="1">
        <f t="shared" si="5"/>
        <v>5</v>
      </c>
      <c r="B133" s="101">
        <f t="shared" si="7"/>
        <v>46904</v>
      </c>
      <c r="C133" s="37">
        <f>SUMIF('C-Existing'!$B$12:$B$458,$B133,'C-Existing'!C$12:C$458)</f>
        <v>0</v>
      </c>
      <c r="D133" s="37">
        <f>SUMIF('C-Existing'!$B$12:$B$458,$B133,'C-Existing'!D$12:D$458)</f>
        <v>164771044.91000003</v>
      </c>
      <c r="E133" s="37">
        <f>SUMIF('C-Existing'!$B$12:$B$458,$B133,'C-Existing'!E$12:E$458)</f>
        <v>0</v>
      </c>
      <c r="F133" s="37">
        <f>SUMIF('C-Existing'!$B$12:$B$458,$B133,'C-Existing'!F$12:F$458)</f>
        <v>0</v>
      </c>
      <c r="G133" s="37">
        <f>SUMIF('C-Existing'!$B$12:$B$458,$B133,'C-Existing'!G$12:G$458)</f>
        <v>0</v>
      </c>
      <c r="H133" s="37">
        <f>SUMIF('C-Existing'!$B$12:$B$458,$B133,'C-Existing'!H$12:H$458)</f>
        <v>0</v>
      </c>
      <c r="I133" s="37">
        <f>SUMIF('C-Existing'!$B$12:$B$458,$B133,'C-Existing'!I$12:I$458)</f>
        <v>0</v>
      </c>
      <c r="J133" s="37">
        <f>SUMIF('C-Existing'!$B$12:$B$458,$B133,'C-Existing'!J$12:J$458)</f>
        <v>0</v>
      </c>
      <c r="K133" s="37">
        <f>SUMIF('C-Existing'!$B$12:$B$458,$B133,'C-Existing'!K$12:K$458)</f>
        <v>0</v>
      </c>
      <c r="L133" s="37">
        <f>SUMIF('C-Existing'!$B$12:$B$458,$B133,'C-Existing'!L$12:L$458)</f>
        <v>0</v>
      </c>
      <c r="M133" s="37">
        <f>SUMIF('C-Existing'!$B$12:$B$458,$B133,'C-Existing'!M$12:M$458)</f>
        <v>0</v>
      </c>
      <c r="N133" s="37">
        <f>SUMIF('C-Existing'!$B$12:$B$458,$B133,'C-Existing'!N$12:N$458)</f>
        <v>0</v>
      </c>
      <c r="O133" s="37">
        <f>SUMIF('C-Existing'!$B$12:$B$458,$B133,'C-Existing'!O$12:O$458)</f>
        <v>0</v>
      </c>
      <c r="P133" s="37">
        <f>SUMIF('C-Existing'!$B$12:$B$458,$B133,'C-Existing'!P$12:P$458)</f>
        <v>0</v>
      </c>
      <c r="Q133" s="37">
        <f>SUMIF('C-Existing'!$B$12:$B$458,$B133,'C-Existing'!Q$12:Q$458)</f>
        <v>0</v>
      </c>
      <c r="R133" s="37">
        <f>SUMIF('C-Existing'!$B$12:$B$458,$B133,'C-Existing'!R$12:R$458)</f>
        <v>0</v>
      </c>
      <c r="S133" s="37">
        <f>SUMIF('C-Existing'!$B$12:$B$458,$B133,'C-Existing'!S$12:S$458)</f>
        <v>0</v>
      </c>
      <c r="T133" s="37">
        <f>SUMIF('C-Existing'!$B$12:$B$458,$B133,'C-Existing'!T$12:T$458)</f>
        <v>0</v>
      </c>
      <c r="U133" s="37">
        <f>SUMIF('C-Existing'!$B$12:$B$458,$B133,'C-Existing'!U$12:U$458)</f>
        <v>1</v>
      </c>
      <c r="V133" s="37">
        <f>SUMIF('C-Existing'!$B$12:$B$458,$B133,'C-Existing'!V$12:V$458)</f>
        <v>0</v>
      </c>
      <c r="W133" s="37">
        <f>SUMIF('C-Existing'!$B$12:$B$458,$B133,'C-Existing'!W$12:W$458)</f>
        <v>0</v>
      </c>
      <c r="X133" s="37">
        <f>SUMIF('C-Existing'!$B$12:$B$458,$B133,'C-Existing'!X$12:X$458)</f>
        <v>209</v>
      </c>
      <c r="Y133" s="37">
        <f>SUMIF('C-Existing'!$B$12:$B$458,$B133,'C-Existing'!Y$12:Y$458)</f>
        <v>0</v>
      </c>
      <c r="Z133" s="37">
        <f>SUMIF('C-Existing'!$B$12:$B$458,$B133,'C-Existing'!Z$12:Z$458)</f>
        <v>0</v>
      </c>
      <c r="AA133" s="37">
        <f>SUMIF('C-Existing'!$B$12:$B$458,$B133,'C-Existing'!AA$12:AA$458)</f>
        <v>0</v>
      </c>
      <c r="AB133" s="37">
        <f>SUMIF('C-Existing'!$B$12:$B$458,$B133,'C-Existing'!AB$12:AB$458)</f>
        <v>0</v>
      </c>
      <c r="AC133" s="37">
        <f>SUMIF('C-Existing'!$B$12:$B$458,$B133,'C-Existing'!AC$12:AC$458)</f>
        <v>0</v>
      </c>
      <c r="AD133" s="37">
        <f>SUMIF('C-Existing'!$B$12:$B$458,$B133,'C-Existing'!AD$12:AD$458)</f>
        <v>0</v>
      </c>
      <c r="AE133" s="56">
        <f>SUMIF('C-Existing'!$B$12:$B$458,$B133,'C-Existing'!AE$12:AE$458)</f>
        <v>9.6699999999999994E-2</v>
      </c>
      <c r="AF133" s="37">
        <f>SUMIF('C-Existing'!$B$12:$B$458,$B133,'C-Existing'!AF$12:AF$458)</f>
        <v>0</v>
      </c>
      <c r="AG133" s="37">
        <f>SUMIF('C-Existing'!$B$12:$B$458,$B133,'C-Existing'!AG$12:AG$458)</f>
        <v>0</v>
      </c>
      <c r="AH133" s="102">
        <f>SUMIF('C-Existing'!$B$12:$B$458,$B133,'C-Existing'!AH$12:AH$458)</f>
        <v>0</v>
      </c>
      <c r="AI133" s="37">
        <f>SUMIF('C-Existing'!$B$12:$B$458,$B133,'C-Existing'!AI$12:AI$458)</f>
        <v>0</v>
      </c>
      <c r="AJ133" s="37">
        <f>SUMIF('C-Existing'!$B$12:$B$458,$B133,'C-Existing'!AJ$12:AJ$458)</f>
        <v>0</v>
      </c>
      <c r="AK133" s="37">
        <f>SUMIF('C-Existing'!$B$12:$B$458,$B133,'C-Existing'!AK$12:AK$458)</f>
        <v>0</v>
      </c>
      <c r="AL133" s="37">
        <f>SUMIF('C-Existing'!$B$12:$B$458,$B133,'C-Existing'!AL$12:AL$458)</f>
        <v>0</v>
      </c>
      <c r="AM133" s="37">
        <f>SUMIF('C-Existing'!$B$12:$B$458,$B133,'C-Existing'!AM$12:AM$458)</f>
        <v>0</v>
      </c>
      <c r="AN133" s="37">
        <f>SUMIF('C-Existing'!$B$12:$B$458,$B133,'C-Existing'!AN$12:AN$458)</f>
        <v>0</v>
      </c>
      <c r="AR133" s="37"/>
    </row>
    <row r="134" spans="1:44" x14ac:dyDescent="0.2">
      <c r="A134" s="1">
        <f t="shared" si="5"/>
        <v>6</v>
      </c>
      <c r="B134" s="101">
        <f t="shared" si="7"/>
        <v>46934</v>
      </c>
      <c r="C134" s="37">
        <f>SUMIF('C-Existing'!$B$12:$B$458,$B134,'C-Existing'!C$12:C$458)</f>
        <v>0</v>
      </c>
      <c r="D134" s="37">
        <f>SUMIF('C-Existing'!$B$12:$B$458,$B134,'C-Existing'!D$12:D$458)</f>
        <v>164771044.91000003</v>
      </c>
      <c r="E134" s="37">
        <f>SUMIF('C-Existing'!$B$12:$B$458,$B134,'C-Existing'!E$12:E$458)</f>
        <v>0</v>
      </c>
      <c r="F134" s="37">
        <f>SUMIF('C-Existing'!$B$12:$B$458,$B134,'C-Existing'!F$12:F$458)</f>
        <v>0</v>
      </c>
      <c r="G134" s="37">
        <f>SUMIF('C-Existing'!$B$12:$B$458,$B134,'C-Existing'!G$12:G$458)</f>
        <v>0</v>
      </c>
      <c r="H134" s="37">
        <f>SUMIF('C-Existing'!$B$12:$B$458,$B134,'C-Existing'!H$12:H$458)</f>
        <v>0</v>
      </c>
      <c r="I134" s="37">
        <f>SUMIF('C-Existing'!$B$12:$B$458,$B134,'C-Existing'!I$12:I$458)</f>
        <v>0</v>
      </c>
      <c r="J134" s="37">
        <f>SUMIF('C-Existing'!$B$12:$B$458,$B134,'C-Existing'!J$12:J$458)</f>
        <v>0</v>
      </c>
      <c r="K134" s="37">
        <f>SUMIF('C-Existing'!$B$12:$B$458,$B134,'C-Existing'!K$12:K$458)</f>
        <v>0</v>
      </c>
      <c r="L134" s="37">
        <f>SUMIF('C-Existing'!$B$12:$B$458,$B134,'C-Existing'!L$12:L$458)</f>
        <v>0</v>
      </c>
      <c r="M134" s="37">
        <f>SUMIF('C-Existing'!$B$12:$B$458,$B134,'C-Existing'!M$12:M$458)</f>
        <v>0</v>
      </c>
      <c r="N134" s="37">
        <f>SUMIF('C-Existing'!$B$12:$B$458,$B134,'C-Existing'!N$12:N$458)</f>
        <v>0</v>
      </c>
      <c r="O134" s="37">
        <f>SUMIF('C-Existing'!$B$12:$B$458,$B134,'C-Existing'!O$12:O$458)</f>
        <v>0</v>
      </c>
      <c r="P134" s="37">
        <f>SUMIF('C-Existing'!$B$12:$B$458,$B134,'C-Existing'!P$12:P$458)</f>
        <v>0</v>
      </c>
      <c r="Q134" s="37">
        <f>SUMIF('C-Existing'!$B$12:$B$458,$B134,'C-Existing'!Q$12:Q$458)</f>
        <v>0</v>
      </c>
      <c r="R134" s="37">
        <f>SUMIF('C-Existing'!$B$12:$B$458,$B134,'C-Existing'!R$12:R$458)</f>
        <v>0</v>
      </c>
      <c r="S134" s="37">
        <f>SUMIF('C-Existing'!$B$12:$B$458,$B134,'C-Existing'!S$12:S$458)</f>
        <v>0</v>
      </c>
      <c r="T134" s="37">
        <f>SUMIF('C-Existing'!$B$12:$B$458,$B134,'C-Existing'!T$12:T$458)</f>
        <v>0</v>
      </c>
      <c r="U134" s="37">
        <f>SUMIF('C-Existing'!$B$12:$B$458,$B134,'C-Existing'!U$12:U$458)</f>
        <v>1</v>
      </c>
      <c r="V134" s="37">
        <f>SUMIF('C-Existing'!$B$12:$B$458,$B134,'C-Existing'!V$12:V$458)</f>
        <v>0</v>
      </c>
      <c r="W134" s="37">
        <f>SUMIF('C-Existing'!$B$12:$B$458,$B134,'C-Existing'!W$12:W$458)</f>
        <v>0</v>
      </c>
      <c r="X134" s="37">
        <f>SUMIF('C-Existing'!$B$12:$B$458,$B134,'C-Existing'!X$12:X$458)</f>
        <v>209</v>
      </c>
      <c r="Y134" s="37">
        <f>SUMIF('C-Existing'!$B$12:$B$458,$B134,'C-Existing'!Y$12:Y$458)</f>
        <v>0</v>
      </c>
      <c r="Z134" s="37">
        <f>SUMIF('C-Existing'!$B$12:$B$458,$B134,'C-Existing'!Z$12:Z$458)</f>
        <v>0</v>
      </c>
      <c r="AA134" s="37">
        <f>SUMIF('C-Existing'!$B$12:$B$458,$B134,'C-Existing'!AA$12:AA$458)</f>
        <v>0</v>
      </c>
      <c r="AB134" s="37">
        <f>SUMIF('C-Existing'!$B$12:$B$458,$B134,'C-Existing'!AB$12:AB$458)</f>
        <v>0</v>
      </c>
      <c r="AC134" s="37">
        <f>SUMIF('C-Existing'!$B$12:$B$458,$B134,'C-Existing'!AC$12:AC$458)</f>
        <v>0</v>
      </c>
      <c r="AD134" s="37">
        <f>SUMIF('C-Existing'!$B$12:$B$458,$B134,'C-Existing'!AD$12:AD$458)</f>
        <v>0</v>
      </c>
      <c r="AE134" s="56">
        <f>SUMIF('C-Existing'!$B$12:$B$458,$B134,'C-Existing'!AE$12:AE$458)</f>
        <v>9.6699999999999994E-2</v>
      </c>
      <c r="AF134" s="37">
        <f>SUMIF('C-Existing'!$B$12:$B$458,$B134,'C-Existing'!AF$12:AF$458)</f>
        <v>0</v>
      </c>
      <c r="AG134" s="37">
        <f>SUMIF('C-Existing'!$B$12:$B$458,$B134,'C-Existing'!AG$12:AG$458)</f>
        <v>0</v>
      </c>
      <c r="AH134" s="102">
        <f>SUMIF('C-Existing'!$B$12:$B$458,$B134,'C-Existing'!AH$12:AH$458)</f>
        <v>0</v>
      </c>
      <c r="AI134" s="37">
        <f>SUMIF('C-Existing'!$B$12:$B$458,$B134,'C-Existing'!AI$12:AI$458)</f>
        <v>0</v>
      </c>
      <c r="AJ134" s="37">
        <f>SUMIF('C-Existing'!$B$12:$B$458,$B134,'C-Existing'!AJ$12:AJ$458)</f>
        <v>0</v>
      </c>
      <c r="AK134" s="37">
        <f>SUMIF('C-Existing'!$B$12:$B$458,$B134,'C-Existing'!AK$12:AK$458)</f>
        <v>0</v>
      </c>
      <c r="AL134" s="37">
        <f>SUMIF('C-Existing'!$B$12:$B$458,$B134,'C-Existing'!AL$12:AL$458)</f>
        <v>0</v>
      </c>
      <c r="AM134" s="37">
        <f>SUMIF('C-Existing'!$B$12:$B$458,$B134,'C-Existing'!AM$12:AM$458)</f>
        <v>0</v>
      </c>
      <c r="AN134" s="37">
        <f>SUMIF('C-Existing'!$B$12:$B$458,$B134,'C-Existing'!AN$12:AN$458)</f>
        <v>0</v>
      </c>
      <c r="AR134" s="37"/>
    </row>
    <row r="135" spans="1:44" x14ac:dyDescent="0.2">
      <c r="A135" s="1">
        <f t="shared" si="5"/>
        <v>7</v>
      </c>
      <c r="B135" s="101">
        <f t="shared" si="7"/>
        <v>46965</v>
      </c>
      <c r="C135" s="37">
        <f>SUMIF('C-Existing'!$B$12:$B$458,$B135,'C-Existing'!C$12:C$458)</f>
        <v>0</v>
      </c>
      <c r="D135" s="37">
        <f>SUMIF('C-Existing'!$B$12:$B$458,$B135,'C-Existing'!D$12:D$458)</f>
        <v>164771044.91000003</v>
      </c>
      <c r="E135" s="37">
        <f>SUMIF('C-Existing'!$B$12:$B$458,$B135,'C-Existing'!E$12:E$458)</f>
        <v>0</v>
      </c>
      <c r="F135" s="37">
        <f>SUMIF('C-Existing'!$B$12:$B$458,$B135,'C-Existing'!F$12:F$458)</f>
        <v>0</v>
      </c>
      <c r="G135" s="37">
        <f>SUMIF('C-Existing'!$B$12:$B$458,$B135,'C-Existing'!G$12:G$458)</f>
        <v>0</v>
      </c>
      <c r="H135" s="37">
        <f>SUMIF('C-Existing'!$B$12:$B$458,$B135,'C-Existing'!H$12:H$458)</f>
        <v>0</v>
      </c>
      <c r="I135" s="37">
        <f>SUMIF('C-Existing'!$B$12:$B$458,$B135,'C-Existing'!I$12:I$458)</f>
        <v>0</v>
      </c>
      <c r="J135" s="37">
        <f>SUMIF('C-Existing'!$B$12:$B$458,$B135,'C-Existing'!J$12:J$458)</f>
        <v>0</v>
      </c>
      <c r="K135" s="37">
        <f>SUMIF('C-Existing'!$B$12:$B$458,$B135,'C-Existing'!K$12:K$458)</f>
        <v>0</v>
      </c>
      <c r="L135" s="37">
        <f>SUMIF('C-Existing'!$B$12:$B$458,$B135,'C-Existing'!L$12:L$458)</f>
        <v>0</v>
      </c>
      <c r="M135" s="37">
        <f>SUMIF('C-Existing'!$B$12:$B$458,$B135,'C-Existing'!M$12:M$458)</f>
        <v>0</v>
      </c>
      <c r="N135" s="37">
        <f>SUMIF('C-Existing'!$B$12:$B$458,$B135,'C-Existing'!N$12:N$458)</f>
        <v>0</v>
      </c>
      <c r="O135" s="37">
        <f>SUMIF('C-Existing'!$B$12:$B$458,$B135,'C-Existing'!O$12:O$458)</f>
        <v>0</v>
      </c>
      <c r="P135" s="37">
        <f>SUMIF('C-Existing'!$B$12:$B$458,$B135,'C-Existing'!P$12:P$458)</f>
        <v>0</v>
      </c>
      <c r="Q135" s="37">
        <f>SUMIF('C-Existing'!$B$12:$B$458,$B135,'C-Existing'!Q$12:Q$458)</f>
        <v>0</v>
      </c>
      <c r="R135" s="37">
        <f>SUMIF('C-Existing'!$B$12:$B$458,$B135,'C-Existing'!R$12:R$458)</f>
        <v>0</v>
      </c>
      <c r="S135" s="37">
        <f>SUMIF('C-Existing'!$B$12:$B$458,$B135,'C-Existing'!S$12:S$458)</f>
        <v>0</v>
      </c>
      <c r="T135" s="37">
        <f>SUMIF('C-Existing'!$B$12:$B$458,$B135,'C-Existing'!T$12:T$458)</f>
        <v>0</v>
      </c>
      <c r="U135" s="37">
        <f>SUMIF('C-Existing'!$B$12:$B$458,$B135,'C-Existing'!U$12:U$458)</f>
        <v>1</v>
      </c>
      <c r="V135" s="37">
        <f>SUMIF('C-Existing'!$B$12:$B$458,$B135,'C-Existing'!V$12:V$458)</f>
        <v>0</v>
      </c>
      <c r="W135" s="37">
        <f>SUMIF('C-Existing'!$B$12:$B$458,$B135,'C-Existing'!W$12:W$458)</f>
        <v>0</v>
      </c>
      <c r="X135" s="37">
        <f>SUMIF('C-Existing'!$B$12:$B$458,$B135,'C-Existing'!X$12:X$458)</f>
        <v>209</v>
      </c>
      <c r="Y135" s="37">
        <f>SUMIF('C-Existing'!$B$12:$B$458,$B135,'C-Existing'!Y$12:Y$458)</f>
        <v>0</v>
      </c>
      <c r="Z135" s="37">
        <f>SUMIF('C-Existing'!$B$12:$B$458,$B135,'C-Existing'!Z$12:Z$458)</f>
        <v>0</v>
      </c>
      <c r="AA135" s="37">
        <f>SUMIF('C-Existing'!$B$12:$B$458,$B135,'C-Existing'!AA$12:AA$458)</f>
        <v>0</v>
      </c>
      <c r="AB135" s="37">
        <f>SUMIF('C-Existing'!$B$12:$B$458,$B135,'C-Existing'!AB$12:AB$458)</f>
        <v>0</v>
      </c>
      <c r="AC135" s="37">
        <f>SUMIF('C-Existing'!$B$12:$B$458,$B135,'C-Existing'!AC$12:AC$458)</f>
        <v>0</v>
      </c>
      <c r="AD135" s="37">
        <f>SUMIF('C-Existing'!$B$12:$B$458,$B135,'C-Existing'!AD$12:AD$458)</f>
        <v>0</v>
      </c>
      <c r="AE135" s="56">
        <f>SUMIF('C-Existing'!$B$12:$B$458,$B135,'C-Existing'!AE$12:AE$458)</f>
        <v>9.6699999999999994E-2</v>
      </c>
      <c r="AF135" s="37">
        <f>SUMIF('C-Existing'!$B$12:$B$458,$B135,'C-Existing'!AF$12:AF$458)</f>
        <v>0</v>
      </c>
      <c r="AG135" s="37">
        <f>SUMIF('C-Existing'!$B$12:$B$458,$B135,'C-Existing'!AG$12:AG$458)</f>
        <v>0</v>
      </c>
      <c r="AH135" s="102">
        <f>SUMIF('C-Existing'!$B$12:$B$458,$B135,'C-Existing'!AH$12:AH$458)</f>
        <v>0</v>
      </c>
      <c r="AI135" s="37">
        <f>SUMIF('C-Existing'!$B$12:$B$458,$B135,'C-Existing'!AI$12:AI$458)</f>
        <v>0</v>
      </c>
      <c r="AJ135" s="37">
        <f>SUMIF('C-Existing'!$B$12:$B$458,$B135,'C-Existing'!AJ$12:AJ$458)</f>
        <v>0</v>
      </c>
      <c r="AK135" s="37">
        <f>SUMIF('C-Existing'!$B$12:$B$458,$B135,'C-Existing'!AK$12:AK$458)</f>
        <v>0</v>
      </c>
      <c r="AL135" s="37">
        <f>SUMIF('C-Existing'!$B$12:$B$458,$B135,'C-Existing'!AL$12:AL$458)</f>
        <v>0</v>
      </c>
      <c r="AM135" s="37">
        <f>SUMIF('C-Existing'!$B$12:$B$458,$B135,'C-Existing'!AM$12:AM$458)</f>
        <v>0</v>
      </c>
      <c r="AN135" s="37">
        <f>SUMIF('C-Existing'!$B$12:$B$458,$B135,'C-Existing'!AN$12:AN$458)</f>
        <v>0</v>
      </c>
      <c r="AR135" s="37"/>
    </row>
    <row r="136" spans="1:44" x14ac:dyDescent="0.2">
      <c r="A136" s="1">
        <f t="shared" si="5"/>
        <v>8</v>
      </c>
      <c r="B136" s="101">
        <f t="shared" si="7"/>
        <v>46996</v>
      </c>
      <c r="C136" s="37">
        <f>SUMIF('C-Existing'!$B$12:$B$458,$B136,'C-Existing'!C$12:C$458)</f>
        <v>0</v>
      </c>
      <c r="D136" s="37">
        <f>SUMIF('C-Existing'!$B$12:$B$458,$B136,'C-Existing'!D$12:D$458)</f>
        <v>164771044.91000003</v>
      </c>
      <c r="E136" s="37">
        <f>SUMIF('C-Existing'!$B$12:$B$458,$B136,'C-Existing'!E$12:E$458)</f>
        <v>0</v>
      </c>
      <c r="F136" s="37">
        <f>SUMIF('C-Existing'!$B$12:$B$458,$B136,'C-Existing'!F$12:F$458)</f>
        <v>0</v>
      </c>
      <c r="G136" s="37">
        <f>SUMIF('C-Existing'!$B$12:$B$458,$B136,'C-Existing'!G$12:G$458)</f>
        <v>0</v>
      </c>
      <c r="H136" s="37">
        <f>SUMIF('C-Existing'!$B$12:$B$458,$B136,'C-Existing'!H$12:H$458)</f>
        <v>0</v>
      </c>
      <c r="I136" s="37">
        <f>SUMIF('C-Existing'!$B$12:$B$458,$B136,'C-Existing'!I$12:I$458)</f>
        <v>0</v>
      </c>
      <c r="J136" s="37">
        <f>SUMIF('C-Existing'!$B$12:$B$458,$B136,'C-Existing'!J$12:J$458)</f>
        <v>0</v>
      </c>
      <c r="K136" s="37">
        <f>SUMIF('C-Existing'!$B$12:$B$458,$B136,'C-Existing'!K$12:K$458)</f>
        <v>0</v>
      </c>
      <c r="L136" s="37">
        <f>SUMIF('C-Existing'!$B$12:$B$458,$B136,'C-Existing'!L$12:L$458)</f>
        <v>0</v>
      </c>
      <c r="M136" s="37">
        <f>SUMIF('C-Existing'!$B$12:$B$458,$B136,'C-Existing'!M$12:M$458)</f>
        <v>0</v>
      </c>
      <c r="N136" s="37">
        <f>SUMIF('C-Existing'!$B$12:$B$458,$B136,'C-Existing'!N$12:N$458)</f>
        <v>0</v>
      </c>
      <c r="O136" s="37">
        <f>SUMIF('C-Existing'!$B$12:$B$458,$B136,'C-Existing'!O$12:O$458)</f>
        <v>0</v>
      </c>
      <c r="P136" s="37">
        <f>SUMIF('C-Existing'!$B$12:$B$458,$B136,'C-Existing'!P$12:P$458)</f>
        <v>0</v>
      </c>
      <c r="Q136" s="37">
        <f>SUMIF('C-Existing'!$B$12:$B$458,$B136,'C-Existing'!Q$12:Q$458)</f>
        <v>0</v>
      </c>
      <c r="R136" s="37">
        <f>SUMIF('C-Existing'!$B$12:$B$458,$B136,'C-Existing'!R$12:R$458)</f>
        <v>0</v>
      </c>
      <c r="S136" s="37">
        <f>SUMIF('C-Existing'!$B$12:$B$458,$B136,'C-Existing'!S$12:S$458)</f>
        <v>0</v>
      </c>
      <c r="T136" s="37">
        <f>SUMIF('C-Existing'!$B$12:$B$458,$B136,'C-Existing'!T$12:T$458)</f>
        <v>0</v>
      </c>
      <c r="U136" s="37">
        <f>SUMIF('C-Existing'!$B$12:$B$458,$B136,'C-Existing'!U$12:U$458)</f>
        <v>1</v>
      </c>
      <c r="V136" s="37">
        <f>SUMIF('C-Existing'!$B$12:$B$458,$B136,'C-Existing'!V$12:V$458)</f>
        <v>0</v>
      </c>
      <c r="W136" s="37">
        <f>SUMIF('C-Existing'!$B$12:$B$458,$B136,'C-Existing'!W$12:W$458)</f>
        <v>0</v>
      </c>
      <c r="X136" s="37">
        <f>SUMIF('C-Existing'!$B$12:$B$458,$B136,'C-Existing'!X$12:X$458)</f>
        <v>209</v>
      </c>
      <c r="Y136" s="37">
        <f>SUMIF('C-Existing'!$B$12:$B$458,$B136,'C-Existing'!Y$12:Y$458)</f>
        <v>0</v>
      </c>
      <c r="Z136" s="37">
        <f>SUMIF('C-Existing'!$B$12:$B$458,$B136,'C-Existing'!Z$12:Z$458)</f>
        <v>0</v>
      </c>
      <c r="AA136" s="37">
        <f>SUMIF('C-Existing'!$B$12:$B$458,$B136,'C-Existing'!AA$12:AA$458)</f>
        <v>0</v>
      </c>
      <c r="AB136" s="37">
        <f>SUMIF('C-Existing'!$B$12:$B$458,$B136,'C-Existing'!AB$12:AB$458)</f>
        <v>0</v>
      </c>
      <c r="AC136" s="37">
        <f>SUMIF('C-Existing'!$B$12:$B$458,$B136,'C-Existing'!AC$12:AC$458)</f>
        <v>0</v>
      </c>
      <c r="AD136" s="37">
        <f>SUMIF('C-Existing'!$B$12:$B$458,$B136,'C-Existing'!AD$12:AD$458)</f>
        <v>0</v>
      </c>
      <c r="AE136" s="56">
        <f>SUMIF('C-Existing'!$B$12:$B$458,$B136,'C-Existing'!AE$12:AE$458)</f>
        <v>9.6699999999999994E-2</v>
      </c>
      <c r="AF136" s="37">
        <f>SUMIF('C-Existing'!$B$12:$B$458,$B136,'C-Existing'!AF$12:AF$458)</f>
        <v>0</v>
      </c>
      <c r="AG136" s="37">
        <f>SUMIF('C-Existing'!$B$12:$B$458,$B136,'C-Existing'!AG$12:AG$458)</f>
        <v>0</v>
      </c>
      <c r="AH136" s="102">
        <f>SUMIF('C-Existing'!$B$12:$B$458,$B136,'C-Existing'!AH$12:AH$458)</f>
        <v>0</v>
      </c>
      <c r="AI136" s="37">
        <f>SUMIF('C-Existing'!$B$12:$B$458,$B136,'C-Existing'!AI$12:AI$458)</f>
        <v>0</v>
      </c>
      <c r="AJ136" s="37">
        <f>SUMIF('C-Existing'!$B$12:$B$458,$B136,'C-Existing'!AJ$12:AJ$458)</f>
        <v>0</v>
      </c>
      <c r="AK136" s="37">
        <f>SUMIF('C-Existing'!$B$12:$B$458,$B136,'C-Existing'!AK$12:AK$458)</f>
        <v>0</v>
      </c>
      <c r="AL136" s="37">
        <f>SUMIF('C-Existing'!$B$12:$B$458,$B136,'C-Existing'!AL$12:AL$458)</f>
        <v>0</v>
      </c>
      <c r="AM136" s="37">
        <f>SUMIF('C-Existing'!$B$12:$B$458,$B136,'C-Existing'!AM$12:AM$458)</f>
        <v>0</v>
      </c>
      <c r="AN136" s="37">
        <f>SUMIF('C-Existing'!$B$12:$B$458,$B136,'C-Existing'!AN$12:AN$458)</f>
        <v>0</v>
      </c>
      <c r="AR136" s="37"/>
    </row>
    <row r="137" spans="1:44" x14ac:dyDescent="0.2">
      <c r="A137" s="1">
        <f t="shared" si="5"/>
        <v>9</v>
      </c>
      <c r="B137" s="101">
        <f t="shared" si="7"/>
        <v>47026</v>
      </c>
      <c r="C137" s="37">
        <f>SUMIF('C-Existing'!$B$12:$B$458,$B137,'C-Existing'!C$12:C$458)</f>
        <v>0</v>
      </c>
      <c r="D137" s="37">
        <f>SUMIF('C-Existing'!$B$12:$B$458,$B137,'C-Existing'!D$12:D$458)</f>
        <v>164771044.91000003</v>
      </c>
      <c r="E137" s="37">
        <f>SUMIF('C-Existing'!$B$12:$B$458,$B137,'C-Existing'!E$12:E$458)</f>
        <v>0</v>
      </c>
      <c r="F137" s="37">
        <f>SUMIF('C-Existing'!$B$12:$B$458,$B137,'C-Existing'!F$12:F$458)</f>
        <v>0</v>
      </c>
      <c r="G137" s="37">
        <f>SUMIF('C-Existing'!$B$12:$B$458,$B137,'C-Existing'!G$12:G$458)</f>
        <v>0</v>
      </c>
      <c r="H137" s="37">
        <f>SUMIF('C-Existing'!$B$12:$B$458,$B137,'C-Existing'!H$12:H$458)</f>
        <v>0</v>
      </c>
      <c r="I137" s="37">
        <f>SUMIF('C-Existing'!$B$12:$B$458,$B137,'C-Existing'!I$12:I$458)</f>
        <v>0</v>
      </c>
      <c r="J137" s="37">
        <f>SUMIF('C-Existing'!$B$12:$B$458,$B137,'C-Existing'!J$12:J$458)</f>
        <v>0</v>
      </c>
      <c r="K137" s="37">
        <f>SUMIF('C-Existing'!$B$12:$B$458,$B137,'C-Existing'!K$12:K$458)</f>
        <v>0</v>
      </c>
      <c r="L137" s="37">
        <f>SUMIF('C-Existing'!$B$12:$B$458,$B137,'C-Existing'!L$12:L$458)</f>
        <v>0</v>
      </c>
      <c r="M137" s="37">
        <f>SUMIF('C-Existing'!$B$12:$B$458,$B137,'C-Existing'!M$12:M$458)</f>
        <v>0</v>
      </c>
      <c r="N137" s="37">
        <f>SUMIF('C-Existing'!$B$12:$B$458,$B137,'C-Existing'!N$12:N$458)</f>
        <v>0</v>
      </c>
      <c r="O137" s="37">
        <f>SUMIF('C-Existing'!$B$12:$B$458,$B137,'C-Existing'!O$12:O$458)</f>
        <v>0</v>
      </c>
      <c r="P137" s="37">
        <f>SUMIF('C-Existing'!$B$12:$B$458,$B137,'C-Existing'!P$12:P$458)</f>
        <v>0</v>
      </c>
      <c r="Q137" s="37">
        <f>SUMIF('C-Existing'!$B$12:$B$458,$B137,'C-Existing'!Q$12:Q$458)</f>
        <v>0</v>
      </c>
      <c r="R137" s="37">
        <f>SUMIF('C-Existing'!$B$12:$B$458,$B137,'C-Existing'!R$12:R$458)</f>
        <v>0</v>
      </c>
      <c r="S137" s="37">
        <f>SUMIF('C-Existing'!$B$12:$B$458,$B137,'C-Existing'!S$12:S$458)</f>
        <v>0</v>
      </c>
      <c r="T137" s="37">
        <f>SUMIF('C-Existing'!$B$12:$B$458,$B137,'C-Existing'!T$12:T$458)</f>
        <v>0</v>
      </c>
      <c r="U137" s="37">
        <f>SUMIF('C-Existing'!$B$12:$B$458,$B137,'C-Existing'!U$12:U$458)</f>
        <v>1</v>
      </c>
      <c r="V137" s="37">
        <f>SUMIF('C-Existing'!$B$12:$B$458,$B137,'C-Existing'!V$12:V$458)</f>
        <v>0</v>
      </c>
      <c r="W137" s="37">
        <f>SUMIF('C-Existing'!$B$12:$B$458,$B137,'C-Existing'!W$12:W$458)</f>
        <v>0</v>
      </c>
      <c r="X137" s="37">
        <f>SUMIF('C-Existing'!$B$12:$B$458,$B137,'C-Existing'!X$12:X$458)</f>
        <v>209</v>
      </c>
      <c r="Y137" s="37">
        <f>SUMIF('C-Existing'!$B$12:$B$458,$B137,'C-Existing'!Y$12:Y$458)</f>
        <v>0</v>
      </c>
      <c r="Z137" s="37">
        <f>SUMIF('C-Existing'!$B$12:$B$458,$B137,'C-Existing'!Z$12:Z$458)</f>
        <v>0</v>
      </c>
      <c r="AA137" s="37">
        <f>SUMIF('C-Existing'!$B$12:$B$458,$B137,'C-Existing'!AA$12:AA$458)</f>
        <v>0</v>
      </c>
      <c r="AB137" s="37">
        <f>SUMIF('C-Existing'!$B$12:$B$458,$B137,'C-Existing'!AB$12:AB$458)</f>
        <v>0</v>
      </c>
      <c r="AC137" s="37">
        <f>SUMIF('C-Existing'!$B$12:$B$458,$B137,'C-Existing'!AC$12:AC$458)</f>
        <v>0</v>
      </c>
      <c r="AD137" s="37">
        <f>SUMIF('C-Existing'!$B$12:$B$458,$B137,'C-Existing'!AD$12:AD$458)</f>
        <v>0</v>
      </c>
      <c r="AE137" s="56">
        <f>SUMIF('C-Existing'!$B$12:$B$458,$B137,'C-Existing'!AE$12:AE$458)</f>
        <v>9.6699999999999994E-2</v>
      </c>
      <c r="AF137" s="37">
        <f>SUMIF('C-Existing'!$B$12:$B$458,$B137,'C-Existing'!AF$12:AF$458)</f>
        <v>0</v>
      </c>
      <c r="AG137" s="37">
        <f>SUMIF('C-Existing'!$B$12:$B$458,$B137,'C-Existing'!AG$12:AG$458)</f>
        <v>0</v>
      </c>
      <c r="AH137" s="102">
        <f>SUMIF('C-Existing'!$B$12:$B$458,$B137,'C-Existing'!AH$12:AH$458)</f>
        <v>0</v>
      </c>
      <c r="AI137" s="37">
        <f>SUMIF('C-Existing'!$B$12:$B$458,$B137,'C-Existing'!AI$12:AI$458)</f>
        <v>0</v>
      </c>
      <c r="AJ137" s="37">
        <f>SUMIF('C-Existing'!$B$12:$B$458,$B137,'C-Existing'!AJ$12:AJ$458)</f>
        <v>0</v>
      </c>
      <c r="AK137" s="37">
        <f>SUMIF('C-Existing'!$B$12:$B$458,$B137,'C-Existing'!AK$12:AK$458)</f>
        <v>0</v>
      </c>
      <c r="AL137" s="37">
        <f>SUMIF('C-Existing'!$B$12:$B$458,$B137,'C-Existing'!AL$12:AL$458)</f>
        <v>0</v>
      </c>
      <c r="AM137" s="37">
        <f>SUMIF('C-Existing'!$B$12:$B$458,$B137,'C-Existing'!AM$12:AM$458)</f>
        <v>0</v>
      </c>
      <c r="AN137" s="37">
        <f>SUMIF('C-Existing'!$B$12:$B$458,$B137,'C-Existing'!AN$12:AN$458)</f>
        <v>0</v>
      </c>
      <c r="AR137" s="37"/>
    </row>
    <row r="138" spans="1:44" x14ac:dyDescent="0.2">
      <c r="A138" s="1">
        <f t="shared" si="5"/>
        <v>10</v>
      </c>
      <c r="B138" s="101">
        <f t="shared" si="7"/>
        <v>47057</v>
      </c>
      <c r="C138" s="37">
        <f>SUMIF('C-Existing'!$B$12:$B$458,$B138,'C-Existing'!C$12:C$458)</f>
        <v>0</v>
      </c>
      <c r="D138" s="37">
        <f>SUMIF('C-Existing'!$B$12:$B$458,$B138,'C-Existing'!D$12:D$458)</f>
        <v>164771044.91000003</v>
      </c>
      <c r="E138" s="37">
        <f>SUMIF('C-Existing'!$B$12:$B$458,$B138,'C-Existing'!E$12:E$458)</f>
        <v>0</v>
      </c>
      <c r="F138" s="37">
        <f>SUMIF('C-Existing'!$B$12:$B$458,$B138,'C-Existing'!F$12:F$458)</f>
        <v>0</v>
      </c>
      <c r="G138" s="37">
        <f>SUMIF('C-Existing'!$B$12:$B$458,$B138,'C-Existing'!G$12:G$458)</f>
        <v>0</v>
      </c>
      <c r="H138" s="37">
        <f>SUMIF('C-Existing'!$B$12:$B$458,$B138,'C-Existing'!H$12:H$458)</f>
        <v>0</v>
      </c>
      <c r="I138" s="37">
        <f>SUMIF('C-Existing'!$B$12:$B$458,$B138,'C-Existing'!I$12:I$458)</f>
        <v>0</v>
      </c>
      <c r="J138" s="37">
        <f>SUMIF('C-Existing'!$B$12:$B$458,$B138,'C-Existing'!J$12:J$458)</f>
        <v>0</v>
      </c>
      <c r="K138" s="37">
        <f>SUMIF('C-Existing'!$B$12:$B$458,$B138,'C-Existing'!K$12:K$458)</f>
        <v>0</v>
      </c>
      <c r="L138" s="37">
        <f>SUMIF('C-Existing'!$B$12:$B$458,$B138,'C-Existing'!L$12:L$458)</f>
        <v>0</v>
      </c>
      <c r="M138" s="37">
        <f>SUMIF('C-Existing'!$B$12:$B$458,$B138,'C-Existing'!M$12:M$458)</f>
        <v>0</v>
      </c>
      <c r="N138" s="37">
        <f>SUMIF('C-Existing'!$B$12:$B$458,$B138,'C-Existing'!N$12:N$458)</f>
        <v>0</v>
      </c>
      <c r="O138" s="37">
        <f>SUMIF('C-Existing'!$B$12:$B$458,$B138,'C-Existing'!O$12:O$458)</f>
        <v>0</v>
      </c>
      <c r="P138" s="37">
        <f>SUMIF('C-Existing'!$B$12:$B$458,$B138,'C-Existing'!P$12:P$458)</f>
        <v>0</v>
      </c>
      <c r="Q138" s="37">
        <f>SUMIF('C-Existing'!$B$12:$B$458,$B138,'C-Existing'!Q$12:Q$458)</f>
        <v>0</v>
      </c>
      <c r="R138" s="37">
        <f>SUMIF('C-Existing'!$B$12:$B$458,$B138,'C-Existing'!R$12:R$458)</f>
        <v>0</v>
      </c>
      <c r="S138" s="37">
        <f>SUMIF('C-Existing'!$B$12:$B$458,$B138,'C-Existing'!S$12:S$458)</f>
        <v>0</v>
      </c>
      <c r="T138" s="37">
        <f>SUMIF('C-Existing'!$B$12:$B$458,$B138,'C-Existing'!T$12:T$458)</f>
        <v>0</v>
      </c>
      <c r="U138" s="37">
        <f>SUMIF('C-Existing'!$B$12:$B$458,$B138,'C-Existing'!U$12:U$458)</f>
        <v>1</v>
      </c>
      <c r="V138" s="37">
        <f>SUMIF('C-Existing'!$B$12:$B$458,$B138,'C-Existing'!V$12:V$458)</f>
        <v>0</v>
      </c>
      <c r="W138" s="37">
        <f>SUMIF('C-Existing'!$B$12:$B$458,$B138,'C-Existing'!W$12:W$458)</f>
        <v>0</v>
      </c>
      <c r="X138" s="37">
        <f>SUMIF('C-Existing'!$B$12:$B$458,$B138,'C-Existing'!X$12:X$458)</f>
        <v>209</v>
      </c>
      <c r="Y138" s="37">
        <f>SUMIF('C-Existing'!$B$12:$B$458,$B138,'C-Existing'!Y$12:Y$458)</f>
        <v>0</v>
      </c>
      <c r="Z138" s="37">
        <f>SUMIF('C-Existing'!$B$12:$B$458,$B138,'C-Existing'!Z$12:Z$458)</f>
        <v>0</v>
      </c>
      <c r="AA138" s="37">
        <f>SUMIF('C-Existing'!$B$12:$B$458,$B138,'C-Existing'!AA$12:AA$458)</f>
        <v>0</v>
      </c>
      <c r="AB138" s="37">
        <f>SUMIF('C-Existing'!$B$12:$B$458,$B138,'C-Existing'!AB$12:AB$458)</f>
        <v>0</v>
      </c>
      <c r="AC138" s="37">
        <f>SUMIF('C-Existing'!$B$12:$B$458,$B138,'C-Existing'!AC$12:AC$458)</f>
        <v>0</v>
      </c>
      <c r="AD138" s="37">
        <f>SUMIF('C-Existing'!$B$12:$B$458,$B138,'C-Existing'!AD$12:AD$458)</f>
        <v>0</v>
      </c>
      <c r="AE138" s="56">
        <f>SUMIF('C-Existing'!$B$12:$B$458,$B138,'C-Existing'!AE$12:AE$458)</f>
        <v>9.6699999999999994E-2</v>
      </c>
      <c r="AF138" s="37">
        <f>SUMIF('C-Existing'!$B$12:$B$458,$B138,'C-Existing'!AF$12:AF$458)</f>
        <v>0</v>
      </c>
      <c r="AG138" s="37">
        <f>SUMIF('C-Existing'!$B$12:$B$458,$B138,'C-Existing'!AG$12:AG$458)</f>
        <v>0</v>
      </c>
      <c r="AH138" s="102">
        <f>SUMIF('C-Existing'!$B$12:$B$458,$B138,'C-Existing'!AH$12:AH$458)</f>
        <v>0</v>
      </c>
      <c r="AI138" s="37">
        <f>SUMIF('C-Existing'!$B$12:$B$458,$B138,'C-Existing'!AI$12:AI$458)</f>
        <v>0</v>
      </c>
      <c r="AJ138" s="37">
        <f>SUMIF('C-Existing'!$B$12:$B$458,$B138,'C-Existing'!AJ$12:AJ$458)</f>
        <v>0</v>
      </c>
      <c r="AK138" s="37">
        <f>SUMIF('C-Existing'!$B$12:$B$458,$B138,'C-Existing'!AK$12:AK$458)</f>
        <v>0</v>
      </c>
      <c r="AL138" s="37">
        <f>SUMIF('C-Existing'!$B$12:$B$458,$B138,'C-Existing'!AL$12:AL$458)</f>
        <v>0</v>
      </c>
      <c r="AM138" s="37">
        <f>SUMIF('C-Existing'!$B$12:$B$458,$B138,'C-Existing'!AM$12:AM$458)</f>
        <v>0</v>
      </c>
      <c r="AN138" s="37">
        <f>SUMIF('C-Existing'!$B$12:$B$458,$B138,'C-Existing'!AN$12:AN$458)</f>
        <v>0</v>
      </c>
      <c r="AR138" s="37"/>
    </row>
    <row r="139" spans="1:44" x14ac:dyDescent="0.2">
      <c r="A139" s="1">
        <f t="shared" si="5"/>
        <v>11</v>
      </c>
      <c r="B139" s="101">
        <f t="shared" si="7"/>
        <v>47087</v>
      </c>
      <c r="C139" s="37">
        <f>SUMIF('C-Existing'!$B$12:$B$458,$B139,'C-Existing'!C$12:C$458)</f>
        <v>0</v>
      </c>
      <c r="D139" s="37">
        <f>SUMIF('C-Existing'!$B$12:$B$458,$B139,'C-Existing'!D$12:D$458)</f>
        <v>164771044.91000003</v>
      </c>
      <c r="E139" s="37">
        <f>SUMIF('C-Existing'!$B$12:$B$458,$B139,'C-Existing'!E$12:E$458)</f>
        <v>0</v>
      </c>
      <c r="F139" s="37">
        <f>SUMIF('C-Existing'!$B$12:$B$458,$B139,'C-Existing'!F$12:F$458)</f>
        <v>0</v>
      </c>
      <c r="G139" s="37">
        <f>SUMIF('C-Existing'!$B$12:$B$458,$B139,'C-Existing'!G$12:G$458)</f>
        <v>0</v>
      </c>
      <c r="H139" s="37">
        <f>SUMIF('C-Existing'!$B$12:$B$458,$B139,'C-Existing'!H$12:H$458)</f>
        <v>0</v>
      </c>
      <c r="I139" s="37">
        <f>SUMIF('C-Existing'!$B$12:$B$458,$B139,'C-Existing'!I$12:I$458)</f>
        <v>0</v>
      </c>
      <c r="J139" s="37">
        <f>SUMIF('C-Existing'!$B$12:$B$458,$B139,'C-Existing'!J$12:J$458)</f>
        <v>0</v>
      </c>
      <c r="K139" s="37">
        <f>SUMIF('C-Existing'!$B$12:$B$458,$B139,'C-Existing'!K$12:K$458)</f>
        <v>0</v>
      </c>
      <c r="L139" s="37">
        <f>SUMIF('C-Existing'!$B$12:$B$458,$B139,'C-Existing'!L$12:L$458)</f>
        <v>0</v>
      </c>
      <c r="M139" s="37">
        <f>SUMIF('C-Existing'!$B$12:$B$458,$B139,'C-Existing'!M$12:M$458)</f>
        <v>0</v>
      </c>
      <c r="N139" s="37">
        <f>SUMIF('C-Existing'!$B$12:$B$458,$B139,'C-Existing'!N$12:N$458)</f>
        <v>0</v>
      </c>
      <c r="O139" s="37">
        <f>SUMIF('C-Existing'!$B$12:$B$458,$B139,'C-Existing'!O$12:O$458)</f>
        <v>0</v>
      </c>
      <c r="P139" s="37">
        <f>SUMIF('C-Existing'!$B$12:$B$458,$B139,'C-Existing'!P$12:P$458)</f>
        <v>0</v>
      </c>
      <c r="Q139" s="37">
        <f>SUMIF('C-Existing'!$B$12:$B$458,$B139,'C-Existing'!Q$12:Q$458)</f>
        <v>0</v>
      </c>
      <c r="R139" s="37">
        <f>SUMIF('C-Existing'!$B$12:$B$458,$B139,'C-Existing'!R$12:R$458)</f>
        <v>0</v>
      </c>
      <c r="S139" s="37">
        <f>SUMIF('C-Existing'!$B$12:$B$458,$B139,'C-Existing'!S$12:S$458)</f>
        <v>0</v>
      </c>
      <c r="T139" s="37">
        <f>SUMIF('C-Existing'!$B$12:$B$458,$B139,'C-Existing'!T$12:T$458)</f>
        <v>0</v>
      </c>
      <c r="U139" s="37">
        <f>SUMIF('C-Existing'!$B$12:$B$458,$B139,'C-Existing'!U$12:U$458)</f>
        <v>1</v>
      </c>
      <c r="V139" s="37">
        <f>SUMIF('C-Existing'!$B$12:$B$458,$B139,'C-Existing'!V$12:V$458)</f>
        <v>0</v>
      </c>
      <c r="W139" s="37">
        <f>SUMIF('C-Existing'!$B$12:$B$458,$B139,'C-Existing'!W$12:W$458)</f>
        <v>0</v>
      </c>
      <c r="X139" s="37">
        <f>SUMIF('C-Existing'!$B$12:$B$458,$B139,'C-Existing'!X$12:X$458)</f>
        <v>209</v>
      </c>
      <c r="Y139" s="37">
        <f>SUMIF('C-Existing'!$B$12:$B$458,$B139,'C-Existing'!Y$12:Y$458)</f>
        <v>0</v>
      </c>
      <c r="Z139" s="37">
        <f>SUMIF('C-Existing'!$B$12:$B$458,$B139,'C-Existing'!Z$12:Z$458)</f>
        <v>0</v>
      </c>
      <c r="AA139" s="37">
        <f>SUMIF('C-Existing'!$B$12:$B$458,$B139,'C-Existing'!AA$12:AA$458)</f>
        <v>0</v>
      </c>
      <c r="AB139" s="37">
        <f>SUMIF('C-Existing'!$B$12:$B$458,$B139,'C-Existing'!AB$12:AB$458)</f>
        <v>0</v>
      </c>
      <c r="AC139" s="37">
        <f>SUMIF('C-Existing'!$B$12:$B$458,$B139,'C-Existing'!AC$12:AC$458)</f>
        <v>0</v>
      </c>
      <c r="AD139" s="37">
        <f>SUMIF('C-Existing'!$B$12:$B$458,$B139,'C-Existing'!AD$12:AD$458)</f>
        <v>0</v>
      </c>
      <c r="AE139" s="56">
        <f>SUMIF('C-Existing'!$B$12:$B$458,$B139,'C-Existing'!AE$12:AE$458)</f>
        <v>9.6699999999999994E-2</v>
      </c>
      <c r="AF139" s="37">
        <f>SUMIF('C-Existing'!$B$12:$B$458,$B139,'C-Existing'!AF$12:AF$458)</f>
        <v>0</v>
      </c>
      <c r="AG139" s="37">
        <f>SUMIF('C-Existing'!$B$12:$B$458,$B139,'C-Existing'!AG$12:AG$458)</f>
        <v>0</v>
      </c>
      <c r="AH139" s="102">
        <f>SUMIF('C-Existing'!$B$12:$B$458,$B139,'C-Existing'!AH$12:AH$458)</f>
        <v>0</v>
      </c>
      <c r="AI139" s="37">
        <f>SUMIF('C-Existing'!$B$12:$B$458,$B139,'C-Existing'!AI$12:AI$458)</f>
        <v>0</v>
      </c>
      <c r="AJ139" s="37">
        <f>SUMIF('C-Existing'!$B$12:$B$458,$B139,'C-Existing'!AJ$12:AJ$458)</f>
        <v>0</v>
      </c>
      <c r="AK139" s="37">
        <f>SUMIF('C-Existing'!$B$12:$B$458,$B139,'C-Existing'!AK$12:AK$458)</f>
        <v>0</v>
      </c>
      <c r="AL139" s="37">
        <f>SUMIF('C-Existing'!$B$12:$B$458,$B139,'C-Existing'!AL$12:AL$458)</f>
        <v>0</v>
      </c>
      <c r="AM139" s="37">
        <f>SUMIF('C-Existing'!$B$12:$B$458,$B139,'C-Existing'!AM$12:AM$458)</f>
        <v>0</v>
      </c>
      <c r="AN139" s="37">
        <f>SUMIF('C-Existing'!$B$12:$B$458,$B139,'C-Existing'!AN$12:AN$458)</f>
        <v>0</v>
      </c>
      <c r="AR139" s="37"/>
    </row>
    <row r="140" spans="1:44" x14ac:dyDescent="0.2">
      <c r="A140" s="1">
        <f t="shared" si="5"/>
        <v>12</v>
      </c>
      <c r="B140" s="101">
        <f t="shared" si="7"/>
        <v>47118</v>
      </c>
      <c r="C140" s="37">
        <f>SUMIF('C-Existing'!$B$12:$B$458,$B140,'C-Existing'!C$12:C$458)</f>
        <v>0</v>
      </c>
      <c r="D140" s="37">
        <f>SUMIF('C-Existing'!$B$12:$B$458,$B140,'C-Existing'!D$12:D$458)</f>
        <v>164771044.91000003</v>
      </c>
      <c r="E140" s="37">
        <f>SUMIF('C-Existing'!$B$12:$B$458,$B140,'C-Existing'!E$12:E$458)</f>
        <v>0</v>
      </c>
      <c r="F140" s="37">
        <f>SUMIF('C-Existing'!$B$12:$B$458,$B140,'C-Existing'!F$12:F$458)</f>
        <v>0</v>
      </c>
      <c r="G140" s="37">
        <f>SUMIF('C-Existing'!$B$12:$B$458,$B140,'C-Existing'!G$12:G$458)</f>
        <v>0</v>
      </c>
      <c r="H140" s="37">
        <f>SUMIF('C-Existing'!$B$12:$B$458,$B140,'C-Existing'!H$12:H$458)</f>
        <v>0</v>
      </c>
      <c r="I140" s="37">
        <f>SUMIF('C-Existing'!$B$12:$B$458,$B140,'C-Existing'!I$12:I$458)</f>
        <v>0</v>
      </c>
      <c r="J140" s="37">
        <f>SUMIF('C-Existing'!$B$12:$B$458,$B140,'C-Existing'!J$12:J$458)</f>
        <v>0</v>
      </c>
      <c r="K140" s="37">
        <f>SUMIF('C-Existing'!$B$12:$B$458,$B140,'C-Existing'!K$12:K$458)</f>
        <v>0</v>
      </c>
      <c r="L140" s="37">
        <f>SUMIF('C-Existing'!$B$12:$B$458,$B140,'C-Existing'!L$12:L$458)</f>
        <v>0</v>
      </c>
      <c r="M140" s="37">
        <f>SUMIF('C-Existing'!$B$12:$B$458,$B140,'C-Existing'!M$12:M$458)</f>
        <v>0</v>
      </c>
      <c r="N140" s="37">
        <f>SUMIF('C-Existing'!$B$12:$B$458,$B140,'C-Existing'!N$12:N$458)</f>
        <v>0</v>
      </c>
      <c r="O140" s="37">
        <f>SUMIF('C-Existing'!$B$12:$B$458,$B140,'C-Existing'!O$12:O$458)</f>
        <v>0</v>
      </c>
      <c r="P140" s="37">
        <f>SUMIF('C-Existing'!$B$12:$B$458,$B140,'C-Existing'!P$12:P$458)</f>
        <v>0</v>
      </c>
      <c r="Q140" s="37">
        <f>SUMIF('C-Existing'!$B$12:$B$458,$B140,'C-Existing'!Q$12:Q$458)</f>
        <v>0</v>
      </c>
      <c r="R140" s="37">
        <f>SUMIF('C-Existing'!$B$12:$B$458,$B140,'C-Existing'!R$12:R$458)</f>
        <v>0</v>
      </c>
      <c r="S140" s="37">
        <f>SUMIF('C-Existing'!$B$12:$B$458,$B140,'C-Existing'!S$12:S$458)</f>
        <v>0</v>
      </c>
      <c r="T140" s="37">
        <f>SUMIF('C-Existing'!$B$12:$B$458,$B140,'C-Existing'!T$12:T$458)</f>
        <v>0</v>
      </c>
      <c r="U140" s="37">
        <f>SUMIF('C-Existing'!$B$12:$B$458,$B140,'C-Existing'!U$12:U$458)</f>
        <v>1</v>
      </c>
      <c r="V140" s="37">
        <f>SUMIF('C-Existing'!$B$12:$B$458,$B140,'C-Existing'!V$12:V$458)</f>
        <v>0</v>
      </c>
      <c r="W140" s="37">
        <f>SUMIF('C-Existing'!$B$12:$B$458,$B140,'C-Existing'!W$12:W$458)</f>
        <v>0</v>
      </c>
      <c r="X140" s="37">
        <f>SUMIF('C-Existing'!$B$12:$B$458,$B140,'C-Existing'!X$12:X$458)</f>
        <v>209</v>
      </c>
      <c r="Y140" s="37">
        <f>SUMIF('C-Existing'!$B$12:$B$458,$B140,'C-Existing'!Y$12:Y$458)</f>
        <v>0</v>
      </c>
      <c r="Z140" s="37">
        <f>SUMIF('C-Existing'!$B$12:$B$458,$B140,'C-Existing'!Z$12:Z$458)</f>
        <v>0</v>
      </c>
      <c r="AA140" s="37">
        <f>SUMIF('C-Existing'!$B$12:$B$458,$B140,'C-Existing'!AA$12:AA$458)</f>
        <v>0</v>
      </c>
      <c r="AB140" s="37">
        <f>SUMIF('C-Existing'!$B$12:$B$458,$B140,'C-Existing'!AB$12:AB$458)</f>
        <v>0</v>
      </c>
      <c r="AC140" s="37">
        <f>SUMIF('C-Existing'!$B$12:$B$458,$B140,'C-Existing'!AC$12:AC$458)</f>
        <v>0</v>
      </c>
      <c r="AD140" s="37">
        <f>SUMIF('C-Existing'!$B$12:$B$458,$B140,'C-Existing'!AD$12:AD$458)</f>
        <v>0</v>
      </c>
      <c r="AE140" s="56">
        <f>SUMIF('C-Existing'!$B$12:$B$458,$B140,'C-Existing'!AE$12:AE$458)</f>
        <v>9.6699999999999994E-2</v>
      </c>
      <c r="AF140" s="37">
        <f>SUMIF('C-Existing'!$B$12:$B$458,$B140,'C-Existing'!AF$12:AF$458)</f>
        <v>0</v>
      </c>
      <c r="AG140" s="37">
        <f>SUMIF('C-Existing'!$B$12:$B$458,$B140,'C-Existing'!AG$12:AG$458)</f>
        <v>0</v>
      </c>
      <c r="AH140" s="102">
        <f>SUMIF('C-Existing'!$B$12:$B$458,$B140,'C-Existing'!AH$12:AH$458)</f>
        <v>0</v>
      </c>
      <c r="AI140" s="37">
        <f>SUMIF('C-Existing'!$B$12:$B$458,$B140,'C-Existing'!AI$12:AI$458)</f>
        <v>0</v>
      </c>
      <c r="AJ140" s="37">
        <f>SUMIF('C-Existing'!$B$12:$B$458,$B140,'C-Existing'!AJ$12:AJ$458)</f>
        <v>0</v>
      </c>
      <c r="AK140" s="37">
        <f>SUMIF('C-Existing'!$B$12:$B$458,$B140,'C-Existing'!AK$12:AK$458)</f>
        <v>0</v>
      </c>
      <c r="AL140" s="37">
        <f>SUMIF('C-Existing'!$B$12:$B$458,$B140,'C-Existing'!AL$12:AL$458)</f>
        <v>0</v>
      </c>
      <c r="AM140" s="37">
        <f>SUMIF('C-Existing'!$B$12:$B$458,$B140,'C-Existing'!AM$12:AM$458)</f>
        <v>0</v>
      </c>
      <c r="AN140" s="37">
        <f>SUMIF('C-Existing'!$B$12:$B$458,$B140,'C-Existing'!AN$12:AN$458)</f>
        <v>0</v>
      </c>
      <c r="AR140" s="37"/>
    </row>
    <row r="141" spans="1:44" x14ac:dyDescent="0.2">
      <c r="A141" s="1">
        <f t="shared" ref="A141:A187" si="8">MONTH(B141)</f>
        <v>1</v>
      </c>
      <c r="B141" s="101">
        <f t="shared" ref="B141:B172" si="9">EOMONTH(B140,1)</f>
        <v>47149</v>
      </c>
      <c r="C141" s="37">
        <f>SUMIF('C-Existing'!$B$12:$B$458,$B141,'C-Existing'!C$12:C$458)</f>
        <v>0</v>
      </c>
      <c r="D141" s="37">
        <f>SUMIF('C-Existing'!$B$12:$B$458,$B141,'C-Existing'!D$12:D$458)</f>
        <v>164771044.91000003</v>
      </c>
      <c r="E141" s="37">
        <f>SUMIF('C-Existing'!$B$12:$B$458,$B141,'C-Existing'!E$12:E$458)</f>
        <v>0</v>
      </c>
      <c r="F141" s="37">
        <f>SUMIF('C-Existing'!$B$12:$B$458,$B141,'C-Existing'!F$12:F$458)</f>
        <v>0</v>
      </c>
      <c r="G141" s="37">
        <f>SUMIF('C-Existing'!$B$12:$B$458,$B141,'C-Existing'!G$12:G$458)</f>
        <v>0</v>
      </c>
      <c r="H141" s="37">
        <f>SUMIF('C-Existing'!$B$12:$B$458,$B141,'C-Existing'!H$12:H$458)</f>
        <v>0</v>
      </c>
      <c r="I141" s="37">
        <f>SUMIF('C-Existing'!$B$12:$B$458,$B141,'C-Existing'!I$12:I$458)</f>
        <v>0</v>
      </c>
      <c r="J141" s="37">
        <f>SUMIF('C-Existing'!$B$12:$B$458,$B141,'C-Existing'!J$12:J$458)</f>
        <v>0</v>
      </c>
      <c r="K141" s="37">
        <f>SUMIF('C-Existing'!$B$12:$B$458,$B141,'C-Existing'!K$12:K$458)</f>
        <v>0</v>
      </c>
      <c r="L141" s="37">
        <f>SUMIF('C-Existing'!$B$12:$B$458,$B141,'C-Existing'!L$12:L$458)</f>
        <v>0</v>
      </c>
      <c r="M141" s="37">
        <f>SUMIF('C-Existing'!$B$12:$B$458,$B141,'C-Existing'!M$12:M$458)</f>
        <v>0</v>
      </c>
      <c r="N141" s="37">
        <f>SUMIF('C-Existing'!$B$12:$B$458,$B141,'C-Existing'!N$12:N$458)</f>
        <v>0</v>
      </c>
      <c r="O141" s="37">
        <f>SUMIF('C-Existing'!$B$12:$B$458,$B141,'C-Existing'!O$12:O$458)</f>
        <v>0</v>
      </c>
      <c r="P141" s="37">
        <f>SUMIF('C-Existing'!$B$12:$B$458,$B141,'C-Existing'!P$12:P$458)</f>
        <v>0</v>
      </c>
      <c r="Q141" s="37">
        <f>SUMIF('C-Existing'!$B$12:$B$458,$B141,'C-Existing'!Q$12:Q$458)</f>
        <v>0</v>
      </c>
      <c r="R141" s="37">
        <f>SUMIF('C-Existing'!$B$12:$B$458,$B141,'C-Existing'!R$12:R$458)</f>
        <v>0</v>
      </c>
      <c r="S141" s="37">
        <f>SUMIF('C-Existing'!$B$12:$B$458,$B141,'C-Existing'!S$12:S$458)</f>
        <v>0</v>
      </c>
      <c r="T141" s="37">
        <f>SUMIF('C-Existing'!$B$12:$B$458,$B141,'C-Existing'!T$12:T$458)</f>
        <v>0</v>
      </c>
      <c r="U141" s="37">
        <f>SUMIF('C-Existing'!$B$12:$B$458,$B141,'C-Existing'!U$12:U$458)</f>
        <v>1</v>
      </c>
      <c r="V141" s="37">
        <f>SUMIF('C-Existing'!$B$12:$B$458,$B141,'C-Existing'!V$12:V$458)</f>
        <v>0</v>
      </c>
      <c r="W141" s="37">
        <f>SUMIF('C-Existing'!$B$12:$B$458,$B141,'C-Existing'!W$12:W$458)</f>
        <v>0</v>
      </c>
      <c r="X141" s="37">
        <f>SUMIF('C-Existing'!$B$12:$B$458,$B141,'C-Existing'!X$12:X$458)</f>
        <v>209</v>
      </c>
      <c r="Y141" s="37">
        <f>SUMIF('C-Existing'!$B$12:$B$458,$B141,'C-Existing'!Y$12:Y$458)</f>
        <v>0</v>
      </c>
      <c r="Z141" s="37">
        <f>SUMIF('C-Existing'!$B$12:$B$458,$B141,'C-Existing'!Z$12:Z$458)</f>
        <v>0</v>
      </c>
      <c r="AA141" s="37">
        <f>SUMIF('C-Existing'!$B$12:$B$458,$B141,'C-Existing'!AA$12:AA$458)</f>
        <v>0</v>
      </c>
      <c r="AB141" s="37">
        <f>SUMIF('C-Existing'!$B$12:$B$458,$B141,'C-Existing'!AB$12:AB$458)</f>
        <v>0</v>
      </c>
      <c r="AC141" s="37">
        <f>SUMIF('C-Existing'!$B$12:$B$458,$B141,'C-Existing'!AC$12:AC$458)</f>
        <v>0</v>
      </c>
      <c r="AD141" s="37">
        <f>SUMIF('C-Existing'!$B$12:$B$458,$B141,'C-Existing'!AD$12:AD$458)</f>
        <v>0</v>
      </c>
      <c r="AE141" s="56">
        <f>SUMIF('C-Existing'!$B$12:$B$458,$B141,'C-Existing'!AE$12:AE$458)</f>
        <v>9.6699999999999994E-2</v>
      </c>
      <c r="AF141" s="37">
        <f>SUMIF('C-Existing'!$B$12:$B$458,$B141,'C-Existing'!AF$12:AF$458)</f>
        <v>0</v>
      </c>
      <c r="AG141" s="37">
        <f>SUMIF('C-Existing'!$B$12:$B$458,$B141,'C-Existing'!AG$12:AG$458)</f>
        <v>0</v>
      </c>
      <c r="AH141" s="102">
        <f>SUMIF('C-Existing'!$B$12:$B$458,$B141,'C-Existing'!AH$12:AH$458)</f>
        <v>0</v>
      </c>
      <c r="AI141" s="37">
        <f>SUMIF('C-Existing'!$B$12:$B$458,$B141,'C-Existing'!AI$12:AI$458)</f>
        <v>0</v>
      </c>
      <c r="AJ141" s="37">
        <f>SUMIF('C-Existing'!$B$12:$B$458,$B141,'C-Existing'!AJ$12:AJ$458)</f>
        <v>0</v>
      </c>
      <c r="AK141" s="37">
        <f>SUMIF('C-Existing'!$B$12:$B$458,$B141,'C-Existing'!AK$12:AK$458)</f>
        <v>0</v>
      </c>
      <c r="AL141" s="37">
        <f>SUMIF('C-Existing'!$B$12:$B$458,$B141,'C-Existing'!AL$12:AL$458)</f>
        <v>0</v>
      </c>
      <c r="AM141" s="37">
        <f>SUMIF('C-Existing'!$B$12:$B$458,$B141,'C-Existing'!AM$12:AM$458)</f>
        <v>0</v>
      </c>
      <c r="AN141" s="37">
        <f>SUMIF('C-Existing'!$B$12:$B$458,$B141,'C-Existing'!AN$12:AN$458)</f>
        <v>0</v>
      </c>
      <c r="AR141" s="37"/>
    </row>
    <row r="142" spans="1:44" x14ac:dyDescent="0.2">
      <c r="A142" s="1">
        <f t="shared" si="8"/>
        <v>2</v>
      </c>
      <c r="B142" s="101">
        <f t="shared" si="9"/>
        <v>47177</v>
      </c>
      <c r="C142" s="37">
        <f>SUMIF('C-Existing'!$B$12:$B$458,$B142,'C-Existing'!C$12:C$458)</f>
        <v>0</v>
      </c>
      <c r="D142" s="37">
        <f>SUMIF('C-Existing'!$B$12:$B$458,$B142,'C-Existing'!D$12:D$458)</f>
        <v>164771044.91000003</v>
      </c>
      <c r="E142" s="37">
        <f>SUMIF('C-Existing'!$B$12:$B$458,$B142,'C-Existing'!E$12:E$458)</f>
        <v>0</v>
      </c>
      <c r="F142" s="37">
        <f>SUMIF('C-Existing'!$B$12:$B$458,$B142,'C-Existing'!F$12:F$458)</f>
        <v>0</v>
      </c>
      <c r="G142" s="37">
        <f>SUMIF('C-Existing'!$B$12:$B$458,$B142,'C-Existing'!G$12:G$458)</f>
        <v>0</v>
      </c>
      <c r="H142" s="37">
        <f>SUMIF('C-Existing'!$B$12:$B$458,$B142,'C-Existing'!H$12:H$458)</f>
        <v>0</v>
      </c>
      <c r="I142" s="37">
        <f>SUMIF('C-Existing'!$B$12:$B$458,$B142,'C-Existing'!I$12:I$458)</f>
        <v>0</v>
      </c>
      <c r="J142" s="37">
        <f>SUMIF('C-Existing'!$B$12:$B$458,$B142,'C-Existing'!J$12:J$458)</f>
        <v>0</v>
      </c>
      <c r="K142" s="37">
        <f>SUMIF('C-Existing'!$B$12:$B$458,$B142,'C-Existing'!K$12:K$458)</f>
        <v>0</v>
      </c>
      <c r="L142" s="37">
        <f>SUMIF('C-Existing'!$B$12:$B$458,$B142,'C-Existing'!L$12:L$458)</f>
        <v>0</v>
      </c>
      <c r="M142" s="37">
        <f>SUMIF('C-Existing'!$B$12:$B$458,$B142,'C-Existing'!M$12:M$458)</f>
        <v>0</v>
      </c>
      <c r="N142" s="37">
        <f>SUMIF('C-Existing'!$B$12:$B$458,$B142,'C-Existing'!N$12:N$458)</f>
        <v>0</v>
      </c>
      <c r="O142" s="37">
        <f>SUMIF('C-Existing'!$B$12:$B$458,$B142,'C-Existing'!O$12:O$458)</f>
        <v>0</v>
      </c>
      <c r="P142" s="37">
        <f>SUMIF('C-Existing'!$B$12:$B$458,$B142,'C-Existing'!P$12:P$458)</f>
        <v>0</v>
      </c>
      <c r="Q142" s="37">
        <f>SUMIF('C-Existing'!$B$12:$B$458,$B142,'C-Existing'!Q$12:Q$458)</f>
        <v>0</v>
      </c>
      <c r="R142" s="37">
        <f>SUMIF('C-Existing'!$B$12:$B$458,$B142,'C-Existing'!R$12:R$458)</f>
        <v>0</v>
      </c>
      <c r="S142" s="37">
        <f>SUMIF('C-Existing'!$B$12:$B$458,$B142,'C-Existing'!S$12:S$458)</f>
        <v>0</v>
      </c>
      <c r="T142" s="37">
        <f>SUMIF('C-Existing'!$B$12:$B$458,$B142,'C-Existing'!T$12:T$458)</f>
        <v>0</v>
      </c>
      <c r="U142" s="37">
        <f>SUMIF('C-Existing'!$B$12:$B$458,$B142,'C-Existing'!U$12:U$458)</f>
        <v>1</v>
      </c>
      <c r="V142" s="37">
        <f>SUMIF('C-Existing'!$B$12:$B$458,$B142,'C-Existing'!V$12:V$458)</f>
        <v>0</v>
      </c>
      <c r="W142" s="37">
        <f>SUMIF('C-Existing'!$B$12:$B$458,$B142,'C-Existing'!W$12:W$458)</f>
        <v>0</v>
      </c>
      <c r="X142" s="37">
        <f>SUMIF('C-Existing'!$B$12:$B$458,$B142,'C-Existing'!X$12:X$458)</f>
        <v>209</v>
      </c>
      <c r="Y142" s="37">
        <f>SUMIF('C-Existing'!$B$12:$B$458,$B142,'C-Existing'!Y$12:Y$458)</f>
        <v>0</v>
      </c>
      <c r="Z142" s="37">
        <f>SUMIF('C-Existing'!$B$12:$B$458,$B142,'C-Existing'!Z$12:Z$458)</f>
        <v>0</v>
      </c>
      <c r="AA142" s="37">
        <f>SUMIF('C-Existing'!$B$12:$B$458,$B142,'C-Existing'!AA$12:AA$458)</f>
        <v>0</v>
      </c>
      <c r="AB142" s="37">
        <f>SUMIF('C-Existing'!$B$12:$B$458,$B142,'C-Existing'!AB$12:AB$458)</f>
        <v>0</v>
      </c>
      <c r="AC142" s="37">
        <f>SUMIF('C-Existing'!$B$12:$B$458,$B142,'C-Existing'!AC$12:AC$458)</f>
        <v>0</v>
      </c>
      <c r="AD142" s="37">
        <f>SUMIF('C-Existing'!$B$12:$B$458,$B142,'C-Existing'!AD$12:AD$458)</f>
        <v>0</v>
      </c>
      <c r="AE142" s="56">
        <f>SUMIF('C-Existing'!$B$12:$B$458,$B142,'C-Existing'!AE$12:AE$458)</f>
        <v>9.6699999999999994E-2</v>
      </c>
      <c r="AF142" s="37">
        <f>SUMIF('C-Existing'!$B$12:$B$458,$B142,'C-Existing'!AF$12:AF$458)</f>
        <v>0</v>
      </c>
      <c r="AG142" s="37">
        <f>SUMIF('C-Existing'!$B$12:$B$458,$B142,'C-Existing'!AG$12:AG$458)</f>
        <v>0</v>
      </c>
      <c r="AH142" s="102">
        <f>SUMIF('C-Existing'!$B$12:$B$458,$B142,'C-Existing'!AH$12:AH$458)</f>
        <v>0</v>
      </c>
      <c r="AI142" s="37">
        <f>SUMIF('C-Existing'!$B$12:$B$458,$B142,'C-Existing'!AI$12:AI$458)</f>
        <v>0</v>
      </c>
      <c r="AJ142" s="37">
        <f>SUMIF('C-Existing'!$B$12:$B$458,$B142,'C-Existing'!AJ$12:AJ$458)</f>
        <v>0</v>
      </c>
      <c r="AK142" s="37">
        <f>SUMIF('C-Existing'!$B$12:$B$458,$B142,'C-Existing'!AK$12:AK$458)</f>
        <v>0</v>
      </c>
      <c r="AL142" s="37">
        <f>SUMIF('C-Existing'!$B$12:$B$458,$B142,'C-Existing'!AL$12:AL$458)</f>
        <v>0</v>
      </c>
      <c r="AM142" s="37">
        <f>SUMIF('C-Existing'!$B$12:$B$458,$B142,'C-Existing'!AM$12:AM$458)</f>
        <v>0</v>
      </c>
      <c r="AN142" s="37">
        <f>SUMIF('C-Existing'!$B$12:$B$458,$B142,'C-Existing'!AN$12:AN$458)</f>
        <v>0</v>
      </c>
      <c r="AR142" s="37"/>
    </row>
    <row r="143" spans="1:44" x14ac:dyDescent="0.2">
      <c r="A143" s="1">
        <f t="shared" si="8"/>
        <v>3</v>
      </c>
      <c r="B143" s="101">
        <f t="shared" si="9"/>
        <v>47208</v>
      </c>
      <c r="C143" s="37">
        <f>SUMIF('C-Existing'!$B$12:$B$458,$B143,'C-Existing'!C$12:C$458)</f>
        <v>0</v>
      </c>
      <c r="D143" s="37">
        <f>SUMIF('C-Existing'!$B$12:$B$458,$B143,'C-Existing'!D$12:D$458)</f>
        <v>164771044.91000003</v>
      </c>
      <c r="E143" s="37">
        <f>SUMIF('C-Existing'!$B$12:$B$458,$B143,'C-Existing'!E$12:E$458)</f>
        <v>0</v>
      </c>
      <c r="F143" s="37">
        <f>SUMIF('C-Existing'!$B$12:$B$458,$B143,'C-Existing'!F$12:F$458)</f>
        <v>0</v>
      </c>
      <c r="G143" s="37">
        <f>SUMIF('C-Existing'!$B$12:$B$458,$B143,'C-Existing'!G$12:G$458)</f>
        <v>0</v>
      </c>
      <c r="H143" s="37">
        <f>SUMIF('C-Existing'!$B$12:$B$458,$B143,'C-Existing'!H$12:H$458)</f>
        <v>0</v>
      </c>
      <c r="I143" s="37">
        <f>SUMIF('C-Existing'!$B$12:$B$458,$B143,'C-Existing'!I$12:I$458)</f>
        <v>0</v>
      </c>
      <c r="J143" s="37">
        <f>SUMIF('C-Existing'!$B$12:$B$458,$B143,'C-Existing'!J$12:J$458)</f>
        <v>0</v>
      </c>
      <c r="K143" s="37">
        <f>SUMIF('C-Existing'!$B$12:$B$458,$B143,'C-Existing'!K$12:K$458)</f>
        <v>0</v>
      </c>
      <c r="L143" s="37">
        <f>SUMIF('C-Existing'!$B$12:$B$458,$B143,'C-Existing'!L$12:L$458)</f>
        <v>0</v>
      </c>
      <c r="M143" s="37">
        <f>SUMIF('C-Existing'!$B$12:$B$458,$B143,'C-Existing'!M$12:M$458)</f>
        <v>0</v>
      </c>
      <c r="N143" s="37">
        <f>SUMIF('C-Existing'!$B$12:$B$458,$B143,'C-Existing'!N$12:N$458)</f>
        <v>0</v>
      </c>
      <c r="O143" s="37">
        <f>SUMIF('C-Existing'!$B$12:$B$458,$B143,'C-Existing'!O$12:O$458)</f>
        <v>0</v>
      </c>
      <c r="P143" s="37">
        <f>SUMIF('C-Existing'!$B$12:$B$458,$B143,'C-Existing'!P$12:P$458)</f>
        <v>0</v>
      </c>
      <c r="Q143" s="37">
        <f>SUMIF('C-Existing'!$B$12:$B$458,$B143,'C-Existing'!Q$12:Q$458)</f>
        <v>0</v>
      </c>
      <c r="R143" s="37">
        <f>SUMIF('C-Existing'!$B$12:$B$458,$B143,'C-Existing'!R$12:R$458)</f>
        <v>0</v>
      </c>
      <c r="S143" s="37">
        <f>SUMIF('C-Existing'!$B$12:$B$458,$B143,'C-Existing'!S$12:S$458)</f>
        <v>0</v>
      </c>
      <c r="T143" s="37">
        <f>SUMIF('C-Existing'!$B$12:$B$458,$B143,'C-Existing'!T$12:T$458)</f>
        <v>0</v>
      </c>
      <c r="U143" s="37">
        <f>SUMIF('C-Existing'!$B$12:$B$458,$B143,'C-Existing'!U$12:U$458)</f>
        <v>1</v>
      </c>
      <c r="V143" s="37">
        <f>SUMIF('C-Existing'!$B$12:$B$458,$B143,'C-Existing'!V$12:V$458)</f>
        <v>0</v>
      </c>
      <c r="W143" s="37">
        <f>SUMIF('C-Existing'!$B$12:$B$458,$B143,'C-Existing'!W$12:W$458)</f>
        <v>0</v>
      </c>
      <c r="X143" s="37">
        <f>SUMIF('C-Existing'!$B$12:$B$458,$B143,'C-Existing'!X$12:X$458)</f>
        <v>209</v>
      </c>
      <c r="Y143" s="37">
        <f>SUMIF('C-Existing'!$B$12:$B$458,$B143,'C-Existing'!Y$12:Y$458)</f>
        <v>0</v>
      </c>
      <c r="Z143" s="37">
        <f>SUMIF('C-Existing'!$B$12:$B$458,$B143,'C-Existing'!Z$12:Z$458)</f>
        <v>0</v>
      </c>
      <c r="AA143" s="37">
        <f>SUMIF('C-Existing'!$B$12:$B$458,$B143,'C-Existing'!AA$12:AA$458)</f>
        <v>0</v>
      </c>
      <c r="AB143" s="37">
        <f>SUMIF('C-Existing'!$B$12:$B$458,$B143,'C-Existing'!AB$12:AB$458)</f>
        <v>0</v>
      </c>
      <c r="AC143" s="37">
        <f>SUMIF('C-Existing'!$B$12:$B$458,$B143,'C-Existing'!AC$12:AC$458)</f>
        <v>0</v>
      </c>
      <c r="AD143" s="37">
        <f>SUMIF('C-Existing'!$B$12:$B$458,$B143,'C-Existing'!AD$12:AD$458)</f>
        <v>0</v>
      </c>
      <c r="AE143" s="56">
        <f>SUMIF('C-Existing'!$B$12:$B$458,$B143,'C-Existing'!AE$12:AE$458)</f>
        <v>9.6699999999999994E-2</v>
      </c>
      <c r="AF143" s="37">
        <f>SUMIF('C-Existing'!$B$12:$B$458,$B143,'C-Existing'!AF$12:AF$458)</f>
        <v>0</v>
      </c>
      <c r="AG143" s="37">
        <f>SUMIF('C-Existing'!$B$12:$B$458,$B143,'C-Existing'!AG$12:AG$458)</f>
        <v>0</v>
      </c>
      <c r="AH143" s="102">
        <f>SUMIF('C-Existing'!$B$12:$B$458,$B143,'C-Existing'!AH$12:AH$458)</f>
        <v>0</v>
      </c>
      <c r="AI143" s="37">
        <f>SUMIF('C-Existing'!$B$12:$B$458,$B143,'C-Existing'!AI$12:AI$458)</f>
        <v>0</v>
      </c>
      <c r="AJ143" s="37">
        <f>SUMIF('C-Existing'!$B$12:$B$458,$B143,'C-Existing'!AJ$12:AJ$458)</f>
        <v>0</v>
      </c>
      <c r="AK143" s="37">
        <f>SUMIF('C-Existing'!$B$12:$B$458,$B143,'C-Existing'!AK$12:AK$458)</f>
        <v>0</v>
      </c>
      <c r="AL143" s="37">
        <f>SUMIF('C-Existing'!$B$12:$B$458,$B143,'C-Existing'!AL$12:AL$458)</f>
        <v>0</v>
      </c>
      <c r="AM143" s="37">
        <f>SUMIF('C-Existing'!$B$12:$B$458,$B143,'C-Existing'!AM$12:AM$458)</f>
        <v>0</v>
      </c>
      <c r="AN143" s="37">
        <f>SUMIF('C-Existing'!$B$12:$B$458,$B143,'C-Existing'!AN$12:AN$458)</f>
        <v>0</v>
      </c>
      <c r="AR143" s="37"/>
    </row>
    <row r="144" spans="1:44" x14ac:dyDescent="0.2">
      <c r="A144" s="1">
        <f t="shared" si="8"/>
        <v>4</v>
      </c>
      <c r="B144" s="101">
        <f t="shared" si="9"/>
        <v>47238</v>
      </c>
      <c r="C144" s="37">
        <f>SUMIF('C-Existing'!$B$12:$B$458,$B144,'C-Existing'!C$12:C$458)</f>
        <v>0</v>
      </c>
      <c r="D144" s="37">
        <f>SUMIF('C-Existing'!$B$12:$B$458,$B144,'C-Existing'!D$12:D$458)</f>
        <v>164771044.91000003</v>
      </c>
      <c r="E144" s="37">
        <f>SUMIF('C-Existing'!$B$12:$B$458,$B144,'C-Existing'!E$12:E$458)</f>
        <v>0</v>
      </c>
      <c r="F144" s="37">
        <f>SUMIF('C-Existing'!$B$12:$B$458,$B144,'C-Existing'!F$12:F$458)</f>
        <v>0</v>
      </c>
      <c r="G144" s="37">
        <f>SUMIF('C-Existing'!$B$12:$B$458,$B144,'C-Existing'!G$12:G$458)</f>
        <v>0</v>
      </c>
      <c r="H144" s="37">
        <f>SUMIF('C-Existing'!$B$12:$B$458,$B144,'C-Existing'!H$12:H$458)</f>
        <v>0</v>
      </c>
      <c r="I144" s="37">
        <f>SUMIF('C-Existing'!$B$12:$B$458,$B144,'C-Existing'!I$12:I$458)</f>
        <v>0</v>
      </c>
      <c r="J144" s="37">
        <f>SUMIF('C-Existing'!$B$12:$B$458,$B144,'C-Existing'!J$12:J$458)</f>
        <v>0</v>
      </c>
      <c r="K144" s="37">
        <f>SUMIF('C-Existing'!$B$12:$B$458,$B144,'C-Existing'!K$12:K$458)</f>
        <v>0</v>
      </c>
      <c r="L144" s="37">
        <f>SUMIF('C-Existing'!$B$12:$B$458,$B144,'C-Existing'!L$12:L$458)</f>
        <v>0</v>
      </c>
      <c r="M144" s="37">
        <f>SUMIF('C-Existing'!$B$12:$B$458,$B144,'C-Existing'!M$12:M$458)</f>
        <v>0</v>
      </c>
      <c r="N144" s="37">
        <f>SUMIF('C-Existing'!$B$12:$B$458,$B144,'C-Existing'!N$12:N$458)</f>
        <v>0</v>
      </c>
      <c r="O144" s="37">
        <f>SUMIF('C-Existing'!$B$12:$B$458,$B144,'C-Existing'!O$12:O$458)</f>
        <v>0</v>
      </c>
      <c r="P144" s="37">
        <f>SUMIF('C-Existing'!$B$12:$B$458,$B144,'C-Existing'!P$12:P$458)</f>
        <v>0</v>
      </c>
      <c r="Q144" s="37">
        <f>SUMIF('C-Existing'!$B$12:$B$458,$B144,'C-Existing'!Q$12:Q$458)</f>
        <v>0</v>
      </c>
      <c r="R144" s="37">
        <f>SUMIF('C-Existing'!$B$12:$B$458,$B144,'C-Existing'!R$12:R$458)</f>
        <v>0</v>
      </c>
      <c r="S144" s="37">
        <f>SUMIF('C-Existing'!$B$12:$B$458,$B144,'C-Existing'!S$12:S$458)</f>
        <v>0</v>
      </c>
      <c r="T144" s="37">
        <f>SUMIF('C-Existing'!$B$12:$B$458,$B144,'C-Existing'!T$12:T$458)</f>
        <v>0</v>
      </c>
      <c r="U144" s="37">
        <f>SUMIF('C-Existing'!$B$12:$B$458,$B144,'C-Existing'!U$12:U$458)</f>
        <v>1</v>
      </c>
      <c r="V144" s="37">
        <f>SUMIF('C-Existing'!$B$12:$B$458,$B144,'C-Existing'!V$12:V$458)</f>
        <v>0</v>
      </c>
      <c r="W144" s="37">
        <f>SUMIF('C-Existing'!$B$12:$B$458,$B144,'C-Existing'!W$12:W$458)</f>
        <v>0</v>
      </c>
      <c r="X144" s="37">
        <f>SUMIF('C-Existing'!$B$12:$B$458,$B144,'C-Existing'!X$12:X$458)</f>
        <v>209</v>
      </c>
      <c r="Y144" s="37">
        <f>SUMIF('C-Existing'!$B$12:$B$458,$B144,'C-Existing'!Y$12:Y$458)</f>
        <v>0</v>
      </c>
      <c r="Z144" s="37">
        <f>SUMIF('C-Existing'!$B$12:$B$458,$B144,'C-Existing'!Z$12:Z$458)</f>
        <v>0</v>
      </c>
      <c r="AA144" s="37">
        <f>SUMIF('C-Existing'!$B$12:$B$458,$B144,'C-Existing'!AA$12:AA$458)</f>
        <v>0</v>
      </c>
      <c r="AB144" s="37">
        <f>SUMIF('C-Existing'!$B$12:$B$458,$B144,'C-Existing'!AB$12:AB$458)</f>
        <v>0</v>
      </c>
      <c r="AC144" s="37">
        <f>SUMIF('C-Existing'!$B$12:$B$458,$B144,'C-Existing'!AC$12:AC$458)</f>
        <v>0</v>
      </c>
      <c r="AD144" s="37">
        <f>SUMIF('C-Existing'!$B$12:$B$458,$B144,'C-Existing'!AD$12:AD$458)</f>
        <v>0</v>
      </c>
      <c r="AE144" s="56">
        <f>SUMIF('C-Existing'!$B$12:$B$458,$B144,'C-Existing'!AE$12:AE$458)</f>
        <v>9.6699999999999994E-2</v>
      </c>
      <c r="AF144" s="37">
        <f>SUMIF('C-Existing'!$B$12:$B$458,$B144,'C-Existing'!AF$12:AF$458)</f>
        <v>0</v>
      </c>
      <c r="AG144" s="37">
        <f>SUMIF('C-Existing'!$B$12:$B$458,$B144,'C-Existing'!AG$12:AG$458)</f>
        <v>0</v>
      </c>
      <c r="AH144" s="102">
        <f>SUMIF('C-Existing'!$B$12:$B$458,$B144,'C-Existing'!AH$12:AH$458)</f>
        <v>0</v>
      </c>
      <c r="AI144" s="37">
        <f>SUMIF('C-Existing'!$B$12:$B$458,$B144,'C-Existing'!AI$12:AI$458)</f>
        <v>0</v>
      </c>
      <c r="AJ144" s="37">
        <f>SUMIF('C-Existing'!$B$12:$B$458,$B144,'C-Existing'!AJ$12:AJ$458)</f>
        <v>0</v>
      </c>
      <c r="AK144" s="37">
        <f>SUMIF('C-Existing'!$B$12:$B$458,$B144,'C-Existing'!AK$12:AK$458)</f>
        <v>0</v>
      </c>
      <c r="AL144" s="37">
        <f>SUMIF('C-Existing'!$B$12:$B$458,$B144,'C-Existing'!AL$12:AL$458)</f>
        <v>0</v>
      </c>
      <c r="AM144" s="37">
        <f>SUMIF('C-Existing'!$B$12:$B$458,$B144,'C-Existing'!AM$12:AM$458)</f>
        <v>0</v>
      </c>
      <c r="AN144" s="37">
        <f>SUMIF('C-Existing'!$B$12:$B$458,$B144,'C-Existing'!AN$12:AN$458)</f>
        <v>0</v>
      </c>
      <c r="AR144" s="37"/>
    </row>
    <row r="145" spans="1:44" x14ac:dyDescent="0.2">
      <c r="A145" s="1">
        <f t="shared" si="8"/>
        <v>5</v>
      </c>
      <c r="B145" s="101">
        <f t="shared" si="9"/>
        <v>47269</v>
      </c>
      <c r="C145" s="37">
        <f>SUMIF('C-Existing'!$B$12:$B$458,$B145,'C-Existing'!C$12:C$458)</f>
        <v>0</v>
      </c>
      <c r="D145" s="37">
        <f>SUMIF('C-Existing'!$B$12:$B$458,$B145,'C-Existing'!D$12:D$458)</f>
        <v>164771044.91000003</v>
      </c>
      <c r="E145" s="37">
        <f>SUMIF('C-Existing'!$B$12:$B$458,$B145,'C-Existing'!E$12:E$458)</f>
        <v>0</v>
      </c>
      <c r="F145" s="37">
        <f>SUMIF('C-Existing'!$B$12:$B$458,$B145,'C-Existing'!F$12:F$458)</f>
        <v>0</v>
      </c>
      <c r="G145" s="37">
        <f>SUMIF('C-Existing'!$B$12:$B$458,$B145,'C-Existing'!G$12:G$458)</f>
        <v>0</v>
      </c>
      <c r="H145" s="37">
        <f>SUMIF('C-Existing'!$B$12:$B$458,$B145,'C-Existing'!H$12:H$458)</f>
        <v>0</v>
      </c>
      <c r="I145" s="37">
        <f>SUMIF('C-Existing'!$B$12:$B$458,$B145,'C-Existing'!I$12:I$458)</f>
        <v>0</v>
      </c>
      <c r="J145" s="37">
        <f>SUMIF('C-Existing'!$B$12:$B$458,$B145,'C-Existing'!J$12:J$458)</f>
        <v>0</v>
      </c>
      <c r="K145" s="37">
        <f>SUMIF('C-Existing'!$B$12:$B$458,$B145,'C-Existing'!K$12:K$458)</f>
        <v>0</v>
      </c>
      <c r="L145" s="37">
        <f>SUMIF('C-Existing'!$B$12:$B$458,$B145,'C-Existing'!L$12:L$458)</f>
        <v>0</v>
      </c>
      <c r="M145" s="37">
        <f>SUMIF('C-Existing'!$B$12:$B$458,$B145,'C-Existing'!M$12:M$458)</f>
        <v>0</v>
      </c>
      <c r="N145" s="37">
        <f>SUMIF('C-Existing'!$B$12:$B$458,$B145,'C-Existing'!N$12:N$458)</f>
        <v>0</v>
      </c>
      <c r="O145" s="37">
        <f>SUMIF('C-Existing'!$B$12:$B$458,$B145,'C-Existing'!O$12:O$458)</f>
        <v>0</v>
      </c>
      <c r="P145" s="37">
        <f>SUMIF('C-Existing'!$B$12:$B$458,$B145,'C-Existing'!P$12:P$458)</f>
        <v>0</v>
      </c>
      <c r="Q145" s="37">
        <f>SUMIF('C-Existing'!$B$12:$B$458,$B145,'C-Existing'!Q$12:Q$458)</f>
        <v>0</v>
      </c>
      <c r="R145" s="37">
        <f>SUMIF('C-Existing'!$B$12:$B$458,$B145,'C-Existing'!R$12:R$458)</f>
        <v>0</v>
      </c>
      <c r="S145" s="37">
        <f>SUMIF('C-Existing'!$B$12:$B$458,$B145,'C-Existing'!S$12:S$458)</f>
        <v>0</v>
      </c>
      <c r="T145" s="37">
        <f>SUMIF('C-Existing'!$B$12:$B$458,$B145,'C-Existing'!T$12:T$458)</f>
        <v>0</v>
      </c>
      <c r="U145" s="37">
        <f>SUMIF('C-Existing'!$B$12:$B$458,$B145,'C-Existing'!U$12:U$458)</f>
        <v>1</v>
      </c>
      <c r="V145" s="37">
        <f>SUMIF('C-Existing'!$B$12:$B$458,$B145,'C-Existing'!V$12:V$458)</f>
        <v>0</v>
      </c>
      <c r="W145" s="37">
        <f>SUMIF('C-Existing'!$B$12:$B$458,$B145,'C-Existing'!W$12:W$458)</f>
        <v>0</v>
      </c>
      <c r="X145" s="37">
        <f>SUMIF('C-Existing'!$B$12:$B$458,$B145,'C-Existing'!X$12:X$458)</f>
        <v>209</v>
      </c>
      <c r="Y145" s="37">
        <f>SUMIF('C-Existing'!$B$12:$B$458,$B145,'C-Existing'!Y$12:Y$458)</f>
        <v>0</v>
      </c>
      <c r="Z145" s="37">
        <f>SUMIF('C-Existing'!$B$12:$B$458,$B145,'C-Existing'!Z$12:Z$458)</f>
        <v>0</v>
      </c>
      <c r="AA145" s="37">
        <f>SUMIF('C-Existing'!$B$12:$B$458,$B145,'C-Existing'!AA$12:AA$458)</f>
        <v>0</v>
      </c>
      <c r="AB145" s="37">
        <f>SUMIF('C-Existing'!$B$12:$B$458,$B145,'C-Existing'!AB$12:AB$458)</f>
        <v>0</v>
      </c>
      <c r="AC145" s="37">
        <f>SUMIF('C-Existing'!$B$12:$B$458,$B145,'C-Existing'!AC$12:AC$458)</f>
        <v>0</v>
      </c>
      <c r="AD145" s="37">
        <f>SUMIF('C-Existing'!$B$12:$B$458,$B145,'C-Existing'!AD$12:AD$458)</f>
        <v>0</v>
      </c>
      <c r="AE145" s="56">
        <f>SUMIF('C-Existing'!$B$12:$B$458,$B145,'C-Existing'!AE$12:AE$458)</f>
        <v>9.6699999999999994E-2</v>
      </c>
      <c r="AF145" s="37">
        <f>SUMIF('C-Existing'!$B$12:$B$458,$B145,'C-Existing'!AF$12:AF$458)</f>
        <v>0</v>
      </c>
      <c r="AG145" s="37">
        <f>SUMIF('C-Existing'!$B$12:$B$458,$B145,'C-Existing'!AG$12:AG$458)</f>
        <v>0</v>
      </c>
      <c r="AH145" s="102">
        <f>SUMIF('C-Existing'!$B$12:$B$458,$B145,'C-Existing'!AH$12:AH$458)</f>
        <v>0</v>
      </c>
      <c r="AI145" s="37">
        <f>SUMIF('C-Existing'!$B$12:$B$458,$B145,'C-Existing'!AI$12:AI$458)</f>
        <v>0</v>
      </c>
      <c r="AJ145" s="37">
        <f>SUMIF('C-Existing'!$B$12:$B$458,$B145,'C-Existing'!AJ$12:AJ$458)</f>
        <v>0</v>
      </c>
      <c r="AK145" s="37">
        <f>SUMIF('C-Existing'!$B$12:$B$458,$B145,'C-Existing'!AK$12:AK$458)</f>
        <v>0</v>
      </c>
      <c r="AL145" s="37">
        <f>SUMIF('C-Existing'!$B$12:$B$458,$B145,'C-Existing'!AL$12:AL$458)</f>
        <v>0</v>
      </c>
      <c r="AM145" s="37">
        <f>SUMIF('C-Existing'!$B$12:$B$458,$B145,'C-Existing'!AM$12:AM$458)</f>
        <v>0</v>
      </c>
      <c r="AN145" s="37">
        <f>SUMIF('C-Existing'!$B$12:$B$458,$B145,'C-Existing'!AN$12:AN$458)</f>
        <v>0</v>
      </c>
      <c r="AR145" s="37"/>
    </row>
    <row r="146" spans="1:44" x14ac:dyDescent="0.2">
      <c r="A146" s="1">
        <f t="shared" si="8"/>
        <v>6</v>
      </c>
      <c r="B146" s="101">
        <f t="shared" si="9"/>
        <v>47299</v>
      </c>
      <c r="C146" s="37">
        <f>SUMIF('C-Existing'!$B$12:$B$458,$B146,'C-Existing'!C$12:C$458)</f>
        <v>0</v>
      </c>
      <c r="D146" s="37">
        <f>SUMIF('C-Existing'!$B$12:$B$458,$B146,'C-Existing'!D$12:D$458)</f>
        <v>164771044.91000003</v>
      </c>
      <c r="E146" s="37">
        <f>SUMIF('C-Existing'!$B$12:$B$458,$B146,'C-Existing'!E$12:E$458)</f>
        <v>0</v>
      </c>
      <c r="F146" s="37">
        <f>SUMIF('C-Existing'!$B$12:$B$458,$B146,'C-Existing'!F$12:F$458)</f>
        <v>0</v>
      </c>
      <c r="G146" s="37">
        <f>SUMIF('C-Existing'!$B$12:$B$458,$B146,'C-Existing'!G$12:G$458)</f>
        <v>0</v>
      </c>
      <c r="H146" s="37">
        <f>SUMIF('C-Existing'!$B$12:$B$458,$B146,'C-Existing'!H$12:H$458)</f>
        <v>0</v>
      </c>
      <c r="I146" s="37">
        <f>SUMIF('C-Existing'!$B$12:$B$458,$B146,'C-Existing'!I$12:I$458)</f>
        <v>0</v>
      </c>
      <c r="J146" s="37">
        <f>SUMIF('C-Existing'!$B$12:$B$458,$B146,'C-Existing'!J$12:J$458)</f>
        <v>0</v>
      </c>
      <c r="K146" s="37">
        <f>SUMIF('C-Existing'!$B$12:$B$458,$B146,'C-Existing'!K$12:K$458)</f>
        <v>0</v>
      </c>
      <c r="L146" s="37">
        <f>SUMIF('C-Existing'!$B$12:$B$458,$B146,'C-Existing'!L$12:L$458)</f>
        <v>0</v>
      </c>
      <c r="M146" s="37">
        <f>SUMIF('C-Existing'!$B$12:$B$458,$B146,'C-Existing'!M$12:M$458)</f>
        <v>0</v>
      </c>
      <c r="N146" s="37">
        <f>SUMIF('C-Existing'!$B$12:$B$458,$B146,'C-Existing'!N$12:N$458)</f>
        <v>0</v>
      </c>
      <c r="O146" s="37">
        <f>SUMIF('C-Existing'!$B$12:$B$458,$B146,'C-Existing'!O$12:O$458)</f>
        <v>0</v>
      </c>
      <c r="P146" s="37">
        <f>SUMIF('C-Existing'!$B$12:$B$458,$B146,'C-Existing'!P$12:P$458)</f>
        <v>0</v>
      </c>
      <c r="Q146" s="37">
        <f>SUMIF('C-Existing'!$B$12:$B$458,$B146,'C-Existing'!Q$12:Q$458)</f>
        <v>0</v>
      </c>
      <c r="R146" s="37">
        <f>SUMIF('C-Existing'!$B$12:$B$458,$B146,'C-Existing'!R$12:R$458)</f>
        <v>0</v>
      </c>
      <c r="S146" s="37">
        <f>SUMIF('C-Existing'!$B$12:$B$458,$B146,'C-Existing'!S$12:S$458)</f>
        <v>0</v>
      </c>
      <c r="T146" s="37">
        <f>SUMIF('C-Existing'!$B$12:$B$458,$B146,'C-Existing'!T$12:T$458)</f>
        <v>0</v>
      </c>
      <c r="U146" s="37">
        <f>SUMIF('C-Existing'!$B$12:$B$458,$B146,'C-Existing'!U$12:U$458)</f>
        <v>1</v>
      </c>
      <c r="V146" s="37">
        <f>SUMIF('C-Existing'!$B$12:$B$458,$B146,'C-Existing'!V$12:V$458)</f>
        <v>0</v>
      </c>
      <c r="W146" s="37">
        <f>SUMIF('C-Existing'!$B$12:$B$458,$B146,'C-Existing'!W$12:W$458)</f>
        <v>0</v>
      </c>
      <c r="X146" s="37">
        <f>SUMIF('C-Existing'!$B$12:$B$458,$B146,'C-Existing'!X$12:X$458)</f>
        <v>209</v>
      </c>
      <c r="Y146" s="37">
        <f>SUMIF('C-Existing'!$B$12:$B$458,$B146,'C-Existing'!Y$12:Y$458)</f>
        <v>0</v>
      </c>
      <c r="Z146" s="37">
        <f>SUMIF('C-Existing'!$B$12:$B$458,$B146,'C-Existing'!Z$12:Z$458)</f>
        <v>0</v>
      </c>
      <c r="AA146" s="37">
        <f>SUMIF('C-Existing'!$B$12:$B$458,$B146,'C-Existing'!AA$12:AA$458)</f>
        <v>0</v>
      </c>
      <c r="AB146" s="37">
        <f>SUMIF('C-Existing'!$B$12:$B$458,$B146,'C-Existing'!AB$12:AB$458)</f>
        <v>0</v>
      </c>
      <c r="AC146" s="37">
        <f>SUMIF('C-Existing'!$B$12:$B$458,$B146,'C-Existing'!AC$12:AC$458)</f>
        <v>0</v>
      </c>
      <c r="AD146" s="37">
        <f>SUMIF('C-Existing'!$B$12:$B$458,$B146,'C-Existing'!AD$12:AD$458)</f>
        <v>0</v>
      </c>
      <c r="AE146" s="56">
        <f>SUMIF('C-Existing'!$B$12:$B$458,$B146,'C-Existing'!AE$12:AE$458)</f>
        <v>9.6699999999999994E-2</v>
      </c>
      <c r="AF146" s="37">
        <f>SUMIF('C-Existing'!$B$12:$B$458,$B146,'C-Existing'!AF$12:AF$458)</f>
        <v>0</v>
      </c>
      <c r="AG146" s="37">
        <f>SUMIF('C-Existing'!$B$12:$B$458,$B146,'C-Existing'!AG$12:AG$458)</f>
        <v>0</v>
      </c>
      <c r="AH146" s="102">
        <f>SUMIF('C-Existing'!$B$12:$B$458,$B146,'C-Existing'!AH$12:AH$458)</f>
        <v>0</v>
      </c>
      <c r="AI146" s="37">
        <f>SUMIF('C-Existing'!$B$12:$B$458,$B146,'C-Existing'!AI$12:AI$458)</f>
        <v>0</v>
      </c>
      <c r="AJ146" s="37">
        <f>SUMIF('C-Existing'!$B$12:$B$458,$B146,'C-Existing'!AJ$12:AJ$458)</f>
        <v>0</v>
      </c>
      <c r="AK146" s="37">
        <f>SUMIF('C-Existing'!$B$12:$B$458,$B146,'C-Existing'!AK$12:AK$458)</f>
        <v>0</v>
      </c>
      <c r="AL146" s="37">
        <f>SUMIF('C-Existing'!$B$12:$B$458,$B146,'C-Existing'!AL$12:AL$458)</f>
        <v>0</v>
      </c>
      <c r="AM146" s="37">
        <f>SUMIF('C-Existing'!$B$12:$B$458,$B146,'C-Existing'!AM$12:AM$458)</f>
        <v>0</v>
      </c>
      <c r="AN146" s="37">
        <f>SUMIF('C-Existing'!$B$12:$B$458,$B146,'C-Existing'!AN$12:AN$458)</f>
        <v>0</v>
      </c>
      <c r="AR146" s="37"/>
    </row>
    <row r="147" spans="1:44" x14ac:dyDescent="0.2">
      <c r="A147" s="1">
        <f t="shared" si="8"/>
        <v>7</v>
      </c>
      <c r="B147" s="101">
        <f t="shared" si="9"/>
        <v>47330</v>
      </c>
      <c r="C147" s="37">
        <f>SUMIF('C-Existing'!$B$12:$B$458,$B147,'C-Existing'!C$12:C$458)</f>
        <v>0</v>
      </c>
      <c r="D147" s="37">
        <f>SUMIF('C-Existing'!$B$12:$B$458,$B147,'C-Existing'!D$12:D$458)</f>
        <v>164771044.91000003</v>
      </c>
      <c r="E147" s="37">
        <f>SUMIF('C-Existing'!$B$12:$B$458,$B147,'C-Existing'!E$12:E$458)</f>
        <v>0</v>
      </c>
      <c r="F147" s="37">
        <f>SUMIF('C-Existing'!$B$12:$B$458,$B147,'C-Existing'!F$12:F$458)</f>
        <v>0</v>
      </c>
      <c r="G147" s="37">
        <f>SUMIF('C-Existing'!$B$12:$B$458,$B147,'C-Existing'!G$12:G$458)</f>
        <v>0</v>
      </c>
      <c r="H147" s="37">
        <f>SUMIF('C-Existing'!$B$12:$B$458,$B147,'C-Existing'!H$12:H$458)</f>
        <v>0</v>
      </c>
      <c r="I147" s="37">
        <f>SUMIF('C-Existing'!$B$12:$B$458,$B147,'C-Existing'!I$12:I$458)</f>
        <v>0</v>
      </c>
      <c r="J147" s="37">
        <f>SUMIF('C-Existing'!$B$12:$B$458,$B147,'C-Existing'!J$12:J$458)</f>
        <v>0</v>
      </c>
      <c r="K147" s="37">
        <f>SUMIF('C-Existing'!$B$12:$B$458,$B147,'C-Existing'!K$12:K$458)</f>
        <v>0</v>
      </c>
      <c r="L147" s="37">
        <f>SUMIF('C-Existing'!$B$12:$B$458,$B147,'C-Existing'!L$12:L$458)</f>
        <v>0</v>
      </c>
      <c r="M147" s="37">
        <f>SUMIF('C-Existing'!$B$12:$B$458,$B147,'C-Existing'!M$12:M$458)</f>
        <v>0</v>
      </c>
      <c r="N147" s="37">
        <f>SUMIF('C-Existing'!$B$12:$B$458,$B147,'C-Existing'!N$12:N$458)</f>
        <v>0</v>
      </c>
      <c r="O147" s="37">
        <f>SUMIF('C-Existing'!$B$12:$B$458,$B147,'C-Existing'!O$12:O$458)</f>
        <v>0</v>
      </c>
      <c r="P147" s="37">
        <f>SUMIF('C-Existing'!$B$12:$B$458,$B147,'C-Existing'!P$12:P$458)</f>
        <v>0</v>
      </c>
      <c r="Q147" s="37">
        <f>SUMIF('C-Existing'!$B$12:$B$458,$B147,'C-Existing'!Q$12:Q$458)</f>
        <v>0</v>
      </c>
      <c r="R147" s="37">
        <f>SUMIF('C-Existing'!$B$12:$B$458,$B147,'C-Existing'!R$12:R$458)</f>
        <v>0</v>
      </c>
      <c r="S147" s="37">
        <f>SUMIF('C-Existing'!$B$12:$B$458,$B147,'C-Existing'!S$12:S$458)</f>
        <v>0</v>
      </c>
      <c r="T147" s="37">
        <f>SUMIF('C-Existing'!$B$12:$B$458,$B147,'C-Existing'!T$12:T$458)</f>
        <v>0</v>
      </c>
      <c r="U147" s="37">
        <f>SUMIF('C-Existing'!$B$12:$B$458,$B147,'C-Existing'!U$12:U$458)</f>
        <v>1</v>
      </c>
      <c r="V147" s="37">
        <f>SUMIF('C-Existing'!$B$12:$B$458,$B147,'C-Existing'!V$12:V$458)</f>
        <v>0</v>
      </c>
      <c r="W147" s="37">
        <f>SUMIF('C-Existing'!$B$12:$B$458,$B147,'C-Existing'!W$12:W$458)</f>
        <v>0</v>
      </c>
      <c r="X147" s="37">
        <f>SUMIF('C-Existing'!$B$12:$B$458,$B147,'C-Existing'!X$12:X$458)</f>
        <v>209</v>
      </c>
      <c r="Y147" s="37">
        <f>SUMIF('C-Existing'!$B$12:$B$458,$B147,'C-Existing'!Y$12:Y$458)</f>
        <v>0</v>
      </c>
      <c r="Z147" s="37">
        <f>SUMIF('C-Existing'!$B$12:$B$458,$B147,'C-Existing'!Z$12:Z$458)</f>
        <v>0</v>
      </c>
      <c r="AA147" s="37">
        <f>SUMIF('C-Existing'!$B$12:$B$458,$B147,'C-Existing'!AA$12:AA$458)</f>
        <v>0</v>
      </c>
      <c r="AB147" s="37">
        <f>SUMIF('C-Existing'!$B$12:$B$458,$B147,'C-Existing'!AB$12:AB$458)</f>
        <v>0</v>
      </c>
      <c r="AC147" s="37">
        <f>SUMIF('C-Existing'!$B$12:$B$458,$B147,'C-Existing'!AC$12:AC$458)</f>
        <v>0</v>
      </c>
      <c r="AD147" s="37">
        <f>SUMIF('C-Existing'!$B$12:$B$458,$B147,'C-Existing'!AD$12:AD$458)</f>
        <v>0</v>
      </c>
      <c r="AE147" s="56">
        <f>SUMIF('C-Existing'!$B$12:$B$458,$B147,'C-Existing'!AE$12:AE$458)</f>
        <v>9.6699999999999994E-2</v>
      </c>
      <c r="AF147" s="37">
        <f>SUMIF('C-Existing'!$B$12:$B$458,$B147,'C-Existing'!AF$12:AF$458)</f>
        <v>0</v>
      </c>
      <c r="AG147" s="37">
        <f>SUMIF('C-Existing'!$B$12:$B$458,$B147,'C-Existing'!AG$12:AG$458)</f>
        <v>0</v>
      </c>
      <c r="AH147" s="102">
        <f>SUMIF('C-Existing'!$B$12:$B$458,$B147,'C-Existing'!AH$12:AH$458)</f>
        <v>0</v>
      </c>
      <c r="AI147" s="37">
        <f>SUMIF('C-Existing'!$B$12:$B$458,$B147,'C-Existing'!AI$12:AI$458)</f>
        <v>0</v>
      </c>
      <c r="AJ147" s="37">
        <f>SUMIF('C-Existing'!$B$12:$B$458,$B147,'C-Existing'!AJ$12:AJ$458)</f>
        <v>0</v>
      </c>
      <c r="AK147" s="37">
        <f>SUMIF('C-Existing'!$B$12:$B$458,$B147,'C-Existing'!AK$12:AK$458)</f>
        <v>0</v>
      </c>
      <c r="AL147" s="37">
        <f>SUMIF('C-Existing'!$B$12:$B$458,$B147,'C-Existing'!AL$12:AL$458)</f>
        <v>0</v>
      </c>
      <c r="AM147" s="37">
        <f>SUMIF('C-Existing'!$B$12:$B$458,$B147,'C-Existing'!AM$12:AM$458)</f>
        <v>0</v>
      </c>
      <c r="AN147" s="37">
        <f>SUMIF('C-Existing'!$B$12:$B$458,$B147,'C-Existing'!AN$12:AN$458)</f>
        <v>0</v>
      </c>
      <c r="AR147" s="37"/>
    </row>
    <row r="148" spans="1:44" x14ac:dyDescent="0.2">
      <c r="A148" s="1">
        <f t="shared" si="8"/>
        <v>8</v>
      </c>
      <c r="B148" s="101">
        <f t="shared" si="9"/>
        <v>47361</v>
      </c>
      <c r="C148" s="37">
        <f>SUMIF('C-Existing'!$B$12:$B$458,$B148,'C-Existing'!C$12:C$458)</f>
        <v>0</v>
      </c>
      <c r="D148" s="37">
        <f>SUMIF('C-Existing'!$B$12:$B$458,$B148,'C-Existing'!D$12:D$458)</f>
        <v>164771044.91000003</v>
      </c>
      <c r="E148" s="37">
        <f>SUMIF('C-Existing'!$B$12:$B$458,$B148,'C-Existing'!E$12:E$458)</f>
        <v>0</v>
      </c>
      <c r="F148" s="37">
        <f>SUMIF('C-Existing'!$B$12:$B$458,$B148,'C-Existing'!F$12:F$458)</f>
        <v>0</v>
      </c>
      <c r="G148" s="37">
        <f>SUMIF('C-Existing'!$B$12:$B$458,$B148,'C-Existing'!G$12:G$458)</f>
        <v>0</v>
      </c>
      <c r="H148" s="37">
        <f>SUMIF('C-Existing'!$B$12:$B$458,$B148,'C-Existing'!H$12:H$458)</f>
        <v>0</v>
      </c>
      <c r="I148" s="37">
        <f>SUMIF('C-Existing'!$B$12:$B$458,$B148,'C-Existing'!I$12:I$458)</f>
        <v>0</v>
      </c>
      <c r="J148" s="37">
        <f>SUMIF('C-Existing'!$B$12:$B$458,$B148,'C-Existing'!J$12:J$458)</f>
        <v>0</v>
      </c>
      <c r="K148" s="37">
        <f>SUMIF('C-Existing'!$B$12:$B$458,$B148,'C-Existing'!K$12:K$458)</f>
        <v>0</v>
      </c>
      <c r="L148" s="37">
        <f>SUMIF('C-Existing'!$B$12:$B$458,$B148,'C-Existing'!L$12:L$458)</f>
        <v>0</v>
      </c>
      <c r="M148" s="37">
        <f>SUMIF('C-Existing'!$B$12:$B$458,$B148,'C-Existing'!M$12:M$458)</f>
        <v>0</v>
      </c>
      <c r="N148" s="37">
        <f>SUMIF('C-Existing'!$B$12:$B$458,$B148,'C-Existing'!N$12:N$458)</f>
        <v>0</v>
      </c>
      <c r="O148" s="37">
        <f>SUMIF('C-Existing'!$B$12:$B$458,$B148,'C-Existing'!O$12:O$458)</f>
        <v>0</v>
      </c>
      <c r="P148" s="37">
        <f>SUMIF('C-Existing'!$B$12:$B$458,$B148,'C-Existing'!P$12:P$458)</f>
        <v>0</v>
      </c>
      <c r="Q148" s="37">
        <f>SUMIF('C-Existing'!$B$12:$B$458,$B148,'C-Existing'!Q$12:Q$458)</f>
        <v>0</v>
      </c>
      <c r="R148" s="37">
        <f>SUMIF('C-Existing'!$B$12:$B$458,$B148,'C-Existing'!R$12:R$458)</f>
        <v>0</v>
      </c>
      <c r="S148" s="37">
        <f>SUMIF('C-Existing'!$B$12:$B$458,$B148,'C-Existing'!S$12:S$458)</f>
        <v>0</v>
      </c>
      <c r="T148" s="37">
        <f>SUMIF('C-Existing'!$B$12:$B$458,$B148,'C-Existing'!T$12:T$458)</f>
        <v>0</v>
      </c>
      <c r="U148" s="37">
        <f>SUMIF('C-Existing'!$B$12:$B$458,$B148,'C-Existing'!U$12:U$458)</f>
        <v>1</v>
      </c>
      <c r="V148" s="37">
        <f>SUMIF('C-Existing'!$B$12:$B$458,$B148,'C-Existing'!V$12:V$458)</f>
        <v>0</v>
      </c>
      <c r="W148" s="37">
        <f>SUMIF('C-Existing'!$B$12:$B$458,$B148,'C-Existing'!W$12:W$458)</f>
        <v>0</v>
      </c>
      <c r="X148" s="37">
        <f>SUMIF('C-Existing'!$B$12:$B$458,$B148,'C-Existing'!X$12:X$458)</f>
        <v>209</v>
      </c>
      <c r="Y148" s="37">
        <f>SUMIF('C-Existing'!$B$12:$B$458,$B148,'C-Existing'!Y$12:Y$458)</f>
        <v>0</v>
      </c>
      <c r="Z148" s="37">
        <f>SUMIF('C-Existing'!$B$12:$B$458,$B148,'C-Existing'!Z$12:Z$458)</f>
        <v>0</v>
      </c>
      <c r="AA148" s="37">
        <f>SUMIF('C-Existing'!$B$12:$B$458,$B148,'C-Existing'!AA$12:AA$458)</f>
        <v>0</v>
      </c>
      <c r="AB148" s="37">
        <f>SUMIF('C-Existing'!$B$12:$B$458,$B148,'C-Existing'!AB$12:AB$458)</f>
        <v>0</v>
      </c>
      <c r="AC148" s="37">
        <f>SUMIF('C-Existing'!$B$12:$B$458,$B148,'C-Existing'!AC$12:AC$458)</f>
        <v>0</v>
      </c>
      <c r="AD148" s="37">
        <f>SUMIF('C-Existing'!$B$12:$B$458,$B148,'C-Existing'!AD$12:AD$458)</f>
        <v>0</v>
      </c>
      <c r="AE148" s="56">
        <f>SUMIF('C-Existing'!$B$12:$B$458,$B148,'C-Existing'!AE$12:AE$458)</f>
        <v>9.6699999999999994E-2</v>
      </c>
      <c r="AF148" s="37">
        <f>SUMIF('C-Existing'!$B$12:$B$458,$B148,'C-Existing'!AF$12:AF$458)</f>
        <v>0</v>
      </c>
      <c r="AG148" s="37">
        <f>SUMIF('C-Existing'!$B$12:$B$458,$B148,'C-Existing'!AG$12:AG$458)</f>
        <v>0</v>
      </c>
      <c r="AH148" s="102">
        <f>SUMIF('C-Existing'!$B$12:$B$458,$B148,'C-Existing'!AH$12:AH$458)</f>
        <v>0</v>
      </c>
      <c r="AI148" s="37">
        <f>SUMIF('C-Existing'!$B$12:$B$458,$B148,'C-Existing'!AI$12:AI$458)</f>
        <v>0</v>
      </c>
      <c r="AJ148" s="37">
        <f>SUMIF('C-Existing'!$B$12:$B$458,$B148,'C-Existing'!AJ$12:AJ$458)</f>
        <v>0</v>
      </c>
      <c r="AK148" s="37">
        <f>SUMIF('C-Existing'!$B$12:$B$458,$B148,'C-Existing'!AK$12:AK$458)</f>
        <v>0</v>
      </c>
      <c r="AL148" s="37">
        <f>SUMIF('C-Existing'!$B$12:$B$458,$B148,'C-Existing'!AL$12:AL$458)</f>
        <v>0</v>
      </c>
      <c r="AM148" s="37">
        <f>SUMIF('C-Existing'!$B$12:$B$458,$B148,'C-Existing'!AM$12:AM$458)</f>
        <v>0</v>
      </c>
      <c r="AN148" s="37">
        <f>SUMIF('C-Existing'!$B$12:$B$458,$B148,'C-Existing'!AN$12:AN$458)</f>
        <v>0</v>
      </c>
      <c r="AR148" s="37"/>
    </row>
    <row r="149" spans="1:44" x14ac:dyDescent="0.2">
      <c r="A149" s="1">
        <f t="shared" si="8"/>
        <v>9</v>
      </c>
      <c r="B149" s="101">
        <f t="shared" si="9"/>
        <v>47391</v>
      </c>
      <c r="C149" s="37">
        <f>SUMIF('C-Existing'!$B$12:$B$458,$B149,'C-Existing'!C$12:C$458)</f>
        <v>0</v>
      </c>
      <c r="D149" s="37">
        <f>SUMIF('C-Existing'!$B$12:$B$458,$B149,'C-Existing'!D$12:D$458)</f>
        <v>164771044.91000003</v>
      </c>
      <c r="E149" s="37">
        <f>SUMIF('C-Existing'!$B$12:$B$458,$B149,'C-Existing'!E$12:E$458)</f>
        <v>0</v>
      </c>
      <c r="F149" s="37">
        <f>SUMIF('C-Existing'!$B$12:$B$458,$B149,'C-Existing'!F$12:F$458)</f>
        <v>0</v>
      </c>
      <c r="G149" s="37">
        <f>SUMIF('C-Existing'!$B$12:$B$458,$B149,'C-Existing'!G$12:G$458)</f>
        <v>0</v>
      </c>
      <c r="H149" s="37">
        <f>SUMIF('C-Existing'!$B$12:$B$458,$B149,'C-Existing'!H$12:H$458)</f>
        <v>0</v>
      </c>
      <c r="I149" s="37">
        <f>SUMIF('C-Existing'!$B$12:$B$458,$B149,'C-Existing'!I$12:I$458)</f>
        <v>0</v>
      </c>
      <c r="J149" s="37">
        <f>SUMIF('C-Existing'!$B$12:$B$458,$B149,'C-Existing'!J$12:J$458)</f>
        <v>0</v>
      </c>
      <c r="K149" s="37">
        <f>SUMIF('C-Existing'!$B$12:$B$458,$B149,'C-Existing'!K$12:K$458)</f>
        <v>0</v>
      </c>
      <c r="L149" s="37">
        <f>SUMIF('C-Existing'!$B$12:$B$458,$B149,'C-Existing'!L$12:L$458)</f>
        <v>0</v>
      </c>
      <c r="M149" s="37">
        <f>SUMIF('C-Existing'!$B$12:$B$458,$B149,'C-Existing'!M$12:M$458)</f>
        <v>0</v>
      </c>
      <c r="N149" s="37">
        <f>SUMIF('C-Existing'!$B$12:$B$458,$B149,'C-Existing'!N$12:N$458)</f>
        <v>0</v>
      </c>
      <c r="O149" s="37">
        <f>SUMIF('C-Existing'!$B$12:$B$458,$B149,'C-Existing'!O$12:O$458)</f>
        <v>0</v>
      </c>
      <c r="P149" s="37">
        <f>SUMIF('C-Existing'!$B$12:$B$458,$B149,'C-Existing'!P$12:P$458)</f>
        <v>0</v>
      </c>
      <c r="Q149" s="37">
        <f>SUMIF('C-Existing'!$B$12:$B$458,$B149,'C-Existing'!Q$12:Q$458)</f>
        <v>0</v>
      </c>
      <c r="R149" s="37">
        <f>SUMIF('C-Existing'!$B$12:$B$458,$B149,'C-Existing'!R$12:R$458)</f>
        <v>0</v>
      </c>
      <c r="S149" s="37">
        <f>SUMIF('C-Existing'!$B$12:$B$458,$B149,'C-Existing'!S$12:S$458)</f>
        <v>0</v>
      </c>
      <c r="T149" s="37">
        <f>SUMIF('C-Existing'!$B$12:$B$458,$B149,'C-Existing'!T$12:T$458)</f>
        <v>0</v>
      </c>
      <c r="U149" s="37">
        <f>SUMIF('C-Existing'!$B$12:$B$458,$B149,'C-Existing'!U$12:U$458)</f>
        <v>1</v>
      </c>
      <c r="V149" s="37">
        <f>SUMIF('C-Existing'!$B$12:$B$458,$B149,'C-Existing'!V$12:V$458)</f>
        <v>0</v>
      </c>
      <c r="W149" s="37">
        <f>SUMIF('C-Existing'!$B$12:$B$458,$B149,'C-Existing'!W$12:W$458)</f>
        <v>0</v>
      </c>
      <c r="X149" s="37">
        <f>SUMIF('C-Existing'!$B$12:$B$458,$B149,'C-Existing'!X$12:X$458)</f>
        <v>209</v>
      </c>
      <c r="Y149" s="37">
        <f>SUMIF('C-Existing'!$B$12:$B$458,$B149,'C-Existing'!Y$12:Y$458)</f>
        <v>0</v>
      </c>
      <c r="Z149" s="37">
        <f>SUMIF('C-Existing'!$B$12:$B$458,$B149,'C-Existing'!Z$12:Z$458)</f>
        <v>0</v>
      </c>
      <c r="AA149" s="37">
        <f>SUMIF('C-Existing'!$B$12:$B$458,$B149,'C-Existing'!AA$12:AA$458)</f>
        <v>0</v>
      </c>
      <c r="AB149" s="37">
        <f>SUMIF('C-Existing'!$B$12:$B$458,$B149,'C-Existing'!AB$12:AB$458)</f>
        <v>0</v>
      </c>
      <c r="AC149" s="37">
        <f>SUMIF('C-Existing'!$B$12:$B$458,$B149,'C-Existing'!AC$12:AC$458)</f>
        <v>0</v>
      </c>
      <c r="AD149" s="37">
        <f>SUMIF('C-Existing'!$B$12:$B$458,$B149,'C-Existing'!AD$12:AD$458)</f>
        <v>0</v>
      </c>
      <c r="AE149" s="56">
        <f>SUMIF('C-Existing'!$B$12:$B$458,$B149,'C-Existing'!AE$12:AE$458)</f>
        <v>9.6699999999999994E-2</v>
      </c>
      <c r="AF149" s="37">
        <f>SUMIF('C-Existing'!$B$12:$B$458,$B149,'C-Existing'!AF$12:AF$458)</f>
        <v>0</v>
      </c>
      <c r="AG149" s="37">
        <f>SUMIF('C-Existing'!$B$12:$B$458,$B149,'C-Existing'!AG$12:AG$458)</f>
        <v>0</v>
      </c>
      <c r="AH149" s="102">
        <f>SUMIF('C-Existing'!$B$12:$B$458,$B149,'C-Existing'!AH$12:AH$458)</f>
        <v>0</v>
      </c>
      <c r="AI149" s="37">
        <f>SUMIF('C-Existing'!$B$12:$B$458,$B149,'C-Existing'!AI$12:AI$458)</f>
        <v>0</v>
      </c>
      <c r="AJ149" s="37">
        <f>SUMIF('C-Existing'!$B$12:$B$458,$B149,'C-Existing'!AJ$12:AJ$458)</f>
        <v>0</v>
      </c>
      <c r="AK149" s="37">
        <f>SUMIF('C-Existing'!$B$12:$B$458,$B149,'C-Existing'!AK$12:AK$458)</f>
        <v>0</v>
      </c>
      <c r="AL149" s="37">
        <f>SUMIF('C-Existing'!$B$12:$B$458,$B149,'C-Existing'!AL$12:AL$458)</f>
        <v>0</v>
      </c>
      <c r="AM149" s="37">
        <f>SUMIF('C-Existing'!$B$12:$B$458,$B149,'C-Existing'!AM$12:AM$458)</f>
        <v>0</v>
      </c>
      <c r="AN149" s="37">
        <f>SUMIF('C-Existing'!$B$12:$B$458,$B149,'C-Existing'!AN$12:AN$458)</f>
        <v>0</v>
      </c>
      <c r="AR149" s="37"/>
    </row>
    <row r="150" spans="1:44" x14ac:dyDescent="0.2">
      <c r="A150" s="1">
        <f t="shared" si="8"/>
        <v>10</v>
      </c>
      <c r="B150" s="101">
        <f t="shared" si="9"/>
        <v>47422</v>
      </c>
      <c r="C150" s="37">
        <f>SUMIF('C-Existing'!$B$12:$B$458,$B150,'C-Existing'!C$12:C$458)</f>
        <v>0</v>
      </c>
      <c r="D150" s="37">
        <f>SUMIF('C-Existing'!$B$12:$B$458,$B150,'C-Existing'!D$12:D$458)</f>
        <v>164771044.91000003</v>
      </c>
      <c r="E150" s="37">
        <f>SUMIF('C-Existing'!$B$12:$B$458,$B150,'C-Existing'!E$12:E$458)</f>
        <v>0</v>
      </c>
      <c r="F150" s="37">
        <f>SUMIF('C-Existing'!$B$12:$B$458,$B150,'C-Existing'!F$12:F$458)</f>
        <v>0</v>
      </c>
      <c r="G150" s="37">
        <f>SUMIF('C-Existing'!$B$12:$B$458,$B150,'C-Existing'!G$12:G$458)</f>
        <v>0</v>
      </c>
      <c r="H150" s="37">
        <f>SUMIF('C-Existing'!$B$12:$B$458,$B150,'C-Existing'!H$12:H$458)</f>
        <v>0</v>
      </c>
      <c r="I150" s="37">
        <f>SUMIF('C-Existing'!$B$12:$B$458,$B150,'C-Existing'!I$12:I$458)</f>
        <v>0</v>
      </c>
      <c r="J150" s="37">
        <f>SUMIF('C-Existing'!$B$12:$B$458,$B150,'C-Existing'!J$12:J$458)</f>
        <v>0</v>
      </c>
      <c r="K150" s="37">
        <f>SUMIF('C-Existing'!$B$12:$B$458,$B150,'C-Existing'!K$12:K$458)</f>
        <v>0</v>
      </c>
      <c r="L150" s="37">
        <f>SUMIF('C-Existing'!$B$12:$B$458,$B150,'C-Existing'!L$12:L$458)</f>
        <v>0</v>
      </c>
      <c r="M150" s="37">
        <f>SUMIF('C-Existing'!$B$12:$B$458,$B150,'C-Existing'!M$12:M$458)</f>
        <v>0</v>
      </c>
      <c r="N150" s="37">
        <f>SUMIF('C-Existing'!$B$12:$B$458,$B150,'C-Existing'!N$12:N$458)</f>
        <v>0</v>
      </c>
      <c r="O150" s="37">
        <f>SUMIF('C-Existing'!$B$12:$B$458,$B150,'C-Existing'!O$12:O$458)</f>
        <v>0</v>
      </c>
      <c r="P150" s="37">
        <f>SUMIF('C-Existing'!$B$12:$B$458,$B150,'C-Existing'!P$12:P$458)</f>
        <v>0</v>
      </c>
      <c r="Q150" s="37">
        <f>SUMIF('C-Existing'!$B$12:$B$458,$B150,'C-Existing'!Q$12:Q$458)</f>
        <v>0</v>
      </c>
      <c r="R150" s="37">
        <f>SUMIF('C-Existing'!$B$12:$B$458,$B150,'C-Existing'!R$12:R$458)</f>
        <v>0</v>
      </c>
      <c r="S150" s="37">
        <f>SUMIF('C-Existing'!$B$12:$B$458,$B150,'C-Existing'!S$12:S$458)</f>
        <v>0</v>
      </c>
      <c r="T150" s="37">
        <f>SUMIF('C-Existing'!$B$12:$B$458,$B150,'C-Existing'!T$12:T$458)</f>
        <v>0</v>
      </c>
      <c r="U150" s="37">
        <f>SUMIF('C-Existing'!$B$12:$B$458,$B150,'C-Existing'!U$12:U$458)</f>
        <v>1</v>
      </c>
      <c r="V150" s="37">
        <f>SUMIF('C-Existing'!$B$12:$B$458,$B150,'C-Existing'!V$12:V$458)</f>
        <v>0</v>
      </c>
      <c r="W150" s="37">
        <f>SUMIF('C-Existing'!$B$12:$B$458,$B150,'C-Existing'!W$12:W$458)</f>
        <v>0</v>
      </c>
      <c r="X150" s="37">
        <f>SUMIF('C-Existing'!$B$12:$B$458,$B150,'C-Existing'!X$12:X$458)</f>
        <v>209</v>
      </c>
      <c r="Y150" s="37">
        <f>SUMIF('C-Existing'!$B$12:$B$458,$B150,'C-Existing'!Y$12:Y$458)</f>
        <v>0</v>
      </c>
      <c r="Z150" s="37">
        <f>SUMIF('C-Existing'!$B$12:$B$458,$B150,'C-Existing'!Z$12:Z$458)</f>
        <v>0</v>
      </c>
      <c r="AA150" s="37">
        <f>SUMIF('C-Existing'!$B$12:$B$458,$B150,'C-Existing'!AA$12:AA$458)</f>
        <v>0</v>
      </c>
      <c r="AB150" s="37">
        <f>SUMIF('C-Existing'!$B$12:$B$458,$B150,'C-Existing'!AB$12:AB$458)</f>
        <v>0</v>
      </c>
      <c r="AC150" s="37">
        <f>SUMIF('C-Existing'!$B$12:$B$458,$B150,'C-Existing'!AC$12:AC$458)</f>
        <v>0</v>
      </c>
      <c r="AD150" s="37">
        <f>SUMIF('C-Existing'!$B$12:$B$458,$B150,'C-Existing'!AD$12:AD$458)</f>
        <v>0</v>
      </c>
      <c r="AE150" s="56">
        <f>SUMIF('C-Existing'!$B$12:$B$458,$B150,'C-Existing'!AE$12:AE$458)</f>
        <v>9.6699999999999994E-2</v>
      </c>
      <c r="AF150" s="37">
        <f>SUMIF('C-Existing'!$B$12:$B$458,$B150,'C-Existing'!AF$12:AF$458)</f>
        <v>0</v>
      </c>
      <c r="AG150" s="37">
        <f>SUMIF('C-Existing'!$B$12:$B$458,$B150,'C-Existing'!AG$12:AG$458)</f>
        <v>0</v>
      </c>
      <c r="AH150" s="102">
        <f>SUMIF('C-Existing'!$B$12:$B$458,$B150,'C-Existing'!AH$12:AH$458)</f>
        <v>0</v>
      </c>
      <c r="AI150" s="37">
        <f>SUMIF('C-Existing'!$B$12:$B$458,$B150,'C-Existing'!AI$12:AI$458)</f>
        <v>0</v>
      </c>
      <c r="AJ150" s="37">
        <f>SUMIF('C-Existing'!$B$12:$B$458,$B150,'C-Existing'!AJ$12:AJ$458)</f>
        <v>0</v>
      </c>
      <c r="AK150" s="37">
        <f>SUMIF('C-Existing'!$B$12:$B$458,$B150,'C-Existing'!AK$12:AK$458)</f>
        <v>0</v>
      </c>
      <c r="AL150" s="37">
        <f>SUMIF('C-Existing'!$B$12:$B$458,$B150,'C-Existing'!AL$12:AL$458)</f>
        <v>0</v>
      </c>
      <c r="AM150" s="37">
        <f>SUMIF('C-Existing'!$B$12:$B$458,$B150,'C-Existing'!AM$12:AM$458)</f>
        <v>0</v>
      </c>
      <c r="AN150" s="37">
        <f>SUMIF('C-Existing'!$B$12:$B$458,$B150,'C-Existing'!AN$12:AN$458)</f>
        <v>0</v>
      </c>
      <c r="AR150" s="37"/>
    </row>
    <row r="151" spans="1:44" x14ac:dyDescent="0.2">
      <c r="A151" s="1">
        <f t="shared" si="8"/>
        <v>11</v>
      </c>
      <c r="B151" s="101">
        <f t="shared" si="9"/>
        <v>47452</v>
      </c>
      <c r="C151" s="37">
        <f>SUMIF('C-Existing'!$B$12:$B$458,$B151,'C-Existing'!C$12:C$458)</f>
        <v>0</v>
      </c>
      <c r="D151" s="37">
        <f>SUMIF('C-Existing'!$B$12:$B$458,$B151,'C-Existing'!D$12:D$458)</f>
        <v>164771044.91000003</v>
      </c>
      <c r="E151" s="37">
        <f>SUMIF('C-Existing'!$B$12:$B$458,$B151,'C-Existing'!E$12:E$458)</f>
        <v>0</v>
      </c>
      <c r="F151" s="37">
        <f>SUMIF('C-Existing'!$B$12:$B$458,$B151,'C-Existing'!F$12:F$458)</f>
        <v>0</v>
      </c>
      <c r="G151" s="37">
        <f>SUMIF('C-Existing'!$B$12:$B$458,$B151,'C-Existing'!G$12:G$458)</f>
        <v>0</v>
      </c>
      <c r="H151" s="37">
        <f>SUMIF('C-Existing'!$B$12:$B$458,$B151,'C-Existing'!H$12:H$458)</f>
        <v>0</v>
      </c>
      <c r="I151" s="37">
        <f>SUMIF('C-Existing'!$B$12:$B$458,$B151,'C-Existing'!I$12:I$458)</f>
        <v>0</v>
      </c>
      <c r="J151" s="37">
        <f>SUMIF('C-Existing'!$B$12:$B$458,$B151,'C-Existing'!J$12:J$458)</f>
        <v>0</v>
      </c>
      <c r="K151" s="37">
        <f>SUMIF('C-Existing'!$B$12:$B$458,$B151,'C-Existing'!K$12:K$458)</f>
        <v>0</v>
      </c>
      <c r="L151" s="37">
        <f>SUMIF('C-Existing'!$B$12:$B$458,$B151,'C-Existing'!L$12:L$458)</f>
        <v>0</v>
      </c>
      <c r="M151" s="37">
        <f>SUMIF('C-Existing'!$B$12:$B$458,$B151,'C-Existing'!M$12:M$458)</f>
        <v>0</v>
      </c>
      <c r="N151" s="37">
        <f>SUMIF('C-Existing'!$B$12:$B$458,$B151,'C-Existing'!N$12:N$458)</f>
        <v>0</v>
      </c>
      <c r="O151" s="37">
        <f>SUMIF('C-Existing'!$B$12:$B$458,$B151,'C-Existing'!O$12:O$458)</f>
        <v>0</v>
      </c>
      <c r="P151" s="37">
        <f>SUMIF('C-Existing'!$B$12:$B$458,$B151,'C-Existing'!P$12:P$458)</f>
        <v>0</v>
      </c>
      <c r="Q151" s="37">
        <f>SUMIF('C-Existing'!$B$12:$B$458,$B151,'C-Existing'!Q$12:Q$458)</f>
        <v>0</v>
      </c>
      <c r="R151" s="37">
        <f>SUMIF('C-Existing'!$B$12:$B$458,$B151,'C-Existing'!R$12:R$458)</f>
        <v>0</v>
      </c>
      <c r="S151" s="37">
        <f>SUMIF('C-Existing'!$B$12:$B$458,$B151,'C-Existing'!S$12:S$458)</f>
        <v>0</v>
      </c>
      <c r="T151" s="37">
        <f>SUMIF('C-Existing'!$B$12:$B$458,$B151,'C-Existing'!T$12:T$458)</f>
        <v>0</v>
      </c>
      <c r="U151" s="37">
        <f>SUMIF('C-Existing'!$B$12:$B$458,$B151,'C-Existing'!U$12:U$458)</f>
        <v>1</v>
      </c>
      <c r="V151" s="37">
        <f>SUMIF('C-Existing'!$B$12:$B$458,$B151,'C-Existing'!V$12:V$458)</f>
        <v>0</v>
      </c>
      <c r="W151" s="37">
        <f>SUMIF('C-Existing'!$B$12:$B$458,$B151,'C-Existing'!W$12:W$458)</f>
        <v>0</v>
      </c>
      <c r="X151" s="37">
        <f>SUMIF('C-Existing'!$B$12:$B$458,$B151,'C-Existing'!X$12:X$458)</f>
        <v>209</v>
      </c>
      <c r="Y151" s="37">
        <f>SUMIF('C-Existing'!$B$12:$B$458,$B151,'C-Existing'!Y$12:Y$458)</f>
        <v>0</v>
      </c>
      <c r="Z151" s="37">
        <f>SUMIF('C-Existing'!$B$12:$B$458,$B151,'C-Existing'!Z$12:Z$458)</f>
        <v>0</v>
      </c>
      <c r="AA151" s="37">
        <f>SUMIF('C-Existing'!$B$12:$B$458,$B151,'C-Existing'!AA$12:AA$458)</f>
        <v>0</v>
      </c>
      <c r="AB151" s="37">
        <f>SUMIF('C-Existing'!$B$12:$B$458,$B151,'C-Existing'!AB$12:AB$458)</f>
        <v>0</v>
      </c>
      <c r="AC151" s="37">
        <f>SUMIF('C-Existing'!$B$12:$B$458,$B151,'C-Existing'!AC$12:AC$458)</f>
        <v>0</v>
      </c>
      <c r="AD151" s="37">
        <f>SUMIF('C-Existing'!$B$12:$B$458,$B151,'C-Existing'!AD$12:AD$458)</f>
        <v>0</v>
      </c>
      <c r="AE151" s="56">
        <f>SUMIF('C-Existing'!$B$12:$B$458,$B151,'C-Existing'!AE$12:AE$458)</f>
        <v>9.6699999999999994E-2</v>
      </c>
      <c r="AF151" s="37">
        <f>SUMIF('C-Existing'!$B$12:$B$458,$B151,'C-Existing'!AF$12:AF$458)</f>
        <v>0</v>
      </c>
      <c r="AG151" s="37">
        <f>SUMIF('C-Existing'!$B$12:$B$458,$B151,'C-Existing'!AG$12:AG$458)</f>
        <v>0</v>
      </c>
      <c r="AH151" s="102">
        <f>SUMIF('C-Existing'!$B$12:$B$458,$B151,'C-Existing'!AH$12:AH$458)</f>
        <v>0</v>
      </c>
      <c r="AI151" s="37">
        <f>SUMIF('C-Existing'!$B$12:$B$458,$B151,'C-Existing'!AI$12:AI$458)</f>
        <v>0</v>
      </c>
      <c r="AJ151" s="37">
        <f>SUMIF('C-Existing'!$B$12:$B$458,$B151,'C-Existing'!AJ$12:AJ$458)</f>
        <v>0</v>
      </c>
      <c r="AK151" s="37">
        <f>SUMIF('C-Existing'!$B$12:$B$458,$B151,'C-Existing'!AK$12:AK$458)</f>
        <v>0</v>
      </c>
      <c r="AL151" s="37">
        <f>SUMIF('C-Existing'!$B$12:$B$458,$B151,'C-Existing'!AL$12:AL$458)</f>
        <v>0</v>
      </c>
      <c r="AM151" s="37">
        <f>SUMIF('C-Existing'!$B$12:$B$458,$B151,'C-Existing'!AM$12:AM$458)</f>
        <v>0</v>
      </c>
      <c r="AN151" s="37">
        <f>SUMIF('C-Existing'!$B$12:$B$458,$B151,'C-Existing'!AN$12:AN$458)</f>
        <v>0</v>
      </c>
      <c r="AR151" s="37"/>
    </row>
    <row r="152" spans="1:44" x14ac:dyDescent="0.2">
      <c r="A152" s="1">
        <f t="shared" si="8"/>
        <v>12</v>
      </c>
      <c r="B152" s="101">
        <f t="shared" si="9"/>
        <v>47483</v>
      </c>
      <c r="C152" s="37">
        <f>SUMIF('C-Existing'!$B$12:$B$458,$B152,'C-Existing'!C$12:C$458)</f>
        <v>0</v>
      </c>
      <c r="D152" s="37">
        <f>SUMIF('C-Existing'!$B$12:$B$458,$B152,'C-Existing'!D$12:D$458)</f>
        <v>164771044.91000003</v>
      </c>
      <c r="E152" s="37">
        <f>SUMIF('C-Existing'!$B$12:$B$458,$B152,'C-Existing'!E$12:E$458)</f>
        <v>0</v>
      </c>
      <c r="F152" s="37">
        <f>SUMIF('C-Existing'!$B$12:$B$458,$B152,'C-Existing'!F$12:F$458)</f>
        <v>0</v>
      </c>
      <c r="G152" s="37">
        <f>SUMIF('C-Existing'!$B$12:$B$458,$B152,'C-Existing'!G$12:G$458)</f>
        <v>0</v>
      </c>
      <c r="H152" s="37">
        <f>SUMIF('C-Existing'!$B$12:$B$458,$B152,'C-Existing'!H$12:H$458)</f>
        <v>0</v>
      </c>
      <c r="I152" s="37">
        <f>SUMIF('C-Existing'!$B$12:$B$458,$B152,'C-Existing'!I$12:I$458)</f>
        <v>0</v>
      </c>
      <c r="J152" s="37">
        <f>SUMIF('C-Existing'!$B$12:$B$458,$B152,'C-Existing'!J$12:J$458)</f>
        <v>0</v>
      </c>
      <c r="K152" s="37">
        <f>SUMIF('C-Existing'!$B$12:$B$458,$B152,'C-Existing'!K$12:K$458)</f>
        <v>0</v>
      </c>
      <c r="L152" s="37">
        <f>SUMIF('C-Existing'!$B$12:$B$458,$B152,'C-Existing'!L$12:L$458)</f>
        <v>0</v>
      </c>
      <c r="M152" s="37">
        <f>SUMIF('C-Existing'!$B$12:$B$458,$B152,'C-Existing'!M$12:M$458)</f>
        <v>0</v>
      </c>
      <c r="N152" s="37">
        <f>SUMIF('C-Existing'!$B$12:$B$458,$B152,'C-Existing'!N$12:N$458)</f>
        <v>0</v>
      </c>
      <c r="O152" s="37">
        <f>SUMIF('C-Existing'!$B$12:$B$458,$B152,'C-Existing'!O$12:O$458)</f>
        <v>0</v>
      </c>
      <c r="P152" s="37">
        <f>SUMIF('C-Existing'!$B$12:$B$458,$B152,'C-Existing'!P$12:P$458)</f>
        <v>0</v>
      </c>
      <c r="Q152" s="37">
        <f>SUMIF('C-Existing'!$B$12:$B$458,$B152,'C-Existing'!Q$12:Q$458)</f>
        <v>0</v>
      </c>
      <c r="R152" s="37">
        <f>SUMIF('C-Existing'!$B$12:$B$458,$B152,'C-Existing'!R$12:R$458)</f>
        <v>0</v>
      </c>
      <c r="S152" s="37">
        <f>SUMIF('C-Existing'!$B$12:$B$458,$B152,'C-Existing'!S$12:S$458)</f>
        <v>0</v>
      </c>
      <c r="T152" s="37">
        <f>SUMIF('C-Existing'!$B$12:$B$458,$B152,'C-Existing'!T$12:T$458)</f>
        <v>0</v>
      </c>
      <c r="U152" s="37">
        <f>SUMIF('C-Existing'!$B$12:$B$458,$B152,'C-Existing'!U$12:U$458)</f>
        <v>1</v>
      </c>
      <c r="V152" s="37">
        <f>SUMIF('C-Existing'!$B$12:$B$458,$B152,'C-Existing'!V$12:V$458)</f>
        <v>0</v>
      </c>
      <c r="W152" s="37">
        <f>SUMIF('C-Existing'!$B$12:$B$458,$B152,'C-Existing'!W$12:W$458)</f>
        <v>0</v>
      </c>
      <c r="X152" s="37">
        <f>SUMIF('C-Existing'!$B$12:$B$458,$B152,'C-Existing'!X$12:X$458)</f>
        <v>209</v>
      </c>
      <c r="Y152" s="37">
        <f>SUMIF('C-Existing'!$B$12:$B$458,$B152,'C-Existing'!Y$12:Y$458)</f>
        <v>0</v>
      </c>
      <c r="Z152" s="37">
        <f>SUMIF('C-Existing'!$B$12:$B$458,$B152,'C-Existing'!Z$12:Z$458)</f>
        <v>0</v>
      </c>
      <c r="AA152" s="37">
        <f>SUMIF('C-Existing'!$B$12:$B$458,$B152,'C-Existing'!AA$12:AA$458)</f>
        <v>0</v>
      </c>
      <c r="AB152" s="37">
        <f>SUMIF('C-Existing'!$B$12:$B$458,$B152,'C-Existing'!AB$12:AB$458)</f>
        <v>0</v>
      </c>
      <c r="AC152" s="37">
        <f>SUMIF('C-Existing'!$B$12:$B$458,$B152,'C-Existing'!AC$12:AC$458)</f>
        <v>0</v>
      </c>
      <c r="AD152" s="37">
        <f>SUMIF('C-Existing'!$B$12:$B$458,$B152,'C-Existing'!AD$12:AD$458)</f>
        <v>0</v>
      </c>
      <c r="AE152" s="56">
        <f>SUMIF('C-Existing'!$B$12:$B$458,$B152,'C-Existing'!AE$12:AE$458)</f>
        <v>9.6699999999999994E-2</v>
      </c>
      <c r="AF152" s="37">
        <f>SUMIF('C-Existing'!$B$12:$B$458,$B152,'C-Existing'!AF$12:AF$458)</f>
        <v>0</v>
      </c>
      <c r="AG152" s="37">
        <f>SUMIF('C-Existing'!$B$12:$B$458,$B152,'C-Existing'!AG$12:AG$458)</f>
        <v>0</v>
      </c>
      <c r="AH152" s="102">
        <f>SUMIF('C-Existing'!$B$12:$B$458,$B152,'C-Existing'!AH$12:AH$458)</f>
        <v>0</v>
      </c>
      <c r="AI152" s="37">
        <f>SUMIF('C-Existing'!$B$12:$B$458,$B152,'C-Existing'!AI$12:AI$458)</f>
        <v>0</v>
      </c>
      <c r="AJ152" s="37">
        <f>SUMIF('C-Existing'!$B$12:$B$458,$B152,'C-Existing'!AJ$12:AJ$458)</f>
        <v>0</v>
      </c>
      <c r="AK152" s="37">
        <f>SUMIF('C-Existing'!$B$12:$B$458,$B152,'C-Existing'!AK$12:AK$458)</f>
        <v>0</v>
      </c>
      <c r="AL152" s="37">
        <f>SUMIF('C-Existing'!$B$12:$B$458,$B152,'C-Existing'!AL$12:AL$458)</f>
        <v>0</v>
      </c>
      <c r="AM152" s="37">
        <f>SUMIF('C-Existing'!$B$12:$B$458,$B152,'C-Existing'!AM$12:AM$458)</f>
        <v>0</v>
      </c>
      <c r="AN152" s="37">
        <f>SUMIF('C-Existing'!$B$12:$B$458,$B152,'C-Existing'!AN$12:AN$458)</f>
        <v>0</v>
      </c>
      <c r="AR152" s="37"/>
    </row>
    <row r="153" spans="1:44" x14ac:dyDescent="0.2">
      <c r="A153" s="1">
        <f t="shared" si="8"/>
        <v>1</v>
      </c>
      <c r="B153" s="101">
        <f t="shared" si="9"/>
        <v>47514</v>
      </c>
      <c r="C153" s="37">
        <f>SUMIF('C-Existing'!$B$12:$B$458,$B153,'C-Existing'!C$12:C$458)</f>
        <v>0</v>
      </c>
      <c r="D153" s="37">
        <f>SUMIF('C-Existing'!$B$12:$B$458,$B153,'C-Existing'!D$12:D$458)</f>
        <v>164771044.91000003</v>
      </c>
      <c r="E153" s="37">
        <f>SUMIF('C-Existing'!$B$12:$B$458,$B153,'C-Existing'!E$12:E$458)</f>
        <v>0</v>
      </c>
      <c r="F153" s="37">
        <f>SUMIF('C-Existing'!$B$12:$B$458,$B153,'C-Existing'!F$12:F$458)</f>
        <v>0</v>
      </c>
      <c r="G153" s="37">
        <f>SUMIF('C-Existing'!$B$12:$B$458,$B153,'C-Existing'!G$12:G$458)</f>
        <v>0</v>
      </c>
      <c r="H153" s="37">
        <f>SUMIF('C-Existing'!$B$12:$B$458,$B153,'C-Existing'!H$12:H$458)</f>
        <v>0</v>
      </c>
      <c r="I153" s="37">
        <f>SUMIF('C-Existing'!$B$12:$B$458,$B153,'C-Existing'!I$12:I$458)</f>
        <v>0</v>
      </c>
      <c r="J153" s="37">
        <f>SUMIF('C-Existing'!$B$12:$B$458,$B153,'C-Existing'!J$12:J$458)</f>
        <v>0</v>
      </c>
      <c r="K153" s="37">
        <f>SUMIF('C-Existing'!$B$12:$B$458,$B153,'C-Existing'!K$12:K$458)</f>
        <v>0</v>
      </c>
      <c r="L153" s="37">
        <f>SUMIF('C-Existing'!$B$12:$B$458,$B153,'C-Existing'!L$12:L$458)</f>
        <v>0</v>
      </c>
      <c r="M153" s="37">
        <f>SUMIF('C-Existing'!$B$12:$B$458,$B153,'C-Existing'!M$12:M$458)</f>
        <v>0</v>
      </c>
      <c r="N153" s="37">
        <f>SUMIF('C-Existing'!$B$12:$B$458,$B153,'C-Existing'!N$12:N$458)</f>
        <v>0</v>
      </c>
      <c r="O153" s="37">
        <f>SUMIF('C-Existing'!$B$12:$B$458,$B153,'C-Existing'!O$12:O$458)</f>
        <v>0</v>
      </c>
      <c r="P153" s="37">
        <f>SUMIF('C-Existing'!$B$12:$B$458,$B153,'C-Existing'!P$12:P$458)</f>
        <v>0</v>
      </c>
      <c r="Q153" s="37">
        <f>SUMIF('C-Existing'!$B$12:$B$458,$B153,'C-Existing'!Q$12:Q$458)</f>
        <v>0</v>
      </c>
      <c r="R153" s="37">
        <f>SUMIF('C-Existing'!$B$12:$B$458,$B153,'C-Existing'!R$12:R$458)</f>
        <v>0</v>
      </c>
      <c r="S153" s="37">
        <f>SUMIF('C-Existing'!$B$12:$B$458,$B153,'C-Existing'!S$12:S$458)</f>
        <v>0</v>
      </c>
      <c r="T153" s="37">
        <f>SUMIF('C-Existing'!$B$12:$B$458,$B153,'C-Existing'!T$12:T$458)</f>
        <v>0</v>
      </c>
      <c r="U153" s="37">
        <f>SUMIF('C-Existing'!$B$12:$B$458,$B153,'C-Existing'!U$12:U$458)</f>
        <v>1</v>
      </c>
      <c r="V153" s="37">
        <f>SUMIF('C-Existing'!$B$12:$B$458,$B153,'C-Existing'!V$12:V$458)</f>
        <v>0</v>
      </c>
      <c r="W153" s="37">
        <f>SUMIF('C-Existing'!$B$12:$B$458,$B153,'C-Existing'!W$12:W$458)</f>
        <v>0</v>
      </c>
      <c r="X153" s="37">
        <f>SUMIF('C-Existing'!$B$12:$B$458,$B153,'C-Existing'!X$12:X$458)</f>
        <v>209</v>
      </c>
      <c r="Y153" s="37">
        <f>SUMIF('C-Existing'!$B$12:$B$458,$B153,'C-Existing'!Y$12:Y$458)</f>
        <v>0</v>
      </c>
      <c r="Z153" s="37">
        <f>SUMIF('C-Existing'!$B$12:$B$458,$B153,'C-Existing'!Z$12:Z$458)</f>
        <v>0</v>
      </c>
      <c r="AA153" s="37">
        <f>SUMIF('C-Existing'!$B$12:$B$458,$B153,'C-Existing'!AA$12:AA$458)</f>
        <v>0</v>
      </c>
      <c r="AB153" s="37">
        <f>SUMIF('C-Existing'!$B$12:$B$458,$B153,'C-Existing'!AB$12:AB$458)</f>
        <v>0</v>
      </c>
      <c r="AC153" s="37">
        <f>SUMIF('C-Existing'!$B$12:$B$458,$B153,'C-Existing'!AC$12:AC$458)</f>
        <v>0</v>
      </c>
      <c r="AD153" s="37">
        <f>SUMIF('C-Existing'!$B$12:$B$458,$B153,'C-Existing'!AD$12:AD$458)</f>
        <v>0</v>
      </c>
      <c r="AE153" s="56">
        <f>SUMIF('C-Existing'!$B$12:$B$458,$B153,'C-Existing'!AE$12:AE$458)</f>
        <v>9.6699999999999994E-2</v>
      </c>
      <c r="AF153" s="37">
        <f>SUMIF('C-Existing'!$B$12:$B$458,$B153,'C-Existing'!AF$12:AF$458)</f>
        <v>0</v>
      </c>
      <c r="AG153" s="37">
        <f>SUMIF('C-Existing'!$B$12:$B$458,$B153,'C-Existing'!AG$12:AG$458)</f>
        <v>0</v>
      </c>
      <c r="AH153" s="102">
        <f>SUMIF('C-Existing'!$B$12:$B$458,$B153,'C-Existing'!AH$12:AH$458)</f>
        <v>0</v>
      </c>
      <c r="AI153" s="37">
        <f>SUMIF('C-Existing'!$B$12:$B$458,$B153,'C-Existing'!AI$12:AI$458)</f>
        <v>0</v>
      </c>
      <c r="AJ153" s="37">
        <f>SUMIF('C-Existing'!$B$12:$B$458,$B153,'C-Existing'!AJ$12:AJ$458)</f>
        <v>0</v>
      </c>
      <c r="AK153" s="37">
        <f>SUMIF('C-Existing'!$B$12:$B$458,$B153,'C-Existing'!AK$12:AK$458)</f>
        <v>0</v>
      </c>
      <c r="AL153" s="37">
        <f>SUMIF('C-Existing'!$B$12:$B$458,$B153,'C-Existing'!AL$12:AL$458)</f>
        <v>0</v>
      </c>
      <c r="AM153" s="37">
        <f>SUMIF('C-Existing'!$B$12:$B$458,$B153,'C-Existing'!AM$12:AM$458)</f>
        <v>0</v>
      </c>
      <c r="AN153" s="37">
        <f>SUMIF('C-Existing'!$B$12:$B$458,$B153,'C-Existing'!AN$12:AN$458)</f>
        <v>0</v>
      </c>
      <c r="AR153" s="37"/>
    </row>
    <row r="154" spans="1:44" x14ac:dyDescent="0.2">
      <c r="A154" s="1">
        <f t="shared" si="8"/>
        <v>2</v>
      </c>
      <c r="B154" s="101">
        <f t="shared" si="9"/>
        <v>47542</v>
      </c>
      <c r="C154" s="37">
        <f>SUMIF('C-Existing'!$B$12:$B$458,$B154,'C-Existing'!C$12:C$458)</f>
        <v>0</v>
      </c>
      <c r="D154" s="37">
        <f>SUMIF('C-Existing'!$B$12:$B$458,$B154,'C-Existing'!D$12:D$458)</f>
        <v>164771044.91000003</v>
      </c>
      <c r="E154" s="37">
        <f>SUMIF('C-Existing'!$B$12:$B$458,$B154,'C-Existing'!E$12:E$458)</f>
        <v>0</v>
      </c>
      <c r="F154" s="37">
        <f>SUMIF('C-Existing'!$B$12:$B$458,$B154,'C-Existing'!F$12:F$458)</f>
        <v>0</v>
      </c>
      <c r="G154" s="37">
        <f>SUMIF('C-Existing'!$B$12:$B$458,$B154,'C-Existing'!G$12:G$458)</f>
        <v>0</v>
      </c>
      <c r="H154" s="37">
        <f>SUMIF('C-Existing'!$B$12:$B$458,$B154,'C-Existing'!H$12:H$458)</f>
        <v>0</v>
      </c>
      <c r="I154" s="37">
        <f>SUMIF('C-Existing'!$B$12:$B$458,$B154,'C-Existing'!I$12:I$458)</f>
        <v>0</v>
      </c>
      <c r="J154" s="37">
        <f>SUMIF('C-Existing'!$B$12:$B$458,$B154,'C-Existing'!J$12:J$458)</f>
        <v>0</v>
      </c>
      <c r="K154" s="37">
        <f>SUMIF('C-Existing'!$B$12:$B$458,$B154,'C-Existing'!K$12:K$458)</f>
        <v>0</v>
      </c>
      <c r="L154" s="37">
        <f>SUMIF('C-Existing'!$B$12:$B$458,$B154,'C-Existing'!L$12:L$458)</f>
        <v>0</v>
      </c>
      <c r="M154" s="37">
        <f>SUMIF('C-Existing'!$B$12:$B$458,$B154,'C-Existing'!M$12:M$458)</f>
        <v>0</v>
      </c>
      <c r="N154" s="37">
        <f>SUMIF('C-Existing'!$B$12:$B$458,$B154,'C-Existing'!N$12:N$458)</f>
        <v>0</v>
      </c>
      <c r="O154" s="37">
        <f>SUMIF('C-Existing'!$B$12:$B$458,$B154,'C-Existing'!O$12:O$458)</f>
        <v>0</v>
      </c>
      <c r="P154" s="37">
        <f>SUMIF('C-Existing'!$B$12:$B$458,$B154,'C-Existing'!P$12:P$458)</f>
        <v>0</v>
      </c>
      <c r="Q154" s="37">
        <f>SUMIF('C-Existing'!$B$12:$B$458,$B154,'C-Existing'!Q$12:Q$458)</f>
        <v>0</v>
      </c>
      <c r="R154" s="37">
        <f>SUMIF('C-Existing'!$B$12:$B$458,$B154,'C-Existing'!R$12:R$458)</f>
        <v>0</v>
      </c>
      <c r="S154" s="37">
        <f>SUMIF('C-Existing'!$B$12:$B$458,$B154,'C-Existing'!S$12:S$458)</f>
        <v>0</v>
      </c>
      <c r="T154" s="37">
        <f>SUMIF('C-Existing'!$B$12:$B$458,$B154,'C-Existing'!T$12:T$458)</f>
        <v>0</v>
      </c>
      <c r="U154" s="37">
        <f>SUMIF('C-Existing'!$B$12:$B$458,$B154,'C-Existing'!U$12:U$458)</f>
        <v>1</v>
      </c>
      <c r="V154" s="37">
        <f>SUMIF('C-Existing'!$B$12:$B$458,$B154,'C-Existing'!V$12:V$458)</f>
        <v>0</v>
      </c>
      <c r="W154" s="37">
        <f>SUMIF('C-Existing'!$B$12:$B$458,$B154,'C-Existing'!W$12:W$458)</f>
        <v>0</v>
      </c>
      <c r="X154" s="37">
        <f>SUMIF('C-Existing'!$B$12:$B$458,$B154,'C-Existing'!X$12:X$458)</f>
        <v>209</v>
      </c>
      <c r="Y154" s="37">
        <f>SUMIF('C-Existing'!$B$12:$B$458,$B154,'C-Existing'!Y$12:Y$458)</f>
        <v>0</v>
      </c>
      <c r="Z154" s="37">
        <f>SUMIF('C-Existing'!$B$12:$B$458,$B154,'C-Existing'!Z$12:Z$458)</f>
        <v>0</v>
      </c>
      <c r="AA154" s="37">
        <f>SUMIF('C-Existing'!$B$12:$B$458,$B154,'C-Existing'!AA$12:AA$458)</f>
        <v>0</v>
      </c>
      <c r="AB154" s="37">
        <f>SUMIF('C-Existing'!$B$12:$B$458,$B154,'C-Existing'!AB$12:AB$458)</f>
        <v>0</v>
      </c>
      <c r="AC154" s="37">
        <f>SUMIF('C-Existing'!$B$12:$B$458,$B154,'C-Existing'!AC$12:AC$458)</f>
        <v>0</v>
      </c>
      <c r="AD154" s="37">
        <f>SUMIF('C-Existing'!$B$12:$B$458,$B154,'C-Existing'!AD$12:AD$458)</f>
        <v>0</v>
      </c>
      <c r="AE154" s="56">
        <f>SUMIF('C-Existing'!$B$12:$B$458,$B154,'C-Existing'!AE$12:AE$458)</f>
        <v>9.6699999999999994E-2</v>
      </c>
      <c r="AF154" s="37">
        <f>SUMIF('C-Existing'!$B$12:$B$458,$B154,'C-Existing'!AF$12:AF$458)</f>
        <v>0</v>
      </c>
      <c r="AG154" s="37">
        <f>SUMIF('C-Existing'!$B$12:$B$458,$B154,'C-Existing'!AG$12:AG$458)</f>
        <v>0</v>
      </c>
      <c r="AH154" s="102">
        <f>SUMIF('C-Existing'!$B$12:$B$458,$B154,'C-Existing'!AH$12:AH$458)</f>
        <v>0</v>
      </c>
      <c r="AI154" s="37">
        <f>SUMIF('C-Existing'!$B$12:$B$458,$B154,'C-Existing'!AI$12:AI$458)</f>
        <v>0</v>
      </c>
      <c r="AJ154" s="37">
        <f>SUMIF('C-Existing'!$B$12:$B$458,$B154,'C-Existing'!AJ$12:AJ$458)</f>
        <v>0</v>
      </c>
      <c r="AK154" s="37">
        <f>SUMIF('C-Existing'!$B$12:$B$458,$B154,'C-Existing'!AK$12:AK$458)</f>
        <v>0</v>
      </c>
      <c r="AL154" s="37">
        <f>SUMIF('C-Existing'!$B$12:$B$458,$B154,'C-Existing'!AL$12:AL$458)</f>
        <v>0</v>
      </c>
      <c r="AM154" s="37">
        <f>SUMIF('C-Existing'!$B$12:$B$458,$B154,'C-Existing'!AM$12:AM$458)</f>
        <v>0</v>
      </c>
      <c r="AN154" s="37">
        <f>SUMIF('C-Existing'!$B$12:$B$458,$B154,'C-Existing'!AN$12:AN$458)</f>
        <v>0</v>
      </c>
      <c r="AR154" s="37"/>
    </row>
    <row r="155" spans="1:44" x14ac:dyDescent="0.2">
      <c r="A155" s="1">
        <f t="shared" si="8"/>
        <v>3</v>
      </c>
      <c r="B155" s="101">
        <f t="shared" si="9"/>
        <v>47573</v>
      </c>
      <c r="C155" s="37">
        <f>SUMIF('C-Existing'!$B$12:$B$458,$B155,'C-Existing'!C$12:C$458)</f>
        <v>0</v>
      </c>
      <c r="D155" s="37">
        <f>SUMIF('C-Existing'!$B$12:$B$458,$B155,'C-Existing'!D$12:D$458)</f>
        <v>164771044.91000003</v>
      </c>
      <c r="E155" s="37">
        <f>SUMIF('C-Existing'!$B$12:$B$458,$B155,'C-Existing'!E$12:E$458)</f>
        <v>0</v>
      </c>
      <c r="F155" s="37">
        <f>SUMIF('C-Existing'!$B$12:$B$458,$B155,'C-Existing'!F$12:F$458)</f>
        <v>0</v>
      </c>
      <c r="G155" s="37">
        <f>SUMIF('C-Existing'!$B$12:$B$458,$B155,'C-Existing'!G$12:G$458)</f>
        <v>0</v>
      </c>
      <c r="H155" s="37">
        <f>SUMIF('C-Existing'!$B$12:$B$458,$B155,'C-Existing'!H$12:H$458)</f>
        <v>0</v>
      </c>
      <c r="I155" s="37">
        <f>SUMIF('C-Existing'!$B$12:$B$458,$B155,'C-Existing'!I$12:I$458)</f>
        <v>0</v>
      </c>
      <c r="J155" s="37">
        <f>SUMIF('C-Existing'!$B$12:$B$458,$B155,'C-Existing'!J$12:J$458)</f>
        <v>0</v>
      </c>
      <c r="K155" s="37">
        <f>SUMIF('C-Existing'!$B$12:$B$458,$B155,'C-Existing'!K$12:K$458)</f>
        <v>0</v>
      </c>
      <c r="L155" s="37">
        <f>SUMIF('C-Existing'!$B$12:$B$458,$B155,'C-Existing'!L$12:L$458)</f>
        <v>0</v>
      </c>
      <c r="M155" s="37">
        <f>SUMIF('C-Existing'!$B$12:$B$458,$B155,'C-Existing'!M$12:M$458)</f>
        <v>0</v>
      </c>
      <c r="N155" s="37">
        <f>SUMIF('C-Existing'!$B$12:$B$458,$B155,'C-Existing'!N$12:N$458)</f>
        <v>0</v>
      </c>
      <c r="O155" s="37">
        <f>SUMIF('C-Existing'!$B$12:$B$458,$B155,'C-Existing'!O$12:O$458)</f>
        <v>0</v>
      </c>
      <c r="P155" s="37">
        <f>SUMIF('C-Existing'!$B$12:$B$458,$B155,'C-Existing'!P$12:P$458)</f>
        <v>0</v>
      </c>
      <c r="Q155" s="37">
        <f>SUMIF('C-Existing'!$B$12:$B$458,$B155,'C-Existing'!Q$12:Q$458)</f>
        <v>0</v>
      </c>
      <c r="R155" s="37">
        <f>SUMIF('C-Existing'!$B$12:$B$458,$B155,'C-Existing'!R$12:R$458)</f>
        <v>0</v>
      </c>
      <c r="S155" s="37">
        <f>SUMIF('C-Existing'!$B$12:$B$458,$B155,'C-Existing'!S$12:S$458)</f>
        <v>0</v>
      </c>
      <c r="T155" s="37">
        <f>SUMIF('C-Existing'!$B$12:$B$458,$B155,'C-Existing'!T$12:T$458)</f>
        <v>0</v>
      </c>
      <c r="U155" s="37">
        <f>SUMIF('C-Existing'!$B$12:$B$458,$B155,'C-Existing'!U$12:U$458)</f>
        <v>1</v>
      </c>
      <c r="V155" s="37">
        <f>SUMIF('C-Existing'!$B$12:$B$458,$B155,'C-Existing'!V$12:V$458)</f>
        <v>0</v>
      </c>
      <c r="W155" s="37">
        <f>SUMIF('C-Existing'!$B$12:$B$458,$B155,'C-Existing'!W$12:W$458)</f>
        <v>0</v>
      </c>
      <c r="X155" s="37">
        <f>SUMIF('C-Existing'!$B$12:$B$458,$B155,'C-Existing'!X$12:X$458)</f>
        <v>209</v>
      </c>
      <c r="Y155" s="37">
        <f>SUMIF('C-Existing'!$B$12:$B$458,$B155,'C-Existing'!Y$12:Y$458)</f>
        <v>0</v>
      </c>
      <c r="Z155" s="37">
        <f>SUMIF('C-Existing'!$B$12:$B$458,$B155,'C-Existing'!Z$12:Z$458)</f>
        <v>0</v>
      </c>
      <c r="AA155" s="37">
        <f>SUMIF('C-Existing'!$B$12:$B$458,$B155,'C-Existing'!AA$12:AA$458)</f>
        <v>0</v>
      </c>
      <c r="AB155" s="37">
        <f>SUMIF('C-Existing'!$B$12:$B$458,$B155,'C-Existing'!AB$12:AB$458)</f>
        <v>0</v>
      </c>
      <c r="AC155" s="37">
        <f>SUMIF('C-Existing'!$B$12:$B$458,$B155,'C-Existing'!AC$12:AC$458)</f>
        <v>0</v>
      </c>
      <c r="AD155" s="37">
        <f>SUMIF('C-Existing'!$B$12:$B$458,$B155,'C-Existing'!AD$12:AD$458)</f>
        <v>0</v>
      </c>
      <c r="AE155" s="56">
        <f>SUMIF('C-Existing'!$B$12:$B$458,$B155,'C-Existing'!AE$12:AE$458)</f>
        <v>9.6699999999999994E-2</v>
      </c>
      <c r="AF155" s="37">
        <f>SUMIF('C-Existing'!$B$12:$B$458,$B155,'C-Existing'!AF$12:AF$458)</f>
        <v>0</v>
      </c>
      <c r="AG155" s="37">
        <f>SUMIF('C-Existing'!$B$12:$B$458,$B155,'C-Existing'!AG$12:AG$458)</f>
        <v>0</v>
      </c>
      <c r="AH155" s="102">
        <f>SUMIF('C-Existing'!$B$12:$B$458,$B155,'C-Existing'!AH$12:AH$458)</f>
        <v>0</v>
      </c>
      <c r="AI155" s="37">
        <f>SUMIF('C-Existing'!$B$12:$B$458,$B155,'C-Existing'!AI$12:AI$458)</f>
        <v>0</v>
      </c>
      <c r="AJ155" s="37">
        <f>SUMIF('C-Existing'!$B$12:$B$458,$B155,'C-Existing'!AJ$12:AJ$458)</f>
        <v>0</v>
      </c>
      <c r="AK155" s="37">
        <f>SUMIF('C-Existing'!$B$12:$B$458,$B155,'C-Existing'!AK$12:AK$458)</f>
        <v>0</v>
      </c>
      <c r="AL155" s="37">
        <f>SUMIF('C-Existing'!$B$12:$B$458,$B155,'C-Existing'!AL$12:AL$458)</f>
        <v>0</v>
      </c>
      <c r="AM155" s="37">
        <f>SUMIF('C-Existing'!$B$12:$B$458,$B155,'C-Existing'!AM$12:AM$458)</f>
        <v>0</v>
      </c>
      <c r="AN155" s="37">
        <f>SUMIF('C-Existing'!$B$12:$B$458,$B155,'C-Existing'!AN$12:AN$458)</f>
        <v>0</v>
      </c>
      <c r="AR155" s="37"/>
    </row>
    <row r="156" spans="1:44" x14ac:dyDescent="0.2">
      <c r="A156" s="1">
        <f t="shared" si="8"/>
        <v>4</v>
      </c>
      <c r="B156" s="101">
        <f t="shared" si="9"/>
        <v>47603</v>
      </c>
      <c r="C156" s="37">
        <f>SUMIF('C-Existing'!$B$12:$B$458,$B156,'C-Existing'!C$12:C$458)</f>
        <v>0</v>
      </c>
      <c r="D156" s="37">
        <f>SUMIF('C-Existing'!$B$12:$B$458,$B156,'C-Existing'!D$12:D$458)</f>
        <v>164771044.91000003</v>
      </c>
      <c r="E156" s="37">
        <f>SUMIF('C-Existing'!$B$12:$B$458,$B156,'C-Existing'!E$12:E$458)</f>
        <v>0</v>
      </c>
      <c r="F156" s="37">
        <f>SUMIF('C-Existing'!$B$12:$B$458,$B156,'C-Existing'!F$12:F$458)</f>
        <v>0</v>
      </c>
      <c r="G156" s="37">
        <f>SUMIF('C-Existing'!$B$12:$B$458,$B156,'C-Existing'!G$12:G$458)</f>
        <v>0</v>
      </c>
      <c r="H156" s="37">
        <f>SUMIF('C-Existing'!$B$12:$B$458,$B156,'C-Existing'!H$12:H$458)</f>
        <v>0</v>
      </c>
      <c r="I156" s="37">
        <f>SUMIF('C-Existing'!$B$12:$B$458,$B156,'C-Existing'!I$12:I$458)</f>
        <v>0</v>
      </c>
      <c r="J156" s="37">
        <f>SUMIF('C-Existing'!$B$12:$B$458,$B156,'C-Existing'!J$12:J$458)</f>
        <v>0</v>
      </c>
      <c r="K156" s="37">
        <f>SUMIF('C-Existing'!$B$12:$B$458,$B156,'C-Existing'!K$12:K$458)</f>
        <v>0</v>
      </c>
      <c r="L156" s="37">
        <f>SUMIF('C-Existing'!$B$12:$B$458,$B156,'C-Existing'!L$12:L$458)</f>
        <v>0</v>
      </c>
      <c r="M156" s="37">
        <f>SUMIF('C-Existing'!$B$12:$B$458,$B156,'C-Existing'!M$12:M$458)</f>
        <v>0</v>
      </c>
      <c r="N156" s="37">
        <f>SUMIF('C-Existing'!$B$12:$B$458,$B156,'C-Existing'!N$12:N$458)</f>
        <v>0</v>
      </c>
      <c r="O156" s="37">
        <f>SUMIF('C-Existing'!$B$12:$B$458,$B156,'C-Existing'!O$12:O$458)</f>
        <v>0</v>
      </c>
      <c r="P156" s="37">
        <f>SUMIF('C-Existing'!$B$12:$B$458,$B156,'C-Existing'!P$12:P$458)</f>
        <v>0</v>
      </c>
      <c r="Q156" s="37">
        <f>SUMIF('C-Existing'!$B$12:$B$458,$B156,'C-Existing'!Q$12:Q$458)</f>
        <v>0</v>
      </c>
      <c r="R156" s="37">
        <f>SUMIF('C-Existing'!$B$12:$B$458,$B156,'C-Existing'!R$12:R$458)</f>
        <v>0</v>
      </c>
      <c r="S156" s="37">
        <f>SUMIF('C-Existing'!$B$12:$B$458,$B156,'C-Existing'!S$12:S$458)</f>
        <v>0</v>
      </c>
      <c r="T156" s="37">
        <f>SUMIF('C-Existing'!$B$12:$B$458,$B156,'C-Existing'!T$12:T$458)</f>
        <v>0</v>
      </c>
      <c r="U156" s="37">
        <f>SUMIF('C-Existing'!$B$12:$B$458,$B156,'C-Existing'!U$12:U$458)</f>
        <v>1</v>
      </c>
      <c r="V156" s="37">
        <f>SUMIF('C-Existing'!$B$12:$B$458,$B156,'C-Existing'!V$12:V$458)</f>
        <v>0</v>
      </c>
      <c r="W156" s="37">
        <f>SUMIF('C-Existing'!$B$12:$B$458,$B156,'C-Existing'!W$12:W$458)</f>
        <v>0</v>
      </c>
      <c r="X156" s="37">
        <f>SUMIF('C-Existing'!$B$12:$B$458,$B156,'C-Existing'!X$12:X$458)</f>
        <v>209</v>
      </c>
      <c r="Y156" s="37">
        <f>SUMIF('C-Existing'!$B$12:$B$458,$B156,'C-Existing'!Y$12:Y$458)</f>
        <v>0</v>
      </c>
      <c r="Z156" s="37">
        <f>SUMIF('C-Existing'!$B$12:$B$458,$B156,'C-Existing'!Z$12:Z$458)</f>
        <v>0</v>
      </c>
      <c r="AA156" s="37">
        <f>SUMIF('C-Existing'!$B$12:$B$458,$B156,'C-Existing'!AA$12:AA$458)</f>
        <v>0</v>
      </c>
      <c r="AB156" s="37">
        <f>SUMIF('C-Existing'!$B$12:$B$458,$B156,'C-Existing'!AB$12:AB$458)</f>
        <v>0</v>
      </c>
      <c r="AC156" s="37">
        <f>SUMIF('C-Existing'!$B$12:$B$458,$B156,'C-Existing'!AC$12:AC$458)</f>
        <v>0</v>
      </c>
      <c r="AD156" s="37">
        <f>SUMIF('C-Existing'!$B$12:$B$458,$B156,'C-Existing'!AD$12:AD$458)</f>
        <v>0</v>
      </c>
      <c r="AE156" s="56">
        <f>SUMIF('C-Existing'!$B$12:$B$458,$B156,'C-Existing'!AE$12:AE$458)</f>
        <v>9.6699999999999994E-2</v>
      </c>
      <c r="AF156" s="37">
        <f>SUMIF('C-Existing'!$B$12:$B$458,$B156,'C-Existing'!AF$12:AF$458)</f>
        <v>0</v>
      </c>
      <c r="AG156" s="37">
        <f>SUMIF('C-Existing'!$B$12:$B$458,$B156,'C-Existing'!AG$12:AG$458)</f>
        <v>0</v>
      </c>
      <c r="AH156" s="102">
        <f>SUMIF('C-Existing'!$B$12:$B$458,$B156,'C-Existing'!AH$12:AH$458)</f>
        <v>0</v>
      </c>
      <c r="AI156" s="37">
        <f>SUMIF('C-Existing'!$B$12:$B$458,$B156,'C-Existing'!AI$12:AI$458)</f>
        <v>0</v>
      </c>
      <c r="AJ156" s="37">
        <f>SUMIF('C-Existing'!$B$12:$B$458,$B156,'C-Existing'!AJ$12:AJ$458)</f>
        <v>0</v>
      </c>
      <c r="AK156" s="37">
        <f>SUMIF('C-Existing'!$B$12:$B$458,$B156,'C-Existing'!AK$12:AK$458)</f>
        <v>0</v>
      </c>
      <c r="AL156" s="37">
        <f>SUMIF('C-Existing'!$B$12:$B$458,$B156,'C-Existing'!AL$12:AL$458)</f>
        <v>0</v>
      </c>
      <c r="AM156" s="37">
        <f>SUMIF('C-Existing'!$B$12:$B$458,$B156,'C-Existing'!AM$12:AM$458)</f>
        <v>0</v>
      </c>
      <c r="AN156" s="37">
        <f>SUMIF('C-Existing'!$B$12:$B$458,$B156,'C-Existing'!AN$12:AN$458)</f>
        <v>0</v>
      </c>
      <c r="AR156" s="37"/>
    </row>
    <row r="157" spans="1:44" x14ac:dyDescent="0.2">
      <c r="A157" s="1">
        <f t="shared" si="8"/>
        <v>5</v>
      </c>
      <c r="B157" s="101">
        <f t="shared" si="9"/>
        <v>47634</v>
      </c>
      <c r="C157" s="37">
        <f>SUMIF('C-Existing'!$B$12:$B$458,$B157,'C-Existing'!C$12:C$458)</f>
        <v>0</v>
      </c>
      <c r="D157" s="37">
        <f>SUMIF('C-Existing'!$B$12:$B$458,$B157,'C-Existing'!D$12:D$458)</f>
        <v>164771044.91000003</v>
      </c>
      <c r="E157" s="37">
        <f>SUMIF('C-Existing'!$B$12:$B$458,$B157,'C-Existing'!E$12:E$458)</f>
        <v>0</v>
      </c>
      <c r="F157" s="37">
        <f>SUMIF('C-Existing'!$B$12:$B$458,$B157,'C-Existing'!F$12:F$458)</f>
        <v>0</v>
      </c>
      <c r="G157" s="37">
        <f>SUMIF('C-Existing'!$B$12:$B$458,$B157,'C-Existing'!G$12:G$458)</f>
        <v>0</v>
      </c>
      <c r="H157" s="37">
        <f>SUMIF('C-Existing'!$B$12:$B$458,$B157,'C-Existing'!H$12:H$458)</f>
        <v>0</v>
      </c>
      <c r="I157" s="37">
        <f>SUMIF('C-Existing'!$B$12:$B$458,$B157,'C-Existing'!I$12:I$458)</f>
        <v>0</v>
      </c>
      <c r="J157" s="37">
        <f>SUMIF('C-Existing'!$B$12:$B$458,$B157,'C-Existing'!J$12:J$458)</f>
        <v>0</v>
      </c>
      <c r="K157" s="37">
        <f>SUMIF('C-Existing'!$B$12:$B$458,$B157,'C-Existing'!K$12:K$458)</f>
        <v>0</v>
      </c>
      <c r="L157" s="37">
        <f>SUMIF('C-Existing'!$B$12:$B$458,$B157,'C-Existing'!L$12:L$458)</f>
        <v>0</v>
      </c>
      <c r="M157" s="37">
        <f>SUMIF('C-Existing'!$B$12:$B$458,$B157,'C-Existing'!M$12:M$458)</f>
        <v>0</v>
      </c>
      <c r="N157" s="37">
        <f>SUMIF('C-Existing'!$B$12:$B$458,$B157,'C-Existing'!N$12:N$458)</f>
        <v>0</v>
      </c>
      <c r="O157" s="37">
        <f>SUMIF('C-Existing'!$B$12:$B$458,$B157,'C-Existing'!O$12:O$458)</f>
        <v>0</v>
      </c>
      <c r="P157" s="37">
        <f>SUMIF('C-Existing'!$B$12:$B$458,$B157,'C-Existing'!P$12:P$458)</f>
        <v>0</v>
      </c>
      <c r="Q157" s="37">
        <f>SUMIF('C-Existing'!$B$12:$B$458,$B157,'C-Existing'!Q$12:Q$458)</f>
        <v>0</v>
      </c>
      <c r="R157" s="37">
        <f>SUMIF('C-Existing'!$B$12:$B$458,$B157,'C-Existing'!R$12:R$458)</f>
        <v>0</v>
      </c>
      <c r="S157" s="37">
        <f>SUMIF('C-Existing'!$B$12:$B$458,$B157,'C-Existing'!S$12:S$458)</f>
        <v>0</v>
      </c>
      <c r="T157" s="37">
        <f>SUMIF('C-Existing'!$B$12:$B$458,$B157,'C-Existing'!T$12:T$458)</f>
        <v>0</v>
      </c>
      <c r="U157" s="37">
        <f>SUMIF('C-Existing'!$B$12:$B$458,$B157,'C-Existing'!U$12:U$458)</f>
        <v>1</v>
      </c>
      <c r="V157" s="37">
        <f>SUMIF('C-Existing'!$B$12:$B$458,$B157,'C-Existing'!V$12:V$458)</f>
        <v>0</v>
      </c>
      <c r="W157" s="37">
        <f>SUMIF('C-Existing'!$B$12:$B$458,$B157,'C-Existing'!W$12:W$458)</f>
        <v>0</v>
      </c>
      <c r="X157" s="37">
        <f>SUMIF('C-Existing'!$B$12:$B$458,$B157,'C-Existing'!X$12:X$458)</f>
        <v>209</v>
      </c>
      <c r="Y157" s="37">
        <f>SUMIF('C-Existing'!$B$12:$B$458,$B157,'C-Existing'!Y$12:Y$458)</f>
        <v>0</v>
      </c>
      <c r="Z157" s="37">
        <f>SUMIF('C-Existing'!$B$12:$B$458,$B157,'C-Existing'!Z$12:Z$458)</f>
        <v>0</v>
      </c>
      <c r="AA157" s="37">
        <f>SUMIF('C-Existing'!$B$12:$B$458,$B157,'C-Existing'!AA$12:AA$458)</f>
        <v>0</v>
      </c>
      <c r="AB157" s="37">
        <f>SUMIF('C-Existing'!$B$12:$B$458,$B157,'C-Existing'!AB$12:AB$458)</f>
        <v>0</v>
      </c>
      <c r="AC157" s="37">
        <f>SUMIF('C-Existing'!$B$12:$B$458,$B157,'C-Existing'!AC$12:AC$458)</f>
        <v>0</v>
      </c>
      <c r="AD157" s="37">
        <f>SUMIF('C-Existing'!$B$12:$B$458,$B157,'C-Existing'!AD$12:AD$458)</f>
        <v>0</v>
      </c>
      <c r="AE157" s="56">
        <f>SUMIF('C-Existing'!$B$12:$B$458,$B157,'C-Existing'!AE$12:AE$458)</f>
        <v>9.6699999999999994E-2</v>
      </c>
      <c r="AF157" s="37">
        <f>SUMIF('C-Existing'!$B$12:$B$458,$B157,'C-Existing'!AF$12:AF$458)</f>
        <v>0</v>
      </c>
      <c r="AG157" s="37">
        <f>SUMIF('C-Existing'!$B$12:$B$458,$B157,'C-Existing'!AG$12:AG$458)</f>
        <v>0</v>
      </c>
      <c r="AH157" s="102">
        <f>SUMIF('C-Existing'!$B$12:$B$458,$B157,'C-Existing'!AH$12:AH$458)</f>
        <v>0</v>
      </c>
      <c r="AI157" s="37">
        <f>SUMIF('C-Existing'!$B$12:$B$458,$B157,'C-Existing'!AI$12:AI$458)</f>
        <v>0</v>
      </c>
      <c r="AJ157" s="37">
        <f>SUMIF('C-Existing'!$B$12:$B$458,$B157,'C-Existing'!AJ$12:AJ$458)</f>
        <v>0</v>
      </c>
      <c r="AK157" s="37">
        <f>SUMIF('C-Existing'!$B$12:$B$458,$B157,'C-Existing'!AK$12:AK$458)</f>
        <v>0</v>
      </c>
      <c r="AL157" s="37">
        <f>SUMIF('C-Existing'!$B$12:$B$458,$B157,'C-Existing'!AL$12:AL$458)</f>
        <v>0</v>
      </c>
      <c r="AM157" s="37">
        <f>SUMIF('C-Existing'!$B$12:$B$458,$B157,'C-Existing'!AM$12:AM$458)</f>
        <v>0</v>
      </c>
      <c r="AN157" s="37">
        <f>SUMIF('C-Existing'!$B$12:$B$458,$B157,'C-Existing'!AN$12:AN$458)</f>
        <v>0</v>
      </c>
      <c r="AR157" s="37"/>
    </row>
    <row r="158" spans="1:44" x14ac:dyDescent="0.2">
      <c r="A158" s="1">
        <f t="shared" si="8"/>
        <v>6</v>
      </c>
      <c r="B158" s="101">
        <f t="shared" si="9"/>
        <v>47664</v>
      </c>
      <c r="C158" s="37">
        <f>SUMIF('C-Existing'!$B$12:$B$458,$B158,'C-Existing'!C$12:C$458)</f>
        <v>0</v>
      </c>
      <c r="D158" s="37">
        <f>SUMIF('C-Existing'!$B$12:$B$458,$B158,'C-Existing'!D$12:D$458)</f>
        <v>164771044.91000003</v>
      </c>
      <c r="E158" s="37">
        <f>SUMIF('C-Existing'!$B$12:$B$458,$B158,'C-Existing'!E$12:E$458)</f>
        <v>0</v>
      </c>
      <c r="F158" s="37">
        <f>SUMIF('C-Existing'!$B$12:$B$458,$B158,'C-Existing'!F$12:F$458)</f>
        <v>0</v>
      </c>
      <c r="G158" s="37">
        <f>SUMIF('C-Existing'!$B$12:$B$458,$B158,'C-Existing'!G$12:G$458)</f>
        <v>0</v>
      </c>
      <c r="H158" s="37">
        <f>SUMIF('C-Existing'!$B$12:$B$458,$B158,'C-Existing'!H$12:H$458)</f>
        <v>0</v>
      </c>
      <c r="I158" s="37">
        <f>SUMIF('C-Existing'!$B$12:$B$458,$B158,'C-Existing'!I$12:I$458)</f>
        <v>0</v>
      </c>
      <c r="J158" s="37">
        <f>SUMIF('C-Existing'!$B$12:$B$458,$B158,'C-Existing'!J$12:J$458)</f>
        <v>0</v>
      </c>
      <c r="K158" s="37">
        <f>SUMIF('C-Existing'!$B$12:$B$458,$B158,'C-Existing'!K$12:K$458)</f>
        <v>0</v>
      </c>
      <c r="L158" s="37">
        <f>SUMIF('C-Existing'!$B$12:$B$458,$B158,'C-Existing'!L$12:L$458)</f>
        <v>0</v>
      </c>
      <c r="M158" s="37">
        <f>SUMIF('C-Existing'!$B$12:$B$458,$B158,'C-Existing'!M$12:M$458)</f>
        <v>0</v>
      </c>
      <c r="N158" s="37">
        <f>SUMIF('C-Existing'!$B$12:$B$458,$B158,'C-Existing'!N$12:N$458)</f>
        <v>0</v>
      </c>
      <c r="O158" s="37">
        <f>SUMIF('C-Existing'!$B$12:$B$458,$B158,'C-Existing'!O$12:O$458)</f>
        <v>0</v>
      </c>
      <c r="P158" s="37">
        <f>SUMIF('C-Existing'!$B$12:$B$458,$B158,'C-Existing'!P$12:P$458)</f>
        <v>0</v>
      </c>
      <c r="Q158" s="37">
        <f>SUMIF('C-Existing'!$B$12:$B$458,$B158,'C-Existing'!Q$12:Q$458)</f>
        <v>0</v>
      </c>
      <c r="R158" s="37">
        <f>SUMIF('C-Existing'!$B$12:$B$458,$B158,'C-Existing'!R$12:R$458)</f>
        <v>0</v>
      </c>
      <c r="S158" s="37">
        <f>SUMIF('C-Existing'!$B$12:$B$458,$B158,'C-Existing'!S$12:S$458)</f>
        <v>0</v>
      </c>
      <c r="T158" s="37">
        <f>SUMIF('C-Existing'!$B$12:$B$458,$B158,'C-Existing'!T$12:T$458)</f>
        <v>0</v>
      </c>
      <c r="U158" s="37">
        <f>SUMIF('C-Existing'!$B$12:$B$458,$B158,'C-Existing'!U$12:U$458)</f>
        <v>1</v>
      </c>
      <c r="V158" s="37">
        <f>SUMIF('C-Existing'!$B$12:$B$458,$B158,'C-Existing'!V$12:V$458)</f>
        <v>0</v>
      </c>
      <c r="W158" s="37">
        <f>SUMIF('C-Existing'!$B$12:$B$458,$B158,'C-Existing'!W$12:W$458)</f>
        <v>0</v>
      </c>
      <c r="X158" s="37" t="e">
        <f>SUMIF('C-Existing'!$B$12:$B$458,$B158,'C-Existing'!X$12:X$458)</f>
        <v>#N/A</v>
      </c>
      <c r="Y158" s="37">
        <f>SUMIF('C-Existing'!$B$12:$B$458,$B158,'C-Existing'!Y$12:Y$458)</f>
        <v>0</v>
      </c>
      <c r="Z158" s="37">
        <f>SUMIF('C-Existing'!$B$12:$B$458,$B158,'C-Existing'!Z$12:Z$458)</f>
        <v>0</v>
      </c>
      <c r="AA158" s="37">
        <f>SUMIF('C-Existing'!$B$12:$B$458,$B158,'C-Existing'!AA$12:AA$458)</f>
        <v>0</v>
      </c>
      <c r="AB158" s="37">
        <f>SUMIF('C-Existing'!$B$12:$B$458,$B158,'C-Existing'!AB$12:AB$458)</f>
        <v>0</v>
      </c>
      <c r="AC158" s="37">
        <f>SUMIF('C-Existing'!$B$12:$B$458,$B158,'C-Existing'!AC$12:AC$458)</f>
        <v>0</v>
      </c>
      <c r="AD158" s="37">
        <f>SUMIF('C-Existing'!$B$12:$B$458,$B158,'C-Existing'!AD$12:AD$458)</f>
        <v>0</v>
      </c>
      <c r="AE158" s="56">
        <f>SUMIF('C-Existing'!$B$12:$B$458,$B158,'C-Existing'!AE$12:AE$458)</f>
        <v>9.6699999999999994E-2</v>
      </c>
      <c r="AF158" s="37">
        <f>SUMIF('C-Existing'!$B$12:$B$458,$B158,'C-Existing'!AF$12:AF$458)</f>
        <v>0</v>
      </c>
      <c r="AG158" s="37">
        <f>SUMIF('C-Existing'!$B$12:$B$458,$B158,'C-Existing'!AG$12:AG$458)</f>
        <v>0</v>
      </c>
      <c r="AH158" s="102">
        <f>SUMIF('C-Existing'!$B$12:$B$458,$B158,'C-Existing'!AH$12:AH$458)</f>
        <v>0</v>
      </c>
      <c r="AI158" s="37">
        <f>SUMIF('C-Existing'!$B$12:$B$458,$B158,'C-Existing'!AI$12:AI$458)</f>
        <v>0</v>
      </c>
      <c r="AJ158" s="37">
        <f>SUMIF('C-Existing'!$B$12:$B$458,$B158,'C-Existing'!AJ$12:AJ$458)</f>
        <v>0</v>
      </c>
      <c r="AK158" s="37">
        <f>SUMIF('C-Existing'!$B$12:$B$458,$B158,'C-Existing'!AK$12:AK$458)</f>
        <v>0</v>
      </c>
      <c r="AL158" s="37">
        <f>SUMIF('C-Existing'!$B$12:$B$458,$B158,'C-Existing'!AL$12:AL$458)</f>
        <v>0</v>
      </c>
      <c r="AM158" s="37">
        <f>SUMIF('C-Existing'!$B$12:$B$458,$B158,'C-Existing'!AM$12:AM$458)</f>
        <v>0</v>
      </c>
      <c r="AN158" s="37">
        <f>SUMIF('C-Existing'!$B$12:$B$458,$B158,'C-Existing'!AN$12:AN$458)</f>
        <v>0</v>
      </c>
      <c r="AR158" s="37"/>
    </row>
    <row r="159" spans="1:44" x14ac:dyDescent="0.2">
      <c r="A159" s="1">
        <f t="shared" si="8"/>
        <v>7</v>
      </c>
      <c r="B159" s="101">
        <f t="shared" si="9"/>
        <v>47695</v>
      </c>
      <c r="C159" s="37">
        <f>SUMIF('C-Existing'!$B$12:$B$458,$B159,'C-Existing'!C$12:C$458)</f>
        <v>0</v>
      </c>
      <c r="D159" s="37">
        <f>SUMIF('C-Existing'!$B$12:$B$458,$B159,'C-Existing'!D$12:D$458)</f>
        <v>164771044.91000003</v>
      </c>
      <c r="E159" s="37">
        <f>SUMIF('C-Existing'!$B$12:$B$458,$B159,'C-Existing'!E$12:E$458)</f>
        <v>0</v>
      </c>
      <c r="F159" s="37">
        <f>SUMIF('C-Existing'!$B$12:$B$458,$B159,'C-Existing'!F$12:F$458)</f>
        <v>0</v>
      </c>
      <c r="G159" s="37">
        <f>SUMIF('C-Existing'!$B$12:$B$458,$B159,'C-Existing'!G$12:G$458)</f>
        <v>0</v>
      </c>
      <c r="H159" s="37">
        <f>SUMIF('C-Existing'!$B$12:$B$458,$B159,'C-Existing'!H$12:H$458)</f>
        <v>0</v>
      </c>
      <c r="I159" s="37">
        <f>SUMIF('C-Existing'!$B$12:$B$458,$B159,'C-Existing'!I$12:I$458)</f>
        <v>0</v>
      </c>
      <c r="J159" s="37">
        <f>SUMIF('C-Existing'!$B$12:$B$458,$B159,'C-Existing'!J$12:J$458)</f>
        <v>0</v>
      </c>
      <c r="K159" s="37">
        <f>SUMIF('C-Existing'!$B$12:$B$458,$B159,'C-Existing'!K$12:K$458)</f>
        <v>0</v>
      </c>
      <c r="L159" s="37">
        <f>SUMIF('C-Existing'!$B$12:$B$458,$B159,'C-Existing'!L$12:L$458)</f>
        <v>0</v>
      </c>
      <c r="M159" s="37">
        <f>SUMIF('C-Existing'!$B$12:$B$458,$B159,'C-Existing'!M$12:M$458)</f>
        <v>0</v>
      </c>
      <c r="N159" s="37">
        <f>SUMIF('C-Existing'!$B$12:$B$458,$B159,'C-Existing'!N$12:N$458)</f>
        <v>0</v>
      </c>
      <c r="O159" s="37">
        <f>SUMIF('C-Existing'!$B$12:$B$458,$B159,'C-Existing'!O$12:O$458)</f>
        <v>0</v>
      </c>
      <c r="P159" s="37">
        <f>SUMIF('C-Existing'!$B$12:$B$458,$B159,'C-Existing'!P$12:P$458)</f>
        <v>0</v>
      </c>
      <c r="Q159" s="37">
        <f>SUMIF('C-Existing'!$B$12:$B$458,$B159,'C-Existing'!Q$12:Q$458)</f>
        <v>0</v>
      </c>
      <c r="R159" s="37">
        <f>SUMIF('C-Existing'!$B$12:$B$458,$B159,'C-Existing'!R$12:R$458)</f>
        <v>0</v>
      </c>
      <c r="S159" s="37">
        <f>SUMIF('C-Existing'!$B$12:$B$458,$B159,'C-Existing'!S$12:S$458)</f>
        <v>0</v>
      </c>
      <c r="T159" s="37">
        <f>SUMIF('C-Existing'!$B$12:$B$458,$B159,'C-Existing'!T$12:T$458)</f>
        <v>0</v>
      </c>
      <c r="U159" s="37">
        <f>SUMIF('C-Existing'!$B$12:$B$458,$B159,'C-Existing'!U$12:U$458)</f>
        <v>1</v>
      </c>
      <c r="V159" s="37">
        <f>SUMIF('C-Existing'!$B$12:$B$458,$B159,'C-Existing'!V$12:V$458)</f>
        <v>0</v>
      </c>
      <c r="W159" s="37">
        <f>SUMIF('C-Existing'!$B$12:$B$458,$B159,'C-Existing'!W$12:W$458)</f>
        <v>0</v>
      </c>
      <c r="X159" s="37" t="e">
        <f>SUMIF('C-Existing'!$B$12:$B$458,$B159,'C-Existing'!X$12:X$458)</f>
        <v>#N/A</v>
      </c>
      <c r="Y159" s="37">
        <f>SUMIF('C-Existing'!$B$12:$B$458,$B159,'C-Existing'!Y$12:Y$458)</f>
        <v>0</v>
      </c>
      <c r="Z159" s="37">
        <f>SUMIF('C-Existing'!$B$12:$B$458,$B159,'C-Existing'!Z$12:Z$458)</f>
        <v>0</v>
      </c>
      <c r="AA159" s="37">
        <f>SUMIF('C-Existing'!$B$12:$B$458,$B159,'C-Existing'!AA$12:AA$458)</f>
        <v>0</v>
      </c>
      <c r="AB159" s="37">
        <f>SUMIF('C-Existing'!$B$12:$B$458,$B159,'C-Existing'!AB$12:AB$458)</f>
        <v>0</v>
      </c>
      <c r="AC159" s="37">
        <f>SUMIF('C-Existing'!$B$12:$B$458,$B159,'C-Existing'!AC$12:AC$458)</f>
        <v>0</v>
      </c>
      <c r="AD159" s="37">
        <f>SUMIF('C-Existing'!$B$12:$B$458,$B159,'C-Existing'!AD$12:AD$458)</f>
        <v>0</v>
      </c>
      <c r="AE159" s="56">
        <f>SUMIF('C-Existing'!$B$12:$B$458,$B159,'C-Existing'!AE$12:AE$458)</f>
        <v>9.6699999999999994E-2</v>
      </c>
      <c r="AF159" s="37">
        <f>SUMIF('C-Existing'!$B$12:$B$458,$B159,'C-Existing'!AF$12:AF$458)</f>
        <v>0</v>
      </c>
      <c r="AG159" s="37">
        <f>SUMIF('C-Existing'!$B$12:$B$458,$B159,'C-Existing'!AG$12:AG$458)</f>
        <v>0</v>
      </c>
      <c r="AH159" s="102">
        <f>SUMIF('C-Existing'!$B$12:$B$458,$B159,'C-Existing'!AH$12:AH$458)</f>
        <v>0</v>
      </c>
      <c r="AI159" s="37">
        <f>SUMIF('C-Existing'!$B$12:$B$458,$B159,'C-Existing'!AI$12:AI$458)</f>
        <v>0</v>
      </c>
      <c r="AJ159" s="37">
        <f>SUMIF('C-Existing'!$B$12:$B$458,$B159,'C-Existing'!AJ$12:AJ$458)</f>
        <v>0</v>
      </c>
      <c r="AK159" s="37">
        <f>SUMIF('C-Existing'!$B$12:$B$458,$B159,'C-Existing'!AK$12:AK$458)</f>
        <v>0</v>
      </c>
      <c r="AL159" s="37">
        <f>SUMIF('C-Existing'!$B$12:$B$458,$B159,'C-Existing'!AL$12:AL$458)</f>
        <v>0</v>
      </c>
      <c r="AM159" s="37">
        <f>SUMIF('C-Existing'!$B$12:$B$458,$B159,'C-Existing'!AM$12:AM$458)</f>
        <v>0</v>
      </c>
      <c r="AN159" s="37">
        <f>SUMIF('C-Existing'!$B$12:$B$458,$B159,'C-Existing'!AN$12:AN$458)</f>
        <v>0</v>
      </c>
      <c r="AR159" s="37"/>
    </row>
    <row r="160" spans="1:44" x14ac:dyDescent="0.2">
      <c r="A160" s="1">
        <f t="shared" si="8"/>
        <v>8</v>
      </c>
      <c r="B160" s="101">
        <f t="shared" si="9"/>
        <v>47726</v>
      </c>
      <c r="C160" s="37">
        <f>SUMIF('C-Existing'!$B$12:$B$458,$B160,'C-Existing'!C$12:C$458)</f>
        <v>0</v>
      </c>
      <c r="D160" s="37">
        <f>SUMIF('C-Existing'!$B$12:$B$458,$B160,'C-Existing'!D$12:D$458)</f>
        <v>164771044.91000003</v>
      </c>
      <c r="E160" s="37">
        <f>SUMIF('C-Existing'!$B$12:$B$458,$B160,'C-Existing'!E$12:E$458)</f>
        <v>0</v>
      </c>
      <c r="F160" s="37">
        <f>SUMIF('C-Existing'!$B$12:$B$458,$B160,'C-Existing'!F$12:F$458)</f>
        <v>0</v>
      </c>
      <c r="G160" s="37">
        <f>SUMIF('C-Existing'!$B$12:$B$458,$B160,'C-Existing'!G$12:G$458)</f>
        <v>0</v>
      </c>
      <c r="H160" s="37">
        <f>SUMIF('C-Existing'!$B$12:$B$458,$B160,'C-Existing'!H$12:H$458)</f>
        <v>0</v>
      </c>
      <c r="I160" s="37">
        <f>SUMIF('C-Existing'!$B$12:$B$458,$B160,'C-Existing'!I$12:I$458)</f>
        <v>0</v>
      </c>
      <c r="J160" s="37">
        <f>SUMIF('C-Existing'!$B$12:$B$458,$B160,'C-Existing'!J$12:J$458)</f>
        <v>0</v>
      </c>
      <c r="K160" s="37">
        <f>SUMIF('C-Existing'!$B$12:$B$458,$B160,'C-Existing'!K$12:K$458)</f>
        <v>0</v>
      </c>
      <c r="L160" s="37">
        <f>SUMIF('C-Existing'!$B$12:$B$458,$B160,'C-Existing'!L$12:L$458)</f>
        <v>0</v>
      </c>
      <c r="M160" s="37">
        <f>SUMIF('C-Existing'!$B$12:$B$458,$B160,'C-Existing'!M$12:M$458)</f>
        <v>0</v>
      </c>
      <c r="N160" s="37">
        <f>SUMIF('C-Existing'!$B$12:$B$458,$B160,'C-Existing'!N$12:N$458)</f>
        <v>0</v>
      </c>
      <c r="O160" s="37">
        <f>SUMIF('C-Existing'!$B$12:$B$458,$B160,'C-Existing'!O$12:O$458)</f>
        <v>0</v>
      </c>
      <c r="P160" s="37">
        <f>SUMIF('C-Existing'!$B$12:$B$458,$B160,'C-Existing'!P$12:P$458)</f>
        <v>0</v>
      </c>
      <c r="Q160" s="37">
        <f>SUMIF('C-Existing'!$B$12:$B$458,$B160,'C-Existing'!Q$12:Q$458)</f>
        <v>0</v>
      </c>
      <c r="R160" s="37">
        <f>SUMIF('C-Existing'!$B$12:$B$458,$B160,'C-Existing'!R$12:R$458)</f>
        <v>0</v>
      </c>
      <c r="S160" s="37">
        <f>SUMIF('C-Existing'!$B$12:$B$458,$B160,'C-Existing'!S$12:S$458)</f>
        <v>0</v>
      </c>
      <c r="T160" s="37">
        <f>SUMIF('C-Existing'!$B$12:$B$458,$B160,'C-Existing'!T$12:T$458)</f>
        <v>0</v>
      </c>
      <c r="U160" s="37">
        <f>SUMIF('C-Existing'!$B$12:$B$458,$B160,'C-Existing'!U$12:U$458)</f>
        <v>1</v>
      </c>
      <c r="V160" s="37">
        <f>SUMIF('C-Existing'!$B$12:$B$458,$B160,'C-Existing'!V$12:V$458)</f>
        <v>0</v>
      </c>
      <c r="W160" s="37">
        <f>SUMIF('C-Existing'!$B$12:$B$458,$B160,'C-Existing'!W$12:W$458)</f>
        <v>0</v>
      </c>
      <c r="X160" s="37" t="e">
        <f>SUMIF('C-Existing'!$B$12:$B$458,$B160,'C-Existing'!X$12:X$458)</f>
        <v>#N/A</v>
      </c>
      <c r="Y160" s="37">
        <f>SUMIF('C-Existing'!$B$12:$B$458,$B160,'C-Existing'!Y$12:Y$458)</f>
        <v>0</v>
      </c>
      <c r="Z160" s="37">
        <f>SUMIF('C-Existing'!$B$12:$B$458,$B160,'C-Existing'!Z$12:Z$458)</f>
        <v>0</v>
      </c>
      <c r="AA160" s="37">
        <f>SUMIF('C-Existing'!$B$12:$B$458,$B160,'C-Existing'!AA$12:AA$458)</f>
        <v>0</v>
      </c>
      <c r="AB160" s="37">
        <f>SUMIF('C-Existing'!$B$12:$B$458,$B160,'C-Existing'!AB$12:AB$458)</f>
        <v>0</v>
      </c>
      <c r="AC160" s="37">
        <f>SUMIF('C-Existing'!$B$12:$B$458,$B160,'C-Existing'!AC$12:AC$458)</f>
        <v>0</v>
      </c>
      <c r="AD160" s="37">
        <f>SUMIF('C-Existing'!$B$12:$B$458,$B160,'C-Existing'!AD$12:AD$458)</f>
        <v>0</v>
      </c>
      <c r="AE160" s="56">
        <f>SUMIF('C-Existing'!$B$12:$B$458,$B160,'C-Existing'!AE$12:AE$458)</f>
        <v>9.6699999999999994E-2</v>
      </c>
      <c r="AF160" s="37">
        <f>SUMIF('C-Existing'!$B$12:$B$458,$B160,'C-Existing'!AF$12:AF$458)</f>
        <v>0</v>
      </c>
      <c r="AG160" s="37">
        <f>SUMIF('C-Existing'!$B$12:$B$458,$B160,'C-Existing'!AG$12:AG$458)</f>
        <v>0</v>
      </c>
      <c r="AH160" s="102">
        <f>SUMIF('C-Existing'!$B$12:$B$458,$B160,'C-Existing'!AH$12:AH$458)</f>
        <v>0</v>
      </c>
      <c r="AI160" s="37">
        <f>SUMIF('C-Existing'!$B$12:$B$458,$B160,'C-Existing'!AI$12:AI$458)</f>
        <v>0</v>
      </c>
      <c r="AJ160" s="37">
        <f>SUMIF('C-Existing'!$B$12:$B$458,$B160,'C-Existing'!AJ$12:AJ$458)</f>
        <v>0</v>
      </c>
      <c r="AK160" s="37">
        <f>SUMIF('C-Existing'!$B$12:$B$458,$B160,'C-Existing'!AK$12:AK$458)</f>
        <v>0</v>
      </c>
      <c r="AL160" s="37">
        <f>SUMIF('C-Existing'!$B$12:$B$458,$B160,'C-Existing'!AL$12:AL$458)</f>
        <v>0</v>
      </c>
      <c r="AM160" s="37">
        <f>SUMIF('C-Existing'!$B$12:$B$458,$B160,'C-Existing'!AM$12:AM$458)</f>
        <v>0</v>
      </c>
      <c r="AN160" s="37">
        <f>SUMIF('C-Existing'!$B$12:$B$458,$B160,'C-Existing'!AN$12:AN$458)</f>
        <v>0</v>
      </c>
      <c r="AR160" s="37"/>
    </row>
    <row r="161" spans="1:44" x14ac:dyDescent="0.2">
      <c r="A161" s="1">
        <f t="shared" si="8"/>
        <v>9</v>
      </c>
      <c r="B161" s="101">
        <f t="shared" si="9"/>
        <v>47756</v>
      </c>
      <c r="C161" s="37">
        <f>SUMIF('C-Existing'!$B$12:$B$458,$B161,'C-Existing'!C$12:C$458)</f>
        <v>0</v>
      </c>
      <c r="D161" s="37">
        <f>SUMIF('C-Existing'!$B$12:$B$458,$B161,'C-Existing'!D$12:D$458)</f>
        <v>164771044.91000003</v>
      </c>
      <c r="E161" s="37">
        <f>SUMIF('C-Existing'!$B$12:$B$458,$B161,'C-Existing'!E$12:E$458)</f>
        <v>0</v>
      </c>
      <c r="F161" s="37">
        <f>SUMIF('C-Existing'!$B$12:$B$458,$B161,'C-Existing'!F$12:F$458)</f>
        <v>0</v>
      </c>
      <c r="G161" s="37">
        <f>SUMIF('C-Existing'!$B$12:$B$458,$B161,'C-Existing'!G$12:G$458)</f>
        <v>0</v>
      </c>
      <c r="H161" s="37">
        <f>SUMIF('C-Existing'!$B$12:$B$458,$B161,'C-Existing'!H$12:H$458)</f>
        <v>0</v>
      </c>
      <c r="I161" s="37">
        <f>SUMIF('C-Existing'!$B$12:$B$458,$B161,'C-Existing'!I$12:I$458)</f>
        <v>0</v>
      </c>
      <c r="J161" s="37">
        <f>SUMIF('C-Existing'!$B$12:$B$458,$B161,'C-Existing'!J$12:J$458)</f>
        <v>0</v>
      </c>
      <c r="K161" s="37">
        <f>SUMIF('C-Existing'!$B$12:$B$458,$B161,'C-Existing'!K$12:K$458)</f>
        <v>0</v>
      </c>
      <c r="L161" s="37">
        <f>SUMIF('C-Existing'!$B$12:$B$458,$B161,'C-Existing'!L$12:L$458)</f>
        <v>0</v>
      </c>
      <c r="M161" s="37">
        <f>SUMIF('C-Existing'!$B$12:$B$458,$B161,'C-Existing'!M$12:M$458)</f>
        <v>0</v>
      </c>
      <c r="N161" s="37">
        <f>SUMIF('C-Existing'!$B$12:$B$458,$B161,'C-Existing'!N$12:N$458)</f>
        <v>0</v>
      </c>
      <c r="O161" s="37">
        <f>SUMIF('C-Existing'!$B$12:$B$458,$B161,'C-Existing'!O$12:O$458)</f>
        <v>0</v>
      </c>
      <c r="P161" s="37">
        <f>SUMIF('C-Existing'!$B$12:$B$458,$B161,'C-Existing'!P$12:P$458)</f>
        <v>0</v>
      </c>
      <c r="Q161" s="37">
        <f>SUMIF('C-Existing'!$B$12:$B$458,$B161,'C-Existing'!Q$12:Q$458)</f>
        <v>0</v>
      </c>
      <c r="R161" s="37">
        <f>SUMIF('C-Existing'!$B$12:$B$458,$B161,'C-Existing'!R$12:R$458)</f>
        <v>0</v>
      </c>
      <c r="S161" s="37">
        <f>SUMIF('C-Existing'!$B$12:$B$458,$B161,'C-Existing'!S$12:S$458)</f>
        <v>0</v>
      </c>
      <c r="T161" s="37">
        <f>SUMIF('C-Existing'!$B$12:$B$458,$B161,'C-Existing'!T$12:T$458)</f>
        <v>0</v>
      </c>
      <c r="U161" s="37">
        <f>SUMIF('C-Existing'!$B$12:$B$458,$B161,'C-Existing'!U$12:U$458)</f>
        <v>1</v>
      </c>
      <c r="V161" s="37">
        <f>SUMIF('C-Existing'!$B$12:$B$458,$B161,'C-Existing'!V$12:V$458)</f>
        <v>0</v>
      </c>
      <c r="W161" s="37">
        <f>SUMIF('C-Existing'!$B$12:$B$458,$B161,'C-Existing'!W$12:W$458)</f>
        <v>0</v>
      </c>
      <c r="X161" s="37" t="e">
        <f>SUMIF('C-Existing'!$B$12:$B$458,$B161,'C-Existing'!X$12:X$458)</f>
        <v>#N/A</v>
      </c>
      <c r="Y161" s="37">
        <f>SUMIF('C-Existing'!$B$12:$B$458,$B161,'C-Existing'!Y$12:Y$458)</f>
        <v>0</v>
      </c>
      <c r="Z161" s="37">
        <f>SUMIF('C-Existing'!$B$12:$B$458,$B161,'C-Existing'!Z$12:Z$458)</f>
        <v>0</v>
      </c>
      <c r="AA161" s="37">
        <f>SUMIF('C-Existing'!$B$12:$B$458,$B161,'C-Existing'!AA$12:AA$458)</f>
        <v>0</v>
      </c>
      <c r="AB161" s="37">
        <f>SUMIF('C-Existing'!$B$12:$B$458,$B161,'C-Existing'!AB$12:AB$458)</f>
        <v>0</v>
      </c>
      <c r="AC161" s="37">
        <f>SUMIF('C-Existing'!$B$12:$B$458,$B161,'C-Existing'!AC$12:AC$458)</f>
        <v>0</v>
      </c>
      <c r="AD161" s="37">
        <f>SUMIF('C-Existing'!$B$12:$B$458,$B161,'C-Existing'!AD$12:AD$458)</f>
        <v>0</v>
      </c>
      <c r="AE161" s="56">
        <f>SUMIF('C-Existing'!$B$12:$B$458,$B161,'C-Existing'!AE$12:AE$458)</f>
        <v>9.6699999999999994E-2</v>
      </c>
      <c r="AF161" s="37">
        <f>SUMIF('C-Existing'!$B$12:$B$458,$B161,'C-Existing'!AF$12:AF$458)</f>
        <v>0</v>
      </c>
      <c r="AG161" s="37">
        <f>SUMIF('C-Existing'!$B$12:$B$458,$B161,'C-Existing'!AG$12:AG$458)</f>
        <v>0</v>
      </c>
      <c r="AH161" s="102">
        <f>SUMIF('C-Existing'!$B$12:$B$458,$B161,'C-Existing'!AH$12:AH$458)</f>
        <v>0</v>
      </c>
      <c r="AI161" s="37">
        <f>SUMIF('C-Existing'!$B$12:$B$458,$B161,'C-Existing'!AI$12:AI$458)</f>
        <v>0</v>
      </c>
      <c r="AJ161" s="37">
        <f>SUMIF('C-Existing'!$B$12:$B$458,$B161,'C-Existing'!AJ$12:AJ$458)</f>
        <v>0</v>
      </c>
      <c r="AK161" s="37">
        <f>SUMIF('C-Existing'!$B$12:$B$458,$B161,'C-Existing'!AK$12:AK$458)</f>
        <v>0</v>
      </c>
      <c r="AL161" s="37">
        <f>SUMIF('C-Existing'!$B$12:$B$458,$B161,'C-Existing'!AL$12:AL$458)</f>
        <v>0</v>
      </c>
      <c r="AM161" s="37">
        <f>SUMIF('C-Existing'!$B$12:$B$458,$B161,'C-Existing'!AM$12:AM$458)</f>
        <v>0</v>
      </c>
      <c r="AN161" s="37">
        <f>SUMIF('C-Existing'!$B$12:$B$458,$B161,'C-Existing'!AN$12:AN$458)</f>
        <v>0</v>
      </c>
      <c r="AR161" s="37"/>
    </row>
    <row r="162" spans="1:44" x14ac:dyDescent="0.2">
      <c r="A162" s="1">
        <f t="shared" si="8"/>
        <v>10</v>
      </c>
      <c r="B162" s="101">
        <f t="shared" si="9"/>
        <v>47787</v>
      </c>
      <c r="C162" s="37">
        <f>SUMIF('C-Existing'!$B$12:$B$458,$B162,'C-Existing'!C$12:C$458)</f>
        <v>0</v>
      </c>
      <c r="D162" s="37">
        <f>SUMIF('C-Existing'!$B$12:$B$458,$B162,'C-Existing'!D$12:D$458)</f>
        <v>164771044.91000003</v>
      </c>
      <c r="E162" s="37">
        <f>SUMIF('C-Existing'!$B$12:$B$458,$B162,'C-Existing'!E$12:E$458)</f>
        <v>0</v>
      </c>
      <c r="F162" s="37">
        <f>SUMIF('C-Existing'!$B$12:$B$458,$B162,'C-Existing'!F$12:F$458)</f>
        <v>0</v>
      </c>
      <c r="G162" s="37">
        <f>SUMIF('C-Existing'!$B$12:$B$458,$B162,'C-Existing'!G$12:G$458)</f>
        <v>0</v>
      </c>
      <c r="H162" s="37">
        <f>SUMIF('C-Existing'!$B$12:$B$458,$B162,'C-Existing'!H$12:H$458)</f>
        <v>0</v>
      </c>
      <c r="I162" s="37">
        <f>SUMIF('C-Existing'!$B$12:$B$458,$B162,'C-Existing'!I$12:I$458)</f>
        <v>0</v>
      </c>
      <c r="J162" s="37">
        <f>SUMIF('C-Existing'!$B$12:$B$458,$B162,'C-Existing'!J$12:J$458)</f>
        <v>0</v>
      </c>
      <c r="K162" s="37">
        <f>SUMIF('C-Existing'!$B$12:$B$458,$B162,'C-Existing'!K$12:K$458)</f>
        <v>0</v>
      </c>
      <c r="L162" s="37">
        <f>SUMIF('C-Existing'!$B$12:$B$458,$B162,'C-Existing'!L$12:L$458)</f>
        <v>0</v>
      </c>
      <c r="M162" s="37">
        <f>SUMIF('C-Existing'!$B$12:$B$458,$B162,'C-Existing'!M$12:M$458)</f>
        <v>0</v>
      </c>
      <c r="N162" s="37">
        <f>SUMIF('C-Existing'!$B$12:$B$458,$B162,'C-Existing'!N$12:N$458)</f>
        <v>0</v>
      </c>
      <c r="O162" s="37">
        <f>SUMIF('C-Existing'!$B$12:$B$458,$B162,'C-Existing'!O$12:O$458)</f>
        <v>0</v>
      </c>
      <c r="P162" s="37">
        <f>SUMIF('C-Existing'!$B$12:$B$458,$B162,'C-Existing'!P$12:P$458)</f>
        <v>0</v>
      </c>
      <c r="Q162" s="37">
        <f>SUMIF('C-Existing'!$B$12:$B$458,$B162,'C-Existing'!Q$12:Q$458)</f>
        <v>0</v>
      </c>
      <c r="R162" s="37">
        <f>SUMIF('C-Existing'!$B$12:$B$458,$B162,'C-Existing'!R$12:R$458)</f>
        <v>0</v>
      </c>
      <c r="S162" s="37">
        <f>SUMIF('C-Existing'!$B$12:$B$458,$B162,'C-Existing'!S$12:S$458)</f>
        <v>0</v>
      </c>
      <c r="T162" s="37">
        <f>SUMIF('C-Existing'!$B$12:$B$458,$B162,'C-Existing'!T$12:T$458)</f>
        <v>0</v>
      </c>
      <c r="U162" s="37">
        <f>SUMIF('C-Existing'!$B$12:$B$458,$B162,'C-Existing'!U$12:U$458)</f>
        <v>1</v>
      </c>
      <c r="V162" s="37">
        <f>SUMIF('C-Existing'!$B$12:$B$458,$B162,'C-Existing'!V$12:V$458)</f>
        <v>0</v>
      </c>
      <c r="W162" s="37">
        <f>SUMIF('C-Existing'!$B$12:$B$458,$B162,'C-Existing'!W$12:W$458)</f>
        <v>0</v>
      </c>
      <c r="X162" s="37" t="e">
        <f>SUMIF('C-Existing'!$B$12:$B$458,$B162,'C-Existing'!X$12:X$458)</f>
        <v>#N/A</v>
      </c>
      <c r="Y162" s="37">
        <f>SUMIF('C-Existing'!$B$12:$B$458,$B162,'C-Existing'!Y$12:Y$458)</f>
        <v>0</v>
      </c>
      <c r="Z162" s="37">
        <f>SUMIF('C-Existing'!$B$12:$B$458,$B162,'C-Existing'!Z$12:Z$458)</f>
        <v>0</v>
      </c>
      <c r="AA162" s="37">
        <f>SUMIF('C-Existing'!$B$12:$B$458,$B162,'C-Existing'!AA$12:AA$458)</f>
        <v>0</v>
      </c>
      <c r="AB162" s="37">
        <f>SUMIF('C-Existing'!$B$12:$B$458,$B162,'C-Existing'!AB$12:AB$458)</f>
        <v>0</v>
      </c>
      <c r="AC162" s="37">
        <f>SUMIF('C-Existing'!$B$12:$B$458,$B162,'C-Existing'!AC$12:AC$458)</f>
        <v>0</v>
      </c>
      <c r="AD162" s="37">
        <f>SUMIF('C-Existing'!$B$12:$B$458,$B162,'C-Existing'!AD$12:AD$458)</f>
        <v>0</v>
      </c>
      <c r="AE162" s="56">
        <f>SUMIF('C-Existing'!$B$12:$B$458,$B162,'C-Existing'!AE$12:AE$458)</f>
        <v>9.6699999999999994E-2</v>
      </c>
      <c r="AF162" s="37">
        <f>SUMIF('C-Existing'!$B$12:$B$458,$B162,'C-Existing'!AF$12:AF$458)</f>
        <v>0</v>
      </c>
      <c r="AG162" s="37">
        <f>SUMIF('C-Existing'!$B$12:$B$458,$B162,'C-Existing'!AG$12:AG$458)</f>
        <v>0</v>
      </c>
      <c r="AH162" s="102">
        <f>SUMIF('C-Existing'!$B$12:$B$458,$B162,'C-Existing'!AH$12:AH$458)</f>
        <v>0</v>
      </c>
      <c r="AI162" s="37">
        <f>SUMIF('C-Existing'!$B$12:$B$458,$B162,'C-Existing'!AI$12:AI$458)</f>
        <v>0</v>
      </c>
      <c r="AJ162" s="37">
        <f>SUMIF('C-Existing'!$B$12:$B$458,$B162,'C-Existing'!AJ$12:AJ$458)</f>
        <v>0</v>
      </c>
      <c r="AK162" s="37">
        <f>SUMIF('C-Existing'!$B$12:$B$458,$B162,'C-Existing'!AK$12:AK$458)</f>
        <v>0</v>
      </c>
      <c r="AL162" s="37">
        <f>SUMIF('C-Existing'!$B$12:$B$458,$B162,'C-Existing'!AL$12:AL$458)</f>
        <v>0</v>
      </c>
      <c r="AM162" s="37">
        <f>SUMIF('C-Existing'!$B$12:$B$458,$B162,'C-Existing'!AM$12:AM$458)</f>
        <v>0</v>
      </c>
      <c r="AN162" s="37">
        <f>SUMIF('C-Existing'!$B$12:$B$458,$B162,'C-Existing'!AN$12:AN$458)</f>
        <v>0</v>
      </c>
      <c r="AR162" s="37"/>
    </row>
    <row r="163" spans="1:44" x14ac:dyDescent="0.2">
      <c r="A163" s="1">
        <f t="shared" si="8"/>
        <v>11</v>
      </c>
      <c r="B163" s="101">
        <f t="shared" si="9"/>
        <v>47817</v>
      </c>
      <c r="C163" s="37">
        <f>SUMIF('C-Existing'!$B$12:$B$458,$B163,'C-Existing'!C$12:C$458)</f>
        <v>0</v>
      </c>
      <c r="D163" s="37">
        <f>SUMIF('C-Existing'!$B$12:$B$458,$B163,'C-Existing'!D$12:D$458)</f>
        <v>164771044.91000003</v>
      </c>
      <c r="E163" s="37">
        <f>SUMIF('C-Existing'!$B$12:$B$458,$B163,'C-Existing'!E$12:E$458)</f>
        <v>0</v>
      </c>
      <c r="F163" s="37">
        <f>SUMIF('C-Existing'!$B$12:$B$458,$B163,'C-Existing'!F$12:F$458)</f>
        <v>0</v>
      </c>
      <c r="G163" s="37">
        <f>SUMIF('C-Existing'!$B$12:$B$458,$B163,'C-Existing'!G$12:G$458)</f>
        <v>0</v>
      </c>
      <c r="H163" s="37">
        <f>SUMIF('C-Existing'!$B$12:$B$458,$B163,'C-Existing'!H$12:H$458)</f>
        <v>0</v>
      </c>
      <c r="I163" s="37">
        <f>SUMIF('C-Existing'!$B$12:$B$458,$B163,'C-Existing'!I$12:I$458)</f>
        <v>0</v>
      </c>
      <c r="J163" s="37">
        <f>SUMIF('C-Existing'!$B$12:$B$458,$B163,'C-Existing'!J$12:J$458)</f>
        <v>0</v>
      </c>
      <c r="K163" s="37">
        <f>SUMIF('C-Existing'!$B$12:$B$458,$B163,'C-Existing'!K$12:K$458)</f>
        <v>0</v>
      </c>
      <c r="L163" s="37">
        <f>SUMIF('C-Existing'!$B$12:$B$458,$B163,'C-Existing'!L$12:L$458)</f>
        <v>0</v>
      </c>
      <c r="M163" s="37">
        <f>SUMIF('C-Existing'!$B$12:$B$458,$B163,'C-Existing'!M$12:M$458)</f>
        <v>0</v>
      </c>
      <c r="N163" s="37">
        <f>SUMIF('C-Existing'!$B$12:$B$458,$B163,'C-Existing'!N$12:N$458)</f>
        <v>0</v>
      </c>
      <c r="O163" s="37">
        <f>SUMIF('C-Existing'!$B$12:$B$458,$B163,'C-Existing'!O$12:O$458)</f>
        <v>0</v>
      </c>
      <c r="P163" s="37">
        <f>SUMIF('C-Existing'!$B$12:$B$458,$B163,'C-Existing'!P$12:P$458)</f>
        <v>0</v>
      </c>
      <c r="Q163" s="37">
        <f>SUMIF('C-Existing'!$B$12:$B$458,$B163,'C-Existing'!Q$12:Q$458)</f>
        <v>0</v>
      </c>
      <c r="R163" s="37">
        <f>SUMIF('C-Existing'!$B$12:$B$458,$B163,'C-Existing'!R$12:R$458)</f>
        <v>0</v>
      </c>
      <c r="S163" s="37">
        <f>SUMIF('C-Existing'!$B$12:$B$458,$B163,'C-Existing'!S$12:S$458)</f>
        <v>0</v>
      </c>
      <c r="T163" s="37">
        <f>SUMIF('C-Existing'!$B$12:$B$458,$B163,'C-Existing'!T$12:T$458)</f>
        <v>0</v>
      </c>
      <c r="U163" s="37">
        <f>SUMIF('C-Existing'!$B$12:$B$458,$B163,'C-Existing'!U$12:U$458)</f>
        <v>1</v>
      </c>
      <c r="V163" s="37">
        <f>SUMIF('C-Existing'!$B$12:$B$458,$B163,'C-Existing'!V$12:V$458)</f>
        <v>0</v>
      </c>
      <c r="W163" s="37">
        <f>SUMIF('C-Existing'!$B$12:$B$458,$B163,'C-Existing'!W$12:W$458)</f>
        <v>0</v>
      </c>
      <c r="X163" s="37" t="e">
        <f>SUMIF('C-Existing'!$B$12:$B$458,$B163,'C-Existing'!X$12:X$458)</f>
        <v>#N/A</v>
      </c>
      <c r="Y163" s="37">
        <f>SUMIF('C-Existing'!$B$12:$B$458,$B163,'C-Existing'!Y$12:Y$458)</f>
        <v>0</v>
      </c>
      <c r="Z163" s="37">
        <f>SUMIF('C-Existing'!$B$12:$B$458,$B163,'C-Existing'!Z$12:Z$458)</f>
        <v>0</v>
      </c>
      <c r="AA163" s="37">
        <f>SUMIF('C-Existing'!$B$12:$B$458,$B163,'C-Existing'!AA$12:AA$458)</f>
        <v>0</v>
      </c>
      <c r="AB163" s="37">
        <f>SUMIF('C-Existing'!$B$12:$B$458,$B163,'C-Existing'!AB$12:AB$458)</f>
        <v>0</v>
      </c>
      <c r="AC163" s="37">
        <f>SUMIF('C-Existing'!$B$12:$B$458,$B163,'C-Existing'!AC$12:AC$458)</f>
        <v>0</v>
      </c>
      <c r="AD163" s="37">
        <f>SUMIF('C-Existing'!$B$12:$B$458,$B163,'C-Existing'!AD$12:AD$458)</f>
        <v>0</v>
      </c>
      <c r="AE163" s="56">
        <f>SUMIF('C-Existing'!$B$12:$B$458,$B163,'C-Existing'!AE$12:AE$458)</f>
        <v>9.6699999999999994E-2</v>
      </c>
      <c r="AF163" s="37">
        <f>SUMIF('C-Existing'!$B$12:$B$458,$B163,'C-Existing'!AF$12:AF$458)</f>
        <v>0</v>
      </c>
      <c r="AG163" s="37">
        <f>SUMIF('C-Existing'!$B$12:$B$458,$B163,'C-Existing'!AG$12:AG$458)</f>
        <v>0</v>
      </c>
      <c r="AH163" s="102">
        <f>SUMIF('C-Existing'!$B$12:$B$458,$B163,'C-Existing'!AH$12:AH$458)</f>
        <v>0</v>
      </c>
      <c r="AI163" s="37">
        <f>SUMIF('C-Existing'!$B$12:$B$458,$B163,'C-Existing'!AI$12:AI$458)</f>
        <v>0</v>
      </c>
      <c r="AJ163" s="37">
        <f>SUMIF('C-Existing'!$B$12:$B$458,$B163,'C-Existing'!AJ$12:AJ$458)</f>
        <v>0</v>
      </c>
      <c r="AK163" s="37">
        <f>SUMIF('C-Existing'!$B$12:$B$458,$B163,'C-Existing'!AK$12:AK$458)</f>
        <v>0</v>
      </c>
      <c r="AL163" s="37">
        <f>SUMIF('C-Existing'!$B$12:$B$458,$B163,'C-Existing'!AL$12:AL$458)</f>
        <v>0</v>
      </c>
      <c r="AM163" s="37">
        <f>SUMIF('C-Existing'!$B$12:$B$458,$B163,'C-Existing'!AM$12:AM$458)</f>
        <v>0</v>
      </c>
      <c r="AN163" s="37">
        <f>SUMIF('C-Existing'!$B$12:$B$458,$B163,'C-Existing'!AN$12:AN$458)</f>
        <v>0</v>
      </c>
      <c r="AR163" s="37"/>
    </row>
    <row r="164" spans="1:44" x14ac:dyDescent="0.2">
      <c r="A164" s="1">
        <f t="shared" si="8"/>
        <v>12</v>
      </c>
      <c r="B164" s="101">
        <f t="shared" si="9"/>
        <v>47848</v>
      </c>
      <c r="C164" s="37">
        <f>SUMIF('C-Existing'!$B$12:$B$458,$B164,'C-Existing'!C$12:C$458)</f>
        <v>0</v>
      </c>
      <c r="D164" s="37">
        <f>SUMIF('C-Existing'!$B$12:$B$458,$B164,'C-Existing'!D$12:D$458)</f>
        <v>164771044.91000003</v>
      </c>
      <c r="E164" s="37">
        <f>SUMIF('C-Existing'!$B$12:$B$458,$B164,'C-Existing'!E$12:E$458)</f>
        <v>0</v>
      </c>
      <c r="F164" s="37">
        <f>SUMIF('C-Existing'!$B$12:$B$458,$B164,'C-Existing'!F$12:F$458)</f>
        <v>0</v>
      </c>
      <c r="G164" s="37">
        <f>SUMIF('C-Existing'!$B$12:$B$458,$B164,'C-Existing'!G$12:G$458)</f>
        <v>0</v>
      </c>
      <c r="H164" s="37">
        <f>SUMIF('C-Existing'!$B$12:$B$458,$B164,'C-Existing'!H$12:H$458)</f>
        <v>0</v>
      </c>
      <c r="I164" s="37">
        <f>SUMIF('C-Existing'!$B$12:$B$458,$B164,'C-Existing'!I$12:I$458)</f>
        <v>0</v>
      </c>
      <c r="J164" s="37">
        <f>SUMIF('C-Existing'!$B$12:$B$458,$B164,'C-Existing'!J$12:J$458)</f>
        <v>0</v>
      </c>
      <c r="K164" s="37">
        <f>SUMIF('C-Existing'!$B$12:$B$458,$B164,'C-Existing'!K$12:K$458)</f>
        <v>0</v>
      </c>
      <c r="L164" s="37">
        <f>SUMIF('C-Existing'!$B$12:$B$458,$B164,'C-Existing'!L$12:L$458)</f>
        <v>0</v>
      </c>
      <c r="M164" s="37">
        <f>SUMIF('C-Existing'!$B$12:$B$458,$B164,'C-Existing'!M$12:M$458)</f>
        <v>0</v>
      </c>
      <c r="N164" s="37">
        <f>SUMIF('C-Existing'!$B$12:$B$458,$B164,'C-Existing'!N$12:N$458)</f>
        <v>0</v>
      </c>
      <c r="O164" s="37">
        <f>SUMIF('C-Existing'!$B$12:$B$458,$B164,'C-Existing'!O$12:O$458)</f>
        <v>0</v>
      </c>
      <c r="P164" s="37">
        <f>SUMIF('C-Existing'!$B$12:$B$458,$B164,'C-Existing'!P$12:P$458)</f>
        <v>0</v>
      </c>
      <c r="Q164" s="37">
        <f>SUMIF('C-Existing'!$B$12:$B$458,$B164,'C-Existing'!Q$12:Q$458)</f>
        <v>0</v>
      </c>
      <c r="R164" s="37">
        <f>SUMIF('C-Existing'!$B$12:$B$458,$B164,'C-Existing'!R$12:R$458)</f>
        <v>0</v>
      </c>
      <c r="S164" s="37">
        <f>SUMIF('C-Existing'!$B$12:$B$458,$B164,'C-Existing'!S$12:S$458)</f>
        <v>0</v>
      </c>
      <c r="T164" s="37">
        <f>SUMIF('C-Existing'!$B$12:$B$458,$B164,'C-Existing'!T$12:T$458)</f>
        <v>0</v>
      </c>
      <c r="U164" s="37">
        <f>SUMIF('C-Existing'!$B$12:$B$458,$B164,'C-Existing'!U$12:U$458)</f>
        <v>1</v>
      </c>
      <c r="V164" s="37">
        <f>SUMIF('C-Existing'!$B$12:$B$458,$B164,'C-Existing'!V$12:V$458)</f>
        <v>0</v>
      </c>
      <c r="W164" s="37">
        <f>SUMIF('C-Existing'!$B$12:$B$458,$B164,'C-Existing'!W$12:W$458)</f>
        <v>0</v>
      </c>
      <c r="X164" s="37" t="e">
        <f>SUMIF('C-Existing'!$B$12:$B$458,$B164,'C-Existing'!X$12:X$458)</f>
        <v>#N/A</v>
      </c>
      <c r="Y164" s="37">
        <f>SUMIF('C-Existing'!$B$12:$B$458,$B164,'C-Existing'!Y$12:Y$458)</f>
        <v>0</v>
      </c>
      <c r="Z164" s="37">
        <f>SUMIF('C-Existing'!$B$12:$B$458,$B164,'C-Existing'!Z$12:Z$458)</f>
        <v>0</v>
      </c>
      <c r="AA164" s="37">
        <f>SUMIF('C-Existing'!$B$12:$B$458,$B164,'C-Existing'!AA$12:AA$458)</f>
        <v>0</v>
      </c>
      <c r="AB164" s="37">
        <f>SUMIF('C-Existing'!$B$12:$B$458,$B164,'C-Existing'!AB$12:AB$458)</f>
        <v>0</v>
      </c>
      <c r="AC164" s="37">
        <f>SUMIF('C-Existing'!$B$12:$B$458,$B164,'C-Existing'!AC$12:AC$458)</f>
        <v>0</v>
      </c>
      <c r="AD164" s="37">
        <f>SUMIF('C-Existing'!$B$12:$B$458,$B164,'C-Existing'!AD$12:AD$458)</f>
        <v>0</v>
      </c>
      <c r="AE164" s="56">
        <f>SUMIF('C-Existing'!$B$12:$B$458,$B164,'C-Existing'!AE$12:AE$458)</f>
        <v>9.6699999999999994E-2</v>
      </c>
      <c r="AF164" s="37">
        <f>SUMIF('C-Existing'!$B$12:$B$458,$B164,'C-Existing'!AF$12:AF$458)</f>
        <v>0</v>
      </c>
      <c r="AG164" s="37">
        <f>SUMIF('C-Existing'!$B$12:$B$458,$B164,'C-Existing'!AG$12:AG$458)</f>
        <v>0</v>
      </c>
      <c r="AH164" s="102">
        <f>SUMIF('C-Existing'!$B$12:$B$458,$B164,'C-Existing'!AH$12:AH$458)</f>
        <v>0</v>
      </c>
      <c r="AI164" s="37">
        <f>SUMIF('C-Existing'!$B$12:$B$458,$B164,'C-Existing'!AI$12:AI$458)</f>
        <v>0</v>
      </c>
      <c r="AJ164" s="37">
        <f>SUMIF('C-Existing'!$B$12:$B$458,$B164,'C-Existing'!AJ$12:AJ$458)</f>
        <v>0</v>
      </c>
      <c r="AK164" s="37">
        <f>SUMIF('C-Existing'!$B$12:$B$458,$B164,'C-Existing'!AK$12:AK$458)</f>
        <v>0</v>
      </c>
      <c r="AL164" s="37">
        <f>SUMIF('C-Existing'!$B$12:$B$458,$B164,'C-Existing'!AL$12:AL$458)</f>
        <v>0</v>
      </c>
      <c r="AM164" s="37">
        <f>SUMIF('C-Existing'!$B$12:$B$458,$B164,'C-Existing'!AM$12:AM$458)</f>
        <v>0</v>
      </c>
      <c r="AN164" s="37">
        <f>SUMIF('C-Existing'!$B$12:$B$458,$B164,'C-Existing'!AN$12:AN$458)</f>
        <v>0</v>
      </c>
      <c r="AR164" s="37"/>
    </row>
    <row r="165" spans="1:44" x14ac:dyDescent="0.2">
      <c r="A165" s="1">
        <f t="shared" si="8"/>
        <v>1</v>
      </c>
      <c r="B165" s="101">
        <f t="shared" si="9"/>
        <v>47879</v>
      </c>
      <c r="C165" s="37">
        <f>SUMIF('C-Existing'!$B$12:$B$458,$B165,'C-Existing'!C$12:C$458)</f>
        <v>0</v>
      </c>
      <c r="D165" s="37">
        <f>SUMIF('C-Existing'!$B$12:$B$458,$B165,'C-Existing'!D$12:D$458)</f>
        <v>164771044.91000003</v>
      </c>
      <c r="E165" s="37">
        <f>SUMIF('C-Existing'!$B$12:$B$458,$B165,'C-Existing'!E$12:E$458)</f>
        <v>0</v>
      </c>
      <c r="F165" s="37">
        <f>SUMIF('C-Existing'!$B$12:$B$458,$B165,'C-Existing'!F$12:F$458)</f>
        <v>0</v>
      </c>
      <c r="G165" s="37">
        <f>SUMIF('C-Existing'!$B$12:$B$458,$B165,'C-Existing'!G$12:G$458)</f>
        <v>0</v>
      </c>
      <c r="H165" s="37">
        <f>SUMIF('C-Existing'!$B$12:$B$458,$B165,'C-Existing'!H$12:H$458)</f>
        <v>0</v>
      </c>
      <c r="I165" s="37">
        <f>SUMIF('C-Existing'!$B$12:$B$458,$B165,'C-Existing'!I$12:I$458)</f>
        <v>0</v>
      </c>
      <c r="J165" s="37">
        <f>SUMIF('C-Existing'!$B$12:$B$458,$B165,'C-Existing'!J$12:J$458)</f>
        <v>0</v>
      </c>
      <c r="K165" s="37">
        <f>SUMIF('C-Existing'!$B$12:$B$458,$B165,'C-Existing'!K$12:K$458)</f>
        <v>0</v>
      </c>
      <c r="L165" s="37">
        <f>SUMIF('C-Existing'!$B$12:$B$458,$B165,'C-Existing'!L$12:L$458)</f>
        <v>0</v>
      </c>
      <c r="M165" s="37">
        <f>SUMIF('C-Existing'!$B$12:$B$458,$B165,'C-Existing'!M$12:M$458)</f>
        <v>0</v>
      </c>
      <c r="N165" s="37">
        <f>SUMIF('C-Existing'!$B$12:$B$458,$B165,'C-Existing'!N$12:N$458)</f>
        <v>0</v>
      </c>
      <c r="O165" s="37">
        <f>SUMIF('C-Existing'!$B$12:$B$458,$B165,'C-Existing'!O$12:O$458)</f>
        <v>0</v>
      </c>
      <c r="P165" s="37">
        <f>SUMIF('C-Existing'!$B$12:$B$458,$B165,'C-Existing'!P$12:P$458)</f>
        <v>0</v>
      </c>
      <c r="Q165" s="37">
        <f>SUMIF('C-Existing'!$B$12:$B$458,$B165,'C-Existing'!Q$12:Q$458)</f>
        <v>0</v>
      </c>
      <c r="R165" s="37">
        <f>SUMIF('C-Existing'!$B$12:$B$458,$B165,'C-Existing'!R$12:R$458)</f>
        <v>0</v>
      </c>
      <c r="S165" s="37">
        <f>SUMIF('C-Existing'!$B$12:$B$458,$B165,'C-Existing'!S$12:S$458)</f>
        <v>0</v>
      </c>
      <c r="T165" s="37">
        <f>SUMIF('C-Existing'!$B$12:$B$458,$B165,'C-Existing'!T$12:T$458)</f>
        <v>0</v>
      </c>
      <c r="U165" s="37">
        <f>SUMIF('C-Existing'!$B$12:$B$458,$B165,'C-Existing'!U$12:U$458)</f>
        <v>1</v>
      </c>
      <c r="V165" s="37">
        <f>SUMIF('C-Existing'!$B$12:$B$458,$B165,'C-Existing'!V$12:V$458)</f>
        <v>0</v>
      </c>
      <c r="W165" s="37">
        <f>SUMIF('C-Existing'!$B$12:$B$458,$B165,'C-Existing'!W$12:W$458)</f>
        <v>0</v>
      </c>
      <c r="X165" s="37" t="e">
        <f>SUMIF('C-Existing'!$B$12:$B$458,$B165,'C-Existing'!X$12:X$458)</f>
        <v>#N/A</v>
      </c>
      <c r="Y165" s="37">
        <f>SUMIF('C-Existing'!$B$12:$B$458,$B165,'C-Existing'!Y$12:Y$458)</f>
        <v>0</v>
      </c>
      <c r="Z165" s="37">
        <f>SUMIF('C-Existing'!$B$12:$B$458,$B165,'C-Existing'!Z$12:Z$458)</f>
        <v>0</v>
      </c>
      <c r="AA165" s="37">
        <f>SUMIF('C-Existing'!$B$12:$B$458,$B165,'C-Existing'!AA$12:AA$458)</f>
        <v>0</v>
      </c>
      <c r="AB165" s="37">
        <f>SUMIF('C-Existing'!$B$12:$B$458,$B165,'C-Existing'!AB$12:AB$458)</f>
        <v>0</v>
      </c>
      <c r="AC165" s="37">
        <f>SUMIF('C-Existing'!$B$12:$B$458,$B165,'C-Existing'!AC$12:AC$458)</f>
        <v>0</v>
      </c>
      <c r="AD165" s="37">
        <f>SUMIF('C-Existing'!$B$12:$B$458,$B165,'C-Existing'!AD$12:AD$458)</f>
        <v>0</v>
      </c>
      <c r="AE165" s="56">
        <f>SUMIF('C-Existing'!$B$12:$B$458,$B165,'C-Existing'!AE$12:AE$458)</f>
        <v>9.6699999999999994E-2</v>
      </c>
      <c r="AF165" s="37">
        <f>SUMIF('C-Existing'!$B$12:$B$458,$B165,'C-Existing'!AF$12:AF$458)</f>
        <v>0</v>
      </c>
      <c r="AG165" s="37">
        <f>SUMIF('C-Existing'!$B$12:$B$458,$B165,'C-Existing'!AG$12:AG$458)</f>
        <v>0</v>
      </c>
      <c r="AH165" s="102">
        <f>SUMIF('C-Existing'!$B$12:$B$458,$B165,'C-Existing'!AH$12:AH$458)</f>
        <v>0</v>
      </c>
      <c r="AI165" s="37">
        <f>SUMIF('C-Existing'!$B$12:$B$458,$B165,'C-Existing'!AI$12:AI$458)</f>
        <v>0</v>
      </c>
      <c r="AJ165" s="37">
        <f>SUMIF('C-Existing'!$B$12:$B$458,$B165,'C-Existing'!AJ$12:AJ$458)</f>
        <v>0</v>
      </c>
      <c r="AK165" s="37">
        <f>SUMIF('C-Existing'!$B$12:$B$458,$B165,'C-Existing'!AK$12:AK$458)</f>
        <v>0</v>
      </c>
      <c r="AL165" s="37">
        <f>SUMIF('C-Existing'!$B$12:$B$458,$B165,'C-Existing'!AL$12:AL$458)</f>
        <v>0</v>
      </c>
      <c r="AM165" s="37">
        <f>SUMIF('C-Existing'!$B$12:$B$458,$B165,'C-Existing'!AM$12:AM$458)</f>
        <v>0</v>
      </c>
      <c r="AN165" s="37">
        <f>SUMIF('C-Existing'!$B$12:$B$458,$B165,'C-Existing'!AN$12:AN$458)</f>
        <v>0</v>
      </c>
      <c r="AR165" s="37"/>
    </row>
    <row r="166" spans="1:44" x14ac:dyDescent="0.2">
      <c r="A166" s="1">
        <f t="shared" si="8"/>
        <v>2</v>
      </c>
      <c r="B166" s="101">
        <f t="shared" si="9"/>
        <v>47907</v>
      </c>
      <c r="C166" s="37">
        <f>SUMIF('C-Existing'!$B$12:$B$458,$B166,'C-Existing'!C$12:C$458)</f>
        <v>0</v>
      </c>
      <c r="D166" s="37">
        <f>SUMIF('C-Existing'!$B$12:$B$458,$B166,'C-Existing'!D$12:D$458)</f>
        <v>164771044.91000003</v>
      </c>
      <c r="E166" s="37">
        <f>SUMIF('C-Existing'!$B$12:$B$458,$B166,'C-Existing'!E$12:E$458)</f>
        <v>0</v>
      </c>
      <c r="F166" s="37">
        <f>SUMIF('C-Existing'!$B$12:$B$458,$B166,'C-Existing'!F$12:F$458)</f>
        <v>0</v>
      </c>
      <c r="G166" s="37">
        <f>SUMIF('C-Existing'!$B$12:$B$458,$B166,'C-Existing'!G$12:G$458)</f>
        <v>0</v>
      </c>
      <c r="H166" s="37">
        <f>SUMIF('C-Existing'!$B$12:$B$458,$B166,'C-Existing'!H$12:H$458)</f>
        <v>0</v>
      </c>
      <c r="I166" s="37">
        <f>SUMIF('C-Existing'!$B$12:$B$458,$B166,'C-Existing'!I$12:I$458)</f>
        <v>0</v>
      </c>
      <c r="J166" s="37">
        <f>SUMIF('C-Existing'!$B$12:$B$458,$B166,'C-Existing'!J$12:J$458)</f>
        <v>0</v>
      </c>
      <c r="K166" s="37">
        <f>SUMIF('C-Existing'!$B$12:$B$458,$B166,'C-Existing'!K$12:K$458)</f>
        <v>0</v>
      </c>
      <c r="L166" s="37">
        <f>SUMIF('C-Existing'!$B$12:$B$458,$B166,'C-Existing'!L$12:L$458)</f>
        <v>0</v>
      </c>
      <c r="M166" s="37">
        <f>SUMIF('C-Existing'!$B$12:$B$458,$B166,'C-Existing'!M$12:M$458)</f>
        <v>0</v>
      </c>
      <c r="N166" s="37">
        <f>SUMIF('C-Existing'!$B$12:$B$458,$B166,'C-Existing'!N$12:N$458)</f>
        <v>0</v>
      </c>
      <c r="O166" s="37">
        <f>SUMIF('C-Existing'!$B$12:$B$458,$B166,'C-Existing'!O$12:O$458)</f>
        <v>0</v>
      </c>
      <c r="P166" s="37">
        <f>SUMIF('C-Existing'!$B$12:$B$458,$B166,'C-Existing'!P$12:P$458)</f>
        <v>0</v>
      </c>
      <c r="Q166" s="37">
        <f>SUMIF('C-Existing'!$B$12:$B$458,$B166,'C-Existing'!Q$12:Q$458)</f>
        <v>0</v>
      </c>
      <c r="R166" s="37">
        <f>SUMIF('C-Existing'!$B$12:$B$458,$B166,'C-Existing'!R$12:R$458)</f>
        <v>0</v>
      </c>
      <c r="S166" s="37">
        <f>SUMIF('C-Existing'!$B$12:$B$458,$B166,'C-Existing'!S$12:S$458)</f>
        <v>0</v>
      </c>
      <c r="T166" s="37">
        <f>SUMIF('C-Existing'!$B$12:$B$458,$B166,'C-Existing'!T$12:T$458)</f>
        <v>0</v>
      </c>
      <c r="U166" s="37">
        <f>SUMIF('C-Existing'!$B$12:$B$458,$B166,'C-Existing'!U$12:U$458)</f>
        <v>1</v>
      </c>
      <c r="V166" s="37">
        <f>SUMIF('C-Existing'!$B$12:$B$458,$B166,'C-Existing'!V$12:V$458)</f>
        <v>0</v>
      </c>
      <c r="W166" s="37">
        <f>SUMIF('C-Existing'!$B$12:$B$458,$B166,'C-Existing'!W$12:W$458)</f>
        <v>0</v>
      </c>
      <c r="X166" s="37" t="e">
        <f>SUMIF('C-Existing'!$B$12:$B$458,$B166,'C-Existing'!X$12:X$458)</f>
        <v>#N/A</v>
      </c>
      <c r="Y166" s="37">
        <f>SUMIF('C-Existing'!$B$12:$B$458,$B166,'C-Existing'!Y$12:Y$458)</f>
        <v>0</v>
      </c>
      <c r="Z166" s="37">
        <f>SUMIF('C-Existing'!$B$12:$B$458,$B166,'C-Existing'!Z$12:Z$458)</f>
        <v>0</v>
      </c>
      <c r="AA166" s="37">
        <f>SUMIF('C-Existing'!$B$12:$B$458,$B166,'C-Existing'!AA$12:AA$458)</f>
        <v>0</v>
      </c>
      <c r="AB166" s="37">
        <f>SUMIF('C-Existing'!$B$12:$B$458,$B166,'C-Existing'!AB$12:AB$458)</f>
        <v>0</v>
      </c>
      <c r="AC166" s="37">
        <f>SUMIF('C-Existing'!$B$12:$B$458,$B166,'C-Existing'!AC$12:AC$458)</f>
        <v>0</v>
      </c>
      <c r="AD166" s="37">
        <f>SUMIF('C-Existing'!$B$12:$B$458,$B166,'C-Existing'!AD$12:AD$458)</f>
        <v>0</v>
      </c>
      <c r="AE166" s="56">
        <f>SUMIF('C-Existing'!$B$12:$B$458,$B166,'C-Existing'!AE$12:AE$458)</f>
        <v>9.6699999999999994E-2</v>
      </c>
      <c r="AF166" s="37">
        <f>SUMIF('C-Existing'!$B$12:$B$458,$B166,'C-Existing'!AF$12:AF$458)</f>
        <v>0</v>
      </c>
      <c r="AG166" s="37">
        <f>SUMIF('C-Existing'!$B$12:$B$458,$B166,'C-Existing'!AG$12:AG$458)</f>
        <v>0</v>
      </c>
      <c r="AH166" s="102">
        <f>SUMIF('C-Existing'!$B$12:$B$458,$B166,'C-Existing'!AH$12:AH$458)</f>
        <v>0</v>
      </c>
      <c r="AI166" s="37">
        <f>SUMIF('C-Existing'!$B$12:$B$458,$B166,'C-Existing'!AI$12:AI$458)</f>
        <v>0</v>
      </c>
      <c r="AJ166" s="37">
        <f>SUMIF('C-Existing'!$B$12:$B$458,$B166,'C-Existing'!AJ$12:AJ$458)</f>
        <v>0</v>
      </c>
      <c r="AK166" s="37">
        <f>SUMIF('C-Existing'!$B$12:$B$458,$B166,'C-Existing'!AK$12:AK$458)</f>
        <v>0</v>
      </c>
      <c r="AL166" s="37">
        <f>SUMIF('C-Existing'!$B$12:$B$458,$B166,'C-Existing'!AL$12:AL$458)</f>
        <v>0</v>
      </c>
      <c r="AM166" s="37">
        <f>SUMIF('C-Existing'!$B$12:$B$458,$B166,'C-Existing'!AM$12:AM$458)</f>
        <v>0</v>
      </c>
      <c r="AN166" s="37">
        <f>SUMIF('C-Existing'!$B$12:$B$458,$B166,'C-Existing'!AN$12:AN$458)</f>
        <v>0</v>
      </c>
      <c r="AR166" s="37"/>
    </row>
    <row r="167" spans="1:44" x14ac:dyDescent="0.2">
      <c r="A167" s="1">
        <f t="shared" si="8"/>
        <v>3</v>
      </c>
      <c r="B167" s="101">
        <f t="shared" si="9"/>
        <v>47938</v>
      </c>
      <c r="C167" s="37">
        <f>SUMIF('C-Existing'!$B$12:$B$458,$B167,'C-Existing'!C$12:C$458)</f>
        <v>0</v>
      </c>
      <c r="D167" s="37">
        <f>SUMIF('C-Existing'!$B$12:$B$458,$B167,'C-Existing'!D$12:D$458)</f>
        <v>164771044.91000003</v>
      </c>
      <c r="E167" s="37">
        <f>SUMIF('C-Existing'!$B$12:$B$458,$B167,'C-Existing'!E$12:E$458)</f>
        <v>0</v>
      </c>
      <c r="F167" s="37">
        <f>SUMIF('C-Existing'!$B$12:$B$458,$B167,'C-Existing'!F$12:F$458)</f>
        <v>0</v>
      </c>
      <c r="G167" s="37">
        <f>SUMIF('C-Existing'!$B$12:$B$458,$B167,'C-Existing'!G$12:G$458)</f>
        <v>0</v>
      </c>
      <c r="H167" s="37">
        <f>SUMIF('C-Existing'!$B$12:$B$458,$B167,'C-Existing'!H$12:H$458)</f>
        <v>0</v>
      </c>
      <c r="I167" s="37">
        <f>SUMIF('C-Existing'!$B$12:$B$458,$B167,'C-Existing'!I$12:I$458)</f>
        <v>0</v>
      </c>
      <c r="J167" s="37">
        <f>SUMIF('C-Existing'!$B$12:$B$458,$B167,'C-Existing'!J$12:J$458)</f>
        <v>0</v>
      </c>
      <c r="K167" s="37">
        <f>SUMIF('C-Existing'!$B$12:$B$458,$B167,'C-Existing'!K$12:K$458)</f>
        <v>0</v>
      </c>
      <c r="L167" s="37">
        <f>SUMIF('C-Existing'!$B$12:$B$458,$B167,'C-Existing'!L$12:L$458)</f>
        <v>0</v>
      </c>
      <c r="M167" s="37">
        <f>SUMIF('C-Existing'!$B$12:$B$458,$B167,'C-Existing'!M$12:M$458)</f>
        <v>0</v>
      </c>
      <c r="N167" s="37">
        <f>SUMIF('C-Existing'!$B$12:$B$458,$B167,'C-Existing'!N$12:N$458)</f>
        <v>0</v>
      </c>
      <c r="O167" s="37">
        <f>SUMIF('C-Existing'!$B$12:$B$458,$B167,'C-Existing'!O$12:O$458)</f>
        <v>0</v>
      </c>
      <c r="P167" s="37">
        <f>SUMIF('C-Existing'!$B$12:$B$458,$B167,'C-Existing'!P$12:P$458)</f>
        <v>0</v>
      </c>
      <c r="Q167" s="37">
        <f>SUMIF('C-Existing'!$B$12:$B$458,$B167,'C-Existing'!Q$12:Q$458)</f>
        <v>0</v>
      </c>
      <c r="R167" s="37">
        <f>SUMIF('C-Existing'!$B$12:$B$458,$B167,'C-Existing'!R$12:R$458)</f>
        <v>0</v>
      </c>
      <c r="S167" s="37">
        <f>SUMIF('C-Existing'!$B$12:$B$458,$B167,'C-Existing'!S$12:S$458)</f>
        <v>0</v>
      </c>
      <c r="T167" s="37">
        <f>SUMIF('C-Existing'!$B$12:$B$458,$B167,'C-Existing'!T$12:T$458)</f>
        <v>0</v>
      </c>
      <c r="U167" s="37">
        <f>SUMIF('C-Existing'!$B$12:$B$458,$B167,'C-Existing'!U$12:U$458)</f>
        <v>1</v>
      </c>
      <c r="V167" s="37">
        <f>SUMIF('C-Existing'!$B$12:$B$458,$B167,'C-Existing'!V$12:V$458)</f>
        <v>0</v>
      </c>
      <c r="W167" s="37">
        <f>SUMIF('C-Existing'!$B$12:$B$458,$B167,'C-Existing'!W$12:W$458)</f>
        <v>0</v>
      </c>
      <c r="X167" s="37" t="e">
        <f>SUMIF('C-Existing'!$B$12:$B$458,$B167,'C-Existing'!X$12:X$458)</f>
        <v>#N/A</v>
      </c>
      <c r="Y167" s="37">
        <f>SUMIF('C-Existing'!$B$12:$B$458,$B167,'C-Existing'!Y$12:Y$458)</f>
        <v>0</v>
      </c>
      <c r="Z167" s="37">
        <f>SUMIF('C-Existing'!$B$12:$B$458,$B167,'C-Existing'!Z$12:Z$458)</f>
        <v>0</v>
      </c>
      <c r="AA167" s="37">
        <f>SUMIF('C-Existing'!$B$12:$B$458,$B167,'C-Existing'!AA$12:AA$458)</f>
        <v>0</v>
      </c>
      <c r="AB167" s="37">
        <f>SUMIF('C-Existing'!$B$12:$B$458,$B167,'C-Existing'!AB$12:AB$458)</f>
        <v>0</v>
      </c>
      <c r="AC167" s="37">
        <f>SUMIF('C-Existing'!$B$12:$B$458,$B167,'C-Existing'!AC$12:AC$458)</f>
        <v>0</v>
      </c>
      <c r="AD167" s="37">
        <f>SUMIF('C-Existing'!$B$12:$B$458,$B167,'C-Existing'!AD$12:AD$458)</f>
        <v>0</v>
      </c>
      <c r="AE167" s="56">
        <f>SUMIF('C-Existing'!$B$12:$B$458,$B167,'C-Existing'!AE$12:AE$458)</f>
        <v>9.6699999999999994E-2</v>
      </c>
      <c r="AF167" s="37">
        <f>SUMIF('C-Existing'!$B$12:$B$458,$B167,'C-Existing'!AF$12:AF$458)</f>
        <v>0</v>
      </c>
      <c r="AG167" s="37">
        <f>SUMIF('C-Existing'!$B$12:$B$458,$B167,'C-Existing'!AG$12:AG$458)</f>
        <v>0</v>
      </c>
      <c r="AH167" s="102">
        <f>SUMIF('C-Existing'!$B$12:$B$458,$B167,'C-Existing'!AH$12:AH$458)</f>
        <v>0</v>
      </c>
      <c r="AI167" s="37">
        <f>SUMIF('C-Existing'!$B$12:$B$458,$B167,'C-Existing'!AI$12:AI$458)</f>
        <v>0</v>
      </c>
      <c r="AJ167" s="37">
        <f>SUMIF('C-Existing'!$B$12:$B$458,$B167,'C-Existing'!AJ$12:AJ$458)</f>
        <v>0</v>
      </c>
      <c r="AK167" s="37">
        <f>SUMIF('C-Existing'!$B$12:$B$458,$B167,'C-Existing'!AK$12:AK$458)</f>
        <v>0</v>
      </c>
      <c r="AL167" s="37">
        <f>SUMIF('C-Existing'!$B$12:$B$458,$B167,'C-Existing'!AL$12:AL$458)</f>
        <v>0</v>
      </c>
      <c r="AM167" s="37">
        <f>SUMIF('C-Existing'!$B$12:$B$458,$B167,'C-Existing'!AM$12:AM$458)</f>
        <v>0</v>
      </c>
      <c r="AN167" s="37">
        <f>SUMIF('C-Existing'!$B$12:$B$458,$B167,'C-Existing'!AN$12:AN$458)</f>
        <v>0</v>
      </c>
      <c r="AR167" s="37"/>
    </row>
    <row r="168" spans="1:44" x14ac:dyDescent="0.2">
      <c r="A168" s="1">
        <f t="shared" si="8"/>
        <v>4</v>
      </c>
      <c r="B168" s="101">
        <f t="shared" si="9"/>
        <v>47968</v>
      </c>
      <c r="C168" s="37">
        <f>SUMIF('C-Existing'!$B$12:$B$458,$B168,'C-Existing'!C$12:C$458)</f>
        <v>0</v>
      </c>
      <c r="D168" s="37">
        <f>SUMIF('C-Existing'!$B$12:$B$458,$B168,'C-Existing'!D$12:D$458)</f>
        <v>164771044.91000003</v>
      </c>
      <c r="E168" s="37">
        <f>SUMIF('C-Existing'!$B$12:$B$458,$B168,'C-Existing'!E$12:E$458)</f>
        <v>0</v>
      </c>
      <c r="F168" s="37">
        <f>SUMIF('C-Existing'!$B$12:$B$458,$B168,'C-Existing'!F$12:F$458)</f>
        <v>0</v>
      </c>
      <c r="G168" s="37">
        <f>SUMIF('C-Existing'!$B$12:$B$458,$B168,'C-Existing'!G$12:G$458)</f>
        <v>0</v>
      </c>
      <c r="H168" s="37">
        <f>SUMIF('C-Existing'!$B$12:$B$458,$B168,'C-Existing'!H$12:H$458)</f>
        <v>0</v>
      </c>
      <c r="I168" s="37">
        <f>SUMIF('C-Existing'!$B$12:$B$458,$B168,'C-Existing'!I$12:I$458)</f>
        <v>0</v>
      </c>
      <c r="J168" s="37">
        <f>SUMIF('C-Existing'!$B$12:$B$458,$B168,'C-Existing'!J$12:J$458)</f>
        <v>0</v>
      </c>
      <c r="K168" s="37">
        <f>SUMIF('C-Existing'!$B$12:$B$458,$B168,'C-Existing'!K$12:K$458)</f>
        <v>0</v>
      </c>
      <c r="L168" s="37">
        <f>SUMIF('C-Existing'!$B$12:$B$458,$B168,'C-Existing'!L$12:L$458)</f>
        <v>0</v>
      </c>
      <c r="M168" s="37">
        <f>SUMIF('C-Existing'!$B$12:$B$458,$B168,'C-Existing'!M$12:M$458)</f>
        <v>0</v>
      </c>
      <c r="N168" s="37">
        <f>SUMIF('C-Existing'!$B$12:$B$458,$B168,'C-Existing'!N$12:N$458)</f>
        <v>0</v>
      </c>
      <c r="O168" s="37">
        <f>SUMIF('C-Existing'!$B$12:$B$458,$B168,'C-Existing'!O$12:O$458)</f>
        <v>0</v>
      </c>
      <c r="P168" s="37">
        <f>SUMIF('C-Existing'!$B$12:$B$458,$B168,'C-Existing'!P$12:P$458)</f>
        <v>0</v>
      </c>
      <c r="Q168" s="37">
        <f>SUMIF('C-Existing'!$B$12:$B$458,$B168,'C-Existing'!Q$12:Q$458)</f>
        <v>0</v>
      </c>
      <c r="R168" s="37">
        <f>SUMIF('C-Existing'!$B$12:$B$458,$B168,'C-Existing'!R$12:R$458)</f>
        <v>0</v>
      </c>
      <c r="S168" s="37">
        <f>SUMIF('C-Existing'!$B$12:$B$458,$B168,'C-Existing'!S$12:S$458)</f>
        <v>0</v>
      </c>
      <c r="T168" s="37">
        <f>SUMIF('C-Existing'!$B$12:$B$458,$B168,'C-Existing'!T$12:T$458)</f>
        <v>0</v>
      </c>
      <c r="U168" s="37">
        <f>SUMIF('C-Existing'!$B$12:$B$458,$B168,'C-Existing'!U$12:U$458)</f>
        <v>1</v>
      </c>
      <c r="V168" s="37">
        <f>SUMIF('C-Existing'!$B$12:$B$458,$B168,'C-Existing'!V$12:V$458)</f>
        <v>0</v>
      </c>
      <c r="W168" s="37">
        <f>SUMIF('C-Existing'!$B$12:$B$458,$B168,'C-Existing'!W$12:W$458)</f>
        <v>0</v>
      </c>
      <c r="X168" s="37" t="e">
        <f>SUMIF('C-Existing'!$B$12:$B$458,$B168,'C-Existing'!X$12:X$458)</f>
        <v>#N/A</v>
      </c>
      <c r="Y168" s="37">
        <f>SUMIF('C-Existing'!$B$12:$B$458,$B168,'C-Existing'!Y$12:Y$458)</f>
        <v>0</v>
      </c>
      <c r="Z168" s="37">
        <f>SUMIF('C-Existing'!$B$12:$B$458,$B168,'C-Existing'!Z$12:Z$458)</f>
        <v>0</v>
      </c>
      <c r="AA168" s="37">
        <f>SUMIF('C-Existing'!$B$12:$B$458,$B168,'C-Existing'!AA$12:AA$458)</f>
        <v>0</v>
      </c>
      <c r="AB168" s="37">
        <f>SUMIF('C-Existing'!$B$12:$B$458,$B168,'C-Existing'!AB$12:AB$458)</f>
        <v>0</v>
      </c>
      <c r="AC168" s="37">
        <f>SUMIF('C-Existing'!$B$12:$B$458,$B168,'C-Existing'!AC$12:AC$458)</f>
        <v>0</v>
      </c>
      <c r="AD168" s="37">
        <f>SUMIF('C-Existing'!$B$12:$B$458,$B168,'C-Existing'!AD$12:AD$458)</f>
        <v>0</v>
      </c>
      <c r="AE168" s="56">
        <f>SUMIF('C-Existing'!$B$12:$B$458,$B168,'C-Existing'!AE$12:AE$458)</f>
        <v>9.6699999999999994E-2</v>
      </c>
      <c r="AF168" s="37">
        <f>SUMIF('C-Existing'!$B$12:$B$458,$B168,'C-Existing'!AF$12:AF$458)</f>
        <v>0</v>
      </c>
      <c r="AG168" s="37">
        <f>SUMIF('C-Existing'!$B$12:$B$458,$B168,'C-Existing'!AG$12:AG$458)</f>
        <v>0</v>
      </c>
      <c r="AH168" s="102">
        <f>SUMIF('C-Existing'!$B$12:$B$458,$B168,'C-Existing'!AH$12:AH$458)</f>
        <v>0</v>
      </c>
      <c r="AI168" s="37">
        <f>SUMIF('C-Existing'!$B$12:$B$458,$B168,'C-Existing'!AI$12:AI$458)</f>
        <v>0</v>
      </c>
      <c r="AJ168" s="37">
        <f>SUMIF('C-Existing'!$B$12:$B$458,$B168,'C-Existing'!AJ$12:AJ$458)</f>
        <v>0</v>
      </c>
      <c r="AK168" s="37">
        <f>SUMIF('C-Existing'!$B$12:$B$458,$B168,'C-Existing'!AK$12:AK$458)</f>
        <v>0</v>
      </c>
      <c r="AL168" s="37">
        <f>SUMIF('C-Existing'!$B$12:$B$458,$B168,'C-Existing'!AL$12:AL$458)</f>
        <v>0</v>
      </c>
      <c r="AM168" s="37">
        <f>SUMIF('C-Existing'!$B$12:$B$458,$B168,'C-Existing'!AM$12:AM$458)</f>
        <v>0</v>
      </c>
      <c r="AN168" s="37">
        <f>SUMIF('C-Existing'!$B$12:$B$458,$B168,'C-Existing'!AN$12:AN$458)</f>
        <v>0</v>
      </c>
      <c r="AR168" s="37"/>
    </row>
    <row r="169" spans="1:44" x14ac:dyDescent="0.2">
      <c r="A169" s="1">
        <f t="shared" si="8"/>
        <v>5</v>
      </c>
      <c r="B169" s="101">
        <f t="shared" si="9"/>
        <v>47999</v>
      </c>
      <c r="C169" s="37">
        <f>SUMIF('C-Existing'!$B$12:$B$458,$B169,'C-Existing'!C$12:C$458)</f>
        <v>0</v>
      </c>
      <c r="D169" s="37">
        <f>SUMIF('C-Existing'!$B$12:$B$458,$B169,'C-Existing'!D$12:D$458)</f>
        <v>164771044.91000003</v>
      </c>
      <c r="E169" s="37">
        <f>SUMIF('C-Existing'!$B$12:$B$458,$B169,'C-Existing'!E$12:E$458)</f>
        <v>0</v>
      </c>
      <c r="F169" s="37">
        <f>SUMIF('C-Existing'!$B$12:$B$458,$B169,'C-Existing'!F$12:F$458)</f>
        <v>0</v>
      </c>
      <c r="G169" s="37">
        <f>SUMIF('C-Existing'!$B$12:$B$458,$B169,'C-Existing'!G$12:G$458)</f>
        <v>0</v>
      </c>
      <c r="H169" s="37">
        <f>SUMIF('C-Existing'!$B$12:$B$458,$B169,'C-Existing'!H$12:H$458)</f>
        <v>0</v>
      </c>
      <c r="I169" s="37">
        <f>SUMIF('C-Existing'!$B$12:$B$458,$B169,'C-Existing'!I$12:I$458)</f>
        <v>0</v>
      </c>
      <c r="J169" s="37">
        <f>SUMIF('C-Existing'!$B$12:$B$458,$B169,'C-Existing'!J$12:J$458)</f>
        <v>0</v>
      </c>
      <c r="K169" s="37">
        <f>SUMIF('C-Existing'!$B$12:$B$458,$B169,'C-Existing'!K$12:K$458)</f>
        <v>0</v>
      </c>
      <c r="L169" s="37">
        <f>SUMIF('C-Existing'!$B$12:$B$458,$B169,'C-Existing'!L$12:L$458)</f>
        <v>0</v>
      </c>
      <c r="M169" s="37">
        <f>SUMIF('C-Existing'!$B$12:$B$458,$B169,'C-Existing'!M$12:M$458)</f>
        <v>0</v>
      </c>
      <c r="N169" s="37">
        <f>SUMIF('C-Existing'!$B$12:$B$458,$B169,'C-Existing'!N$12:N$458)</f>
        <v>0</v>
      </c>
      <c r="O169" s="37">
        <f>SUMIF('C-Existing'!$B$12:$B$458,$B169,'C-Existing'!O$12:O$458)</f>
        <v>0</v>
      </c>
      <c r="P169" s="37">
        <f>SUMIF('C-Existing'!$B$12:$B$458,$B169,'C-Existing'!P$12:P$458)</f>
        <v>0</v>
      </c>
      <c r="Q169" s="37">
        <f>SUMIF('C-Existing'!$B$12:$B$458,$B169,'C-Existing'!Q$12:Q$458)</f>
        <v>0</v>
      </c>
      <c r="R169" s="37">
        <f>SUMIF('C-Existing'!$B$12:$B$458,$B169,'C-Existing'!R$12:R$458)</f>
        <v>0</v>
      </c>
      <c r="S169" s="37">
        <f>SUMIF('C-Existing'!$B$12:$B$458,$B169,'C-Existing'!S$12:S$458)</f>
        <v>0</v>
      </c>
      <c r="T169" s="37">
        <f>SUMIF('C-Existing'!$B$12:$B$458,$B169,'C-Existing'!T$12:T$458)</f>
        <v>0</v>
      </c>
      <c r="U169" s="37">
        <f>SUMIF('C-Existing'!$B$12:$B$458,$B169,'C-Existing'!U$12:U$458)</f>
        <v>1</v>
      </c>
      <c r="V169" s="37">
        <f>SUMIF('C-Existing'!$B$12:$B$458,$B169,'C-Existing'!V$12:V$458)</f>
        <v>0</v>
      </c>
      <c r="W169" s="37">
        <f>SUMIF('C-Existing'!$B$12:$B$458,$B169,'C-Existing'!W$12:W$458)</f>
        <v>0</v>
      </c>
      <c r="X169" s="37" t="e">
        <f>SUMIF('C-Existing'!$B$12:$B$458,$B169,'C-Existing'!X$12:X$458)</f>
        <v>#N/A</v>
      </c>
      <c r="Y169" s="37">
        <f>SUMIF('C-Existing'!$B$12:$B$458,$B169,'C-Existing'!Y$12:Y$458)</f>
        <v>0</v>
      </c>
      <c r="Z169" s="37">
        <f>SUMIF('C-Existing'!$B$12:$B$458,$B169,'C-Existing'!Z$12:Z$458)</f>
        <v>0</v>
      </c>
      <c r="AA169" s="37">
        <f>SUMIF('C-Existing'!$B$12:$B$458,$B169,'C-Existing'!AA$12:AA$458)</f>
        <v>0</v>
      </c>
      <c r="AB169" s="37">
        <f>SUMIF('C-Existing'!$B$12:$B$458,$B169,'C-Existing'!AB$12:AB$458)</f>
        <v>0</v>
      </c>
      <c r="AC169" s="37">
        <f>SUMIF('C-Existing'!$B$12:$B$458,$B169,'C-Existing'!AC$12:AC$458)</f>
        <v>0</v>
      </c>
      <c r="AD169" s="37">
        <f>SUMIF('C-Existing'!$B$12:$B$458,$B169,'C-Existing'!AD$12:AD$458)</f>
        <v>0</v>
      </c>
      <c r="AE169" s="56">
        <f>SUMIF('C-Existing'!$B$12:$B$458,$B169,'C-Existing'!AE$12:AE$458)</f>
        <v>9.6699999999999994E-2</v>
      </c>
      <c r="AF169" s="37">
        <f>SUMIF('C-Existing'!$B$12:$B$458,$B169,'C-Existing'!AF$12:AF$458)</f>
        <v>0</v>
      </c>
      <c r="AG169" s="37">
        <f>SUMIF('C-Existing'!$B$12:$B$458,$B169,'C-Existing'!AG$12:AG$458)</f>
        <v>0</v>
      </c>
      <c r="AH169" s="102">
        <f>SUMIF('C-Existing'!$B$12:$B$458,$B169,'C-Existing'!AH$12:AH$458)</f>
        <v>0</v>
      </c>
      <c r="AI169" s="37">
        <f>SUMIF('C-Existing'!$B$12:$B$458,$B169,'C-Existing'!AI$12:AI$458)</f>
        <v>0</v>
      </c>
      <c r="AJ169" s="37">
        <f>SUMIF('C-Existing'!$B$12:$B$458,$B169,'C-Existing'!AJ$12:AJ$458)</f>
        <v>0</v>
      </c>
      <c r="AK169" s="37">
        <f>SUMIF('C-Existing'!$B$12:$B$458,$B169,'C-Existing'!AK$12:AK$458)</f>
        <v>0</v>
      </c>
      <c r="AL169" s="37">
        <f>SUMIF('C-Existing'!$B$12:$B$458,$B169,'C-Existing'!AL$12:AL$458)</f>
        <v>0</v>
      </c>
      <c r="AM169" s="37">
        <f>SUMIF('C-Existing'!$B$12:$B$458,$B169,'C-Existing'!AM$12:AM$458)</f>
        <v>0</v>
      </c>
      <c r="AN169" s="37">
        <f>SUMIF('C-Existing'!$B$12:$B$458,$B169,'C-Existing'!AN$12:AN$458)</f>
        <v>0</v>
      </c>
      <c r="AR169" s="37"/>
    </row>
    <row r="170" spans="1:44" x14ac:dyDescent="0.2">
      <c r="A170" s="1">
        <f t="shared" si="8"/>
        <v>6</v>
      </c>
      <c r="B170" s="101">
        <f t="shared" si="9"/>
        <v>48029</v>
      </c>
      <c r="C170" s="37">
        <f>SUMIF('C-Existing'!$B$12:$B$458,$B170,'C-Existing'!C$12:C$458)</f>
        <v>0</v>
      </c>
      <c r="D170" s="37">
        <f>SUMIF('C-Existing'!$B$12:$B$458,$B170,'C-Existing'!D$12:D$458)</f>
        <v>164771044.91000003</v>
      </c>
      <c r="E170" s="37">
        <f>SUMIF('C-Existing'!$B$12:$B$458,$B170,'C-Existing'!E$12:E$458)</f>
        <v>0</v>
      </c>
      <c r="F170" s="37">
        <f>SUMIF('C-Existing'!$B$12:$B$458,$B170,'C-Existing'!F$12:F$458)</f>
        <v>0</v>
      </c>
      <c r="G170" s="37">
        <f>SUMIF('C-Existing'!$B$12:$B$458,$B170,'C-Existing'!G$12:G$458)</f>
        <v>0</v>
      </c>
      <c r="H170" s="37">
        <f>SUMIF('C-Existing'!$B$12:$B$458,$B170,'C-Existing'!H$12:H$458)</f>
        <v>0</v>
      </c>
      <c r="I170" s="37">
        <f>SUMIF('C-Existing'!$B$12:$B$458,$B170,'C-Existing'!I$12:I$458)</f>
        <v>0</v>
      </c>
      <c r="J170" s="37">
        <f>SUMIF('C-Existing'!$B$12:$B$458,$B170,'C-Existing'!J$12:J$458)</f>
        <v>0</v>
      </c>
      <c r="K170" s="37">
        <f>SUMIF('C-Existing'!$B$12:$B$458,$B170,'C-Existing'!K$12:K$458)</f>
        <v>0</v>
      </c>
      <c r="L170" s="37">
        <f>SUMIF('C-Existing'!$B$12:$B$458,$B170,'C-Existing'!L$12:L$458)</f>
        <v>0</v>
      </c>
      <c r="M170" s="37">
        <f>SUMIF('C-Existing'!$B$12:$B$458,$B170,'C-Existing'!M$12:M$458)</f>
        <v>0</v>
      </c>
      <c r="N170" s="37">
        <f>SUMIF('C-Existing'!$B$12:$B$458,$B170,'C-Existing'!N$12:N$458)</f>
        <v>0</v>
      </c>
      <c r="O170" s="37">
        <f>SUMIF('C-Existing'!$B$12:$B$458,$B170,'C-Existing'!O$12:O$458)</f>
        <v>0</v>
      </c>
      <c r="P170" s="37">
        <f>SUMIF('C-Existing'!$B$12:$B$458,$B170,'C-Existing'!P$12:P$458)</f>
        <v>0</v>
      </c>
      <c r="Q170" s="37">
        <f>SUMIF('C-Existing'!$B$12:$B$458,$B170,'C-Existing'!Q$12:Q$458)</f>
        <v>0</v>
      </c>
      <c r="R170" s="37">
        <f>SUMIF('C-Existing'!$B$12:$B$458,$B170,'C-Existing'!R$12:R$458)</f>
        <v>0</v>
      </c>
      <c r="S170" s="37">
        <f>SUMIF('C-Existing'!$B$12:$B$458,$B170,'C-Existing'!S$12:S$458)</f>
        <v>0</v>
      </c>
      <c r="T170" s="37">
        <f>SUMIF('C-Existing'!$B$12:$B$458,$B170,'C-Existing'!T$12:T$458)</f>
        <v>0</v>
      </c>
      <c r="U170" s="37">
        <f>SUMIF('C-Existing'!$B$12:$B$458,$B170,'C-Existing'!U$12:U$458)</f>
        <v>1</v>
      </c>
      <c r="V170" s="37">
        <f>SUMIF('C-Existing'!$B$12:$B$458,$B170,'C-Existing'!V$12:V$458)</f>
        <v>0</v>
      </c>
      <c r="W170" s="37">
        <f>SUMIF('C-Existing'!$B$12:$B$458,$B170,'C-Existing'!W$12:W$458)</f>
        <v>0</v>
      </c>
      <c r="X170" s="37" t="e">
        <f>SUMIF('C-Existing'!$B$12:$B$458,$B170,'C-Existing'!X$12:X$458)</f>
        <v>#N/A</v>
      </c>
      <c r="Y170" s="37">
        <f>SUMIF('C-Existing'!$B$12:$B$458,$B170,'C-Existing'!Y$12:Y$458)</f>
        <v>0</v>
      </c>
      <c r="Z170" s="37">
        <f>SUMIF('C-Existing'!$B$12:$B$458,$B170,'C-Existing'!Z$12:Z$458)</f>
        <v>0</v>
      </c>
      <c r="AA170" s="37">
        <f>SUMIF('C-Existing'!$B$12:$B$458,$B170,'C-Existing'!AA$12:AA$458)</f>
        <v>0</v>
      </c>
      <c r="AB170" s="37">
        <f>SUMIF('C-Existing'!$B$12:$B$458,$B170,'C-Existing'!AB$12:AB$458)</f>
        <v>0</v>
      </c>
      <c r="AC170" s="37">
        <f>SUMIF('C-Existing'!$B$12:$B$458,$B170,'C-Existing'!AC$12:AC$458)</f>
        <v>0</v>
      </c>
      <c r="AD170" s="37">
        <f>SUMIF('C-Existing'!$B$12:$B$458,$B170,'C-Existing'!AD$12:AD$458)</f>
        <v>0</v>
      </c>
      <c r="AE170" s="56">
        <f>SUMIF('C-Existing'!$B$12:$B$458,$B170,'C-Existing'!AE$12:AE$458)</f>
        <v>9.6699999999999994E-2</v>
      </c>
      <c r="AF170" s="37">
        <f>SUMIF('C-Existing'!$B$12:$B$458,$B170,'C-Existing'!AF$12:AF$458)</f>
        <v>0</v>
      </c>
      <c r="AG170" s="37">
        <f>SUMIF('C-Existing'!$B$12:$B$458,$B170,'C-Existing'!AG$12:AG$458)</f>
        <v>0</v>
      </c>
      <c r="AH170" s="102">
        <f>SUMIF('C-Existing'!$B$12:$B$458,$B170,'C-Existing'!AH$12:AH$458)</f>
        <v>0</v>
      </c>
      <c r="AI170" s="37">
        <f>SUMIF('C-Existing'!$B$12:$B$458,$B170,'C-Existing'!AI$12:AI$458)</f>
        <v>0</v>
      </c>
      <c r="AJ170" s="37">
        <f>SUMIF('C-Existing'!$B$12:$B$458,$B170,'C-Existing'!AJ$12:AJ$458)</f>
        <v>0</v>
      </c>
      <c r="AK170" s="37">
        <f>SUMIF('C-Existing'!$B$12:$B$458,$B170,'C-Existing'!AK$12:AK$458)</f>
        <v>0</v>
      </c>
      <c r="AL170" s="37">
        <f>SUMIF('C-Existing'!$B$12:$B$458,$B170,'C-Existing'!AL$12:AL$458)</f>
        <v>0</v>
      </c>
      <c r="AM170" s="37">
        <f>SUMIF('C-Existing'!$B$12:$B$458,$B170,'C-Existing'!AM$12:AM$458)</f>
        <v>0</v>
      </c>
      <c r="AN170" s="37">
        <f>SUMIF('C-Existing'!$B$12:$B$458,$B170,'C-Existing'!AN$12:AN$458)</f>
        <v>0</v>
      </c>
      <c r="AR170" s="37"/>
    </row>
    <row r="171" spans="1:44" x14ac:dyDescent="0.2">
      <c r="A171" s="1">
        <f t="shared" si="8"/>
        <v>7</v>
      </c>
      <c r="B171" s="101">
        <f t="shared" si="9"/>
        <v>48060</v>
      </c>
      <c r="C171" s="37">
        <f>SUMIF('C-Existing'!$B$12:$B$458,$B171,'C-Existing'!C$12:C$458)</f>
        <v>0</v>
      </c>
      <c r="D171" s="37">
        <f>SUMIF('C-Existing'!$B$12:$B$458,$B171,'C-Existing'!D$12:D$458)</f>
        <v>164771044.91000003</v>
      </c>
      <c r="E171" s="37">
        <f>SUMIF('C-Existing'!$B$12:$B$458,$B171,'C-Existing'!E$12:E$458)</f>
        <v>0</v>
      </c>
      <c r="F171" s="37">
        <f>SUMIF('C-Existing'!$B$12:$B$458,$B171,'C-Existing'!F$12:F$458)</f>
        <v>0</v>
      </c>
      <c r="G171" s="37">
        <f>SUMIF('C-Existing'!$B$12:$B$458,$B171,'C-Existing'!G$12:G$458)</f>
        <v>0</v>
      </c>
      <c r="H171" s="37">
        <f>SUMIF('C-Existing'!$B$12:$B$458,$B171,'C-Existing'!H$12:H$458)</f>
        <v>0</v>
      </c>
      <c r="I171" s="37">
        <f>SUMIF('C-Existing'!$B$12:$B$458,$B171,'C-Existing'!I$12:I$458)</f>
        <v>0</v>
      </c>
      <c r="J171" s="37">
        <f>SUMIF('C-Existing'!$B$12:$B$458,$B171,'C-Existing'!J$12:J$458)</f>
        <v>0</v>
      </c>
      <c r="K171" s="37">
        <f>SUMIF('C-Existing'!$B$12:$B$458,$B171,'C-Existing'!K$12:K$458)</f>
        <v>0</v>
      </c>
      <c r="L171" s="37">
        <f>SUMIF('C-Existing'!$B$12:$B$458,$B171,'C-Existing'!L$12:L$458)</f>
        <v>0</v>
      </c>
      <c r="M171" s="37">
        <f>SUMIF('C-Existing'!$B$12:$B$458,$B171,'C-Existing'!M$12:M$458)</f>
        <v>0</v>
      </c>
      <c r="N171" s="37">
        <f>SUMIF('C-Existing'!$B$12:$B$458,$B171,'C-Existing'!N$12:N$458)</f>
        <v>0</v>
      </c>
      <c r="O171" s="37">
        <f>SUMIF('C-Existing'!$B$12:$B$458,$B171,'C-Existing'!O$12:O$458)</f>
        <v>0</v>
      </c>
      <c r="P171" s="37">
        <f>SUMIF('C-Existing'!$B$12:$B$458,$B171,'C-Existing'!P$12:P$458)</f>
        <v>0</v>
      </c>
      <c r="Q171" s="37">
        <f>SUMIF('C-Existing'!$B$12:$B$458,$B171,'C-Existing'!Q$12:Q$458)</f>
        <v>0</v>
      </c>
      <c r="R171" s="37">
        <f>SUMIF('C-Existing'!$B$12:$B$458,$B171,'C-Existing'!R$12:R$458)</f>
        <v>0</v>
      </c>
      <c r="S171" s="37">
        <f>SUMIF('C-Existing'!$B$12:$B$458,$B171,'C-Existing'!S$12:S$458)</f>
        <v>0</v>
      </c>
      <c r="T171" s="37">
        <f>SUMIF('C-Existing'!$B$12:$B$458,$B171,'C-Existing'!T$12:T$458)</f>
        <v>0</v>
      </c>
      <c r="U171" s="37">
        <f>SUMIF('C-Existing'!$B$12:$B$458,$B171,'C-Existing'!U$12:U$458)</f>
        <v>1</v>
      </c>
      <c r="V171" s="37">
        <f>SUMIF('C-Existing'!$B$12:$B$458,$B171,'C-Existing'!V$12:V$458)</f>
        <v>0</v>
      </c>
      <c r="W171" s="37">
        <f>SUMIF('C-Existing'!$B$12:$B$458,$B171,'C-Existing'!W$12:W$458)</f>
        <v>0</v>
      </c>
      <c r="X171" s="37" t="e">
        <f>SUMIF('C-Existing'!$B$12:$B$458,$B171,'C-Existing'!X$12:X$458)</f>
        <v>#N/A</v>
      </c>
      <c r="Y171" s="37">
        <f>SUMIF('C-Existing'!$B$12:$B$458,$B171,'C-Existing'!Y$12:Y$458)</f>
        <v>0</v>
      </c>
      <c r="Z171" s="37">
        <f>SUMIF('C-Existing'!$B$12:$B$458,$B171,'C-Existing'!Z$12:Z$458)</f>
        <v>0</v>
      </c>
      <c r="AA171" s="37">
        <f>SUMIF('C-Existing'!$B$12:$B$458,$B171,'C-Existing'!AA$12:AA$458)</f>
        <v>0</v>
      </c>
      <c r="AB171" s="37">
        <f>SUMIF('C-Existing'!$B$12:$B$458,$B171,'C-Existing'!AB$12:AB$458)</f>
        <v>0</v>
      </c>
      <c r="AC171" s="37">
        <f>SUMIF('C-Existing'!$B$12:$B$458,$B171,'C-Existing'!AC$12:AC$458)</f>
        <v>0</v>
      </c>
      <c r="AD171" s="37">
        <f>SUMIF('C-Existing'!$B$12:$B$458,$B171,'C-Existing'!AD$12:AD$458)</f>
        <v>0</v>
      </c>
      <c r="AE171" s="56">
        <f>SUMIF('C-Existing'!$B$12:$B$458,$B171,'C-Existing'!AE$12:AE$458)</f>
        <v>9.6699999999999994E-2</v>
      </c>
      <c r="AF171" s="37">
        <f>SUMIF('C-Existing'!$B$12:$B$458,$B171,'C-Existing'!AF$12:AF$458)</f>
        <v>0</v>
      </c>
      <c r="AG171" s="37">
        <f>SUMIF('C-Existing'!$B$12:$B$458,$B171,'C-Existing'!AG$12:AG$458)</f>
        <v>0</v>
      </c>
      <c r="AH171" s="102">
        <f>SUMIF('C-Existing'!$B$12:$B$458,$B171,'C-Existing'!AH$12:AH$458)</f>
        <v>0</v>
      </c>
      <c r="AI171" s="37">
        <f>SUMIF('C-Existing'!$B$12:$B$458,$B171,'C-Existing'!AI$12:AI$458)</f>
        <v>0</v>
      </c>
      <c r="AJ171" s="37">
        <f>SUMIF('C-Existing'!$B$12:$B$458,$B171,'C-Existing'!AJ$12:AJ$458)</f>
        <v>0</v>
      </c>
      <c r="AK171" s="37">
        <f>SUMIF('C-Existing'!$B$12:$B$458,$B171,'C-Existing'!AK$12:AK$458)</f>
        <v>0</v>
      </c>
      <c r="AL171" s="37">
        <f>SUMIF('C-Existing'!$B$12:$B$458,$B171,'C-Existing'!AL$12:AL$458)</f>
        <v>0</v>
      </c>
      <c r="AM171" s="37">
        <f>SUMIF('C-Existing'!$B$12:$B$458,$B171,'C-Existing'!AM$12:AM$458)</f>
        <v>0</v>
      </c>
      <c r="AN171" s="37">
        <f>SUMIF('C-Existing'!$B$12:$B$458,$B171,'C-Existing'!AN$12:AN$458)</f>
        <v>0</v>
      </c>
      <c r="AR171" s="37"/>
    </row>
    <row r="172" spans="1:44" x14ac:dyDescent="0.2">
      <c r="A172" s="1">
        <f t="shared" si="8"/>
        <v>8</v>
      </c>
      <c r="B172" s="101">
        <f t="shared" si="9"/>
        <v>48091</v>
      </c>
      <c r="C172" s="37">
        <f>SUMIF('C-Existing'!$B$12:$B$458,$B172,'C-Existing'!C$12:C$458)</f>
        <v>0</v>
      </c>
      <c r="D172" s="37">
        <f>SUMIF('C-Existing'!$B$12:$B$458,$B172,'C-Existing'!D$12:D$458)</f>
        <v>164771044.91000003</v>
      </c>
      <c r="E172" s="37">
        <f>SUMIF('C-Existing'!$B$12:$B$458,$B172,'C-Existing'!E$12:E$458)</f>
        <v>0</v>
      </c>
      <c r="F172" s="37">
        <f>SUMIF('C-Existing'!$B$12:$B$458,$B172,'C-Existing'!F$12:F$458)</f>
        <v>0</v>
      </c>
      <c r="G172" s="37">
        <f>SUMIF('C-Existing'!$B$12:$B$458,$B172,'C-Existing'!G$12:G$458)</f>
        <v>0</v>
      </c>
      <c r="H172" s="37">
        <f>SUMIF('C-Existing'!$B$12:$B$458,$B172,'C-Existing'!H$12:H$458)</f>
        <v>0</v>
      </c>
      <c r="I172" s="37">
        <f>SUMIF('C-Existing'!$B$12:$B$458,$B172,'C-Existing'!I$12:I$458)</f>
        <v>0</v>
      </c>
      <c r="J172" s="37">
        <f>SUMIF('C-Existing'!$B$12:$B$458,$B172,'C-Existing'!J$12:J$458)</f>
        <v>0</v>
      </c>
      <c r="K172" s="37">
        <f>SUMIF('C-Existing'!$B$12:$B$458,$B172,'C-Existing'!K$12:K$458)</f>
        <v>0</v>
      </c>
      <c r="L172" s="37">
        <f>SUMIF('C-Existing'!$B$12:$B$458,$B172,'C-Existing'!L$12:L$458)</f>
        <v>0</v>
      </c>
      <c r="M172" s="37">
        <f>SUMIF('C-Existing'!$B$12:$B$458,$B172,'C-Existing'!M$12:M$458)</f>
        <v>0</v>
      </c>
      <c r="N172" s="37">
        <f>SUMIF('C-Existing'!$B$12:$B$458,$B172,'C-Existing'!N$12:N$458)</f>
        <v>0</v>
      </c>
      <c r="O172" s="37">
        <f>SUMIF('C-Existing'!$B$12:$B$458,$B172,'C-Existing'!O$12:O$458)</f>
        <v>0</v>
      </c>
      <c r="P172" s="37">
        <f>SUMIF('C-Existing'!$B$12:$B$458,$B172,'C-Existing'!P$12:P$458)</f>
        <v>0</v>
      </c>
      <c r="Q172" s="37">
        <f>SUMIF('C-Existing'!$B$12:$B$458,$B172,'C-Existing'!Q$12:Q$458)</f>
        <v>0</v>
      </c>
      <c r="R172" s="37">
        <f>SUMIF('C-Existing'!$B$12:$B$458,$B172,'C-Existing'!R$12:R$458)</f>
        <v>0</v>
      </c>
      <c r="S172" s="37">
        <f>SUMIF('C-Existing'!$B$12:$B$458,$B172,'C-Existing'!S$12:S$458)</f>
        <v>0</v>
      </c>
      <c r="T172" s="37">
        <f>SUMIF('C-Existing'!$B$12:$B$458,$B172,'C-Existing'!T$12:T$458)</f>
        <v>0</v>
      </c>
      <c r="U172" s="37">
        <f>SUMIF('C-Existing'!$B$12:$B$458,$B172,'C-Existing'!U$12:U$458)</f>
        <v>1</v>
      </c>
      <c r="V172" s="37">
        <f>SUMIF('C-Existing'!$B$12:$B$458,$B172,'C-Existing'!V$12:V$458)</f>
        <v>0</v>
      </c>
      <c r="W172" s="37">
        <f>SUMIF('C-Existing'!$B$12:$B$458,$B172,'C-Existing'!W$12:W$458)</f>
        <v>0</v>
      </c>
      <c r="X172" s="37" t="e">
        <f>SUMIF('C-Existing'!$B$12:$B$458,$B172,'C-Existing'!X$12:X$458)</f>
        <v>#N/A</v>
      </c>
      <c r="Y172" s="37">
        <f>SUMIF('C-Existing'!$B$12:$B$458,$B172,'C-Existing'!Y$12:Y$458)</f>
        <v>0</v>
      </c>
      <c r="Z172" s="37">
        <f>SUMIF('C-Existing'!$B$12:$B$458,$B172,'C-Existing'!Z$12:Z$458)</f>
        <v>0</v>
      </c>
      <c r="AA172" s="37">
        <f>SUMIF('C-Existing'!$B$12:$B$458,$B172,'C-Existing'!AA$12:AA$458)</f>
        <v>0</v>
      </c>
      <c r="AB172" s="37">
        <f>SUMIF('C-Existing'!$B$12:$B$458,$B172,'C-Existing'!AB$12:AB$458)</f>
        <v>0</v>
      </c>
      <c r="AC172" s="37">
        <f>SUMIF('C-Existing'!$B$12:$B$458,$B172,'C-Existing'!AC$12:AC$458)</f>
        <v>0</v>
      </c>
      <c r="AD172" s="37">
        <f>SUMIF('C-Existing'!$B$12:$B$458,$B172,'C-Existing'!AD$12:AD$458)</f>
        <v>0</v>
      </c>
      <c r="AE172" s="56">
        <f>SUMIF('C-Existing'!$B$12:$B$458,$B172,'C-Existing'!AE$12:AE$458)</f>
        <v>9.6699999999999994E-2</v>
      </c>
      <c r="AF172" s="37">
        <f>SUMIF('C-Existing'!$B$12:$B$458,$B172,'C-Existing'!AF$12:AF$458)</f>
        <v>0</v>
      </c>
      <c r="AG172" s="37">
        <f>SUMIF('C-Existing'!$B$12:$B$458,$B172,'C-Existing'!AG$12:AG$458)</f>
        <v>0</v>
      </c>
      <c r="AH172" s="102">
        <f>SUMIF('C-Existing'!$B$12:$B$458,$B172,'C-Existing'!AH$12:AH$458)</f>
        <v>0</v>
      </c>
      <c r="AI172" s="37">
        <f>SUMIF('C-Existing'!$B$12:$B$458,$B172,'C-Existing'!AI$12:AI$458)</f>
        <v>0</v>
      </c>
      <c r="AJ172" s="37">
        <f>SUMIF('C-Existing'!$B$12:$B$458,$B172,'C-Existing'!AJ$12:AJ$458)</f>
        <v>0</v>
      </c>
      <c r="AK172" s="37">
        <f>SUMIF('C-Existing'!$B$12:$B$458,$B172,'C-Existing'!AK$12:AK$458)</f>
        <v>0</v>
      </c>
      <c r="AL172" s="37">
        <f>SUMIF('C-Existing'!$B$12:$B$458,$B172,'C-Existing'!AL$12:AL$458)</f>
        <v>0</v>
      </c>
      <c r="AM172" s="37">
        <f>SUMIF('C-Existing'!$B$12:$B$458,$B172,'C-Existing'!AM$12:AM$458)</f>
        <v>0</v>
      </c>
      <c r="AN172" s="37">
        <f>SUMIF('C-Existing'!$B$12:$B$458,$B172,'C-Existing'!AN$12:AN$458)</f>
        <v>0</v>
      </c>
      <c r="AR172" s="37"/>
    </row>
    <row r="173" spans="1:44" x14ac:dyDescent="0.2">
      <c r="A173" s="1">
        <f t="shared" si="8"/>
        <v>9</v>
      </c>
      <c r="B173" s="101">
        <f t="shared" ref="B173:B187" si="10">EOMONTH(B172,1)</f>
        <v>48121</v>
      </c>
      <c r="C173" s="37">
        <f>SUMIF('C-Existing'!$B$12:$B$458,$B173,'C-Existing'!C$12:C$458)</f>
        <v>0</v>
      </c>
      <c r="D173" s="37">
        <f>SUMIF('C-Existing'!$B$12:$B$458,$B173,'C-Existing'!D$12:D$458)</f>
        <v>164771044.91000003</v>
      </c>
      <c r="E173" s="37">
        <f>SUMIF('C-Existing'!$B$12:$B$458,$B173,'C-Existing'!E$12:E$458)</f>
        <v>0</v>
      </c>
      <c r="F173" s="37">
        <f>SUMIF('C-Existing'!$B$12:$B$458,$B173,'C-Existing'!F$12:F$458)</f>
        <v>0</v>
      </c>
      <c r="G173" s="37">
        <f>SUMIF('C-Existing'!$B$12:$B$458,$B173,'C-Existing'!G$12:G$458)</f>
        <v>0</v>
      </c>
      <c r="H173" s="37">
        <f>SUMIF('C-Existing'!$B$12:$B$458,$B173,'C-Existing'!H$12:H$458)</f>
        <v>0</v>
      </c>
      <c r="I173" s="37">
        <f>SUMIF('C-Existing'!$B$12:$B$458,$B173,'C-Existing'!I$12:I$458)</f>
        <v>0</v>
      </c>
      <c r="J173" s="37">
        <f>SUMIF('C-Existing'!$B$12:$B$458,$B173,'C-Existing'!J$12:J$458)</f>
        <v>0</v>
      </c>
      <c r="K173" s="37">
        <f>SUMIF('C-Existing'!$B$12:$B$458,$B173,'C-Existing'!K$12:K$458)</f>
        <v>0</v>
      </c>
      <c r="L173" s="37">
        <f>SUMIF('C-Existing'!$B$12:$B$458,$B173,'C-Existing'!L$12:L$458)</f>
        <v>0</v>
      </c>
      <c r="M173" s="37">
        <f>SUMIF('C-Existing'!$B$12:$B$458,$B173,'C-Existing'!M$12:M$458)</f>
        <v>0</v>
      </c>
      <c r="N173" s="37">
        <f>SUMIF('C-Existing'!$B$12:$B$458,$B173,'C-Existing'!N$12:N$458)</f>
        <v>0</v>
      </c>
      <c r="O173" s="37">
        <f>SUMIF('C-Existing'!$B$12:$B$458,$B173,'C-Existing'!O$12:O$458)</f>
        <v>0</v>
      </c>
      <c r="P173" s="37">
        <f>SUMIF('C-Existing'!$B$12:$B$458,$B173,'C-Existing'!P$12:P$458)</f>
        <v>0</v>
      </c>
      <c r="Q173" s="37">
        <f>SUMIF('C-Existing'!$B$12:$B$458,$B173,'C-Existing'!Q$12:Q$458)</f>
        <v>0</v>
      </c>
      <c r="R173" s="37">
        <f>SUMIF('C-Existing'!$B$12:$B$458,$B173,'C-Existing'!R$12:R$458)</f>
        <v>0</v>
      </c>
      <c r="S173" s="37">
        <f>SUMIF('C-Existing'!$B$12:$B$458,$B173,'C-Existing'!S$12:S$458)</f>
        <v>0</v>
      </c>
      <c r="T173" s="37">
        <f>SUMIF('C-Existing'!$B$12:$B$458,$B173,'C-Existing'!T$12:T$458)</f>
        <v>0</v>
      </c>
      <c r="U173" s="37">
        <f>SUMIF('C-Existing'!$B$12:$B$458,$B173,'C-Existing'!U$12:U$458)</f>
        <v>1</v>
      </c>
      <c r="V173" s="37">
        <f>SUMIF('C-Existing'!$B$12:$B$458,$B173,'C-Existing'!V$12:V$458)</f>
        <v>0</v>
      </c>
      <c r="W173" s="37">
        <f>SUMIF('C-Existing'!$B$12:$B$458,$B173,'C-Existing'!W$12:W$458)</f>
        <v>0</v>
      </c>
      <c r="X173" s="37" t="e">
        <f>SUMIF('C-Existing'!$B$12:$B$458,$B173,'C-Existing'!X$12:X$458)</f>
        <v>#N/A</v>
      </c>
      <c r="Y173" s="37">
        <f>SUMIF('C-Existing'!$B$12:$B$458,$B173,'C-Existing'!Y$12:Y$458)</f>
        <v>0</v>
      </c>
      <c r="Z173" s="37">
        <f>SUMIF('C-Existing'!$B$12:$B$458,$B173,'C-Existing'!Z$12:Z$458)</f>
        <v>0</v>
      </c>
      <c r="AA173" s="37">
        <f>SUMIF('C-Existing'!$B$12:$B$458,$B173,'C-Existing'!AA$12:AA$458)</f>
        <v>0</v>
      </c>
      <c r="AB173" s="37">
        <f>SUMIF('C-Existing'!$B$12:$B$458,$B173,'C-Existing'!AB$12:AB$458)</f>
        <v>0</v>
      </c>
      <c r="AC173" s="37">
        <f>SUMIF('C-Existing'!$B$12:$B$458,$B173,'C-Existing'!AC$12:AC$458)</f>
        <v>0</v>
      </c>
      <c r="AD173" s="37">
        <f>SUMIF('C-Existing'!$B$12:$B$458,$B173,'C-Existing'!AD$12:AD$458)</f>
        <v>0</v>
      </c>
      <c r="AE173" s="56">
        <f>SUMIF('C-Existing'!$B$12:$B$458,$B173,'C-Existing'!AE$12:AE$458)</f>
        <v>9.6699999999999994E-2</v>
      </c>
      <c r="AF173" s="37">
        <f>SUMIF('C-Existing'!$B$12:$B$458,$B173,'C-Existing'!AF$12:AF$458)</f>
        <v>0</v>
      </c>
      <c r="AG173" s="37">
        <f>SUMIF('C-Existing'!$B$12:$B$458,$B173,'C-Existing'!AG$12:AG$458)</f>
        <v>0</v>
      </c>
      <c r="AH173" s="102">
        <f>SUMIF('C-Existing'!$B$12:$B$458,$B173,'C-Existing'!AH$12:AH$458)</f>
        <v>0</v>
      </c>
      <c r="AI173" s="37">
        <f>SUMIF('C-Existing'!$B$12:$B$458,$B173,'C-Existing'!AI$12:AI$458)</f>
        <v>0</v>
      </c>
      <c r="AJ173" s="37">
        <f>SUMIF('C-Existing'!$B$12:$B$458,$B173,'C-Existing'!AJ$12:AJ$458)</f>
        <v>0</v>
      </c>
      <c r="AK173" s="37">
        <f>SUMIF('C-Existing'!$B$12:$B$458,$B173,'C-Existing'!AK$12:AK$458)</f>
        <v>0</v>
      </c>
      <c r="AL173" s="37">
        <f>SUMIF('C-Existing'!$B$12:$B$458,$B173,'C-Existing'!AL$12:AL$458)</f>
        <v>0</v>
      </c>
      <c r="AM173" s="37">
        <f>SUMIF('C-Existing'!$B$12:$B$458,$B173,'C-Existing'!AM$12:AM$458)</f>
        <v>0</v>
      </c>
      <c r="AN173" s="37">
        <f>SUMIF('C-Existing'!$B$12:$B$458,$B173,'C-Existing'!AN$12:AN$458)</f>
        <v>0</v>
      </c>
      <c r="AR173" s="37"/>
    </row>
    <row r="174" spans="1:44" x14ac:dyDescent="0.2">
      <c r="A174" s="1">
        <f t="shared" si="8"/>
        <v>10</v>
      </c>
      <c r="B174" s="101">
        <f t="shared" si="10"/>
        <v>48152</v>
      </c>
      <c r="C174" s="37">
        <f>SUMIF('C-Existing'!$B$12:$B$458,$B174,'C-Existing'!C$12:C$458)</f>
        <v>0</v>
      </c>
      <c r="D174" s="37">
        <f>SUMIF('C-Existing'!$B$12:$B$458,$B174,'C-Existing'!D$12:D$458)</f>
        <v>164771044.91000003</v>
      </c>
      <c r="E174" s="37">
        <f>SUMIF('C-Existing'!$B$12:$B$458,$B174,'C-Existing'!E$12:E$458)</f>
        <v>0</v>
      </c>
      <c r="F174" s="37">
        <f>SUMIF('C-Existing'!$B$12:$B$458,$B174,'C-Existing'!F$12:F$458)</f>
        <v>0</v>
      </c>
      <c r="G174" s="37">
        <f>SUMIF('C-Existing'!$B$12:$B$458,$B174,'C-Existing'!G$12:G$458)</f>
        <v>0</v>
      </c>
      <c r="H174" s="37">
        <f>SUMIF('C-Existing'!$B$12:$B$458,$B174,'C-Existing'!H$12:H$458)</f>
        <v>0</v>
      </c>
      <c r="I174" s="37">
        <f>SUMIF('C-Existing'!$B$12:$B$458,$B174,'C-Existing'!I$12:I$458)</f>
        <v>0</v>
      </c>
      <c r="J174" s="37">
        <f>SUMIF('C-Existing'!$B$12:$B$458,$B174,'C-Existing'!J$12:J$458)</f>
        <v>0</v>
      </c>
      <c r="K174" s="37">
        <f>SUMIF('C-Existing'!$B$12:$B$458,$B174,'C-Existing'!K$12:K$458)</f>
        <v>0</v>
      </c>
      <c r="L174" s="37">
        <f>SUMIF('C-Existing'!$B$12:$B$458,$B174,'C-Existing'!L$12:L$458)</f>
        <v>0</v>
      </c>
      <c r="M174" s="37">
        <f>SUMIF('C-Existing'!$B$12:$B$458,$B174,'C-Existing'!M$12:M$458)</f>
        <v>0</v>
      </c>
      <c r="N174" s="37">
        <f>SUMIF('C-Existing'!$B$12:$B$458,$B174,'C-Existing'!N$12:N$458)</f>
        <v>0</v>
      </c>
      <c r="O174" s="37">
        <f>SUMIF('C-Existing'!$B$12:$B$458,$B174,'C-Existing'!O$12:O$458)</f>
        <v>0</v>
      </c>
      <c r="P174" s="37">
        <f>SUMIF('C-Existing'!$B$12:$B$458,$B174,'C-Existing'!P$12:P$458)</f>
        <v>0</v>
      </c>
      <c r="Q174" s="37">
        <f>SUMIF('C-Existing'!$B$12:$B$458,$B174,'C-Existing'!Q$12:Q$458)</f>
        <v>0</v>
      </c>
      <c r="R174" s="37">
        <f>SUMIF('C-Existing'!$B$12:$B$458,$B174,'C-Existing'!R$12:R$458)</f>
        <v>0</v>
      </c>
      <c r="S174" s="37">
        <f>SUMIF('C-Existing'!$B$12:$B$458,$B174,'C-Existing'!S$12:S$458)</f>
        <v>0</v>
      </c>
      <c r="T174" s="37">
        <f>SUMIF('C-Existing'!$B$12:$B$458,$B174,'C-Existing'!T$12:T$458)</f>
        <v>0</v>
      </c>
      <c r="U174" s="37">
        <f>SUMIF('C-Existing'!$B$12:$B$458,$B174,'C-Existing'!U$12:U$458)</f>
        <v>1</v>
      </c>
      <c r="V174" s="37">
        <f>SUMIF('C-Existing'!$B$12:$B$458,$B174,'C-Existing'!V$12:V$458)</f>
        <v>0</v>
      </c>
      <c r="W174" s="37">
        <f>SUMIF('C-Existing'!$B$12:$B$458,$B174,'C-Existing'!W$12:W$458)</f>
        <v>0</v>
      </c>
      <c r="X174" s="37" t="e">
        <f>SUMIF('C-Existing'!$B$12:$B$458,$B174,'C-Existing'!X$12:X$458)</f>
        <v>#N/A</v>
      </c>
      <c r="Y174" s="37">
        <f>SUMIF('C-Existing'!$B$12:$B$458,$B174,'C-Existing'!Y$12:Y$458)</f>
        <v>0</v>
      </c>
      <c r="Z174" s="37">
        <f>SUMIF('C-Existing'!$B$12:$B$458,$B174,'C-Existing'!Z$12:Z$458)</f>
        <v>0</v>
      </c>
      <c r="AA174" s="37">
        <f>SUMIF('C-Existing'!$B$12:$B$458,$B174,'C-Existing'!AA$12:AA$458)</f>
        <v>0</v>
      </c>
      <c r="AB174" s="37">
        <f>SUMIF('C-Existing'!$B$12:$B$458,$B174,'C-Existing'!AB$12:AB$458)</f>
        <v>0</v>
      </c>
      <c r="AC174" s="37">
        <f>SUMIF('C-Existing'!$B$12:$B$458,$B174,'C-Existing'!AC$12:AC$458)</f>
        <v>0</v>
      </c>
      <c r="AD174" s="37">
        <f>SUMIF('C-Existing'!$B$12:$B$458,$B174,'C-Existing'!AD$12:AD$458)</f>
        <v>0</v>
      </c>
      <c r="AE174" s="56">
        <f>SUMIF('C-Existing'!$B$12:$B$458,$B174,'C-Existing'!AE$12:AE$458)</f>
        <v>9.6699999999999994E-2</v>
      </c>
      <c r="AF174" s="37">
        <f>SUMIF('C-Existing'!$B$12:$B$458,$B174,'C-Existing'!AF$12:AF$458)</f>
        <v>0</v>
      </c>
      <c r="AG174" s="37">
        <f>SUMIF('C-Existing'!$B$12:$B$458,$B174,'C-Existing'!AG$12:AG$458)</f>
        <v>0</v>
      </c>
      <c r="AH174" s="102">
        <f>SUMIF('C-Existing'!$B$12:$B$458,$B174,'C-Existing'!AH$12:AH$458)</f>
        <v>0</v>
      </c>
      <c r="AI174" s="37">
        <f>SUMIF('C-Existing'!$B$12:$B$458,$B174,'C-Existing'!AI$12:AI$458)</f>
        <v>0</v>
      </c>
      <c r="AJ174" s="37">
        <f>SUMIF('C-Existing'!$B$12:$B$458,$B174,'C-Existing'!AJ$12:AJ$458)</f>
        <v>0</v>
      </c>
      <c r="AK174" s="37">
        <f>SUMIF('C-Existing'!$B$12:$B$458,$B174,'C-Existing'!AK$12:AK$458)</f>
        <v>0</v>
      </c>
      <c r="AL174" s="37">
        <f>SUMIF('C-Existing'!$B$12:$B$458,$B174,'C-Existing'!AL$12:AL$458)</f>
        <v>0</v>
      </c>
      <c r="AM174" s="37">
        <f>SUMIF('C-Existing'!$B$12:$B$458,$B174,'C-Existing'!AM$12:AM$458)</f>
        <v>0</v>
      </c>
      <c r="AN174" s="37">
        <f>SUMIF('C-Existing'!$B$12:$B$458,$B174,'C-Existing'!AN$12:AN$458)</f>
        <v>0</v>
      </c>
      <c r="AR174" s="37"/>
    </row>
    <row r="175" spans="1:44" x14ac:dyDescent="0.2">
      <c r="A175" s="1">
        <f t="shared" si="8"/>
        <v>11</v>
      </c>
      <c r="B175" s="101">
        <f t="shared" si="10"/>
        <v>48182</v>
      </c>
      <c r="C175" s="37">
        <f>SUMIF('C-Existing'!$B$12:$B$458,$B175,'C-Existing'!C$12:C$458)</f>
        <v>0</v>
      </c>
      <c r="D175" s="37">
        <f>SUMIF('C-Existing'!$B$12:$B$458,$B175,'C-Existing'!D$12:D$458)</f>
        <v>164771044.91000003</v>
      </c>
      <c r="E175" s="37">
        <f>SUMIF('C-Existing'!$B$12:$B$458,$B175,'C-Existing'!E$12:E$458)</f>
        <v>0</v>
      </c>
      <c r="F175" s="37">
        <f>SUMIF('C-Existing'!$B$12:$B$458,$B175,'C-Existing'!F$12:F$458)</f>
        <v>0</v>
      </c>
      <c r="G175" s="37">
        <f>SUMIF('C-Existing'!$B$12:$B$458,$B175,'C-Existing'!G$12:G$458)</f>
        <v>0</v>
      </c>
      <c r="H175" s="37">
        <f>SUMIF('C-Existing'!$B$12:$B$458,$B175,'C-Existing'!H$12:H$458)</f>
        <v>0</v>
      </c>
      <c r="I175" s="37">
        <f>SUMIF('C-Existing'!$B$12:$B$458,$B175,'C-Existing'!I$12:I$458)</f>
        <v>0</v>
      </c>
      <c r="J175" s="37">
        <f>SUMIF('C-Existing'!$B$12:$B$458,$B175,'C-Existing'!J$12:J$458)</f>
        <v>0</v>
      </c>
      <c r="K175" s="37">
        <f>SUMIF('C-Existing'!$B$12:$B$458,$B175,'C-Existing'!K$12:K$458)</f>
        <v>0</v>
      </c>
      <c r="L175" s="37">
        <f>SUMIF('C-Existing'!$B$12:$B$458,$B175,'C-Existing'!L$12:L$458)</f>
        <v>0</v>
      </c>
      <c r="M175" s="37">
        <f>SUMIF('C-Existing'!$B$12:$B$458,$B175,'C-Existing'!M$12:M$458)</f>
        <v>0</v>
      </c>
      <c r="N175" s="37">
        <f>SUMIF('C-Existing'!$B$12:$B$458,$B175,'C-Existing'!N$12:N$458)</f>
        <v>0</v>
      </c>
      <c r="O175" s="37">
        <f>SUMIF('C-Existing'!$B$12:$B$458,$B175,'C-Existing'!O$12:O$458)</f>
        <v>0</v>
      </c>
      <c r="P175" s="37">
        <f>SUMIF('C-Existing'!$B$12:$B$458,$B175,'C-Existing'!P$12:P$458)</f>
        <v>0</v>
      </c>
      <c r="Q175" s="37">
        <f>SUMIF('C-Existing'!$B$12:$B$458,$B175,'C-Existing'!Q$12:Q$458)</f>
        <v>0</v>
      </c>
      <c r="R175" s="37">
        <f>SUMIF('C-Existing'!$B$12:$B$458,$B175,'C-Existing'!R$12:R$458)</f>
        <v>0</v>
      </c>
      <c r="S175" s="37">
        <f>SUMIF('C-Existing'!$B$12:$B$458,$B175,'C-Existing'!S$12:S$458)</f>
        <v>0</v>
      </c>
      <c r="T175" s="37">
        <f>SUMIF('C-Existing'!$B$12:$B$458,$B175,'C-Existing'!T$12:T$458)</f>
        <v>0</v>
      </c>
      <c r="U175" s="37">
        <f>SUMIF('C-Existing'!$B$12:$B$458,$B175,'C-Existing'!U$12:U$458)</f>
        <v>1</v>
      </c>
      <c r="V175" s="37">
        <f>SUMIF('C-Existing'!$B$12:$B$458,$B175,'C-Existing'!V$12:V$458)</f>
        <v>0</v>
      </c>
      <c r="W175" s="37">
        <f>SUMIF('C-Existing'!$B$12:$B$458,$B175,'C-Existing'!W$12:W$458)</f>
        <v>0</v>
      </c>
      <c r="X175" s="37" t="e">
        <f>SUMIF('C-Existing'!$B$12:$B$458,$B175,'C-Existing'!X$12:X$458)</f>
        <v>#N/A</v>
      </c>
      <c r="Y175" s="37">
        <f>SUMIF('C-Existing'!$B$12:$B$458,$B175,'C-Existing'!Y$12:Y$458)</f>
        <v>0</v>
      </c>
      <c r="Z175" s="37">
        <f>SUMIF('C-Existing'!$B$12:$B$458,$B175,'C-Existing'!Z$12:Z$458)</f>
        <v>0</v>
      </c>
      <c r="AA175" s="37">
        <f>SUMIF('C-Existing'!$B$12:$B$458,$B175,'C-Existing'!AA$12:AA$458)</f>
        <v>0</v>
      </c>
      <c r="AB175" s="37">
        <f>SUMIF('C-Existing'!$B$12:$B$458,$B175,'C-Existing'!AB$12:AB$458)</f>
        <v>0</v>
      </c>
      <c r="AC175" s="37">
        <f>SUMIF('C-Existing'!$B$12:$B$458,$B175,'C-Existing'!AC$12:AC$458)</f>
        <v>0</v>
      </c>
      <c r="AD175" s="37">
        <f>SUMIF('C-Existing'!$B$12:$B$458,$B175,'C-Existing'!AD$12:AD$458)</f>
        <v>0</v>
      </c>
      <c r="AE175" s="56">
        <f>SUMIF('C-Existing'!$B$12:$B$458,$B175,'C-Existing'!AE$12:AE$458)</f>
        <v>9.6699999999999994E-2</v>
      </c>
      <c r="AF175" s="37">
        <f>SUMIF('C-Existing'!$B$12:$B$458,$B175,'C-Existing'!AF$12:AF$458)</f>
        <v>0</v>
      </c>
      <c r="AG175" s="37">
        <f>SUMIF('C-Existing'!$B$12:$B$458,$B175,'C-Existing'!AG$12:AG$458)</f>
        <v>0</v>
      </c>
      <c r="AH175" s="102">
        <f>SUMIF('C-Existing'!$B$12:$B$458,$B175,'C-Existing'!AH$12:AH$458)</f>
        <v>0</v>
      </c>
      <c r="AI175" s="37">
        <f>SUMIF('C-Existing'!$B$12:$B$458,$B175,'C-Existing'!AI$12:AI$458)</f>
        <v>0</v>
      </c>
      <c r="AJ175" s="37">
        <f>SUMIF('C-Existing'!$B$12:$B$458,$B175,'C-Existing'!AJ$12:AJ$458)</f>
        <v>0</v>
      </c>
      <c r="AK175" s="37">
        <f>SUMIF('C-Existing'!$B$12:$B$458,$B175,'C-Existing'!AK$12:AK$458)</f>
        <v>0</v>
      </c>
      <c r="AL175" s="37">
        <f>SUMIF('C-Existing'!$B$12:$B$458,$B175,'C-Existing'!AL$12:AL$458)</f>
        <v>0</v>
      </c>
      <c r="AM175" s="37">
        <f>SUMIF('C-Existing'!$B$12:$B$458,$B175,'C-Existing'!AM$12:AM$458)</f>
        <v>0</v>
      </c>
      <c r="AN175" s="37">
        <f>SUMIF('C-Existing'!$B$12:$B$458,$B175,'C-Existing'!AN$12:AN$458)</f>
        <v>0</v>
      </c>
      <c r="AR175" s="37"/>
    </row>
    <row r="176" spans="1:44" x14ac:dyDescent="0.2">
      <c r="A176" s="1">
        <f t="shared" si="8"/>
        <v>12</v>
      </c>
      <c r="B176" s="101">
        <f t="shared" si="10"/>
        <v>48213</v>
      </c>
      <c r="C176" s="37">
        <f>SUMIF('C-Existing'!$B$12:$B$458,$B176,'C-Existing'!C$12:C$458)</f>
        <v>0</v>
      </c>
      <c r="D176" s="37">
        <f>SUMIF('C-Existing'!$B$12:$B$458,$B176,'C-Existing'!D$12:D$458)</f>
        <v>164771044.91000003</v>
      </c>
      <c r="E176" s="37">
        <f>SUMIF('C-Existing'!$B$12:$B$458,$B176,'C-Existing'!E$12:E$458)</f>
        <v>0</v>
      </c>
      <c r="F176" s="37">
        <f>SUMIF('C-Existing'!$B$12:$B$458,$B176,'C-Existing'!F$12:F$458)</f>
        <v>0</v>
      </c>
      <c r="G176" s="37">
        <f>SUMIF('C-Existing'!$B$12:$B$458,$B176,'C-Existing'!G$12:G$458)</f>
        <v>0</v>
      </c>
      <c r="H176" s="37">
        <f>SUMIF('C-Existing'!$B$12:$B$458,$B176,'C-Existing'!H$12:H$458)</f>
        <v>0</v>
      </c>
      <c r="I176" s="37">
        <f>SUMIF('C-Existing'!$B$12:$B$458,$B176,'C-Existing'!I$12:I$458)</f>
        <v>0</v>
      </c>
      <c r="J176" s="37">
        <f>SUMIF('C-Existing'!$B$12:$B$458,$B176,'C-Existing'!J$12:J$458)</f>
        <v>0</v>
      </c>
      <c r="K176" s="37">
        <f>SUMIF('C-Existing'!$B$12:$B$458,$B176,'C-Existing'!K$12:K$458)</f>
        <v>0</v>
      </c>
      <c r="L176" s="37">
        <f>SUMIF('C-Existing'!$B$12:$B$458,$B176,'C-Existing'!L$12:L$458)</f>
        <v>0</v>
      </c>
      <c r="M176" s="37">
        <f>SUMIF('C-Existing'!$B$12:$B$458,$B176,'C-Existing'!M$12:M$458)</f>
        <v>0</v>
      </c>
      <c r="N176" s="37">
        <f>SUMIF('C-Existing'!$B$12:$B$458,$B176,'C-Existing'!N$12:N$458)</f>
        <v>0</v>
      </c>
      <c r="O176" s="37">
        <f>SUMIF('C-Existing'!$B$12:$B$458,$B176,'C-Existing'!O$12:O$458)</f>
        <v>0</v>
      </c>
      <c r="P176" s="37">
        <f>SUMIF('C-Existing'!$B$12:$B$458,$B176,'C-Existing'!P$12:P$458)</f>
        <v>0</v>
      </c>
      <c r="Q176" s="37">
        <f>SUMIF('C-Existing'!$B$12:$B$458,$B176,'C-Existing'!Q$12:Q$458)</f>
        <v>0</v>
      </c>
      <c r="R176" s="37">
        <f>SUMIF('C-Existing'!$B$12:$B$458,$B176,'C-Existing'!R$12:R$458)</f>
        <v>0</v>
      </c>
      <c r="S176" s="37">
        <f>SUMIF('C-Existing'!$B$12:$B$458,$B176,'C-Existing'!S$12:S$458)</f>
        <v>0</v>
      </c>
      <c r="T176" s="37">
        <f>SUMIF('C-Existing'!$B$12:$B$458,$B176,'C-Existing'!T$12:T$458)</f>
        <v>0</v>
      </c>
      <c r="U176" s="37">
        <f>SUMIF('C-Existing'!$B$12:$B$458,$B176,'C-Existing'!U$12:U$458)</f>
        <v>1</v>
      </c>
      <c r="V176" s="37">
        <f>SUMIF('C-Existing'!$B$12:$B$458,$B176,'C-Existing'!V$12:V$458)</f>
        <v>0</v>
      </c>
      <c r="W176" s="37">
        <f>SUMIF('C-Existing'!$B$12:$B$458,$B176,'C-Existing'!W$12:W$458)</f>
        <v>0</v>
      </c>
      <c r="X176" s="37" t="e">
        <f>SUMIF('C-Existing'!$B$12:$B$458,$B176,'C-Existing'!X$12:X$458)</f>
        <v>#N/A</v>
      </c>
      <c r="Y176" s="37">
        <f>SUMIF('C-Existing'!$B$12:$B$458,$B176,'C-Existing'!Y$12:Y$458)</f>
        <v>0</v>
      </c>
      <c r="Z176" s="37">
        <f>SUMIF('C-Existing'!$B$12:$B$458,$B176,'C-Existing'!Z$12:Z$458)</f>
        <v>0</v>
      </c>
      <c r="AA176" s="37">
        <f>SUMIF('C-Existing'!$B$12:$B$458,$B176,'C-Existing'!AA$12:AA$458)</f>
        <v>0</v>
      </c>
      <c r="AB176" s="37">
        <f>SUMIF('C-Existing'!$B$12:$B$458,$B176,'C-Existing'!AB$12:AB$458)</f>
        <v>0</v>
      </c>
      <c r="AC176" s="37">
        <f>SUMIF('C-Existing'!$B$12:$B$458,$B176,'C-Existing'!AC$12:AC$458)</f>
        <v>0</v>
      </c>
      <c r="AD176" s="37">
        <f>SUMIF('C-Existing'!$B$12:$B$458,$B176,'C-Existing'!AD$12:AD$458)</f>
        <v>0</v>
      </c>
      <c r="AE176" s="56">
        <f>SUMIF('C-Existing'!$B$12:$B$458,$B176,'C-Existing'!AE$12:AE$458)</f>
        <v>9.6699999999999994E-2</v>
      </c>
      <c r="AF176" s="37">
        <f>SUMIF('C-Existing'!$B$12:$B$458,$B176,'C-Existing'!AF$12:AF$458)</f>
        <v>0</v>
      </c>
      <c r="AG176" s="37">
        <f>SUMIF('C-Existing'!$B$12:$B$458,$B176,'C-Existing'!AG$12:AG$458)</f>
        <v>0</v>
      </c>
      <c r="AH176" s="102">
        <f>SUMIF('C-Existing'!$B$12:$B$458,$B176,'C-Existing'!AH$12:AH$458)</f>
        <v>0</v>
      </c>
      <c r="AI176" s="37">
        <f>SUMIF('C-Existing'!$B$12:$B$458,$B176,'C-Existing'!AI$12:AI$458)</f>
        <v>0</v>
      </c>
      <c r="AJ176" s="37">
        <f>SUMIF('C-Existing'!$B$12:$B$458,$B176,'C-Existing'!AJ$12:AJ$458)</f>
        <v>0</v>
      </c>
      <c r="AK176" s="37">
        <f>SUMIF('C-Existing'!$B$12:$B$458,$B176,'C-Existing'!AK$12:AK$458)</f>
        <v>0</v>
      </c>
      <c r="AL176" s="37">
        <f>SUMIF('C-Existing'!$B$12:$B$458,$B176,'C-Existing'!AL$12:AL$458)</f>
        <v>0</v>
      </c>
      <c r="AM176" s="37">
        <f>SUMIF('C-Existing'!$B$12:$B$458,$B176,'C-Existing'!AM$12:AM$458)</f>
        <v>0</v>
      </c>
      <c r="AN176" s="37">
        <f>SUMIF('C-Existing'!$B$12:$B$458,$B176,'C-Existing'!AN$12:AN$458)</f>
        <v>0</v>
      </c>
      <c r="AR176" s="37"/>
    </row>
    <row r="177" spans="1:44" x14ac:dyDescent="0.2">
      <c r="A177" s="1">
        <f t="shared" si="8"/>
        <v>1</v>
      </c>
      <c r="B177" s="101">
        <f t="shared" si="10"/>
        <v>48244</v>
      </c>
      <c r="C177" s="37">
        <f>SUMIF('C-Existing'!$B$12:$B$458,$B177,'C-Existing'!C$12:C$458)</f>
        <v>0</v>
      </c>
      <c r="D177" s="37">
        <f>SUMIF('C-Existing'!$B$12:$B$458,$B177,'C-Existing'!D$12:D$458)</f>
        <v>164771044.91000003</v>
      </c>
      <c r="E177" s="37">
        <f>SUMIF('C-Existing'!$B$12:$B$458,$B177,'C-Existing'!E$12:E$458)</f>
        <v>0</v>
      </c>
      <c r="F177" s="37">
        <f>SUMIF('C-Existing'!$B$12:$B$458,$B177,'C-Existing'!F$12:F$458)</f>
        <v>0</v>
      </c>
      <c r="G177" s="37">
        <f>SUMIF('C-Existing'!$B$12:$B$458,$B177,'C-Existing'!G$12:G$458)</f>
        <v>0</v>
      </c>
      <c r="H177" s="37">
        <f>SUMIF('C-Existing'!$B$12:$B$458,$B177,'C-Existing'!H$12:H$458)</f>
        <v>0</v>
      </c>
      <c r="I177" s="37">
        <f>SUMIF('C-Existing'!$B$12:$B$458,$B177,'C-Existing'!I$12:I$458)</f>
        <v>0</v>
      </c>
      <c r="J177" s="37">
        <f>SUMIF('C-Existing'!$B$12:$B$458,$B177,'C-Existing'!J$12:J$458)</f>
        <v>0</v>
      </c>
      <c r="K177" s="37">
        <f>SUMIF('C-Existing'!$B$12:$B$458,$B177,'C-Existing'!K$12:K$458)</f>
        <v>0</v>
      </c>
      <c r="L177" s="37">
        <f>SUMIF('C-Existing'!$B$12:$B$458,$B177,'C-Existing'!L$12:L$458)</f>
        <v>0</v>
      </c>
      <c r="M177" s="37">
        <f>SUMIF('C-Existing'!$B$12:$B$458,$B177,'C-Existing'!M$12:M$458)</f>
        <v>0</v>
      </c>
      <c r="N177" s="37">
        <f>SUMIF('C-Existing'!$B$12:$B$458,$B177,'C-Existing'!N$12:N$458)</f>
        <v>0</v>
      </c>
      <c r="O177" s="37">
        <f>SUMIF('C-Existing'!$B$12:$B$458,$B177,'C-Existing'!O$12:O$458)</f>
        <v>0</v>
      </c>
      <c r="P177" s="37">
        <f>SUMIF('C-Existing'!$B$12:$B$458,$B177,'C-Existing'!P$12:P$458)</f>
        <v>0</v>
      </c>
      <c r="Q177" s="37">
        <f>SUMIF('C-Existing'!$B$12:$B$458,$B177,'C-Existing'!Q$12:Q$458)</f>
        <v>0</v>
      </c>
      <c r="R177" s="37">
        <f>SUMIF('C-Existing'!$B$12:$B$458,$B177,'C-Existing'!R$12:R$458)</f>
        <v>0</v>
      </c>
      <c r="S177" s="37">
        <f>SUMIF('C-Existing'!$B$12:$B$458,$B177,'C-Existing'!S$12:S$458)</f>
        <v>0</v>
      </c>
      <c r="T177" s="37">
        <f>SUMIF('C-Existing'!$B$12:$B$458,$B177,'C-Existing'!T$12:T$458)</f>
        <v>0</v>
      </c>
      <c r="U177" s="37">
        <f>SUMIF('C-Existing'!$B$12:$B$458,$B177,'C-Existing'!U$12:U$458)</f>
        <v>1</v>
      </c>
      <c r="V177" s="37">
        <f>SUMIF('C-Existing'!$B$12:$B$458,$B177,'C-Existing'!V$12:V$458)</f>
        <v>0</v>
      </c>
      <c r="W177" s="37">
        <f>SUMIF('C-Existing'!$B$12:$B$458,$B177,'C-Existing'!W$12:W$458)</f>
        <v>0</v>
      </c>
      <c r="X177" s="37" t="e">
        <f>SUMIF('C-Existing'!$B$12:$B$458,$B177,'C-Existing'!X$12:X$458)</f>
        <v>#N/A</v>
      </c>
      <c r="Y177" s="37">
        <f>SUMIF('C-Existing'!$B$12:$B$458,$B177,'C-Existing'!Y$12:Y$458)</f>
        <v>0</v>
      </c>
      <c r="Z177" s="37">
        <f>SUMIF('C-Existing'!$B$12:$B$458,$B177,'C-Existing'!Z$12:Z$458)</f>
        <v>0</v>
      </c>
      <c r="AA177" s="37">
        <f>SUMIF('C-Existing'!$B$12:$B$458,$B177,'C-Existing'!AA$12:AA$458)</f>
        <v>0</v>
      </c>
      <c r="AB177" s="37">
        <f>SUMIF('C-Existing'!$B$12:$B$458,$B177,'C-Existing'!AB$12:AB$458)</f>
        <v>0</v>
      </c>
      <c r="AC177" s="37">
        <f>SUMIF('C-Existing'!$B$12:$B$458,$B177,'C-Existing'!AC$12:AC$458)</f>
        <v>0</v>
      </c>
      <c r="AD177" s="37">
        <f>SUMIF('C-Existing'!$B$12:$B$458,$B177,'C-Existing'!AD$12:AD$458)</f>
        <v>0</v>
      </c>
      <c r="AE177" s="56">
        <f>SUMIF('C-Existing'!$B$12:$B$458,$B177,'C-Existing'!AE$12:AE$458)</f>
        <v>9.6699999999999994E-2</v>
      </c>
      <c r="AF177" s="37">
        <f>SUMIF('C-Existing'!$B$12:$B$458,$B177,'C-Existing'!AF$12:AF$458)</f>
        <v>0</v>
      </c>
      <c r="AG177" s="37">
        <f>SUMIF('C-Existing'!$B$12:$B$458,$B177,'C-Existing'!AG$12:AG$458)</f>
        <v>0</v>
      </c>
      <c r="AH177" s="102">
        <f>SUMIF('C-Existing'!$B$12:$B$458,$B177,'C-Existing'!AH$12:AH$458)</f>
        <v>0</v>
      </c>
      <c r="AI177" s="37">
        <f>SUMIF('C-Existing'!$B$12:$B$458,$B177,'C-Existing'!AI$12:AI$458)</f>
        <v>0</v>
      </c>
      <c r="AJ177" s="37">
        <f>SUMIF('C-Existing'!$B$12:$B$458,$B177,'C-Existing'!AJ$12:AJ$458)</f>
        <v>0</v>
      </c>
      <c r="AK177" s="37">
        <f>SUMIF('C-Existing'!$B$12:$B$458,$B177,'C-Existing'!AK$12:AK$458)</f>
        <v>0</v>
      </c>
      <c r="AL177" s="37">
        <f>SUMIF('C-Existing'!$B$12:$B$458,$B177,'C-Existing'!AL$12:AL$458)</f>
        <v>0</v>
      </c>
      <c r="AM177" s="37">
        <f>SUMIF('C-Existing'!$B$12:$B$458,$B177,'C-Existing'!AM$12:AM$458)</f>
        <v>0</v>
      </c>
      <c r="AN177" s="37">
        <f>SUMIF('C-Existing'!$B$12:$B$458,$B177,'C-Existing'!AN$12:AN$458)</f>
        <v>0</v>
      </c>
      <c r="AR177" s="37"/>
    </row>
    <row r="178" spans="1:44" x14ac:dyDescent="0.2">
      <c r="A178" s="1">
        <f t="shared" si="8"/>
        <v>2</v>
      </c>
      <c r="B178" s="101">
        <f t="shared" si="10"/>
        <v>48273</v>
      </c>
      <c r="C178" s="37">
        <f>SUMIF('C-Existing'!$B$12:$B$458,$B178,'C-Existing'!C$12:C$458)</f>
        <v>0</v>
      </c>
      <c r="D178" s="37">
        <f>SUMIF('C-Existing'!$B$12:$B$458,$B178,'C-Existing'!D$12:D$458)</f>
        <v>164771044.91000003</v>
      </c>
      <c r="E178" s="37">
        <f>SUMIF('C-Existing'!$B$12:$B$458,$B178,'C-Existing'!E$12:E$458)</f>
        <v>0</v>
      </c>
      <c r="F178" s="37">
        <f>SUMIF('C-Existing'!$B$12:$B$458,$B178,'C-Existing'!F$12:F$458)</f>
        <v>0</v>
      </c>
      <c r="G178" s="37">
        <f>SUMIF('C-Existing'!$B$12:$B$458,$B178,'C-Existing'!G$12:G$458)</f>
        <v>0</v>
      </c>
      <c r="H178" s="37">
        <f>SUMIF('C-Existing'!$B$12:$B$458,$B178,'C-Existing'!H$12:H$458)</f>
        <v>0</v>
      </c>
      <c r="I178" s="37">
        <f>SUMIF('C-Existing'!$B$12:$B$458,$B178,'C-Existing'!I$12:I$458)</f>
        <v>0</v>
      </c>
      <c r="J178" s="37">
        <f>SUMIF('C-Existing'!$B$12:$B$458,$B178,'C-Existing'!J$12:J$458)</f>
        <v>0</v>
      </c>
      <c r="K178" s="37">
        <f>SUMIF('C-Existing'!$B$12:$B$458,$B178,'C-Existing'!K$12:K$458)</f>
        <v>0</v>
      </c>
      <c r="L178" s="37">
        <f>SUMIF('C-Existing'!$B$12:$B$458,$B178,'C-Existing'!L$12:L$458)</f>
        <v>0</v>
      </c>
      <c r="M178" s="37">
        <f>SUMIF('C-Existing'!$B$12:$B$458,$B178,'C-Existing'!M$12:M$458)</f>
        <v>0</v>
      </c>
      <c r="N178" s="37">
        <f>SUMIF('C-Existing'!$B$12:$B$458,$B178,'C-Existing'!N$12:N$458)</f>
        <v>0</v>
      </c>
      <c r="O178" s="37">
        <f>SUMIF('C-Existing'!$B$12:$B$458,$B178,'C-Existing'!O$12:O$458)</f>
        <v>0</v>
      </c>
      <c r="P178" s="37">
        <f>SUMIF('C-Existing'!$B$12:$B$458,$B178,'C-Existing'!P$12:P$458)</f>
        <v>0</v>
      </c>
      <c r="Q178" s="37">
        <f>SUMIF('C-Existing'!$B$12:$B$458,$B178,'C-Existing'!Q$12:Q$458)</f>
        <v>0</v>
      </c>
      <c r="R178" s="37">
        <f>SUMIF('C-Existing'!$B$12:$B$458,$B178,'C-Existing'!R$12:R$458)</f>
        <v>0</v>
      </c>
      <c r="S178" s="37">
        <f>SUMIF('C-Existing'!$B$12:$B$458,$B178,'C-Existing'!S$12:S$458)</f>
        <v>0</v>
      </c>
      <c r="T178" s="37">
        <f>SUMIF('C-Existing'!$B$12:$B$458,$B178,'C-Existing'!T$12:T$458)</f>
        <v>0</v>
      </c>
      <c r="U178" s="37">
        <f>SUMIF('C-Existing'!$B$12:$B$458,$B178,'C-Existing'!U$12:U$458)</f>
        <v>1</v>
      </c>
      <c r="V178" s="37">
        <f>SUMIF('C-Existing'!$B$12:$B$458,$B178,'C-Existing'!V$12:V$458)</f>
        <v>0</v>
      </c>
      <c r="W178" s="37">
        <f>SUMIF('C-Existing'!$B$12:$B$458,$B178,'C-Existing'!W$12:W$458)</f>
        <v>0</v>
      </c>
      <c r="X178" s="37" t="e">
        <f>SUMIF('C-Existing'!$B$12:$B$458,$B178,'C-Existing'!X$12:X$458)</f>
        <v>#N/A</v>
      </c>
      <c r="Y178" s="37">
        <f>SUMIF('C-Existing'!$B$12:$B$458,$B178,'C-Existing'!Y$12:Y$458)</f>
        <v>0</v>
      </c>
      <c r="Z178" s="37">
        <f>SUMIF('C-Existing'!$B$12:$B$458,$B178,'C-Existing'!Z$12:Z$458)</f>
        <v>0</v>
      </c>
      <c r="AA178" s="37">
        <f>SUMIF('C-Existing'!$B$12:$B$458,$B178,'C-Existing'!AA$12:AA$458)</f>
        <v>0</v>
      </c>
      <c r="AB178" s="37">
        <f>SUMIF('C-Existing'!$B$12:$B$458,$B178,'C-Existing'!AB$12:AB$458)</f>
        <v>0</v>
      </c>
      <c r="AC178" s="37">
        <f>SUMIF('C-Existing'!$B$12:$B$458,$B178,'C-Existing'!AC$12:AC$458)</f>
        <v>0</v>
      </c>
      <c r="AD178" s="37">
        <f>SUMIF('C-Existing'!$B$12:$B$458,$B178,'C-Existing'!AD$12:AD$458)</f>
        <v>0</v>
      </c>
      <c r="AE178" s="56">
        <f>SUMIF('C-Existing'!$B$12:$B$458,$B178,'C-Existing'!AE$12:AE$458)</f>
        <v>9.6699999999999994E-2</v>
      </c>
      <c r="AF178" s="37">
        <f>SUMIF('C-Existing'!$B$12:$B$458,$B178,'C-Existing'!AF$12:AF$458)</f>
        <v>0</v>
      </c>
      <c r="AG178" s="37">
        <f>SUMIF('C-Existing'!$B$12:$B$458,$B178,'C-Existing'!AG$12:AG$458)</f>
        <v>0</v>
      </c>
      <c r="AH178" s="102">
        <f>SUMIF('C-Existing'!$B$12:$B$458,$B178,'C-Existing'!AH$12:AH$458)</f>
        <v>0</v>
      </c>
      <c r="AI178" s="37">
        <f>SUMIF('C-Existing'!$B$12:$B$458,$B178,'C-Existing'!AI$12:AI$458)</f>
        <v>0</v>
      </c>
      <c r="AJ178" s="37">
        <f>SUMIF('C-Existing'!$B$12:$B$458,$B178,'C-Existing'!AJ$12:AJ$458)</f>
        <v>0</v>
      </c>
      <c r="AK178" s="37">
        <f>SUMIF('C-Existing'!$B$12:$B$458,$B178,'C-Existing'!AK$12:AK$458)</f>
        <v>0</v>
      </c>
      <c r="AL178" s="37">
        <f>SUMIF('C-Existing'!$B$12:$B$458,$B178,'C-Existing'!AL$12:AL$458)</f>
        <v>0</v>
      </c>
      <c r="AM178" s="37">
        <f>SUMIF('C-Existing'!$B$12:$B$458,$B178,'C-Existing'!AM$12:AM$458)</f>
        <v>0</v>
      </c>
      <c r="AN178" s="37">
        <f>SUMIF('C-Existing'!$B$12:$B$458,$B178,'C-Existing'!AN$12:AN$458)</f>
        <v>0</v>
      </c>
      <c r="AR178" s="37"/>
    </row>
    <row r="179" spans="1:44" x14ac:dyDescent="0.2">
      <c r="A179" s="1">
        <f t="shared" si="8"/>
        <v>3</v>
      </c>
      <c r="B179" s="101">
        <f t="shared" si="10"/>
        <v>48304</v>
      </c>
      <c r="C179" s="37">
        <f>SUMIF('C-Existing'!$B$12:$B$458,$B179,'C-Existing'!C$12:C$458)</f>
        <v>0</v>
      </c>
      <c r="D179" s="37">
        <f>SUMIF('C-Existing'!$B$12:$B$458,$B179,'C-Existing'!D$12:D$458)</f>
        <v>164771044.91000003</v>
      </c>
      <c r="E179" s="37">
        <f>SUMIF('C-Existing'!$B$12:$B$458,$B179,'C-Existing'!E$12:E$458)</f>
        <v>0</v>
      </c>
      <c r="F179" s="37">
        <f>SUMIF('C-Existing'!$B$12:$B$458,$B179,'C-Existing'!F$12:F$458)</f>
        <v>0</v>
      </c>
      <c r="G179" s="37">
        <f>SUMIF('C-Existing'!$B$12:$B$458,$B179,'C-Existing'!G$12:G$458)</f>
        <v>0</v>
      </c>
      <c r="H179" s="37">
        <f>SUMIF('C-Existing'!$B$12:$B$458,$B179,'C-Existing'!H$12:H$458)</f>
        <v>0</v>
      </c>
      <c r="I179" s="37">
        <f>SUMIF('C-Existing'!$B$12:$B$458,$B179,'C-Existing'!I$12:I$458)</f>
        <v>0</v>
      </c>
      <c r="J179" s="37">
        <f>SUMIF('C-Existing'!$B$12:$B$458,$B179,'C-Existing'!J$12:J$458)</f>
        <v>0</v>
      </c>
      <c r="K179" s="37">
        <f>SUMIF('C-Existing'!$B$12:$B$458,$B179,'C-Existing'!K$12:K$458)</f>
        <v>0</v>
      </c>
      <c r="L179" s="37">
        <f>SUMIF('C-Existing'!$B$12:$B$458,$B179,'C-Existing'!L$12:L$458)</f>
        <v>0</v>
      </c>
      <c r="M179" s="37">
        <f>SUMIF('C-Existing'!$B$12:$B$458,$B179,'C-Existing'!M$12:M$458)</f>
        <v>0</v>
      </c>
      <c r="N179" s="37">
        <f>SUMIF('C-Existing'!$B$12:$B$458,$B179,'C-Existing'!N$12:N$458)</f>
        <v>0</v>
      </c>
      <c r="O179" s="37">
        <f>SUMIF('C-Existing'!$B$12:$B$458,$B179,'C-Existing'!O$12:O$458)</f>
        <v>0</v>
      </c>
      <c r="P179" s="37">
        <f>SUMIF('C-Existing'!$B$12:$B$458,$B179,'C-Existing'!P$12:P$458)</f>
        <v>0</v>
      </c>
      <c r="Q179" s="37">
        <f>SUMIF('C-Existing'!$B$12:$B$458,$B179,'C-Existing'!Q$12:Q$458)</f>
        <v>0</v>
      </c>
      <c r="R179" s="37">
        <f>SUMIF('C-Existing'!$B$12:$B$458,$B179,'C-Existing'!R$12:R$458)</f>
        <v>0</v>
      </c>
      <c r="S179" s="37">
        <f>SUMIF('C-Existing'!$B$12:$B$458,$B179,'C-Existing'!S$12:S$458)</f>
        <v>0</v>
      </c>
      <c r="T179" s="37">
        <f>SUMIF('C-Existing'!$B$12:$B$458,$B179,'C-Existing'!T$12:T$458)</f>
        <v>0</v>
      </c>
      <c r="U179" s="37">
        <f>SUMIF('C-Existing'!$B$12:$B$458,$B179,'C-Existing'!U$12:U$458)</f>
        <v>1</v>
      </c>
      <c r="V179" s="37">
        <f>SUMIF('C-Existing'!$B$12:$B$458,$B179,'C-Existing'!V$12:V$458)</f>
        <v>0</v>
      </c>
      <c r="W179" s="37">
        <f>SUMIF('C-Existing'!$B$12:$B$458,$B179,'C-Existing'!W$12:W$458)</f>
        <v>0</v>
      </c>
      <c r="X179" s="37" t="e">
        <f>SUMIF('C-Existing'!$B$12:$B$458,$B179,'C-Existing'!X$12:X$458)</f>
        <v>#N/A</v>
      </c>
      <c r="Y179" s="37">
        <f>SUMIF('C-Existing'!$B$12:$B$458,$B179,'C-Existing'!Y$12:Y$458)</f>
        <v>0</v>
      </c>
      <c r="Z179" s="37">
        <f>SUMIF('C-Existing'!$B$12:$B$458,$B179,'C-Existing'!Z$12:Z$458)</f>
        <v>0</v>
      </c>
      <c r="AA179" s="37">
        <f>SUMIF('C-Existing'!$B$12:$B$458,$B179,'C-Existing'!AA$12:AA$458)</f>
        <v>0</v>
      </c>
      <c r="AB179" s="37">
        <f>SUMIF('C-Existing'!$B$12:$B$458,$B179,'C-Existing'!AB$12:AB$458)</f>
        <v>0</v>
      </c>
      <c r="AC179" s="37">
        <f>SUMIF('C-Existing'!$B$12:$B$458,$B179,'C-Existing'!AC$12:AC$458)</f>
        <v>0</v>
      </c>
      <c r="AD179" s="37">
        <f>SUMIF('C-Existing'!$B$12:$B$458,$B179,'C-Existing'!AD$12:AD$458)</f>
        <v>0</v>
      </c>
      <c r="AE179" s="56">
        <f>SUMIF('C-Existing'!$B$12:$B$458,$B179,'C-Existing'!AE$12:AE$458)</f>
        <v>9.6699999999999994E-2</v>
      </c>
      <c r="AF179" s="37">
        <f>SUMIF('C-Existing'!$B$12:$B$458,$B179,'C-Existing'!AF$12:AF$458)</f>
        <v>0</v>
      </c>
      <c r="AG179" s="37">
        <f>SUMIF('C-Existing'!$B$12:$B$458,$B179,'C-Existing'!AG$12:AG$458)</f>
        <v>0</v>
      </c>
      <c r="AH179" s="102">
        <f>SUMIF('C-Existing'!$B$12:$B$458,$B179,'C-Existing'!AH$12:AH$458)</f>
        <v>0</v>
      </c>
      <c r="AI179" s="37">
        <f>SUMIF('C-Existing'!$B$12:$B$458,$B179,'C-Existing'!AI$12:AI$458)</f>
        <v>0</v>
      </c>
      <c r="AJ179" s="37">
        <f>SUMIF('C-Existing'!$B$12:$B$458,$B179,'C-Existing'!AJ$12:AJ$458)</f>
        <v>0</v>
      </c>
      <c r="AK179" s="37">
        <f>SUMIF('C-Existing'!$B$12:$B$458,$B179,'C-Existing'!AK$12:AK$458)</f>
        <v>0</v>
      </c>
      <c r="AL179" s="37">
        <f>SUMIF('C-Existing'!$B$12:$B$458,$B179,'C-Existing'!AL$12:AL$458)</f>
        <v>0</v>
      </c>
      <c r="AM179" s="37">
        <f>SUMIF('C-Existing'!$B$12:$B$458,$B179,'C-Existing'!AM$12:AM$458)</f>
        <v>0</v>
      </c>
      <c r="AN179" s="37">
        <f>SUMIF('C-Existing'!$B$12:$B$458,$B179,'C-Existing'!AN$12:AN$458)</f>
        <v>0</v>
      </c>
      <c r="AR179" s="37"/>
    </row>
    <row r="180" spans="1:44" x14ac:dyDescent="0.2">
      <c r="A180" s="1">
        <f t="shared" si="8"/>
        <v>4</v>
      </c>
      <c r="B180" s="101">
        <f t="shared" si="10"/>
        <v>48334</v>
      </c>
      <c r="C180" s="37">
        <f>SUMIF('C-Existing'!$B$12:$B$458,$B180,'C-Existing'!C$12:C$458)</f>
        <v>0</v>
      </c>
      <c r="D180" s="37">
        <f>SUMIF('C-Existing'!$B$12:$B$458,$B180,'C-Existing'!D$12:D$458)</f>
        <v>164771044.91000003</v>
      </c>
      <c r="E180" s="37">
        <f>SUMIF('C-Existing'!$B$12:$B$458,$B180,'C-Existing'!E$12:E$458)</f>
        <v>0</v>
      </c>
      <c r="F180" s="37">
        <f>SUMIF('C-Existing'!$B$12:$B$458,$B180,'C-Existing'!F$12:F$458)</f>
        <v>0</v>
      </c>
      <c r="G180" s="37">
        <f>SUMIF('C-Existing'!$B$12:$B$458,$B180,'C-Existing'!G$12:G$458)</f>
        <v>0</v>
      </c>
      <c r="H180" s="37">
        <f>SUMIF('C-Existing'!$B$12:$B$458,$B180,'C-Existing'!H$12:H$458)</f>
        <v>0</v>
      </c>
      <c r="I180" s="37">
        <f>SUMIF('C-Existing'!$B$12:$B$458,$B180,'C-Existing'!I$12:I$458)</f>
        <v>0</v>
      </c>
      <c r="J180" s="37">
        <f>SUMIF('C-Existing'!$B$12:$B$458,$B180,'C-Existing'!J$12:J$458)</f>
        <v>0</v>
      </c>
      <c r="K180" s="37">
        <f>SUMIF('C-Existing'!$B$12:$B$458,$B180,'C-Existing'!K$12:K$458)</f>
        <v>0</v>
      </c>
      <c r="L180" s="37">
        <f>SUMIF('C-Existing'!$B$12:$B$458,$B180,'C-Existing'!L$12:L$458)</f>
        <v>0</v>
      </c>
      <c r="M180" s="37">
        <f>SUMIF('C-Existing'!$B$12:$B$458,$B180,'C-Existing'!M$12:M$458)</f>
        <v>0</v>
      </c>
      <c r="N180" s="37">
        <f>SUMIF('C-Existing'!$B$12:$B$458,$B180,'C-Existing'!N$12:N$458)</f>
        <v>0</v>
      </c>
      <c r="O180" s="37">
        <f>SUMIF('C-Existing'!$B$12:$B$458,$B180,'C-Existing'!O$12:O$458)</f>
        <v>0</v>
      </c>
      <c r="P180" s="37">
        <f>SUMIF('C-Existing'!$B$12:$B$458,$B180,'C-Existing'!P$12:P$458)</f>
        <v>0</v>
      </c>
      <c r="Q180" s="37">
        <f>SUMIF('C-Existing'!$B$12:$B$458,$B180,'C-Existing'!Q$12:Q$458)</f>
        <v>0</v>
      </c>
      <c r="R180" s="37">
        <f>SUMIF('C-Existing'!$B$12:$B$458,$B180,'C-Existing'!R$12:R$458)</f>
        <v>0</v>
      </c>
      <c r="S180" s="37">
        <f>SUMIF('C-Existing'!$B$12:$B$458,$B180,'C-Existing'!S$12:S$458)</f>
        <v>0</v>
      </c>
      <c r="T180" s="37">
        <f>SUMIF('C-Existing'!$B$12:$B$458,$B180,'C-Existing'!T$12:T$458)</f>
        <v>0</v>
      </c>
      <c r="U180" s="37">
        <f>SUMIF('C-Existing'!$B$12:$B$458,$B180,'C-Existing'!U$12:U$458)</f>
        <v>1</v>
      </c>
      <c r="V180" s="37">
        <f>SUMIF('C-Existing'!$B$12:$B$458,$B180,'C-Existing'!V$12:V$458)</f>
        <v>0</v>
      </c>
      <c r="W180" s="37">
        <f>SUMIF('C-Existing'!$B$12:$B$458,$B180,'C-Existing'!W$12:W$458)</f>
        <v>0</v>
      </c>
      <c r="X180" s="37" t="e">
        <f>SUMIF('C-Existing'!$B$12:$B$458,$B180,'C-Existing'!X$12:X$458)</f>
        <v>#N/A</v>
      </c>
      <c r="Y180" s="37">
        <f>SUMIF('C-Existing'!$B$12:$B$458,$B180,'C-Existing'!Y$12:Y$458)</f>
        <v>0</v>
      </c>
      <c r="Z180" s="37">
        <f>SUMIF('C-Existing'!$B$12:$B$458,$B180,'C-Existing'!Z$12:Z$458)</f>
        <v>0</v>
      </c>
      <c r="AA180" s="37">
        <f>SUMIF('C-Existing'!$B$12:$B$458,$B180,'C-Existing'!AA$12:AA$458)</f>
        <v>0</v>
      </c>
      <c r="AB180" s="37">
        <f>SUMIF('C-Existing'!$B$12:$B$458,$B180,'C-Existing'!AB$12:AB$458)</f>
        <v>0</v>
      </c>
      <c r="AC180" s="37">
        <f>SUMIF('C-Existing'!$B$12:$B$458,$B180,'C-Existing'!AC$12:AC$458)</f>
        <v>0</v>
      </c>
      <c r="AD180" s="37">
        <f>SUMIF('C-Existing'!$B$12:$B$458,$B180,'C-Existing'!AD$12:AD$458)</f>
        <v>0</v>
      </c>
      <c r="AE180" s="56">
        <f>SUMIF('C-Existing'!$B$12:$B$458,$B180,'C-Existing'!AE$12:AE$458)</f>
        <v>9.6699999999999994E-2</v>
      </c>
      <c r="AF180" s="37">
        <f>SUMIF('C-Existing'!$B$12:$B$458,$B180,'C-Existing'!AF$12:AF$458)</f>
        <v>0</v>
      </c>
      <c r="AG180" s="37">
        <f>SUMIF('C-Existing'!$B$12:$B$458,$B180,'C-Existing'!AG$12:AG$458)</f>
        <v>0</v>
      </c>
      <c r="AH180" s="102">
        <f>SUMIF('C-Existing'!$B$12:$B$458,$B180,'C-Existing'!AH$12:AH$458)</f>
        <v>0</v>
      </c>
      <c r="AI180" s="37">
        <f>SUMIF('C-Existing'!$B$12:$B$458,$B180,'C-Existing'!AI$12:AI$458)</f>
        <v>0</v>
      </c>
      <c r="AJ180" s="37">
        <f>SUMIF('C-Existing'!$B$12:$B$458,$B180,'C-Existing'!AJ$12:AJ$458)</f>
        <v>0</v>
      </c>
      <c r="AK180" s="37">
        <f>SUMIF('C-Existing'!$B$12:$B$458,$B180,'C-Existing'!AK$12:AK$458)</f>
        <v>0</v>
      </c>
      <c r="AL180" s="37">
        <f>SUMIF('C-Existing'!$B$12:$B$458,$B180,'C-Existing'!AL$12:AL$458)</f>
        <v>0</v>
      </c>
      <c r="AM180" s="37">
        <f>SUMIF('C-Existing'!$B$12:$B$458,$B180,'C-Existing'!AM$12:AM$458)</f>
        <v>0</v>
      </c>
      <c r="AN180" s="37">
        <f>SUMIF('C-Existing'!$B$12:$B$458,$B180,'C-Existing'!AN$12:AN$458)</f>
        <v>0</v>
      </c>
      <c r="AR180" s="37"/>
    </row>
    <row r="181" spans="1:44" x14ac:dyDescent="0.2">
      <c r="A181" s="1">
        <f t="shared" si="8"/>
        <v>5</v>
      </c>
      <c r="B181" s="101">
        <f t="shared" si="10"/>
        <v>48365</v>
      </c>
      <c r="C181" s="37">
        <f>SUMIF('C-Existing'!$B$12:$B$458,$B181,'C-Existing'!C$12:C$458)</f>
        <v>0</v>
      </c>
      <c r="D181" s="37">
        <f>SUMIF('C-Existing'!$B$12:$B$458,$B181,'C-Existing'!D$12:D$458)</f>
        <v>164771044.91000003</v>
      </c>
      <c r="E181" s="37">
        <f>SUMIF('C-Existing'!$B$12:$B$458,$B181,'C-Existing'!E$12:E$458)</f>
        <v>0</v>
      </c>
      <c r="F181" s="37">
        <f>SUMIF('C-Existing'!$B$12:$B$458,$B181,'C-Existing'!F$12:F$458)</f>
        <v>0</v>
      </c>
      <c r="G181" s="37">
        <f>SUMIF('C-Existing'!$B$12:$B$458,$B181,'C-Existing'!G$12:G$458)</f>
        <v>0</v>
      </c>
      <c r="H181" s="37">
        <f>SUMIF('C-Existing'!$B$12:$B$458,$B181,'C-Existing'!H$12:H$458)</f>
        <v>0</v>
      </c>
      <c r="I181" s="37">
        <f>SUMIF('C-Existing'!$B$12:$B$458,$B181,'C-Existing'!I$12:I$458)</f>
        <v>0</v>
      </c>
      <c r="J181" s="37">
        <f>SUMIF('C-Existing'!$B$12:$B$458,$B181,'C-Existing'!J$12:J$458)</f>
        <v>0</v>
      </c>
      <c r="K181" s="37">
        <f>SUMIF('C-Existing'!$B$12:$B$458,$B181,'C-Existing'!K$12:K$458)</f>
        <v>0</v>
      </c>
      <c r="L181" s="37">
        <f>SUMIF('C-Existing'!$B$12:$B$458,$B181,'C-Existing'!L$12:L$458)</f>
        <v>0</v>
      </c>
      <c r="M181" s="37">
        <f>SUMIF('C-Existing'!$B$12:$B$458,$B181,'C-Existing'!M$12:M$458)</f>
        <v>0</v>
      </c>
      <c r="N181" s="37">
        <f>SUMIF('C-Existing'!$B$12:$B$458,$B181,'C-Existing'!N$12:N$458)</f>
        <v>0</v>
      </c>
      <c r="O181" s="37">
        <f>SUMIF('C-Existing'!$B$12:$B$458,$B181,'C-Existing'!O$12:O$458)</f>
        <v>0</v>
      </c>
      <c r="P181" s="37">
        <f>SUMIF('C-Existing'!$B$12:$B$458,$B181,'C-Existing'!P$12:P$458)</f>
        <v>0</v>
      </c>
      <c r="Q181" s="37">
        <f>SUMIF('C-Existing'!$B$12:$B$458,$B181,'C-Existing'!Q$12:Q$458)</f>
        <v>0</v>
      </c>
      <c r="R181" s="37">
        <f>SUMIF('C-Existing'!$B$12:$B$458,$B181,'C-Existing'!R$12:R$458)</f>
        <v>0</v>
      </c>
      <c r="S181" s="37">
        <f>SUMIF('C-Existing'!$B$12:$B$458,$B181,'C-Existing'!S$12:S$458)</f>
        <v>0</v>
      </c>
      <c r="T181" s="37">
        <f>SUMIF('C-Existing'!$B$12:$B$458,$B181,'C-Existing'!T$12:T$458)</f>
        <v>0</v>
      </c>
      <c r="U181" s="37">
        <f>SUMIF('C-Existing'!$B$12:$B$458,$B181,'C-Existing'!U$12:U$458)</f>
        <v>1</v>
      </c>
      <c r="V181" s="37">
        <f>SUMIF('C-Existing'!$B$12:$B$458,$B181,'C-Existing'!V$12:V$458)</f>
        <v>0</v>
      </c>
      <c r="W181" s="37">
        <f>SUMIF('C-Existing'!$B$12:$B$458,$B181,'C-Existing'!W$12:W$458)</f>
        <v>0</v>
      </c>
      <c r="X181" s="37" t="e">
        <f>SUMIF('C-Existing'!$B$12:$B$458,$B181,'C-Existing'!X$12:X$458)</f>
        <v>#N/A</v>
      </c>
      <c r="Y181" s="37">
        <f>SUMIF('C-Existing'!$B$12:$B$458,$B181,'C-Existing'!Y$12:Y$458)</f>
        <v>0</v>
      </c>
      <c r="Z181" s="37">
        <f>SUMIF('C-Existing'!$B$12:$B$458,$B181,'C-Existing'!Z$12:Z$458)</f>
        <v>0</v>
      </c>
      <c r="AA181" s="37">
        <f>SUMIF('C-Existing'!$B$12:$B$458,$B181,'C-Existing'!AA$12:AA$458)</f>
        <v>0</v>
      </c>
      <c r="AB181" s="37">
        <f>SUMIF('C-Existing'!$B$12:$B$458,$B181,'C-Existing'!AB$12:AB$458)</f>
        <v>0</v>
      </c>
      <c r="AC181" s="37">
        <f>SUMIF('C-Existing'!$B$12:$B$458,$B181,'C-Existing'!AC$12:AC$458)</f>
        <v>0</v>
      </c>
      <c r="AD181" s="37">
        <f>SUMIF('C-Existing'!$B$12:$B$458,$B181,'C-Existing'!AD$12:AD$458)</f>
        <v>0</v>
      </c>
      <c r="AE181" s="56">
        <f>SUMIF('C-Existing'!$B$12:$B$458,$B181,'C-Existing'!AE$12:AE$458)</f>
        <v>9.6699999999999994E-2</v>
      </c>
      <c r="AF181" s="37">
        <f>SUMIF('C-Existing'!$B$12:$B$458,$B181,'C-Existing'!AF$12:AF$458)</f>
        <v>0</v>
      </c>
      <c r="AG181" s="37">
        <f>SUMIF('C-Existing'!$B$12:$B$458,$B181,'C-Existing'!AG$12:AG$458)</f>
        <v>0</v>
      </c>
      <c r="AH181" s="102">
        <f>SUMIF('C-Existing'!$B$12:$B$458,$B181,'C-Existing'!AH$12:AH$458)</f>
        <v>0</v>
      </c>
      <c r="AI181" s="37">
        <f>SUMIF('C-Existing'!$B$12:$B$458,$B181,'C-Existing'!AI$12:AI$458)</f>
        <v>0</v>
      </c>
      <c r="AJ181" s="37">
        <f>SUMIF('C-Existing'!$B$12:$B$458,$B181,'C-Existing'!AJ$12:AJ$458)</f>
        <v>0</v>
      </c>
      <c r="AK181" s="37">
        <f>SUMIF('C-Existing'!$B$12:$B$458,$B181,'C-Existing'!AK$12:AK$458)</f>
        <v>0</v>
      </c>
      <c r="AL181" s="37">
        <f>SUMIF('C-Existing'!$B$12:$B$458,$B181,'C-Existing'!AL$12:AL$458)</f>
        <v>0</v>
      </c>
      <c r="AM181" s="37">
        <f>SUMIF('C-Existing'!$B$12:$B$458,$B181,'C-Existing'!AM$12:AM$458)</f>
        <v>0</v>
      </c>
      <c r="AN181" s="37">
        <f>SUMIF('C-Existing'!$B$12:$B$458,$B181,'C-Existing'!AN$12:AN$458)</f>
        <v>0</v>
      </c>
      <c r="AR181" s="37"/>
    </row>
    <row r="182" spans="1:44" x14ac:dyDescent="0.2">
      <c r="A182" s="1">
        <f t="shared" si="8"/>
        <v>6</v>
      </c>
      <c r="B182" s="101">
        <f t="shared" si="10"/>
        <v>48395</v>
      </c>
      <c r="C182" s="37">
        <f>SUMIF('C-Existing'!$B$12:$B$458,$B182,'C-Existing'!C$12:C$458)</f>
        <v>0</v>
      </c>
      <c r="D182" s="37">
        <f>SUMIF('C-Existing'!$B$12:$B$458,$B182,'C-Existing'!D$12:D$458)</f>
        <v>164771044.91000003</v>
      </c>
      <c r="E182" s="37">
        <f>SUMIF('C-Existing'!$B$12:$B$458,$B182,'C-Existing'!E$12:E$458)</f>
        <v>0</v>
      </c>
      <c r="F182" s="37">
        <f>SUMIF('C-Existing'!$B$12:$B$458,$B182,'C-Existing'!F$12:F$458)</f>
        <v>0</v>
      </c>
      <c r="G182" s="37">
        <f>SUMIF('C-Existing'!$B$12:$B$458,$B182,'C-Existing'!G$12:G$458)</f>
        <v>0</v>
      </c>
      <c r="H182" s="37">
        <f>SUMIF('C-Existing'!$B$12:$B$458,$B182,'C-Existing'!H$12:H$458)</f>
        <v>0</v>
      </c>
      <c r="I182" s="37">
        <f>SUMIF('C-Existing'!$B$12:$B$458,$B182,'C-Existing'!I$12:I$458)</f>
        <v>0</v>
      </c>
      <c r="J182" s="37">
        <f>SUMIF('C-Existing'!$B$12:$B$458,$B182,'C-Existing'!J$12:J$458)</f>
        <v>0</v>
      </c>
      <c r="K182" s="37">
        <f>SUMIF('C-Existing'!$B$12:$B$458,$B182,'C-Existing'!K$12:K$458)</f>
        <v>0</v>
      </c>
      <c r="L182" s="37">
        <f>SUMIF('C-Existing'!$B$12:$B$458,$B182,'C-Existing'!L$12:L$458)</f>
        <v>0</v>
      </c>
      <c r="M182" s="37">
        <f>SUMIF('C-Existing'!$B$12:$B$458,$B182,'C-Existing'!M$12:M$458)</f>
        <v>0</v>
      </c>
      <c r="N182" s="37">
        <f>SUMIF('C-Existing'!$B$12:$B$458,$B182,'C-Existing'!N$12:N$458)</f>
        <v>0</v>
      </c>
      <c r="O182" s="37">
        <f>SUMIF('C-Existing'!$B$12:$B$458,$B182,'C-Existing'!O$12:O$458)</f>
        <v>0</v>
      </c>
      <c r="P182" s="37">
        <f>SUMIF('C-Existing'!$B$12:$B$458,$B182,'C-Existing'!P$12:P$458)</f>
        <v>0</v>
      </c>
      <c r="Q182" s="37">
        <f>SUMIF('C-Existing'!$B$12:$B$458,$B182,'C-Existing'!Q$12:Q$458)</f>
        <v>0</v>
      </c>
      <c r="R182" s="37">
        <f>SUMIF('C-Existing'!$B$12:$B$458,$B182,'C-Existing'!R$12:R$458)</f>
        <v>0</v>
      </c>
      <c r="S182" s="37">
        <f>SUMIF('C-Existing'!$B$12:$B$458,$B182,'C-Existing'!S$12:S$458)</f>
        <v>0</v>
      </c>
      <c r="T182" s="37">
        <f>SUMIF('C-Existing'!$B$12:$B$458,$B182,'C-Existing'!T$12:T$458)</f>
        <v>0</v>
      </c>
      <c r="U182" s="37">
        <f>SUMIF('C-Existing'!$B$12:$B$458,$B182,'C-Existing'!U$12:U$458)</f>
        <v>1</v>
      </c>
      <c r="V182" s="37">
        <f>SUMIF('C-Existing'!$B$12:$B$458,$B182,'C-Existing'!V$12:V$458)</f>
        <v>0</v>
      </c>
      <c r="W182" s="37">
        <f>SUMIF('C-Existing'!$B$12:$B$458,$B182,'C-Existing'!W$12:W$458)</f>
        <v>0</v>
      </c>
      <c r="X182" s="37" t="e">
        <f>SUMIF('C-Existing'!$B$12:$B$458,$B182,'C-Existing'!X$12:X$458)</f>
        <v>#N/A</v>
      </c>
      <c r="Y182" s="37">
        <f>SUMIF('C-Existing'!$B$12:$B$458,$B182,'C-Existing'!Y$12:Y$458)</f>
        <v>0</v>
      </c>
      <c r="Z182" s="37">
        <f>SUMIF('C-Existing'!$B$12:$B$458,$B182,'C-Existing'!Z$12:Z$458)</f>
        <v>0</v>
      </c>
      <c r="AA182" s="37">
        <f>SUMIF('C-Existing'!$B$12:$B$458,$B182,'C-Existing'!AA$12:AA$458)</f>
        <v>0</v>
      </c>
      <c r="AB182" s="37">
        <f>SUMIF('C-Existing'!$B$12:$B$458,$B182,'C-Existing'!AB$12:AB$458)</f>
        <v>0</v>
      </c>
      <c r="AC182" s="37">
        <f>SUMIF('C-Existing'!$B$12:$B$458,$B182,'C-Existing'!AC$12:AC$458)</f>
        <v>0</v>
      </c>
      <c r="AD182" s="37">
        <f>SUMIF('C-Existing'!$B$12:$B$458,$B182,'C-Existing'!AD$12:AD$458)</f>
        <v>0</v>
      </c>
      <c r="AE182" s="56">
        <f>SUMIF('C-Existing'!$B$12:$B$458,$B182,'C-Existing'!AE$12:AE$458)</f>
        <v>9.6699999999999994E-2</v>
      </c>
      <c r="AF182" s="37">
        <f>SUMIF('C-Existing'!$B$12:$B$458,$B182,'C-Existing'!AF$12:AF$458)</f>
        <v>0</v>
      </c>
      <c r="AG182" s="37">
        <f>SUMIF('C-Existing'!$B$12:$B$458,$B182,'C-Existing'!AG$12:AG$458)</f>
        <v>0</v>
      </c>
      <c r="AH182" s="102">
        <f>SUMIF('C-Existing'!$B$12:$B$458,$B182,'C-Existing'!AH$12:AH$458)</f>
        <v>0</v>
      </c>
      <c r="AI182" s="37">
        <f>SUMIF('C-Existing'!$B$12:$B$458,$B182,'C-Existing'!AI$12:AI$458)</f>
        <v>0</v>
      </c>
      <c r="AJ182" s="37">
        <f>SUMIF('C-Existing'!$B$12:$B$458,$B182,'C-Existing'!AJ$12:AJ$458)</f>
        <v>0</v>
      </c>
      <c r="AK182" s="37">
        <f>SUMIF('C-Existing'!$B$12:$B$458,$B182,'C-Existing'!AK$12:AK$458)</f>
        <v>0</v>
      </c>
      <c r="AL182" s="37">
        <f>SUMIF('C-Existing'!$B$12:$B$458,$B182,'C-Existing'!AL$12:AL$458)</f>
        <v>0</v>
      </c>
      <c r="AM182" s="37">
        <f>SUMIF('C-Existing'!$B$12:$B$458,$B182,'C-Existing'!AM$12:AM$458)</f>
        <v>0</v>
      </c>
      <c r="AN182" s="37">
        <f>SUMIF('C-Existing'!$B$12:$B$458,$B182,'C-Existing'!AN$12:AN$458)</f>
        <v>0</v>
      </c>
      <c r="AR182" s="37"/>
    </row>
    <row r="183" spans="1:44" x14ac:dyDescent="0.2">
      <c r="A183" s="1">
        <f t="shared" si="8"/>
        <v>7</v>
      </c>
      <c r="B183" s="101">
        <f t="shared" si="10"/>
        <v>48426</v>
      </c>
      <c r="C183" s="37">
        <f>SUMIF('C-Existing'!$B$12:$B$458,$B183,'C-Existing'!C$12:C$458)</f>
        <v>0</v>
      </c>
      <c r="D183" s="37">
        <f>SUMIF('C-Existing'!$B$12:$B$458,$B183,'C-Existing'!D$12:D$458)</f>
        <v>164771044.91000003</v>
      </c>
      <c r="E183" s="37">
        <f>SUMIF('C-Existing'!$B$12:$B$458,$B183,'C-Existing'!E$12:E$458)</f>
        <v>0</v>
      </c>
      <c r="F183" s="37">
        <f>SUMIF('C-Existing'!$B$12:$B$458,$B183,'C-Existing'!F$12:F$458)</f>
        <v>0</v>
      </c>
      <c r="G183" s="37">
        <f>SUMIF('C-Existing'!$B$12:$B$458,$B183,'C-Existing'!G$12:G$458)</f>
        <v>0</v>
      </c>
      <c r="H183" s="37">
        <f>SUMIF('C-Existing'!$B$12:$B$458,$B183,'C-Existing'!H$12:H$458)</f>
        <v>0</v>
      </c>
      <c r="I183" s="37">
        <f>SUMIF('C-Existing'!$B$12:$B$458,$B183,'C-Existing'!I$12:I$458)</f>
        <v>0</v>
      </c>
      <c r="J183" s="37">
        <f>SUMIF('C-Existing'!$B$12:$B$458,$B183,'C-Existing'!J$12:J$458)</f>
        <v>0</v>
      </c>
      <c r="K183" s="37">
        <f>SUMIF('C-Existing'!$B$12:$B$458,$B183,'C-Existing'!K$12:K$458)</f>
        <v>0</v>
      </c>
      <c r="L183" s="37">
        <f>SUMIF('C-Existing'!$B$12:$B$458,$B183,'C-Existing'!L$12:L$458)</f>
        <v>0</v>
      </c>
      <c r="M183" s="37">
        <f>SUMIF('C-Existing'!$B$12:$B$458,$B183,'C-Existing'!M$12:M$458)</f>
        <v>0</v>
      </c>
      <c r="N183" s="37">
        <f>SUMIF('C-Existing'!$B$12:$B$458,$B183,'C-Existing'!N$12:N$458)</f>
        <v>0</v>
      </c>
      <c r="O183" s="37">
        <f>SUMIF('C-Existing'!$B$12:$B$458,$B183,'C-Existing'!O$12:O$458)</f>
        <v>0</v>
      </c>
      <c r="P183" s="37">
        <f>SUMIF('C-Existing'!$B$12:$B$458,$B183,'C-Existing'!P$12:P$458)</f>
        <v>0</v>
      </c>
      <c r="Q183" s="37">
        <f>SUMIF('C-Existing'!$B$12:$B$458,$B183,'C-Existing'!Q$12:Q$458)</f>
        <v>0</v>
      </c>
      <c r="R183" s="37">
        <f>SUMIF('C-Existing'!$B$12:$B$458,$B183,'C-Existing'!R$12:R$458)</f>
        <v>0</v>
      </c>
      <c r="S183" s="37">
        <f>SUMIF('C-Existing'!$B$12:$B$458,$B183,'C-Existing'!S$12:S$458)</f>
        <v>0</v>
      </c>
      <c r="T183" s="37">
        <f>SUMIF('C-Existing'!$B$12:$B$458,$B183,'C-Existing'!T$12:T$458)</f>
        <v>0</v>
      </c>
      <c r="U183" s="37">
        <f>SUMIF('C-Existing'!$B$12:$B$458,$B183,'C-Existing'!U$12:U$458)</f>
        <v>1</v>
      </c>
      <c r="V183" s="37">
        <f>SUMIF('C-Existing'!$B$12:$B$458,$B183,'C-Existing'!V$12:V$458)</f>
        <v>0</v>
      </c>
      <c r="W183" s="37">
        <f>SUMIF('C-Existing'!$B$12:$B$458,$B183,'C-Existing'!W$12:W$458)</f>
        <v>0</v>
      </c>
      <c r="X183" s="37" t="e">
        <f>SUMIF('C-Existing'!$B$12:$B$458,$B183,'C-Existing'!X$12:X$458)</f>
        <v>#N/A</v>
      </c>
      <c r="Y183" s="37">
        <f>SUMIF('C-Existing'!$B$12:$B$458,$B183,'C-Existing'!Y$12:Y$458)</f>
        <v>0</v>
      </c>
      <c r="Z183" s="37">
        <f>SUMIF('C-Existing'!$B$12:$B$458,$B183,'C-Existing'!Z$12:Z$458)</f>
        <v>0</v>
      </c>
      <c r="AA183" s="37">
        <f>SUMIF('C-Existing'!$B$12:$B$458,$B183,'C-Existing'!AA$12:AA$458)</f>
        <v>0</v>
      </c>
      <c r="AB183" s="37">
        <f>SUMIF('C-Existing'!$B$12:$B$458,$B183,'C-Existing'!AB$12:AB$458)</f>
        <v>0</v>
      </c>
      <c r="AC183" s="37">
        <f>SUMIF('C-Existing'!$B$12:$B$458,$B183,'C-Existing'!AC$12:AC$458)</f>
        <v>0</v>
      </c>
      <c r="AD183" s="37">
        <f>SUMIF('C-Existing'!$B$12:$B$458,$B183,'C-Existing'!AD$12:AD$458)</f>
        <v>0</v>
      </c>
      <c r="AE183" s="56">
        <f>SUMIF('C-Existing'!$B$12:$B$458,$B183,'C-Existing'!AE$12:AE$458)</f>
        <v>9.6699999999999994E-2</v>
      </c>
      <c r="AF183" s="37">
        <f>SUMIF('C-Existing'!$B$12:$B$458,$B183,'C-Existing'!AF$12:AF$458)</f>
        <v>0</v>
      </c>
      <c r="AG183" s="37">
        <f>SUMIF('C-Existing'!$B$12:$B$458,$B183,'C-Existing'!AG$12:AG$458)</f>
        <v>0</v>
      </c>
      <c r="AH183" s="102">
        <f>SUMIF('C-Existing'!$B$12:$B$458,$B183,'C-Existing'!AH$12:AH$458)</f>
        <v>0</v>
      </c>
      <c r="AI183" s="37">
        <f>SUMIF('C-Existing'!$B$12:$B$458,$B183,'C-Existing'!AI$12:AI$458)</f>
        <v>0</v>
      </c>
      <c r="AJ183" s="37">
        <f>SUMIF('C-Existing'!$B$12:$B$458,$B183,'C-Existing'!AJ$12:AJ$458)</f>
        <v>0</v>
      </c>
      <c r="AK183" s="37">
        <f>SUMIF('C-Existing'!$B$12:$B$458,$B183,'C-Existing'!AK$12:AK$458)</f>
        <v>0</v>
      </c>
      <c r="AL183" s="37">
        <f>SUMIF('C-Existing'!$B$12:$B$458,$B183,'C-Existing'!AL$12:AL$458)</f>
        <v>0</v>
      </c>
      <c r="AM183" s="37">
        <f>SUMIF('C-Existing'!$B$12:$B$458,$B183,'C-Existing'!AM$12:AM$458)</f>
        <v>0</v>
      </c>
      <c r="AN183" s="37">
        <f>SUMIF('C-Existing'!$B$12:$B$458,$B183,'C-Existing'!AN$12:AN$458)</f>
        <v>0</v>
      </c>
      <c r="AR183" s="37"/>
    </row>
    <row r="184" spans="1:44" x14ac:dyDescent="0.2">
      <c r="A184" s="1">
        <f t="shared" si="8"/>
        <v>8</v>
      </c>
      <c r="B184" s="101">
        <f t="shared" si="10"/>
        <v>48457</v>
      </c>
      <c r="C184" s="37">
        <f>SUMIF('C-Existing'!$B$12:$B$458,$B184,'C-Existing'!C$12:C$458)</f>
        <v>0</v>
      </c>
      <c r="D184" s="37">
        <f>SUMIF('C-Existing'!$B$12:$B$458,$B184,'C-Existing'!D$12:D$458)</f>
        <v>164771044.91000003</v>
      </c>
      <c r="E184" s="37">
        <f>SUMIF('C-Existing'!$B$12:$B$458,$B184,'C-Existing'!E$12:E$458)</f>
        <v>0</v>
      </c>
      <c r="F184" s="37">
        <f>SUMIF('C-Existing'!$B$12:$B$458,$B184,'C-Existing'!F$12:F$458)</f>
        <v>0</v>
      </c>
      <c r="G184" s="37">
        <f>SUMIF('C-Existing'!$B$12:$B$458,$B184,'C-Existing'!G$12:G$458)</f>
        <v>0</v>
      </c>
      <c r="H184" s="37">
        <f>SUMIF('C-Existing'!$B$12:$B$458,$B184,'C-Existing'!H$12:H$458)</f>
        <v>0</v>
      </c>
      <c r="I184" s="37">
        <f>SUMIF('C-Existing'!$B$12:$B$458,$B184,'C-Existing'!I$12:I$458)</f>
        <v>0</v>
      </c>
      <c r="J184" s="37">
        <f>SUMIF('C-Existing'!$B$12:$B$458,$B184,'C-Existing'!J$12:J$458)</f>
        <v>0</v>
      </c>
      <c r="K184" s="37">
        <f>SUMIF('C-Existing'!$B$12:$B$458,$B184,'C-Existing'!K$12:K$458)</f>
        <v>0</v>
      </c>
      <c r="L184" s="37">
        <f>SUMIF('C-Existing'!$B$12:$B$458,$B184,'C-Existing'!L$12:L$458)</f>
        <v>0</v>
      </c>
      <c r="M184" s="37">
        <f>SUMIF('C-Existing'!$B$12:$B$458,$B184,'C-Existing'!M$12:M$458)</f>
        <v>0</v>
      </c>
      <c r="N184" s="37">
        <f>SUMIF('C-Existing'!$B$12:$B$458,$B184,'C-Existing'!N$12:N$458)</f>
        <v>0</v>
      </c>
      <c r="O184" s="37">
        <f>SUMIF('C-Existing'!$B$12:$B$458,$B184,'C-Existing'!O$12:O$458)</f>
        <v>0</v>
      </c>
      <c r="P184" s="37">
        <f>SUMIF('C-Existing'!$B$12:$B$458,$B184,'C-Existing'!P$12:P$458)</f>
        <v>0</v>
      </c>
      <c r="Q184" s="37">
        <f>SUMIF('C-Existing'!$B$12:$B$458,$B184,'C-Existing'!Q$12:Q$458)</f>
        <v>0</v>
      </c>
      <c r="R184" s="37">
        <f>SUMIF('C-Existing'!$B$12:$B$458,$B184,'C-Existing'!R$12:R$458)</f>
        <v>0</v>
      </c>
      <c r="S184" s="37">
        <f>SUMIF('C-Existing'!$B$12:$B$458,$B184,'C-Existing'!S$12:S$458)</f>
        <v>0</v>
      </c>
      <c r="T184" s="37">
        <f>SUMIF('C-Existing'!$B$12:$B$458,$B184,'C-Existing'!T$12:T$458)</f>
        <v>0</v>
      </c>
      <c r="U184" s="37">
        <f>SUMIF('C-Existing'!$B$12:$B$458,$B184,'C-Existing'!U$12:U$458)</f>
        <v>1</v>
      </c>
      <c r="V184" s="37">
        <f>SUMIF('C-Existing'!$B$12:$B$458,$B184,'C-Existing'!V$12:V$458)</f>
        <v>0</v>
      </c>
      <c r="W184" s="37">
        <f>SUMIF('C-Existing'!$B$12:$B$458,$B184,'C-Existing'!W$12:W$458)</f>
        <v>0</v>
      </c>
      <c r="X184" s="37" t="e">
        <f>SUMIF('C-Existing'!$B$12:$B$458,$B184,'C-Existing'!X$12:X$458)</f>
        <v>#N/A</v>
      </c>
      <c r="Y184" s="37">
        <f>SUMIF('C-Existing'!$B$12:$B$458,$B184,'C-Existing'!Y$12:Y$458)</f>
        <v>0</v>
      </c>
      <c r="Z184" s="37">
        <f>SUMIF('C-Existing'!$B$12:$B$458,$B184,'C-Existing'!Z$12:Z$458)</f>
        <v>0</v>
      </c>
      <c r="AA184" s="37">
        <f>SUMIF('C-Existing'!$B$12:$B$458,$B184,'C-Existing'!AA$12:AA$458)</f>
        <v>0</v>
      </c>
      <c r="AB184" s="37">
        <f>SUMIF('C-Existing'!$B$12:$B$458,$B184,'C-Existing'!AB$12:AB$458)</f>
        <v>0</v>
      </c>
      <c r="AC184" s="37">
        <f>SUMIF('C-Existing'!$B$12:$B$458,$B184,'C-Existing'!AC$12:AC$458)</f>
        <v>0</v>
      </c>
      <c r="AD184" s="37">
        <f>SUMIF('C-Existing'!$B$12:$B$458,$B184,'C-Existing'!AD$12:AD$458)</f>
        <v>0</v>
      </c>
      <c r="AE184" s="56">
        <f>SUMIF('C-Existing'!$B$12:$B$458,$B184,'C-Existing'!AE$12:AE$458)</f>
        <v>9.6699999999999994E-2</v>
      </c>
      <c r="AF184" s="37">
        <f>SUMIF('C-Existing'!$B$12:$B$458,$B184,'C-Existing'!AF$12:AF$458)</f>
        <v>0</v>
      </c>
      <c r="AG184" s="37">
        <f>SUMIF('C-Existing'!$B$12:$B$458,$B184,'C-Existing'!AG$12:AG$458)</f>
        <v>0</v>
      </c>
      <c r="AH184" s="102">
        <f>SUMIF('C-Existing'!$B$12:$B$458,$B184,'C-Existing'!AH$12:AH$458)</f>
        <v>0</v>
      </c>
      <c r="AI184" s="37">
        <f>SUMIF('C-Existing'!$B$12:$B$458,$B184,'C-Existing'!AI$12:AI$458)</f>
        <v>0</v>
      </c>
      <c r="AJ184" s="37">
        <f>SUMIF('C-Existing'!$B$12:$B$458,$B184,'C-Existing'!AJ$12:AJ$458)</f>
        <v>0</v>
      </c>
      <c r="AK184" s="37">
        <f>SUMIF('C-Existing'!$B$12:$B$458,$B184,'C-Existing'!AK$12:AK$458)</f>
        <v>0</v>
      </c>
      <c r="AL184" s="37">
        <f>SUMIF('C-Existing'!$B$12:$B$458,$B184,'C-Existing'!AL$12:AL$458)</f>
        <v>0</v>
      </c>
      <c r="AM184" s="37">
        <f>SUMIF('C-Existing'!$B$12:$B$458,$B184,'C-Existing'!AM$12:AM$458)</f>
        <v>0</v>
      </c>
      <c r="AN184" s="37">
        <f>SUMIF('C-Existing'!$B$12:$B$458,$B184,'C-Existing'!AN$12:AN$458)</f>
        <v>0</v>
      </c>
      <c r="AR184" s="37"/>
    </row>
    <row r="185" spans="1:44" x14ac:dyDescent="0.2">
      <c r="A185" s="1">
        <f t="shared" si="8"/>
        <v>9</v>
      </c>
      <c r="B185" s="101">
        <f t="shared" si="10"/>
        <v>48487</v>
      </c>
      <c r="C185" s="37">
        <f>SUMIF('C-Existing'!$B$12:$B$458,$B185,'C-Existing'!C$12:C$458)</f>
        <v>0</v>
      </c>
      <c r="D185" s="37">
        <f>SUMIF('C-Existing'!$B$12:$B$458,$B185,'C-Existing'!D$12:D$458)</f>
        <v>164771044.91000003</v>
      </c>
      <c r="E185" s="37">
        <f>SUMIF('C-Existing'!$B$12:$B$458,$B185,'C-Existing'!E$12:E$458)</f>
        <v>0</v>
      </c>
      <c r="F185" s="37">
        <f>SUMIF('C-Existing'!$B$12:$B$458,$B185,'C-Existing'!F$12:F$458)</f>
        <v>0</v>
      </c>
      <c r="G185" s="37">
        <f>SUMIF('C-Existing'!$B$12:$B$458,$B185,'C-Existing'!G$12:G$458)</f>
        <v>0</v>
      </c>
      <c r="H185" s="37">
        <f>SUMIF('C-Existing'!$B$12:$B$458,$B185,'C-Existing'!H$12:H$458)</f>
        <v>0</v>
      </c>
      <c r="I185" s="37">
        <f>SUMIF('C-Existing'!$B$12:$B$458,$B185,'C-Existing'!I$12:I$458)</f>
        <v>0</v>
      </c>
      <c r="J185" s="37">
        <f>SUMIF('C-Existing'!$B$12:$B$458,$B185,'C-Existing'!J$12:J$458)</f>
        <v>0</v>
      </c>
      <c r="K185" s="37">
        <f>SUMIF('C-Existing'!$B$12:$B$458,$B185,'C-Existing'!K$12:K$458)</f>
        <v>0</v>
      </c>
      <c r="L185" s="37">
        <f>SUMIF('C-Existing'!$B$12:$B$458,$B185,'C-Existing'!L$12:L$458)</f>
        <v>0</v>
      </c>
      <c r="M185" s="37">
        <f>SUMIF('C-Existing'!$B$12:$B$458,$B185,'C-Existing'!M$12:M$458)</f>
        <v>0</v>
      </c>
      <c r="N185" s="37">
        <f>SUMIF('C-Existing'!$B$12:$B$458,$B185,'C-Existing'!N$12:N$458)</f>
        <v>0</v>
      </c>
      <c r="O185" s="37">
        <f>SUMIF('C-Existing'!$B$12:$B$458,$B185,'C-Existing'!O$12:O$458)</f>
        <v>0</v>
      </c>
      <c r="P185" s="37">
        <f>SUMIF('C-Existing'!$B$12:$B$458,$B185,'C-Existing'!P$12:P$458)</f>
        <v>0</v>
      </c>
      <c r="Q185" s="37">
        <f>SUMIF('C-Existing'!$B$12:$B$458,$B185,'C-Existing'!Q$12:Q$458)</f>
        <v>0</v>
      </c>
      <c r="R185" s="37">
        <f>SUMIF('C-Existing'!$B$12:$B$458,$B185,'C-Existing'!R$12:R$458)</f>
        <v>0</v>
      </c>
      <c r="S185" s="37">
        <f>SUMIF('C-Existing'!$B$12:$B$458,$B185,'C-Existing'!S$12:S$458)</f>
        <v>0</v>
      </c>
      <c r="T185" s="37">
        <f>SUMIF('C-Existing'!$B$12:$B$458,$B185,'C-Existing'!T$12:T$458)</f>
        <v>0</v>
      </c>
      <c r="U185" s="37">
        <f>SUMIF('C-Existing'!$B$12:$B$458,$B185,'C-Existing'!U$12:U$458)</f>
        <v>1</v>
      </c>
      <c r="V185" s="37">
        <f>SUMIF('C-Existing'!$B$12:$B$458,$B185,'C-Existing'!V$12:V$458)</f>
        <v>0</v>
      </c>
      <c r="W185" s="37">
        <f>SUMIF('C-Existing'!$B$12:$B$458,$B185,'C-Existing'!W$12:W$458)</f>
        <v>0</v>
      </c>
      <c r="X185" s="37" t="e">
        <f>SUMIF('C-Existing'!$B$12:$B$458,$B185,'C-Existing'!X$12:X$458)</f>
        <v>#N/A</v>
      </c>
      <c r="Y185" s="37">
        <f>SUMIF('C-Existing'!$B$12:$B$458,$B185,'C-Existing'!Y$12:Y$458)</f>
        <v>0</v>
      </c>
      <c r="Z185" s="37">
        <f>SUMIF('C-Existing'!$B$12:$B$458,$B185,'C-Existing'!Z$12:Z$458)</f>
        <v>0</v>
      </c>
      <c r="AA185" s="37">
        <f>SUMIF('C-Existing'!$B$12:$B$458,$B185,'C-Existing'!AA$12:AA$458)</f>
        <v>0</v>
      </c>
      <c r="AB185" s="37">
        <f>SUMIF('C-Existing'!$B$12:$B$458,$B185,'C-Existing'!AB$12:AB$458)</f>
        <v>0</v>
      </c>
      <c r="AC185" s="37">
        <f>SUMIF('C-Existing'!$B$12:$B$458,$B185,'C-Existing'!AC$12:AC$458)</f>
        <v>0</v>
      </c>
      <c r="AD185" s="37">
        <f>SUMIF('C-Existing'!$B$12:$B$458,$B185,'C-Existing'!AD$12:AD$458)</f>
        <v>0</v>
      </c>
      <c r="AE185" s="56">
        <f>SUMIF('C-Existing'!$B$12:$B$458,$B185,'C-Existing'!AE$12:AE$458)</f>
        <v>9.6699999999999994E-2</v>
      </c>
      <c r="AF185" s="37">
        <f>SUMIF('C-Existing'!$B$12:$B$458,$B185,'C-Existing'!AF$12:AF$458)</f>
        <v>0</v>
      </c>
      <c r="AG185" s="37">
        <f>SUMIF('C-Existing'!$B$12:$B$458,$B185,'C-Existing'!AG$12:AG$458)</f>
        <v>0</v>
      </c>
      <c r="AH185" s="102">
        <f>SUMIF('C-Existing'!$B$12:$B$458,$B185,'C-Existing'!AH$12:AH$458)</f>
        <v>0</v>
      </c>
      <c r="AI185" s="37">
        <f>SUMIF('C-Existing'!$B$12:$B$458,$B185,'C-Existing'!AI$12:AI$458)</f>
        <v>0</v>
      </c>
      <c r="AJ185" s="37">
        <f>SUMIF('C-Existing'!$B$12:$B$458,$B185,'C-Existing'!AJ$12:AJ$458)</f>
        <v>0</v>
      </c>
      <c r="AK185" s="37">
        <f>SUMIF('C-Existing'!$B$12:$B$458,$B185,'C-Existing'!AK$12:AK$458)</f>
        <v>0</v>
      </c>
      <c r="AL185" s="37">
        <f>SUMIF('C-Existing'!$B$12:$B$458,$B185,'C-Existing'!AL$12:AL$458)</f>
        <v>0</v>
      </c>
      <c r="AM185" s="37">
        <f>SUMIF('C-Existing'!$B$12:$B$458,$B185,'C-Existing'!AM$12:AM$458)</f>
        <v>0</v>
      </c>
      <c r="AN185" s="37">
        <f>SUMIF('C-Existing'!$B$12:$B$458,$B185,'C-Existing'!AN$12:AN$458)</f>
        <v>0</v>
      </c>
      <c r="AR185" s="37"/>
    </row>
    <row r="186" spans="1:44" x14ac:dyDescent="0.2">
      <c r="A186" s="1">
        <f t="shared" si="8"/>
        <v>10</v>
      </c>
      <c r="B186" s="101">
        <f t="shared" si="10"/>
        <v>48518</v>
      </c>
      <c r="C186" s="37">
        <f>SUMIF('C-Existing'!$B$12:$B$458,$B186,'C-Existing'!C$12:C$458)</f>
        <v>0</v>
      </c>
      <c r="D186" s="37">
        <f>SUMIF('C-Existing'!$B$12:$B$458,$B186,'C-Existing'!D$12:D$458)</f>
        <v>164771044.91000003</v>
      </c>
      <c r="E186" s="37">
        <f>SUMIF('C-Existing'!$B$12:$B$458,$B186,'C-Existing'!E$12:E$458)</f>
        <v>0</v>
      </c>
      <c r="F186" s="37">
        <f>SUMIF('C-Existing'!$B$12:$B$458,$B186,'C-Existing'!F$12:F$458)</f>
        <v>0</v>
      </c>
      <c r="G186" s="37">
        <f>SUMIF('C-Existing'!$B$12:$B$458,$B186,'C-Existing'!G$12:G$458)</f>
        <v>0</v>
      </c>
      <c r="H186" s="37">
        <f>SUMIF('C-Existing'!$B$12:$B$458,$B186,'C-Existing'!H$12:H$458)</f>
        <v>0</v>
      </c>
      <c r="I186" s="37">
        <f>SUMIF('C-Existing'!$B$12:$B$458,$B186,'C-Existing'!I$12:I$458)</f>
        <v>0</v>
      </c>
      <c r="J186" s="37">
        <f>SUMIF('C-Existing'!$B$12:$B$458,$B186,'C-Existing'!J$12:J$458)</f>
        <v>0</v>
      </c>
      <c r="K186" s="37">
        <f>SUMIF('C-Existing'!$B$12:$B$458,$B186,'C-Existing'!K$12:K$458)</f>
        <v>0</v>
      </c>
      <c r="L186" s="37">
        <f>SUMIF('C-Existing'!$B$12:$B$458,$B186,'C-Existing'!L$12:L$458)</f>
        <v>0</v>
      </c>
      <c r="M186" s="37">
        <f>SUMIF('C-Existing'!$B$12:$B$458,$B186,'C-Existing'!M$12:M$458)</f>
        <v>0</v>
      </c>
      <c r="N186" s="37">
        <f>SUMIF('C-Existing'!$B$12:$B$458,$B186,'C-Existing'!N$12:N$458)</f>
        <v>0</v>
      </c>
      <c r="O186" s="37">
        <f>SUMIF('C-Existing'!$B$12:$B$458,$B186,'C-Existing'!O$12:O$458)</f>
        <v>0</v>
      </c>
      <c r="P186" s="37">
        <f>SUMIF('C-Existing'!$B$12:$B$458,$B186,'C-Existing'!P$12:P$458)</f>
        <v>0</v>
      </c>
      <c r="Q186" s="37">
        <f>SUMIF('C-Existing'!$B$12:$B$458,$B186,'C-Existing'!Q$12:Q$458)</f>
        <v>0</v>
      </c>
      <c r="R186" s="37">
        <f>SUMIF('C-Existing'!$B$12:$B$458,$B186,'C-Existing'!R$12:R$458)</f>
        <v>0</v>
      </c>
      <c r="S186" s="37">
        <f>SUMIF('C-Existing'!$B$12:$B$458,$B186,'C-Existing'!S$12:S$458)</f>
        <v>0</v>
      </c>
      <c r="T186" s="37">
        <f>SUMIF('C-Existing'!$B$12:$B$458,$B186,'C-Existing'!T$12:T$458)</f>
        <v>0</v>
      </c>
      <c r="U186" s="37">
        <f>SUMIF('C-Existing'!$B$12:$B$458,$B186,'C-Existing'!U$12:U$458)</f>
        <v>1</v>
      </c>
      <c r="V186" s="37">
        <f>SUMIF('C-Existing'!$B$12:$B$458,$B186,'C-Existing'!V$12:V$458)</f>
        <v>0</v>
      </c>
      <c r="W186" s="37">
        <f>SUMIF('C-Existing'!$B$12:$B$458,$B186,'C-Existing'!W$12:W$458)</f>
        <v>0</v>
      </c>
      <c r="X186" s="37" t="e">
        <f>SUMIF('C-Existing'!$B$12:$B$458,$B186,'C-Existing'!X$12:X$458)</f>
        <v>#N/A</v>
      </c>
      <c r="Y186" s="37">
        <f>SUMIF('C-Existing'!$B$12:$B$458,$B186,'C-Existing'!Y$12:Y$458)</f>
        <v>0</v>
      </c>
      <c r="Z186" s="37">
        <f>SUMIF('C-Existing'!$B$12:$B$458,$B186,'C-Existing'!Z$12:Z$458)</f>
        <v>0</v>
      </c>
      <c r="AA186" s="37">
        <f>SUMIF('C-Existing'!$B$12:$B$458,$B186,'C-Existing'!AA$12:AA$458)</f>
        <v>0</v>
      </c>
      <c r="AB186" s="37">
        <f>SUMIF('C-Existing'!$B$12:$B$458,$B186,'C-Existing'!AB$12:AB$458)</f>
        <v>0</v>
      </c>
      <c r="AC186" s="37">
        <f>SUMIF('C-Existing'!$B$12:$B$458,$B186,'C-Existing'!AC$12:AC$458)</f>
        <v>0</v>
      </c>
      <c r="AD186" s="37">
        <f>SUMIF('C-Existing'!$B$12:$B$458,$B186,'C-Existing'!AD$12:AD$458)</f>
        <v>0</v>
      </c>
      <c r="AE186" s="56">
        <f>SUMIF('C-Existing'!$B$12:$B$458,$B186,'C-Existing'!AE$12:AE$458)</f>
        <v>9.6699999999999994E-2</v>
      </c>
      <c r="AF186" s="37">
        <f>SUMIF('C-Existing'!$B$12:$B$458,$B186,'C-Existing'!AF$12:AF$458)</f>
        <v>0</v>
      </c>
      <c r="AG186" s="37">
        <f>SUMIF('C-Existing'!$B$12:$B$458,$B186,'C-Existing'!AG$12:AG$458)</f>
        <v>0</v>
      </c>
      <c r="AH186" s="102">
        <f>SUMIF('C-Existing'!$B$12:$B$458,$B186,'C-Existing'!AH$12:AH$458)</f>
        <v>0</v>
      </c>
      <c r="AI186" s="37">
        <f>SUMIF('C-Existing'!$B$12:$B$458,$B186,'C-Existing'!AI$12:AI$458)</f>
        <v>0</v>
      </c>
      <c r="AJ186" s="37">
        <f>SUMIF('C-Existing'!$B$12:$B$458,$B186,'C-Existing'!AJ$12:AJ$458)</f>
        <v>0</v>
      </c>
      <c r="AK186" s="37">
        <f>SUMIF('C-Existing'!$B$12:$B$458,$B186,'C-Existing'!AK$12:AK$458)</f>
        <v>0</v>
      </c>
      <c r="AL186" s="37">
        <f>SUMIF('C-Existing'!$B$12:$B$458,$B186,'C-Existing'!AL$12:AL$458)</f>
        <v>0</v>
      </c>
      <c r="AM186" s="37">
        <f>SUMIF('C-Existing'!$B$12:$B$458,$B186,'C-Existing'!AM$12:AM$458)</f>
        <v>0</v>
      </c>
      <c r="AN186" s="37">
        <f>SUMIF('C-Existing'!$B$12:$B$458,$B186,'C-Existing'!AN$12:AN$458)</f>
        <v>0</v>
      </c>
      <c r="AR186" s="37"/>
    </row>
    <row r="187" spans="1:44" x14ac:dyDescent="0.2">
      <c r="A187" s="1">
        <f t="shared" si="8"/>
        <v>11</v>
      </c>
      <c r="B187" s="101">
        <f t="shared" si="10"/>
        <v>48548</v>
      </c>
      <c r="C187" s="37">
        <f>SUMIF('C-Existing'!$B$12:$B$458,$B187,'C-Existing'!C$12:C$458)</f>
        <v>0</v>
      </c>
      <c r="D187" s="37">
        <f>SUMIF('C-Existing'!$B$12:$B$458,$B187,'C-Existing'!D$12:D$458)</f>
        <v>164771044.91000003</v>
      </c>
      <c r="E187" s="37">
        <f>SUMIF('C-Existing'!$B$12:$B$458,$B187,'C-Existing'!E$12:E$458)</f>
        <v>0</v>
      </c>
      <c r="F187" s="37">
        <f>SUMIF('C-Existing'!$B$12:$B$458,$B187,'C-Existing'!F$12:F$458)</f>
        <v>0</v>
      </c>
      <c r="G187" s="37">
        <f>SUMIF('C-Existing'!$B$12:$B$458,$B187,'C-Existing'!G$12:G$458)</f>
        <v>0</v>
      </c>
      <c r="H187" s="37">
        <f>SUMIF('C-Existing'!$B$12:$B$458,$B187,'C-Existing'!H$12:H$458)</f>
        <v>0</v>
      </c>
      <c r="I187" s="37">
        <f>SUMIF('C-Existing'!$B$12:$B$458,$B187,'C-Existing'!I$12:I$458)</f>
        <v>0</v>
      </c>
      <c r="J187" s="37">
        <f>SUMIF('C-Existing'!$B$12:$B$458,$B187,'C-Existing'!J$12:J$458)</f>
        <v>0</v>
      </c>
      <c r="K187" s="37">
        <f>SUMIF('C-Existing'!$B$12:$B$458,$B187,'C-Existing'!K$12:K$458)</f>
        <v>0</v>
      </c>
      <c r="L187" s="37">
        <f>SUMIF('C-Existing'!$B$12:$B$458,$B187,'C-Existing'!L$12:L$458)</f>
        <v>0</v>
      </c>
      <c r="M187" s="37">
        <f>SUMIF('C-Existing'!$B$12:$B$458,$B187,'C-Existing'!M$12:M$458)</f>
        <v>0</v>
      </c>
      <c r="N187" s="37">
        <f>SUMIF('C-Existing'!$B$12:$B$458,$B187,'C-Existing'!N$12:N$458)</f>
        <v>0</v>
      </c>
      <c r="O187" s="37">
        <f>SUMIF('C-Existing'!$B$12:$B$458,$B187,'C-Existing'!O$12:O$458)</f>
        <v>0</v>
      </c>
      <c r="P187" s="37">
        <f>SUMIF('C-Existing'!$B$12:$B$458,$B187,'C-Existing'!P$12:P$458)</f>
        <v>0</v>
      </c>
      <c r="Q187" s="37">
        <f>SUMIF('C-Existing'!$B$12:$B$458,$B187,'C-Existing'!Q$12:Q$458)</f>
        <v>0</v>
      </c>
      <c r="R187" s="37">
        <f>SUMIF('C-Existing'!$B$12:$B$458,$B187,'C-Existing'!R$12:R$458)</f>
        <v>0</v>
      </c>
      <c r="S187" s="37">
        <f>SUMIF('C-Existing'!$B$12:$B$458,$B187,'C-Existing'!S$12:S$458)</f>
        <v>0</v>
      </c>
      <c r="T187" s="37">
        <f>SUMIF('C-Existing'!$B$12:$B$458,$B187,'C-Existing'!T$12:T$458)</f>
        <v>0</v>
      </c>
      <c r="U187" s="37">
        <f>SUMIF('C-Existing'!$B$12:$B$458,$B187,'C-Existing'!U$12:U$458)</f>
        <v>1</v>
      </c>
      <c r="V187" s="37">
        <f>SUMIF('C-Existing'!$B$12:$B$458,$B187,'C-Existing'!V$12:V$458)</f>
        <v>0</v>
      </c>
      <c r="W187" s="37">
        <f>SUMIF('C-Existing'!$B$12:$B$458,$B187,'C-Existing'!W$12:W$458)</f>
        <v>0</v>
      </c>
      <c r="X187" s="37" t="e">
        <f>SUMIF('C-Existing'!$B$12:$B$458,$B187,'C-Existing'!X$12:X$458)</f>
        <v>#N/A</v>
      </c>
      <c r="Y187" s="37">
        <f>SUMIF('C-Existing'!$B$12:$B$458,$B187,'C-Existing'!Y$12:Y$458)</f>
        <v>0</v>
      </c>
      <c r="Z187" s="37">
        <f>SUMIF('C-Existing'!$B$12:$B$458,$B187,'C-Existing'!Z$12:Z$458)</f>
        <v>0</v>
      </c>
      <c r="AA187" s="37">
        <f>SUMIF('C-Existing'!$B$12:$B$458,$B187,'C-Existing'!AA$12:AA$458)</f>
        <v>0</v>
      </c>
      <c r="AB187" s="37">
        <f>SUMIF('C-Existing'!$B$12:$B$458,$B187,'C-Existing'!AB$12:AB$458)</f>
        <v>0</v>
      </c>
      <c r="AC187" s="37">
        <f>SUMIF('C-Existing'!$B$12:$B$458,$B187,'C-Existing'!AC$12:AC$458)</f>
        <v>0</v>
      </c>
      <c r="AD187" s="37">
        <f>SUMIF('C-Existing'!$B$12:$B$458,$B187,'C-Existing'!AD$12:AD$458)</f>
        <v>0</v>
      </c>
      <c r="AE187" s="56">
        <f>SUMIF('C-Existing'!$B$12:$B$458,$B187,'C-Existing'!AE$12:AE$458)</f>
        <v>9.6699999999999994E-2</v>
      </c>
      <c r="AF187" s="37">
        <f>SUMIF('C-Existing'!$B$12:$B$458,$B187,'C-Existing'!AF$12:AF$458)</f>
        <v>0</v>
      </c>
      <c r="AG187" s="37">
        <f>SUMIF('C-Existing'!$B$12:$B$458,$B187,'C-Existing'!AG$12:AG$458)</f>
        <v>0</v>
      </c>
      <c r="AH187" s="102">
        <f>SUMIF('C-Existing'!$B$12:$B$458,$B187,'C-Existing'!AH$12:AH$458)</f>
        <v>0</v>
      </c>
      <c r="AI187" s="37">
        <f>SUMIF('C-Existing'!$B$12:$B$458,$B187,'C-Existing'!AI$12:AI$458)</f>
        <v>0</v>
      </c>
      <c r="AJ187" s="37">
        <f>SUMIF('C-Existing'!$B$12:$B$458,$B187,'C-Existing'!AJ$12:AJ$458)</f>
        <v>0</v>
      </c>
      <c r="AK187" s="37">
        <f>SUMIF('C-Existing'!$B$12:$B$458,$B187,'C-Existing'!AK$12:AK$458)</f>
        <v>0</v>
      </c>
      <c r="AL187" s="37">
        <f>SUMIF('C-Existing'!$B$12:$B$458,$B187,'C-Existing'!AL$12:AL$458)</f>
        <v>0</v>
      </c>
      <c r="AM187" s="37">
        <f>SUMIF('C-Existing'!$B$12:$B$458,$B187,'C-Existing'!AM$12:AM$458)</f>
        <v>0</v>
      </c>
      <c r="AN187" s="37">
        <f>SUMIF('C-Existing'!$B$12:$B$458,$B187,'C-Existing'!AN$12:AN$458)</f>
        <v>0</v>
      </c>
      <c r="AR187" s="37"/>
    </row>
    <row r="188" spans="1:44" x14ac:dyDescent="0.2">
      <c r="B188" s="10"/>
      <c r="X188" s="20"/>
      <c r="Y188" s="20"/>
      <c r="Z188" s="20"/>
      <c r="AA188" s="20"/>
      <c r="AH188" s="103"/>
    </row>
    <row r="189" spans="1:44" x14ac:dyDescent="0.2">
      <c r="B189" s="10"/>
      <c r="X189" s="20"/>
      <c r="Y189" s="20"/>
      <c r="Z189" s="20"/>
      <c r="AA189" s="20"/>
    </row>
    <row r="190" spans="1:44" x14ac:dyDescent="0.2">
      <c r="B190" s="10"/>
      <c r="X190" s="20"/>
      <c r="Y190" s="20"/>
      <c r="Z190" s="20"/>
      <c r="AA190" s="20"/>
    </row>
    <row r="191" spans="1:44" x14ac:dyDescent="0.2">
      <c r="B191" s="10"/>
      <c r="X191" s="20"/>
      <c r="Y191" s="20"/>
      <c r="Z191" s="20"/>
      <c r="AA191" s="20"/>
    </row>
    <row r="192" spans="1:44" x14ac:dyDescent="0.2">
      <c r="B192" s="10"/>
      <c r="X192" s="20"/>
      <c r="Y192" s="20"/>
      <c r="Z192" s="20"/>
      <c r="AA192" s="20"/>
    </row>
    <row r="193" spans="2:27" x14ac:dyDescent="0.2">
      <c r="B193" s="10"/>
      <c r="X193" s="20"/>
      <c r="Y193" s="20"/>
      <c r="Z193" s="20"/>
      <c r="AA193" s="20"/>
    </row>
    <row r="194" spans="2:27" x14ac:dyDescent="0.2">
      <c r="B194" s="10"/>
      <c r="X194" s="20"/>
      <c r="Y194" s="20"/>
      <c r="Z194" s="20"/>
      <c r="AA194" s="20"/>
    </row>
    <row r="195" spans="2:27" x14ac:dyDescent="0.2">
      <c r="B195" s="10"/>
      <c r="X195" s="20"/>
      <c r="Y195" s="20"/>
      <c r="Z195" s="20"/>
      <c r="AA195" s="20"/>
    </row>
    <row r="196" spans="2:27" x14ac:dyDescent="0.2">
      <c r="B196" s="10"/>
      <c r="X196" s="20"/>
      <c r="Y196" s="20"/>
      <c r="Z196" s="20"/>
      <c r="AA196" s="20"/>
    </row>
    <row r="197" spans="2:27" x14ac:dyDescent="0.2">
      <c r="B197" s="10"/>
      <c r="X197" s="20"/>
      <c r="Y197" s="20"/>
      <c r="Z197" s="20"/>
      <c r="AA197" s="20"/>
    </row>
    <row r="198" spans="2:27" x14ac:dyDescent="0.2">
      <c r="B198" s="10"/>
      <c r="X198" s="20"/>
      <c r="Y198" s="20"/>
      <c r="Z198" s="20"/>
      <c r="AA198" s="20"/>
    </row>
    <row r="199" spans="2:27" x14ac:dyDescent="0.2">
      <c r="B199" s="10"/>
      <c r="X199" s="20"/>
      <c r="Y199" s="20"/>
      <c r="Z199" s="20"/>
      <c r="AA199" s="20"/>
    </row>
    <row r="200" spans="2:27" x14ac:dyDescent="0.2">
      <c r="B200" s="10"/>
      <c r="X200" s="20"/>
      <c r="Y200" s="20"/>
      <c r="Z200" s="20"/>
      <c r="AA200" s="20"/>
    </row>
    <row r="201" spans="2:27" x14ac:dyDescent="0.2">
      <c r="B201" s="10"/>
      <c r="X201" s="20"/>
      <c r="Y201" s="20"/>
      <c r="Z201" s="20"/>
      <c r="AA201" s="20"/>
    </row>
    <row r="202" spans="2:27" x14ac:dyDescent="0.2">
      <c r="B202" s="10"/>
      <c r="X202" s="20"/>
      <c r="Y202" s="20"/>
      <c r="Z202" s="20"/>
      <c r="AA202" s="20"/>
    </row>
    <row r="203" spans="2:27" x14ac:dyDescent="0.2">
      <c r="B203" s="10"/>
      <c r="X203" s="20"/>
      <c r="Y203" s="20"/>
      <c r="Z203" s="20"/>
      <c r="AA203" s="20"/>
    </row>
    <row r="204" spans="2:27" x14ac:dyDescent="0.2">
      <c r="B204" s="10"/>
      <c r="X204" s="20"/>
      <c r="Y204" s="20"/>
      <c r="Z204" s="20"/>
      <c r="AA204" s="20"/>
    </row>
    <row r="205" spans="2:27" x14ac:dyDescent="0.2">
      <c r="B205" s="10"/>
      <c r="X205" s="20"/>
      <c r="Y205" s="20"/>
      <c r="Z205" s="20"/>
      <c r="AA205" s="20"/>
    </row>
    <row r="206" spans="2:27" x14ac:dyDescent="0.2">
      <c r="B206" s="10"/>
      <c r="X206" s="20"/>
      <c r="Y206" s="20"/>
      <c r="Z206" s="20"/>
      <c r="AA206" s="20"/>
    </row>
    <row r="207" spans="2:27" x14ac:dyDescent="0.2">
      <c r="B207" s="10"/>
      <c r="X207" s="20"/>
      <c r="Y207" s="20"/>
      <c r="Z207" s="20"/>
      <c r="AA207" s="20"/>
    </row>
    <row r="208" spans="2:27" x14ac:dyDescent="0.2">
      <c r="B208" s="10"/>
      <c r="X208" s="20"/>
      <c r="Y208" s="20"/>
      <c r="Z208" s="20"/>
      <c r="AA208" s="20"/>
    </row>
    <row r="209" spans="2:27" x14ac:dyDescent="0.2">
      <c r="B209" s="10"/>
      <c r="X209" s="20"/>
      <c r="Y209" s="20"/>
      <c r="Z209" s="20"/>
      <c r="AA209" s="20"/>
    </row>
    <row r="210" spans="2:27" x14ac:dyDescent="0.2">
      <c r="B210" s="10"/>
      <c r="X210" s="20"/>
      <c r="Y210" s="20"/>
      <c r="Z210" s="20"/>
      <c r="AA210" s="20"/>
    </row>
    <row r="211" spans="2:27" x14ac:dyDescent="0.2">
      <c r="B211" s="10"/>
      <c r="X211" s="20"/>
      <c r="Y211" s="20"/>
      <c r="Z211" s="20"/>
      <c r="AA211" s="20"/>
    </row>
    <row r="212" spans="2:27" x14ac:dyDescent="0.2">
      <c r="B212" s="10"/>
      <c r="X212" s="20"/>
      <c r="Y212" s="20"/>
      <c r="Z212" s="20"/>
      <c r="AA212" s="20"/>
    </row>
    <row r="213" spans="2:27" x14ac:dyDescent="0.2">
      <c r="B213" s="10"/>
      <c r="X213" s="20"/>
      <c r="Y213" s="20"/>
      <c r="Z213" s="20"/>
      <c r="AA213" s="20"/>
    </row>
    <row r="214" spans="2:27" x14ac:dyDescent="0.2">
      <c r="B214" s="10"/>
      <c r="X214" s="20"/>
      <c r="Y214" s="20"/>
      <c r="Z214" s="20"/>
      <c r="AA214" s="20"/>
    </row>
    <row r="215" spans="2:27" x14ac:dyDescent="0.2">
      <c r="B215" s="10"/>
      <c r="X215" s="20"/>
      <c r="Y215" s="20"/>
      <c r="Z215" s="20"/>
      <c r="AA215" s="20"/>
    </row>
    <row r="216" spans="2:27" x14ac:dyDescent="0.2">
      <c r="B216" s="10"/>
      <c r="X216" s="20"/>
      <c r="Y216" s="20"/>
      <c r="Z216" s="20"/>
      <c r="AA216" s="20"/>
    </row>
    <row r="217" spans="2:27" x14ac:dyDescent="0.2">
      <c r="B217" s="10"/>
      <c r="X217" s="20"/>
      <c r="Y217" s="20"/>
      <c r="Z217" s="20"/>
      <c r="AA217" s="20"/>
    </row>
    <row r="218" spans="2:27" x14ac:dyDescent="0.2">
      <c r="B218" s="10"/>
      <c r="X218" s="20"/>
      <c r="Y218" s="20"/>
      <c r="Z218" s="20"/>
      <c r="AA218" s="20"/>
    </row>
    <row r="219" spans="2:27" x14ac:dyDescent="0.2">
      <c r="B219" s="10"/>
      <c r="X219" s="20"/>
      <c r="Y219" s="20"/>
      <c r="Z219" s="20"/>
      <c r="AA219" s="20"/>
    </row>
    <row r="220" spans="2:27" x14ac:dyDescent="0.2">
      <c r="B220" s="10"/>
      <c r="X220" s="20"/>
      <c r="Y220" s="20"/>
      <c r="Z220" s="20"/>
      <c r="AA220" s="20"/>
    </row>
    <row r="221" spans="2:27" x14ac:dyDescent="0.2">
      <c r="B221" s="10"/>
      <c r="X221" s="20"/>
      <c r="Y221" s="20"/>
      <c r="Z221" s="20"/>
      <c r="AA221" s="20"/>
    </row>
    <row r="222" spans="2:27" x14ac:dyDescent="0.2">
      <c r="B222" s="10"/>
      <c r="X222" s="20"/>
      <c r="Y222" s="20"/>
      <c r="Z222" s="20"/>
      <c r="AA222" s="20"/>
    </row>
    <row r="223" spans="2:27" x14ac:dyDescent="0.2">
      <c r="B223" s="10"/>
      <c r="X223" s="20"/>
      <c r="Y223" s="20"/>
      <c r="Z223" s="20"/>
      <c r="AA223" s="20"/>
    </row>
  </sheetData>
  <mergeCells count="1">
    <mergeCell ref="O2:P2"/>
  </mergeCells>
  <phoneticPr fontId="2" type="noConversion"/>
  <pageMargins left="0.25" right="0.25" top="0.34" bottom="0.52" header="0.22" footer="0.3"/>
  <pageSetup orientation="portrait" r:id="rId1"/>
  <headerFooter alignWithMargins="0">
    <oddFooter>Page &amp;P of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08"/>
  <sheetViews>
    <sheetView zoomScale="75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activeCell="D1" sqref="D1"/>
    </sheetView>
  </sheetViews>
  <sheetFormatPr defaultRowHeight="12.75" x14ac:dyDescent="0.2"/>
  <cols>
    <col min="1" max="1" width="7.5703125" style="1" customWidth="1"/>
    <col min="2" max="2" width="12.42578125" bestFit="1" customWidth="1"/>
    <col min="3" max="3" width="11.5703125" customWidth="1"/>
    <col min="4" max="4" width="17.85546875" customWidth="1"/>
    <col min="5" max="5" width="12.28515625" customWidth="1"/>
    <col min="6" max="6" width="10.5703125" customWidth="1"/>
    <col min="7" max="7" width="7.85546875" customWidth="1"/>
    <col min="8" max="8" width="15.140625" customWidth="1"/>
    <col min="9" max="9" width="16" customWidth="1"/>
    <col min="10" max="10" width="14" customWidth="1"/>
    <col min="11" max="11" width="11.85546875" customWidth="1"/>
    <col min="12" max="12" width="12.42578125" bestFit="1" customWidth="1"/>
    <col min="13" max="13" width="12.140625" customWidth="1"/>
    <col min="14" max="14" width="10.42578125" customWidth="1"/>
    <col min="15" max="15" width="14.42578125" customWidth="1"/>
    <col min="16" max="16" width="11.42578125" customWidth="1"/>
    <col min="17" max="17" width="14.140625" customWidth="1"/>
    <col min="18" max="18" width="13.140625" bestFit="1" customWidth="1"/>
    <col min="19" max="19" width="14" customWidth="1"/>
    <col min="20" max="20" width="15.28515625" customWidth="1"/>
    <col min="21" max="21" width="14" style="19" customWidth="1"/>
    <col min="22" max="22" width="13.42578125" customWidth="1"/>
    <col min="23" max="23" width="12.28515625" customWidth="1"/>
    <col min="24" max="24" width="13" customWidth="1"/>
    <col min="25" max="27" width="13.42578125" customWidth="1"/>
    <col min="28" max="28" width="13.7109375" style="20" customWidth="1"/>
    <col min="29" max="29" width="13.28515625" bestFit="1" customWidth="1"/>
    <col min="30" max="31" width="14.42578125" customWidth="1"/>
    <col min="32" max="32" width="14.5703125" customWidth="1"/>
    <col min="34" max="34" width="11.5703125" bestFit="1" customWidth="1"/>
    <col min="35" max="35" width="11.5703125" customWidth="1"/>
    <col min="36" max="36" width="13.5703125" bestFit="1" customWidth="1"/>
    <col min="37" max="37" width="10.85546875" customWidth="1"/>
  </cols>
  <sheetData>
    <row r="1" spans="1:42" ht="13.5" thickBot="1" x14ac:dyDescent="0.25">
      <c r="D1" s="2">
        <f>'R-Existing'!D1</f>
        <v>269501.22000000003</v>
      </c>
      <c r="E1" t="s">
        <v>0</v>
      </c>
      <c r="J1" s="3">
        <f>'R-Existing'!J1</f>
        <v>6.5000000000000002E-2</v>
      </c>
      <c r="K1" t="s">
        <v>1</v>
      </c>
      <c r="N1" s="21" t="s">
        <v>57</v>
      </c>
      <c r="U1" s="4"/>
      <c r="V1" s="5" t="s">
        <v>2</v>
      </c>
      <c r="W1" s="5"/>
      <c r="AB1"/>
    </row>
    <row r="2" spans="1:42" ht="13.5" thickBot="1" x14ac:dyDescent="0.25">
      <c r="D2" s="22">
        <f>'R-Existing'!D2</f>
        <v>43220</v>
      </c>
      <c r="E2" t="s">
        <v>3</v>
      </c>
      <c r="I2" s="23"/>
      <c r="J2" s="40">
        <f>J1/12</f>
        <v>5.4166666666666669E-3</v>
      </c>
      <c r="K2" t="s">
        <v>4</v>
      </c>
      <c r="N2" s="24">
        <f>J2</f>
        <v>5.4166666666666669E-3</v>
      </c>
      <c r="O2" s="178" t="s">
        <v>5</v>
      </c>
      <c r="P2" s="179"/>
      <c r="R2" s="25" t="s">
        <v>58</v>
      </c>
      <c r="S2" s="26">
        <f>S187</f>
        <v>0</v>
      </c>
      <c r="U2"/>
      <c r="V2" s="7" t="s">
        <v>6</v>
      </c>
      <c r="W2" s="7"/>
      <c r="X2" s="7"/>
      <c r="Y2" s="7"/>
      <c r="Z2" s="7"/>
      <c r="AA2" s="7"/>
      <c r="AB2"/>
    </row>
    <row r="3" spans="1:42" x14ac:dyDescent="0.2">
      <c r="D3" s="8">
        <f>(B12-D2)/(DAY(B12))</f>
        <v>0</v>
      </c>
      <c r="E3" t="s">
        <v>7</v>
      </c>
      <c r="I3" s="27"/>
      <c r="J3">
        <f>'R-Existing'!J3</f>
        <v>2</v>
      </c>
      <c r="K3" t="s">
        <v>8</v>
      </c>
      <c r="N3" s="10"/>
      <c r="U3"/>
      <c r="V3" s="11"/>
      <c r="W3" s="4"/>
      <c r="X3" s="4"/>
      <c r="Y3" s="4"/>
      <c r="Z3" s="4"/>
      <c r="AA3" s="4"/>
      <c r="AB3"/>
    </row>
    <row r="4" spans="1:42" x14ac:dyDescent="0.2">
      <c r="B4" s="28" t="s">
        <v>9</v>
      </c>
      <c r="C4" s="28"/>
      <c r="D4" s="29">
        <f>YEAR(D2)</f>
        <v>2018</v>
      </c>
      <c r="E4" t="s">
        <v>10</v>
      </c>
      <c r="I4" s="9"/>
      <c r="N4" s="10"/>
      <c r="U4"/>
      <c r="V4" s="11"/>
      <c r="W4" s="4"/>
      <c r="X4" s="4"/>
      <c r="Y4" s="4"/>
      <c r="Z4" s="4"/>
      <c r="AA4" s="4"/>
      <c r="AB4"/>
    </row>
    <row r="5" spans="1:42" x14ac:dyDescent="0.2">
      <c r="D5" s="30">
        <f>DATE(D4,1,1)</f>
        <v>43101</v>
      </c>
      <c r="E5" t="s">
        <v>11</v>
      </c>
      <c r="I5" s="9"/>
      <c r="N5" s="10"/>
      <c r="U5"/>
      <c r="V5" s="11"/>
      <c r="W5" s="4"/>
      <c r="X5" s="4"/>
      <c r="Y5" s="4"/>
      <c r="Z5" s="4"/>
      <c r="AA5" s="4"/>
      <c r="AB5"/>
    </row>
    <row r="6" spans="1:42" x14ac:dyDescent="0.2">
      <c r="D6" s="31">
        <f>EOMONTH(D5,11)</f>
        <v>43465</v>
      </c>
      <c r="E6" t="s">
        <v>12</v>
      </c>
      <c r="I6" s="9"/>
      <c r="J6" s="37"/>
      <c r="N6" s="10"/>
      <c r="U6"/>
      <c r="V6" s="11"/>
      <c r="W6" s="4"/>
      <c r="X6" s="4"/>
      <c r="Y6" s="4"/>
      <c r="Z6" s="4"/>
      <c r="AA6" s="4"/>
      <c r="AB6"/>
    </row>
    <row r="7" spans="1:42" x14ac:dyDescent="0.2">
      <c r="D7" s="32">
        <f>1+D6-D5</f>
        <v>365</v>
      </c>
      <c r="E7" t="s">
        <v>13</v>
      </c>
      <c r="I7" s="9"/>
      <c r="N7" s="10"/>
      <c r="U7"/>
      <c r="V7" s="11"/>
      <c r="W7" s="98"/>
      <c r="X7" s="98"/>
      <c r="Y7" s="4"/>
      <c r="Z7" s="4"/>
      <c r="AA7" s="4"/>
      <c r="AB7"/>
      <c r="AG7" s="41"/>
    </row>
    <row r="8" spans="1:42" x14ac:dyDescent="0.2">
      <c r="C8" s="37"/>
      <c r="D8" s="33">
        <f>(B12-D2)/D7</f>
        <v>0</v>
      </c>
      <c r="E8" t="s">
        <v>14</v>
      </c>
      <c r="I8" s="9"/>
      <c r="N8" s="10"/>
      <c r="T8" s="4"/>
      <c r="U8"/>
      <c r="V8" s="11"/>
      <c r="W8" s="98"/>
      <c r="X8" s="34"/>
      <c r="Y8" s="34"/>
      <c r="Z8" s="34"/>
      <c r="AA8" s="34"/>
      <c r="AB8" s="34"/>
      <c r="AC8" s="34"/>
      <c r="AD8" s="34"/>
    </row>
    <row r="9" spans="1:42" s="1" customFormat="1" ht="55.5" customHeight="1" x14ac:dyDescent="0.2">
      <c r="A9" s="12">
        <v>1</v>
      </c>
      <c r="B9" s="12">
        <f t="shared" ref="B9:I9" si="0">COLUMN(B:B)</f>
        <v>2</v>
      </c>
      <c r="C9" s="13">
        <f t="shared" si="0"/>
        <v>3</v>
      </c>
      <c r="D9" s="13">
        <f t="shared" si="0"/>
        <v>4</v>
      </c>
      <c r="E9" s="13">
        <f t="shared" si="0"/>
        <v>5</v>
      </c>
      <c r="F9" s="12">
        <f t="shared" si="0"/>
        <v>6</v>
      </c>
      <c r="G9" s="13">
        <f t="shared" si="0"/>
        <v>7</v>
      </c>
      <c r="H9" s="13">
        <f t="shared" si="0"/>
        <v>8</v>
      </c>
      <c r="I9" s="13">
        <f t="shared" si="0"/>
        <v>9</v>
      </c>
      <c r="J9" s="13" t="s">
        <v>15</v>
      </c>
      <c r="K9" s="13" t="s">
        <v>16</v>
      </c>
      <c r="L9" s="14" t="s">
        <v>17</v>
      </c>
      <c r="M9" s="13" t="s">
        <v>18</v>
      </c>
      <c r="N9" s="13">
        <f>COLUMN(N:N)</f>
        <v>14</v>
      </c>
      <c r="O9" s="12" t="s">
        <v>19</v>
      </c>
      <c r="P9" s="12" t="s">
        <v>20</v>
      </c>
      <c r="Q9" s="12" t="s">
        <v>21</v>
      </c>
      <c r="R9" s="13" t="s">
        <v>22</v>
      </c>
      <c r="S9" s="13" t="s">
        <v>23</v>
      </c>
      <c r="T9" s="12" t="s">
        <v>24</v>
      </c>
      <c r="U9" s="13">
        <v>21</v>
      </c>
      <c r="V9" s="13" t="s">
        <v>25</v>
      </c>
      <c r="W9" s="1">
        <v>23</v>
      </c>
      <c r="X9" s="13">
        <f t="shared" ref="X9:AE9" si="1">W9+1</f>
        <v>24</v>
      </c>
      <c r="Y9" s="13">
        <f t="shared" si="1"/>
        <v>25</v>
      </c>
      <c r="Z9" s="13">
        <f t="shared" si="1"/>
        <v>26</v>
      </c>
      <c r="AA9" s="13">
        <f t="shared" si="1"/>
        <v>27</v>
      </c>
      <c r="AB9" s="13">
        <f t="shared" si="1"/>
        <v>28</v>
      </c>
      <c r="AC9" s="13">
        <f t="shared" si="1"/>
        <v>29</v>
      </c>
      <c r="AD9" s="13">
        <f t="shared" si="1"/>
        <v>30</v>
      </c>
      <c r="AE9" s="13">
        <f t="shared" si="1"/>
        <v>31</v>
      </c>
      <c r="AF9" s="13" t="s">
        <v>71</v>
      </c>
      <c r="AG9" s="13" t="s">
        <v>72</v>
      </c>
      <c r="AH9" s="13" t="s">
        <v>73</v>
      </c>
      <c r="AI9" s="13" t="s">
        <v>74</v>
      </c>
      <c r="AJ9" s="13" t="s">
        <v>68</v>
      </c>
      <c r="AK9" s="13" t="s">
        <v>75</v>
      </c>
      <c r="AL9" s="13" t="s">
        <v>76</v>
      </c>
      <c r="AM9" s="13" t="s">
        <v>77</v>
      </c>
      <c r="AN9" s="13" t="s">
        <v>78</v>
      </c>
    </row>
    <row r="10" spans="1:42" ht="63.75" x14ac:dyDescent="0.2">
      <c r="A10" s="15" t="s">
        <v>26</v>
      </c>
      <c r="B10" s="14" t="s">
        <v>27</v>
      </c>
      <c r="C10" s="13" t="s">
        <v>28</v>
      </c>
      <c r="D10" s="13" t="s">
        <v>29</v>
      </c>
      <c r="E10" s="13" t="s">
        <v>30</v>
      </c>
      <c r="F10" s="13" t="s">
        <v>31</v>
      </c>
      <c r="G10" s="13" t="s">
        <v>32</v>
      </c>
      <c r="H10" s="13" t="s">
        <v>33</v>
      </c>
      <c r="I10" s="13" t="s">
        <v>34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4" t="s">
        <v>40</v>
      </c>
      <c r="P10" s="14" t="s">
        <v>41</v>
      </c>
      <c r="Q10" s="91" t="s">
        <v>42</v>
      </c>
      <c r="R10" s="14" t="s">
        <v>43</v>
      </c>
      <c r="S10" s="14" t="s">
        <v>44</v>
      </c>
      <c r="T10" s="14" t="s">
        <v>45</v>
      </c>
      <c r="U10" s="14" t="s">
        <v>46</v>
      </c>
      <c r="V10" s="91" t="s">
        <v>47</v>
      </c>
      <c r="X10" s="42" t="s">
        <v>48</v>
      </c>
      <c r="Y10" s="17" t="s">
        <v>49</v>
      </c>
      <c r="Z10" s="17" t="s">
        <v>50</v>
      </c>
      <c r="AA10" s="17" t="s">
        <v>51</v>
      </c>
      <c r="AB10" s="17" t="s">
        <v>52</v>
      </c>
      <c r="AC10" s="17" t="s">
        <v>53</v>
      </c>
      <c r="AD10" s="17" t="s">
        <v>54</v>
      </c>
      <c r="AE10" s="42" t="s">
        <v>67</v>
      </c>
      <c r="AF10" s="17" t="s">
        <v>59</v>
      </c>
      <c r="AG10" s="17" t="s">
        <v>63</v>
      </c>
      <c r="AH10" s="17" t="s">
        <v>62</v>
      </c>
      <c r="AI10" s="17" t="s">
        <v>65</v>
      </c>
      <c r="AJ10" s="17" t="s">
        <v>66</v>
      </c>
      <c r="AK10" s="17" t="s">
        <v>80</v>
      </c>
      <c r="AL10" s="17" t="s">
        <v>81</v>
      </c>
      <c r="AM10" s="17" t="s">
        <v>82</v>
      </c>
      <c r="AN10" s="17" t="s">
        <v>83</v>
      </c>
    </row>
    <row r="11" spans="1:42" x14ac:dyDescent="0.2">
      <c r="A11" s="1" t="s">
        <v>55</v>
      </c>
      <c r="B11" s="18">
        <f>D2</f>
        <v>43220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  <c r="N11" s="6"/>
      <c r="O11" s="52"/>
      <c r="P11" s="92"/>
      <c r="Q11" s="92"/>
      <c r="R11" s="92"/>
      <c r="S11" s="93"/>
      <c r="T11" s="92"/>
      <c r="U11" s="94"/>
      <c r="V11" s="51"/>
      <c r="W11" s="27"/>
      <c r="X11" s="1"/>
      <c r="Y11" s="1"/>
      <c r="Z11" s="1"/>
      <c r="AA11" s="1"/>
      <c r="AB11"/>
    </row>
    <row r="12" spans="1:42" x14ac:dyDescent="0.2">
      <c r="A12" s="1" t="s">
        <v>56</v>
      </c>
      <c r="B12" s="101">
        <f>B11</f>
        <v>43220</v>
      </c>
      <c r="C12" s="37">
        <f>SUMIF('R-Existing'!$B$12:$B$461,$B12,'R-Existing'!C$12:C$461)</f>
        <v>75608.639999999999</v>
      </c>
      <c r="D12" s="37">
        <f>SUMIF('R-Existing'!$B$12:$B$461,$B12,'R-Existing'!D$12:D$461)</f>
        <v>75608.639999999999</v>
      </c>
      <c r="E12" s="37">
        <f>SUMIF('R-Existing'!$B$12:$B$461,$B12,'R-Existing'!E$12:E$461)</f>
        <v>0</v>
      </c>
      <c r="F12" s="37">
        <f>SUMIF('R-Existing'!$B$12:$B$461,$B12,'R-Existing'!F$12:F$461)</f>
        <v>0</v>
      </c>
      <c r="G12" s="37">
        <f>SUMIF('R-Existing'!$B$12:$B$461,$B12,'R-Existing'!G$12:G$461)</f>
        <v>51</v>
      </c>
      <c r="H12" s="37">
        <f>SUMIF('R-Existing'!$B$12:$B$461,$B12,'R-Existing'!H$12:H$461)</f>
        <v>267906.65999999997</v>
      </c>
      <c r="I12" s="37">
        <f>SUMIF('R-Existing'!$B$12:$B$461,$B12,'R-Existing'!I$12:I$461)</f>
        <v>1594.5600000000015</v>
      </c>
      <c r="J12" s="37">
        <f>SUMIF('R-Existing'!$B$12:$B$461,$B12,'R-Existing'!J$12:J$461)</f>
        <v>269501.22000000003</v>
      </c>
      <c r="K12" s="37">
        <f>SUMIF('R-Existing'!$B$12:$B$461,$B12,'R-Existing'!K$12:K$461)</f>
        <v>1459.7599999999984</v>
      </c>
      <c r="L12" s="37">
        <f>SUMIF('R-Existing'!$B$12:$B$461,$B12,'R-Existing'!L$12:L$461)</f>
        <v>3054.32</v>
      </c>
      <c r="M12" s="37">
        <f>SUMIF('R-Existing'!$B$12:$B$461,$B12,'R-Existing'!M$12:M$461)</f>
        <v>24225</v>
      </c>
      <c r="N12" s="37">
        <f>SUMIF('R-Existing'!$B$12:$B$461,$B12,'R-Existing'!N$12:N$461)</f>
        <v>0</v>
      </c>
      <c r="O12" s="37">
        <f>SUMIF('R-Existing'!$B$12:$B$461,$B12,'R-Existing'!O$12:O$461)</f>
        <v>16005.59</v>
      </c>
      <c r="P12" s="37">
        <f>SUMIF('R-Existing'!$B$12:$B$461,$B12,'R-Existing'!P$12:P$461)</f>
        <v>1353.3699999999997</v>
      </c>
      <c r="Q12" s="37">
        <f>SUMIF('R-Existing'!$B$12:$B$461,$B12,'R-Existing'!Q$12:Q$461)</f>
        <v>14652.220000000001</v>
      </c>
      <c r="R12" s="37">
        <f>SUMIF('R-Existing'!$B$12:$B$461,$B12,'R-Existing'!R$12:R$461)</f>
        <v>1700.9500000000003</v>
      </c>
      <c r="S12" s="37">
        <f>SUMIF('R-Existing'!$B$12:$B$461,$B12,'R-Existing'!S$12:S$461)</f>
        <v>253254.43999999997</v>
      </c>
      <c r="T12" s="37">
        <f>SUMIF('R-Existing'!$B$12:$B$461,$B12,'R-Existing'!T$12:T$461)</f>
        <v>254955.38999999998</v>
      </c>
      <c r="U12" s="37">
        <f>SUMIF('R-Existing'!$B$12:$B$461,$B12,'R-Existing'!U$12:U$461)</f>
        <v>1</v>
      </c>
      <c r="V12" s="37">
        <f>SUMIF('R-Existing'!$B$12:$B$461,$B12,'R-Existing'!V$12:V$461)</f>
        <v>2171.7306644999999</v>
      </c>
      <c r="W12" s="37">
        <f>SUMIF('R-Existing'!$B$12:$B$461,$B12,'R-Existing'!W$12:W$461)</f>
        <v>0</v>
      </c>
      <c r="X12" s="37">
        <f>SUMIF('R-Existing'!$B$12:$B$461,$B12,'R-Existing'!X$12:X$461)</f>
        <v>209</v>
      </c>
      <c r="Y12" s="37">
        <f>SUMIF('R-Existing'!$B$12:$B$461,$B12,'R-Existing'!Y$12:Y$461)</f>
        <v>0</v>
      </c>
      <c r="Z12" s="37">
        <f>SUMIF('R-Existing'!$B$12:$B$461,$B12,'R-Existing'!Z$12:Z$461)</f>
        <v>0</v>
      </c>
      <c r="AA12" s="37">
        <f>SUMIF('R-Existing'!$B$12:$B$461,$B12,'R-Existing'!AA$12:AA$461)</f>
        <v>0</v>
      </c>
      <c r="AB12" s="37">
        <f>SUMIF('R-Existing'!$B$12:$B$461,$B12,'R-Existing'!AB$12:AB$461)</f>
        <v>0</v>
      </c>
      <c r="AC12" s="37">
        <f>SUMIF('R-Existing'!$B$12:$B$461,$B12,'R-Existing'!AC$12:AC$461)</f>
        <v>16</v>
      </c>
      <c r="AD12" s="37">
        <f>SUMIF('R-Existing'!$B$12:$B$461,$B12,'R-Existing'!AD$12:AD$461)</f>
        <v>0</v>
      </c>
      <c r="AE12" s="56">
        <f>SUMIF('R-Existing'!$B$12:$B$461,$B12,'R-Existing'!AE$12:AE$461)</f>
        <v>9.6699999999999994E-2</v>
      </c>
      <c r="AF12" s="37">
        <f>SUMIF('R-Existing'!$B$12:$B$461,$B12,'R-Existing'!AF$12:AF$461)</f>
        <v>711.93238949999977</v>
      </c>
      <c r="AG12" s="37">
        <f>SUMIF('R-Existing'!$B$12:$B$461,$B12,'R-Existing'!AG$12:AG$461)</f>
        <v>0</v>
      </c>
      <c r="AH12" s="37">
        <f>SUMIF('R-Existing'!$B$12:$B$461,$B12,'R-Existing'!AH$12:AH$461)</f>
        <v>0</v>
      </c>
      <c r="AI12" s="37">
        <f>SUMIF('R-Existing'!$B$12:$B$461,$B12,'R-Existing'!AI$12:AI$461)</f>
        <v>35</v>
      </c>
      <c r="AJ12" s="37">
        <f>SUMIF('R-Existing'!$B$12:$B$461,$B12,'R-Existing'!AJ$12:AJ$461)</f>
        <v>8881.09</v>
      </c>
      <c r="AK12" s="37">
        <f>SUMIF('R-Existing'!$B$12:$B$461,$B12,'R-Existing'!AK$12:AK$461)</f>
        <v>0</v>
      </c>
      <c r="AL12" s="37">
        <f>SUMIF('R-Existing'!$B$12:$B$461,$B12,'R-Existing'!AL$12:AL$461)</f>
        <v>0</v>
      </c>
      <c r="AM12" s="37">
        <f>SUMIF('R-Existing'!$B$12:$B$461,$B12,'R-Existing'!AM$12:AM$461)</f>
        <v>0</v>
      </c>
      <c r="AN12" s="37">
        <f>SUMIF('R-Existing'!$B$12:$B$461,$B12,'R-Existing'!AN$12:AN$461)</f>
        <v>0</v>
      </c>
      <c r="AO12" s="37"/>
      <c r="AP12" s="37"/>
    </row>
    <row r="13" spans="1:42" x14ac:dyDescent="0.2">
      <c r="A13" s="1">
        <f t="shared" ref="A13:A76" si="2">MONTH(B13)</f>
        <v>5</v>
      </c>
      <c r="B13" s="101">
        <f t="shared" ref="B13:B44" si="3">EOMONTH(B12,1)</f>
        <v>43251</v>
      </c>
      <c r="C13" s="37">
        <f>SUMIF('R-Existing'!$B$12:$B$461,$B13,'R-Existing'!C$12:C$461)</f>
        <v>87487.98000000001</v>
      </c>
      <c r="D13" s="37">
        <f>SUMIF('R-Existing'!$B$12:$B$461,$B13,'R-Existing'!D$12:D$461)</f>
        <v>163096.62</v>
      </c>
      <c r="E13" s="37">
        <f>SUMIF('R-Existing'!$B$12:$B$461,$B13,'R-Existing'!E$12:E$461)</f>
        <v>0</v>
      </c>
      <c r="F13" s="37">
        <f>SUMIF('R-Existing'!$B$12:$B$461,$B13,'R-Existing'!F$12:F$461)</f>
        <v>0</v>
      </c>
      <c r="G13" s="37">
        <f>SUMIF('R-Existing'!$B$12:$B$461,$B13,'R-Existing'!G$12:G$461)</f>
        <v>74</v>
      </c>
      <c r="H13" s="37">
        <f>SUMIF('R-Existing'!$B$12:$B$461,$B13,'R-Existing'!H$12:H$461)</f>
        <v>253254.43999999997</v>
      </c>
      <c r="I13" s="37">
        <f>SUMIF('R-Existing'!$B$12:$B$461,$B13,'R-Existing'!I$12:I$461)</f>
        <v>1700.9499999999953</v>
      </c>
      <c r="J13" s="37">
        <f>SUMIF('R-Existing'!$B$12:$B$461,$B13,'R-Existing'!J$12:J$461)</f>
        <v>254955.38999999998</v>
      </c>
      <c r="K13" s="37">
        <f>SUMIF('R-Existing'!$B$12:$B$461,$B13,'R-Existing'!K$12:K$461)</f>
        <v>1381.0300000000043</v>
      </c>
      <c r="L13" s="37">
        <f>SUMIF('R-Existing'!$B$12:$B$461,$B13,'R-Existing'!L$12:L$461)</f>
        <v>3081.9799999999996</v>
      </c>
      <c r="M13" s="37">
        <f>SUMIF('R-Existing'!$B$12:$B$461,$B13,'R-Existing'!M$12:M$461)</f>
        <v>29564</v>
      </c>
      <c r="N13" s="37">
        <f>SUMIF('R-Existing'!$B$12:$B$461,$B13,'R-Existing'!N$12:N$461)</f>
        <v>0</v>
      </c>
      <c r="O13" s="37">
        <f>SUMIF('R-Existing'!$B$12:$B$461,$B13,'R-Existing'!O$12:O$461)</f>
        <v>24296.23</v>
      </c>
      <c r="P13" s="37">
        <f>SUMIF('R-Existing'!$B$12:$B$461,$B13,'R-Existing'!P$12:P$461)</f>
        <v>2649.23</v>
      </c>
      <c r="Q13" s="37">
        <f>SUMIF('R-Existing'!$B$12:$B$461,$B13,'R-Existing'!Q$12:Q$461)</f>
        <v>21646.999999999996</v>
      </c>
      <c r="R13" s="37">
        <f>SUMIF('R-Existing'!$B$12:$B$461,$B13,'R-Existing'!R$12:R$461)</f>
        <v>432.75</v>
      </c>
      <c r="S13" s="37">
        <f>SUMIF('R-Existing'!$B$12:$B$461,$B13,'R-Existing'!S$12:S$461)</f>
        <v>231607.44</v>
      </c>
      <c r="T13" s="37">
        <f>SUMIF('R-Existing'!$B$12:$B$461,$B13,'R-Existing'!T$12:T$461)</f>
        <v>232040.19</v>
      </c>
      <c r="U13" s="37">
        <f>SUMIF('R-Existing'!$B$12:$B$461,$B13,'R-Existing'!U$12:U$461)</f>
        <v>1</v>
      </c>
      <c r="V13" s="37">
        <f>SUMIF('R-Existing'!$B$12:$B$461,$B13,'R-Existing'!V$12:V$461)</f>
        <v>2054.5155177499996</v>
      </c>
      <c r="W13" s="37">
        <f>SUMIF('R-Existing'!$B$12:$B$461,$B13,'R-Existing'!W$12:W$461)</f>
        <v>0</v>
      </c>
      <c r="X13" s="37">
        <f>SUMIF('R-Existing'!$B$12:$B$461,$B13,'R-Existing'!X$12:X$461)</f>
        <v>209</v>
      </c>
      <c r="Y13" s="37">
        <f>SUMIF('R-Existing'!$B$12:$B$461,$B13,'R-Existing'!Y$12:Y$461)</f>
        <v>0</v>
      </c>
      <c r="Z13" s="37">
        <f>SUMIF('R-Existing'!$B$12:$B$461,$B13,'R-Existing'!Z$12:Z$461)</f>
        <v>0</v>
      </c>
      <c r="AA13" s="37">
        <f>SUMIF('R-Existing'!$B$12:$B$461,$B13,'R-Existing'!AA$12:AA$461)</f>
        <v>0</v>
      </c>
      <c r="AB13" s="37">
        <f>SUMIF('R-Existing'!$B$12:$B$461,$B13,'R-Existing'!AB$12:AB$461)</f>
        <v>0</v>
      </c>
      <c r="AC13" s="37">
        <f>SUMIF('R-Existing'!$B$12:$B$461,$B13,'R-Existing'!AC$12:AC$461)</f>
        <v>21</v>
      </c>
      <c r="AD13" s="37">
        <f>SUMIF('R-Existing'!$B$12:$B$461,$B13,'R-Existing'!AD$12:AD$461)</f>
        <v>0</v>
      </c>
      <c r="AE13" s="56">
        <f>SUMIF('R-Existing'!$B$12:$B$461,$B13,'R-Existing'!AE$12:AE$461)</f>
        <v>9.6699999999999994E-2</v>
      </c>
      <c r="AF13" s="37">
        <f>SUMIF('R-Existing'!$B$12:$B$461,$B13,'R-Existing'!AF$12:AF$461)</f>
        <v>673.50715524999964</v>
      </c>
      <c r="AG13" s="37">
        <f>SUMIF('R-Existing'!$B$12:$B$461,$B13,'R-Existing'!AG$12:AG$461)</f>
        <v>0</v>
      </c>
      <c r="AH13" s="37">
        <f>SUMIF('R-Existing'!$B$12:$B$461,$B13,'R-Existing'!AH$12:AH$461)</f>
        <v>0</v>
      </c>
      <c r="AI13" s="37">
        <f>SUMIF('R-Existing'!$B$12:$B$461,$B13,'R-Existing'!AI$12:AI$461)</f>
        <v>53</v>
      </c>
      <c r="AJ13" s="37">
        <f>SUMIF('R-Existing'!$B$12:$B$461,$B13,'R-Existing'!AJ$12:AJ$461)</f>
        <v>13313.04</v>
      </c>
      <c r="AK13" s="37">
        <f>SUMIF('R-Existing'!$B$12:$B$461,$B13,'R-Existing'!AK$12:AK$461)</f>
        <v>0</v>
      </c>
      <c r="AL13" s="37">
        <f>SUMIF('R-Existing'!$B$12:$B$461,$B13,'R-Existing'!AL$12:AL$461)</f>
        <v>0</v>
      </c>
      <c r="AM13" s="37">
        <f>SUMIF('R-Existing'!$B$12:$B$461,$B13,'R-Existing'!AM$12:AM$461)</f>
        <v>0</v>
      </c>
      <c r="AN13" s="37">
        <f>SUMIF('R-Existing'!$B$12:$B$461,$B13,'R-Existing'!AN$12:AN$461)</f>
        <v>0</v>
      </c>
      <c r="AO13" s="37"/>
      <c r="AP13" s="37"/>
    </row>
    <row r="14" spans="1:42" x14ac:dyDescent="0.2">
      <c r="A14" s="1">
        <f t="shared" si="2"/>
        <v>6</v>
      </c>
      <c r="B14" s="101">
        <f t="shared" si="3"/>
        <v>43281</v>
      </c>
      <c r="C14" s="37">
        <f>SUMIF('R-Existing'!$B$12:$B$461,$B14,'R-Existing'!C$12:C$461)</f>
        <v>84675.969999999972</v>
      </c>
      <c r="D14" s="37">
        <f>SUMIF('R-Existing'!$B$12:$B$461,$B14,'R-Existing'!D$12:D$461)</f>
        <v>247772.58999999997</v>
      </c>
      <c r="E14" s="37">
        <f>SUMIF('R-Existing'!$B$12:$B$461,$B14,'R-Existing'!E$12:E$461)</f>
        <v>0</v>
      </c>
      <c r="F14" s="37">
        <f>SUMIF('R-Existing'!$B$12:$B$461,$B14,'R-Existing'!F$12:F$461)</f>
        <v>0</v>
      </c>
      <c r="G14" s="37">
        <f>SUMIF('R-Existing'!$B$12:$B$461,$B14,'R-Existing'!G$12:G$461)</f>
        <v>71</v>
      </c>
      <c r="H14" s="37">
        <f>SUMIF('R-Existing'!$B$12:$B$461,$B14,'R-Existing'!H$12:H$461)</f>
        <v>231607.44</v>
      </c>
      <c r="I14" s="37">
        <f>SUMIF('R-Existing'!$B$12:$B$461,$B14,'R-Existing'!I$12:I$461)</f>
        <v>432.75000000000097</v>
      </c>
      <c r="J14" s="37">
        <f>SUMIF('R-Existing'!$B$12:$B$461,$B14,'R-Existing'!J$12:J$461)</f>
        <v>232040.19</v>
      </c>
      <c r="K14" s="37">
        <f>SUMIF('R-Existing'!$B$12:$B$461,$B14,'R-Existing'!K$12:K$461)</f>
        <v>1256.8899999999992</v>
      </c>
      <c r="L14" s="37">
        <f>SUMIF('R-Existing'!$B$12:$B$461,$B14,'R-Existing'!L$12:L$461)</f>
        <v>1689.6399999999999</v>
      </c>
      <c r="M14" s="37">
        <f>SUMIF('R-Existing'!$B$12:$B$461,$B14,'R-Existing'!M$12:M$461)</f>
        <v>27341</v>
      </c>
      <c r="N14" s="37">
        <f>SUMIF('R-Existing'!$B$12:$B$461,$B14,'R-Existing'!N$12:N$461)</f>
        <v>0</v>
      </c>
      <c r="O14" s="37">
        <f>SUMIF('R-Existing'!$B$12:$B$461,$B14,'R-Existing'!O$12:O$461)</f>
        <v>21631.77</v>
      </c>
      <c r="P14" s="37">
        <f>SUMIF('R-Existing'!$B$12:$B$461,$B14,'R-Existing'!P$12:P$461)</f>
        <v>1345.4700000000003</v>
      </c>
      <c r="Q14" s="37">
        <f>SUMIF('R-Existing'!$B$12:$B$461,$B14,'R-Existing'!Q$12:Q$461)</f>
        <v>20286.300000000007</v>
      </c>
      <c r="R14" s="37">
        <f>SUMIF('R-Existing'!$B$12:$B$461,$B14,'R-Existing'!R$12:R$461)</f>
        <v>344.16999999999996</v>
      </c>
      <c r="S14" s="37">
        <f>SUMIF('R-Existing'!$B$12:$B$461,$B14,'R-Existing'!S$12:S$461)</f>
        <v>211321.1399999999</v>
      </c>
      <c r="T14" s="37">
        <f>SUMIF('R-Existing'!$B$12:$B$461,$B14,'R-Existing'!T$12:T$461)</f>
        <v>211665.30999999991</v>
      </c>
      <c r="U14" s="37">
        <f>SUMIF('R-Existing'!$B$12:$B$461,$B14,'R-Existing'!U$12:U$461)</f>
        <v>1</v>
      </c>
      <c r="V14" s="37">
        <f>SUMIF('R-Existing'!$B$12:$B$461,$B14,'R-Existing'!V$12:V$461)</f>
        <v>1869.8571977499998</v>
      </c>
      <c r="W14" s="37">
        <f>SUMIF('R-Existing'!$B$12:$B$461,$B14,'R-Existing'!W$12:W$461)</f>
        <v>0</v>
      </c>
      <c r="X14" s="37">
        <f>SUMIF('R-Existing'!$B$12:$B$461,$B14,'R-Existing'!X$12:X$461)</f>
        <v>209</v>
      </c>
      <c r="Y14" s="37">
        <f>SUMIF('R-Existing'!$B$12:$B$461,$B14,'R-Existing'!Y$12:Y$461)</f>
        <v>0</v>
      </c>
      <c r="Z14" s="37">
        <f>SUMIF('R-Existing'!$B$12:$B$461,$B14,'R-Existing'!Z$12:Z$461)</f>
        <v>0</v>
      </c>
      <c r="AA14" s="37">
        <f>SUMIF('R-Existing'!$B$12:$B$461,$B14,'R-Existing'!AA$12:AA$461)</f>
        <v>0</v>
      </c>
      <c r="AB14" s="37">
        <f>SUMIF('R-Existing'!$B$12:$B$461,$B14,'R-Existing'!AB$12:AB$461)</f>
        <v>0</v>
      </c>
      <c r="AC14" s="37">
        <f>SUMIF('R-Existing'!$B$12:$B$461,$B14,'R-Existing'!AC$12:AC$461)</f>
        <v>24</v>
      </c>
      <c r="AD14" s="37">
        <f>SUMIF('R-Existing'!$B$12:$B$461,$B14,'R-Existing'!AD$12:AD$461)</f>
        <v>0</v>
      </c>
      <c r="AE14" s="56">
        <f>SUMIF('R-Existing'!$B$12:$B$461,$B14,'R-Existing'!AE$12:AE$461)</f>
        <v>9.6699999999999994E-2</v>
      </c>
      <c r="AF14" s="37">
        <f>SUMIF('R-Existing'!$B$12:$B$461,$B14,'R-Existing'!AF$12:AF$461)</f>
        <v>612.97283524999978</v>
      </c>
      <c r="AG14" s="37">
        <f>SUMIF('R-Existing'!$B$12:$B$461,$B14,'R-Existing'!AG$12:AG$461)</f>
        <v>0</v>
      </c>
      <c r="AH14" s="37">
        <f>SUMIF('R-Existing'!$B$12:$B$461,$B14,'R-Existing'!AH$12:AH$461)</f>
        <v>0</v>
      </c>
      <c r="AI14" s="37">
        <f>SUMIF('R-Existing'!$B$12:$B$461,$B14,'R-Existing'!AI$12:AI$461)</f>
        <v>47</v>
      </c>
      <c r="AJ14" s="37">
        <f>SUMIF('R-Existing'!$B$12:$B$461,$B14,'R-Existing'!AJ$12:AJ$461)</f>
        <v>11865.830000000002</v>
      </c>
      <c r="AK14" s="37">
        <f>SUMIF('R-Existing'!$B$12:$B$461,$B14,'R-Existing'!AK$12:AK$461)</f>
        <v>0</v>
      </c>
      <c r="AL14" s="37">
        <f>SUMIF('R-Existing'!$B$12:$B$461,$B14,'R-Existing'!AL$12:AL$461)</f>
        <v>0</v>
      </c>
      <c r="AM14" s="37">
        <f>SUMIF('R-Existing'!$B$12:$B$461,$B14,'R-Existing'!AM$12:AM$461)</f>
        <v>0</v>
      </c>
      <c r="AN14" s="37">
        <f>SUMIF('R-Existing'!$B$12:$B$461,$B14,'R-Existing'!AN$12:AN$461)</f>
        <v>0</v>
      </c>
      <c r="AO14" s="37"/>
      <c r="AP14" s="37"/>
    </row>
    <row r="15" spans="1:42" x14ac:dyDescent="0.2">
      <c r="A15" s="1">
        <f t="shared" si="2"/>
        <v>7</v>
      </c>
      <c r="B15" s="101">
        <f t="shared" si="3"/>
        <v>43312</v>
      </c>
      <c r="C15" s="37">
        <f>SUMIF('R-Existing'!$B$12:$B$461,$B15,'R-Existing'!C$12:C$461)</f>
        <v>84115.459999999977</v>
      </c>
      <c r="D15" s="37">
        <f>SUMIF('R-Existing'!$B$12:$B$461,$B15,'R-Existing'!D$12:D$461)</f>
        <v>331888.04999999993</v>
      </c>
      <c r="E15" s="37">
        <f>SUMIF('R-Existing'!$B$12:$B$461,$B15,'R-Existing'!E$12:E$461)</f>
        <v>0</v>
      </c>
      <c r="F15" s="37">
        <f>SUMIF('R-Existing'!$B$12:$B$461,$B15,'R-Existing'!F$12:F$461)</f>
        <v>0</v>
      </c>
      <c r="G15" s="37">
        <f>SUMIF('R-Existing'!$B$12:$B$461,$B15,'R-Existing'!G$12:G$461)</f>
        <v>82</v>
      </c>
      <c r="H15" s="37">
        <f>SUMIF('R-Existing'!$B$12:$B$461,$B15,'R-Existing'!H$12:H$461)</f>
        <v>211321.1399999999</v>
      </c>
      <c r="I15" s="37">
        <f>SUMIF('R-Existing'!$B$12:$B$461,$B15,'R-Existing'!I$12:I$461)</f>
        <v>344.1700000000003</v>
      </c>
      <c r="J15" s="37">
        <f>SUMIF('R-Existing'!$B$12:$B$461,$B15,'R-Existing'!J$12:J$461)</f>
        <v>211665.30999999991</v>
      </c>
      <c r="K15" s="37">
        <f>SUMIF('R-Existing'!$B$12:$B$461,$B15,'R-Existing'!K$12:K$461)</f>
        <v>1146.55</v>
      </c>
      <c r="L15" s="37">
        <f>SUMIF('R-Existing'!$B$12:$B$461,$B15,'R-Existing'!L$12:L$461)</f>
        <v>1490.72</v>
      </c>
      <c r="M15" s="37">
        <f>SUMIF('R-Existing'!$B$12:$B$461,$B15,'R-Existing'!M$12:M$461)</f>
        <v>29640</v>
      </c>
      <c r="N15" s="37">
        <f>SUMIF('R-Existing'!$B$12:$B$461,$B15,'R-Existing'!N$12:N$461)</f>
        <v>0</v>
      </c>
      <c r="O15" s="37">
        <f>SUMIF('R-Existing'!$B$12:$B$461,$B15,'R-Existing'!O$12:O$461)</f>
        <v>21616.6</v>
      </c>
      <c r="P15" s="37">
        <f>SUMIF('R-Existing'!$B$12:$B$461,$B15,'R-Existing'!P$12:P$461)</f>
        <v>1171.5400000000002</v>
      </c>
      <c r="Q15" s="37">
        <f>SUMIF('R-Existing'!$B$12:$B$461,$B15,'R-Existing'!Q$12:Q$461)</f>
        <v>20445.059999999994</v>
      </c>
      <c r="R15" s="37">
        <f>SUMIF('R-Existing'!$B$12:$B$461,$B15,'R-Existing'!R$12:R$461)</f>
        <v>319.17999999999995</v>
      </c>
      <c r="S15" s="37">
        <f>SUMIF('R-Existing'!$B$12:$B$461,$B15,'R-Existing'!S$12:S$461)</f>
        <v>190876.08</v>
      </c>
      <c r="T15" s="37">
        <f>SUMIF('R-Existing'!$B$12:$B$461,$B15,'R-Existing'!T$12:T$461)</f>
        <v>191195.25999999998</v>
      </c>
      <c r="U15" s="37">
        <f>SUMIF('R-Existing'!$B$12:$B$461,$B15,'R-Existing'!U$12:U$461)</f>
        <v>1</v>
      </c>
      <c r="V15" s="37">
        <f>SUMIF('R-Existing'!$B$12:$B$461,$B15,'R-Existing'!V$12:V$461)</f>
        <v>1705.6696230833325</v>
      </c>
      <c r="W15" s="37">
        <f>SUMIF('R-Existing'!$B$12:$B$461,$B15,'R-Existing'!W$12:W$461)</f>
        <v>0</v>
      </c>
      <c r="X15" s="37">
        <f>SUMIF('R-Existing'!$B$12:$B$461,$B15,'R-Existing'!X$12:X$461)</f>
        <v>209</v>
      </c>
      <c r="Y15" s="37">
        <f>SUMIF('R-Existing'!$B$12:$B$461,$B15,'R-Existing'!Y$12:Y$461)</f>
        <v>0</v>
      </c>
      <c r="Z15" s="37">
        <f>SUMIF('R-Existing'!$B$12:$B$461,$B15,'R-Existing'!Z$12:Z$461)</f>
        <v>0</v>
      </c>
      <c r="AA15" s="37">
        <f>SUMIF('R-Existing'!$B$12:$B$461,$B15,'R-Existing'!AA$12:AA$461)</f>
        <v>0</v>
      </c>
      <c r="AB15" s="37">
        <f>SUMIF('R-Existing'!$B$12:$B$461,$B15,'R-Existing'!AB$12:AB$461)</f>
        <v>0</v>
      </c>
      <c r="AC15" s="37">
        <f>SUMIF('R-Existing'!$B$12:$B$461,$B15,'R-Existing'!AC$12:AC$461)</f>
        <v>35</v>
      </c>
      <c r="AD15" s="37">
        <f>SUMIF('R-Existing'!$B$12:$B$461,$B15,'R-Existing'!AD$12:AD$461)</f>
        <v>0</v>
      </c>
      <c r="AE15" s="56">
        <f>SUMIF('R-Existing'!$B$12:$B$461,$B15,'R-Existing'!AE$12:AE$461)</f>
        <v>9.6699999999999994E-2</v>
      </c>
      <c r="AF15" s="37">
        <f>SUMIF('R-Existing'!$B$12:$B$461,$B15,'R-Existing'!AF$12:AF$461)</f>
        <v>559.14919391666615</v>
      </c>
      <c r="AG15" s="37">
        <f>SUMIF('R-Existing'!$B$12:$B$461,$B15,'R-Existing'!AG$12:AG$461)</f>
        <v>0</v>
      </c>
      <c r="AH15" s="37">
        <f>SUMIF('R-Existing'!$B$12:$B$461,$B15,'R-Existing'!AH$12:AH$461)</f>
        <v>0</v>
      </c>
      <c r="AI15" s="37">
        <f>SUMIF('R-Existing'!$B$12:$B$461,$B15,'R-Existing'!AI$12:AI$461)</f>
        <v>47</v>
      </c>
      <c r="AJ15" s="37">
        <f>SUMIF('R-Existing'!$B$12:$B$461,$B15,'R-Existing'!AJ$12:AJ$461)</f>
        <v>11936.9</v>
      </c>
      <c r="AK15" s="37">
        <f>SUMIF('R-Existing'!$B$12:$B$461,$B15,'R-Existing'!AK$12:AK$461)</f>
        <v>0</v>
      </c>
      <c r="AL15" s="37">
        <f>SUMIF('R-Existing'!$B$12:$B$461,$B15,'R-Existing'!AL$12:AL$461)</f>
        <v>0</v>
      </c>
      <c r="AM15" s="37">
        <f>SUMIF('R-Existing'!$B$12:$B$461,$B15,'R-Existing'!AM$12:AM$461)</f>
        <v>0</v>
      </c>
      <c r="AN15" s="37">
        <f>SUMIF('R-Existing'!$B$12:$B$461,$B15,'R-Existing'!AN$12:AN$461)</f>
        <v>0</v>
      </c>
      <c r="AO15" s="37"/>
      <c r="AP15" s="37"/>
    </row>
    <row r="16" spans="1:42" x14ac:dyDescent="0.2">
      <c r="A16" s="1">
        <f t="shared" si="2"/>
        <v>8</v>
      </c>
      <c r="B16" s="101">
        <f t="shared" si="3"/>
        <v>43343</v>
      </c>
      <c r="C16" s="37">
        <f>SUMIF('R-Existing'!$B$12:$B$461,$B16,'R-Existing'!C$12:C$461)</f>
        <v>79276.430000000008</v>
      </c>
      <c r="D16" s="37">
        <f>SUMIF('R-Existing'!$B$12:$B$461,$B16,'R-Existing'!D$12:D$461)</f>
        <v>411164.47999999992</v>
      </c>
      <c r="E16" s="37">
        <f>SUMIF('R-Existing'!$B$12:$B$461,$B16,'R-Existing'!E$12:E$461)</f>
        <v>0</v>
      </c>
      <c r="F16" s="37">
        <f>SUMIF('R-Existing'!$B$12:$B$461,$B16,'R-Existing'!F$12:F$461)</f>
        <v>0</v>
      </c>
      <c r="G16" s="37">
        <f>SUMIF('R-Existing'!$B$12:$B$461,$B16,'R-Existing'!G$12:G$461)</f>
        <v>87</v>
      </c>
      <c r="H16" s="37">
        <f>SUMIF('R-Existing'!$B$12:$B$461,$B16,'R-Existing'!H$12:H$461)</f>
        <v>190876.08</v>
      </c>
      <c r="I16" s="37">
        <f>SUMIF('R-Existing'!$B$12:$B$461,$B16,'R-Existing'!I$12:I$461)</f>
        <v>319.18000000000029</v>
      </c>
      <c r="J16" s="37">
        <f>SUMIF('R-Existing'!$B$12:$B$461,$B16,'R-Existing'!J$12:J$461)</f>
        <v>191195.25999999998</v>
      </c>
      <c r="K16" s="37">
        <f>SUMIF('R-Existing'!$B$12:$B$461,$B16,'R-Existing'!K$12:K$461)</f>
        <v>1035.6199999999997</v>
      </c>
      <c r="L16" s="37">
        <f>SUMIF('R-Existing'!$B$12:$B$461,$B16,'R-Existing'!L$12:L$461)</f>
        <v>1354.7999999999995</v>
      </c>
      <c r="M16" s="37">
        <f>SUMIF('R-Existing'!$B$12:$B$461,$B16,'R-Existing'!M$12:M$461)</f>
        <v>32281</v>
      </c>
      <c r="N16" s="37">
        <f>SUMIF('R-Existing'!$B$12:$B$461,$B16,'R-Existing'!N$12:N$461)</f>
        <v>0</v>
      </c>
      <c r="O16" s="37">
        <f>SUMIF('R-Existing'!$B$12:$B$461,$B16,'R-Existing'!O$12:O$461)</f>
        <v>24909.489999999998</v>
      </c>
      <c r="P16" s="37">
        <f>SUMIF('R-Existing'!$B$12:$B$461,$B16,'R-Existing'!P$12:P$461)</f>
        <v>1270.7099999999998</v>
      </c>
      <c r="Q16" s="37">
        <f>SUMIF('R-Existing'!$B$12:$B$461,$B16,'R-Existing'!Q$12:Q$461)</f>
        <v>23638.780000000002</v>
      </c>
      <c r="R16" s="37">
        <f>SUMIF('R-Existing'!$B$12:$B$461,$B16,'R-Existing'!R$12:R$461)</f>
        <v>84.090000000000018</v>
      </c>
      <c r="S16" s="37">
        <f>SUMIF('R-Existing'!$B$12:$B$461,$B16,'R-Existing'!S$12:S$461)</f>
        <v>167237.30000000005</v>
      </c>
      <c r="T16" s="37">
        <f>SUMIF('R-Existing'!$B$12:$B$461,$B16,'R-Existing'!T$12:T$461)</f>
        <v>167321.39000000004</v>
      </c>
      <c r="U16" s="37">
        <f>SUMIF('R-Existing'!$B$12:$B$461,$B16,'R-Existing'!U$12:U$461)</f>
        <v>1</v>
      </c>
      <c r="V16" s="37">
        <f>SUMIF('R-Existing'!$B$12:$B$461,$B16,'R-Existing'!V$12:V$461)</f>
        <v>1540.715136833333</v>
      </c>
      <c r="W16" s="37">
        <f>SUMIF('R-Existing'!$B$12:$B$461,$B16,'R-Existing'!W$12:W$461)</f>
        <v>0</v>
      </c>
      <c r="X16" s="37">
        <f>SUMIF('R-Existing'!$B$12:$B$461,$B16,'R-Existing'!X$12:X$461)</f>
        <v>209</v>
      </c>
      <c r="Y16" s="37">
        <f>SUMIF('R-Existing'!$B$12:$B$461,$B16,'R-Existing'!Y$12:Y$461)</f>
        <v>0</v>
      </c>
      <c r="Z16" s="37">
        <f>SUMIF('R-Existing'!$B$12:$B$461,$B16,'R-Existing'!Z$12:Z$461)</f>
        <v>0</v>
      </c>
      <c r="AA16" s="37">
        <f>SUMIF('R-Existing'!$B$12:$B$461,$B16,'R-Existing'!AA$12:AA$461)</f>
        <v>0</v>
      </c>
      <c r="AB16" s="37">
        <f>SUMIF('R-Existing'!$B$12:$B$461,$B16,'R-Existing'!AB$12:AB$461)</f>
        <v>0</v>
      </c>
      <c r="AC16" s="37">
        <f>SUMIF('R-Existing'!$B$12:$B$461,$B16,'R-Existing'!AC$12:AC$461)</f>
        <v>34</v>
      </c>
      <c r="AD16" s="37">
        <f>SUMIF('R-Existing'!$B$12:$B$461,$B16,'R-Existing'!AD$12:AD$461)</f>
        <v>0</v>
      </c>
      <c r="AE16" s="56">
        <f>SUMIF('R-Existing'!$B$12:$B$461,$B16,'R-Existing'!AE$12:AE$461)</f>
        <v>9.6699999999999994E-2</v>
      </c>
      <c r="AF16" s="37">
        <f>SUMIF('R-Existing'!$B$12:$B$461,$B16,'R-Existing'!AF$12:AF$461)</f>
        <v>505.07414516666637</v>
      </c>
      <c r="AG16" s="37">
        <f>SUMIF('R-Existing'!$B$12:$B$461,$B16,'R-Existing'!AG$12:AG$461)</f>
        <v>0</v>
      </c>
      <c r="AH16" s="37">
        <f>SUMIF('R-Existing'!$B$12:$B$461,$B16,'R-Existing'!AH$12:AH$461)</f>
        <v>0</v>
      </c>
      <c r="AI16" s="37">
        <f>SUMIF('R-Existing'!$B$12:$B$461,$B16,'R-Existing'!AI$12:AI$461)</f>
        <v>53</v>
      </c>
      <c r="AJ16" s="37">
        <f>SUMIF('R-Existing'!$B$12:$B$461,$B16,'R-Existing'!AJ$12:AJ$461)</f>
        <v>13832.49</v>
      </c>
      <c r="AK16" s="37">
        <f>SUMIF('R-Existing'!$B$12:$B$461,$B16,'R-Existing'!AK$12:AK$461)</f>
        <v>0</v>
      </c>
      <c r="AL16" s="37">
        <f>SUMIF('R-Existing'!$B$12:$B$461,$B16,'R-Existing'!AL$12:AL$461)</f>
        <v>0</v>
      </c>
      <c r="AM16" s="37">
        <f>SUMIF('R-Existing'!$B$12:$B$461,$B16,'R-Existing'!AM$12:AM$461)</f>
        <v>0</v>
      </c>
      <c r="AN16" s="37">
        <f>SUMIF('R-Existing'!$B$12:$B$461,$B16,'R-Existing'!AN$12:AN$461)</f>
        <v>0</v>
      </c>
      <c r="AO16" s="37"/>
      <c r="AP16" s="37"/>
    </row>
    <row r="17" spans="1:42" x14ac:dyDescent="0.2">
      <c r="A17" s="1">
        <f t="shared" si="2"/>
        <v>9</v>
      </c>
      <c r="B17" s="101">
        <f t="shared" si="3"/>
        <v>43373</v>
      </c>
      <c r="C17" s="37">
        <f>SUMIF('R-Existing'!$B$12:$B$461,$B17,'R-Existing'!C$12:C$461)</f>
        <v>70525.400000000023</v>
      </c>
      <c r="D17" s="37">
        <f>SUMIF('R-Existing'!$B$12:$B$461,$B17,'R-Existing'!D$12:D$461)</f>
        <v>481689.87999999995</v>
      </c>
      <c r="E17" s="37">
        <f>SUMIF('R-Existing'!$B$12:$B$461,$B17,'R-Existing'!E$12:E$461)</f>
        <v>0</v>
      </c>
      <c r="F17" s="37">
        <f>SUMIF('R-Existing'!$B$12:$B$461,$B17,'R-Existing'!F$12:F$461)</f>
        <v>0</v>
      </c>
      <c r="G17" s="37">
        <f>SUMIF('R-Existing'!$B$12:$B$461,$B17,'R-Existing'!G$12:G$461)</f>
        <v>86</v>
      </c>
      <c r="H17" s="37">
        <f>SUMIF('R-Existing'!$B$12:$B$461,$B17,'R-Existing'!H$12:H$461)</f>
        <v>167237.30000000005</v>
      </c>
      <c r="I17" s="37">
        <f>SUMIF('R-Existing'!$B$12:$B$461,$B17,'R-Existing'!I$12:I$461)</f>
        <v>84.089999999999733</v>
      </c>
      <c r="J17" s="37">
        <f>SUMIF('R-Existing'!$B$12:$B$461,$B17,'R-Existing'!J$12:J$461)</f>
        <v>167321.39000000004</v>
      </c>
      <c r="K17" s="37">
        <f>SUMIF('R-Existing'!$B$12:$B$461,$B17,'R-Existing'!K$12:K$461)</f>
        <v>906.36000000000035</v>
      </c>
      <c r="L17" s="37">
        <f>SUMIF('R-Existing'!$B$12:$B$461,$B17,'R-Existing'!L$12:L$461)</f>
        <v>990.45000000000016</v>
      </c>
      <c r="M17" s="37">
        <f>SUMIF('R-Existing'!$B$12:$B$461,$B17,'R-Existing'!M$12:M$461)</f>
        <v>30742</v>
      </c>
      <c r="N17" s="37">
        <f>SUMIF('R-Existing'!$B$12:$B$461,$B17,'R-Existing'!N$12:N$461)</f>
        <v>0</v>
      </c>
      <c r="O17" s="37">
        <f>SUMIF('R-Existing'!$B$12:$B$461,$B17,'R-Existing'!O$12:O$461)</f>
        <v>20227.900000000001</v>
      </c>
      <c r="P17" s="37">
        <f>SUMIF('R-Existing'!$B$12:$B$461,$B17,'R-Existing'!P$12:P$461)</f>
        <v>902.59</v>
      </c>
      <c r="Q17" s="37">
        <f>SUMIF('R-Existing'!$B$12:$B$461,$B17,'R-Existing'!Q$12:Q$461)</f>
        <v>19325.309999999998</v>
      </c>
      <c r="R17" s="37">
        <f>SUMIF('R-Existing'!$B$12:$B$461,$B17,'R-Existing'!R$12:R$461)</f>
        <v>87.860000000000014</v>
      </c>
      <c r="S17" s="37">
        <f>SUMIF('R-Existing'!$B$12:$B$461,$B17,'R-Existing'!S$12:S$461)</f>
        <v>147911.99</v>
      </c>
      <c r="T17" s="37">
        <f>SUMIF('R-Existing'!$B$12:$B$461,$B17,'R-Existing'!T$12:T$461)</f>
        <v>147999.84999999998</v>
      </c>
      <c r="U17" s="37">
        <f>SUMIF('R-Existing'!$B$12:$B$461,$B17,'R-Existing'!U$12:U$461)</f>
        <v>1</v>
      </c>
      <c r="V17" s="37">
        <f>SUMIF('R-Existing'!$B$12:$B$461,$B17,'R-Existing'!V$12:V$461)</f>
        <v>1348.3315344166667</v>
      </c>
      <c r="W17" s="37">
        <f>SUMIF('R-Existing'!$B$12:$B$461,$B17,'R-Existing'!W$12:W$461)</f>
        <v>0</v>
      </c>
      <c r="X17" s="37">
        <f>SUMIF('R-Existing'!$B$12:$B$461,$B17,'R-Existing'!X$12:X$461)</f>
        <v>209</v>
      </c>
      <c r="Y17" s="37">
        <f>SUMIF('R-Existing'!$B$12:$B$461,$B17,'R-Existing'!Y$12:Y$461)</f>
        <v>0</v>
      </c>
      <c r="Z17" s="37">
        <f>SUMIF('R-Existing'!$B$12:$B$461,$B17,'R-Existing'!Z$12:Z$461)</f>
        <v>0</v>
      </c>
      <c r="AA17" s="37">
        <f>SUMIF('R-Existing'!$B$12:$B$461,$B17,'R-Existing'!AA$12:AA$461)</f>
        <v>0</v>
      </c>
      <c r="AB17" s="37">
        <f>SUMIF('R-Existing'!$B$12:$B$461,$B17,'R-Existing'!AB$12:AB$461)</f>
        <v>0</v>
      </c>
      <c r="AC17" s="37">
        <f>SUMIF('R-Existing'!$B$12:$B$461,$B17,'R-Existing'!AC$12:AC$461)</f>
        <v>39</v>
      </c>
      <c r="AD17" s="37">
        <f>SUMIF('R-Existing'!$B$12:$B$461,$B17,'R-Existing'!AD$12:AD$461)</f>
        <v>0</v>
      </c>
      <c r="AE17" s="56">
        <f>SUMIF('R-Existing'!$B$12:$B$461,$B17,'R-Existing'!AE$12:AE$461)</f>
        <v>9.6699999999999994E-2</v>
      </c>
      <c r="AF17" s="37">
        <f>SUMIF('R-Existing'!$B$12:$B$461,$B17,'R-Existing'!AF$12:AF$461)</f>
        <v>442.00733858333325</v>
      </c>
      <c r="AG17" s="37">
        <f>SUMIF('R-Existing'!$B$12:$B$461,$B17,'R-Existing'!AG$12:AG$461)</f>
        <v>0</v>
      </c>
      <c r="AH17" s="37">
        <f>SUMIF('R-Existing'!$B$12:$B$461,$B17,'R-Existing'!AH$12:AH$461)</f>
        <v>0</v>
      </c>
      <c r="AI17" s="37">
        <f>SUMIF('R-Existing'!$B$12:$B$461,$B17,'R-Existing'!AI$12:AI$461)</f>
        <v>47</v>
      </c>
      <c r="AJ17" s="37">
        <f>SUMIF('R-Existing'!$B$12:$B$461,$B17,'R-Existing'!AJ$12:AJ$461)</f>
        <v>10835.91</v>
      </c>
      <c r="AK17" s="37">
        <f>SUMIF('R-Existing'!$B$12:$B$461,$B17,'R-Existing'!AK$12:AK$461)</f>
        <v>0</v>
      </c>
      <c r="AL17" s="37">
        <f>SUMIF('R-Existing'!$B$12:$B$461,$B17,'R-Existing'!AL$12:AL$461)</f>
        <v>0</v>
      </c>
      <c r="AM17" s="37">
        <f>SUMIF('R-Existing'!$B$12:$B$461,$B17,'R-Existing'!AM$12:AM$461)</f>
        <v>0</v>
      </c>
      <c r="AN17" s="37">
        <f>SUMIF('R-Existing'!$B$12:$B$461,$B17,'R-Existing'!AN$12:AN$461)</f>
        <v>0</v>
      </c>
      <c r="AO17" s="37"/>
      <c r="AP17" s="37"/>
    </row>
    <row r="18" spans="1:42" s="4" customFormat="1" x14ac:dyDescent="0.2">
      <c r="A18" s="1">
        <f t="shared" si="2"/>
        <v>10</v>
      </c>
      <c r="B18" s="101">
        <f t="shared" si="3"/>
        <v>43404</v>
      </c>
      <c r="C18" s="37">
        <f>SUMIF('R-Existing'!$B$12:$B$461,$B18,'R-Existing'!C$12:C$461)</f>
        <v>61077.599999999999</v>
      </c>
      <c r="D18" s="37">
        <f>SUMIF('R-Existing'!$B$12:$B$461,$B18,'R-Existing'!D$12:D$461)</f>
        <v>542767.48</v>
      </c>
      <c r="E18" s="37">
        <f>SUMIF('R-Existing'!$B$12:$B$461,$B18,'R-Existing'!E$12:E$461)</f>
        <v>0</v>
      </c>
      <c r="F18" s="37">
        <f>SUMIF('R-Existing'!$B$12:$B$461,$B18,'R-Existing'!F$12:F$461)</f>
        <v>0</v>
      </c>
      <c r="G18" s="37">
        <f>SUMIF('R-Existing'!$B$12:$B$461,$B18,'R-Existing'!G$12:G$461)</f>
        <v>85</v>
      </c>
      <c r="H18" s="37">
        <f>SUMIF('R-Existing'!$B$12:$B$461,$B18,'R-Existing'!H$12:H$461)</f>
        <v>147911.99</v>
      </c>
      <c r="I18" s="37">
        <f>SUMIF('R-Existing'!$B$12:$B$461,$B18,'R-Existing'!I$12:I$461)</f>
        <v>87.859999999999786</v>
      </c>
      <c r="J18" s="37">
        <f>SUMIF('R-Existing'!$B$12:$B$461,$B18,'R-Existing'!J$12:J$461)</f>
        <v>147999.84999999998</v>
      </c>
      <c r="K18" s="37">
        <f>SUMIF('R-Existing'!$B$12:$B$461,$B18,'R-Existing'!K$12:K$461)</f>
        <v>801.66</v>
      </c>
      <c r="L18" s="37">
        <f>SUMIF('R-Existing'!$B$12:$B$461,$B18,'R-Existing'!L$12:L$461)</f>
        <v>889.51999999999987</v>
      </c>
      <c r="M18" s="37">
        <f>SUMIF('R-Existing'!$B$12:$B$461,$B18,'R-Existing'!M$12:M$461)</f>
        <v>29735</v>
      </c>
      <c r="N18" s="37">
        <f>SUMIF('R-Existing'!$B$12:$B$461,$B18,'R-Existing'!N$12:N$461)</f>
        <v>0</v>
      </c>
      <c r="O18" s="37">
        <f>SUMIF('R-Existing'!$B$12:$B$461,$B18,'R-Existing'!O$12:O$461)</f>
        <v>19921.25</v>
      </c>
      <c r="P18" s="37">
        <f>SUMIF('R-Existing'!$B$12:$B$461,$B18,'R-Existing'!P$12:P$461)</f>
        <v>796.94999999999993</v>
      </c>
      <c r="Q18" s="37">
        <f>SUMIF('R-Existing'!$B$12:$B$461,$B18,'R-Existing'!Q$12:Q$461)</f>
        <v>19124.3</v>
      </c>
      <c r="R18" s="37">
        <f>SUMIF('R-Existing'!$B$12:$B$461,$B18,'R-Existing'!R$12:R$461)</f>
        <v>92.57</v>
      </c>
      <c r="S18" s="37">
        <f>SUMIF('R-Existing'!$B$12:$B$461,$B18,'R-Existing'!S$12:S$461)</f>
        <v>128787.69</v>
      </c>
      <c r="T18" s="37">
        <f>SUMIF('R-Existing'!$B$12:$B$461,$B18,'R-Existing'!T$12:T$461)</f>
        <v>128880.26</v>
      </c>
      <c r="U18" s="37">
        <f>SUMIF('R-Existing'!$B$12:$B$461,$B18,'R-Existing'!U$12:U$461)</f>
        <v>1</v>
      </c>
      <c r="V18" s="37">
        <f>SUMIF('R-Existing'!$B$12:$B$461,$B18,'R-Existing'!V$12:V$461)</f>
        <v>1192.6321245833331</v>
      </c>
      <c r="W18" s="37">
        <f>SUMIF('R-Existing'!$B$12:$B$461,$B18,'R-Existing'!W$12:W$461)</f>
        <v>0</v>
      </c>
      <c r="X18" s="37">
        <f>SUMIF('R-Existing'!$B$12:$B$461,$B18,'R-Existing'!X$12:X$461)</f>
        <v>209</v>
      </c>
      <c r="Y18" s="37">
        <f>SUMIF('R-Existing'!$B$12:$B$461,$B18,'R-Existing'!Y$12:Y$461)</f>
        <v>0</v>
      </c>
      <c r="Z18" s="37">
        <f>SUMIF('R-Existing'!$B$12:$B$461,$B18,'R-Existing'!Z$12:Z$461)</f>
        <v>0</v>
      </c>
      <c r="AA18" s="37">
        <f>SUMIF('R-Existing'!$B$12:$B$461,$B18,'R-Existing'!AA$12:AA$461)</f>
        <v>0</v>
      </c>
      <c r="AB18" s="37">
        <f>SUMIF('R-Existing'!$B$12:$B$461,$B18,'R-Existing'!AB$12:AB$461)</f>
        <v>0</v>
      </c>
      <c r="AC18" s="37">
        <f>SUMIF('R-Existing'!$B$12:$B$461,$B18,'R-Existing'!AC$12:AC$461)</f>
        <v>40</v>
      </c>
      <c r="AD18" s="37">
        <f>SUMIF('R-Existing'!$B$12:$B$461,$B18,'R-Existing'!AD$12:AD$461)</f>
        <v>0</v>
      </c>
      <c r="AE18" s="56">
        <f>SUMIF('R-Existing'!$B$12:$B$461,$B18,'R-Existing'!AE$12:AE$461)</f>
        <v>9.6699999999999994E-2</v>
      </c>
      <c r="AF18" s="37">
        <f>SUMIF('R-Existing'!$B$12:$B$461,$B18,'R-Existing'!AF$12:AF$461)</f>
        <v>390.96627041666642</v>
      </c>
      <c r="AG18" s="37">
        <f>SUMIF('R-Existing'!$B$12:$B$461,$B18,'R-Existing'!AG$12:AG$461)</f>
        <v>0</v>
      </c>
      <c r="AH18" s="37">
        <f>SUMIF('R-Existing'!$B$12:$B$461,$B18,'R-Existing'!AH$12:AH$461)</f>
        <v>0</v>
      </c>
      <c r="AI18" s="37">
        <f>SUMIF('R-Existing'!$B$12:$B$461,$B18,'R-Existing'!AI$12:AI$461)</f>
        <v>45</v>
      </c>
      <c r="AJ18" s="37">
        <f>SUMIF('R-Existing'!$B$12:$B$461,$B18,'R-Existing'!AJ$12:AJ$461)</f>
        <v>10712.94</v>
      </c>
      <c r="AK18" s="37">
        <f>SUMIF('R-Existing'!$B$12:$B$461,$B18,'R-Existing'!AK$12:AK$461)</f>
        <v>0</v>
      </c>
      <c r="AL18" s="37">
        <f>SUMIF('R-Existing'!$B$12:$B$461,$B18,'R-Existing'!AL$12:AL$461)</f>
        <v>0</v>
      </c>
      <c r="AM18" s="37">
        <f>SUMIF('R-Existing'!$B$12:$B$461,$B18,'R-Existing'!AM$12:AM$461)</f>
        <v>0</v>
      </c>
      <c r="AN18" s="37">
        <f>SUMIF('R-Existing'!$B$12:$B$461,$B18,'R-Existing'!AN$12:AN$461)</f>
        <v>0</v>
      </c>
      <c r="AO18" s="37"/>
      <c r="AP18" s="37"/>
    </row>
    <row r="19" spans="1:42" x14ac:dyDescent="0.2">
      <c r="A19" s="1">
        <f t="shared" si="2"/>
        <v>11</v>
      </c>
      <c r="B19" s="101">
        <f t="shared" si="3"/>
        <v>43434</v>
      </c>
      <c r="C19" s="37">
        <f>SUMIF('R-Existing'!$B$12:$B$461,$B19,'R-Existing'!C$12:C$461)</f>
        <v>40811.94999999999</v>
      </c>
      <c r="D19" s="37">
        <f>SUMIF('R-Existing'!$B$12:$B$461,$B19,'R-Existing'!D$12:D$461)</f>
        <v>583579.42999999993</v>
      </c>
      <c r="E19" s="37">
        <f>SUMIF('R-Existing'!$B$12:$B$461,$B19,'R-Existing'!E$12:E$461)</f>
        <v>0</v>
      </c>
      <c r="F19" s="37">
        <f>SUMIF('R-Existing'!$B$12:$B$461,$B19,'R-Existing'!F$12:F$461)</f>
        <v>0</v>
      </c>
      <c r="G19" s="37">
        <f>SUMIF('R-Existing'!$B$12:$B$461,$B19,'R-Existing'!G$12:G$461)</f>
        <v>69</v>
      </c>
      <c r="H19" s="37">
        <f>SUMIF('R-Existing'!$B$12:$B$461,$B19,'R-Existing'!H$12:H$461)</f>
        <v>128787.69000000003</v>
      </c>
      <c r="I19" s="37">
        <f>SUMIF('R-Existing'!$B$12:$B$461,$B19,'R-Existing'!I$12:I$461)</f>
        <v>92.569999999999681</v>
      </c>
      <c r="J19" s="37">
        <f>SUMIF('R-Existing'!$B$12:$B$461,$B19,'R-Existing'!J$12:J$461)</f>
        <v>128880.26</v>
      </c>
      <c r="K19" s="37">
        <f>SUMIF('R-Existing'!$B$12:$B$461,$B19,'R-Existing'!K$12:K$461)</f>
        <v>698.1500000000002</v>
      </c>
      <c r="L19" s="37">
        <f>SUMIF('R-Existing'!$B$12:$B$461,$B19,'R-Existing'!L$12:L$461)</f>
        <v>790.71999999999991</v>
      </c>
      <c r="M19" s="37">
        <f>SUMIF('R-Existing'!$B$12:$B$461,$B19,'R-Existing'!M$12:M$461)</f>
        <v>21869</v>
      </c>
      <c r="N19" s="37">
        <f>SUMIF('R-Existing'!$B$12:$B$461,$B19,'R-Existing'!N$12:N$461)</f>
        <v>0</v>
      </c>
      <c r="O19" s="37">
        <f>SUMIF('R-Existing'!$B$12:$B$461,$B19,'R-Existing'!O$12:O$461)</f>
        <v>11981.31</v>
      </c>
      <c r="P19" s="37">
        <f>SUMIF('R-Existing'!$B$12:$B$461,$B19,'R-Existing'!P$12:P$461)</f>
        <v>573.04999999999995</v>
      </c>
      <c r="Q19" s="37">
        <f>SUMIF('R-Existing'!$B$12:$B$461,$B19,'R-Existing'!Q$12:Q$461)</f>
        <v>11408.26</v>
      </c>
      <c r="R19" s="37">
        <f>SUMIF('R-Existing'!$B$12:$B$461,$B19,'R-Existing'!R$12:R$461)</f>
        <v>217.67000000000002</v>
      </c>
      <c r="S19" s="37">
        <f>SUMIF('R-Existing'!$B$12:$B$461,$B19,'R-Existing'!S$12:S$461)</f>
        <v>117379.43</v>
      </c>
      <c r="T19" s="37">
        <f>SUMIF('R-Existing'!$B$12:$B$461,$B19,'R-Existing'!T$12:T$461)</f>
        <v>117597.09999999998</v>
      </c>
      <c r="U19" s="37">
        <f>SUMIF('R-Existing'!$B$12:$B$461,$B19,'R-Existing'!U$12:U$461)</f>
        <v>1</v>
      </c>
      <c r="V19" s="37">
        <f>SUMIF('R-Existing'!$B$12:$B$461,$B19,'R-Existing'!V$12:V$461)</f>
        <v>1038.5600951666665</v>
      </c>
      <c r="W19" s="37">
        <f>SUMIF('R-Existing'!$B$12:$B$461,$B19,'R-Existing'!W$12:W$461)</f>
        <v>0</v>
      </c>
      <c r="X19" s="37">
        <f>SUMIF('R-Existing'!$B$12:$B$461,$B19,'R-Existing'!X$12:X$461)</f>
        <v>209</v>
      </c>
      <c r="Y19" s="37">
        <f>SUMIF('R-Existing'!$B$12:$B$461,$B19,'R-Existing'!Y$12:Y$461)</f>
        <v>0</v>
      </c>
      <c r="Z19" s="37">
        <f>SUMIF('R-Existing'!$B$12:$B$461,$B19,'R-Existing'!Z$12:Z$461)</f>
        <v>0</v>
      </c>
      <c r="AA19" s="37">
        <f>SUMIF('R-Existing'!$B$12:$B$461,$B19,'R-Existing'!AA$12:AA$461)</f>
        <v>0</v>
      </c>
      <c r="AB19" s="37">
        <f>SUMIF('R-Existing'!$B$12:$B$461,$B19,'R-Existing'!AB$12:AB$461)</f>
        <v>0</v>
      </c>
      <c r="AC19" s="37">
        <f>SUMIF('R-Existing'!$B$12:$B$461,$B19,'R-Existing'!AC$12:AC$461)</f>
        <v>41</v>
      </c>
      <c r="AD19" s="37">
        <f>SUMIF('R-Existing'!$B$12:$B$461,$B19,'R-Existing'!AD$12:AD$461)</f>
        <v>0</v>
      </c>
      <c r="AE19" s="56">
        <f>SUMIF('R-Existing'!$B$12:$B$461,$B19,'R-Existing'!AE$12:AE$461)</f>
        <v>9.6699999999999994E-2</v>
      </c>
      <c r="AF19" s="37">
        <f>SUMIF('R-Existing'!$B$12:$B$461,$B19,'R-Existing'!AF$12:AF$461)</f>
        <v>340.45868683333316</v>
      </c>
      <c r="AG19" s="37">
        <f>SUMIF('R-Existing'!$B$12:$B$461,$B19,'R-Existing'!AG$12:AG$461)</f>
        <v>0</v>
      </c>
      <c r="AH19" s="37">
        <f>SUMIF('R-Existing'!$B$12:$B$461,$B19,'R-Existing'!AH$12:AH$461)</f>
        <v>0</v>
      </c>
      <c r="AI19" s="37">
        <f>SUMIF('R-Existing'!$B$12:$B$461,$B19,'R-Existing'!AI$12:AI$461)</f>
        <v>28</v>
      </c>
      <c r="AJ19" s="37">
        <f>SUMIF('R-Existing'!$B$12:$B$461,$B19,'R-Existing'!AJ$12:AJ$461)</f>
        <v>6129.3099999999995</v>
      </c>
      <c r="AK19" s="37">
        <f>SUMIF('R-Existing'!$B$12:$B$461,$B19,'R-Existing'!AK$12:AK$461)</f>
        <v>0</v>
      </c>
      <c r="AL19" s="37">
        <f>SUMIF('R-Existing'!$B$12:$B$461,$B19,'R-Existing'!AL$12:AL$461)</f>
        <v>0</v>
      </c>
      <c r="AM19" s="37">
        <f>SUMIF('R-Existing'!$B$12:$B$461,$B19,'R-Existing'!AM$12:AM$461)</f>
        <v>0</v>
      </c>
      <c r="AN19" s="37">
        <f>SUMIF('R-Existing'!$B$12:$B$461,$B19,'R-Existing'!AN$12:AN$461)</f>
        <v>0</v>
      </c>
      <c r="AO19" s="37"/>
      <c r="AP19" s="37"/>
    </row>
    <row r="20" spans="1:42" x14ac:dyDescent="0.2">
      <c r="A20" s="1">
        <f t="shared" si="2"/>
        <v>12</v>
      </c>
      <c r="B20" s="101">
        <f t="shared" si="3"/>
        <v>43465</v>
      </c>
      <c r="C20" s="37">
        <f>SUMIF('R-Existing'!$B$12:$B$461,$B20,'R-Existing'!C$12:C$461)</f>
        <v>37452.99000000002</v>
      </c>
      <c r="D20" s="37">
        <f>SUMIF('R-Existing'!$B$12:$B$461,$B20,'R-Existing'!D$12:D$461)</f>
        <v>621032.41999999993</v>
      </c>
      <c r="E20" s="37">
        <f>SUMIF('R-Existing'!$B$12:$B$461,$B20,'R-Existing'!E$12:E$461)</f>
        <v>0</v>
      </c>
      <c r="F20" s="37">
        <f>SUMIF('R-Existing'!$B$12:$B$461,$B20,'R-Existing'!F$12:F$461)</f>
        <v>0</v>
      </c>
      <c r="G20" s="37">
        <f>SUMIF('R-Existing'!$B$12:$B$461,$B20,'R-Existing'!G$12:G$461)</f>
        <v>58</v>
      </c>
      <c r="H20" s="37">
        <f>SUMIF('R-Existing'!$B$12:$B$461,$B20,'R-Existing'!H$12:H$461)</f>
        <v>117379.43</v>
      </c>
      <c r="I20" s="37">
        <f>SUMIF('R-Existing'!$B$12:$B$461,$B20,'R-Existing'!I$12:I$461)</f>
        <v>217.67000000000024</v>
      </c>
      <c r="J20" s="37">
        <f>SUMIF('R-Existing'!$B$12:$B$461,$B20,'R-Existing'!J$12:J$461)</f>
        <v>117597.09999999998</v>
      </c>
      <c r="K20" s="37">
        <f>SUMIF('R-Existing'!$B$12:$B$461,$B20,'R-Existing'!K$12:K$461)</f>
        <v>636.97999999999979</v>
      </c>
      <c r="L20" s="37">
        <f>SUMIF('R-Existing'!$B$12:$B$461,$B20,'R-Existing'!L$12:L$461)</f>
        <v>854.65</v>
      </c>
      <c r="M20" s="37">
        <f>SUMIF('R-Existing'!$B$12:$B$461,$B20,'R-Existing'!M$12:M$461)</f>
        <v>19304</v>
      </c>
      <c r="N20" s="37">
        <f>SUMIF('R-Existing'!$B$12:$B$461,$B20,'R-Existing'!N$12:N$461)</f>
        <v>0</v>
      </c>
      <c r="O20" s="37">
        <f>SUMIF('R-Existing'!$B$12:$B$461,$B20,'R-Existing'!O$12:O$461)</f>
        <v>12240.99</v>
      </c>
      <c r="P20" s="37">
        <f>SUMIF('R-Existing'!$B$12:$B$461,$B20,'R-Existing'!P$12:P$461)</f>
        <v>654.73000000000013</v>
      </c>
      <c r="Q20" s="37">
        <f>SUMIF('R-Existing'!$B$12:$B$461,$B20,'R-Existing'!Q$12:Q$461)</f>
        <v>11586.259999999998</v>
      </c>
      <c r="R20" s="37">
        <f>SUMIF('R-Existing'!$B$12:$B$461,$B20,'R-Existing'!R$12:R$461)</f>
        <v>199.92000000000002</v>
      </c>
      <c r="S20" s="37">
        <f>SUMIF('R-Existing'!$B$12:$B$461,$B20,'R-Existing'!S$12:S$461)</f>
        <v>105793.16999999997</v>
      </c>
      <c r="T20" s="37">
        <f>SUMIF('R-Existing'!$B$12:$B$461,$B20,'R-Existing'!T$12:T$461)</f>
        <v>105993.09</v>
      </c>
      <c r="U20" s="37">
        <f>SUMIF('R-Existing'!$B$12:$B$461,$B20,'R-Existing'!U$12:U$461)</f>
        <v>1</v>
      </c>
      <c r="V20" s="37">
        <f>SUMIF('R-Existing'!$B$12:$B$461,$B20,'R-Existing'!V$12:V$461)</f>
        <v>947.63663083333302</v>
      </c>
      <c r="W20" s="37">
        <f>SUMIF('R-Existing'!$B$12:$B$461,$B20,'R-Existing'!W$12:W$461)</f>
        <v>0</v>
      </c>
      <c r="X20" s="37">
        <f>SUMIF('R-Existing'!$B$12:$B$461,$B20,'R-Existing'!X$12:X$461)</f>
        <v>209</v>
      </c>
      <c r="Y20" s="37">
        <f>SUMIF('R-Existing'!$B$12:$B$461,$B20,'R-Existing'!Y$12:Y$461)</f>
        <v>0</v>
      </c>
      <c r="Z20" s="37">
        <f>SUMIF('R-Existing'!$B$12:$B$461,$B20,'R-Existing'!Z$12:Z$461)</f>
        <v>0</v>
      </c>
      <c r="AA20" s="37">
        <f>SUMIF('R-Existing'!$B$12:$B$461,$B20,'R-Existing'!AA$12:AA$461)</f>
        <v>0</v>
      </c>
      <c r="AB20" s="37">
        <f>SUMIF('R-Existing'!$B$12:$B$461,$B20,'R-Existing'!AB$12:AB$461)</f>
        <v>0</v>
      </c>
      <c r="AC20" s="37">
        <f>SUMIF('R-Existing'!$B$12:$B$461,$B20,'R-Existing'!AC$12:AC$461)</f>
        <v>31</v>
      </c>
      <c r="AD20" s="37">
        <f>SUMIF('R-Existing'!$B$12:$B$461,$B20,'R-Existing'!AD$12:AD$461)</f>
        <v>0</v>
      </c>
      <c r="AE20" s="56">
        <f>SUMIF('R-Existing'!$B$12:$B$461,$B20,'R-Existing'!AE$12:AE$461)</f>
        <v>9.6699999999999994E-2</v>
      </c>
      <c r="AF20" s="37">
        <f>SUMIF('R-Existing'!$B$12:$B$461,$B20,'R-Existing'!AF$12:AF$461)</f>
        <v>310.65233916666648</v>
      </c>
      <c r="AG20" s="37">
        <f>SUMIF('R-Existing'!$B$12:$B$461,$B20,'R-Existing'!AG$12:AG$461)</f>
        <v>0</v>
      </c>
      <c r="AH20" s="37">
        <f>SUMIF('R-Existing'!$B$12:$B$461,$B20,'R-Existing'!AH$12:AH$461)</f>
        <v>0</v>
      </c>
      <c r="AI20" s="37">
        <f>SUMIF('R-Existing'!$B$12:$B$461,$B20,'R-Existing'!AI$12:AI$461)</f>
        <v>27</v>
      </c>
      <c r="AJ20" s="37">
        <f>SUMIF('R-Existing'!$B$12:$B$461,$B20,'R-Existing'!AJ$12:AJ$461)</f>
        <v>6651.1</v>
      </c>
      <c r="AK20" s="37">
        <f>SUMIF('R-Existing'!$B$12:$B$461,$B20,'R-Existing'!AK$12:AK$461)</f>
        <v>0</v>
      </c>
      <c r="AL20" s="37">
        <f>SUMIF('R-Existing'!$B$12:$B$461,$B20,'R-Existing'!AL$12:AL$461)</f>
        <v>0</v>
      </c>
      <c r="AM20" s="37">
        <f>SUMIF('R-Existing'!$B$12:$B$461,$B20,'R-Existing'!AM$12:AM$461)</f>
        <v>0</v>
      </c>
      <c r="AN20" s="37">
        <f>SUMIF('R-Existing'!$B$12:$B$461,$B20,'R-Existing'!AN$12:AN$461)</f>
        <v>0</v>
      </c>
      <c r="AO20" s="37"/>
      <c r="AP20" s="37"/>
    </row>
    <row r="21" spans="1:42" x14ac:dyDescent="0.2">
      <c r="A21" s="1">
        <f t="shared" si="2"/>
        <v>1</v>
      </c>
      <c r="B21" s="101">
        <f t="shared" si="3"/>
        <v>43496</v>
      </c>
      <c r="C21" s="37">
        <f>SUMIF('R-Existing'!$B$12:$B$461,$B21,'R-Existing'!C$12:C$461)</f>
        <v>45077.37999999999</v>
      </c>
      <c r="D21" s="37">
        <f>SUMIF('R-Existing'!$B$12:$B$461,$B21,'R-Existing'!D$12:D$461)</f>
        <v>666109.79999999993</v>
      </c>
      <c r="E21" s="37">
        <f>SUMIF('R-Existing'!$B$12:$B$461,$B21,'R-Existing'!E$12:E$461)</f>
        <v>0</v>
      </c>
      <c r="F21" s="37">
        <f>SUMIF('R-Existing'!$B$12:$B$461,$B21,'R-Existing'!F$12:F$461)</f>
        <v>0</v>
      </c>
      <c r="G21" s="37">
        <f>SUMIF('R-Existing'!$B$12:$B$461,$B21,'R-Existing'!G$12:G$461)</f>
        <v>42</v>
      </c>
      <c r="H21" s="37">
        <f>SUMIF('R-Existing'!$B$12:$B$461,$B21,'R-Existing'!H$12:H$461)</f>
        <v>105793.17</v>
      </c>
      <c r="I21" s="37">
        <f>SUMIF('R-Existing'!$B$12:$B$461,$B21,'R-Existing'!I$12:I$461)</f>
        <v>199.92000000000132</v>
      </c>
      <c r="J21" s="37">
        <f>SUMIF('R-Existing'!$B$12:$B$461,$B21,'R-Existing'!J$12:J$461)</f>
        <v>105993.09</v>
      </c>
      <c r="K21" s="37">
        <f>SUMIF('R-Existing'!$B$12:$B$461,$B21,'R-Existing'!K$12:K$461)</f>
        <v>574.14999999999861</v>
      </c>
      <c r="L21" s="37">
        <f>SUMIF('R-Existing'!$B$12:$B$461,$B21,'R-Existing'!L$12:L$461)</f>
        <v>774.06999999999982</v>
      </c>
      <c r="M21" s="37">
        <f>SUMIF('R-Existing'!$B$12:$B$461,$B21,'R-Existing'!M$12:M$461)</f>
        <v>13300</v>
      </c>
      <c r="N21" s="37">
        <f>SUMIF('R-Existing'!$B$12:$B$461,$B21,'R-Existing'!N$12:N$461)</f>
        <v>0</v>
      </c>
      <c r="O21" s="37">
        <f>SUMIF('R-Existing'!$B$12:$B$461,$B21,'R-Existing'!O$12:O$461)</f>
        <v>7635.5</v>
      </c>
      <c r="P21" s="37">
        <f>SUMIF('R-Existing'!$B$12:$B$461,$B21,'R-Existing'!P$12:P$461)</f>
        <v>479.62</v>
      </c>
      <c r="Q21" s="37">
        <f>SUMIF('R-Existing'!$B$12:$B$461,$B21,'R-Existing'!Q$12:Q$461)</f>
        <v>7155.8799999999992</v>
      </c>
      <c r="R21" s="37">
        <f>SUMIF('R-Existing'!$B$12:$B$461,$B21,'R-Existing'!R$12:R$461)</f>
        <v>294.45</v>
      </c>
      <c r="S21" s="37">
        <f>SUMIF('R-Existing'!$B$12:$B$461,$B21,'R-Existing'!S$12:S$461)</f>
        <v>98637.289999999979</v>
      </c>
      <c r="T21" s="37">
        <f>SUMIF('R-Existing'!$B$12:$B$461,$B21,'R-Existing'!T$12:T$461)</f>
        <v>98931.74</v>
      </c>
      <c r="U21" s="37">
        <f>SUMIF('R-Existing'!$B$12:$B$461,$B21,'R-Existing'!U$12:U$461)</f>
        <v>1</v>
      </c>
      <c r="V21" s="37">
        <f>SUMIF('R-Existing'!$B$12:$B$461,$B21,'R-Existing'!V$12:V$461)</f>
        <v>854.12765024999987</v>
      </c>
      <c r="W21" s="37">
        <f>SUMIF('R-Existing'!$B$12:$B$461,$B21,'R-Existing'!W$12:W$461)</f>
        <v>0</v>
      </c>
      <c r="X21" s="37">
        <f>SUMIF('R-Existing'!$B$12:$B$461,$B21,'R-Existing'!X$12:X$461)</f>
        <v>209</v>
      </c>
      <c r="Y21" s="37">
        <f>SUMIF('R-Existing'!$B$12:$B$461,$B21,'R-Existing'!Y$12:Y$461)</f>
        <v>0</v>
      </c>
      <c r="Z21" s="37">
        <f>SUMIF('R-Existing'!$B$12:$B$461,$B21,'R-Existing'!Z$12:Z$461)</f>
        <v>0</v>
      </c>
      <c r="AA21" s="37">
        <f>SUMIF('R-Existing'!$B$12:$B$461,$B21,'R-Existing'!AA$12:AA$461)</f>
        <v>0</v>
      </c>
      <c r="AB21" s="37">
        <f>SUMIF('R-Existing'!$B$12:$B$461,$B21,'R-Existing'!AB$12:AB$461)</f>
        <v>0</v>
      </c>
      <c r="AC21" s="37">
        <f>SUMIF('R-Existing'!$B$12:$B$461,$B21,'R-Existing'!AC$12:AC$461)</f>
        <v>25</v>
      </c>
      <c r="AD21" s="37">
        <f>SUMIF('R-Existing'!$B$12:$B$461,$B21,'R-Existing'!AD$12:AD$461)</f>
        <v>0</v>
      </c>
      <c r="AE21" s="56">
        <f>SUMIF('R-Existing'!$B$12:$B$461,$B21,'R-Existing'!AE$12:AE$461)</f>
        <v>9.6699999999999994E-2</v>
      </c>
      <c r="AF21" s="37">
        <f>SUMIF('R-Existing'!$B$12:$B$461,$B21,'R-Existing'!AF$12:AF$461)</f>
        <v>279.99841274999989</v>
      </c>
      <c r="AG21" s="37">
        <f>SUMIF('R-Existing'!$B$12:$B$461,$B21,'R-Existing'!AG$12:AG$461)</f>
        <v>0</v>
      </c>
      <c r="AH21" s="37">
        <f>SUMIF('R-Existing'!$B$12:$B$461,$B21,'R-Existing'!AH$12:AH$461)</f>
        <v>0</v>
      </c>
      <c r="AI21" s="37">
        <f>SUMIF('R-Existing'!$B$12:$B$461,$B21,'R-Existing'!AI$12:AI$461)</f>
        <v>17</v>
      </c>
      <c r="AJ21" s="37">
        <f>SUMIF('R-Existing'!$B$12:$B$461,$B21,'R-Existing'!AJ$12:AJ$461)</f>
        <v>4082.5</v>
      </c>
      <c r="AK21" s="37">
        <f>SUMIF('R-Existing'!$B$12:$B$461,$B21,'R-Existing'!AK$12:AK$461)</f>
        <v>0</v>
      </c>
      <c r="AL21" s="37">
        <f>SUMIF('R-Existing'!$B$12:$B$461,$B21,'R-Existing'!AL$12:AL$461)</f>
        <v>0</v>
      </c>
      <c r="AM21" s="37">
        <f>SUMIF('R-Existing'!$B$12:$B$461,$B21,'R-Existing'!AM$12:AM$461)</f>
        <v>0</v>
      </c>
      <c r="AN21" s="37">
        <f>SUMIF('R-Existing'!$B$12:$B$461,$B21,'R-Existing'!AN$12:AN$461)</f>
        <v>0</v>
      </c>
      <c r="AO21" s="37"/>
      <c r="AP21" s="37"/>
    </row>
    <row r="22" spans="1:42" x14ac:dyDescent="0.2">
      <c r="A22" s="1">
        <f t="shared" si="2"/>
        <v>2</v>
      </c>
      <c r="B22" s="101">
        <f t="shared" si="3"/>
        <v>43524</v>
      </c>
      <c r="C22" s="37">
        <f>SUMIF('R-Existing'!$B$12:$B$461,$B22,'R-Existing'!C$12:C$461)</f>
        <v>52427.19</v>
      </c>
      <c r="D22" s="37">
        <f>SUMIF('R-Existing'!$B$12:$B$461,$B22,'R-Existing'!D$12:D$461)</f>
        <v>718536.99</v>
      </c>
      <c r="E22" s="37">
        <f>SUMIF('R-Existing'!$B$12:$B$461,$B22,'R-Existing'!E$12:E$461)</f>
        <v>0</v>
      </c>
      <c r="F22" s="37">
        <f>SUMIF('R-Existing'!$B$12:$B$461,$B22,'R-Existing'!F$12:F$461)</f>
        <v>0</v>
      </c>
      <c r="G22" s="37">
        <f>SUMIF('R-Existing'!$B$12:$B$461,$B22,'R-Existing'!G$12:G$461)</f>
        <v>40</v>
      </c>
      <c r="H22" s="37">
        <f>SUMIF('R-Existing'!$B$12:$B$461,$B22,'R-Existing'!H$12:H$461)</f>
        <v>98637.29</v>
      </c>
      <c r="I22" s="37">
        <f>SUMIF('R-Existing'!$B$12:$B$461,$B22,'R-Existing'!I$12:I$461)</f>
        <v>294.44999999999891</v>
      </c>
      <c r="J22" s="37">
        <f>SUMIF('R-Existing'!$B$12:$B$461,$B22,'R-Existing'!J$12:J$461)</f>
        <v>98931.74</v>
      </c>
      <c r="K22" s="37">
        <f>SUMIF('R-Existing'!$B$12:$B$461,$B22,'R-Existing'!K$12:K$461)</f>
        <v>535.89000000000101</v>
      </c>
      <c r="L22" s="37">
        <f>SUMIF('R-Existing'!$B$12:$B$461,$B22,'R-Existing'!L$12:L$461)</f>
        <v>830.34</v>
      </c>
      <c r="M22" s="37">
        <f>SUMIF('R-Existing'!$B$12:$B$461,$B22,'R-Existing'!M$12:M$461)</f>
        <v>10754</v>
      </c>
      <c r="N22" s="37">
        <f>SUMIF('R-Existing'!$B$12:$B$461,$B22,'R-Existing'!N$12:N$461)</f>
        <v>0</v>
      </c>
      <c r="O22" s="37">
        <f>SUMIF('R-Existing'!$B$12:$B$461,$B22,'R-Existing'!O$12:O$461)</f>
        <v>3840.59</v>
      </c>
      <c r="P22" s="37">
        <f>SUMIF('R-Existing'!$B$12:$B$461,$B22,'R-Existing'!P$12:P$461)</f>
        <v>375.39000000000004</v>
      </c>
      <c r="Q22" s="37">
        <f>SUMIF('R-Existing'!$B$12:$B$461,$B22,'R-Existing'!Q$12:Q$461)</f>
        <v>3465.2</v>
      </c>
      <c r="R22" s="37">
        <f>SUMIF('R-Existing'!$B$12:$B$461,$B22,'R-Existing'!R$12:R$461)</f>
        <v>454.95</v>
      </c>
      <c r="S22" s="37">
        <f>SUMIF('R-Existing'!$B$12:$B$461,$B22,'R-Existing'!S$12:S$461)</f>
        <v>95172.089999999982</v>
      </c>
      <c r="T22" s="37">
        <f>SUMIF('R-Existing'!$B$12:$B$461,$B22,'R-Existing'!T$12:T$461)</f>
        <v>95627.040000000008</v>
      </c>
      <c r="U22" s="37">
        <f>SUMIF('R-Existing'!$B$12:$B$461,$B22,'R-Existing'!U$12:U$461)</f>
        <v>1</v>
      </c>
      <c r="V22" s="37">
        <f>SUMIF('R-Existing'!$B$12:$B$461,$B22,'R-Existing'!V$12:V$461)</f>
        <v>797.22493816666656</v>
      </c>
      <c r="W22" s="37">
        <f>SUMIF('R-Existing'!$B$12:$B$461,$B22,'R-Existing'!W$12:W$461)</f>
        <v>0</v>
      </c>
      <c r="X22" s="37">
        <f>SUMIF('R-Existing'!$B$12:$B$461,$B22,'R-Existing'!X$12:X$461)</f>
        <v>209</v>
      </c>
      <c r="Y22" s="37">
        <f>SUMIF('R-Existing'!$B$12:$B$461,$B22,'R-Existing'!Y$12:Y$461)</f>
        <v>0</v>
      </c>
      <c r="Z22" s="37">
        <f>SUMIF('R-Existing'!$B$12:$B$461,$B22,'R-Existing'!Z$12:Z$461)</f>
        <v>0</v>
      </c>
      <c r="AA22" s="37">
        <f>SUMIF('R-Existing'!$B$12:$B$461,$B22,'R-Existing'!AA$12:AA$461)</f>
        <v>0</v>
      </c>
      <c r="AB22" s="37">
        <f>SUMIF('R-Existing'!$B$12:$B$461,$B22,'R-Existing'!AB$12:AB$461)</f>
        <v>0</v>
      </c>
      <c r="AC22" s="37">
        <f>SUMIF('R-Existing'!$B$12:$B$461,$B22,'R-Existing'!AC$12:AC$461)</f>
        <v>31</v>
      </c>
      <c r="AD22" s="37">
        <f>SUMIF('R-Existing'!$B$12:$B$461,$B22,'R-Existing'!AD$12:AD$461)</f>
        <v>0</v>
      </c>
      <c r="AE22" s="56">
        <f>SUMIF('R-Existing'!$B$12:$B$461,$B22,'R-Existing'!AE$12:AE$461)</f>
        <v>9.6699999999999994E-2</v>
      </c>
      <c r="AF22" s="37">
        <f>SUMIF('R-Existing'!$B$12:$B$461,$B22,'R-Existing'!AF$12:AF$461)</f>
        <v>261.3446798333332</v>
      </c>
      <c r="AG22" s="37">
        <f>SUMIF('R-Existing'!$B$12:$B$461,$B22,'R-Existing'!AG$12:AG$461)</f>
        <v>0</v>
      </c>
      <c r="AH22" s="37">
        <f>SUMIF('R-Existing'!$B$12:$B$461,$B22,'R-Existing'!AH$12:AH$461)</f>
        <v>0</v>
      </c>
      <c r="AI22" s="37">
        <f>SUMIF('R-Existing'!$B$12:$B$461,$B22,'R-Existing'!AI$12:AI$461)</f>
        <v>9</v>
      </c>
      <c r="AJ22" s="37">
        <f>SUMIF('R-Existing'!$B$12:$B$461,$B22,'R-Existing'!AJ$12:AJ$461)</f>
        <v>2128</v>
      </c>
      <c r="AK22" s="37">
        <f>SUMIF('R-Existing'!$B$12:$B$461,$B22,'R-Existing'!AK$12:AK$461)</f>
        <v>0</v>
      </c>
      <c r="AL22" s="37">
        <f>SUMIF('R-Existing'!$B$12:$B$461,$B22,'R-Existing'!AL$12:AL$461)</f>
        <v>0</v>
      </c>
      <c r="AM22" s="37">
        <f>SUMIF('R-Existing'!$B$12:$B$461,$B22,'R-Existing'!AM$12:AM$461)</f>
        <v>0</v>
      </c>
      <c r="AN22" s="37">
        <f>SUMIF('R-Existing'!$B$12:$B$461,$B22,'R-Existing'!AN$12:AN$461)</f>
        <v>0</v>
      </c>
      <c r="AO22" s="37"/>
      <c r="AP22" s="37"/>
    </row>
    <row r="23" spans="1:42" x14ac:dyDescent="0.2">
      <c r="A23" s="1">
        <f t="shared" si="2"/>
        <v>3</v>
      </c>
      <c r="B23" s="101">
        <f t="shared" si="3"/>
        <v>43555</v>
      </c>
      <c r="C23" s="37">
        <f>SUMIF('R-Existing'!$B$12:$B$461,$B23,'R-Existing'!C$12:C$461)</f>
        <v>70276.73000000001</v>
      </c>
      <c r="D23" s="37">
        <f>SUMIF('R-Existing'!$B$12:$B$461,$B23,'R-Existing'!D$12:D$461)</f>
        <v>788813.72</v>
      </c>
      <c r="E23" s="37">
        <f>SUMIF('R-Existing'!$B$12:$B$461,$B23,'R-Existing'!E$12:E$461)</f>
        <v>0</v>
      </c>
      <c r="F23" s="37">
        <f>SUMIF('R-Existing'!$B$12:$B$461,$B23,'R-Existing'!F$12:F$461)</f>
        <v>0</v>
      </c>
      <c r="G23" s="37">
        <f>SUMIF('R-Existing'!$B$12:$B$461,$B23,'R-Existing'!G$12:G$461)</f>
        <v>42</v>
      </c>
      <c r="H23" s="37">
        <f>SUMIF('R-Existing'!$B$12:$B$461,$B23,'R-Existing'!H$12:H$461)</f>
        <v>95172.089999999982</v>
      </c>
      <c r="I23" s="37">
        <f>SUMIF('R-Existing'!$B$12:$B$461,$B23,'R-Existing'!I$12:I$461)</f>
        <v>454.9499999999984</v>
      </c>
      <c r="J23" s="37">
        <f>SUMIF('R-Existing'!$B$12:$B$461,$B23,'R-Existing'!J$12:J$461)</f>
        <v>95627.040000000008</v>
      </c>
      <c r="K23" s="37">
        <f>SUMIF('R-Existing'!$B$12:$B$461,$B23,'R-Existing'!K$12:K$461)</f>
        <v>517.96000000000151</v>
      </c>
      <c r="L23" s="37">
        <f>SUMIF('R-Existing'!$B$12:$B$461,$B23,'R-Existing'!L$12:L$461)</f>
        <v>972.90999999999974</v>
      </c>
      <c r="M23" s="37">
        <f>SUMIF('R-Existing'!$B$12:$B$461,$B23,'R-Existing'!M$12:M$461)</f>
        <v>13566</v>
      </c>
      <c r="N23" s="37">
        <f>SUMIF('R-Existing'!$B$12:$B$461,$B23,'R-Existing'!N$12:N$461)</f>
        <v>0</v>
      </c>
      <c r="O23" s="37">
        <f>SUMIF('R-Existing'!$B$12:$B$461,$B23,'R-Existing'!O$12:O$461)</f>
        <v>8550</v>
      </c>
      <c r="P23" s="37">
        <f>SUMIF('R-Existing'!$B$12:$B$461,$B23,'R-Existing'!P$12:P$461)</f>
        <v>703.5</v>
      </c>
      <c r="Q23" s="37">
        <f>SUMIF('R-Existing'!$B$12:$B$461,$B23,'R-Existing'!Q$12:Q$461)</f>
        <v>7846.5000000000009</v>
      </c>
      <c r="R23" s="37">
        <f>SUMIF('R-Existing'!$B$12:$B$461,$B23,'R-Existing'!R$12:R$461)</f>
        <v>269.40999999999997</v>
      </c>
      <c r="S23" s="37">
        <f>SUMIF('R-Existing'!$B$12:$B$461,$B23,'R-Existing'!S$12:S$461)</f>
        <v>87325.589999999967</v>
      </c>
      <c r="T23" s="37">
        <f>SUMIF('R-Existing'!$B$12:$B$461,$B23,'R-Existing'!T$12:T$461)</f>
        <v>87594.999999999985</v>
      </c>
      <c r="U23" s="37">
        <f>SUMIF('R-Existing'!$B$12:$B$461,$B23,'R-Existing'!U$12:U$461)</f>
        <v>1</v>
      </c>
      <c r="V23" s="37">
        <f>SUMIF('R-Existing'!$B$12:$B$461,$B23,'R-Existing'!V$12:V$461)</f>
        <v>770.59456399999999</v>
      </c>
      <c r="W23" s="37">
        <f>SUMIF('R-Existing'!$B$12:$B$461,$B23,'R-Existing'!W$12:W$461)</f>
        <v>0</v>
      </c>
      <c r="X23" s="37">
        <f>SUMIF('R-Existing'!$B$12:$B$461,$B23,'R-Existing'!X$12:X$461)</f>
        <v>209</v>
      </c>
      <c r="Y23" s="37">
        <f>SUMIF('R-Existing'!$B$12:$B$461,$B23,'R-Existing'!Y$12:Y$461)</f>
        <v>0</v>
      </c>
      <c r="Z23" s="37">
        <f>SUMIF('R-Existing'!$B$12:$B$461,$B23,'R-Existing'!Z$12:Z$461)</f>
        <v>0</v>
      </c>
      <c r="AA23" s="37">
        <f>SUMIF('R-Existing'!$B$12:$B$461,$B23,'R-Existing'!AA$12:AA$461)</f>
        <v>0</v>
      </c>
      <c r="AB23" s="37">
        <f>SUMIF('R-Existing'!$B$12:$B$461,$B23,'R-Existing'!AB$12:AB$461)</f>
        <v>0</v>
      </c>
      <c r="AC23" s="37">
        <f>SUMIF('R-Existing'!$B$12:$B$461,$B23,'R-Existing'!AC$12:AC$461)</f>
        <v>24</v>
      </c>
      <c r="AD23" s="37">
        <f>SUMIF('R-Existing'!$B$12:$B$461,$B23,'R-Existing'!AD$12:AD$461)</f>
        <v>0</v>
      </c>
      <c r="AE23" s="56">
        <f>SUMIF('R-Existing'!$B$12:$B$461,$B23,'R-Existing'!AE$12:AE$461)</f>
        <v>9.6699999999999994E-2</v>
      </c>
      <c r="AF23" s="37">
        <f>SUMIF('R-Existing'!$B$12:$B$461,$B23,'R-Existing'!AF$12:AF$461)</f>
        <v>252.61476399999989</v>
      </c>
      <c r="AG23" s="37">
        <f>SUMIF('R-Existing'!$B$12:$B$461,$B23,'R-Existing'!AG$12:AG$461)</f>
        <v>0</v>
      </c>
      <c r="AH23" s="37">
        <f>SUMIF('R-Existing'!$B$12:$B$461,$B23,'R-Existing'!AH$12:AH$461)</f>
        <v>0</v>
      </c>
      <c r="AI23" s="37">
        <f>SUMIF('R-Existing'!$B$12:$B$461,$B23,'R-Existing'!AI$12:AI$461)</f>
        <v>18</v>
      </c>
      <c r="AJ23" s="37">
        <f>SUMIF('R-Existing'!$B$12:$B$461,$B23,'R-Existing'!AJ$12:AJ$461)</f>
        <v>4788</v>
      </c>
      <c r="AK23" s="37">
        <f>SUMIF('R-Existing'!$B$12:$B$461,$B23,'R-Existing'!AK$12:AK$461)</f>
        <v>0</v>
      </c>
      <c r="AL23" s="37">
        <f>SUMIF('R-Existing'!$B$12:$B$461,$B23,'R-Existing'!AL$12:AL$461)</f>
        <v>0</v>
      </c>
      <c r="AM23" s="37">
        <f>SUMIF('R-Existing'!$B$12:$B$461,$B23,'R-Existing'!AM$12:AM$461)</f>
        <v>0</v>
      </c>
      <c r="AN23" s="37">
        <f>SUMIF('R-Existing'!$B$12:$B$461,$B23,'R-Existing'!AN$12:AN$461)</f>
        <v>0</v>
      </c>
      <c r="AO23" s="37"/>
      <c r="AP23" s="37"/>
    </row>
    <row r="24" spans="1:42" x14ac:dyDescent="0.2">
      <c r="A24" s="1">
        <f t="shared" si="2"/>
        <v>4</v>
      </c>
      <c r="B24" s="101">
        <f t="shared" si="3"/>
        <v>43585</v>
      </c>
      <c r="C24" s="37">
        <f>SUMIF('R-Existing'!$B$12:$B$461,$B24,'R-Existing'!C$12:C$461)</f>
        <v>75230.62999999999</v>
      </c>
      <c r="D24" s="37">
        <f>SUMIF('R-Existing'!$B$12:$B$461,$B24,'R-Existing'!D$12:D$461)</f>
        <v>864044.35</v>
      </c>
      <c r="E24" s="37">
        <f>SUMIF('R-Existing'!$B$12:$B$461,$B24,'R-Existing'!E$12:E$461)</f>
        <v>0</v>
      </c>
      <c r="F24" s="37">
        <f>SUMIF('R-Existing'!$B$12:$B$461,$B24,'R-Existing'!F$12:F$461)</f>
        <v>0</v>
      </c>
      <c r="G24" s="37">
        <f>SUMIF('R-Existing'!$B$12:$B$461,$B24,'R-Existing'!G$12:G$461)</f>
        <v>57</v>
      </c>
      <c r="H24" s="37">
        <f>SUMIF('R-Existing'!$B$12:$B$461,$B24,'R-Existing'!H$12:H$461)</f>
        <v>87325.589999999967</v>
      </c>
      <c r="I24" s="37">
        <f>SUMIF('R-Existing'!$B$12:$B$461,$B24,'R-Existing'!I$12:I$461)</f>
        <v>269.40999999999906</v>
      </c>
      <c r="J24" s="37">
        <f>SUMIF('R-Existing'!$B$12:$B$461,$B24,'R-Existing'!J$12:J$461)</f>
        <v>87594.999999999985</v>
      </c>
      <c r="K24" s="37">
        <f>SUMIF('R-Existing'!$B$12:$B$461,$B24,'R-Existing'!K$12:K$461)</f>
        <v>474.48000000000087</v>
      </c>
      <c r="L24" s="37">
        <f>SUMIF('R-Existing'!$B$12:$B$461,$B24,'R-Existing'!L$12:L$461)</f>
        <v>743.89</v>
      </c>
      <c r="M24" s="37">
        <f>SUMIF('R-Existing'!$B$12:$B$461,$B24,'R-Existing'!M$12:M$461)</f>
        <v>15903</v>
      </c>
      <c r="N24" s="37">
        <f>SUMIF('R-Existing'!$B$12:$B$461,$B24,'R-Existing'!N$12:N$461)</f>
        <v>0</v>
      </c>
      <c r="O24" s="37">
        <f>SUMIF('R-Existing'!$B$12:$B$461,$B24,'R-Existing'!O$12:O$461)</f>
        <v>6042.03</v>
      </c>
      <c r="P24" s="37">
        <f>SUMIF('R-Existing'!$B$12:$B$461,$B24,'R-Existing'!P$12:P$461)</f>
        <v>489.16</v>
      </c>
      <c r="Q24" s="37">
        <f>SUMIF('R-Existing'!$B$12:$B$461,$B24,'R-Existing'!Q$12:Q$461)</f>
        <v>5552.8700000000008</v>
      </c>
      <c r="R24" s="37">
        <f>SUMIF('R-Existing'!$B$12:$B$461,$B24,'R-Existing'!R$12:R$461)</f>
        <v>254.73000000000002</v>
      </c>
      <c r="S24" s="37">
        <f>SUMIF('R-Existing'!$B$12:$B$461,$B24,'R-Existing'!S$12:S$461)</f>
        <v>81772.719999999972</v>
      </c>
      <c r="T24" s="37">
        <f>SUMIF('R-Existing'!$B$12:$B$461,$B24,'R-Existing'!T$12:T$461)</f>
        <v>82027.450000000012</v>
      </c>
      <c r="U24" s="37">
        <f>SUMIF('R-Existing'!$B$12:$B$461,$B24,'R-Existing'!U$12:U$461)</f>
        <v>1</v>
      </c>
      <c r="V24" s="37">
        <f>SUMIF('R-Existing'!$B$12:$B$461,$B24,'R-Existing'!V$12:V$461)</f>
        <v>705.86970833333316</v>
      </c>
      <c r="W24" s="37">
        <f>SUMIF('R-Existing'!$B$12:$B$461,$B24,'R-Existing'!W$12:W$461)</f>
        <v>0</v>
      </c>
      <c r="X24" s="37">
        <f>SUMIF('R-Existing'!$B$12:$B$461,$B24,'R-Existing'!X$12:X$461)</f>
        <v>209</v>
      </c>
      <c r="Y24" s="37">
        <f>SUMIF('R-Existing'!$B$12:$B$461,$B24,'R-Existing'!Y$12:Y$461)</f>
        <v>0</v>
      </c>
      <c r="Z24" s="37">
        <f>SUMIF('R-Existing'!$B$12:$B$461,$B24,'R-Existing'!Z$12:Z$461)</f>
        <v>0</v>
      </c>
      <c r="AA24" s="37">
        <f>SUMIF('R-Existing'!$B$12:$B$461,$B24,'R-Existing'!AA$12:AA$461)</f>
        <v>0</v>
      </c>
      <c r="AB24" s="37">
        <f>SUMIF('R-Existing'!$B$12:$B$461,$B24,'R-Existing'!AB$12:AB$461)</f>
        <v>0</v>
      </c>
      <c r="AC24" s="37">
        <f>SUMIF('R-Existing'!$B$12:$B$461,$B24,'R-Existing'!AC$12:AC$461)</f>
        <v>42</v>
      </c>
      <c r="AD24" s="37">
        <f>SUMIF('R-Existing'!$B$12:$B$461,$B24,'R-Existing'!AD$12:AD$461)</f>
        <v>0</v>
      </c>
      <c r="AE24" s="56">
        <f>SUMIF('R-Existing'!$B$12:$B$461,$B24,'R-Existing'!AE$12:AE$461)</f>
        <v>9.6699999999999994E-2</v>
      </c>
      <c r="AF24" s="37">
        <f>SUMIF('R-Existing'!$B$12:$B$461,$B24,'R-Existing'!AF$12:AF$461)</f>
        <v>231.39679166666653</v>
      </c>
      <c r="AG24" s="37">
        <f>SUMIF('R-Existing'!$B$12:$B$461,$B24,'R-Existing'!AG$12:AG$461)</f>
        <v>0</v>
      </c>
      <c r="AH24" s="37">
        <f>SUMIF('R-Existing'!$B$12:$B$461,$B24,'R-Existing'!AH$12:AH$461)</f>
        <v>0</v>
      </c>
      <c r="AI24" s="37">
        <f>SUMIF('R-Existing'!$B$12:$B$461,$B24,'R-Existing'!AI$12:AI$461)</f>
        <v>15</v>
      </c>
      <c r="AJ24" s="37">
        <f>SUMIF('R-Existing'!$B$12:$B$461,$B24,'R-Existing'!AJ$12:AJ$461)</f>
        <v>3261.62</v>
      </c>
      <c r="AK24" s="37">
        <f>SUMIF('R-Existing'!$B$12:$B$461,$B24,'R-Existing'!AK$12:AK$461)</f>
        <v>0</v>
      </c>
      <c r="AL24" s="37">
        <f>SUMIF('R-Existing'!$B$12:$B$461,$B24,'R-Existing'!AL$12:AL$461)</f>
        <v>0</v>
      </c>
      <c r="AM24" s="37">
        <f>SUMIF('R-Existing'!$B$12:$B$461,$B24,'R-Existing'!AM$12:AM$461)</f>
        <v>0</v>
      </c>
      <c r="AN24" s="37">
        <f>SUMIF('R-Existing'!$B$12:$B$461,$B24,'R-Existing'!AN$12:AN$461)</f>
        <v>0</v>
      </c>
      <c r="AO24" s="37"/>
      <c r="AP24" s="37"/>
    </row>
    <row r="25" spans="1:42" x14ac:dyDescent="0.2">
      <c r="A25" s="1">
        <f t="shared" si="2"/>
        <v>5</v>
      </c>
      <c r="B25" s="101">
        <f t="shared" si="3"/>
        <v>43616</v>
      </c>
      <c r="C25" s="37">
        <f>SUMIF('R-Existing'!$B$12:$B$461,$B25,'R-Existing'!C$12:C$461)</f>
        <v>87050.550000000047</v>
      </c>
      <c r="D25" s="37">
        <f>SUMIF('R-Existing'!$B$12:$B$461,$B25,'R-Existing'!D$12:D$461)</f>
        <v>951094.9</v>
      </c>
      <c r="E25" s="37">
        <f>SUMIF('R-Existing'!$B$12:$B$461,$B25,'R-Existing'!E$12:E$461)</f>
        <v>0</v>
      </c>
      <c r="F25" s="37">
        <f>SUMIF('R-Existing'!$B$12:$B$461,$B25,'R-Existing'!F$12:F$461)</f>
        <v>0</v>
      </c>
      <c r="G25" s="37">
        <f>SUMIF('R-Existing'!$B$12:$B$461,$B25,'R-Existing'!G$12:G$461)</f>
        <v>66</v>
      </c>
      <c r="H25" s="37">
        <f>SUMIF('R-Existing'!$B$12:$B$461,$B25,'R-Existing'!H$12:H$461)</f>
        <v>81772.719999999987</v>
      </c>
      <c r="I25" s="37">
        <f>SUMIF('R-Existing'!$B$12:$B$461,$B25,'R-Existing'!I$12:I$461)</f>
        <v>254.72999999999959</v>
      </c>
      <c r="J25" s="37">
        <f>SUMIF('R-Existing'!$B$12:$B$461,$B25,'R-Existing'!J$12:J$461)</f>
        <v>82027.450000000012</v>
      </c>
      <c r="K25" s="37">
        <f>SUMIF('R-Existing'!$B$12:$B$461,$B25,'R-Existing'!K$12:K$461)</f>
        <v>444.3300000000005</v>
      </c>
      <c r="L25" s="37">
        <f>SUMIF('R-Existing'!$B$12:$B$461,$B25,'R-Existing'!L$12:L$461)</f>
        <v>699.06</v>
      </c>
      <c r="M25" s="37">
        <f>SUMIF('R-Existing'!$B$12:$B$461,$B25,'R-Existing'!M$12:M$461)</f>
        <v>19912</v>
      </c>
      <c r="N25" s="37">
        <f>SUMIF('R-Existing'!$B$12:$B$461,$B25,'R-Existing'!N$12:N$461)</f>
        <v>0</v>
      </c>
      <c r="O25" s="37">
        <f>SUMIF('R-Existing'!$B$12:$B$461,$B25,'R-Existing'!O$12:O$461)</f>
        <v>10810.51</v>
      </c>
      <c r="P25" s="37">
        <f>SUMIF('R-Existing'!$B$12:$B$461,$B25,'R-Existing'!P$12:P$461)</f>
        <v>573.72</v>
      </c>
      <c r="Q25" s="37">
        <f>SUMIF('R-Existing'!$B$12:$B$461,$B25,'R-Existing'!Q$12:Q$461)</f>
        <v>10236.789999999999</v>
      </c>
      <c r="R25" s="37">
        <f>SUMIF('R-Existing'!$B$12:$B$461,$B25,'R-Existing'!R$12:R$461)</f>
        <v>125.34</v>
      </c>
      <c r="S25" s="37">
        <f>SUMIF('R-Existing'!$B$12:$B$461,$B25,'R-Existing'!S$12:S$461)</f>
        <v>71535.930000000008</v>
      </c>
      <c r="T25" s="37">
        <f>SUMIF('R-Existing'!$B$12:$B$461,$B25,'R-Existing'!T$12:T$461)</f>
        <v>71661.27</v>
      </c>
      <c r="U25" s="37">
        <f>SUMIF('R-Existing'!$B$12:$B$461,$B25,'R-Existing'!U$12:U$461)</f>
        <v>1</v>
      </c>
      <c r="V25" s="37">
        <f>SUMIF('R-Existing'!$B$12:$B$461,$B25,'R-Existing'!V$12:V$461)</f>
        <v>661.00453458333334</v>
      </c>
      <c r="W25" s="37">
        <f>SUMIF('R-Existing'!$B$12:$B$461,$B25,'R-Existing'!W$12:W$461)</f>
        <v>0</v>
      </c>
      <c r="X25" s="37">
        <f>SUMIF('R-Existing'!$B$12:$B$461,$B25,'R-Existing'!X$12:X$461)</f>
        <v>209</v>
      </c>
      <c r="Y25" s="37">
        <f>SUMIF('R-Existing'!$B$12:$B$461,$B25,'R-Existing'!Y$12:Y$461)</f>
        <v>0</v>
      </c>
      <c r="Z25" s="37">
        <f>SUMIF('R-Existing'!$B$12:$B$461,$B25,'R-Existing'!Z$12:Z$461)</f>
        <v>0</v>
      </c>
      <c r="AA25" s="37">
        <f>SUMIF('R-Existing'!$B$12:$B$461,$B25,'R-Existing'!AA$12:AA$461)</f>
        <v>0</v>
      </c>
      <c r="AB25" s="37">
        <f>SUMIF('R-Existing'!$B$12:$B$461,$B25,'R-Existing'!AB$12:AB$461)</f>
        <v>0</v>
      </c>
      <c r="AC25" s="37">
        <f>SUMIF('R-Existing'!$B$12:$B$461,$B25,'R-Existing'!AC$12:AC$461)</f>
        <v>43</v>
      </c>
      <c r="AD25" s="37">
        <f>SUMIF('R-Existing'!$B$12:$B$461,$B25,'R-Existing'!AD$12:AD$461)</f>
        <v>0</v>
      </c>
      <c r="AE25" s="56">
        <f>SUMIF('R-Existing'!$B$12:$B$461,$B25,'R-Existing'!AE$12:AE$461)</f>
        <v>9.6699999999999994E-2</v>
      </c>
      <c r="AF25" s="37">
        <f>SUMIF('R-Existing'!$B$12:$B$461,$B25,'R-Existing'!AF$12:AF$461)</f>
        <v>216.6891804166666</v>
      </c>
      <c r="AG25" s="37">
        <f>SUMIF('R-Existing'!$B$12:$B$461,$B25,'R-Existing'!AG$12:AG$461)</f>
        <v>0</v>
      </c>
      <c r="AH25" s="37">
        <f>SUMIF('R-Existing'!$B$12:$B$461,$B25,'R-Existing'!AH$12:AH$461)</f>
        <v>0</v>
      </c>
      <c r="AI25" s="37">
        <f>SUMIF('R-Existing'!$B$12:$B$461,$B25,'R-Existing'!AI$12:AI$461)</f>
        <v>23</v>
      </c>
      <c r="AJ25" s="37">
        <f>SUMIF('R-Existing'!$B$12:$B$461,$B25,'R-Existing'!AJ$12:AJ$461)</f>
        <v>6003.51</v>
      </c>
      <c r="AK25" s="37">
        <f>SUMIF('R-Existing'!$B$12:$B$461,$B25,'R-Existing'!AK$12:AK$461)</f>
        <v>0</v>
      </c>
      <c r="AL25" s="37">
        <f>SUMIF('R-Existing'!$B$12:$B$461,$B25,'R-Existing'!AL$12:AL$461)</f>
        <v>0</v>
      </c>
      <c r="AM25" s="37">
        <f>SUMIF('R-Existing'!$B$12:$B$461,$B25,'R-Existing'!AM$12:AM$461)</f>
        <v>0</v>
      </c>
      <c r="AN25" s="37">
        <f>SUMIF('R-Existing'!$B$12:$B$461,$B25,'R-Existing'!AN$12:AN$461)</f>
        <v>0</v>
      </c>
      <c r="AO25" s="37"/>
      <c r="AP25" s="37"/>
    </row>
    <row r="26" spans="1:42" x14ac:dyDescent="0.2">
      <c r="A26" s="1">
        <f t="shared" si="2"/>
        <v>6</v>
      </c>
      <c r="B26" s="101">
        <f t="shared" si="3"/>
        <v>43646</v>
      </c>
      <c r="C26" s="37">
        <f>SUMIF('R-Existing'!$B$12:$B$461,$B26,'R-Existing'!C$12:C$461)</f>
        <v>84252.57</v>
      </c>
      <c r="D26" s="37">
        <f>SUMIF('R-Existing'!$B$12:$B$461,$B26,'R-Existing'!D$12:D$461)</f>
        <v>1035347.47</v>
      </c>
      <c r="E26" s="37">
        <f>SUMIF('R-Existing'!$B$12:$B$461,$B26,'R-Existing'!E$12:E$461)</f>
        <v>0</v>
      </c>
      <c r="F26" s="37">
        <f>SUMIF('R-Existing'!$B$12:$B$461,$B26,'R-Existing'!F$12:F$461)</f>
        <v>0</v>
      </c>
      <c r="G26" s="37">
        <f>SUMIF('R-Existing'!$B$12:$B$461,$B26,'R-Existing'!G$12:G$461)</f>
        <v>78</v>
      </c>
      <c r="H26" s="37">
        <f>SUMIF('R-Existing'!$B$12:$B$461,$B26,'R-Existing'!H$12:H$461)</f>
        <v>71535.930000000008</v>
      </c>
      <c r="I26" s="37">
        <f>SUMIF('R-Existing'!$B$12:$B$461,$B26,'R-Existing'!I$12:I$461)</f>
        <v>125.33999999999995</v>
      </c>
      <c r="J26" s="37">
        <f>SUMIF('R-Existing'!$B$12:$B$461,$B26,'R-Existing'!J$12:J$461)</f>
        <v>71661.27</v>
      </c>
      <c r="K26" s="37">
        <f>SUMIF('R-Existing'!$B$12:$B$461,$B26,'R-Existing'!K$12:K$461)</f>
        <v>388.17000000000007</v>
      </c>
      <c r="L26" s="37">
        <f>SUMIF('R-Existing'!$B$12:$B$461,$B26,'R-Existing'!L$12:L$461)</f>
        <v>513.51</v>
      </c>
      <c r="M26" s="37">
        <f>SUMIF('R-Existing'!$B$12:$B$461,$B26,'R-Existing'!M$12:M$461)</f>
        <v>21888</v>
      </c>
      <c r="N26" s="37">
        <f>SUMIF('R-Existing'!$B$12:$B$461,$B26,'R-Existing'!N$12:N$461)</f>
        <v>0</v>
      </c>
      <c r="O26" s="37">
        <f>SUMIF('R-Existing'!$B$12:$B$461,$B26,'R-Existing'!O$12:O$461)</f>
        <v>9413.7199999999993</v>
      </c>
      <c r="P26" s="37">
        <f>SUMIF('R-Existing'!$B$12:$B$461,$B26,'R-Existing'!P$12:P$461)</f>
        <v>435.16999999999996</v>
      </c>
      <c r="Q26" s="37">
        <f>SUMIF('R-Existing'!$B$12:$B$461,$B26,'R-Existing'!Q$12:Q$461)</f>
        <v>8978.5500000000011</v>
      </c>
      <c r="R26" s="37">
        <f>SUMIF('R-Existing'!$B$12:$B$461,$B26,'R-Existing'!R$12:R$461)</f>
        <v>78.339999999999989</v>
      </c>
      <c r="S26" s="37">
        <f>SUMIF('R-Existing'!$B$12:$B$461,$B26,'R-Existing'!S$12:S$461)</f>
        <v>62557.38</v>
      </c>
      <c r="T26" s="37">
        <f>SUMIF('R-Existing'!$B$12:$B$461,$B26,'R-Existing'!T$12:T$461)</f>
        <v>62635.719999999994</v>
      </c>
      <c r="U26" s="37">
        <f>SUMIF('R-Existing'!$B$12:$B$461,$B26,'R-Existing'!U$12:U$461)</f>
        <v>1</v>
      </c>
      <c r="V26" s="37">
        <f>SUMIF('R-Existing'!$B$12:$B$461,$B26,'R-Existing'!V$12:V$461)</f>
        <v>577.47040074999995</v>
      </c>
      <c r="W26" s="37">
        <f>SUMIF('R-Existing'!$B$12:$B$461,$B26,'R-Existing'!W$12:W$461)</f>
        <v>0</v>
      </c>
      <c r="X26" s="37">
        <f>SUMIF('R-Existing'!$B$12:$B$461,$B26,'R-Existing'!X$12:X$461)</f>
        <v>209</v>
      </c>
      <c r="Y26" s="37">
        <f>SUMIF('R-Existing'!$B$12:$B$461,$B26,'R-Existing'!Y$12:Y$461)</f>
        <v>0</v>
      </c>
      <c r="Z26" s="37">
        <f>SUMIF('R-Existing'!$B$12:$B$461,$B26,'R-Existing'!Z$12:Z$461)</f>
        <v>0</v>
      </c>
      <c r="AA26" s="37">
        <f>SUMIF('R-Existing'!$B$12:$B$461,$B26,'R-Existing'!AA$12:AA$461)</f>
        <v>0</v>
      </c>
      <c r="AB26" s="37">
        <f>SUMIF('R-Existing'!$B$12:$B$461,$B26,'R-Existing'!AB$12:AB$461)</f>
        <v>0</v>
      </c>
      <c r="AC26" s="37">
        <f>SUMIF('R-Existing'!$B$12:$B$461,$B26,'R-Existing'!AC$12:AC$461)</f>
        <v>57</v>
      </c>
      <c r="AD26" s="37">
        <f>SUMIF('R-Existing'!$B$12:$B$461,$B26,'R-Existing'!AD$12:AD$461)</f>
        <v>0</v>
      </c>
      <c r="AE26" s="56">
        <f>SUMIF('R-Existing'!$B$12:$B$461,$B26,'R-Existing'!AE$12:AE$461)</f>
        <v>9.6699999999999994E-2</v>
      </c>
      <c r="AF26" s="37">
        <f>SUMIF('R-Existing'!$B$12:$B$461,$B26,'R-Existing'!AF$12:AF$461)</f>
        <v>189.30518824999993</v>
      </c>
      <c r="AG26" s="37">
        <f>SUMIF('R-Existing'!$B$12:$B$461,$B26,'R-Existing'!AG$12:AG$461)</f>
        <v>0</v>
      </c>
      <c r="AH26" s="37">
        <f>SUMIF('R-Existing'!$B$12:$B$461,$B26,'R-Existing'!AH$12:AH$461)</f>
        <v>0</v>
      </c>
      <c r="AI26" s="37">
        <f>SUMIF('R-Existing'!$B$12:$B$461,$B26,'R-Existing'!AI$12:AI$461)</f>
        <v>21</v>
      </c>
      <c r="AJ26" s="37">
        <f>SUMIF('R-Existing'!$B$12:$B$461,$B26,'R-Existing'!AJ$12:AJ$461)</f>
        <v>5122.42</v>
      </c>
      <c r="AK26" s="37">
        <f>SUMIF('R-Existing'!$B$12:$B$461,$B26,'R-Existing'!AK$12:AK$461)</f>
        <v>0</v>
      </c>
      <c r="AL26" s="37">
        <f>SUMIF('R-Existing'!$B$12:$B$461,$B26,'R-Existing'!AL$12:AL$461)</f>
        <v>0</v>
      </c>
      <c r="AM26" s="37">
        <f>SUMIF('R-Existing'!$B$12:$B$461,$B26,'R-Existing'!AM$12:AM$461)</f>
        <v>0</v>
      </c>
      <c r="AN26" s="37">
        <f>SUMIF('R-Existing'!$B$12:$B$461,$B26,'R-Existing'!AN$12:AN$461)</f>
        <v>0</v>
      </c>
      <c r="AO26" s="37"/>
      <c r="AP26" s="37"/>
    </row>
    <row r="27" spans="1:42" x14ac:dyDescent="0.2">
      <c r="A27" s="1">
        <f t="shared" si="2"/>
        <v>7</v>
      </c>
      <c r="B27" s="101">
        <f t="shared" si="3"/>
        <v>43677</v>
      </c>
      <c r="C27" s="37">
        <f>SUMIF('R-Existing'!$B$12:$B$461,$B27,'R-Existing'!C$12:C$461)</f>
        <v>83694.88999999997</v>
      </c>
      <c r="D27" s="37">
        <f>SUMIF('R-Existing'!$B$12:$B$461,$B27,'R-Existing'!D$12:D$461)</f>
        <v>1119042.3599999999</v>
      </c>
      <c r="E27" s="37">
        <f>SUMIF('R-Existing'!$B$12:$B$461,$B27,'R-Existing'!E$12:E$461)</f>
        <v>0</v>
      </c>
      <c r="F27" s="37">
        <f>SUMIF('R-Existing'!$B$12:$B$461,$B27,'R-Existing'!F$12:F$461)</f>
        <v>0</v>
      </c>
      <c r="G27" s="37">
        <f>SUMIF('R-Existing'!$B$12:$B$461,$B27,'R-Existing'!G$12:G$461)</f>
        <v>88</v>
      </c>
      <c r="H27" s="37">
        <f>SUMIF('R-Existing'!$B$12:$B$461,$B27,'R-Existing'!H$12:H$461)</f>
        <v>62557.38</v>
      </c>
      <c r="I27" s="37">
        <f>SUMIF('R-Existing'!$B$12:$B$461,$B27,'R-Existing'!I$12:I$461)</f>
        <v>78.339999999999563</v>
      </c>
      <c r="J27" s="37">
        <f>SUMIF('R-Existing'!$B$12:$B$461,$B27,'R-Existing'!J$12:J$461)</f>
        <v>62635.719999999994</v>
      </c>
      <c r="K27" s="37">
        <f>SUMIF('R-Existing'!$B$12:$B$461,$B27,'R-Existing'!K$12:K$461)</f>
        <v>339.27000000000049</v>
      </c>
      <c r="L27" s="37">
        <f>SUMIF('R-Existing'!$B$12:$B$461,$B27,'R-Existing'!L$12:L$461)</f>
        <v>417.61000000000007</v>
      </c>
      <c r="M27" s="37">
        <f>SUMIF('R-Existing'!$B$12:$B$461,$B27,'R-Existing'!M$12:M$461)</f>
        <v>25042</v>
      </c>
      <c r="N27" s="37">
        <f>SUMIF('R-Existing'!$B$12:$B$461,$B27,'R-Existing'!N$12:N$461)</f>
        <v>0</v>
      </c>
      <c r="O27" s="37">
        <f>SUMIF('R-Existing'!$B$12:$B$461,$B27,'R-Existing'!O$12:O$461)</f>
        <v>9567.99</v>
      </c>
      <c r="P27" s="37">
        <f>SUMIF('R-Existing'!$B$12:$B$461,$B27,'R-Existing'!P$12:P$461)</f>
        <v>365.74</v>
      </c>
      <c r="Q27" s="37">
        <f>SUMIF('R-Existing'!$B$12:$B$461,$B27,'R-Existing'!Q$12:Q$461)</f>
        <v>9202.2500000000018</v>
      </c>
      <c r="R27" s="37">
        <f>SUMIF('R-Existing'!$B$12:$B$461,$B27,'R-Existing'!R$12:R$461)</f>
        <v>51.87</v>
      </c>
      <c r="S27" s="37">
        <f>SUMIF('R-Existing'!$B$12:$B$461,$B27,'R-Existing'!S$12:S$461)</f>
        <v>53355.130000000005</v>
      </c>
      <c r="T27" s="37">
        <f>SUMIF('R-Existing'!$B$12:$B$461,$B27,'R-Existing'!T$12:T$461)</f>
        <v>53407</v>
      </c>
      <c r="U27" s="37">
        <f>SUMIF('R-Existing'!$B$12:$B$461,$B27,'R-Existing'!U$12:U$461)</f>
        <v>1</v>
      </c>
      <c r="V27" s="37">
        <f>SUMIF('R-Existing'!$B$12:$B$461,$B27,'R-Existing'!V$12:V$461)</f>
        <v>504.73951033333321</v>
      </c>
      <c r="W27" s="37">
        <f>SUMIF('R-Existing'!$B$12:$B$461,$B27,'R-Existing'!W$12:W$461)</f>
        <v>0</v>
      </c>
      <c r="X27" s="37">
        <f>SUMIF('R-Existing'!$B$12:$B$461,$B27,'R-Existing'!X$12:X$461)</f>
        <v>209</v>
      </c>
      <c r="Y27" s="37">
        <f>SUMIF('R-Existing'!$B$12:$B$461,$B27,'R-Existing'!Y$12:Y$461)</f>
        <v>0</v>
      </c>
      <c r="Z27" s="37">
        <f>SUMIF('R-Existing'!$B$12:$B$461,$B27,'R-Existing'!Z$12:Z$461)</f>
        <v>0</v>
      </c>
      <c r="AA27" s="37">
        <f>SUMIF('R-Existing'!$B$12:$B$461,$B27,'R-Existing'!AA$12:AA$461)</f>
        <v>0</v>
      </c>
      <c r="AB27" s="37">
        <f>SUMIF('R-Existing'!$B$12:$B$461,$B27,'R-Existing'!AB$12:AB$461)</f>
        <v>0</v>
      </c>
      <c r="AC27" s="37">
        <f>SUMIF('R-Existing'!$B$12:$B$461,$B27,'R-Existing'!AC$12:AC$461)</f>
        <v>64</v>
      </c>
      <c r="AD27" s="37">
        <f>SUMIF('R-Existing'!$B$12:$B$461,$B27,'R-Existing'!AD$12:AD$461)</f>
        <v>0</v>
      </c>
      <c r="AE27" s="56">
        <f>SUMIF('R-Existing'!$B$12:$B$461,$B27,'R-Existing'!AE$12:AE$461)</f>
        <v>9.6699999999999994E-2</v>
      </c>
      <c r="AF27" s="37">
        <f>SUMIF('R-Existing'!$B$12:$B$461,$B27,'R-Existing'!AF$12:AF$461)</f>
        <v>165.46269366666658</v>
      </c>
      <c r="AG27" s="37">
        <f>SUMIF('R-Existing'!$B$12:$B$461,$B27,'R-Existing'!AG$12:AG$461)</f>
        <v>0</v>
      </c>
      <c r="AH27" s="37">
        <f>SUMIF('R-Existing'!$B$12:$B$461,$B27,'R-Existing'!AH$12:AH$461)</f>
        <v>0</v>
      </c>
      <c r="AI27" s="37">
        <f>SUMIF('R-Existing'!$B$12:$B$461,$B27,'R-Existing'!AI$12:AI$461)</f>
        <v>24</v>
      </c>
      <c r="AJ27" s="37">
        <f>SUMIF('R-Existing'!$B$12:$B$461,$B27,'R-Existing'!AJ$12:AJ$461)</f>
        <v>4970.8899999999994</v>
      </c>
      <c r="AK27" s="37">
        <f>SUMIF('R-Existing'!$B$12:$B$461,$B27,'R-Existing'!AK$12:AK$461)</f>
        <v>0</v>
      </c>
      <c r="AL27" s="37">
        <f>SUMIF('R-Existing'!$B$12:$B$461,$B27,'R-Existing'!AL$12:AL$461)</f>
        <v>0</v>
      </c>
      <c r="AM27" s="37">
        <f>SUMIF('R-Existing'!$B$12:$B$461,$B27,'R-Existing'!AM$12:AM$461)</f>
        <v>0</v>
      </c>
      <c r="AN27" s="37">
        <f>SUMIF('R-Existing'!$B$12:$B$461,$B27,'R-Existing'!AN$12:AN$461)</f>
        <v>0</v>
      </c>
      <c r="AO27" s="37"/>
      <c r="AP27" s="37"/>
    </row>
    <row r="28" spans="1:42" x14ac:dyDescent="0.2">
      <c r="A28" s="1">
        <f t="shared" si="2"/>
        <v>8</v>
      </c>
      <c r="B28" s="101">
        <f t="shared" si="3"/>
        <v>43708</v>
      </c>
      <c r="C28" s="37">
        <f>SUMIF('R-Existing'!$B$12:$B$461,$B28,'R-Existing'!C$12:C$461)</f>
        <v>78880.03</v>
      </c>
      <c r="D28" s="37">
        <f>SUMIF('R-Existing'!$B$12:$B$461,$B28,'R-Existing'!D$12:D$461)</f>
        <v>1197922.3899999999</v>
      </c>
      <c r="E28" s="37">
        <f>SUMIF('R-Existing'!$B$12:$B$461,$B28,'R-Existing'!E$12:E$461)</f>
        <v>0</v>
      </c>
      <c r="F28" s="37">
        <f>SUMIF('R-Existing'!$B$12:$B$461,$B28,'R-Existing'!F$12:F$461)</f>
        <v>0</v>
      </c>
      <c r="G28" s="37">
        <f>SUMIF('R-Existing'!$B$12:$B$461,$B28,'R-Existing'!G$12:G$461)</f>
        <v>79</v>
      </c>
      <c r="H28" s="37">
        <f>SUMIF('R-Existing'!$B$12:$B$461,$B28,'R-Existing'!H$12:H$461)</f>
        <v>53355.130000000005</v>
      </c>
      <c r="I28" s="37">
        <f>SUMIF('R-Existing'!$B$12:$B$461,$B28,'R-Existing'!I$12:I$461)</f>
        <v>51.870000000000687</v>
      </c>
      <c r="J28" s="37">
        <f>SUMIF('R-Existing'!$B$12:$B$461,$B28,'R-Existing'!J$12:J$461)</f>
        <v>53407</v>
      </c>
      <c r="K28" s="37">
        <f>SUMIF('R-Existing'!$B$12:$B$461,$B28,'R-Existing'!K$12:K$461)</f>
        <v>289.30999999999926</v>
      </c>
      <c r="L28" s="37">
        <f>SUMIF('R-Existing'!$B$12:$B$461,$B28,'R-Existing'!L$12:L$461)</f>
        <v>341.18</v>
      </c>
      <c r="M28" s="37">
        <f>SUMIF('R-Existing'!$B$12:$B$461,$B28,'R-Existing'!M$12:M$461)</f>
        <v>21565</v>
      </c>
      <c r="N28" s="37">
        <f>SUMIF('R-Existing'!$B$12:$B$461,$B28,'R-Existing'!N$12:N$461)</f>
        <v>0</v>
      </c>
      <c r="O28" s="37">
        <f>SUMIF('R-Existing'!$B$12:$B$461,$B28,'R-Existing'!O$12:O$461)</f>
        <v>8441.67</v>
      </c>
      <c r="P28" s="37">
        <f>SUMIF('R-Existing'!$B$12:$B$461,$B28,'R-Existing'!P$12:P$461)</f>
        <v>312.75</v>
      </c>
      <c r="Q28" s="37">
        <f>SUMIF('R-Existing'!$B$12:$B$461,$B28,'R-Existing'!Q$12:Q$461)</f>
        <v>8128.92</v>
      </c>
      <c r="R28" s="37">
        <f>SUMIF('R-Existing'!$B$12:$B$461,$B28,'R-Existing'!R$12:R$461)</f>
        <v>28.43</v>
      </c>
      <c r="S28" s="37">
        <f>SUMIF('R-Existing'!$B$12:$B$461,$B28,'R-Existing'!S$12:S$461)</f>
        <v>45226.209999999992</v>
      </c>
      <c r="T28" s="37">
        <f>SUMIF('R-Existing'!$B$12:$B$461,$B28,'R-Existing'!T$12:T$461)</f>
        <v>45254.64</v>
      </c>
      <c r="U28" s="37">
        <f>SUMIF('R-Existing'!$B$12:$B$461,$B28,'R-Existing'!U$12:U$461)</f>
        <v>1</v>
      </c>
      <c r="V28" s="37">
        <f>SUMIF('R-Existing'!$B$12:$B$461,$B28,'R-Existing'!V$12:V$461)</f>
        <v>430.37140833333325</v>
      </c>
      <c r="W28" s="37">
        <f>SUMIF('R-Existing'!$B$12:$B$461,$B28,'R-Existing'!W$12:W$461)</f>
        <v>0</v>
      </c>
      <c r="X28" s="37">
        <f>SUMIF('R-Existing'!$B$12:$B$461,$B28,'R-Existing'!X$12:X$461)</f>
        <v>209</v>
      </c>
      <c r="Y28" s="37">
        <f>SUMIF('R-Existing'!$B$12:$B$461,$B28,'R-Existing'!Y$12:Y$461)</f>
        <v>0</v>
      </c>
      <c r="Z28" s="37">
        <f>SUMIF('R-Existing'!$B$12:$B$461,$B28,'R-Existing'!Z$12:Z$461)</f>
        <v>0</v>
      </c>
      <c r="AA28" s="37">
        <f>SUMIF('R-Existing'!$B$12:$B$461,$B28,'R-Existing'!AA$12:AA$461)</f>
        <v>0</v>
      </c>
      <c r="AB28" s="37">
        <f>SUMIF('R-Existing'!$B$12:$B$461,$B28,'R-Existing'!AB$12:AB$461)</f>
        <v>0</v>
      </c>
      <c r="AC28" s="37">
        <f>SUMIF('R-Existing'!$B$12:$B$461,$B28,'R-Existing'!AC$12:AC$461)</f>
        <v>60</v>
      </c>
      <c r="AD28" s="37">
        <f>SUMIF('R-Existing'!$B$12:$B$461,$B28,'R-Existing'!AD$12:AD$461)</f>
        <v>0</v>
      </c>
      <c r="AE28" s="56">
        <f>SUMIF('R-Existing'!$B$12:$B$461,$B28,'R-Existing'!AE$12:AE$461)</f>
        <v>9.6699999999999994E-2</v>
      </c>
      <c r="AF28" s="37">
        <f>SUMIF('R-Existing'!$B$12:$B$461,$B28,'R-Existing'!AF$12:AF$461)</f>
        <v>141.08349166666659</v>
      </c>
      <c r="AG28" s="37">
        <f>SUMIF('R-Existing'!$B$12:$B$461,$B28,'R-Existing'!AG$12:AG$461)</f>
        <v>0</v>
      </c>
      <c r="AH28" s="37">
        <f>SUMIF('R-Existing'!$B$12:$B$461,$B28,'R-Existing'!AH$12:AH$461)</f>
        <v>0</v>
      </c>
      <c r="AI28" s="37">
        <f>SUMIF('R-Existing'!$B$12:$B$461,$B28,'R-Existing'!AI$12:AI$461)</f>
        <v>19</v>
      </c>
      <c r="AJ28" s="37">
        <f>SUMIF('R-Existing'!$B$12:$B$461,$B28,'R-Existing'!AJ$12:AJ$461)</f>
        <v>4490.8099999999995</v>
      </c>
      <c r="AK28" s="37">
        <f>SUMIF('R-Existing'!$B$12:$B$461,$B28,'R-Existing'!AK$12:AK$461)</f>
        <v>0</v>
      </c>
      <c r="AL28" s="37">
        <f>SUMIF('R-Existing'!$B$12:$B$461,$B28,'R-Existing'!AL$12:AL$461)</f>
        <v>0</v>
      </c>
      <c r="AM28" s="37">
        <f>SUMIF('R-Existing'!$B$12:$B$461,$B28,'R-Existing'!AM$12:AM$461)</f>
        <v>0</v>
      </c>
      <c r="AN28" s="37">
        <f>SUMIF('R-Existing'!$B$12:$B$461,$B28,'R-Existing'!AN$12:AN$461)</f>
        <v>0</v>
      </c>
      <c r="AO28" s="37"/>
      <c r="AP28" s="37"/>
    </row>
    <row r="29" spans="1:42" x14ac:dyDescent="0.2">
      <c r="A29" s="1">
        <f t="shared" si="2"/>
        <v>9</v>
      </c>
      <c r="B29" s="101">
        <f t="shared" si="3"/>
        <v>43738</v>
      </c>
      <c r="C29" s="37">
        <f>SUMIF('R-Existing'!$B$12:$B$461,$B29,'R-Existing'!C$12:C$461)</f>
        <v>68781.259999999995</v>
      </c>
      <c r="D29" s="37">
        <f>SUMIF('R-Existing'!$B$12:$B$461,$B29,'R-Existing'!D$12:D$461)</f>
        <v>1266703.6499999999</v>
      </c>
      <c r="E29" s="37">
        <f>SUMIF('R-Existing'!$B$12:$B$461,$B29,'R-Existing'!E$12:E$461)</f>
        <v>0</v>
      </c>
      <c r="F29" s="37">
        <f>SUMIF('R-Existing'!$B$12:$B$461,$B29,'R-Existing'!F$12:F$461)</f>
        <v>0</v>
      </c>
      <c r="G29" s="37">
        <f>SUMIF('R-Existing'!$B$12:$B$461,$B29,'R-Existing'!G$12:G$461)</f>
        <v>81</v>
      </c>
      <c r="H29" s="37">
        <f>SUMIF('R-Existing'!$B$12:$B$461,$B29,'R-Existing'!H$12:H$461)</f>
        <v>45226.209999999992</v>
      </c>
      <c r="I29" s="37">
        <f>SUMIF('R-Existing'!$B$12:$B$461,$B29,'R-Existing'!I$12:I$461)</f>
        <v>28.429999999999779</v>
      </c>
      <c r="J29" s="37">
        <f>SUMIF('R-Existing'!$B$12:$B$461,$B29,'R-Existing'!J$12:J$461)</f>
        <v>45254.64</v>
      </c>
      <c r="K29" s="37">
        <f>SUMIF('R-Existing'!$B$12:$B$461,$B29,'R-Existing'!K$12:K$461)</f>
        <v>245.14000000000024</v>
      </c>
      <c r="L29" s="37">
        <f>SUMIF('R-Existing'!$B$12:$B$461,$B29,'R-Existing'!L$12:L$461)</f>
        <v>273.57000000000005</v>
      </c>
      <c r="M29" s="37">
        <f>SUMIF('R-Existing'!$B$12:$B$461,$B29,'R-Existing'!M$12:M$461)</f>
        <v>20919</v>
      </c>
      <c r="N29" s="37">
        <f>SUMIF('R-Existing'!$B$12:$B$461,$B29,'R-Existing'!N$12:N$461)</f>
        <v>0</v>
      </c>
      <c r="O29" s="37">
        <f>SUMIF('R-Existing'!$B$12:$B$461,$B29,'R-Existing'!O$12:O$461)</f>
        <v>6961.74</v>
      </c>
      <c r="P29" s="37">
        <f>SUMIF('R-Existing'!$B$12:$B$461,$B29,'R-Existing'!P$12:P$461)</f>
        <v>266.20000000000005</v>
      </c>
      <c r="Q29" s="37">
        <f>SUMIF('R-Existing'!$B$12:$B$461,$B29,'R-Existing'!Q$12:Q$461)</f>
        <v>6695.5400000000009</v>
      </c>
      <c r="R29" s="37">
        <f>SUMIF('R-Existing'!$B$12:$B$461,$B29,'R-Existing'!R$12:R$461)</f>
        <v>7.37</v>
      </c>
      <c r="S29" s="37">
        <f>SUMIF('R-Existing'!$B$12:$B$461,$B29,'R-Existing'!S$12:S$461)</f>
        <v>38530.670000000006</v>
      </c>
      <c r="T29" s="37">
        <f>SUMIF('R-Existing'!$B$12:$B$461,$B29,'R-Existing'!T$12:T$461)</f>
        <v>38538.040000000008</v>
      </c>
      <c r="U29" s="37">
        <f>SUMIF('R-Existing'!$B$12:$B$461,$B29,'R-Existing'!U$12:U$461)</f>
        <v>1</v>
      </c>
      <c r="V29" s="37">
        <f>SUMIF('R-Existing'!$B$12:$B$461,$B29,'R-Existing'!V$12:V$461)</f>
        <v>364.67697399999997</v>
      </c>
      <c r="W29" s="37">
        <f>SUMIF('R-Existing'!$B$12:$B$461,$B29,'R-Existing'!W$12:W$461)</f>
        <v>0</v>
      </c>
      <c r="X29" s="37">
        <f>SUMIF('R-Existing'!$B$12:$B$461,$B29,'R-Existing'!X$12:X$461)</f>
        <v>209</v>
      </c>
      <c r="Y29" s="37">
        <f>SUMIF('R-Existing'!$B$12:$B$461,$B29,'R-Existing'!Y$12:Y$461)</f>
        <v>0</v>
      </c>
      <c r="Z29" s="37">
        <f>SUMIF('R-Existing'!$B$12:$B$461,$B29,'R-Existing'!Z$12:Z$461)</f>
        <v>0</v>
      </c>
      <c r="AA29" s="37">
        <f>SUMIF('R-Existing'!$B$12:$B$461,$B29,'R-Existing'!AA$12:AA$461)</f>
        <v>0</v>
      </c>
      <c r="AB29" s="37">
        <f>SUMIF('R-Existing'!$B$12:$B$461,$B29,'R-Existing'!AB$12:AB$461)</f>
        <v>0</v>
      </c>
      <c r="AC29" s="37">
        <f>SUMIF('R-Existing'!$B$12:$B$461,$B29,'R-Existing'!AC$12:AC$461)</f>
        <v>66</v>
      </c>
      <c r="AD29" s="37">
        <f>SUMIF('R-Existing'!$B$12:$B$461,$B29,'R-Existing'!AD$12:AD$461)</f>
        <v>0</v>
      </c>
      <c r="AE29" s="56">
        <f>SUMIF('R-Existing'!$B$12:$B$461,$B29,'R-Existing'!AE$12:AE$461)</f>
        <v>9.6699999999999994E-2</v>
      </c>
      <c r="AF29" s="37">
        <f>SUMIF('R-Existing'!$B$12:$B$461,$B29,'R-Existing'!AF$12:AF$461)</f>
        <v>119.54767399999994</v>
      </c>
      <c r="AG29" s="37">
        <f>SUMIF('R-Existing'!$B$12:$B$461,$B29,'R-Existing'!AG$12:AG$461)</f>
        <v>0</v>
      </c>
      <c r="AH29" s="37">
        <f>SUMIF('R-Existing'!$B$12:$B$461,$B29,'R-Existing'!AH$12:AH$461)</f>
        <v>0</v>
      </c>
      <c r="AI29" s="37">
        <f>SUMIF('R-Existing'!$B$12:$B$461,$B29,'R-Existing'!AI$12:AI$461)</f>
        <v>15</v>
      </c>
      <c r="AJ29" s="37">
        <f>SUMIF('R-Existing'!$B$12:$B$461,$B29,'R-Existing'!AJ$12:AJ$461)</f>
        <v>3826.74</v>
      </c>
      <c r="AK29" s="37">
        <f>SUMIF('R-Existing'!$B$12:$B$461,$B29,'R-Existing'!AK$12:AK$461)</f>
        <v>0</v>
      </c>
      <c r="AL29" s="37">
        <f>SUMIF('R-Existing'!$B$12:$B$461,$B29,'R-Existing'!AL$12:AL$461)</f>
        <v>0</v>
      </c>
      <c r="AM29" s="37">
        <f>SUMIF('R-Existing'!$B$12:$B$461,$B29,'R-Existing'!AM$12:AM$461)</f>
        <v>0</v>
      </c>
      <c r="AN29" s="37">
        <f>SUMIF('R-Existing'!$B$12:$B$461,$B29,'R-Existing'!AN$12:AN$461)</f>
        <v>0</v>
      </c>
      <c r="AO29" s="37"/>
      <c r="AP29" s="37"/>
    </row>
    <row r="30" spans="1:42" x14ac:dyDescent="0.2">
      <c r="A30" s="1">
        <f t="shared" si="2"/>
        <v>10</v>
      </c>
      <c r="B30" s="101">
        <f t="shared" si="3"/>
        <v>43769</v>
      </c>
      <c r="C30" s="37">
        <f>SUMIF('R-Existing'!$B$12:$B$461,$B30,'R-Existing'!C$12:C$461)</f>
        <v>59558.599999999984</v>
      </c>
      <c r="D30" s="37">
        <f>SUMIF('R-Existing'!$B$12:$B$461,$B30,'R-Existing'!D$12:D$461)</f>
        <v>1326262.25</v>
      </c>
      <c r="E30" s="37">
        <f>SUMIF('R-Existing'!$B$12:$B$461,$B30,'R-Existing'!E$12:E$461)</f>
        <v>0</v>
      </c>
      <c r="F30" s="37">
        <f>SUMIF('R-Existing'!$B$12:$B$461,$B30,'R-Existing'!F$12:F$461)</f>
        <v>0</v>
      </c>
      <c r="G30" s="37">
        <f>SUMIF('R-Existing'!$B$12:$B$461,$B30,'R-Existing'!G$12:G$461)</f>
        <v>78</v>
      </c>
      <c r="H30" s="37">
        <f>SUMIF('R-Existing'!$B$12:$B$461,$B30,'R-Existing'!H$12:H$461)</f>
        <v>38530.670000000006</v>
      </c>
      <c r="I30" s="37">
        <f>SUMIF('R-Existing'!$B$12:$B$461,$B30,'R-Existing'!I$12:I$461)</f>
        <v>7.3699999999998909</v>
      </c>
      <c r="J30" s="37">
        <f>SUMIF('R-Existing'!$B$12:$B$461,$B30,'R-Existing'!J$12:J$461)</f>
        <v>38538.040000000008</v>
      </c>
      <c r="K30" s="37">
        <f>SUMIF('R-Existing'!$B$12:$B$461,$B30,'R-Existing'!K$12:K$461)</f>
        <v>208.74000000000012</v>
      </c>
      <c r="L30" s="37">
        <f>SUMIF('R-Existing'!$B$12:$B$461,$B30,'R-Existing'!L$12:L$461)</f>
        <v>216.11</v>
      </c>
      <c r="M30" s="37">
        <f>SUMIF('R-Existing'!$B$12:$B$461,$B30,'R-Existing'!M$12:M$461)</f>
        <v>19760</v>
      </c>
      <c r="N30" s="37">
        <f>SUMIF('R-Existing'!$B$12:$B$461,$B30,'R-Existing'!N$12:N$461)</f>
        <v>0</v>
      </c>
      <c r="O30" s="37">
        <f>SUMIF('R-Existing'!$B$12:$B$461,$B30,'R-Existing'!O$12:O$461)</f>
        <v>5846.1900000000005</v>
      </c>
      <c r="P30" s="37">
        <f>SUMIF('R-Existing'!$B$12:$B$461,$B30,'R-Existing'!P$12:P$461)</f>
        <v>195.93</v>
      </c>
      <c r="Q30" s="37">
        <f>SUMIF('R-Existing'!$B$12:$B$461,$B30,'R-Existing'!Q$12:Q$461)</f>
        <v>5650.26</v>
      </c>
      <c r="R30" s="37">
        <f>SUMIF('R-Existing'!$B$12:$B$461,$B30,'R-Existing'!R$12:R$461)</f>
        <v>20.18</v>
      </c>
      <c r="S30" s="37">
        <f>SUMIF('R-Existing'!$B$12:$B$461,$B30,'R-Existing'!S$12:S$461)</f>
        <v>32880.409999999996</v>
      </c>
      <c r="T30" s="37">
        <f>SUMIF('R-Existing'!$B$12:$B$461,$B30,'R-Existing'!T$12:T$461)</f>
        <v>32900.589999999997</v>
      </c>
      <c r="U30" s="37">
        <f>SUMIF('R-Existing'!$B$12:$B$461,$B30,'R-Existing'!U$12:U$461)</f>
        <v>1</v>
      </c>
      <c r="V30" s="37">
        <f>SUMIF('R-Existing'!$B$12:$B$461,$B30,'R-Existing'!V$12:V$461)</f>
        <v>310.55237233333338</v>
      </c>
      <c r="W30" s="37">
        <f>SUMIF('R-Existing'!$B$12:$B$461,$B30,'R-Existing'!W$12:W$461)</f>
        <v>0</v>
      </c>
      <c r="X30" s="37">
        <f>SUMIF('R-Existing'!$B$12:$B$461,$B30,'R-Existing'!X$12:X$461)</f>
        <v>209</v>
      </c>
      <c r="Y30" s="37">
        <f>SUMIF('R-Existing'!$B$12:$B$461,$B30,'R-Existing'!Y$12:Y$461)</f>
        <v>0</v>
      </c>
      <c r="Z30" s="37">
        <f>SUMIF('R-Existing'!$B$12:$B$461,$B30,'R-Existing'!Z$12:Z$461)</f>
        <v>0</v>
      </c>
      <c r="AA30" s="37">
        <f>SUMIF('R-Existing'!$B$12:$B$461,$B30,'R-Existing'!AA$12:AA$461)</f>
        <v>0</v>
      </c>
      <c r="AB30" s="37">
        <f>SUMIF('R-Existing'!$B$12:$B$461,$B30,'R-Existing'!AB$12:AB$461)</f>
        <v>0</v>
      </c>
      <c r="AC30" s="37">
        <f>SUMIF('R-Existing'!$B$12:$B$461,$B30,'R-Existing'!AC$12:AC$461)</f>
        <v>65</v>
      </c>
      <c r="AD30" s="37">
        <f>SUMIF('R-Existing'!$B$12:$B$461,$B30,'R-Existing'!AD$12:AD$461)</f>
        <v>0</v>
      </c>
      <c r="AE30" s="56">
        <f>SUMIF('R-Existing'!$B$12:$B$461,$B30,'R-Existing'!AE$12:AE$461)</f>
        <v>9.6699999999999994E-2</v>
      </c>
      <c r="AF30" s="37">
        <f>SUMIF('R-Existing'!$B$12:$B$461,$B30,'R-Existing'!AF$12:AF$461)</f>
        <v>101.80465566666663</v>
      </c>
      <c r="AG30" s="37">
        <f>SUMIF('R-Existing'!$B$12:$B$461,$B30,'R-Existing'!AG$12:AG$461)</f>
        <v>0</v>
      </c>
      <c r="AH30" s="37">
        <f>SUMIF('R-Existing'!$B$12:$B$461,$B30,'R-Existing'!AH$12:AH$461)</f>
        <v>0</v>
      </c>
      <c r="AI30" s="37">
        <f>SUMIF('R-Existing'!$B$12:$B$461,$B30,'R-Existing'!AI$12:AI$461)</f>
        <v>13</v>
      </c>
      <c r="AJ30" s="37">
        <f>SUMIF('R-Existing'!$B$12:$B$461,$B30,'R-Existing'!AJ$12:AJ$461)</f>
        <v>3129.19</v>
      </c>
      <c r="AK30" s="37">
        <f>SUMIF('R-Existing'!$B$12:$B$461,$B30,'R-Existing'!AK$12:AK$461)</f>
        <v>0</v>
      </c>
      <c r="AL30" s="37">
        <f>SUMIF('R-Existing'!$B$12:$B$461,$B30,'R-Existing'!AL$12:AL$461)</f>
        <v>0</v>
      </c>
      <c r="AM30" s="37">
        <f>SUMIF('R-Existing'!$B$12:$B$461,$B30,'R-Existing'!AM$12:AM$461)</f>
        <v>0</v>
      </c>
      <c r="AN30" s="37">
        <f>SUMIF('R-Existing'!$B$12:$B$461,$B30,'R-Existing'!AN$12:AN$461)</f>
        <v>0</v>
      </c>
      <c r="AO30" s="37"/>
      <c r="AP30" s="37"/>
    </row>
    <row r="31" spans="1:42" x14ac:dyDescent="0.2">
      <c r="A31" s="1">
        <f t="shared" si="2"/>
        <v>11</v>
      </c>
      <c r="B31" s="101">
        <f t="shared" si="3"/>
        <v>43799</v>
      </c>
      <c r="C31" s="37">
        <f>SUMIF('R-Existing'!$B$12:$B$461,$B31,'R-Existing'!C$12:C$461)</f>
        <v>39794.720000000001</v>
      </c>
      <c r="D31" s="37">
        <f>SUMIF('R-Existing'!$B$12:$B$461,$B31,'R-Existing'!D$12:D$461)</f>
        <v>1366056.97</v>
      </c>
      <c r="E31" s="37">
        <f>SUMIF('R-Existing'!$B$12:$B$461,$B31,'R-Existing'!E$12:E$461)</f>
        <v>0</v>
      </c>
      <c r="F31" s="37">
        <f>SUMIF('R-Existing'!$B$12:$B$461,$B31,'R-Existing'!F$12:F$461)</f>
        <v>0</v>
      </c>
      <c r="G31" s="37">
        <f>SUMIF('R-Existing'!$B$12:$B$461,$B31,'R-Existing'!G$12:G$461)</f>
        <v>74</v>
      </c>
      <c r="H31" s="37">
        <f>SUMIF('R-Existing'!$B$12:$B$461,$B31,'R-Existing'!H$12:H$461)</f>
        <v>32880.410000000003</v>
      </c>
      <c r="I31" s="37">
        <f>SUMIF('R-Existing'!$B$12:$B$461,$B31,'R-Existing'!I$12:I$461)</f>
        <v>20.180000000000177</v>
      </c>
      <c r="J31" s="37">
        <f>SUMIF('R-Existing'!$B$12:$B$461,$B31,'R-Existing'!J$12:J$461)</f>
        <v>32900.589999999997</v>
      </c>
      <c r="K31" s="37">
        <f>SUMIF('R-Existing'!$B$12:$B$461,$B31,'R-Existing'!K$12:K$461)</f>
        <v>178.22999999999979</v>
      </c>
      <c r="L31" s="37">
        <f>SUMIF('R-Existing'!$B$12:$B$461,$B31,'R-Existing'!L$12:L$461)</f>
        <v>198.40999999999997</v>
      </c>
      <c r="M31" s="37">
        <f>SUMIF('R-Existing'!$B$12:$B$461,$B31,'R-Existing'!M$12:M$461)</f>
        <v>17860</v>
      </c>
      <c r="N31" s="37">
        <f>SUMIF('R-Existing'!$B$12:$B$461,$B31,'R-Existing'!N$12:N$461)</f>
        <v>0</v>
      </c>
      <c r="O31" s="37">
        <f>SUMIF('R-Existing'!$B$12:$B$461,$B31,'R-Existing'!O$12:O$461)</f>
        <v>3966.16</v>
      </c>
      <c r="P31" s="37">
        <f>SUMIF('R-Existing'!$B$12:$B$461,$B31,'R-Existing'!P$12:P$461)</f>
        <v>136.60000000000002</v>
      </c>
      <c r="Q31" s="37">
        <f>SUMIF('R-Existing'!$B$12:$B$461,$B31,'R-Existing'!Q$12:Q$461)</f>
        <v>3829.5599999999995</v>
      </c>
      <c r="R31" s="37">
        <f>SUMIF('R-Existing'!$B$12:$B$461,$B31,'R-Existing'!R$12:R$461)</f>
        <v>61.81</v>
      </c>
      <c r="S31" s="37">
        <f>SUMIF('R-Existing'!$B$12:$B$461,$B31,'R-Existing'!S$12:S$461)</f>
        <v>29050.85</v>
      </c>
      <c r="T31" s="37">
        <f>SUMIF('R-Existing'!$B$12:$B$461,$B31,'R-Existing'!T$12:T$461)</f>
        <v>29112.66</v>
      </c>
      <c r="U31" s="37">
        <f>SUMIF('R-Existing'!$B$12:$B$461,$B31,'R-Existing'!U$12:U$461)</f>
        <v>1</v>
      </c>
      <c r="V31" s="37">
        <f>SUMIF('R-Existing'!$B$12:$B$461,$B31,'R-Existing'!V$12:V$461)</f>
        <v>265.12392108333324</v>
      </c>
      <c r="W31" s="37">
        <f>SUMIF('R-Existing'!$B$12:$B$461,$B31,'R-Existing'!W$12:W$461)</f>
        <v>0</v>
      </c>
      <c r="X31" s="37">
        <f>SUMIF('R-Existing'!$B$12:$B$461,$B31,'R-Existing'!X$12:X$461)</f>
        <v>209</v>
      </c>
      <c r="Y31" s="37">
        <f>SUMIF('R-Existing'!$B$12:$B$461,$B31,'R-Existing'!Y$12:Y$461)</f>
        <v>0</v>
      </c>
      <c r="Z31" s="37">
        <f>SUMIF('R-Existing'!$B$12:$B$461,$B31,'R-Existing'!Z$12:Z$461)</f>
        <v>0</v>
      </c>
      <c r="AA31" s="37">
        <f>SUMIF('R-Existing'!$B$12:$B$461,$B31,'R-Existing'!AA$12:AA$461)</f>
        <v>0</v>
      </c>
      <c r="AB31" s="37">
        <f>SUMIF('R-Existing'!$B$12:$B$461,$B31,'R-Existing'!AB$12:AB$461)</f>
        <v>0</v>
      </c>
      <c r="AC31" s="37">
        <f>SUMIF('R-Existing'!$B$12:$B$461,$B31,'R-Existing'!AC$12:AC$461)</f>
        <v>65</v>
      </c>
      <c r="AD31" s="37">
        <f>SUMIF('R-Existing'!$B$12:$B$461,$B31,'R-Existing'!AD$12:AD$461)</f>
        <v>0</v>
      </c>
      <c r="AE31" s="56">
        <f>SUMIF('R-Existing'!$B$12:$B$461,$B31,'R-Existing'!AE$12:AE$461)</f>
        <v>9.6699999999999994E-2</v>
      </c>
      <c r="AF31" s="37">
        <f>SUMIF('R-Existing'!$B$12:$B$461,$B31,'R-Existing'!AF$12:AF$461)</f>
        <v>86.912391916666621</v>
      </c>
      <c r="AG31" s="37">
        <f>SUMIF('R-Existing'!$B$12:$B$461,$B31,'R-Existing'!AG$12:AG$461)</f>
        <v>0</v>
      </c>
      <c r="AH31" s="37">
        <f>SUMIF('R-Existing'!$B$12:$B$461,$B31,'R-Existing'!AH$12:AH$461)</f>
        <v>0</v>
      </c>
      <c r="AI31" s="37">
        <f>SUMIF('R-Existing'!$B$12:$B$461,$B31,'R-Existing'!AI$12:AI$461)</f>
        <v>9</v>
      </c>
      <c r="AJ31" s="37">
        <f>SUMIF('R-Existing'!$B$12:$B$461,$B31,'R-Existing'!AJ$12:AJ$461)</f>
        <v>2128</v>
      </c>
      <c r="AK31" s="37">
        <f>SUMIF('R-Existing'!$B$12:$B$461,$B31,'R-Existing'!AK$12:AK$461)</f>
        <v>0</v>
      </c>
      <c r="AL31" s="37">
        <f>SUMIF('R-Existing'!$B$12:$B$461,$B31,'R-Existing'!AL$12:AL$461)</f>
        <v>0</v>
      </c>
      <c r="AM31" s="37">
        <f>SUMIF('R-Existing'!$B$12:$B$461,$B31,'R-Existing'!AM$12:AM$461)</f>
        <v>0</v>
      </c>
      <c r="AN31" s="37">
        <f>SUMIF('R-Existing'!$B$12:$B$461,$B31,'R-Existing'!AN$12:AN$461)</f>
        <v>0</v>
      </c>
      <c r="AO31" s="37"/>
      <c r="AP31" s="37"/>
    </row>
    <row r="32" spans="1:42" x14ac:dyDescent="0.2">
      <c r="A32" s="1">
        <f t="shared" si="2"/>
        <v>12</v>
      </c>
      <c r="B32" s="101">
        <f t="shared" si="3"/>
        <v>43830</v>
      </c>
      <c r="C32" s="37">
        <f>SUMIF('R-Existing'!$B$12:$B$461,$B32,'R-Existing'!C$12:C$461)</f>
        <v>35399.670000000006</v>
      </c>
      <c r="D32" s="37">
        <f>SUMIF('R-Existing'!$B$12:$B$461,$B32,'R-Existing'!D$12:D$461)</f>
        <v>1401456.6399999999</v>
      </c>
      <c r="E32" s="37">
        <f>SUMIF('R-Existing'!$B$12:$B$461,$B32,'R-Existing'!E$12:E$461)</f>
        <v>0</v>
      </c>
      <c r="F32" s="37">
        <f>SUMIF('R-Existing'!$B$12:$B$461,$B32,'R-Existing'!F$12:F$461)</f>
        <v>0</v>
      </c>
      <c r="G32" s="37">
        <f>SUMIF('R-Existing'!$B$12:$B$461,$B32,'R-Existing'!G$12:G$461)</f>
        <v>53</v>
      </c>
      <c r="H32" s="37">
        <f>SUMIF('R-Existing'!$B$12:$B$461,$B32,'R-Existing'!H$12:H$461)</f>
        <v>29050.85</v>
      </c>
      <c r="I32" s="37">
        <f>SUMIF('R-Existing'!$B$12:$B$461,$B32,'R-Existing'!I$12:I$461)</f>
        <v>61.810000000000059</v>
      </c>
      <c r="J32" s="37">
        <f>SUMIF('R-Existing'!$B$12:$B$461,$B32,'R-Existing'!J$12:J$461)</f>
        <v>29112.66</v>
      </c>
      <c r="K32" s="37">
        <f>SUMIF('R-Existing'!$B$12:$B$461,$B32,'R-Existing'!K$12:K$461)</f>
        <v>157.69999999999993</v>
      </c>
      <c r="L32" s="37">
        <f>SUMIF('R-Existing'!$B$12:$B$461,$B32,'R-Existing'!L$12:L$461)</f>
        <v>219.51</v>
      </c>
      <c r="M32" s="37">
        <f>SUMIF('R-Existing'!$B$12:$B$461,$B32,'R-Existing'!M$12:M$461)</f>
        <v>13471</v>
      </c>
      <c r="N32" s="37">
        <f>SUMIF('R-Existing'!$B$12:$B$461,$B32,'R-Existing'!N$12:N$461)</f>
        <v>0</v>
      </c>
      <c r="O32" s="37">
        <f>SUMIF('R-Existing'!$B$12:$B$461,$B32,'R-Existing'!O$12:O$461)</f>
        <v>4032.99</v>
      </c>
      <c r="P32" s="37">
        <f>SUMIF('R-Existing'!$B$12:$B$461,$B32,'R-Existing'!P$12:P$461)</f>
        <v>203.97</v>
      </c>
      <c r="Q32" s="37">
        <f>SUMIF('R-Existing'!$B$12:$B$461,$B32,'R-Existing'!Q$12:Q$461)</f>
        <v>3829.0200000000004</v>
      </c>
      <c r="R32" s="37">
        <f>SUMIF('R-Existing'!$B$12:$B$461,$B32,'R-Existing'!R$12:R$461)</f>
        <v>15.54</v>
      </c>
      <c r="S32" s="37">
        <f>SUMIF('R-Existing'!$B$12:$B$461,$B32,'R-Existing'!S$12:S$461)</f>
        <v>25221.83</v>
      </c>
      <c r="T32" s="37">
        <f>SUMIF('R-Existing'!$B$12:$B$461,$B32,'R-Existing'!T$12:T$461)</f>
        <v>25237.37</v>
      </c>
      <c r="U32" s="37">
        <f>SUMIF('R-Existing'!$B$12:$B$461,$B32,'R-Existing'!U$12:U$461)</f>
        <v>1</v>
      </c>
      <c r="V32" s="37">
        <f>SUMIF('R-Existing'!$B$12:$B$461,$B32,'R-Existing'!V$12:V$461)</f>
        <v>234.59951849999996</v>
      </c>
      <c r="W32" s="37">
        <f>SUMIF('R-Existing'!$B$12:$B$461,$B32,'R-Existing'!W$12:W$461)</f>
        <v>0</v>
      </c>
      <c r="X32" s="37">
        <f>SUMIF('R-Existing'!$B$12:$B$461,$B32,'R-Existing'!X$12:X$461)</f>
        <v>209</v>
      </c>
      <c r="Y32" s="37">
        <f>SUMIF('R-Existing'!$B$12:$B$461,$B32,'R-Existing'!Y$12:Y$461)</f>
        <v>0</v>
      </c>
      <c r="Z32" s="37">
        <f>SUMIF('R-Existing'!$B$12:$B$461,$B32,'R-Existing'!Z$12:Z$461)</f>
        <v>0</v>
      </c>
      <c r="AA32" s="37">
        <f>SUMIF('R-Existing'!$B$12:$B$461,$B32,'R-Existing'!AA$12:AA$461)</f>
        <v>0</v>
      </c>
      <c r="AB32" s="37">
        <f>SUMIF('R-Existing'!$B$12:$B$461,$B32,'R-Existing'!AB$12:AB$461)</f>
        <v>0</v>
      </c>
      <c r="AC32" s="37">
        <f>SUMIF('R-Existing'!$B$12:$B$461,$B32,'R-Existing'!AC$12:AC$461)</f>
        <v>44</v>
      </c>
      <c r="AD32" s="37">
        <f>SUMIF('R-Existing'!$B$12:$B$461,$B32,'R-Existing'!AD$12:AD$461)</f>
        <v>0</v>
      </c>
      <c r="AE32" s="56">
        <f>SUMIF('R-Existing'!$B$12:$B$461,$B32,'R-Existing'!AE$12:AE$461)</f>
        <v>9.6699999999999994E-2</v>
      </c>
      <c r="AF32" s="37">
        <f>SUMIF('R-Existing'!$B$12:$B$461,$B32,'R-Existing'!AF$12:AF$461)</f>
        <v>76.905943499999964</v>
      </c>
      <c r="AG32" s="37">
        <f>SUMIF('R-Existing'!$B$12:$B$461,$B32,'R-Existing'!AG$12:AG$461)</f>
        <v>0</v>
      </c>
      <c r="AH32" s="37">
        <f>SUMIF('R-Existing'!$B$12:$B$461,$B32,'R-Existing'!AH$12:AH$461)</f>
        <v>0</v>
      </c>
      <c r="AI32" s="37">
        <f>SUMIF('R-Existing'!$B$12:$B$461,$B32,'R-Existing'!AI$12:AI$461)</f>
        <v>9</v>
      </c>
      <c r="AJ32" s="37">
        <f>SUMIF('R-Existing'!$B$12:$B$461,$B32,'R-Existing'!AJ$12:AJ$461)</f>
        <v>2151.9899999999998</v>
      </c>
      <c r="AK32" s="37">
        <f>SUMIF('R-Existing'!$B$12:$B$461,$B32,'R-Existing'!AK$12:AK$461)</f>
        <v>0</v>
      </c>
      <c r="AL32" s="37">
        <f>SUMIF('R-Existing'!$B$12:$B$461,$B32,'R-Existing'!AL$12:AL$461)</f>
        <v>0</v>
      </c>
      <c r="AM32" s="37">
        <f>SUMIF('R-Existing'!$B$12:$B$461,$B32,'R-Existing'!AM$12:AM$461)</f>
        <v>0</v>
      </c>
      <c r="AN32" s="37">
        <f>SUMIF('R-Existing'!$B$12:$B$461,$B32,'R-Existing'!AN$12:AN$461)</f>
        <v>0</v>
      </c>
      <c r="AO32" s="37"/>
      <c r="AP32" s="37"/>
    </row>
    <row r="33" spans="1:42" x14ac:dyDescent="0.2">
      <c r="A33" s="1">
        <f t="shared" si="2"/>
        <v>1</v>
      </c>
      <c r="B33" s="101">
        <f t="shared" si="3"/>
        <v>43861</v>
      </c>
      <c r="C33" s="37">
        <f>SUMIF('R-Existing'!$B$12:$B$461,$B33,'R-Existing'!C$12:C$461)</f>
        <v>40477.489999999991</v>
      </c>
      <c r="D33" s="37">
        <f>SUMIF('R-Existing'!$B$12:$B$461,$B33,'R-Existing'!D$12:D$461)</f>
        <v>1441934.13</v>
      </c>
      <c r="E33" s="37">
        <f>SUMIF('R-Existing'!$B$12:$B$461,$B33,'R-Existing'!E$12:E$461)</f>
        <v>0</v>
      </c>
      <c r="F33" s="37">
        <f>SUMIF('R-Existing'!$B$12:$B$461,$B33,'R-Existing'!F$12:F$461)</f>
        <v>0</v>
      </c>
      <c r="G33" s="37">
        <f>SUMIF('R-Existing'!$B$12:$B$461,$B33,'R-Existing'!G$12:G$461)</f>
        <v>37</v>
      </c>
      <c r="H33" s="37">
        <f>SUMIF('R-Existing'!$B$12:$B$461,$B33,'R-Existing'!H$12:H$461)</f>
        <v>25221.83</v>
      </c>
      <c r="I33" s="37">
        <f>SUMIF('R-Existing'!$B$12:$B$461,$B33,'R-Existing'!I$12:I$461)</f>
        <v>15.540000000000013</v>
      </c>
      <c r="J33" s="37">
        <f>SUMIF('R-Existing'!$B$12:$B$461,$B33,'R-Existing'!J$12:J$461)</f>
        <v>25237.37</v>
      </c>
      <c r="K33" s="37">
        <f>SUMIF('R-Existing'!$B$12:$B$461,$B33,'R-Existing'!K$12:K$461)</f>
        <v>136.69999999999999</v>
      </c>
      <c r="L33" s="37">
        <f>SUMIF('R-Existing'!$B$12:$B$461,$B33,'R-Existing'!L$12:L$461)</f>
        <v>152.23999999999998</v>
      </c>
      <c r="M33" s="37">
        <f>SUMIF('R-Existing'!$B$12:$B$461,$B33,'R-Existing'!M$12:M$461)</f>
        <v>8265</v>
      </c>
      <c r="N33" s="37">
        <f>SUMIF('R-Existing'!$B$12:$B$461,$B33,'R-Existing'!N$12:N$461)</f>
        <v>0</v>
      </c>
      <c r="O33" s="37">
        <f>SUMIF('R-Existing'!$B$12:$B$461,$B33,'R-Existing'!O$12:O$461)</f>
        <v>497.13</v>
      </c>
      <c r="P33" s="37">
        <f>SUMIF('R-Existing'!$B$12:$B$461,$B33,'R-Existing'!P$12:P$461)</f>
        <v>7.78</v>
      </c>
      <c r="Q33" s="37">
        <f>SUMIF('R-Existing'!$B$12:$B$461,$B33,'R-Existing'!Q$12:Q$461)</f>
        <v>489.34999999999997</v>
      </c>
      <c r="R33" s="37">
        <f>SUMIF('R-Existing'!$B$12:$B$461,$B33,'R-Existing'!R$12:R$461)</f>
        <v>144.45999999999998</v>
      </c>
      <c r="S33" s="37">
        <f>SUMIF('R-Existing'!$B$12:$B$461,$B33,'R-Existing'!S$12:S$461)</f>
        <v>24732.48</v>
      </c>
      <c r="T33" s="37">
        <f>SUMIF('R-Existing'!$B$12:$B$461,$B33,'R-Existing'!T$12:T$461)</f>
        <v>24876.94</v>
      </c>
      <c r="U33" s="37">
        <f>SUMIF('R-Existing'!$B$12:$B$461,$B33,'R-Existing'!U$12:U$461)</f>
        <v>1</v>
      </c>
      <c r="V33" s="37">
        <f>SUMIF('R-Existing'!$B$12:$B$461,$B33,'R-Existing'!V$12:V$461)</f>
        <v>203.37113991666664</v>
      </c>
      <c r="W33" s="37">
        <f>SUMIF('R-Existing'!$B$12:$B$461,$B33,'R-Existing'!W$12:W$461)</f>
        <v>0</v>
      </c>
      <c r="X33" s="37">
        <f>SUMIF('R-Existing'!$B$12:$B$461,$B33,'R-Existing'!X$12:X$461)</f>
        <v>209</v>
      </c>
      <c r="Y33" s="37">
        <f>SUMIF('R-Existing'!$B$12:$B$461,$B33,'R-Existing'!Y$12:Y$461)</f>
        <v>0</v>
      </c>
      <c r="Z33" s="37">
        <f>SUMIF('R-Existing'!$B$12:$B$461,$B33,'R-Existing'!Z$12:Z$461)</f>
        <v>0</v>
      </c>
      <c r="AA33" s="37">
        <f>SUMIF('R-Existing'!$B$12:$B$461,$B33,'R-Existing'!AA$12:AA$461)</f>
        <v>0</v>
      </c>
      <c r="AB33" s="37">
        <f>SUMIF('R-Existing'!$B$12:$B$461,$B33,'R-Existing'!AB$12:AB$461)</f>
        <v>0</v>
      </c>
      <c r="AC33" s="37">
        <f>SUMIF('R-Existing'!$B$12:$B$461,$B33,'R-Existing'!AC$12:AC$461)</f>
        <v>35</v>
      </c>
      <c r="AD33" s="37">
        <f>SUMIF('R-Existing'!$B$12:$B$461,$B33,'R-Existing'!AD$12:AD$461)</f>
        <v>0</v>
      </c>
      <c r="AE33" s="56">
        <f>SUMIF('R-Existing'!$B$12:$B$461,$B33,'R-Existing'!AE$12:AE$461)</f>
        <v>9.6699999999999994E-2</v>
      </c>
      <c r="AF33" s="37">
        <f>SUMIF('R-Existing'!$B$12:$B$461,$B33,'R-Existing'!AF$12:AF$461)</f>
        <v>66.668719083333301</v>
      </c>
      <c r="AG33" s="37">
        <f>SUMIF('R-Existing'!$B$12:$B$461,$B33,'R-Existing'!AG$12:AG$461)</f>
        <v>0</v>
      </c>
      <c r="AH33" s="37">
        <f>SUMIF('R-Existing'!$B$12:$B$461,$B33,'R-Existing'!AH$12:AH$461)</f>
        <v>0</v>
      </c>
      <c r="AI33" s="37">
        <f>SUMIF('R-Existing'!$B$12:$B$461,$B33,'R-Existing'!AI$12:AI$461)</f>
        <v>2</v>
      </c>
      <c r="AJ33" s="37">
        <f>SUMIF('R-Existing'!$B$12:$B$461,$B33,'R-Existing'!AJ$12:AJ$461)</f>
        <v>266</v>
      </c>
      <c r="AK33" s="37">
        <f>SUMIF('R-Existing'!$B$12:$B$461,$B33,'R-Existing'!AK$12:AK$461)</f>
        <v>0</v>
      </c>
      <c r="AL33" s="37">
        <f>SUMIF('R-Existing'!$B$12:$B$461,$B33,'R-Existing'!AL$12:AL$461)</f>
        <v>0</v>
      </c>
      <c r="AM33" s="37">
        <f>SUMIF('R-Existing'!$B$12:$B$461,$B33,'R-Existing'!AM$12:AM$461)</f>
        <v>0</v>
      </c>
      <c r="AN33" s="37">
        <f>SUMIF('R-Existing'!$B$12:$B$461,$B33,'R-Existing'!AN$12:AN$461)</f>
        <v>0</v>
      </c>
      <c r="AO33" s="37"/>
      <c r="AP33" s="37"/>
    </row>
    <row r="34" spans="1:42" x14ac:dyDescent="0.2">
      <c r="A34" s="1">
        <f t="shared" si="2"/>
        <v>2</v>
      </c>
      <c r="B34" s="101">
        <f t="shared" si="3"/>
        <v>43890</v>
      </c>
      <c r="C34" s="37">
        <f>SUMIF('R-Existing'!$B$12:$B$461,$B34,'R-Existing'!C$12:C$461)</f>
        <v>45551.369999999988</v>
      </c>
      <c r="D34" s="37">
        <f>SUMIF('R-Existing'!$B$12:$B$461,$B34,'R-Existing'!D$12:D$461)</f>
        <v>1487485.4999999998</v>
      </c>
      <c r="E34" s="37">
        <f>SUMIF('R-Existing'!$B$12:$B$461,$B34,'R-Existing'!E$12:E$461)</f>
        <v>0</v>
      </c>
      <c r="F34" s="37">
        <f>SUMIF('R-Existing'!$B$12:$B$461,$B34,'R-Existing'!F$12:F$461)</f>
        <v>0</v>
      </c>
      <c r="G34" s="37">
        <f>SUMIF('R-Existing'!$B$12:$B$461,$B34,'R-Existing'!G$12:G$461)</f>
        <v>29</v>
      </c>
      <c r="H34" s="37">
        <f>SUMIF('R-Existing'!$B$12:$B$461,$B34,'R-Existing'!H$12:H$461)</f>
        <v>24732.48</v>
      </c>
      <c r="I34" s="37">
        <f>SUMIF('R-Existing'!$B$12:$B$461,$B34,'R-Existing'!I$12:I$461)</f>
        <v>144.4600000000006</v>
      </c>
      <c r="J34" s="37">
        <f>SUMIF('R-Existing'!$B$12:$B$461,$B34,'R-Existing'!J$12:J$461)</f>
        <v>24876.94</v>
      </c>
      <c r="K34" s="37">
        <f>SUMIF('R-Existing'!$B$12:$B$461,$B34,'R-Existing'!K$12:K$461)</f>
        <v>134.7499999999994</v>
      </c>
      <c r="L34" s="37">
        <f>SUMIF('R-Existing'!$B$12:$B$461,$B34,'R-Existing'!L$12:L$461)</f>
        <v>279.21000000000004</v>
      </c>
      <c r="M34" s="37">
        <f>SUMIF('R-Existing'!$B$12:$B$461,$B34,'R-Existing'!M$12:M$461)</f>
        <v>7657</v>
      </c>
      <c r="N34" s="37">
        <f>SUMIF('R-Existing'!$B$12:$B$461,$B34,'R-Existing'!N$12:N$461)</f>
        <v>0</v>
      </c>
      <c r="O34" s="37">
        <f>SUMIF('R-Existing'!$B$12:$B$461,$B34,'R-Existing'!O$12:O$461)</f>
        <v>2850</v>
      </c>
      <c r="P34" s="37">
        <f>SUMIF('R-Existing'!$B$12:$B$461,$B34,'R-Existing'!P$12:P$461)</f>
        <v>231.71000000000004</v>
      </c>
      <c r="Q34" s="37">
        <f>SUMIF('R-Existing'!$B$12:$B$461,$B34,'R-Existing'!Q$12:Q$461)</f>
        <v>2618.29</v>
      </c>
      <c r="R34" s="37">
        <f>SUMIF('R-Existing'!$B$12:$B$461,$B34,'R-Existing'!R$12:R$461)</f>
        <v>47.5</v>
      </c>
      <c r="S34" s="37">
        <f>SUMIF('R-Existing'!$B$12:$B$461,$B34,'R-Existing'!S$12:S$461)</f>
        <v>22114.190000000002</v>
      </c>
      <c r="T34" s="37">
        <f>SUMIF('R-Existing'!$B$12:$B$461,$B34,'R-Existing'!T$12:T$461)</f>
        <v>22161.69</v>
      </c>
      <c r="U34" s="37">
        <f>SUMIF('R-Existing'!$B$12:$B$461,$B34,'R-Existing'!U$12:U$461)</f>
        <v>1</v>
      </c>
      <c r="V34" s="37">
        <f>SUMIF('R-Existing'!$B$12:$B$461,$B34,'R-Existing'!V$12:V$461)</f>
        <v>200.46667483333329</v>
      </c>
      <c r="W34" s="37">
        <f>SUMIF('R-Existing'!$B$12:$B$461,$B34,'R-Existing'!W$12:W$461)</f>
        <v>0</v>
      </c>
      <c r="X34" s="37">
        <f>SUMIF('R-Existing'!$B$12:$B$461,$B34,'R-Existing'!X$12:X$461)</f>
        <v>209</v>
      </c>
      <c r="Y34" s="37">
        <f>SUMIF('R-Existing'!$B$12:$B$461,$B34,'R-Existing'!Y$12:Y$461)</f>
        <v>0</v>
      </c>
      <c r="Z34" s="37">
        <f>SUMIF('R-Existing'!$B$12:$B$461,$B34,'R-Existing'!Z$12:Z$461)</f>
        <v>0</v>
      </c>
      <c r="AA34" s="37">
        <f>SUMIF('R-Existing'!$B$12:$B$461,$B34,'R-Existing'!AA$12:AA$461)</f>
        <v>0</v>
      </c>
      <c r="AB34" s="37">
        <f>SUMIF('R-Existing'!$B$12:$B$461,$B34,'R-Existing'!AB$12:AB$461)</f>
        <v>0</v>
      </c>
      <c r="AC34" s="37">
        <f>SUMIF('R-Existing'!$B$12:$B$461,$B34,'R-Existing'!AC$12:AC$461)</f>
        <v>23</v>
      </c>
      <c r="AD34" s="37">
        <f>SUMIF('R-Existing'!$B$12:$B$461,$B34,'R-Existing'!AD$12:AD$461)</f>
        <v>0</v>
      </c>
      <c r="AE34" s="56">
        <f>SUMIF('R-Existing'!$B$12:$B$461,$B34,'R-Existing'!AE$12:AE$461)</f>
        <v>9.6699999999999994E-2</v>
      </c>
      <c r="AF34" s="37">
        <f>SUMIF('R-Existing'!$B$12:$B$461,$B34,'R-Existing'!AF$12:AF$461)</f>
        <v>65.716583166666638</v>
      </c>
      <c r="AG34" s="37">
        <f>SUMIF('R-Existing'!$B$12:$B$461,$B34,'R-Existing'!AG$12:AG$461)</f>
        <v>0</v>
      </c>
      <c r="AH34" s="37">
        <f>SUMIF('R-Existing'!$B$12:$B$461,$B34,'R-Existing'!AH$12:AH$461)</f>
        <v>0</v>
      </c>
      <c r="AI34" s="37">
        <f>SUMIF('R-Existing'!$B$12:$B$461,$B34,'R-Existing'!AI$12:AI$461)</f>
        <v>6</v>
      </c>
      <c r="AJ34" s="37">
        <f>SUMIF('R-Existing'!$B$12:$B$461,$B34,'R-Existing'!AJ$12:AJ$461)</f>
        <v>1596</v>
      </c>
      <c r="AK34" s="37">
        <f>SUMIF('R-Existing'!$B$12:$B$461,$B34,'R-Existing'!AK$12:AK$461)</f>
        <v>0</v>
      </c>
      <c r="AL34" s="37">
        <f>SUMIF('R-Existing'!$B$12:$B$461,$B34,'R-Existing'!AL$12:AL$461)</f>
        <v>0</v>
      </c>
      <c r="AM34" s="37">
        <f>SUMIF('R-Existing'!$B$12:$B$461,$B34,'R-Existing'!AM$12:AM$461)</f>
        <v>0</v>
      </c>
      <c r="AN34" s="37">
        <f>SUMIF('R-Existing'!$B$12:$B$461,$B34,'R-Existing'!AN$12:AN$461)</f>
        <v>0</v>
      </c>
      <c r="AO34" s="37"/>
      <c r="AP34" s="37"/>
    </row>
    <row r="35" spans="1:42" x14ac:dyDescent="0.2">
      <c r="A35" s="1">
        <f t="shared" si="2"/>
        <v>3</v>
      </c>
      <c r="B35" s="101">
        <f t="shared" si="3"/>
        <v>43921</v>
      </c>
      <c r="C35" s="37">
        <f>SUMIF('R-Existing'!$B$12:$B$461,$B35,'R-Existing'!C$12:C$461)</f>
        <v>57330.229999999996</v>
      </c>
      <c r="D35" s="37">
        <f>SUMIF('R-Existing'!$B$12:$B$461,$B35,'R-Existing'!D$12:D$461)</f>
        <v>1544815.7299999997</v>
      </c>
      <c r="E35" s="37">
        <f>SUMIF('R-Existing'!$B$12:$B$461,$B35,'R-Existing'!E$12:E$461)</f>
        <v>0</v>
      </c>
      <c r="F35" s="37">
        <f>SUMIF('R-Existing'!$B$12:$B$461,$B35,'R-Existing'!F$12:F$461)</f>
        <v>0</v>
      </c>
      <c r="G35" s="37">
        <f>SUMIF('R-Existing'!$B$12:$B$461,$B35,'R-Existing'!G$12:G$461)</f>
        <v>41</v>
      </c>
      <c r="H35" s="37">
        <f>SUMIF('R-Existing'!$B$12:$B$461,$B35,'R-Existing'!H$12:H$461)</f>
        <v>22114.190000000002</v>
      </c>
      <c r="I35" s="37">
        <f>SUMIF('R-Existing'!$B$12:$B$461,$B35,'R-Existing'!I$12:I$461)</f>
        <v>47.500000000000483</v>
      </c>
      <c r="J35" s="37">
        <f>SUMIF('R-Existing'!$B$12:$B$461,$B35,'R-Existing'!J$12:J$461)</f>
        <v>22161.69</v>
      </c>
      <c r="K35" s="37">
        <f>SUMIF('R-Existing'!$B$12:$B$461,$B35,'R-Existing'!K$12:K$461)</f>
        <v>120.02999999999952</v>
      </c>
      <c r="L35" s="37">
        <f>SUMIF('R-Existing'!$B$12:$B$461,$B35,'R-Existing'!L$12:L$461)</f>
        <v>167.53000000000003</v>
      </c>
      <c r="M35" s="37">
        <f>SUMIF('R-Existing'!$B$12:$B$461,$B35,'R-Existing'!M$12:M$461)</f>
        <v>10165</v>
      </c>
      <c r="N35" s="37">
        <f>SUMIF('R-Existing'!$B$12:$B$461,$B35,'R-Existing'!N$12:N$461)</f>
        <v>0</v>
      </c>
      <c r="O35" s="37">
        <f>SUMIF('R-Existing'!$B$12:$B$461,$B35,'R-Existing'!O$12:O$461)</f>
        <v>2319.77</v>
      </c>
      <c r="P35" s="37">
        <f>SUMIF('R-Existing'!$B$12:$B$461,$B35,'R-Existing'!P$12:P$461)</f>
        <v>97.009999999999991</v>
      </c>
      <c r="Q35" s="37">
        <f>SUMIF('R-Existing'!$B$12:$B$461,$B35,'R-Existing'!Q$12:Q$461)</f>
        <v>2222.7600000000002</v>
      </c>
      <c r="R35" s="37">
        <f>SUMIF('R-Existing'!$B$12:$B$461,$B35,'R-Existing'!R$12:R$461)</f>
        <v>70.52</v>
      </c>
      <c r="S35" s="37">
        <f>SUMIF('R-Existing'!$B$12:$B$461,$B35,'R-Existing'!S$12:S$461)</f>
        <v>19891.43</v>
      </c>
      <c r="T35" s="37">
        <f>SUMIF('R-Existing'!$B$12:$B$461,$B35,'R-Existing'!T$12:T$461)</f>
        <v>19961.949999999997</v>
      </c>
      <c r="U35" s="37">
        <f>SUMIF('R-Existing'!$B$12:$B$461,$B35,'R-Existing'!U$12:U$461)</f>
        <v>1</v>
      </c>
      <c r="V35" s="37">
        <f>SUMIF('R-Existing'!$B$12:$B$461,$B35,'R-Existing'!V$12:V$461)</f>
        <v>178.58628524999997</v>
      </c>
      <c r="W35" s="37">
        <f>SUMIF('R-Existing'!$B$12:$B$461,$B35,'R-Existing'!W$12:W$461)</f>
        <v>0</v>
      </c>
      <c r="X35" s="37">
        <f>SUMIF('R-Existing'!$B$12:$B$461,$B35,'R-Existing'!X$12:X$461)</f>
        <v>209</v>
      </c>
      <c r="Y35" s="37">
        <f>SUMIF('R-Existing'!$B$12:$B$461,$B35,'R-Existing'!Y$12:Y$461)</f>
        <v>0</v>
      </c>
      <c r="Z35" s="37">
        <f>SUMIF('R-Existing'!$B$12:$B$461,$B35,'R-Existing'!Z$12:Z$461)</f>
        <v>0</v>
      </c>
      <c r="AA35" s="37">
        <f>SUMIF('R-Existing'!$B$12:$B$461,$B35,'R-Existing'!AA$12:AA$461)</f>
        <v>0</v>
      </c>
      <c r="AB35" s="37">
        <f>SUMIF('R-Existing'!$B$12:$B$461,$B35,'R-Existing'!AB$12:AB$461)</f>
        <v>0</v>
      </c>
      <c r="AC35" s="37">
        <f>SUMIF('R-Existing'!$B$12:$B$461,$B35,'R-Existing'!AC$12:AC$461)</f>
        <v>35</v>
      </c>
      <c r="AD35" s="37">
        <f>SUMIF('R-Existing'!$B$12:$B$461,$B35,'R-Existing'!AD$12:AD$461)</f>
        <v>0</v>
      </c>
      <c r="AE35" s="56">
        <f>SUMIF('R-Existing'!$B$12:$B$461,$B35,'R-Existing'!AE$12:AE$461)</f>
        <v>9.6699999999999994E-2</v>
      </c>
      <c r="AF35" s="37">
        <f>SUMIF('R-Existing'!$B$12:$B$461,$B35,'R-Existing'!AF$12:AF$461)</f>
        <v>58.543797749999968</v>
      </c>
      <c r="AG35" s="37">
        <f>SUMIF('R-Existing'!$B$12:$B$461,$B35,'R-Existing'!AG$12:AG$461)</f>
        <v>0</v>
      </c>
      <c r="AH35" s="37">
        <f>SUMIF('R-Existing'!$B$12:$B$461,$B35,'R-Existing'!AH$12:AH$461)</f>
        <v>0</v>
      </c>
      <c r="AI35" s="37">
        <f>SUMIF('R-Existing'!$B$12:$B$461,$B35,'R-Existing'!AI$12:AI$461)</f>
        <v>6</v>
      </c>
      <c r="AJ35" s="37">
        <f>SUMIF('R-Existing'!$B$12:$B$461,$B35,'R-Existing'!AJ$12:AJ$461)</f>
        <v>1065.77</v>
      </c>
      <c r="AK35" s="37">
        <f>SUMIF('R-Existing'!$B$12:$B$461,$B35,'R-Existing'!AK$12:AK$461)</f>
        <v>0</v>
      </c>
      <c r="AL35" s="37">
        <f>SUMIF('R-Existing'!$B$12:$B$461,$B35,'R-Existing'!AL$12:AL$461)</f>
        <v>0</v>
      </c>
      <c r="AM35" s="37">
        <f>SUMIF('R-Existing'!$B$12:$B$461,$B35,'R-Existing'!AM$12:AM$461)</f>
        <v>0</v>
      </c>
      <c r="AN35" s="37">
        <f>SUMIF('R-Existing'!$B$12:$B$461,$B35,'R-Existing'!AN$12:AN$461)</f>
        <v>0</v>
      </c>
      <c r="AO35" s="37"/>
      <c r="AP35" s="37"/>
    </row>
    <row r="36" spans="1:42" x14ac:dyDescent="0.2">
      <c r="A36" s="1">
        <f t="shared" si="2"/>
        <v>4</v>
      </c>
      <c r="B36" s="101">
        <f t="shared" si="3"/>
        <v>43951</v>
      </c>
      <c r="C36" s="37">
        <f>SUMIF('R-Existing'!$B$12:$B$461,$B36,'R-Existing'!C$12:C$461)</f>
        <v>58748.120000000024</v>
      </c>
      <c r="D36" s="37">
        <f>SUMIF('R-Existing'!$B$12:$B$461,$B36,'R-Existing'!D$12:D$461)</f>
        <v>1603563.8499999999</v>
      </c>
      <c r="E36" s="37">
        <f>SUMIF('R-Existing'!$B$12:$B$461,$B36,'R-Existing'!E$12:E$461)</f>
        <v>0</v>
      </c>
      <c r="F36" s="37">
        <f>SUMIF('R-Existing'!$B$12:$B$461,$B36,'R-Existing'!F$12:F$461)</f>
        <v>0</v>
      </c>
      <c r="G36" s="37">
        <f>SUMIF('R-Existing'!$B$12:$B$461,$B36,'R-Existing'!G$12:G$461)</f>
        <v>41</v>
      </c>
      <c r="H36" s="37">
        <f>SUMIF('R-Existing'!$B$12:$B$461,$B36,'R-Existing'!H$12:H$461)</f>
        <v>19891.43</v>
      </c>
      <c r="I36" s="37">
        <f>SUMIF('R-Existing'!$B$12:$B$461,$B36,'R-Existing'!I$12:I$461)</f>
        <v>70.519999999998674</v>
      </c>
      <c r="J36" s="37">
        <f>SUMIF('R-Existing'!$B$12:$B$461,$B36,'R-Existing'!J$12:J$461)</f>
        <v>19961.949999999997</v>
      </c>
      <c r="K36" s="37">
        <f>SUMIF('R-Existing'!$B$12:$B$461,$B36,'R-Existing'!K$12:K$461)</f>
        <v>108.13000000000133</v>
      </c>
      <c r="L36" s="37">
        <f>SUMIF('R-Existing'!$B$12:$B$461,$B36,'R-Existing'!L$12:L$461)</f>
        <v>178.65000000000003</v>
      </c>
      <c r="M36" s="37">
        <f>SUMIF('R-Existing'!$B$12:$B$461,$B36,'R-Existing'!M$12:M$461)</f>
        <v>9899</v>
      </c>
      <c r="N36" s="37">
        <f>SUMIF('R-Existing'!$B$12:$B$461,$B36,'R-Existing'!N$12:N$461)</f>
        <v>0</v>
      </c>
      <c r="O36" s="37">
        <f>SUMIF('R-Existing'!$B$12:$B$461,$B36,'R-Existing'!O$12:O$461)</f>
        <v>1721.3400000000001</v>
      </c>
      <c r="P36" s="37">
        <f>SUMIF('R-Existing'!$B$12:$B$461,$B36,'R-Existing'!P$12:P$461)</f>
        <v>141.44000000000003</v>
      </c>
      <c r="Q36" s="37">
        <f>SUMIF('R-Existing'!$B$12:$B$461,$B36,'R-Existing'!Q$12:Q$461)</f>
        <v>1579.9</v>
      </c>
      <c r="R36" s="37">
        <f>SUMIF('R-Existing'!$B$12:$B$461,$B36,'R-Existing'!R$12:R$461)</f>
        <v>37.21</v>
      </c>
      <c r="S36" s="37">
        <f>SUMIF('R-Existing'!$B$12:$B$461,$B36,'R-Existing'!S$12:S$461)</f>
        <v>18311.53</v>
      </c>
      <c r="T36" s="37">
        <f>SUMIF('R-Existing'!$B$12:$B$461,$B36,'R-Existing'!T$12:T$461)</f>
        <v>18348.740000000002</v>
      </c>
      <c r="U36" s="37">
        <f>SUMIF('R-Existing'!$B$12:$B$461,$B36,'R-Existing'!U$12:U$461)</f>
        <v>1</v>
      </c>
      <c r="V36" s="37">
        <f>SUMIF('R-Existing'!$B$12:$B$461,$B36,'R-Existing'!V$12:V$461)</f>
        <v>160.86004708333328</v>
      </c>
      <c r="W36" s="37">
        <f>SUMIF('R-Existing'!$B$12:$B$461,$B36,'R-Existing'!W$12:W$461)</f>
        <v>0</v>
      </c>
      <c r="X36" s="37">
        <f>SUMIF('R-Existing'!$B$12:$B$461,$B36,'R-Existing'!X$12:X$461)</f>
        <v>209</v>
      </c>
      <c r="Y36" s="37">
        <f>SUMIF('R-Existing'!$B$12:$B$461,$B36,'R-Existing'!Y$12:Y$461)</f>
        <v>0</v>
      </c>
      <c r="Z36" s="37">
        <f>SUMIF('R-Existing'!$B$12:$B$461,$B36,'R-Existing'!Z$12:Z$461)</f>
        <v>0</v>
      </c>
      <c r="AA36" s="37">
        <f>SUMIF('R-Existing'!$B$12:$B$461,$B36,'R-Existing'!AA$12:AA$461)</f>
        <v>0</v>
      </c>
      <c r="AB36" s="37">
        <f>SUMIF('R-Existing'!$B$12:$B$461,$B36,'R-Existing'!AB$12:AB$461)</f>
        <v>0</v>
      </c>
      <c r="AC36" s="37">
        <f>SUMIF('R-Existing'!$B$12:$B$461,$B36,'R-Existing'!AC$12:AC$461)</f>
        <v>36</v>
      </c>
      <c r="AD36" s="37">
        <f>SUMIF('R-Existing'!$B$12:$B$461,$B36,'R-Existing'!AD$12:AD$461)</f>
        <v>0</v>
      </c>
      <c r="AE36" s="56">
        <f>SUMIF('R-Existing'!$B$12:$B$461,$B36,'R-Existing'!AE$12:AE$461)</f>
        <v>9.6699999999999994E-2</v>
      </c>
      <c r="AF36" s="37">
        <f>SUMIF('R-Existing'!$B$12:$B$461,$B36,'R-Existing'!AF$12:AF$461)</f>
        <v>52.732817916666633</v>
      </c>
      <c r="AG36" s="37">
        <f>SUMIF('R-Existing'!$B$12:$B$461,$B36,'R-Existing'!AG$12:AG$461)</f>
        <v>0</v>
      </c>
      <c r="AH36" s="37">
        <f>SUMIF('R-Existing'!$B$12:$B$461,$B36,'R-Existing'!AH$12:AH$461)</f>
        <v>0</v>
      </c>
      <c r="AI36" s="37">
        <f>SUMIF('R-Existing'!$B$12:$B$461,$B36,'R-Existing'!AI$12:AI$461)</f>
        <v>5</v>
      </c>
      <c r="AJ36" s="37">
        <f>SUMIF('R-Existing'!$B$12:$B$461,$B36,'R-Existing'!AJ$12:AJ$461)</f>
        <v>798</v>
      </c>
      <c r="AK36" s="37">
        <f>SUMIF('R-Existing'!$B$12:$B$461,$B36,'R-Existing'!AK$12:AK$461)</f>
        <v>0</v>
      </c>
      <c r="AL36" s="37">
        <f>SUMIF('R-Existing'!$B$12:$B$461,$B36,'R-Existing'!AL$12:AL$461)</f>
        <v>0</v>
      </c>
      <c r="AM36" s="37">
        <f>SUMIF('R-Existing'!$B$12:$B$461,$B36,'R-Existing'!AM$12:AM$461)</f>
        <v>0</v>
      </c>
      <c r="AN36" s="37">
        <f>SUMIF('R-Existing'!$B$12:$B$461,$B36,'R-Existing'!AN$12:AN$461)</f>
        <v>0</v>
      </c>
      <c r="AO36" s="37"/>
      <c r="AP36" s="37"/>
    </row>
    <row r="37" spans="1:42" x14ac:dyDescent="0.2">
      <c r="A37" s="1">
        <f t="shared" si="2"/>
        <v>5</v>
      </c>
      <c r="B37" s="101">
        <f t="shared" si="3"/>
        <v>43982</v>
      </c>
      <c r="C37" s="37">
        <f>SUMIF('R-Existing'!$B$12:$B$461,$B37,'R-Existing'!C$12:C$461)</f>
        <v>64180.049999999967</v>
      </c>
      <c r="D37" s="37">
        <f>SUMIF('R-Existing'!$B$12:$B$461,$B37,'R-Existing'!D$12:D$461)</f>
        <v>1667743.9</v>
      </c>
      <c r="E37" s="37">
        <f>SUMIF('R-Existing'!$B$12:$B$461,$B37,'R-Existing'!E$12:E$461)</f>
        <v>0</v>
      </c>
      <c r="F37" s="37">
        <f>SUMIF('R-Existing'!$B$12:$B$461,$B37,'R-Existing'!F$12:F$461)</f>
        <v>0</v>
      </c>
      <c r="G37" s="37">
        <f>SUMIF('R-Existing'!$B$12:$B$461,$B37,'R-Existing'!G$12:G$461)</f>
        <v>51</v>
      </c>
      <c r="H37" s="37">
        <f>SUMIF('R-Existing'!$B$12:$B$461,$B37,'R-Existing'!H$12:H$461)</f>
        <v>18311.53</v>
      </c>
      <c r="I37" s="37">
        <f>SUMIF('R-Existing'!$B$12:$B$461,$B37,'R-Existing'!I$12:I$461)</f>
        <v>37.209999999999127</v>
      </c>
      <c r="J37" s="37">
        <f>SUMIF('R-Existing'!$B$12:$B$461,$B37,'R-Existing'!J$12:J$461)</f>
        <v>18348.740000000002</v>
      </c>
      <c r="K37" s="37">
        <f>SUMIF('R-Existing'!$B$12:$B$461,$B37,'R-Existing'!K$12:K$461)</f>
        <v>99.380000000000877</v>
      </c>
      <c r="L37" s="37">
        <f>SUMIF('R-Existing'!$B$12:$B$461,$B37,'R-Existing'!L$12:L$461)</f>
        <v>136.59</v>
      </c>
      <c r="M37" s="37">
        <f>SUMIF('R-Existing'!$B$12:$B$461,$B37,'R-Existing'!M$12:M$461)</f>
        <v>11989</v>
      </c>
      <c r="N37" s="37">
        <f>SUMIF('R-Existing'!$B$12:$B$461,$B37,'R-Existing'!N$12:N$461)</f>
        <v>0</v>
      </c>
      <c r="O37" s="37">
        <f>SUMIF('R-Existing'!$B$12:$B$461,$B37,'R-Existing'!O$12:O$461)</f>
        <v>2126.83</v>
      </c>
      <c r="P37" s="37">
        <f>SUMIF('R-Existing'!$B$12:$B$461,$B37,'R-Existing'!P$12:P$461)</f>
        <v>136.59</v>
      </c>
      <c r="Q37" s="37">
        <f>SUMIF('R-Existing'!$B$12:$B$461,$B37,'R-Existing'!Q$12:Q$461)</f>
        <v>1990.2399999999998</v>
      </c>
      <c r="R37" s="37">
        <f>SUMIF('R-Existing'!$B$12:$B$461,$B37,'R-Existing'!R$12:R$461)</f>
        <v>0</v>
      </c>
      <c r="S37" s="37">
        <f>SUMIF('R-Existing'!$B$12:$B$461,$B37,'R-Existing'!S$12:S$461)</f>
        <v>16321.29</v>
      </c>
      <c r="T37" s="37">
        <f>SUMIF('R-Existing'!$B$12:$B$461,$B37,'R-Existing'!T$12:T$461)</f>
        <v>16321.29</v>
      </c>
      <c r="U37" s="37">
        <f>SUMIF('R-Existing'!$B$12:$B$461,$B37,'R-Existing'!U$12:U$461)</f>
        <v>1</v>
      </c>
      <c r="V37" s="37">
        <f>SUMIF('R-Existing'!$B$12:$B$461,$B37,'R-Existing'!V$12:V$461)</f>
        <v>147.86026316666667</v>
      </c>
      <c r="W37" s="37">
        <f>SUMIF('R-Existing'!$B$12:$B$461,$B37,'R-Existing'!W$12:W$461)</f>
        <v>0</v>
      </c>
      <c r="X37" s="37">
        <f>SUMIF('R-Existing'!$B$12:$B$461,$B37,'R-Existing'!X$12:X$461)</f>
        <v>209</v>
      </c>
      <c r="Y37" s="37">
        <f>SUMIF('R-Existing'!$B$12:$B$461,$B37,'R-Existing'!Y$12:Y$461)</f>
        <v>0</v>
      </c>
      <c r="Z37" s="37">
        <f>SUMIF('R-Existing'!$B$12:$B$461,$B37,'R-Existing'!Z$12:Z$461)</f>
        <v>0</v>
      </c>
      <c r="AA37" s="37">
        <f>SUMIF('R-Existing'!$B$12:$B$461,$B37,'R-Existing'!AA$12:AA$461)</f>
        <v>0</v>
      </c>
      <c r="AB37" s="37">
        <f>SUMIF('R-Existing'!$B$12:$B$461,$B37,'R-Existing'!AB$12:AB$461)</f>
        <v>0</v>
      </c>
      <c r="AC37" s="37">
        <f>SUMIF('R-Existing'!$B$12:$B$461,$B37,'R-Existing'!AC$12:AC$461)</f>
        <v>46</v>
      </c>
      <c r="AD37" s="37">
        <f>SUMIF('R-Existing'!$B$12:$B$461,$B37,'R-Existing'!AD$12:AD$461)</f>
        <v>0</v>
      </c>
      <c r="AE37" s="56">
        <f>SUMIF('R-Existing'!$B$12:$B$461,$B37,'R-Existing'!AE$12:AE$461)</f>
        <v>9.6699999999999994E-2</v>
      </c>
      <c r="AF37" s="37">
        <f>SUMIF('R-Existing'!$B$12:$B$461,$B37,'R-Existing'!AF$12:AF$461)</f>
        <v>48.471254833333312</v>
      </c>
      <c r="AG37" s="37">
        <f>SUMIF('R-Existing'!$B$12:$B$461,$B37,'R-Existing'!AG$12:AG$461)</f>
        <v>0</v>
      </c>
      <c r="AH37" s="37">
        <f>SUMIF('R-Existing'!$B$12:$B$461,$B37,'R-Existing'!AH$12:AH$461)</f>
        <v>0</v>
      </c>
      <c r="AI37" s="37">
        <f>SUMIF('R-Existing'!$B$12:$B$461,$B37,'R-Existing'!AI$12:AI$461)</f>
        <v>5</v>
      </c>
      <c r="AJ37" s="37">
        <f>SUMIF('R-Existing'!$B$12:$B$461,$B37,'R-Existing'!AJ$12:AJ$461)</f>
        <v>1081.83</v>
      </c>
      <c r="AK37" s="37">
        <f>SUMIF('R-Existing'!$B$12:$B$461,$B37,'R-Existing'!AK$12:AK$461)</f>
        <v>0</v>
      </c>
      <c r="AL37" s="37">
        <f>SUMIF('R-Existing'!$B$12:$B$461,$B37,'R-Existing'!AL$12:AL$461)</f>
        <v>0</v>
      </c>
      <c r="AM37" s="37">
        <f>SUMIF('R-Existing'!$B$12:$B$461,$B37,'R-Existing'!AM$12:AM$461)</f>
        <v>0</v>
      </c>
      <c r="AN37" s="37">
        <f>SUMIF('R-Existing'!$B$12:$B$461,$B37,'R-Existing'!AN$12:AN$461)</f>
        <v>0</v>
      </c>
      <c r="AO37" s="37"/>
      <c r="AP37" s="37"/>
    </row>
    <row r="38" spans="1:42" x14ac:dyDescent="0.2">
      <c r="A38" s="1">
        <f t="shared" si="2"/>
        <v>6</v>
      </c>
      <c r="B38" s="101">
        <f t="shared" si="3"/>
        <v>44012</v>
      </c>
      <c r="C38" s="37">
        <f>SUMIF('R-Existing'!$B$12:$B$461,$B38,'R-Existing'!C$12:C$461)</f>
        <v>57192.86</v>
      </c>
      <c r="D38" s="37">
        <f>SUMIF('R-Existing'!$B$12:$B$461,$B38,'R-Existing'!D$12:D$461)</f>
        <v>1724936.76</v>
      </c>
      <c r="E38" s="37">
        <f>SUMIF('R-Existing'!$B$12:$B$461,$B38,'R-Existing'!E$12:E$461)</f>
        <v>0</v>
      </c>
      <c r="F38" s="37">
        <f>SUMIF('R-Existing'!$B$12:$B$461,$B38,'R-Existing'!F$12:F$461)</f>
        <v>0</v>
      </c>
      <c r="G38" s="37">
        <f>SUMIF('R-Existing'!$B$12:$B$461,$B38,'R-Existing'!G$12:G$461)</f>
        <v>52</v>
      </c>
      <c r="H38" s="37">
        <f>SUMIF('R-Existing'!$B$12:$B$461,$B38,'R-Existing'!H$12:H$461)</f>
        <v>16321.29</v>
      </c>
      <c r="I38" s="37">
        <f>SUMIF('R-Existing'!$B$12:$B$461,$B38,'R-Existing'!I$12:I$461)</f>
        <v>0</v>
      </c>
      <c r="J38" s="37">
        <f>SUMIF('R-Existing'!$B$12:$B$461,$B38,'R-Existing'!J$12:J$461)</f>
        <v>16321.29</v>
      </c>
      <c r="K38" s="37">
        <f>SUMIF('R-Existing'!$B$12:$B$461,$B38,'R-Existing'!K$12:K$461)</f>
        <v>88.419999999999987</v>
      </c>
      <c r="L38" s="37">
        <f>SUMIF('R-Existing'!$B$12:$B$461,$B38,'R-Existing'!L$12:L$461)</f>
        <v>88.419999999999987</v>
      </c>
      <c r="M38" s="37">
        <f>SUMIF('R-Existing'!$B$12:$B$461,$B38,'R-Existing'!M$12:M$461)</f>
        <v>11932</v>
      </c>
      <c r="N38" s="37">
        <f>SUMIF('R-Existing'!$B$12:$B$461,$B38,'R-Existing'!N$12:N$461)</f>
        <v>0</v>
      </c>
      <c r="O38" s="37">
        <f>SUMIF('R-Existing'!$B$12:$B$461,$B38,'R-Existing'!O$12:O$461)</f>
        <v>1900</v>
      </c>
      <c r="P38" s="37">
        <f>SUMIF('R-Existing'!$B$12:$B$461,$B38,'R-Existing'!P$12:P$461)</f>
        <v>88.419999999999987</v>
      </c>
      <c r="Q38" s="37">
        <f>SUMIF('R-Existing'!$B$12:$B$461,$B38,'R-Existing'!Q$12:Q$461)</f>
        <v>1811.5800000000002</v>
      </c>
      <c r="R38" s="37">
        <f>SUMIF('R-Existing'!$B$12:$B$461,$B38,'R-Existing'!R$12:R$461)</f>
        <v>0</v>
      </c>
      <c r="S38" s="37">
        <f>SUMIF('R-Existing'!$B$12:$B$461,$B38,'R-Existing'!S$12:S$461)</f>
        <v>14509.710000000001</v>
      </c>
      <c r="T38" s="37">
        <f>SUMIF('R-Existing'!$B$12:$B$461,$B38,'R-Existing'!T$12:T$461)</f>
        <v>14509.710000000001</v>
      </c>
      <c r="U38" s="37">
        <f>SUMIF('R-Existing'!$B$12:$B$461,$B38,'R-Existing'!U$12:U$461)</f>
        <v>1</v>
      </c>
      <c r="V38" s="37">
        <f>SUMIF('R-Existing'!$B$12:$B$461,$B38,'R-Existing'!V$12:V$461)</f>
        <v>131.52239524999999</v>
      </c>
      <c r="W38" s="37">
        <f>SUMIF('R-Existing'!$B$12:$B$461,$B38,'R-Existing'!W$12:W$461)</f>
        <v>0</v>
      </c>
      <c r="X38" s="37">
        <f>SUMIF('R-Existing'!$B$12:$B$461,$B38,'R-Existing'!X$12:X$461)</f>
        <v>209</v>
      </c>
      <c r="Y38" s="37">
        <f>SUMIF('R-Existing'!$B$12:$B$461,$B38,'R-Existing'!Y$12:Y$461)</f>
        <v>0</v>
      </c>
      <c r="Z38" s="37">
        <f>SUMIF('R-Existing'!$B$12:$B$461,$B38,'R-Existing'!Z$12:Z$461)</f>
        <v>0</v>
      </c>
      <c r="AA38" s="37">
        <f>SUMIF('R-Existing'!$B$12:$B$461,$B38,'R-Existing'!AA$12:AA$461)</f>
        <v>0</v>
      </c>
      <c r="AB38" s="37">
        <f>SUMIF('R-Existing'!$B$12:$B$461,$B38,'R-Existing'!AB$12:AB$461)</f>
        <v>0</v>
      </c>
      <c r="AC38" s="37">
        <f>SUMIF('R-Existing'!$B$12:$B$461,$B38,'R-Existing'!AC$12:AC$461)</f>
        <v>48</v>
      </c>
      <c r="AD38" s="37">
        <f>SUMIF('R-Existing'!$B$12:$B$461,$B38,'R-Existing'!AD$12:AD$461)</f>
        <v>0</v>
      </c>
      <c r="AE38" s="56">
        <f>SUMIF('R-Existing'!$B$12:$B$461,$B38,'R-Existing'!AE$12:AE$461)</f>
        <v>9.6699999999999994E-2</v>
      </c>
      <c r="AF38" s="37">
        <f>SUMIF('R-Existing'!$B$12:$B$461,$B38,'R-Existing'!AF$12:AF$461)</f>
        <v>43.115407749999981</v>
      </c>
      <c r="AG38" s="37">
        <f>SUMIF('R-Existing'!$B$12:$B$461,$B38,'R-Existing'!AG$12:AG$461)</f>
        <v>0</v>
      </c>
      <c r="AH38" s="37">
        <f>SUMIF('R-Existing'!$B$12:$B$461,$B38,'R-Existing'!AH$12:AH$461)</f>
        <v>0</v>
      </c>
      <c r="AI38" s="37">
        <f>SUMIF('R-Existing'!$B$12:$B$461,$B38,'R-Existing'!AI$12:AI$461)</f>
        <v>4</v>
      </c>
      <c r="AJ38" s="37">
        <f>SUMIF('R-Existing'!$B$12:$B$461,$B38,'R-Existing'!AJ$12:AJ$461)</f>
        <v>1064</v>
      </c>
      <c r="AK38" s="37">
        <f>SUMIF('R-Existing'!$B$12:$B$461,$B38,'R-Existing'!AK$12:AK$461)</f>
        <v>0</v>
      </c>
      <c r="AL38" s="37">
        <f>SUMIF('R-Existing'!$B$12:$B$461,$B38,'R-Existing'!AL$12:AL$461)</f>
        <v>0</v>
      </c>
      <c r="AM38" s="37">
        <f>SUMIF('R-Existing'!$B$12:$B$461,$B38,'R-Existing'!AM$12:AM$461)</f>
        <v>0</v>
      </c>
      <c r="AN38" s="37">
        <f>SUMIF('R-Existing'!$B$12:$B$461,$B38,'R-Existing'!AN$12:AN$461)</f>
        <v>0</v>
      </c>
      <c r="AO38" s="37"/>
      <c r="AP38" s="37"/>
    </row>
    <row r="39" spans="1:42" x14ac:dyDescent="0.2">
      <c r="A39" s="1">
        <f t="shared" si="2"/>
        <v>7</v>
      </c>
      <c r="B39" s="101">
        <f t="shared" si="3"/>
        <v>44043</v>
      </c>
      <c r="C39" s="37">
        <f>SUMIF('R-Existing'!$B$12:$B$461,$B39,'R-Existing'!C$12:C$461)</f>
        <v>50302.139999999992</v>
      </c>
      <c r="D39" s="37">
        <f>SUMIF('R-Existing'!$B$12:$B$461,$B39,'R-Existing'!D$12:D$461)</f>
        <v>1775238.9</v>
      </c>
      <c r="E39" s="37">
        <f>SUMIF('R-Existing'!$B$12:$B$461,$B39,'R-Existing'!E$12:E$461)</f>
        <v>0</v>
      </c>
      <c r="F39" s="37">
        <f>SUMIF('R-Existing'!$B$12:$B$461,$B39,'R-Existing'!F$12:F$461)</f>
        <v>0</v>
      </c>
      <c r="G39" s="37">
        <f>SUMIF('R-Existing'!$B$12:$B$461,$B39,'R-Existing'!G$12:G$461)</f>
        <v>52</v>
      </c>
      <c r="H39" s="37">
        <f>SUMIF('R-Existing'!$B$12:$B$461,$B39,'R-Existing'!H$12:H$461)</f>
        <v>14509.710000000001</v>
      </c>
      <c r="I39" s="37">
        <f>SUMIF('R-Existing'!$B$12:$B$461,$B39,'R-Existing'!I$12:I$461)</f>
        <v>0</v>
      </c>
      <c r="J39" s="37">
        <f>SUMIF('R-Existing'!$B$12:$B$461,$B39,'R-Existing'!J$12:J$461)</f>
        <v>14509.710000000001</v>
      </c>
      <c r="K39" s="37">
        <f>SUMIF('R-Existing'!$B$12:$B$461,$B39,'R-Existing'!K$12:K$461)</f>
        <v>78.59</v>
      </c>
      <c r="L39" s="37">
        <f>SUMIF('R-Existing'!$B$12:$B$461,$B39,'R-Existing'!L$12:L$461)</f>
        <v>78.59</v>
      </c>
      <c r="M39" s="37">
        <f>SUMIF('R-Existing'!$B$12:$B$461,$B39,'R-Existing'!M$12:M$461)</f>
        <v>11666</v>
      </c>
      <c r="N39" s="37">
        <f>SUMIF('R-Existing'!$B$12:$B$461,$B39,'R-Existing'!N$12:N$461)</f>
        <v>0</v>
      </c>
      <c r="O39" s="37">
        <f>SUMIF('R-Existing'!$B$12:$B$461,$B39,'R-Existing'!O$12:O$461)</f>
        <v>1425</v>
      </c>
      <c r="P39" s="37">
        <f>SUMIF('R-Existing'!$B$12:$B$461,$B39,'R-Existing'!P$12:P$461)</f>
        <v>74.81</v>
      </c>
      <c r="Q39" s="37">
        <f>SUMIF('R-Existing'!$B$12:$B$461,$B39,'R-Existing'!Q$12:Q$461)</f>
        <v>1350.19</v>
      </c>
      <c r="R39" s="37">
        <f>SUMIF('R-Existing'!$B$12:$B$461,$B39,'R-Existing'!R$12:R$461)</f>
        <v>3.78</v>
      </c>
      <c r="S39" s="37">
        <f>SUMIF('R-Existing'!$B$12:$B$461,$B39,'R-Existing'!S$12:S$461)</f>
        <v>13159.520000000002</v>
      </c>
      <c r="T39" s="37">
        <f>SUMIF('R-Existing'!$B$12:$B$461,$B39,'R-Existing'!T$12:T$461)</f>
        <v>13163.300000000001</v>
      </c>
      <c r="U39" s="37">
        <f>SUMIF('R-Existing'!$B$12:$B$461,$B39,'R-Existing'!U$12:U$461)</f>
        <v>1</v>
      </c>
      <c r="V39" s="37">
        <f>SUMIF('R-Existing'!$B$12:$B$461,$B39,'R-Existing'!V$12:V$461)</f>
        <v>116.92407974999999</v>
      </c>
      <c r="W39" s="37">
        <f>SUMIF('R-Existing'!$B$12:$B$461,$B39,'R-Existing'!W$12:W$461)</f>
        <v>0</v>
      </c>
      <c r="X39" s="37">
        <f>SUMIF('R-Existing'!$B$12:$B$461,$B39,'R-Existing'!X$12:X$461)</f>
        <v>209</v>
      </c>
      <c r="Y39" s="37">
        <f>SUMIF('R-Existing'!$B$12:$B$461,$B39,'R-Existing'!Y$12:Y$461)</f>
        <v>0</v>
      </c>
      <c r="Z39" s="37">
        <f>SUMIF('R-Existing'!$B$12:$B$461,$B39,'R-Existing'!Z$12:Z$461)</f>
        <v>0</v>
      </c>
      <c r="AA39" s="37">
        <f>SUMIF('R-Existing'!$B$12:$B$461,$B39,'R-Existing'!AA$12:AA$461)</f>
        <v>0</v>
      </c>
      <c r="AB39" s="37">
        <f>SUMIF('R-Existing'!$B$12:$B$461,$B39,'R-Existing'!AB$12:AB$461)</f>
        <v>0</v>
      </c>
      <c r="AC39" s="37">
        <f>SUMIF('R-Existing'!$B$12:$B$461,$B39,'R-Existing'!AC$12:AC$461)</f>
        <v>49</v>
      </c>
      <c r="AD39" s="37">
        <f>SUMIF('R-Existing'!$B$12:$B$461,$B39,'R-Existing'!AD$12:AD$461)</f>
        <v>0</v>
      </c>
      <c r="AE39" s="56">
        <f>SUMIF('R-Existing'!$B$12:$B$461,$B39,'R-Existing'!AE$12:AE$461)</f>
        <v>9.6699999999999994E-2</v>
      </c>
      <c r="AF39" s="37">
        <f>SUMIF('R-Existing'!$B$12:$B$461,$B39,'R-Existing'!AF$12:AF$461)</f>
        <v>38.329817249999984</v>
      </c>
      <c r="AG39" s="37">
        <f>SUMIF('R-Existing'!$B$12:$B$461,$B39,'R-Existing'!AG$12:AG$461)</f>
        <v>0</v>
      </c>
      <c r="AH39" s="37">
        <f>SUMIF('R-Existing'!$B$12:$B$461,$B39,'R-Existing'!AH$12:AH$461)</f>
        <v>0</v>
      </c>
      <c r="AI39" s="37">
        <f>SUMIF('R-Existing'!$B$12:$B$461,$B39,'R-Existing'!AI$12:AI$461)</f>
        <v>3</v>
      </c>
      <c r="AJ39" s="37">
        <f>SUMIF('R-Existing'!$B$12:$B$461,$B39,'R-Existing'!AJ$12:AJ$461)</f>
        <v>798</v>
      </c>
      <c r="AK39" s="37">
        <f>SUMIF('R-Existing'!$B$12:$B$461,$B39,'R-Existing'!AK$12:AK$461)</f>
        <v>0</v>
      </c>
      <c r="AL39" s="37">
        <f>SUMIF('R-Existing'!$B$12:$B$461,$B39,'R-Existing'!AL$12:AL$461)</f>
        <v>0</v>
      </c>
      <c r="AM39" s="37">
        <f>SUMIF('R-Existing'!$B$12:$B$461,$B39,'R-Existing'!AM$12:AM$461)</f>
        <v>0</v>
      </c>
      <c r="AN39" s="37">
        <f>SUMIF('R-Existing'!$B$12:$B$461,$B39,'R-Existing'!AN$12:AN$461)</f>
        <v>0</v>
      </c>
      <c r="AO39" s="37"/>
      <c r="AP39" s="37"/>
    </row>
    <row r="40" spans="1:42" x14ac:dyDescent="0.2">
      <c r="A40" s="1">
        <f t="shared" si="2"/>
        <v>8</v>
      </c>
      <c r="B40" s="101">
        <f t="shared" si="3"/>
        <v>44074</v>
      </c>
      <c r="C40" s="37">
        <f>SUMIF('R-Existing'!$B$12:$B$461,$B40,'R-Existing'!C$12:C$461)</f>
        <v>36023.589999999989</v>
      </c>
      <c r="D40" s="37">
        <f>SUMIF('R-Existing'!$B$12:$B$461,$B40,'R-Existing'!D$12:D$461)</f>
        <v>1811262.49</v>
      </c>
      <c r="E40" s="37">
        <f>SUMIF('R-Existing'!$B$12:$B$461,$B40,'R-Existing'!E$12:E$461)</f>
        <v>0</v>
      </c>
      <c r="F40" s="37">
        <f>SUMIF('R-Existing'!$B$12:$B$461,$B40,'R-Existing'!F$12:F$461)</f>
        <v>0</v>
      </c>
      <c r="G40" s="37">
        <f>SUMIF('R-Existing'!$B$12:$B$461,$B40,'R-Existing'!G$12:G$461)</f>
        <v>38</v>
      </c>
      <c r="H40" s="37">
        <f>SUMIF('R-Existing'!$B$12:$B$461,$B40,'R-Existing'!H$12:H$461)</f>
        <v>13159.520000000002</v>
      </c>
      <c r="I40" s="37">
        <f>SUMIF('R-Existing'!$B$12:$B$461,$B40,'R-Existing'!I$12:I$461)</f>
        <v>3.7799999999999727</v>
      </c>
      <c r="J40" s="37">
        <f>SUMIF('R-Existing'!$B$12:$B$461,$B40,'R-Existing'!J$12:J$461)</f>
        <v>13163.300000000001</v>
      </c>
      <c r="K40" s="37">
        <f>SUMIF('R-Existing'!$B$12:$B$461,$B40,'R-Existing'!K$12:K$461)</f>
        <v>71.300000000000026</v>
      </c>
      <c r="L40" s="37">
        <f>SUMIF('R-Existing'!$B$12:$B$461,$B40,'R-Existing'!L$12:L$461)</f>
        <v>75.08</v>
      </c>
      <c r="M40" s="37">
        <f>SUMIF('R-Existing'!$B$12:$B$461,$B40,'R-Existing'!M$12:M$461)</f>
        <v>9006</v>
      </c>
      <c r="N40" s="37">
        <f>SUMIF('R-Existing'!$B$12:$B$461,$B40,'R-Existing'!N$12:N$461)</f>
        <v>0</v>
      </c>
      <c r="O40" s="37">
        <f>SUMIF('R-Existing'!$B$12:$B$461,$B40,'R-Existing'!O$12:O$461)</f>
        <v>1900</v>
      </c>
      <c r="P40" s="37">
        <f>SUMIF('R-Existing'!$B$12:$B$461,$B40,'R-Existing'!P$12:P$461)</f>
        <v>75.08</v>
      </c>
      <c r="Q40" s="37">
        <f>SUMIF('R-Existing'!$B$12:$B$461,$B40,'R-Existing'!Q$12:Q$461)</f>
        <v>1824.92</v>
      </c>
      <c r="R40" s="37">
        <f>SUMIF('R-Existing'!$B$12:$B$461,$B40,'R-Existing'!R$12:R$461)</f>
        <v>0</v>
      </c>
      <c r="S40" s="37">
        <f>SUMIF('R-Existing'!$B$12:$B$461,$B40,'R-Existing'!S$12:S$461)</f>
        <v>11334.600000000002</v>
      </c>
      <c r="T40" s="37">
        <f>SUMIF('R-Existing'!$B$12:$B$461,$B40,'R-Existing'!T$12:T$461)</f>
        <v>11334.600000000002</v>
      </c>
      <c r="U40" s="37">
        <f>SUMIF('R-Existing'!$B$12:$B$461,$B40,'R-Existing'!U$12:U$461)</f>
        <v>1</v>
      </c>
      <c r="V40" s="37">
        <f>SUMIF('R-Existing'!$B$12:$B$461,$B40,'R-Existing'!V$12:V$461)</f>
        <v>106.07425916666666</v>
      </c>
      <c r="W40" s="37">
        <f>SUMIF('R-Existing'!$B$12:$B$461,$B40,'R-Existing'!W$12:W$461)</f>
        <v>0</v>
      </c>
      <c r="X40" s="37">
        <f>SUMIF('R-Existing'!$B$12:$B$461,$B40,'R-Existing'!X$12:X$461)</f>
        <v>209</v>
      </c>
      <c r="Y40" s="37">
        <f>SUMIF('R-Existing'!$B$12:$B$461,$B40,'R-Existing'!Y$12:Y$461)</f>
        <v>0</v>
      </c>
      <c r="Z40" s="37">
        <f>SUMIF('R-Existing'!$B$12:$B$461,$B40,'R-Existing'!Z$12:Z$461)</f>
        <v>0</v>
      </c>
      <c r="AA40" s="37">
        <f>SUMIF('R-Existing'!$B$12:$B$461,$B40,'R-Existing'!AA$12:AA$461)</f>
        <v>0</v>
      </c>
      <c r="AB40" s="37">
        <f>SUMIF('R-Existing'!$B$12:$B$461,$B40,'R-Existing'!AB$12:AB$461)</f>
        <v>0</v>
      </c>
      <c r="AC40" s="37">
        <f>SUMIF('R-Existing'!$B$12:$B$461,$B40,'R-Existing'!AC$12:AC$461)</f>
        <v>34</v>
      </c>
      <c r="AD40" s="37">
        <f>SUMIF('R-Existing'!$B$12:$B$461,$B40,'R-Existing'!AD$12:AD$461)</f>
        <v>0</v>
      </c>
      <c r="AE40" s="56">
        <f>SUMIF('R-Existing'!$B$12:$B$461,$B40,'R-Existing'!AE$12:AE$461)</f>
        <v>9.6699999999999994E-2</v>
      </c>
      <c r="AF40" s="37">
        <f>SUMIF('R-Existing'!$B$12:$B$461,$B40,'R-Existing'!AF$12:AF$461)</f>
        <v>34.773050833333322</v>
      </c>
      <c r="AG40" s="37">
        <f>SUMIF('R-Existing'!$B$12:$B$461,$B40,'R-Existing'!AG$12:AG$461)</f>
        <v>0</v>
      </c>
      <c r="AH40" s="37">
        <f>SUMIF('R-Existing'!$B$12:$B$461,$B40,'R-Existing'!AH$12:AH$461)</f>
        <v>0</v>
      </c>
      <c r="AI40" s="37">
        <f>SUMIF('R-Existing'!$B$12:$B$461,$B40,'R-Existing'!AI$12:AI$461)</f>
        <v>4</v>
      </c>
      <c r="AJ40" s="37">
        <f>SUMIF('R-Existing'!$B$12:$B$461,$B40,'R-Existing'!AJ$12:AJ$461)</f>
        <v>1064</v>
      </c>
      <c r="AK40" s="37">
        <f>SUMIF('R-Existing'!$B$12:$B$461,$B40,'R-Existing'!AK$12:AK$461)</f>
        <v>0</v>
      </c>
      <c r="AL40" s="37">
        <f>SUMIF('R-Existing'!$B$12:$B$461,$B40,'R-Existing'!AL$12:AL$461)</f>
        <v>0</v>
      </c>
      <c r="AM40" s="37">
        <f>SUMIF('R-Existing'!$B$12:$B$461,$B40,'R-Existing'!AM$12:AM$461)</f>
        <v>0</v>
      </c>
      <c r="AN40" s="37">
        <f>SUMIF('R-Existing'!$B$12:$B$461,$B40,'R-Existing'!AN$12:AN$461)</f>
        <v>0</v>
      </c>
      <c r="AO40" s="37"/>
      <c r="AP40" s="37"/>
    </row>
    <row r="41" spans="1:42" x14ac:dyDescent="0.2">
      <c r="A41" s="1">
        <f t="shared" si="2"/>
        <v>9</v>
      </c>
      <c r="B41" s="101">
        <f t="shared" si="3"/>
        <v>44104</v>
      </c>
      <c r="C41" s="37">
        <f>SUMIF('R-Existing'!$B$12:$B$461,$B41,'R-Existing'!C$12:C$461)</f>
        <v>27897.779999999988</v>
      </c>
      <c r="D41" s="37">
        <f>SUMIF('R-Existing'!$B$12:$B$461,$B41,'R-Existing'!D$12:D$461)</f>
        <v>1839160.27</v>
      </c>
      <c r="E41" s="37">
        <f>SUMIF('R-Existing'!$B$12:$B$461,$B41,'R-Existing'!E$12:E$461)</f>
        <v>0</v>
      </c>
      <c r="F41" s="37">
        <f>SUMIF('R-Existing'!$B$12:$B$461,$B41,'R-Existing'!F$12:F$461)</f>
        <v>0</v>
      </c>
      <c r="G41" s="37">
        <f>SUMIF('R-Existing'!$B$12:$B$461,$B41,'R-Existing'!G$12:G$461)</f>
        <v>36</v>
      </c>
      <c r="H41" s="37">
        <f>SUMIF('R-Existing'!$B$12:$B$461,$B41,'R-Existing'!H$12:H$461)</f>
        <v>11334.6</v>
      </c>
      <c r="I41" s="37">
        <f>SUMIF('R-Existing'!$B$12:$B$461,$B41,'R-Existing'!I$12:I$461)</f>
        <v>0</v>
      </c>
      <c r="J41" s="37">
        <f>SUMIF('R-Existing'!$B$12:$B$461,$B41,'R-Existing'!J$12:J$461)</f>
        <v>11334.600000000002</v>
      </c>
      <c r="K41" s="37">
        <f>SUMIF('R-Existing'!$B$12:$B$461,$B41,'R-Existing'!K$12:K$461)</f>
        <v>61.4</v>
      </c>
      <c r="L41" s="37">
        <f>SUMIF('R-Existing'!$B$12:$B$461,$B41,'R-Existing'!L$12:L$461)</f>
        <v>61.4</v>
      </c>
      <c r="M41" s="37">
        <f>SUMIF('R-Existing'!$B$12:$B$461,$B41,'R-Existing'!M$12:M$461)</f>
        <v>8854</v>
      </c>
      <c r="N41" s="37">
        <f>SUMIF('R-Existing'!$B$12:$B$461,$B41,'R-Existing'!N$12:N$461)</f>
        <v>0</v>
      </c>
      <c r="O41" s="37">
        <f>SUMIF('R-Existing'!$B$12:$B$461,$B41,'R-Existing'!O$12:O$461)</f>
        <v>2131.11</v>
      </c>
      <c r="P41" s="37">
        <f>SUMIF('R-Existing'!$B$12:$B$461,$B41,'R-Existing'!P$12:P$461)</f>
        <v>61.4</v>
      </c>
      <c r="Q41" s="37">
        <f>SUMIF('R-Existing'!$B$12:$B$461,$B41,'R-Existing'!Q$12:Q$461)</f>
        <v>2069.71</v>
      </c>
      <c r="R41" s="37">
        <f>SUMIF('R-Existing'!$B$12:$B$461,$B41,'R-Existing'!R$12:R$461)</f>
        <v>0</v>
      </c>
      <c r="S41" s="37">
        <f>SUMIF('R-Existing'!$B$12:$B$461,$B41,'R-Existing'!S$12:S$461)</f>
        <v>9264.89</v>
      </c>
      <c r="T41" s="37">
        <f>SUMIF('R-Existing'!$B$12:$B$461,$B41,'R-Existing'!T$12:T$461)</f>
        <v>9264.89</v>
      </c>
      <c r="U41" s="37">
        <f>SUMIF('R-Existing'!$B$12:$B$461,$B41,'R-Existing'!U$12:U$461)</f>
        <v>1</v>
      </c>
      <c r="V41" s="37">
        <f>SUMIF('R-Existing'!$B$12:$B$461,$B41,'R-Existing'!V$12:V$461)</f>
        <v>91.337985000000003</v>
      </c>
      <c r="W41" s="37">
        <f>SUMIF('R-Existing'!$B$12:$B$461,$B41,'R-Existing'!W$12:W$461)</f>
        <v>0</v>
      </c>
      <c r="X41" s="37">
        <f>SUMIF('R-Existing'!$B$12:$B$461,$B41,'R-Existing'!X$12:X$461)</f>
        <v>209</v>
      </c>
      <c r="Y41" s="37">
        <f>SUMIF('R-Existing'!$B$12:$B$461,$B41,'R-Existing'!Y$12:Y$461)</f>
        <v>0</v>
      </c>
      <c r="Z41" s="37">
        <f>SUMIF('R-Existing'!$B$12:$B$461,$B41,'R-Existing'!Z$12:Z$461)</f>
        <v>0</v>
      </c>
      <c r="AA41" s="37">
        <f>SUMIF('R-Existing'!$B$12:$B$461,$B41,'R-Existing'!AA$12:AA$461)</f>
        <v>0</v>
      </c>
      <c r="AB41" s="37">
        <f>SUMIF('R-Existing'!$B$12:$B$461,$B41,'R-Existing'!AB$12:AB$461)</f>
        <v>0</v>
      </c>
      <c r="AC41" s="37">
        <f>SUMIF('R-Existing'!$B$12:$B$461,$B41,'R-Existing'!AC$12:AC$461)</f>
        <v>31</v>
      </c>
      <c r="AD41" s="37">
        <f>SUMIF('R-Existing'!$B$12:$B$461,$B41,'R-Existing'!AD$12:AD$461)</f>
        <v>0</v>
      </c>
      <c r="AE41" s="56">
        <f>SUMIF('R-Existing'!$B$12:$B$461,$B41,'R-Existing'!AE$12:AE$461)</f>
        <v>9.6699999999999994E-2</v>
      </c>
      <c r="AF41" s="37">
        <f>SUMIF('R-Existing'!$B$12:$B$461,$B41,'R-Existing'!AF$12:AF$461)</f>
        <v>29.942234999999993</v>
      </c>
      <c r="AG41" s="37">
        <f>SUMIF('R-Existing'!$B$12:$B$461,$B41,'R-Existing'!AG$12:AG$461)</f>
        <v>0</v>
      </c>
      <c r="AH41" s="37">
        <f>SUMIF('R-Existing'!$B$12:$B$461,$B41,'R-Existing'!AH$12:AH$461)</f>
        <v>0</v>
      </c>
      <c r="AI41" s="37">
        <f>SUMIF('R-Existing'!$B$12:$B$461,$B41,'R-Existing'!AI$12:AI$461)</f>
        <v>5</v>
      </c>
      <c r="AJ41" s="37">
        <f>SUMIF('R-Existing'!$B$12:$B$461,$B41,'R-Existing'!AJ$12:AJ$461)</f>
        <v>1086.1100000000001</v>
      </c>
      <c r="AK41" s="37">
        <f>SUMIF('R-Existing'!$B$12:$B$461,$B41,'R-Existing'!AK$12:AK$461)</f>
        <v>0</v>
      </c>
      <c r="AL41" s="37">
        <f>SUMIF('R-Existing'!$B$12:$B$461,$B41,'R-Existing'!AL$12:AL$461)</f>
        <v>0</v>
      </c>
      <c r="AM41" s="37">
        <f>SUMIF('R-Existing'!$B$12:$B$461,$B41,'R-Existing'!AM$12:AM$461)</f>
        <v>0</v>
      </c>
      <c r="AN41" s="37">
        <f>SUMIF('R-Existing'!$B$12:$B$461,$B41,'R-Existing'!AN$12:AN$461)</f>
        <v>0</v>
      </c>
      <c r="AO41" s="37"/>
      <c r="AP41" s="37"/>
    </row>
    <row r="42" spans="1:42" x14ac:dyDescent="0.2">
      <c r="A42" s="1">
        <f t="shared" si="2"/>
        <v>10</v>
      </c>
      <c r="B42" s="101">
        <f t="shared" si="3"/>
        <v>44135</v>
      </c>
      <c r="C42" s="37">
        <f>SUMIF('R-Existing'!$B$12:$B$461,$B42,'R-Existing'!C$12:C$461)</f>
        <v>17208.850000000002</v>
      </c>
      <c r="D42" s="37">
        <f>SUMIF('R-Existing'!$B$12:$B$461,$B42,'R-Existing'!D$12:D$461)</f>
        <v>1856369.12</v>
      </c>
      <c r="E42" s="37">
        <f>SUMIF('R-Existing'!$B$12:$B$461,$B42,'R-Existing'!E$12:E$461)</f>
        <v>0</v>
      </c>
      <c r="F42" s="37">
        <f>SUMIF('R-Existing'!$B$12:$B$461,$B42,'R-Existing'!F$12:F$461)</f>
        <v>0</v>
      </c>
      <c r="G42" s="37">
        <f>SUMIF('R-Existing'!$B$12:$B$461,$B42,'R-Existing'!G$12:G$461)</f>
        <v>22</v>
      </c>
      <c r="H42" s="37">
        <f>SUMIF('R-Existing'!$B$12:$B$461,$B42,'R-Existing'!H$12:H$461)</f>
        <v>9264.89</v>
      </c>
      <c r="I42" s="37">
        <f>SUMIF('R-Existing'!$B$12:$B$461,$B42,'R-Existing'!I$12:I$461)</f>
        <v>0</v>
      </c>
      <c r="J42" s="37">
        <f>SUMIF('R-Existing'!$B$12:$B$461,$B42,'R-Existing'!J$12:J$461)</f>
        <v>9264.89</v>
      </c>
      <c r="K42" s="37">
        <f>SUMIF('R-Existing'!$B$12:$B$461,$B42,'R-Existing'!K$12:K$461)</f>
        <v>50.19</v>
      </c>
      <c r="L42" s="37">
        <f>SUMIF('R-Existing'!$B$12:$B$461,$B42,'R-Existing'!L$12:L$461)</f>
        <v>50.19</v>
      </c>
      <c r="M42" s="37">
        <f>SUMIF('R-Existing'!$B$12:$B$461,$B42,'R-Existing'!M$12:M$461)</f>
        <v>5396</v>
      </c>
      <c r="N42" s="37">
        <f>SUMIF('R-Existing'!$B$12:$B$461,$B42,'R-Existing'!N$12:N$461)</f>
        <v>0</v>
      </c>
      <c r="O42" s="37">
        <f>SUMIF('R-Existing'!$B$12:$B$461,$B42,'R-Existing'!O$12:O$461)</f>
        <v>1425</v>
      </c>
      <c r="P42" s="37">
        <f>SUMIF('R-Existing'!$B$12:$B$461,$B42,'R-Existing'!P$12:P$461)</f>
        <v>50.19</v>
      </c>
      <c r="Q42" s="37">
        <f>SUMIF('R-Existing'!$B$12:$B$461,$B42,'R-Existing'!Q$12:Q$461)</f>
        <v>1374.81</v>
      </c>
      <c r="R42" s="37">
        <f>SUMIF('R-Existing'!$B$12:$B$461,$B42,'R-Existing'!R$12:R$461)</f>
        <v>0</v>
      </c>
      <c r="S42" s="37">
        <f>SUMIF('R-Existing'!$B$12:$B$461,$B42,'R-Existing'!S$12:S$461)</f>
        <v>7890.08</v>
      </c>
      <c r="T42" s="37">
        <f>SUMIF('R-Existing'!$B$12:$B$461,$B42,'R-Existing'!T$12:T$461)</f>
        <v>7890.08</v>
      </c>
      <c r="U42" s="37">
        <f>SUMIF('R-Existing'!$B$12:$B$461,$B42,'R-Existing'!U$12:U$461)</f>
        <v>1</v>
      </c>
      <c r="V42" s="37">
        <f>SUMIF('R-Existing'!$B$12:$B$461,$B42,'R-Existing'!V$12:V$461)</f>
        <v>74.65957191666665</v>
      </c>
      <c r="W42" s="37">
        <f>SUMIF('R-Existing'!$B$12:$B$461,$B42,'R-Existing'!W$12:W$461)</f>
        <v>0</v>
      </c>
      <c r="X42" s="37">
        <f>SUMIF('R-Existing'!$B$12:$B$461,$B42,'R-Existing'!X$12:X$461)</f>
        <v>209</v>
      </c>
      <c r="Y42" s="37">
        <f>SUMIF('R-Existing'!$B$12:$B$461,$B42,'R-Existing'!Y$12:Y$461)</f>
        <v>0</v>
      </c>
      <c r="Z42" s="37">
        <f>SUMIF('R-Existing'!$B$12:$B$461,$B42,'R-Existing'!Z$12:Z$461)</f>
        <v>0</v>
      </c>
      <c r="AA42" s="37">
        <f>SUMIF('R-Existing'!$B$12:$B$461,$B42,'R-Existing'!AA$12:AA$461)</f>
        <v>0</v>
      </c>
      <c r="AB42" s="37">
        <f>SUMIF('R-Existing'!$B$12:$B$461,$B42,'R-Existing'!AB$12:AB$461)</f>
        <v>0</v>
      </c>
      <c r="AC42" s="37">
        <f>SUMIF('R-Existing'!$B$12:$B$461,$B42,'R-Existing'!AC$12:AC$461)</f>
        <v>19</v>
      </c>
      <c r="AD42" s="37">
        <f>SUMIF('R-Existing'!$B$12:$B$461,$B42,'R-Existing'!AD$12:AD$461)</f>
        <v>0</v>
      </c>
      <c r="AE42" s="56">
        <f>SUMIF('R-Existing'!$B$12:$B$461,$B42,'R-Existing'!AE$12:AE$461)</f>
        <v>9.6699999999999994E-2</v>
      </c>
      <c r="AF42" s="37">
        <f>SUMIF('R-Existing'!$B$12:$B$461,$B42,'R-Existing'!AF$12:AF$461)</f>
        <v>24.47475108333332</v>
      </c>
      <c r="AG42" s="37">
        <f>SUMIF('R-Existing'!$B$12:$B$461,$B42,'R-Existing'!AG$12:AG$461)</f>
        <v>0</v>
      </c>
      <c r="AH42" s="37">
        <f>SUMIF('R-Existing'!$B$12:$B$461,$B42,'R-Existing'!AH$12:AH$461)</f>
        <v>0</v>
      </c>
      <c r="AI42" s="37">
        <f>SUMIF('R-Existing'!$B$12:$B$461,$B42,'R-Existing'!AI$12:AI$461)</f>
        <v>3</v>
      </c>
      <c r="AJ42" s="37">
        <f>SUMIF('R-Existing'!$B$12:$B$461,$B42,'R-Existing'!AJ$12:AJ$461)</f>
        <v>798</v>
      </c>
      <c r="AK42" s="37">
        <f>SUMIF('R-Existing'!$B$12:$B$461,$B42,'R-Existing'!AK$12:AK$461)</f>
        <v>0</v>
      </c>
      <c r="AL42" s="37">
        <f>SUMIF('R-Existing'!$B$12:$B$461,$B42,'R-Existing'!AL$12:AL$461)</f>
        <v>0</v>
      </c>
      <c r="AM42" s="37">
        <f>SUMIF('R-Existing'!$B$12:$B$461,$B42,'R-Existing'!AM$12:AM$461)</f>
        <v>0</v>
      </c>
      <c r="AN42" s="37">
        <f>SUMIF('R-Existing'!$B$12:$B$461,$B42,'R-Existing'!AN$12:AN$461)</f>
        <v>0</v>
      </c>
      <c r="AO42" s="37"/>
      <c r="AP42" s="37"/>
    </row>
    <row r="43" spans="1:42" x14ac:dyDescent="0.2">
      <c r="A43" s="1">
        <f t="shared" si="2"/>
        <v>11</v>
      </c>
      <c r="B43" s="101">
        <f t="shared" si="3"/>
        <v>44165</v>
      </c>
      <c r="C43" s="37">
        <f>SUMIF('R-Existing'!$B$12:$B$461,$B43,'R-Existing'!C$12:C$461)</f>
        <v>10497.909999999998</v>
      </c>
      <c r="D43" s="37">
        <f>SUMIF('R-Existing'!$B$12:$B$461,$B43,'R-Existing'!D$12:D$461)</f>
        <v>1866867.03</v>
      </c>
      <c r="E43" s="37">
        <f>SUMIF('R-Existing'!$B$12:$B$461,$B43,'R-Existing'!E$12:E$461)</f>
        <v>0</v>
      </c>
      <c r="F43" s="37">
        <f>SUMIF('R-Existing'!$B$12:$B$461,$B43,'R-Existing'!F$12:F$461)</f>
        <v>0</v>
      </c>
      <c r="G43" s="37">
        <f>SUMIF('R-Existing'!$B$12:$B$461,$B43,'R-Existing'!G$12:G$461)</f>
        <v>19</v>
      </c>
      <c r="H43" s="37">
        <f>SUMIF('R-Existing'!$B$12:$B$461,$B43,'R-Existing'!H$12:H$461)</f>
        <v>7890.08</v>
      </c>
      <c r="I43" s="37">
        <f>SUMIF('R-Existing'!$B$12:$B$461,$B43,'R-Existing'!I$12:I$461)</f>
        <v>0</v>
      </c>
      <c r="J43" s="37">
        <f>SUMIF('R-Existing'!$B$12:$B$461,$B43,'R-Existing'!J$12:J$461)</f>
        <v>7890.08</v>
      </c>
      <c r="K43" s="37">
        <f>SUMIF('R-Existing'!$B$12:$B$461,$B43,'R-Existing'!K$12:K$461)</f>
        <v>42.739999999999995</v>
      </c>
      <c r="L43" s="37">
        <f>SUMIF('R-Existing'!$B$12:$B$461,$B43,'R-Existing'!L$12:L$461)</f>
        <v>42.739999999999995</v>
      </c>
      <c r="M43" s="37">
        <f>SUMIF('R-Existing'!$B$12:$B$461,$B43,'R-Existing'!M$12:M$461)</f>
        <v>4237</v>
      </c>
      <c r="N43" s="37">
        <f>SUMIF('R-Existing'!$B$12:$B$461,$B43,'R-Existing'!N$12:N$461)</f>
        <v>0</v>
      </c>
      <c r="O43" s="37">
        <f>SUMIF('R-Existing'!$B$12:$B$461,$B43,'R-Existing'!O$12:O$461)</f>
        <v>475</v>
      </c>
      <c r="P43" s="37">
        <f>SUMIF('R-Existing'!$B$12:$B$461,$B43,'R-Existing'!P$12:P$461)</f>
        <v>11.31</v>
      </c>
      <c r="Q43" s="37">
        <f>SUMIF('R-Existing'!$B$12:$B$461,$B43,'R-Existing'!Q$12:Q$461)</f>
        <v>463.69</v>
      </c>
      <c r="R43" s="37">
        <f>SUMIF('R-Existing'!$B$12:$B$461,$B43,'R-Existing'!R$12:R$461)</f>
        <v>31.43</v>
      </c>
      <c r="S43" s="37">
        <f>SUMIF('R-Existing'!$B$12:$B$461,$B43,'R-Existing'!S$12:S$461)</f>
        <v>7426.3899999999994</v>
      </c>
      <c r="T43" s="37">
        <f>SUMIF('R-Existing'!$B$12:$B$461,$B43,'R-Existing'!T$12:T$461)</f>
        <v>7457.82</v>
      </c>
      <c r="U43" s="37">
        <f>SUMIF('R-Existing'!$B$12:$B$461,$B43,'R-Existing'!U$12:U$461)</f>
        <v>1</v>
      </c>
      <c r="V43" s="37">
        <f>SUMIF('R-Existing'!$B$12:$B$461,$B43,'R-Existing'!V$12:V$461)</f>
        <v>63.580894666666659</v>
      </c>
      <c r="W43" s="37">
        <f>SUMIF('R-Existing'!$B$12:$B$461,$B43,'R-Existing'!W$12:W$461)</f>
        <v>0</v>
      </c>
      <c r="X43" s="37">
        <f>SUMIF('R-Existing'!$B$12:$B$461,$B43,'R-Existing'!X$12:X$461)</f>
        <v>209</v>
      </c>
      <c r="Y43" s="37">
        <f>SUMIF('R-Existing'!$B$12:$B$461,$B43,'R-Existing'!Y$12:Y$461)</f>
        <v>0</v>
      </c>
      <c r="Z43" s="37">
        <f>SUMIF('R-Existing'!$B$12:$B$461,$B43,'R-Existing'!Z$12:Z$461)</f>
        <v>0</v>
      </c>
      <c r="AA43" s="37">
        <f>SUMIF('R-Existing'!$B$12:$B$461,$B43,'R-Existing'!AA$12:AA$461)</f>
        <v>0</v>
      </c>
      <c r="AB43" s="37">
        <f>SUMIF('R-Existing'!$B$12:$B$461,$B43,'R-Existing'!AB$12:AB$461)</f>
        <v>0</v>
      </c>
      <c r="AC43" s="37">
        <f>SUMIF('R-Existing'!$B$12:$B$461,$B43,'R-Existing'!AC$12:AC$461)</f>
        <v>18</v>
      </c>
      <c r="AD43" s="37">
        <f>SUMIF('R-Existing'!$B$12:$B$461,$B43,'R-Existing'!AD$12:AD$461)</f>
        <v>0</v>
      </c>
      <c r="AE43" s="56">
        <f>SUMIF('R-Existing'!$B$12:$B$461,$B43,'R-Existing'!AE$12:AE$461)</f>
        <v>9.6699999999999994E-2</v>
      </c>
      <c r="AF43" s="37">
        <f>SUMIF('R-Existing'!$B$12:$B$461,$B43,'R-Existing'!AF$12:AF$461)</f>
        <v>20.842961333333324</v>
      </c>
      <c r="AG43" s="37">
        <f>SUMIF('R-Existing'!$B$12:$B$461,$B43,'R-Existing'!AG$12:AG$461)</f>
        <v>0</v>
      </c>
      <c r="AH43" s="37">
        <f>SUMIF('R-Existing'!$B$12:$B$461,$B43,'R-Existing'!AH$12:AH$461)</f>
        <v>0</v>
      </c>
      <c r="AI43" s="37">
        <f>SUMIF('R-Existing'!$B$12:$B$461,$B43,'R-Existing'!AI$12:AI$461)</f>
        <v>1</v>
      </c>
      <c r="AJ43" s="37">
        <f>SUMIF('R-Existing'!$B$12:$B$461,$B43,'R-Existing'!AJ$12:AJ$461)</f>
        <v>266</v>
      </c>
      <c r="AK43" s="37">
        <f>SUMIF('R-Existing'!$B$12:$B$461,$B43,'R-Existing'!AK$12:AK$461)</f>
        <v>0</v>
      </c>
      <c r="AL43" s="37">
        <f>SUMIF('R-Existing'!$B$12:$B$461,$B43,'R-Existing'!AL$12:AL$461)</f>
        <v>0</v>
      </c>
      <c r="AM43" s="37">
        <f>SUMIF('R-Existing'!$B$12:$B$461,$B43,'R-Existing'!AM$12:AM$461)</f>
        <v>0</v>
      </c>
      <c r="AN43" s="37">
        <f>SUMIF('R-Existing'!$B$12:$B$461,$B43,'R-Existing'!AN$12:AN$461)</f>
        <v>0</v>
      </c>
      <c r="AO43" s="37"/>
      <c r="AP43" s="37"/>
    </row>
    <row r="44" spans="1:42" x14ac:dyDescent="0.2">
      <c r="A44" s="1">
        <f t="shared" si="2"/>
        <v>12</v>
      </c>
      <c r="B44" s="101">
        <f t="shared" si="3"/>
        <v>44196</v>
      </c>
      <c r="C44" s="37">
        <f>SUMIF('R-Existing'!$B$12:$B$461,$B44,'R-Existing'!C$12:C$461)</f>
        <v>9407.7999999999993</v>
      </c>
      <c r="D44" s="37">
        <f>SUMIF('R-Existing'!$B$12:$B$461,$B44,'R-Existing'!D$12:D$461)</f>
        <v>1876274.83</v>
      </c>
      <c r="E44" s="37">
        <f>SUMIF('R-Existing'!$B$12:$B$461,$B44,'R-Existing'!E$12:E$461)</f>
        <v>0</v>
      </c>
      <c r="F44" s="37">
        <f>SUMIF('R-Existing'!$B$12:$B$461,$B44,'R-Existing'!F$12:F$461)</f>
        <v>0</v>
      </c>
      <c r="G44" s="37">
        <f>SUMIF('R-Existing'!$B$12:$B$461,$B44,'R-Existing'!G$12:G$461)</f>
        <v>13</v>
      </c>
      <c r="H44" s="37">
        <f>SUMIF('R-Existing'!$B$12:$B$461,$B44,'R-Existing'!H$12:H$461)</f>
        <v>7426.39</v>
      </c>
      <c r="I44" s="37">
        <f>SUMIF('R-Existing'!$B$12:$B$461,$B44,'R-Existing'!I$12:I$461)</f>
        <v>31.429999999999836</v>
      </c>
      <c r="J44" s="37">
        <f>SUMIF('R-Existing'!$B$12:$B$461,$B44,'R-Existing'!J$12:J$461)</f>
        <v>7457.82</v>
      </c>
      <c r="K44" s="37">
        <f>SUMIF('R-Existing'!$B$12:$B$461,$B44,'R-Existing'!K$12:K$461)</f>
        <v>40.400000000000162</v>
      </c>
      <c r="L44" s="37">
        <f>SUMIF('R-Existing'!$B$12:$B$461,$B44,'R-Existing'!L$12:L$461)</f>
        <v>71.83</v>
      </c>
      <c r="M44" s="37">
        <f>SUMIF('R-Existing'!$B$12:$B$461,$B44,'R-Existing'!M$12:M$461)</f>
        <v>3515</v>
      </c>
      <c r="N44" s="37">
        <f>SUMIF('R-Existing'!$B$12:$B$461,$B44,'R-Existing'!N$12:N$461)</f>
        <v>0</v>
      </c>
      <c r="O44" s="37">
        <f>SUMIF('R-Existing'!$B$12:$B$461,$B44,'R-Existing'!O$12:O$461)</f>
        <v>1425</v>
      </c>
      <c r="P44" s="37">
        <f>SUMIF('R-Existing'!$B$12:$B$461,$B44,'R-Existing'!P$12:P$461)</f>
        <v>71.83</v>
      </c>
      <c r="Q44" s="37">
        <f>SUMIF('R-Existing'!$B$12:$B$461,$B44,'R-Existing'!Q$12:Q$461)</f>
        <v>1353.1699999999998</v>
      </c>
      <c r="R44" s="37">
        <f>SUMIF('R-Existing'!$B$12:$B$461,$B44,'R-Existing'!R$12:R$461)</f>
        <v>0</v>
      </c>
      <c r="S44" s="37">
        <f>SUMIF('R-Existing'!$B$12:$B$461,$B44,'R-Existing'!S$12:S$461)</f>
        <v>6073.2199999999993</v>
      </c>
      <c r="T44" s="37">
        <f>SUMIF('R-Existing'!$B$12:$B$461,$B44,'R-Existing'!T$12:T$461)</f>
        <v>6073.2199999999993</v>
      </c>
      <c r="U44" s="37">
        <f>SUMIF('R-Existing'!$B$12:$B$461,$B44,'R-Existing'!U$12:U$461)</f>
        <v>1</v>
      </c>
      <c r="V44" s="37">
        <f>SUMIF('R-Existing'!$B$12:$B$461,$B44,'R-Existing'!V$12:V$461)</f>
        <v>60.097599499999987</v>
      </c>
      <c r="W44" s="37">
        <f>SUMIF('R-Existing'!$B$12:$B$461,$B44,'R-Existing'!W$12:W$461)</f>
        <v>0</v>
      </c>
      <c r="X44" s="37">
        <f>SUMIF('R-Existing'!$B$12:$B$461,$B44,'R-Existing'!X$12:X$461)</f>
        <v>209</v>
      </c>
      <c r="Y44" s="37">
        <f>SUMIF('R-Existing'!$B$12:$B$461,$B44,'R-Existing'!Y$12:Y$461)</f>
        <v>0</v>
      </c>
      <c r="Z44" s="37">
        <f>SUMIF('R-Existing'!$B$12:$B$461,$B44,'R-Existing'!Z$12:Z$461)</f>
        <v>0</v>
      </c>
      <c r="AA44" s="37">
        <f>SUMIF('R-Existing'!$B$12:$B$461,$B44,'R-Existing'!AA$12:AA$461)</f>
        <v>0</v>
      </c>
      <c r="AB44" s="37">
        <f>SUMIF('R-Existing'!$B$12:$B$461,$B44,'R-Existing'!AB$12:AB$461)</f>
        <v>0</v>
      </c>
      <c r="AC44" s="37">
        <f>SUMIF('R-Existing'!$B$12:$B$461,$B44,'R-Existing'!AC$12:AC$461)</f>
        <v>10</v>
      </c>
      <c r="AD44" s="37">
        <f>SUMIF('R-Existing'!$B$12:$B$461,$B44,'R-Existing'!AD$12:AD$461)</f>
        <v>0</v>
      </c>
      <c r="AE44" s="56">
        <f>SUMIF('R-Existing'!$B$12:$B$461,$B44,'R-Existing'!AE$12:AE$461)</f>
        <v>9.6699999999999994E-2</v>
      </c>
      <c r="AF44" s="37">
        <f>SUMIF('R-Existing'!$B$12:$B$461,$B44,'R-Existing'!AF$12:AF$461)</f>
        <v>19.70107449999999</v>
      </c>
      <c r="AG44" s="37">
        <f>SUMIF('R-Existing'!$B$12:$B$461,$B44,'R-Existing'!AG$12:AG$461)</f>
        <v>0</v>
      </c>
      <c r="AH44" s="37">
        <f>SUMIF('R-Existing'!$B$12:$B$461,$B44,'R-Existing'!AH$12:AH$461)</f>
        <v>0</v>
      </c>
      <c r="AI44" s="37">
        <f>SUMIF('R-Existing'!$B$12:$B$461,$B44,'R-Existing'!AI$12:AI$461)</f>
        <v>3</v>
      </c>
      <c r="AJ44" s="37">
        <f>SUMIF('R-Existing'!$B$12:$B$461,$B44,'R-Existing'!AJ$12:AJ$461)</f>
        <v>798</v>
      </c>
      <c r="AK44" s="37">
        <f>SUMIF('R-Existing'!$B$12:$B$461,$B44,'R-Existing'!AK$12:AK$461)</f>
        <v>0</v>
      </c>
      <c r="AL44" s="37">
        <f>SUMIF('R-Existing'!$B$12:$B$461,$B44,'R-Existing'!AL$12:AL$461)</f>
        <v>0</v>
      </c>
      <c r="AM44" s="37">
        <f>SUMIF('R-Existing'!$B$12:$B$461,$B44,'R-Existing'!AM$12:AM$461)</f>
        <v>0</v>
      </c>
      <c r="AN44" s="37">
        <f>SUMIF('R-Existing'!$B$12:$B$461,$B44,'R-Existing'!AN$12:AN$461)</f>
        <v>0</v>
      </c>
      <c r="AO44" s="37"/>
      <c r="AP44" s="37"/>
    </row>
    <row r="45" spans="1:42" x14ac:dyDescent="0.2">
      <c r="A45" s="1">
        <f t="shared" si="2"/>
        <v>1</v>
      </c>
      <c r="B45" s="101">
        <f t="shared" ref="B45:B76" si="4">EOMONTH(B44,1)</f>
        <v>44227</v>
      </c>
      <c r="C45" s="37">
        <f>SUMIF('R-Existing'!$B$12:$B$461,$B45,'R-Existing'!C$12:C$461)</f>
        <v>7867.5000000000009</v>
      </c>
      <c r="D45" s="37">
        <f>SUMIF('R-Existing'!$B$12:$B$461,$B45,'R-Existing'!D$12:D$461)</f>
        <v>1884142.33</v>
      </c>
      <c r="E45" s="37">
        <f>SUMIF('R-Existing'!$B$12:$B$461,$B45,'R-Existing'!E$12:E$461)</f>
        <v>0</v>
      </c>
      <c r="F45" s="37">
        <f>SUMIF('R-Existing'!$B$12:$B$461,$B45,'R-Existing'!F$12:F$461)</f>
        <v>0</v>
      </c>
      <c r="G45" s="37">
        <f>SUMIF('R-Existing'!$B$12:$B$461,$B45,'R-Existing'!G$12:G$461)</f>
        <v>6</v>
      </c>
      <c r="H45" s="37">
        <f>SUMIF('R-Existing'!$B$12:$B$461,$B45,'R-Existing'!H$12:H$461)</f>
        <v>6073.22</v>
      </c>
      <c r="I45" s="37">
        <f>SUMIF('R-Existing'!$B$12:$B$461,$B45,'R-Existing'!I$12:I$461)</f>
        <v>0</v>
      </c>
      <c r="J45" s="37">
        <f>SUMIF('R-Existing'!$B$12:$B$461,$B45,'R-Existing'!J$12:J$461)</f>
        <v>6073.2199999999993</v>
      </c>
      <c r="K45" s="37">
        <f>SUMIF('R-Existing'!$B$12:$B$461,$B45,'R-Existing'!K$12:K$461)</f>
        <v>32.89</v>
      </c>
      <c r="L45" s="37">
        <f>SUMIF('R-Existing'!$B$12:$B$461,$B45,'R-Existing'!L$12:L$461)</f>
        <v>32.89</v>
      </c>
      <c r="M45" s="37">
        <f>SUMIF('R-Existing'!$B$12:$B$461,$B45,'R-Existing'!M$12:M$461)</f>
        <v>1786</v>
      </c>
      <c r="N45" s="37">
        <f>SUMIF('R-Existing'!$B$12:$B$461,$B45,'R-Existing'!N$12:N$461)</f>
        <v>0</v>
      </c>
      <c r="O45" s="37">
        <f>SUMIF('R-Existing'!$B$12:$B$461,$B45,'R-Existing'!O$12:O$461)</f>
        <v>950</v>
      </c>
      <c r="P45" s="37">
        <f>SUMIF('R-Existing'!$B$12:$B$461,$B45,'R-Existing'!P$12:P$461)</f>
        <v>26.619999999999997</v>
      </c>
      <c r="Q45" s="37">
        <f>SUMIF('R-Existing'!$B$12:$B$461,$B45,'R-Existing'!Q$12:Q$461)</f>
        <v>923.38</v>
      </c>
      <c r="R45" s="37">
        <f>SUMIF('R-Existing'!$B$12:$B$461,$B45,'R-Existing'!R$12:R$461)</f>
        <v>6.27</v>
      </c>
      <c r="S45" s="37">
        <f>SUMIF('R-Existing'!$B$12:$B$461,$B45,'R-Existing'!S$12:S$461)</f>
        <v>5149.84</v>
      </c>
      <c r="T45" s="37">
        <f>SUMIF('R-Existing'!$B$12:$B$461,$B45,'R-Existing'!T$12:T$461)</f>
        <v>5156.1100000000006</v>
      </c>
      <c r="U45" s="37">
        <f>SUMIF('R-Existing'!$B$12:$B$461,$B45,'R-Existing'!U$12:U$461)</f>
        <v>1</v>
      </c>
      <c r="V45" s="37">
        <f>SUMIF('R-Existing'!$B$12:$B$461,$B45,'R-Existing'!V$12:V$461)</f>
        <v>48.940031166666657</v>
      </c>
      <c r="W45" s="37">
        <f>SUMIF('R-Existing'!$B$12:$B$461,$B45,'R-Existing'!W$12:W$461)</f>
        <v>0</v>
      </c>
      <c r="X45" s="37">
        <f>SUMIF('R-Existing'!$B$12:$B$461,$B45,'R-Existing'!X$12:X$461)</f>
        <v>209</v>
      </c>
      <c r="Y45" s="37">
        <f>SUMIF('R-Existing'!$B$12:$B$461,$B45,'R-Existing'!Y$12:Y$461)</f>
        <v>0</v>
      </c>
      <c r="Z45" s="37">
        <f>SUMIF('R-Existing'!$B$12:$B$461,$B45,'R-Existing'!Z$12:Z$461)</f>
        <v>0</v>
      </c>
      <c r="AA45" s="37">
        <f>SUMIF('R-Existing'!$B$12:$B$461,$B45,'R-Existing'!AA$12:AA$461)</f>
        <v>0</v>
      </c>
      <c r="AB45" s="37">
        <f>SUMIF('R-Existing'!$B$12:$B$461,$B45,'R-Existing'!AB$12:AB$461)</f>
        <v>0</v>
      </c>
      <c r="AC45" s="37">
        <f>SUMIF('R-Existing'!$B$12:$B$461,$B45,'R-Existing'!AC$12:AC$461)</f>
        <v>4</v>
      </c>
      <c r="AD45" s="37">
        <f>SUMIF('R-Existing'!$B$12:$B$461,$B45,'R-Existing'!AD$12:AD$461)</f>
        <v>0</v>
      </c>
      <c r="AE45" s="56">
        <f>SUMIF('R-Existing'!$B$12:$B$461,$B45,'R-Existing'!AE$12:AE$461)</f>
        <v>9.6699999999999994E-2</v>
      </c>
      <c r="AF45" s="37">
        <f>SUMIF('R-Existing'!$B$12:$B$461,$B45,'R-Existing'!AF$12:AF$461)</f>
        <v>16.043422833333324</v>
      </c>
      <c r="AG45" s="37">
        <f>SUMIF('R-Existing'!$B$12:$B$461,$B45,'R-Existing'!AG$12:AG$461)</f>
        <v>0</v>
      </c>
      <c r="AH45" s="37">
        <f>SUMIF('R-Existing'!$B$12:$B$461,$B45,'R-Existing'!AH$12:AH$461)</f>
        <v>0</v>
      </c>
      <c r="AI45" s="37">
        <f>SUMIF('R-Existing'!$B$12:$B$461,$B45,'R-Existing'!AI$12:AI$461)</f>
        <v>2</v>
      </c>
      <c r="AJ45" s="37">
        <f>SUMIF('R-Existing'!$B$12:$B$461,$B45,'R-Existing'!AJ$12:AJ$461)</f>
        <v>532</v>
      </c>
      <c r="AK45" s="37">
        <f>SUMIF('R-Existing'!$B$12:$B$461,$B45,'R-Existing'!AK$12:AK$461)</f>
        <v>0</v>
      </c>
      <c r="AL45" s="37">
        <f>SUMIF('R-Existing'!$B$12:$B$461,$B45,'R-Existing'!AL$12:AL$461)</f>
        <v>0</v>
      </c>
      <c r="AM45" s="37">
        <f>SUMIF('R-Existing'!$B$12:$B$461,$B45,'R-Existing'!AM$12:AM$461)</f>
        <v>0</v>
      </c>
      <c r="AN45" s="37">
        <f>SUMIF('R-Existing'!$B$12:$B$461,$B45,'R-Existing'!AN$12:AN$461)</f>
        <v>0</v>
      </c>
      <c r="AO45" s="37"/>
      <c r="AP45" s="37"/>
    </row>
    <row r="46" spans="1:42" x14ac:dyDescent="0.2">
      <c r="A46" s="1">
        <f t="shared" si="2"/>
        <v>2</v>
      </c>
      <c r="B46" s="101">
        <f t="shared" si="4"/>
        <v>44255</v>
      </c>
      <c r="C46" s="37">
        <f>SUMIF('R-Existing'!$B$12:$B$461,$B46,'R-Existing'!C$12:C$461)</f>
        <v>8622.7800000000007</v>
      </c>
      <c r="D46" s="37">
        <f>SUMIF('R-Existing'!$B$12:$B$461,$B46,'R-Existing'!D$12:D$461)</f>
        <v>1892765.11</v>
      </c>
      <c r="E46" s="37">
        <f>SUMIF('R-Existing'!$B$12:$B$461,$B46,'R-Existing'!E$12:E$461)</f>
        <v>0</v>
      </c>
      <c r="F46" s="37">
        <f>SUMIF('R-Existing'!$B$12:$B$461,$B46,'R-Existing'!F$12:F$461)</f>
        <v>0</v>
      </c>
      <c r="G46" s="37">
        <f>SUMIF('R-Existing'!$B$12:$B$461,$B46,'R-Existing'!G$12:G$461)</f>
        <v>7</v>
      </c>
      <c r="H46" s="37">
        <f>SUMIF('R-Existing'!$B$12:$B$461,$B46,'R-Existing'!H$12:H$461)</f>
        <v>5149.84</v>
      </c>
      <c r="I46" s="37">
        <f>SUMIF('R-Existing'!$B$12:$B$461,$B46,'R-Existing'!I$12:I$461)</f>
        <v>6.2699999999999818</v>
      </c>
      <c r="J46" s="37">
        <f>SUMIF('R-Existing'!$B$12:$B$461,$B46,'R-Existing'!J$12:J$461)</f>
        <v>5156.1100000000006</v>
      </c>
      <c r="K46" s="37">
        <f>SUMIF('R-Existing'!$B$12:$B$461,$B46,'R-Existing'!K$12:K$461)</f>
        <v>27.930000000000017</v>
      </c>
      <c r="L46" s="37">
        <f>SUMIF('R-Existing'!$B$12:$B$461,$B46,'R-Existing'!L$12:L$461)</f>
        <v>34.200000000000003</v>
      </c>
      <c r="M46" s="37">
        <f>SUMIF('R-Existing'!$B$12:$B$461,$B46,'R-Existing'!M$12:M$461)</f>
        <v>1729</v>
      </c>
      <c r="N46" s="37">
        <f>SUMIF('R-Existing'!$B$12:$B$461,$B46,'R-Existing'!N$12:N$461)</f>
        <v>0</v>
      </c>
      <c r="O46" s="37">
        <f>SUMIF('R-Existing'!$B$12:$B$461,$B46,'R-Existing'!O$12:O$461)</f>
        <v>475</v>
      </c>
      <c r="P46" s="37">
        <f>SUMIF('R-Existing'!$B$12:$B$461,$B46,'R-Existing'!P$12:P$461)</f>
        <v>12.58</v>
      </c>
      <c r="Q46" s="37">
        <f>SUMIF('R-Existing'!$B$12:$B$461,$B46,'R-Existing'!Q$12:Q$461)</f>
        <v>462.42</v>
      </c>
      <c r="R46" s="37">
        <f>SUMIF('R-Existing'!$B$12:$B$461,$B46,'R-Existing'!R$12:R$461)</f>
        <v>21.62</v>
      </c>
      <c r="S46" s="37">
        <f>SUMIF('R-Existing'!$B$12:$B$461,$B46,'R-Existing'!S$12:S$461)</f>
        <v>4687.42</v>
      </c>
      <c r="T46" s="37">
        <f>SUMIF('R-Existing'!$B$12:$B$461,$B46,'R-Existing'!T$12:T$461)</f>
        <v>4709.04</v>
      </c>
      <c r="U46" s="37">
        <f>SUMIF('R-Existing'!$B$12:$B$461,$B46,'R-Existing'!U$12:U$461)</f>
        <v>1</v>
      </c>
      <c r="V46" s="37">
        <f>SUMIF('R-Existing'!$B$12:$B$461,$B46,'R-Existing'!V$12:V$461)</f>
        <v>41.549653083333332</v>
      </c>
      <c r="W46" s="37">
        <f>SUMIF('R-Existing'!$B$12:$B$461,$B46,'R-Existing'!W$12:W$461)</f>
        <v>0</v>
      </c>
      <c r="X46" s="37">
        <f>SUMIF('R-Existing'!$B$12:$B$461,$B46,'R-Existing'!X$12:X$461)</f>
        <v>209</v>
      </c>
      <c r="Y46" s="37">
        <f>SUMIF('R-Existing'!$B$12:$B$461,$B46,'R-Existing'!Y$12:Y$461)</f>
        <v>0</v>
      </c>
      <c r="Z46" s="37">
        <f>SUMIF('R-Existing'!$B$12:$B$461,$B46,'R-Existing'!Z$12:Z$461)</f>
        <v>0</v>
      </c>
      <c r="AA46" s="37">
        <f>SUMIF('R-Existing'!$B$12:$B$461,$B46,'R-Existing'!AA$12:AA$461)</f>
        <v>0</v>
      </c>
      <c r="AB46" s="37">
        <f>SUMIF('R-Existing'!$B$12:$B$461,$B46,'R-Existing'!AB$12:AB$461)</f>
        <v>0</v>
      </c>
      <c r="AC46" s="37">
        <f>SUMIF('R-Existing'!$B$12:$B$461,$B46,'R-Existing'!AC$12:AC$461)</f>
        <v>6</v>
      </c>
      <c r="AD46" s="37">
        <f>SUMIF('R-Existing'!$B$12:$B$461,$B46,'R-Existing'!AD$12:AD$461)</f>
        <v>0</v>
      </c>
      <c r="AE46" s="56">
        <f>SUMIF('R-Existing'!$B$12:$B$461,$B46,'R-Existing'!AE$12:AE$461)</f>
        <v>9.6699999999999994E-2</v>
      </c>
      <c r="AF46" s="37">
        <f>SUMIF('R-Existing'!$B$12:$B$461,$B46,'R-Existing'!AF$12:AF$461)</f>
        <v>13.620723916666662</v>
      </c>
      <c r="AG46" s="37">
        <f>SUMIF('R-Existing'!$B$12:$B$461,$B46,'R-Existing'!AG$12:AG$461)</f>
        <v>0</v>
      </c>
      <c r="AH46" s="37">
        <f>SUMIF('R-Existing'!$B$12:$B$461,$B46,'R-Existing'!AH$12:AH$461)</f>
        <v>0</v>
      </c>
      <c r="AI46" s="37">
        <f>SUMIF('R-Existing'!$B$12:$B$461,$B46,'R-Existing'!AI$12:AI$461)</f>
        <v>1</v>
      </c>
      <c r="AJ46" s="37">
        <f>SUMIF('R-Existing'!$B$12:$B$461,$B46,'R-Existing'!AJ$12:AJ$461)</f>
        <v>266</v>
      </c>
      <c r="AK46" s="37">
        <f>SUMIF('R-Existing'!$B$12:$B$461,$B46,'R-Existing'!AK$12:AK$461)</f>
        <v>0</v>
      </c>
      <c r="AL46" s="37">
        <f>SUMIF('R-Existing'!$B$12:$B$461,$B46,'R-Existing'!AL$12:AL$461)</f>
        <v>0</v>
      </c>
      <c r="AM46" s="37">
        <f>SUMIF('R-Existing'!$B$12:$B$461,$B46,'R-Existing'!AM$12:AM$461)</f>
        <v>0</v>
      </c>
      <c r="AN46" s="37">
        <f>SUMIF('R-Existing'!$B$12:$B$461,$B46,'R-Existing'!AN$12:AN$461)</f>
        <v>0</v>
      </c>
      <c r="AO46" s="37"/>
      <c r="AP46" s="37"/>
    </row>
    <row r="47" spans="1:42" x14ac:dyDescent="0.2">
      <c r="A47" s="1">
        <f t="shared" si="2"/>
        <v>3</v>
      </c>
      <c r="B47" s="101">
        <f t="shared" si="4"/>
        <v>44286</v>
      </c>
      <c r="C47" s="37">
        <f>SUMIF('R-Existing'!$B$12:$B$461,$B47,'R-Existing'!C$12:C$461)</f>
        <v>5482.29</v>
      </c>
      <c r="D47" s="37">
        <f>SUMIF('R-Existing'!$B$12:$B$461,$B47,'R-Existing'!D$12:D$461)</f>
        <v>1898247.4000000001</v>
      </c>
      <c r="E47" s="37">
        <f>SUMIF('R-Existing'!$B$12:$B$461,$B47,'R-Existing'!E$12:E$461)</f>
        <v>0</v>
      </c>
      <c r="F47" s="37">
        <f>SUMIF('R-Existing'!$B$12:$B$461,$B47,'R-Existing'!F$12:F$461)</f>
        <v>0</v>
      </c>
      <c r="G47" s="37">
        <f>SUMIF('R-Existing'!$B$12:$B$461,$B47,'R-Existing'!G$12:G$461)</f>
        <v>1</v>
      </c>
      <c r="H47" s="37">
        <f>SUMIF('R-Existing'!$B$12:$B$461,$B47,'R-Existing'!H$12:H$461)</f>
        <v>3523.49</v>
      </c>
      <c r="I47" s="37">
        <f>SUMIF('R-Existing'!$B$12:$B$461,$B47,'R-Existing'!I$12:I$461)</f>
        <v>15.320000000000164</v>
      </c>
      <c r="J47" s="37">
        <f>SUMIF('R-Existing'!$B$12:$B$461,$B47,'R-Existing'!J$12:J$461)</f>
        <v>3538.8100000000004</v>
      </c>
      <c r="K47" s="37">
        <f>SUMIF('R-Existing'!$B$12:$B$461,$B47,'R-Existing'!K$12:K$461)</f>
        <v>19.169999999999835</v>
      </c>
      <c r="L47" s="37">
        <f>SUMIF('R-Existing'!$B$12:$B$461,$B47,'R-Existing'!L$12:L$461)</f>
        <v>34.49</v>
      </c>
      <c r="M47" s="37">
        <f>SUMIF('R-Existing'!$B$12:$B$461,$B47,'R-Existing'!M$12:M$461)</f>
        <v>209</v>
      </c>
      <c r="N47" s="37">
        <f>SUMIF('R-Existing'!$B$12:$B$461,$B47,'R-Existing'!N$12:N$461)</f>
        <v>0</v>
      </c>
      <c r="O47" s="37">
        <f>SUMIF('R-Existing'!$B$12:$B$461,$B47,'R-Existing'!O$12:O$461)</f>
        <v>0</v>
      </c>
      <c r="P47" s="37">
        <f>SUMIF('R-Existing'!$B$12:$B$461,$B47,'R-Existing'!P$12:P$461)</f>
        <v>0</v>
      </c>
      <c r="Q47" s="37">
        <f>SUMIF('R-Existing'!$B$12:$B$461,$B47,'R-Existing'!Q$12:Q$461)</f>
        <v>0</v>
      </c>
      <c r="R47" s="37">
        <f>SUMIF('R-Existing'!$B$12:$B$461,$B47,'R-Existing'!R$12:R$461)</f>
        <v>34.49</v>
      </c>
      <c r="S47" s="37">
        <f>SUMIF('R-Existing'!$B$12:$B$461,$B47,'R-Existing'!S$12:S$461)</f>
        <v>3523.49</v>
      </c>
      <c r="T47" s="37">
        <f>SUMIF('R-Existing'!$B$12:$B$461,$B47,'R-Existing'!T$12:T$461)</f>
        <v>3557.98</v>
      </c>
      <c r="U47" s="37">
        <f>SUMIF('R-Existing'!$B$12:$B$461,$B47,'R-Existing'!U$12:U$461)</f>
        <v>1</v>
      </c>
      <c r="V47" s="37">
        <f>SUMIF('R-Existing'!$B$12:$B$461,$B47,'R-Existing'!V$12:V$461)</f>
        <v>28.516910583333331</v>
      </c>
      <c r="W47" s="37">
        <f>SUMIF('R-Existing'!$B$12:$B$461,$B47,'R-Existing'!W$12:W$461)</f>
        <v>0</v>
      </c>
      <c r="X47" s="37">
        <f>SUMIF('R-Existing'!$B$12:$B$461,$B47,'R-Existing'!X$12:X$461)</f>
        <v>209</v>
      </c>
      <c r="Y47" s="37">
        <f>SUMIF('R-Existing'!$B$12:$B$461,$B47,'R-Existing'!Y$12:Y$461)</f>
        <v>0</v>
      </c>
      <c r="Z47" s="37">
        <f>SUMIF('R-Existing'!$B$12:$B$461,$B47,'R-Existing'!Z$12:Z$461)</f>
        <v>0</v>
      </c>
      <c r="AA47" s="37">
        <f>SUMIF('R-Existing'!$B$12:$B$461,$B47,'R-Existing'!AA$12:AA$461)</f>
        <v>0</v>
      </c>
      <c r="AB47" s="37">
        <f>SUMIF('R-Existing'!$B$12:$B$461,$B47,'R-Existing'!AB$12:AB$461)</f>
        <v>0</v>
      </c>
      <c r="AC47" s="37">
        <f>SUMIF('R-Existing'!$B$12:$B$461,$B47,'R-Existing'!AC$12:AC$461)</f>
        <v>1</v>
      </c>
      <c r="AD47" s="37">
        <f>SUMIF('R-Existing'!$B$12:$B$461,$B47,'R-Existing'!AD$12:AD$461)</f>
        <v>0</v>
      </c>
      <c r="AE47" s="56">
        <f>SUMIF('R-Existing'!$B$12:$B$461,$B47,'R-Existing'!AE$12:AE$461)</f>
        <v>9.6699999999999994E-2</v>
      </c>
      <c r="AF47" s="37">
        <f>SUMIF('R-Existing'!$B$12:$B$461,$B47,'R-Existing'!AF$12:AF$461)</f>
        <v>9.3483564166666628</v>
      </c>
      <c r="AG47" s="37">
        <f>SUMIF('R-Existing'!$B$12:$B$461,$B47,'R-Existing'!AG$12:AG$461)</f>
        <v>0</v>
      </c>
      <c r="AH47" s="37">
        <f>SUMIF('R-Existing'!$B$12:$B$461,$B47,'R-Existing'!AH$12:AH$461)</f>
        <v>0</v>
      </c>
      <c r="AI47" s="37">
        <f>SUMIF('R-Existing'!$B$12:$B$461,$B47,'R-Existing'!AI$12:AI$461)</f>
        <v>0</v>
      </c>
      <c r="AJ47" s="37">
        <f>SUMIF('R-Existing'!$B$12:$B$461,$B47,'R-Existing'!AJ$12:AJ$461)</f>
        <v>0</v>
      </c>
      <c r="AK47" s="37">
        <f>SUMIF('R-Existing'!$B$12:$B$461,$B47,'R-Existing'!AK$12:AK$461)</f>
        <v>0</v>
      </c>
      <c r="AL47" s="37">
        <f>SUMIF('R-Existing'!$B$12:$B$461,$B47,'R-Existing'!AL$12:AL$461)</f>
        <v>0</v>
      </c>
      <c r="AM47" s="37">
        <f>SUMIF('R-Existing'!$B$12:$B$461,$B47,'R-Existing'!AM$12:AM$461)</f>
        <v>0</v>
      </c>
      <c r="AN47" s="37">
        <f>SUMIF('R-Existing'!$B$12:$B$461,$B47,'R-Existing'!AN$12:AN$461)</f>
        <v>0</v>
      </c>
      <c r="AO47" s="37"/>
      <c r="AP47" s="37"/>
    </row>
    <row r="48" spans="1:42" x14ac:dyDescent="0.2">
      <c r="A48" s="1">
        <f t="shared" si="2"/>
        <v>4</v>
      </c>
      <c r="B48" s="101">
        <f t="shared" si="4"/>
        <v>44316</v>
      </c>
      <c r="C48" s="37">
        <f>SUMIF('R-Existing'!$B$12:$B$461,$B48,'R-Existing'!C$12:C$461)</f>
        <v>5802.74</v>
      </c>
      <c r="D48" s="37">
        <f>SUMIF('R-Existing'!$B$12:$B$461,$B48,'R-Existing'!D$12:D$461)</f>
        <v>1904050.1400000001</v>
      </c>
      <c r="E48" s="37">
        <f>SUMIF('R-Existing'!$B$12:$B$461,$B48,'R-Existing'!E$12:E$461)</f>
        <v>0</v>
      </c>
      <c r="F48" s="37">
        <f>SUMIF('R-Existing'!$B$12:$B$461,$B48,'R-Existing'!F$12:F$461)</f>
        <v>0</v>
      </c>
      <c r="G48" s="37">
        <f>SUMIF('R-Existing'!$B$12:$B$461,$B48,'R-Existing'!G$12:G$461)</f>
        <v>6</v>
      </c>
      <c r="H48" s="37">
        <f>SUMIF('R-Existing'!$B$12:$B$461,$B48,'R-Existing'!H$12:H$461)</f>
        <v>3523.49</v>
      </c>
      <c r="I48" s="37">
        <f>SUMIF('R-Existing'!$B$12:$B$461,$B48,'R-Existing'!I$12:I$461)</f>
        <v>34.489999999999895</v>
      </c>
      <c r="J48" s="37">
        <f>SUMIF('R-Existing'!$B$12:$B$461,$B48,'R-Existing'!J$12:J$461)</f>
        <v>3557.98</v>
      </c>
      <c r="K48" s="37">
        <f>SUMIF('R-Existing'!$B$12:$B$461,$B48,'R-Existing'!K$12:K$461)</f>
        <v>19.270000000000106</v>
      </c>
      <c r="L48" s="37">
        <f>SUMIF('R-Existing'!$B$12:$B$461,$B48,'R-Existing'!L$12:L$461)</f>
        <v>53.760000000000005</v>
      </c>
      <c r="M48" s="37">
        <f>SUMIF('R-Existing'!$B$12:$B$461,$B48,'R-Existing'!M$12:M$461)</f>
        <v>1786</v>
      </c>
      <c r="N48" s="37">
        <f>SUMIF('R-Existing'!$B$12:$B$461,$B48,'R-Existing'!N$12:N$461)</f>
        <v>0</v>
      </c>
      <c r="O48" s="37">
        <f>SUMIF('R-Existing'!$B$12:$B$461,$B48,'R-Existing'!O$12:O$461)</f>
        <v>950</v>
      </c>
      <c r="P48" s="37">
        <f>SUMIF('R-Existing'!$B$12:$B$461,$B48,'R-Existing'!P$12:P$461)</f>
        <v>53.760000000000005</v>
      </c>
      <c r="Q48" s="37">
        <f>SUMIF('R-Existing'!$B$12:$B$461,$B48,'R-Existing'!Q$12:Q$461)</f>
        <v>896.24</v>
      </c>
      <c r="R48" s="37">
        <f>SUMIF('R-Existing'!$B$12:$B$461,$B48,'R-Existing'!R$12:R$461)</f>
        <v>0</v>
      </c>
      <c r="S48" s="37">
        <f>SUMIF('R-Existing'!$B$12:$B$461,$B48,'R-Existing'!S$12:S$461)</f>
        <v>2627.25</v>
      </c>
      <c r="T48" s="37">
        <f>SUMIF('R-Existing'!$B$12:$B$461,$B48,'R-Existing'!T$12:T$461)</f>
        <v>2627.25</v>
      </c>
      <c r="U48" s="37">
        <f>SUMIF('R-Existing'!$B$12:$B$461,$B48,'R-Existing'!U$12:U$461)</f>
        <v>1</v>
      </c>
      <c r="V48" s="37">
        <f>SUMIF('R-Existing'!$B$12:$B$461,$B48,'R-Existing'!V$12:V$461)</f>
        <v>28.671388833333328</v>
      </c>
      <c r="W48" s="37">
        <f>SUMIF('R-Existing'!$B$12:$B$461,$B48,'R-Existing'!W$12:W$461)</f>
        <v>0</v>
      </c>
      <c r="X48" s="37">
        <f>SUMIF('R-Existing'!$B$12:$B$461,$B48,'R-Existing'!X$12:X$461)</f>
        <v>209</v>
      </c>
      <c r="Y48" s="37">
        <f>SUMIF('R-Existing'!$B$12:$B$461,$B48,'R-Existing'!Y$12:Y$461)</f>
        <v>0</v>
      </c>
      <c r="Z48" s="37">
        <f>SUMIF('R-Existing'!$B$12:$B$461,$B48,'R-Existing'!Z$12:Z$461)</f>
        <v>0</v>
      </c>
      <c r="AA48" s="37">
        <f>SUMIF('R-Existing'!$B$12:$B$461,$B48,'R-Existing'!AA$12:AA$461)</f>
        <v>0</v>
      </c>
      <c r="AB48" s="37">
        <f>SUMIF('R-Existing'!$B$12:$B$461,$B48,'R-Existing'!AB$12:AB$461)</f>
        <v>0</v>
      </c>
      <c r="AC48" s="37">
        <f>SUMIF('R-Existing'!$B$12:$B$461,$B48,'R-Existing'!AC$12:AC$461)</f>
        <v>4</v>
      </c>
      <c r="AD48" s="37">
        <f>SUMIF('R-Existing'!$B$12:$B$461,$B48,'R-Existing'!AD$12:AD$461)</f>
        <v>0</v>
      </c>
      <c r="AE48" s="56">
        <f>SUMIF('R-Existing'!$B$12:$B$461,$B48,'R-Existing'!AE$12:AE$461)</f>
        <v>9.6699999999999994E-2</v>
      </c>
      <c r="AF48" s="37">
        <f>SUMIF('R-Existing'!$B$12:$B$461,$B48,'R-Existing'!AF$12:AF$461)</f>
        <v>9.3989971666666623</v>
      </c>
      <c r="AG48" s="37">
        <f>SUMIF('R-Existing'!$B$12:$B$461,$B48,'R-Existing'!AG$12:AG$461)</f>
        <v>0</v>
      </c>
      <c r="AH48" s="37">
        <f>SUMIF('R-Existing'!$B$12:$B$461,$B48,'R-Existing'!AH$12:AH$461)</f>
        <v>0</v>
      </c>
      <c r="AI48" s="37">
        <f>SUMIF('R-Existing'!$B$12:$B$461,$B48,'R-Existing'!AI$12:AI$461)</f>
        <v>2</v>
      </c>
      <c r="AJ48" s="37">
        <f>SUMIF('R-Existing'!$B$12:$B$461,$B48,'R-Existing'!AJ$12:AJ$461)</f>
        <v>532</v>
      </c>
      <c r="AK48" s="37">
        <f>SUMIF('R-Existing'!$B$12:$B$461,$B48,'R-Existing'!AK$12:AK$461)</f>
        <v>0</v>
      </c>
      <c r="AL48" s="37">
        <f>SUMIF('R-Existing'!$B$12:$B$461,$B48,'R-Existing'!AL$12:AL$461)</f>
        <v>0</v>
      </c>
      <c r="AM48" s="37">
        <f>SUMIF('R-Existing'!$B$12:$B$461,$B48,'R-Existing'!AM$12:AM$461)</f>
        <v>0</v>
      </c>
      <c r="AN48" s="37">
        <f>SUMIF('R-Existing'!$B$12:$B$461,$B48,'R-Existing'!AN$12:AN$461)</f>
        <v>0</v>
      </c>
      <c r="AO48" s="37"/>
      <c r="AP48" s="37"/>
    </row>
    <row r="49" spans="1:42" x14ac:dyDescent="0.2">
      <c r="A49" s="1">
        <f t="shared" si="2"/>
        <v>5</v>
      </c>
      <c r="B49" s="101">
        <f t="shared" si="4"/>
        <v>44347</v>
      </c>
      <c r="C49" s="37">
        <f>SUMIF('R-Existing'!$B$12:$B$461,$B49,'R-Existing'!C$12:C$461)</f>
        <v>5881.4500000000007</v>
      </c>
      <c r="D49" s="37">
        <f>SUMIF('R-Existing'!$B$12:$B$461,$B49,'R-Existing'!D$12:D$461)</f>
        <v>1909931.59</v>
      </c>
      <c r="E49" s="37">
        <f>SUMIF('R-Existing'!$B$12:$B$461,$B49,'R-Existing'!E$12:E$461)</f>
        <v>0</v>
      </c>
      <c r="F49" s="37">
        <f>SUMIF('R-Existing'!$B$12:$B$461,$B49,'R-Existing'!F$12:F$461)</f>
        <v>0</v>
      </c>
      <c r="G49" s="37">
        <f>SUMIF('R-Existing'!$B$12:$B$461,$B49,'R-Existing'!G$12:G$461)</f>
        <v>6</v>
      </c>
      <c r="H49" s="37">
        <f>SUMIF('R-Existing'!$B$12:$B$461,$B49,'R-Existing'!H$12:H$461)</f>
        <v>2627.2500000000005</v>
      </c>
      <c r="I49" s="37">
        <f>SUMIF('R-Existing'!$B$12:$B$461,$B49,'R-Existing'!I$12:I$461)</f>
        <v>0</v>
      </c>
      <c r="J49" s="37">
        <f>SUMIF('R-Existing'!$B$12:$B$461,$B49,'R-Existing'!J$12:J$461)</f>
        <v>2627.25</v>
      </c>
      <c r="K49" s="37">
        <f>SUMIF('R-Existing'!$B$12:$B$461,$B49,'R-Existing'!K$12:K$461)</f>
        <v>14.23</v>
      </c>
      <c r="L49" s="37">
        <f>SUMIF('R-Existing'!$B$12:$B$461,$B49,'R-Existing'!L$12:L$461)</f>
        <v>14.23</v>
      </c>
      <c r="M49" s="37">
        <f>SUMIF('R-Existing'!$B$12:$B$461,$B49,'R-Existing'!M$12:M$461)</f>
        <v>1786</v>
      </c>
      <c r="N49" s="37">
        <f>SUMIF('R-Existing'!$B$12:$B$461,$B49,'R-Existing'!N$12:N$461)</f>
        <v>0</v>
      </c>
      <c r="O49" s="37">
        <f>SUMIF('R-Existing'!$B$12:$B$461,$B49,'R-Existing'!O$12:O$461)</f>
        <v>704.6</v>
      </c>
      <c r="P49" s="37">
        <f>SUMIF('R-Existing'!$B$12:$B$461,$B49,'R-Existing'!P$12:P$461)</f>
        <v>14.23</v>
      </c>
      <c r="Q49" s="37">
        <f>SUMIF('R-Existing'!$B$12:$B$461,$B49,'R-Existing'!Q$12:Q$461)</f>
        <v>690.37</v>
      </c>
      <c r="R49" s="37">
        <f>SUMIF('R-Existing'!$B$12:$B$461,$B49,'R-Existing'!R$12:R$461)</f>
        <v>0</v>
      </c>
      <c r="S49" s="37">
        <f>SUMIF('R-Existing'!$B$12:$B$461,$B49,'R-Existing'!S$12:S$461)</f>
        <v>1936.88</v>
      </c>
      <c r="T49" s="37">
        <f>SUMIF('R-Existing'!$B$12:$B$461,$B49,'R-Existing'!T$12:T$461)</f>
        <v>1936.88</v>
      </c>
      <c r="U49" s="37">
        <f>SUMIF('R-Existing'!$B$12:$B$461,$B49,'R-Existing'!U$12:U$461)</f>
        <v>1</v>
      </c>
      <c r="V49" s="37">
        <f>SUMIF('R-Existing'!$B$12:$B$461,$B49,'R-Existing'!V$12:V$461)</f>
        <v>21.171256249999999</v>
      </c>
      <c r="W49" s="37">
        <f>SUMIF('R-Existing'!$B$12:$B$461,$B49,'R-Existing'!W$12:W$461)</f>
        <v>0</v>
      </c>
      <c r="X49" s="37">
        <f>SUMIF('R-Existing'!$B$12:$B$461,$B49,'R-Existing'!X$12:X$461)</f>
        <v>209</v>
      </c>
      <c r="Y49" s="37">
        <f>SUMIF('R-Existing'!$B$12:$B$461,$B49,'R-Existing'!Y$12:Y$461)</f>
        <v>0</v>
      </c>
      <c r="Z49" s="37">
        <f>SUMIF('R-Existing'!$B$12:$B$461,$B49,'R-Existing'!Z$12:Z$461)</f>
        <v>0</v>
      </c>
      <c r="AA49" s="37">
        <f>SUMIF('R-Existing'!$B$12:$B$461,$B49,'R-Existing'!AA$12:AA$461)</f>
        <v>0</v>
      </c>
      <c r="AB49" s="37">
        <f>SUMIF('R-Existing'!$B$12:$B$461,$B49,'R-Existing'!AB$12:AB$461)</f>
        <v>0</v>
      </c>
      <c r="AC49" s="37">
        <f>SUMIF('R-Existing'!$B$12:$B$461,$B49,'R-Existing'!AC$12:AC$461)</f>
        <v>4</v>
      </c>
      <c r="AD49" s="37">
        <f>SUMIF('R-Existing'!$B$12:$B$461,$B49,'R-Existing'!AD$12:AD$461)</f>
        <v>0</v>
      </c>
      <c r="AE49" s="56">
        <f>SUMIF('R-Existing'!$B$12:$B$461,$B49,'R-Existing'!AE$12:AE$461)</f>
        <v>9.6699999999999994E-2</v>
      </c>
      <c r="AF49" s="37">
        <f>SUMIF('R-Existing'!$B$12:$B$461,$B49,'R-Existing'!AF$12:AF$461)</f>
        <v>6.9403187499999968</v>
      </c>
      <c r="AG49" s="37">
        <f>SUMIF('R-Existing'!$B$12:$B$461,$B49,'R-Existing'!AG$12:AG$461)</f>
        <v>0</v>
      </c>
      <c r="AH49" s="37">
        <f>SUMIF('R-Existing'!$B$12:$B$461,$B49,'R-Existing'!AH$12:AH$461)</f>
        <v>0</v>
      </c>
      <c r="AI49" s="37">
        <f>SUMIF('R-Existing'!$B$12:$B$461,$B49,'R-Existing'!AI$12:AI$461)</f>
        <v>2</v>
      </c>
      <c r="AJ49" s="37">
        <f>SUMIF('R-Existing'!$B$12:$B$461,$B49,'R-Existing'!AJ$12:AJ$461)</f>
        <v>286.60000000000002</v>
      </c>
      <c r="AK49" s="37">
        <f>SUMIF('R-Existing'!$B$12:$B$461,$B49,'R-Existing'!AK$12:AK$461)</f>
        <v>0</v>
      </c>
      <c r="AL49" s="37">
        <f>SUMIF('R-Existing'!$B$12:$B$461,$B49,'R-Existing'!AL$12:AL$461)</f>
        <v>0</v>
      </c>
      <c r="AM49" s="37">
        <f>SUMIF('R-Existing'!$B$12:$B$461,$B49,'R-Existing'!AM$12:AM$461)</f>
        <v>0</v>
      </c>
      <c r="AN49" s="37">
        <f>SUMIF('R-Existing'!$B$12:$B$461,$B49,'R-Existing'!AN$12:AN$461)</f>
        <v>0</v>
      </c>
      <c r="AO49" s="37"/>
      <c r="AP49" s="37"/>
    </row>
    <row r="50" spans="1:42" x14ac:dyDescent="0.2">
      <c r="A50" s="1">
        <f t="shared" si="2"/>
        <v>6</v>
      </c>
      <c r="B50" s="101">
        <f t="shared" si="4"/>
        <v>44377</v>
      </c>
      <c r="C50" s="37">
        <f>SUMIF('R-Existing'!$B$12:$B$461,$B50,'R-Existing'!C$12:C$461)</f>
        <v>4984.99</v>
      </c>
      <c r="D50" s="37">
        <f>SUMIF('R-Existing'!$B$12:$B$461,$B50,'R-Existing'!D$12:D$461)</f>
        <v>1914916.58</v>
      </c>
      <c r="E50" s="37">
        <f>SUMIF('R-Existing'!$B$12:$B$461,$B50,'R-Existing'!E$12:E$461)</f>
        <v>0</v>
      </c>
      <c r="F50" s="37">
        <f>SUMIF('R-Existing'!$B$12:$B$461,$B50,'R-Existing'!F$12:F$461)</f>
        <v>0</v>
      </c>
      <c r="G50" s="37">
        <f>SUMIF('R-Existing'!$B$12:$B$461,$B50,'R-Existing'!G$12:G$461)</f>
        <v>3</v>
      </c>
      <c r="H50" s="37">
        <f>SUMIF('R-Existing'!$B$12:$B$461,$B50,'R-Existing'!H$12:H$461)</f>
        <v>1936.8799999999999</v>
      </c>
      <c r="I50" s="37">
        <f>SUMIF('R-Existing'!$B$12:$B$461,$B50,'R-Existing'!I$12:I$461)</f>
        <v>0</v>
      </c>
      <c r="J50" s="37">
        <f>SUMIF('R-Existing'!$B$12:$B$461,$B50,'R-Existing'!J$12:J$461)</f>
        <v>1936.88</v>
      </c>
      <c r="K50" s="37">
        <f>SUMIF('R-Existing'!$B$12:$B$461,$B50,'R-Existing'!K$12:K$461)</f>
        <v>10.49</v>
      </c>
      <c r="L50" s="37">
        <f>SUMIF('R-Existing'!$B$12:$B$461,$B50,'R-Existing'!L$12:L$461)</f>
        <v>10.49</v>
      </c>
      <c r="M50" s="37">
        <f>SUMIF('R-Existing'!$B$12:$B$461,$B50,'R-Existing'!M$12:M$461)</f>
        <v>893</v>
      </c>
      <c r="N50" s="37">
        <f>SUMIF('R-Existing'!$B$12:$B$461,$B50,'R-Existing'!N$12:N$461)</f>
        <v>0</v>
      </c>
      <c r="O50" s="37">
        <f>SUMIF('R-Existing'!$B$12:$B$461,$B50,'R-Existing'!O$12:O$461)</f>
        <v>475</v>
      </c>
      <c r="P50" s="37">
        <f>SUMIF('R-Existing'!$B$12:$B$461,$B50,'R-Existing'!P$12:P$461)</f>
        <v>10.49</v>
      </c>
      <c r="Q50" s="37">
        <f>SUMIF('R-Existing'!$B$12:$B$461,$B50,'R-Existing'!Q$12:Q$461)</f>
        <v>464.51</v>
      </c>
      <c r="R50" s="37">
        <f>SUMIF('R-Existing'!$B$12:$B$461,$B50,'R-Existing'!R$12:R$461)</f>
        <v>0</v>
      </c>
      <c r="S50" s="37">
        <f>SUMIF('R-Existing'!$B$12:$B$461,$B50,'R-Existing'!S$12:S$461)</f>
        <v>1472.37</v>
      </c>
      <c r="T50" s="37">
        <f>SUMIF('R-Existing'!$B$12:$B$461,$B50,'R-Existing'!T$12:T$461)</f>
        <v>1472.37</v>
      </c>
      <c r="U50" s="37">
        <f>SUMIF('R-Existing'!$B$12:$B$461,$B50,'R-Existing'!U$12:U$461)</f>
        <v>1</v>
      </c>
      <c r="V50" s="37">
        <f>SUMIF('R-Existing'!$B$12:$B$461,$B50,'R-Existing'!V$12:V$461)</f>
        <v>15.608024666666665</v>
      </c>
      <c r="W50" s="37">
        <f>SUMIF('R-Existing'!$B$12:$B$461,$B50,'R-Existing'!W$12:W$461)</f>
        <v>0</v>
      </c>
      <c r="X50" s="37">
        <f>SUMIF('R-Existing'!$B$12:$B$461,$B50,'R-Existing'!X$12:X$461)</f>
        <v>209</v>
      </c>
      <c r="Y50" s="37">
        <f>SUMIF('R-Existing'!$B$12:$B$461,$B50,'R-Existing'!Y$12:Y$461)</f>
        <v>0</v>
      </c>
      <c r="Z50" s="37">
        <f>SUMIF('R-Existing'!$B$12:$B$461,$B50,'R-Existing'!Z$12:Z$461)</f>
        <v>0</v>
      </c>
      <c r="AA50" s="37">
        <f>SUMIF('R-Existing'!$B$12:$B$461,$B50,'R-Existing'!AA$12:AA$461)</f>
        <v>0</v>
      </c>
      <c r="AB50" s="37">
        <f>SUMIF('R-Existing'!$B$12:$B$461,$B50,'R-Existing'!AB$12:AB$461)</f>
        <v>0</v>
      </c>
      <c r="AC50" s="37">
        <f>SUMIF('R-Existing'!$B$12:$B$461,$B50,'R-Existing'!AC$12:AC$461)</f>
        <v>2</v>
      </c>
      <c r="AD50" s="37">
        <f>SUMIF('R-Existing'!$B$12:$B$461,$B50,'R-Existing'!AD$12:AD$461)</f>
        <v>0</v>
      </c>
      <c r="AE50" s="56">
        <f>SUMIF('R-Existing'!$B$12:$B$461,$B50,'R-Existing'!AE$12:AE$461)</f>
        <v>9.6699999999999994E-2</v>
      </c>
      <c r="AF50" s="37">
        <f>SUMIF('R-Existing'!$B$12:$B$461,$B50,'R-Existing'!AF$12:AF$461)</f>
        <v>5.1165913333333313</v>
      </c>
      <c r="AG50" s="37">
        <f>SUMIF('R-Existing'!$B$12:$B$461,$B50,'R-Existing'!AG$12:AG$461)</f>
        <v>0</v>
      </c>
      <c r="AH50" s="37">
        <f>SUMIF('R-Existing'!$B$12:$B$461,$B50,'R-Existing'!AH$12:AH$461)</f>
        <v>0</v>
      </c>
      <c r="AI50" s="37">
        <f>SUMIF('R-Existing'!$B$12:$B$461,$B50,'R-Existing'!AI$12:AI$461)</f>
        <v>1</v>
      </c>
      <c r="AJ50" s="37">
        <f>SUMIF('R-Existing'!$B$12:$B$461,$B50,'R-Existing'!AJ$12:AJ$461)</f>
        <v>266</v>
      </c>
      <c r="AK50" s="37">
        <f>SUMIF('R-Existing'!$B$12:$B$461,$B50,'R-Existing'!AK$12:AK$461)</f>
        <v>0</v>
      </c>
      <c r="AL50" s="37">
        <f>SUMIF('R-Existing'!$B$12:$B$461,$B50,'R-Existing'!AL$12:AL$461)</f>
        <v>0</v>
      </c>
      <c r="AM50" s="37">
        <f>SUMIF('R-Existing'!$B$12:$B$461,$B50,'R-Existing'!AM$12:AM$461)</f>
        <v>0</v>
      </c>
      <c r="AN50" s="37">
        <f>SUMIF('R-Existing'!$B$12:$B$461,$B50,'R-Existing'!AN$12:AN$461)</f>
        <v>0</v>
      </c>
      <c r="AO50" s="37"/>
      <c r="AP50" s="37"/>
    </row>
    <row r="51" spans="1:42" x14ac:dyDescent="0.2">
      <c r="A51" s="1">
        <f t="shared" si="2"/>
        <v>7</v>
      </c>
      <c r="B51" s="101">
        <f t="shared" si="4"/>
        <v>44408</v>
      </c>
      <c r="C51" s="37">
        <f>SUMIF('R-Existing'!$B$12:$B$461,$B51,'R-Existing'!C$12:C$461)</f>
        <v>4909.46</v>
      </c>
      <c r="D51" s="37">
        <f>SUMIF('R-Existing'!$B$12:$B$461,$B51,'R-Existing'!D$12:D$461)</f>
        <v>1919826.04</v>
      </c>
      <c r="E51" s="37">
        <f>SUMIF('R-Existing'!$B$12:$B$461,$B51,'R-Existing'!E$12:E$461)</f>
        <v>0</v>
      </c>
      <c r="F51" s="37">
        <f>SUMIF('R-Existing'!$B$12:$B$461,$B51,'R-Existing'!F$12:F$461)</f>
        <v>0</v>
      </c>
      <c r="G51" s="37">
        <f>SUMIF('R-Existing'!$B$12:$B$461,$B51,'R-Existing'!G$12:G$461)</f>
        <v>6</v>
      </c>
      <c r="H51" s="37">
        <f>SUMIF('R-Existing'!$B$12:$B$461,$B51,'R-Existing'!H$12:H$461)</f>
        <v>1472.37</v>
      </c>
      <c r="I51" s="37">
        <f>SUMIF('R-Existing'!$B$12:$B$461,$B51,'R-Existing'!I$12:I$461)</f>
        <v>0</v>
      </c>
      <c r="J51" s="37">
        <f>SUMIF('R-Existing'!$B$12:$B$461,$B51,'R-Existing'!J$12:J$461)</f>
        <v>1472.37</v>
      </c>
      <c r="K51" s="37">
        <f>SUMIF('R-Existing'!$B$12:$B$461,$B51,'R-Existing'!K$12:K$461)</f>
        <v>7.98</v>
      </c>
      <c r="L51" s="37">
        <f>SUMIF('R-Existing'!$B$12:$B$461,$B51,'R-Existing'!L$12:L$461)</f>
        <v>7.98</v>
      </c>
      <c r="M51" s="37">
        <f>SUMIF('R-Existing'!$B$12:$B$461,$B51,'R-Existing'!M$12:M$461)</f>
        <v>1520</v>
      </c>
      <c r="N51" s="37">
        <f>SUMIF('R-Existing'!$B$12:$B$461,$B51,'R-Existing'!N$12:N$461)</f>
        <v>0</v>
      </c>
      <c r="O51" s="37">
        <f>SUMIF('R-Existing'!$B$12:$B$461,$B51,'R-Existing'!O$12:O$461)</f>
        <v>475</v>
      </c>
      <c r="P51" s="37">
        <f>SUMIF('R-Existing'!$B$12:$B$461,$B51,'R-Existing'!P$12:P$461)</f>
        <v>7.98</v>
      </c>
      <c r="Q51" s="37">
        <f>SUMIF('R-Existing'!$B$12:$B$461,$B51,'R-Existing'!Q$12:Q$461)</f>
        <v>467.02</v>
      </c>
      <c r="R51" s="37">
        <f>SUMIF('R-Existing'!$B$12:$B$461,$B51,'R-Existing'!R$12:R$461)</f>
        <v>0</v>
      </c>
      <c r="S51" s="37">
        <f>SUMIF('R-Existing'!$B$12:$B$461,$B51,'R-Existing'!S$12:S$461)</f>
        <v>1005.35</v>
      </c>
      <c r="T51" s="37">
        <f>SUMIF('R-Existing'!$B$12:$B$461,$B51,'R-Existing'!T$12:T$461)</f>
        <v>1005.35</v>
      </c>
      <c r="U51" s="37">
        <f>SUMIF('R-Existing'!$B$12:$B$461,$B51,'R-Existing'!U$12:U$461)</f>
        <v>1</v>
      </c>
      <c r="V51" s="37">
        <f>SUMIF('R-Existing'!$B$12:$B$461,$B51,'R-Existing'!V$12:V$461)</f>
        <v>11.864848249999998</v>
      </c>
      <c r="W51" s="37">
        <f>SUMIF('R-Existing'!$B$12:$B$461,$B51,'R-Existing'!W$12:W$461)</f>
        <v>0</v>
      </c>
      <c r="X51" s="37">
        <f>SUMIF('R-Existing'!$B$12:$B$461,$B51,'R-Existing'!X$12:X$461)</f>
        <v>209</v>
      </c>
      <c r="Y51" s="37">
        <f>SUMIF('R-Existing'!$B$12:$B$461,$B51,'R-Existing'!Y$12:Y$461)</f>
        <v>0</v>
      </c>
      <c r="Z51" s="37">
        <f>SUMIF('R-Existing'!$B$12:$B$461,$B51,'R-Existing'!Z$12:Z$461)</f>
        <v>0</v>
      </c>
      <c r="AA51" s="37">
        <f>SUMIF('R-Existing'!$B$12:$B$461,$B51,'R-Existing'!AA$12:AA$461)</f>
        <v>0</v>
      </c>
      <c r="AB51" s="37">
        <f>SUMIF('R-Existing'!$B$12:$B$461,$B51,'R-Existing'!AB$12:AB$461)</f>
        <v>0</v>
      </c>
      <c r="AC51" s="37">
        <f>SUMIF('R-Existing'!$B$12:$B$461,$B51,'R-Existing'!AC$12:AC$461)</f>
        <v>5</v>
      </c>
      <c r="AD51" s="37">
        <f>SUMIF('R-Existing'!$B$12:$B$461,$B51,'R-Existing'!AD$12:AD$461)</f>
        <v>0</v>
      </c>
      <c r="AE51" s="56">
        <f>SUMIF('R-Existing'!$B$12:$B$461,$B51,'R-Existing'!AE$12:AE$461)</f>
        <v>9.6699999999999994E-2</v>
      </c>
      <c r="AF51" s="37">
        <f>SUMIF('R-Existing'!$B$12:$B$461,$B51,'R-Existing'!AF$12:AF$461)</f>
        <v>3.8895107499999977</v>
      </c>
      <c r="AG51" s="37">
        <f>SUMIF('R-Existing'!$B$12:$B$461,$B51,'R-Existing'!AG$12:AG$461)</f>
        <v>0</v>
      </c>
      <c r="AH51" s="37">
        <f>SUMIF('R-Existing'!$B$12:$B$461,$B51,'R-Existing'!AH$12:AH$461)</f>
        <v>0</v>
      </c>
      <c r="AI51" s="37">
        <f>SUMIF('R-Existing'!$B$12:$B$461,$B51,'R-Existing'!AI$12:AI$461)</f>
        <v>1</v>
      </c>
      <c r="AJ51" s="37">
        <f>SUMIF('R-Existing'!$B$12:$B$461,$B51,'R-Existing'!AJ$12:AJ$461)</f>
        <v>266</v>
      </c>
      <c r="AK51" s="37">
        <f>SUMIF('R-Existing'!$B$12:$B$461,$B51,'R-Existing'!AK$12:AK$461)</f>
        <v>0</v>
      </c>
      <c r="AL51" s="37">
        <f>SUMIF('R-Existing'!$B$12:$B$461,$B51,'R-Existing'!AL$12:AL$461)</f>
        <v>0</v>
      </c>
      <c r="AM51" s="37">
        <f>SUMIF('R-Existing'!$B$12:$B$461,$B51,'R-Existing'!AM$12:AM$461)</f>
        <v>0</v>
      </c>
      <c r="AN51" s="37">
        <f>SUMIF('R-Existing'!$B$12:$B$461,$B51,'R-Existing'!AN$12:AN$461)</f>
        <v>0</v>
      </c>
      <c r="AO51" s="37"/>
      <c r="AP51" s="37"/>
    </row>
    <row r="52" spans="1:42" x14ac:dyDescent="0.2">
      <c r="A52" s="1">
        <f t="shared" si="2"/>
        <v>8</v>
      </c>
      <c r="B52" s="101">
        <f t="shared" si="4"/>
        <v>44439</v>
      </c>
      <c r="C52" s="37">
        <f>SUMIF('R-Existing'!$B$12:$B$461,$B52,'R-Existing'!C$12:C$461)</f>
        <v>4315.83</v>
      </c>
      <c r="D52" s="37">
        <f>SUMIF('R-Existing'!$B$12:$B$461,$B52,'R-Existing'!D$12:D$461)</f>
        <v>1924141.87</v>
      </c>
      <c r="E52" s="37">
        <f>SUMIF('R-Existing'!$B$12:$B$461,$B52,'R-Existing'!E$12:E$461)</f>
        <v>0</v>
      </c>
      <c r="F52" s="37">
        <f>SUMIF('R-Existing'!$B$12:$B$461,$B52,'R-Existing'!F$12:F$461)</f>
        <v>0</v>
      </c>
      <c r="G52" s="37">
        <f>SUMIF('R-Existing'!$B$12:$B$461,$B52,'R-Existing'!G$12:G$461)</f>
        <v>4</v>
      </c>
      <c r="H52" s="37">
        <f>SUMIF('R-Existing'!$B$12:$B$461,$B52,'R-Existing'!H$12:H$461)</f>
        <v>1005.3499999999999</v>
      </c>
      <c r="I52" s="37">
        <f>SUMIF('R-Existing'!$B$12:$B$461,$B52,'R-Existing'!I$12:I$461)</f>
        <v>0</v>
      </c>
      <c r="J52" s="37">
        <f>SUMIF('R-Existing'!$B$12:$B$461,$B52,'R-Existing'!J$12:J$461)</f>
        <v>1005.35</v>
      </c>
      <c r="K52" s="37">
        <f>SUMIF('R-Existing'!$B$12:$B$461,$B52,'R-Existing'!K$12:K$461)</f>
        <v>5.45</v>
      </c>
      <c r="L52" s="37">
        <f>SUMIF('R-Existing'!$B$12:$B$461,$B52,'R-Existing'!L$12:L$461)</f>
        <v>5.45</v>
      </c>
      <c r="M52" s="37">
        <f>SUMIF('R-Existing'!$B$12:$B$461,$B52,'R-Existing'!M$12:M$461)</f>
        <v>1102</v>
      </c>
      <c r="N52" s="37">
        <f>SUMIF('R-Existing'!$B$12:$B$461,$B52,'R-Existing'!N$12:N$461)</f>
        <v>0</v>
      </c>
      <c r="O52" s="37">
        <f>SUMIF('R-Existing'!$B$12:$B$461,$B52,'R-Existing'!O$12:O$461)</f>
        <v>475</v>
      </c>
      <c r="P52" s="37">
        <f>SUMIF('R-Existing'!$B$12:$B$461,$B52,'R-Existing'!P$12:P$461)</f>
        <v>5.45</v>
      </c>
      <c r="Q52" s="37">
        <f>SUMIF('R-Existing'!$B$12:$B$461,$B52,'R-Existing'!Q$12:Q$461)</f>
        <v>469.55</v>
      </c>
      <c r="R52" s="37">
        <f>SUMIF('R-Existing'!$B$12:$B$461,$B52,'R-Existing'!R$12:R$461)</f>
        <v>0</v>
      </c>
      <c r="S52" s="37">
        <f>SUMIF('R-Existing'!$B$12:$B$461,$B52,'R-Existing'!S$12:S$461)</f>
        <v>535.79999999999995</v>
      </c>
      <c r="T52" s="37">
        <f>SUMIF('R-Existing'!$B$12:$B$461,$B52,'R-Existing'!T$12:T$461)</f>
        <v>535.79999999999995</v>
      </c>
      <c r="U52" s="37">
        <f>SUMIF('R-Existing'!$B$12:$B$461,$B52,'R-Existing'!U$12:U$461)</f>
        <v>1</v>
      </c>
      <c r="V52" s="37">
        <f>SUMIF('R-Existing'!$B$12:$B$461,$B52,'R-Existing'!V$12:V$461)</f>
        <v>8.1014454166666656</v>
      </c>
      <c r="W52" s="37">
        <f>SUMIF('R-Existing'!$B$12:$B$461,$B52,'R-Existing'!W$12:W$461)</f>
        <v>0</v>
      </c>
      <c r="X52" s="37">
        <f>SUMIF('R-Existing'!$B$12:$B$461,$B52,'R-Existing'!X$12:X$461)</f>
        <v>209</v>
      </c>
      <c r="Y52" s="37">
        <f>SUMIF('R-Existing'!$B$12:$B$461,$B52,'R-Existing'!Y$12:Y$461)</f>
        <v>0</v>
      </c>
      <c r="Z52" s="37">
        <f>SUMIF('R-Existing'!$B$12:$B$461,$B52,'R-Existing'!Z$12:Z$461)</f>
        <v>0</v>
      </c>
      <c r="AA52" s="37">
        <f>SUMIF('R-Existing'!$B$12:$B$461,$B52,'R-Existing'!AA$12:AA$461)</f>
        <v>0</v>
      </c>
      <c r="AB52" s="37">
        <f>SUMIF('R-Existing'!$B$12:$B$461,$B52,'R-Existing'!AB$12:AB$461)</f>
        <v>0</v>
      </c>
      <c r="AC52" s="37">
        <f>SUMIF('R-Existing'!$B$12:$B$461,$B52,'R-Existing'!AC$12:AC$461)</f>
        <v>3</v>
      </c>
      <c r="AD52" s="37">
        <f>SUMIF('R-Existing'!$B$12:$B$461,$B52,'R-Existing'!AD$12:AD$461)</f>
        <v>0</v>
      </c>
      <c r="AE52" s="56">
        <f>SUMIF('R-Existing'!$B$12:$B$461,$B52,'R-Existing'!AE$12:AE$461)</f>
        <v>9.6699999999999994E-2</v>
      </c>
      <c r="AF52" s="37">
        <f>SUMIF('R-Existing'!$B$12:$B$461,$B52,'R-Existing'!AF$12:AF$461)</f>
        <v>2.6557995833333323</v>
      </c>
      <c r="AG52" s="37">
        <f>SUMIF('R-Existing'!$B$12:$B$461,$B52,'R-Existing'!AG$12:AG$461)</f>
        <v>0</v>
      </c>
      <c r="AH52" s="37">
        <f>SUMIF('R-Existing'!$B$12:$B$461,$B52,'R-Existing'!AH$12:AH$461)</f>
        <v>0</v>
      </c>
      <c r="AI52" s="37">
        <f>SUMIF('R-Existing'!$B$12:$B$461,$B52,'R-Existing'!AI$12:AI$461)</f>
        <v>1</v>
      </c>
      <c r="AJ52" s="37">
        <f>SUMIF('R-Existing'!$B$12:$B$461,$B52,'R-Existing'!AJ$12:AJ$461)</f>
        <v>266</v>
      </c>
      <c r="AK52" s="37">
        <f>SUMIF('R-Existing'!$B$12:$B$461,$B52,'R-Existing'!AK$12:AK$461)</f>
        <v>0</v>
      </c>
      <c r="AL52" s="37">
        <f>SUMIF('R-Existing'!$B$12:$B$461,$B52,'R-Existing'!AL$12:AL$461)</f>
        <v>0</v>
      </c>
      <c r="AM52" s="37">
        <f>SUMIF('R-Existing'!$B$12:$B$461,$B52,'R-Existing'!AM$12:AM$461)</f>
        <v>0</v>
      </c>
      <c r="AN52" s="37">
        <f>SUMIF('R-Existing'!$B$12:$B$461,$B52,'R-Existing'!AN$12:AN$461)</f>
        <v>0</v>
      </c>
      <c r="AO52" s="37"/>
      <c r="AP52" s="37"/>
    </row>
    <row r="53" spans="1:42" x14ac:dyDescent="0.2">
      <c r="A53" s="1">
        <f t="shared" si="2"/>
        <v>9</v>
      </c>
      <c r="B53" s="101">
        <f t="shared" si="4"/>
        <v>44469</v>
      </c>
      <c r="C53" s="37">
        <f>SUMIF('R-Existing'!$B$12:$B$461,$B53,'R-Existing'!C$12:C$461)</f>
        <v>3109.52</v>
      </c>
      <c r="D53" s="37">
        <f>SUMIF('R-Existing'!$B$12:$B$461,$B53,'R-Existing'!D$12:D$461)</f>
        <v>1927251.3900000001</v>
      </c>
      <c r="E53" s="37">
        <f>SUMIF('R-Existing'!$B$12:$B$461,$B53,'R-Existing'!E$12:E$461)</f>
        <v>0</v>
      </c>
      <c r="F53" s="37">
        <f>SUMIF('R-Existing'!$B$12:$B$461,$B53,'R-Existing'!F$12:F$461)</f>
        <v>0</v>
      </c>
      <c r="G53" s="37">
        <f>SUMIF('R-Existing'!$B$12:$B$461,$B53,'R-Existing'!G$12:G$461)</f>
        <v>4</v>
      </c>
      <c r="H53" s="37">
        <f>SUMIF('R-Existing'!$B$12:$B$461,$B53,'R-Existing'!H$12:H$461)</f>
        <v>535.80000000000007</v>
      </c>
      <c r="I53" s="37">
        <f>SUMIF('R-Existing'!$B$12:$B$461,$B53,'R-Existing'!I$12:I$461)</f>
        <v>0</v>
      </c>
      <c r="J53" s="37">
        <f>SUMIF('R-Existing'!$B$12:$B$461,$B53,'R-Existing'!J$12:J$461)</f>
        <v>535.79999999999995</v>
      </c>
      <c r="K53" s="37">
        <f>SUMIF('R-Existing'!$B$12:$B$461,$B53,'R-Existing'!K$12:K$461)</f>
        <v>2.9</v>
      </c>
      <c r="L53" s="37">
        <f>SUMIF('R-Existing'!$B$12:$B$461,$B53,'R-Existing'!L$12:L$461)</f>
        <v>2.9</v>
      </c>
      <c r="M53" s="37">
        <f>SUMIF('R-Existing'!$B$12:$B$461,$B53,'R-Existing'!M$12:M$461)</f>
        <v>1102</v>
      </c>
      <c r="N53" s="37">
        <f>SUMIF('R-Existing'!$B$12:$B$461,$B53,'R-Existing'!N$12:N$461)</f>
        <v>0</v>
      </c>
      <c r="O53" s="37">
        <f>SUMIF('R-Existing'!$B$12:$B$461,$B53,'R-Existing'!O$12:O$461)</f>
        <v>475</v>
      </c>
      <c r="P53" s="37">
        <f>SUMIF('R-Existing'!$B$12:$B$461,$B53,'R-Existing'!P$12:P$461)</f>
        <v>2.9</v>
      </c>
      <c r="Q53" s="37">
        <f>SUMIF('R-Existing'!$B$12:$B$461,$B53,'R-Existing'!Q$12:Q$461)</f>
        <v>472.1</v>
      </c>
      <c r="R53" s="37">
        <f>SUMIF('R-Existing'!$B$12:$B$461,$B53,'R-Existing'!R$12:R$461)</f>
        <v>0</v>
      </c>
      <c r="S53" s="37">
        <f>SUMIF('R-Existing'!$B$12:$B$461,$B53,'R-Existing'!S$12:S$461)</f>
        <v>63.7</v>
      </c>
      <c r="T53" s="37">
        <f>SUMIF('R-Existing'!$B$12:$B$461,$B53,'R-Existing'!T$12:T$461)</f>
        <v>63.7</v>
      </c>
      <c r="U53" s="37">
        <f>SUMIF('R-Existing'!$B$12:$B$461,$B53,'R-Existing'!U$12:U$461)</f>
        <v>1</v>
      </c>
      <c r="V53" s="37">
        <f>SUMIF('R-Existing'!$B$12:$B$461,$B53,'R-Existing'!V$12:V$461)</f>
        <v>4.3176549999999994</v>
      </c>
      <c r="W53" s="37">
        <f>SUMIF('R-Existing'!$B$12:$B$461,$B53,'R-Existing'!W$12:W$461)</f>
        <v>0</v>
      </c>
      <c r="X53" s="37">
        <f>SUMIF('R-Existing'!$B$12:$B$461,$B53,'R-Existing'!X$12:X$461)</f>
        <v>209</v>
      </c>
      <c r="Y53" s="37">
        <f>SUMIF('R-Existing'!$B$12:$B$461,$B53,'R-Existing'!Y$12:Y$461)</f>
        <v>0</v>
      </c>
      <c r="Z53" s="37">
        <f>SUMIF('R-Existing'!$B$12:$B$461,$B53,'R-Existing'!Z$12:Z$461)</f>
        <v>0</v>
      </c>
      <c r="AA53" s="37">
        <f>SUMIF('R-Existing'!$B$12:$B$461,$B53,'R-Existing'!AA$12:AA$461)</f>
        <v>0</v>
      </c>
      <c r="AB53" s="37">
        <f>SUMIF('R-Existing'!$B$12:$B$461,$B53,'R-Existing'!AB$12:AB$461)</f>
        <v>0</v>
      </c>
      <c r="AC53" s="37">
        <f>SUMIF('R-Existing'!$B$12:$B$461,$B53,'R-Existing'!AC$12:AC$461)</f>
        <v>3</v>
      </c>
      <c r="AD53" s="37">
        <f>SUMIF('R-Existing'!$B$12:$B$461,$B53,'R-Existing'!AD$12:AD$461)</f>
        <v>0</v>
      </c>
      <c r="AE53" s="56">
        <f>SUMIF('R-Existing'!$B$12:$B$461,$B53,'R-Existing'!AE$12:AE$461)</f>
        <v>9.6699999999999994E-2</v>
      </c>
      <c r="AF53" s="37">
        <f>SUMIF('R-Existing'!$B$12:$B$461,$B53,'R-Existing'!AF$12:AF$461)</f>
        <v>1.4154049999999991</v>
      </c>
      <c r="AG53" s="37">
        <f>SUMIF('R-Existing'!$B$12:$B$461,$B53,'R-Existing'!AG$12:AG$461)</f>
        <v>0</v>
      </c>
      <c r="AH53" s="37">
        <f>SUMIF('R-Existing'!$B$12:$B$461,$B53,'R-Existing'!AH$12:AH$461)</f>
        <v>0</v>
      </c>
      <c r="AI53" s="37">
        <f>SUMIF('R-Existing'!$B$12:$B$461,$B53,'R-Existing'!AI$12:AI$461)</f>
        <v>1</v>
      </c>
      <c r="AJ53" s="37">
        <f>SUMIF('R-Existing'!$B$12:$B$461,$B53,'R-Existing'!AJ$12:AJ$461)</f>
        <v>266</v>
      </c>
      <c r="AK53" s="37">
        <f>SUMIF('R-Existing'!$B$12:$B$461,$B53,'R-Existing'!AK$12:AK$461)</f>
        <v>0</v>
      </c>
      <c r="AL53" s="37">
        <f>SUMIF('R-Existing'!$B$12:$B$461,$B53,'R-Existing'!AL$12:AL$461)</f>
        <v>0</v>
      </c>
      <c r="AM53" s="37">
        <f>SUMIF('R-Existing'!$B$12:$B$461,$B53,'R-Existing'!AM$12:AM$461)</f>
        <v>0</v>
      </c>
      <c r="AN53" s="37">
        <f>SUMIF('R-Existing'!$B$12:$B$461,$B53,'R-Existing'!AN$12:AN$461)</f>
        <v>0</v>
      </c>
      <c r="AO53" s="37"/>
      <c r="AP53" s="37"/>
    </row>
    <row r="54" spans="1:42" x14ac:dyDescent="0.2">
      <c r="A54" s="1">
        <f t="shared" si="2"/>
        <v>10</v>
      </c>
      <c r="B54" s="101">
        <f t="shared" si="4"/>
        <v>44500</v>
      </c>
      <c r="C54" s="37">
        <f>SUMIF('R-Existing'!$B$12:$B$461,$B54,'R-Existing'!C$12:C$461)</f>
        <v>2641.17</v>
      </c>
      <c r="D54" s="37">
        <f>SUMIF('R-Existing'!$B$12:$B$461,$B54,'R-Existing'!D$12:D$461)</f>
        <v>1929892.56</v>
      </c>
      <c r="E54" s="37">
        <f>SUMIF('R-Existing'!$B$12:$B$461,$B54,'R-Existing'!E$12:E$461)</f>
        <v>0</v>
      </c>
      <c r="F54" s="37">
        <f>SUMIF('R-Existing'!$B$12:$B$461,$B54,'R-Existing'!F$12:F$461)</f>
        <v>0</v>
      </c>
      <c r="G54" s="37">
        <f>SUMIF('R-Existing'!$B$12:$B$461,$B54,'R-Existing'!G$12:G$461)</f>
        <v>3</v>
      </c>
      <c r="H54" s="37">
        <f>SUMIF('R-Existing'!$B$12:$B$461,$B54,'R-Existing'!H$12:H$461)</f>
        <v>63.7</v>
      </c>
      <c r="I54" s="37">
        <f>SUMIF('R-Existing'!$B$12:$B$461,$B54,'R-Existing'!I$12:I$461)</f>
        <v>0</v>
      </c>
      <c r="J54" s="37">
        <f>SUMIF('R-Existing'!$B$12:$B$461,$B54,'R-Existing'!J$12:J$461)</f>
        <v>63.7</v>
      </c>
      <c r="K54" s="37">
        <f>SUMIF('R-Existing'!$B$12:$B$461,$B54,'R-Existing'!K$12:K$461)</f>
        <v>0.35</v>
      </c>
      <c r="L54" s="37">
        <f>SUMIF('R-Existing'!$B$12:$B$461,$B54,'R-Existing'!L$12:L$461)</f>
        <v>0.35</v>
      </c>
      <c r="M54" s="37">
        <f>SUMIF('R-Existing'!$B$12:$B$461,$B54,'R-Existing'!M$12:M$461)</f>
        <v>893</v>
      </c>
      <c r="N54" s="37">
        <f>SUMIF('R-Existing'!$B$12:$B$461,$B54,'R-Existing'!N$12:N$461)</f>
        <v>0</v>
      </c>
      <c r="O54" s="37">
        <f>SUMIF('R-Existing'!$B$12:$B$461,$B54,'R-Existing'!O$12:O$461)</f>
        <v>64.05</v>
      </c>
      <c r="P54" s="37">
        <f>SUMIF('R-Existing'!$B$12:$B$461,$B54,'R-Existing'!P$12:P$461)</f>
        <v>0.35</v>
      </c>
      <c r="Q54" s="37">
        <f>SUMIF('R-Existing'!$B$12:$B$461,$B54,'R-Existing'!Q$12:Q$461)</f>
        <v>63.7</v>
      </c>
      <c r="R54" s="37">
        <f>SUMIF('R-Existing'!$B$12:$B$461,$B54,'R-Existing'!R$12:R$461)</f>
        <v>0</v>
      </c>
      <c r="S54" s="37">
        <f>SUMIF('R-Existing'!$B$12:$B$461,$B54,'R-Existing'!S$12:S$461)</f>
        <v>0</v>
      </c>
      <c r="T54" s="37">
        <f>SUMIF('R-Existing'!$B$12:$B$461,$B54,'R-Existing'!T$12:T$461)</f>
        <v>0</v>
      </c>
      <c r="U54" s="37">
        <f>SUMIF('R-Existing'!$B$12:$B$461,$B54,'R-Existing'!U$12:U$461)</f>
        <v>1</v>
      </c>
      <c r="V54" s="37">
        <f>SUMIF('R-Existing'!$B$12:$B$461,$B54,'R-Existing'!V$12:V$461)</f>
        <v>0.5133158333333333</v>
      </c>
      <c r="W54" s="37">
        <f>SUMIF('R-Existing'!$B$12:$B$461,$B54,'R-Existing'!W$12:W$461)</f>
        <v>0</v>
      </c>
      <c r="X54" s="37">
        <f>SUMIF('R-Existing'!$B$12:$B$461,$B54,'R-Existing'!X$12:X$461)</f>
        <v>209</v>
      </c>
      <c r="Y54" s="37">
        <f>SUMIF('R-Existing'!$B$12:$B$461,$B54,'R-Existing'!Y$12:Y$461)</f>
        <v>0</v>
      </c>
      <c r="Z54" s="37">
        <f>SUMIF('R-Existing'!$B$12:$B$461,$B54,'R-Existing'!Z$12:Z$461)</f>
        <v>0</v>
      </c>
      <c r="AA54" s="37">
        <f>SUMIF('R-Existing'!$B$12:$B$461,$B54,'R-Existing'!AA$12:AA$461)</f>
        <v>0</v>
      </c>
      <c r="AB54" s="37">
        <f>SUMIF('R-Existing'!$B$12:$B$461,$B54,'R-Existing'!AB$12:AB$461)</f>
        <v>0</v>
      </c>
      <c r="AC54" s="37">
        <f>SUMIF('R-Existing'!$B$12:$B$461,$B54,'R-Existing'!AC$12:AC$461)</f>
        <v>2</v>
      </c>
      <c r="AD54" s="37">
        <f>SUMIF('R-Existing'!$B$12:$B$461,$B54,'R-Existing'!AD$12:AD$461)</f>
        <v>0</v>
      </c>
      <c r="AE54" s="56">
        <f>SUMIF('R-Existing'!$B$12:$B$461,$B54,'R-Existing'!AE$12:AE$461)</f>
        <v>9.6699999999999994E-2</v>
      </c>
      <c r="AF54" s="37">
        <f>SUMIF('R-Existing'!$B$12:$B$461,$B54,'R-Existing'!AF$12:AF$461)</f>
        <v>0.16827416666666659</v>
      </c>
      <c r="AG54" s="37">
        <f>SUMIF('R-Existing'!$B$12:$B$461,$B54,'R-Existing'!AG$12:AG$461)</f>
        <v>0</v>
      </c>
      <c r="AH54" s="37">
        <f>SUMIF('R-Existing'!$B$12:$B$461,$B54,'R-Existing'!AH$12:AH$461)</f>
        <v>0</v>
      </c>
      <c r="AI54" s="37">
        <f>SUMIF('R-Existing'!$B$12:$B$461,$B54,'R-Existing'!AI$12:AI$461)</f>
        <v>1</v>
      </c>
      <c r="AJ54" s="37">
        <f>SUMIF('R-Existing'!$B$12:$B$461,$B54,'R-Existing'!AJ$12:AJ$461)</f>
        <v>0</v>
      </c>
      <c r="AK54" s="37">
        <f>SUMIF('R-Existing'!$B$12:$B$461,$B54,'R-Existing'!AK$12:AK$461)</f>
        <v>0</v>
      </c>
      <c r="AL54" s="37">
        <f>SUMIF('R-Existing'!$B$12:$B$461,$B54,'R-Existing'!AL$12:AL$461)</f>
        <v>0</v>
      </c>
      <c r="AM54" s="37">
        <f>SUMIF('R-Existing'!$B$12:$B$461,$B54,'R-Existing'!AM$12:AM$461)</f>
        <v>0</v>
      </c>
      <c r="AN54" s="37">
        <f>SUMIF('R-Existing'!$B$12:$B$461,$B54,'R-Existing'!AN$12:AN$461)</f>
        <v>0</v>
      </c>
      <c r="AO54" s="37"/>
      <c r="AP54" s="37"/>
    </row>
    <row r="55" spans="1:42" x14ac:dyDescent="0.2">
      <c r="A55" s="1">
        <f t="shared" si="2"/>
        <v>11</v>
      </c>
      <c r="B55" s="101">
        <f t="shared" si="4"/>
        <v>44530</v>
      </c>
      <c r="C55" s="37">
        <f>SUMIF('R-Existing'!$B$12:$B$461,$B55,'R-Existing'!C$12:C$461)</f>
        <v>1777.98</v>
      </c>
      <c r="D55" s="37">
        <f>SUMIF('R-Existing'!$B$12:$B$461,$B55,'R-Existing'!D$12:D$461)</f>
        <v>1931670.54</v>
      </c>
      <c r="E55" s="37">
        <f>SUMIF('R-Existing'!$B$12:$B$461,$B55,'R-Existing'!E$12:E$461)</f>
        <v>0</v>
      </c>
      <c r="F55" s="37">
        <f>SUMIF('R-Existing'!$B$12:$B$461,$B55,'R-Existing'!F$12:F$461)</f>
        <v>0</v>
      </c>
      <c r="G55" s="37">
        <f>SUMIF('R-Existing'!$B$12:$B$461,$B55,'R-Existing'!G$12:G$461)</f>
        <v>3</v>
      </c>
      <c r="H55" s="37">
        <f>SUMIF('R-Existing'!$B$12:$B$461,$B55,'R-Existing'!H$12:H$461)</f>
        <v>0</v>
      </c>
      <c r="I55" s="37">
        <f>SUMIF('R-Existing'!$B$12:$B$461,$B55,'R-Existing'!I$12:I$461)</f>
        <v>0</v>
      </c>
      <c r="J55" s="37">
        <f>SUMIF('R-Existing'!$B$12:$B$461,$B55,'R-Existing'!J$12:J$461)</f>
        <v>0</v>
      </c>
      <c r="K55" s="37">
        <f>SUMIF('R-Existing'!$B$12:$B$461,$B55,'R-Existing'!K$12:K$461)</f>
        <v>0</v>
      </c>
      <c r="L55" s="37">
        <f>SUMIF('R-Existing'!$B$12:$B$461,$B55,'R-Existing'!L$12:L$461)</f>
        <v>0</v>
      </c>
      <c r="M55" s="37">
        <f>SUMIF('R-Existing'!$B$12:$B$461,$B55,'R-Existing'!M$12:M$461)</f>
        <v>627</v>
      </c>
      <c r="N55" s="37">
        <f>SUMIF('R-Existing'!$B$12:$B$461,$B55,'R-Existing'!N$12:N$461)</f>
        <v>0</v>
      </c>
      <c r="O55" s="37">
        <f>SUMIF('R-Existing'!$B$12:$B$461,$B55,'R-Existing'!O$12:O$461)</f>
        <v>0</v>
      </c>
      <c r="P55" s="37">
        <f>SUMIF('R-Existing'!$B$12:$B$461,$B55,'R-Existing'!P$12:P$461)</f>
        <v>0</v>
      </c>
      <c r="Q55" s="37">
        <f>SUMIF('R-Existing'!$B$12:$B$461,$B55,'R-Existing'!Q$12:Q$461)</f>
        <v>0</v>
      </c>
      <c r="R55" s="37">
        <f>SUMIF('R-Existing'!$B$12:$B$461,$B55,'R-Existing'!R$12:R$461)</f>
        <v>0</v>
      </c>
      <c r="S55" s="37">
        <f>SUMIF('R-Existing'!$B$12:$B$461,$B55,'R-Existing'!S$12:S$461)</f>
        <v>0</v>
      </c>
      <c r="T55" s="37">
        <f>SUMIF('R-Existing'!$B$12:$B$461,$B55,'R-Existing'!T$12:T$461)</f>
        <v>0</v>
      </c>
      <c r="U55" s="37">
        <f>SUMIF('R-Existing'!$B$12:$B$461,$B55,'R-Existing'!U$12:U$461)</f>
        <v>1</v>
      </c>
      <c r="V55" s="37">
        <f>SUMIF('R-Existing'!$B$12:$B$461,$B55,'R-Existing'!V$12:V$461)</f>
        <v>0</v>
      </c>
      <c r="W55" s="37">
        <f>SUMIF('R-Existing'!$B$12:$B$461,$B55,'R-Existing'!W$12:W$461)</f>
        <v>0</v>
      </c>
      <c r="X55" s="37">
        <f>SUMIF('R-Existing'!$B$12:$B$461,$B55,'R-Existing'!X$12:X$461)</f>
        <v>209</v>
      </c>
      <c r="Y55" s="37">
        <f>SUMIF('R-Existing'!$B$12:$B$461,$B55,'R-Existing'!Y$12:Y$461)</f>
        <v>0</v>
      </c>
      <c r="Z55" s="37">
        <f>SUMIF('R-Existing'!$B$12:$B$461,$B55,'R-Existing'!Z$12:Z$461)</f>
        <v>0</v>
      </c>
      <c r="AA55" s="37">
        <f>SUMIF('R-Existing'!$B$12:$B$461,$B55,'R-Existing'!AA$12:AA$461)</f>
        <v>0</v>
      </c>
      <c r="AB55" s="37">
        <f>SUMIF('R-Existing'!$B$12:$B$461,$B55,'R-Existing'!AB$12:AB$461)</f>
        <v>0</v>
      </c>
      <c r="AC55" s="37">
        <f>SUMIF('R-Existing'!$B$12:$B$461,$B55,'R-Existing'!AC$12:AC$461)</f>
        <v>3</v>
      </c>
      <c r="AD55" s="37">
        <f>SUMIF('R-Existing'!$B$12:$B$461,$B55,'R-Existing'!AD$12:AD$461)</f>
        <v>0</v>
      </c>
      <c r="AE55" s="56">
        <f>SUMIF('R-Existing'!$B$12:$B$461,$B55,'R-Existing'!AE$12:AE$461)</f>
        <v>9.6699999999999994E-2</v>
      </c>
      <c r="AF55" s="37">
        <f>SUMIF('R-Existing'!$B$12:$B$461,$B55,'R-Existing'!AF$12:AF$461)</f>
        <v>0</v>
      </c>
      <c r="AG55" s="37">
        <f>SUMIF('R-Existing'!$B$12:$B$461,$B55,'R-Existing'!AG$12:AG$461)</f>
        <v>0</v>
      </c>
      <c r="AH55" s="37">
        <f>SUMIF('R-Existing'!$B$12:$B$461,$B55,'R-Existing'!AH$12:AH$461)</f>
        <v>0</v>
      </c>
      <c r="AI55" s="37">
        <f>SUMIF('R-Existing'!$B$12:$B$461,$B55,'R-Existing'!AI$12:AI$461)</f>
        <v>0</v>
      </c>
      <c r="AJ55" s="37">
        <f>SUMIF('R-Existing'!$B$12:$B$461,$B55,'R-Existing'!AJ$12:AJ$461)</f>
        <v>0</v>
      </c>
      <c r="AK55" s="37">
        <f>SUMIF('R-Existing'!$B$12:$B$461,$B55,'R-Existing'!AK$12:AK$461)</f>
        <v>0</v>
      </c>
      <c r="AL55" s="37">
        <f>SUMIF('R-Existing'!$B$12:$B$461,$B55,'R-Existing'!AL$12:AL$461)</f>
        <v>0</v>
      </c>
      <c r="AM55" s="37">
        <f>SUMIF('R-Existing'!$B$12:$B$461,$B55,'R-Existing'!AM$12:AM$461)</f>
        <v>0</v>
      </c>
      <c r="AN55" s="37">
        <f>SUMIF('R-Existing'!$B$12:$B$461,$B55,'R-Existing'!AN$12:AN$461)</f>
        <v>0</v>
      </c>
      <c r="AO55" s="37"/>
      <c r="AP55" s="37"/>
    </row>
    <row r="56" spans="1:42" x14ac:dyDescent="0.2">
      <c r="A56" s="1">
        <f t="shared" si="2"/>
        <v>12</v>
      </c>
      <c r="B56" s="101">
        <f t="shared" si="4"/>
        <v>44561</v>
      </c>
      <c r="C56" s="37">
        <f>SUMIF('R-Existing'!$B$12:$B$461,$B56,'R-Existing'!C$12:C$461)</f>
        <v>1129.8399999999999</v>
      </c>
      <c r="D56" s="37">
        <f>SUMIF('R-Existing'!$B$12:$B$461,$B56,'R-Existing'!D$12:D$461)</f>
        <v>1932800.3800000001</v>
      </c>
      <c r="E56" s="37">
        <f>SUMIF('R-Existing'!$B$12:$B$461,$B56,'R-Existing'!E$12:E$461)</f>
        <v>0</v>
      </c>
      <c r="F56" s="37">
        <f>SUMIF('R-Existing'!$B$12:$B$461,$B56,'R-Existing'!F$12:F$461)</f>
        <v>0</v>
      </c>
      <c r="G56" s="37">
        <f>SUMIF('R-Existing'!$B$12:$B$461,$B56,'R-Existing'!G$12:G$461)</f>
        <v>2</v>
      </c>
      <c r="H56" s="37">
        <f>SUMIF('R-Existing'!$B$12:$B$461,$B56,'R-Existing'!H$12:H$461)</f>
        <v>0</v>
      </c>
      <c r="I56" s="37">
        <f>SUMIF('R-Existing'!$B$12:$B$461,$B56,'R-Existing'!I$12:I$461)</f>
        <v>0</v>
      </c>
      <c r="J56" s="37">
        <f>SUMIF('R-Existing'!$B$12:$B$461,$B56,'R-Existing'!J$12:J$461)</f>
        <v>0</v>
      </c>
      <c r="K56" s="37">
        <f>SUMIF('R-Existing'!$B$12:$B$461,$B56,'R-Existing'!K$12:K$461)</f>
        <v>0</v>
      </c>
      <c r="L56" s="37">
        <f>SUMIF('R-Existing'!$B$12:$B$461,$B56,'R-Existing'!L$12:L$461)</f>
        <v>0</v>
      </c>
      <c r="M56" s="37">
        <f>SUMIF('R-Existing'!$B$12:$B$461,$B56,'R-Existing'!M$12:M$461)</f>
        <v>418</v>
      </c>
      <c r="N56" s="37">
        <f>SUMIF('R-Existing'!$B$12:$B$461,$B56,'R-Existing'!N$12:N$461)</f>
        <v>0</v>
      </c>
      <c r="O56" s="37">
        <f>SUMIF('R-Existing'!$B$12:$B$461,$B56,'R-Existing'!O$12:O$461)</f>
        <v>0</v>
      </c>
      <c r="P56" s="37">
        <f>SUMIF('R-Existing'!$B$12:$B$461,$B56,'R-Existing'!P$12:P$461)</f>
        <v>0</v>
      </c>
      <c r="Q56" s="37">
        <f>SUMIF('R-Existing'!$B$12:$B$461,$B56,'R-Existing'!Q$12:Q$461)</f>
        <v>0</v>
      </c>
      <c r="R56" s="37">
        <f>SUMIF('R-Existing'!$B$12:$B$461,$B56,'R-Existing'!R$12:R$461)</f>
        <v>0</v>
      </c>
      <c r="S56" s="37">
        <f>SUMIF('R-Existing'!$B$12:$B$461,$B56,'R-Existing'!S$12:S$461)</f>
        <v>0</v>
      </c>
      <c r="T56" s="37">
        <f>SUMIF('R-Existing'!$B$12:$B$461,$B56,'R-Existing'!T$12:T$461)</f>
        <v>0</v>
      </c>
      <c r="U56" s="37">
        <f>SUMIF('R-Existing'!$B$12:$B$461,$B56,'R-Existing'!U$12:U$461)</f>
        <v>1</v>
      </c>
      <c r="V56" s="37">
        <f>SUMIF('R-Existing'!$B$12:$B$461,$B56,'R-Existing'!V$12:V$461)</f>
        <v>0</v>
      </c>
      <c r="W56" s="37">
        <f>SUMIF('R-Existing'!$B$12:$B$461,$B56,'R-Existing'!W$12:W$461)</f>
        <v>0</v>
      </c>
      <c r="X56" s="37">
        <f>SUMIF('R-Existing'!$B$12:$B$461,$B56,'R-Existing'!X$12:X$461)</f>
        <v>209</v>
      </c>
      <c r="Y56" s="37">
        <f>SUMIF('R-Existing'!$B$12:$B$461,$B56,'R-Existing'!Y$12:Y$461)</f>
        <v>0</v>
      </c>
      <c r="Z56" s="37">
        <f>SUMIF('R-Existing'!$B$12:$B$461,$B56,'R-Existing'!Z$12:Z$461)</f>
        <v>0</v>
      </c>
      <c r="AA56" s="37">
        <f>SUMIF('R-Existing'!$B$12:$B$461,$B56,'R-Existing'!AA$12:AA$461)</f>
        <v>0</v>
      </c>
      <c r="AB56" s="37">
        <f>SUMIF('R-Existing'!$B$12:$B$461,$B56,'R-Existing'!AB$12:AB$461)</f>
        <v>0</v>
      </c>
      <c r="AC56" s="37">
        <f>SUMIF('R-Existing'!$B$12:$B$461,$B56,'R-Existing'!AC$12:AC$461)</f>
        <v>2</v>
      </c>
      <c r="AD56" s="37">
        <f>SUMIF('R-Existing'!$B$12:$B$461,$B56,'R-Existing'!AD$12:AD$461)</f>
        <v>0</v>
      </c>
      <c r="AE56" s="56">
        <f>SUMIF('R-Existing'!$B$12:$B$461,$B56,'R-Existing'!AE$12:AE$461)</f>
        <v>9.6699999999999994E-2</v>
      </c>
      <c r="AF56" s="37">
        <f>SUMIF('R-Existing'!$B$12:$B$461,$B56,'R-Existing'!AF$12:AF$461)</f>
        <v>0</v>
      </c>
      <c r="AG56" s="37">
        <f>SUMIF('R-Existing'!$B$12:$B$461,$B56,'R-Existing'!AG$12:AG$461)</f>
        <v>0</v>
      </c>
      <c r="AH56" s="37">
        <f>SUMIF('R-Existing'!$B$12:$B$461,$B56,'R-Existing'!AH$12:AH$461)</f>
        <v>0</v>
      </c>
      <c r="AI56" s="37">
        <f>SUMIF('R-Existing'!$B$12:$B$461,$B56,'R-Existing'!AI$12:AI$461)</f>
        <v>0</v>
      </c>
      <c r="AJ56" s="37">
        <f>SUMIF('R-Existing'!$B$12:$B$461,$B56,'R-Existing'!AJ$12:AJ$461)</f>
        <v>0</v>
      </c>
      <c r="AK56" s="37">
        <f>SUMIF('R-Existing'!$B$12:$B$461,$B56,'R-Existing'!AK$12:AK$461)</f>
        <v>0</v>
      </c>
      <c r="AL56" s="37">
        <f>SUMIF('R-Existing'!$B$12:$B$461,$B56,'R-Existing'!AL$12:AL$461)</f>
        <v>0</v>
      </c>
      <c r="AM56" s="37">
        <f>SUMIF('R-Existing'!$B$12:$B$461,$B56,'R-Existing'!AM$12:AM$461)</f>
        <v>0</v>
      </c>
      <c r="AN56" s="37">
        <f>SUMIF('R-Existing'!$B$12:$B$461,$B56,'R-Existing'!AN$12:AN$461)</f>
        <v>0</v>
      </c>
      <c r="AO56" s="37"/>
      <c r="AP56" s="37"/>
    </row>
    <row r="57" spans="1:42" x14ac:dyDescent="0.2">
      <c r="A57" s="1">
        <f t="shared" si="2"/>
        <v>1</v>
      </c>
      <c r="B57" s="101">
        <f t="shared" si="4"/>
        <v>44592</v>
      </c>
      <c r="C57" s="37">
        <f>SUMIF('R-Existing'!$B$12:$B$461,$B57,'R-Existing'!C$12:C$461)</f>
        <v>282.94</v>
      </c>
      <c r="D57" s="37">
        <f>SUMIF('R-Existing'!$B$12:$B$461,$B57,'R-Existing'!D$12:D$461)</f>
        <v>1933083.32</v>
      </c>
      <c r="E57" s="37">
        <f>SUMIF('R-Existing'!$B$12:$B$461,$B57,'R-Existing'!E$12:E$461)</f>
        <v>0</v>
      </c>
      <c r="F57" s="37">
        <f>SUMIF('R-Existing'!$B$12:$B$461,$B57,'R-Existing'!F$12:F$461)</f>
        <v>0</v>
      </c>
      <c r="G57" s="37">
        <f>SUMIF('R-Existing'!$B$12:$B$461,$B57,'R-Existing'!G$12:G$461)</f>
        <v>0</v>
      </c>
      <c r="H57" s="37">
        <f>SUMIF('R-Existing'!$B$12:$B$461,$B57,'R-Existing'!H$12:H$461)</f>
        <v>0</v>
      </c>
      <c r="I57" s="37">
        <f>SUMIF('R-Existing'!$B$12:$B$461,$B57,'R-Existing'!I$12:I$461)</f>
        <v>0</v>
      </c>
      <c r="J57" s="37">
        <f>SUMIF('R-Existing'!$B$12:$B$461,$B57,'R-Existing'!J$12:J$461)</f>
        <v>0</v>
      </c>
      <c r="K57" s="37">
        <f>SUMIF('R-Existing'!$B$12:$B$461,$B57,'R-Existing'!K$12:K$461)</f>
        <v>0</v>
      </c>
      <c r="L57" s="37">
        <f>SUMIF('R-Existing'!$B$12:$B$461,$B57,'R-Existing'!L$12:L$461)</f>
        <v>0</v>
      </c>
      <c r="M57" s="37">
        <f>SUMIF('R-Existing'!$B$12:$B$461,$B57,'R-Existing'!M$12:M$461)</f>
        <v>0</v>
      </c>
      <c r="N57" s="37">
        <f>SUMIF('R-Existing'!$B$12:$B$461,$B57,'R-Existing'!N$12:N$461)</f>
        <v>0</v>
      </c>
      <c r="O57" s="37">
        <f>SUMIF('R-Existing'!$B$12:$B$461,$B57,'R-Existing'!O$12:O$461)</f>
        <v>0</v>
      </c>
      <c r="P57" s="37">
        <f>SUMIF('R-Existing'!$B$12:$B$461,$B57,'R-Existing'!P$12:P$461)</f>
        <v>0</v>
      </c>
      <c r="Q57" s="37">
        <f>SUMIF('R-Existing'!$B$12:$B$461,$B57,'R-Existing'!Q$12:Q$461)</f>
        <v>0</v>
      </c>
      <c r="R57" s="37">
        <f>SUMIF('R-Existing'!$B$12:$B$461,$B57,'R-Existing'!R$12:R$461)</f>
        <v>0</v>
      </c>
      <c r="S57" s="37">
        <f>SUMIF('R-Existing'!$B$12:$B$461,$B57,'R-Existing'!S$12:S$461)</f>
        <v>0</v>
      </c>
      <c r="T57" s="37">
        <f>SUMIF('R-Existing'!$B$12:$B$461,$B57,'R-Existing'!T$12:T$461)</f>
        <v>0</v>
      </c>
      <c r="U57" s="37">
        <f>SUMIF('R-Existing'!$B$12:$B$461,$B57,'R-Existing'!U$12:U$461)</f>
        <v>1</v>
      </c>
      <c r="V57" s="37">
        <f>SUMIF('R-Existing'!$B$12:$B$461,$B57,'R-Existing'!V$12:V$461)</f>
        <v>0</v>
      </c>
      <c r="W57" s="37">
        <f>SUMIF('R-Existing'!$B$12:$B$461,$B57,'R-Existing'!W$12:W$461)</f>
        <v>0</v>
      </c>
      <c r="X57" s="37">
        <f>SUMIF('R-Existing'!$B$12:$B$461,$B57,'R-Existing'!X$12:X$461)</f>
        <v>209</v>
      </c>
      <c r="Y57" s="37">
        <f>SUMIF('R-Existing'!$B$12:$B$461,$B57,'R-Existing'!Y$12:Y$461)</f>
        <v>0</v>
      </c>
      <c r="Z57" s="37">
        <f>SUMIF('R-Existing'!$B$12:$B$461,$B57,'R-Existing'!Z$12:Z$461)</f>
        <v>0</v>
      </c>
      <c r="AA57" s="37">
        <f>SUMIF('R-Existing'!$B$12:$B$461,$B57,'R-Existing'!AA$12:AA$461)</f>
        <v>0</v>
      </c>
      <c r="AB57" s="37">
        <f>SUMIF('R-Existing'!$B$12:$B$461,$B57,'R-Existing'!AB$12:AB$461)</f>
        <v>0</v>
      </c>
      <c r="AC57" s="37">
        <f>SUMIF('R-Existing'!$B$12:$B$461,$B57,'R-Existing'!AC$12:AC$461)</f>
        <v>0</v>
      </c>
      <c r="AD57" s="37">
        <f>SUMIF('R-Existing'!$B$12:$B$461,$B57,'R-Existing'!AD$12:AD$461)</f>
        <v>0</v>
      </c>
      <c r="AE57" s="56">
        <f>SUMIF('R-Existing'!$B$12:$B$461,$B57,'R-Existing'!AE$12:AE$461)</f>
        <v>9.6699999999999994E-2</v>
      </c>
      <c r="AF57" s="37">
        <f>SUMIF('R-Existing'!$B$12:$B$461,$B57,'R-Existing'!AF$12:AF$461)</f>
        <v>0</v>
      </c>
      <c r="AG57" s="37">
        <f>SUMIF('R-Existing'!$B$12:$B$461,$B57,'R-Existing'!AG$12:AG$461)</f>
        <v>0</v>
      </c>
      <c r="AH57" s="37">
        <f>SUMIF('R-Existing'!$B$12:$B$461,$B57,'R-Existing'!AH$12:AH$461)</f>
        <v>0</v>
      </c>
      <c r="AI57" s="37">
        <f>SUMIF('R-Existing'!$B$12:$B$461,$B57,'R-Existing'!AI$12:AI$461)</f>
        <v>0</v>
      </c>
      <c r="AJ57" s="37">
        <f>SUMIF('R-Existing'!$B$12:$B$461,$B57,'R-Existing'!AJ$12:AJ$461)</f>
        <v>0</v>
      </c>
      <c r="AK57" s="37">
        <f>SUMIF('R-Existing'!$B$12:$B$461,$B57,'R-Existing'!AK$12:AK$461)</f>
        <v>0</v>
      </c>
      <c r="AL57" s="37">
        <f>SUMIF('R-Existing'!$B$12:$B$461,$B57,'R-Existing'!AL$12:AL$461)</f>
        <v>0</v>
      </c>
      <c r="AM57" s="37">
        <f>SUMIF('R-Existing'!$B$12:$B$461,$B57,'R-Existing'!AM$12:AM$461)</f>
        <v>0</v>
      </c>
      <c r="AN57" s="37">
        <f>SUMIF('R-Existing'!$B$12:$B$461,$B57,'R-Existing'!AN$12:AN$461)</f>
        <v>0</v>
      </c>
      <c r="AO57" s="37"/>
      <c r="AP57" s="37"/>
    </row>
    <row r="58" spans="1:42" x14ac:dyDescent="0.2">
      <c r="A58" s="1">
        <f t="shared" si="2"/>
        <v>2</v>
      </c>
      <c r="B58" s="101">
        <f t="shared" si="4"/>
        <v>44620</v>
      </c>
      <c r="C58" s="37">
        <f>SUMIF('R-Existing'!$B$12:$B$461,$B58,'R-Existing'!C$12:C$461)</f>
        <v>321.19</v>
      </c>
      <c r="D58" s="37">
        <f>SUMIF('R-Existing'!$B$12:$B$461,$B58,'R-Existing'!D$12:D$461)</f>
        <v>1933404.51</v>
      </c>
      <c r="E58" s="37">
        <f>SUMIF('R-Existing'!$B$12:$B$461,$B58,'R-Existing'!E$12:E$461)</f>
        <v>0</v>
      </c>
      <c r="F58" s="37">
        <f>SUMIF('R-Existing'!$B$12:$B$461,$B58,'R-Existing'!F$12:F$461)</f>
        <v>0</v>
      </c>
      <c r="G58" s="37">
        <f>SUMIF('R-Existing'!$B$12:$B$461,$B58,'R-Existing'!G$12:G$461)</f>
        <v>0</v>
      </c>
      <c r="H58" s="37">
        <f>SUMIF('R-Existing'!$B$12:$B$461,$B58,'R-Existing'!H$12:H$461)</f>
        <v>0</v>
      </c>
      <c r="I58" s="37">
        <f>SUMIF('R-Existing'!$B$12:$B$461,$B58,'R-Existing'!I$12:I$461)</f>
        <v>0</v>
      </c>
      <c r="J58" s="37">
        <f>SUMIF('R-Existing'!$B$12:$B$461,$B58,'R-Existing'!J$12:J$461)</f>
        <v>0</v>
      </c>
      <c r="K58" s="37">
        <f>SUMIF('R-Existing'!$B$12:$B$461,$B58,'R-Existing'!K$12:K$461)</f>
        <v>0</v>
      </c>
      <c r="L58" s="37">
        <f>SUMIF('R-Existing'!$B$12:$B$461,$B58,'R-Existing'!L$12:L$461)</f>
        <v>0</v>
      </c>
      <c r="M58" s="37">
        <f>SUMIF('R-Existing'!$B$12:$B$461,$B58,'R-Existing'!M$12:M$461)</f>
        <v>0</v>
      </c>
      <c r="N58" s="37">
        <f>SUMIF('R-Existing'!$B$12:$B$461,$B58,'R-Existing'!N$12:N$461)</f>
        <v>0</v>
      </c>
      <c r="O58" s="37">
        <f>SUMIF('R-Existing'!$B$12:$B$461,$B58,'R-Existing'!O$12:O$461)</f>
        <v>0</v>
      </c>
      <c r="P58" s="37">
        <f>SUMIF('R-Existing'!$B$12:$B$461,$B58,'R-Existing'!P$12:P$461)</f>
        <v>0</v>
      </c>
      <c r="Q58" s="37">
        <f>SUMIF('R-Existing'!$B$12:$B$461,$B58,'R-Existing'!Q$12:Q$461)</f>
        <v>0</v>
      </c>
      <c r="R58" s="37">
        <f>SUMIF('R-Existing'!$B$12:$B$461,$B58,'R-Existing'!R$12:R$461)</f>
        <v>0</v>
      </c>
      <c r="S58" s="37">
        <f>SUMIF('R-Existing'!$B$12:$B$461,$B58,'R-Existing'!S$12:S$461)</f>
        <v>0</v>
      </c>
      <c r="T58" s="37">
        <f>SUMIF('R-Existing'!$B$12:$B$461,$B58,'R-Existing'!T$12:T$461)</f>
        <v>0</v>
      </c>
      <c r="U58" s="37">
        <f>SUMIF('R-Existing'!$B$12:$B$461,$B58,'R-Existing'!U$12:U$461)</f>
        <v>1</v>
      </c>
      <c r="V58" s="37">
        <f>SUMIF('R-Existing'!$B$12:$B$461,$B58,'R-Existing'!V$12:V$461)</f>
        <v>0</v>
      </c>
      <c r="W58" s="37">
        <f>SUMIF('R-Existing'!$B$12:$B$461,$B58,'R-Existing'!W$12:W$461)</f>
        <v>0</v>
      </c>
      <c r="X58" s="37">
        <f>SUMIF('R-Existing'!$B$12:$B$461,$B58,'R-Existing'!X$12:X$461)</f>
        <v>209</v>
      </c>
      <c r="Y58" s="37">
        <f>SUMIF('R-Existing'!$B$12:$B$461,$B58,'R-Existing'!Y$12:Y$461)</f>
        <v>0</v>
      </c>
      <c r="Z58" s="37">
        <f>SUMIF('R-Existing'!$B$12:$B$461,$B58,'R-Existing'!Z$12:Z$461)</f>
        <v>0</v>
      </c>
      <c r="AA58" s="37">
        <f>SUMIF('R-Existing'!$B$12:$B$461,$B58,'R-Existing'!AA$12:AA$461)</f>
        <v>0</v>
      </c>
      <c r="AB58" s="37">
        <f>SUMIF('R-Existing'!$B$12:$B$461,$B58,'R-Existing'!AB$12:AB$461)</f>
        <v>0</v>
      </c>
      <c r="AC58" s="37">
        <f>SUMIF('R-Existing'!$B$12:$B$461,$B58,'R-Existing'!AC$12:AC$461)</f>
        <v>0</v>
      </c>
      <c r="AD58" s="37">
        <f>SUMIF('R-Existing'!$B$12:$B$461,$B58,'R-Existing'!AD$12:AD$461)</f>
        <v>0</v>
      </c>
      <c r="AE58" s="56">
        <f>SUMIF('R-Existing'!$B$12:$B$461,$B58,'R-Existing'!AE$12:AE$461)</f>
        <v>9.6699999999999994E-2</v>
      </c>
      <c r="AF58" s="37">
        <f>SUMIF('R-Existing'!$B$12:$B$461,$B58,'R-Existing'!AF$12:AF$461)</f>
        <v>0</v>
      </c>
      <c r="AG58" s="37">
        <f>SUMIF('R-Existing'!$B$12:$B$461,$B58,'R-Existing'!AG$12:AG$461)</f>
        <v>0</v>
      </c>
      <c r="AH58" s="37">
        <f>SUMIF('R-Existing'!$B$12:$B$461,$B58,'R-Existing'!AH$12:AH$461)</f>
        <v>0</v>
      </c>
      <c r="AI58" s="37">
        <f>SUMIF('R-Existing'!$B$12:$B$461,$B58,'R-Existing'!AI$12:AI$461)</f>
        <v>0</v>
      </c>
      <c r="AJ58" s="37">
        <f>SUMIF('R-Existing'!$B$12:$B$461,$B58,'R-Existing'!AJ$12:AJ$461)</f>
        <v>0</v>
      </c>
      <c r="AK58" s="37">
        <f>SUMIF('R-Existing'!$B$12:$B$461,$B58,'R-Existing'!AK$12:AK$461)</f>
        <v>0</v>
      </c>
      <c r="AL58" s="37">
        <f>SUMIF('R-Existing'!$B$12:$B$461,$B58,'R-Existing'!AL$12:AL$461)</f>
        <v>0</v>
      </c>
      <c r="AM58" s="37">
        <f>SUMIF('R-Existing'!$B$12:$B$461,$B58,'R-Existing'!AM$12:AM$461)</f>
        <v>0</v>
      </c>
      <c r="AN58" s="37">
        <f>SUMIF('R-Existing'!$B$12:$B$461,$B58,'R-Existing'!AN$12:AN$461)</f>
        <v>0</v>
      </c>
      <c r="AO58" s="37"/>
      <c r="AP58" s="37"/>
    </row>
    <row r="59" spans="1:42" x14ac:dyDescent="0.2">
      <c r="A59" s="1">
        <f t="shared" si="2"/>
        <v>3</v>
      </c>
      <c r="B59" s="101">
        <f t="shared" si="4"/>
        <v>44651</v>
      </c>
      <c r="C59" s="37">
        <f>SUMIF('R-Existing'!$B$12:$B$461,$B59,'R-Existing'!C$12:C$461)</f>
        <v>432.06</v>
      </c>
      <c r="D59" s="37">
        <f>SUMIF('R-Existing'!$B$12:$B$461,$B59,'R-Existing'!D$12:D$461)</f>
        <v>1933836.57</v>
      </c>
      <c r="E59" s="37">
        <f>SUMIF('R-Existing'!$B$12:$B$461,$B59,'R-Existing'!E$12:E$461)</f>
        <v>0</v>
      </c>
      <c r="F59" s="37">
        <f>SUMIF('R-Existing'!$B$12:$B$461,$B59,'R-Existing'!F$12:F$461)</f>
        <v>0</v>
      </c>
      <c r="G59" s="37">
        <f>SUMIF('R-Existing'!$B$12:$B$461,$B59,'R-Existing'!G$12:G$461)</f>
        <v>1</v>
      </c>
      <c r="H59" s="37">
        <f>SUMIF('R-Existing'!$B$12:$B$461,$B59,'R-Existing'!H$12:H$461)</f>
        <v>0</v>
      </c>
      <c r="I59" s="37">
        <f>SUMIF('R-Existing'!$B$12:$B$461,$B59,'R-Existing'!I$12:I$461)</f>
        <v>0</v>
      </c>
      <c r="J59" s="37">
        <f>SUMIF('R-Existing'!$B$12:$B$461,$B59,'R-Existing'!J$12:J$461)</f>
        <v>0</v>
      </c>
      <c r="K59" s="37">
        <f>SUMIF('R-Existing'!$B$12:$B$461,$B59,'R-Existing'!K$12:K$461)</f>
        <v>0</v>
      </c>
      <c r="L59" s="37">
        <f>SUMIF('R-Existing'!$B$12:$B$461,$B59,'R-Existing'!L$12:L$461)</f>
        <v>0</v>
      </c>
      <c r="M59" s="37">
        <f>SUMIF('R-Existing'!$B$12:$B$461,$B59,'R-Existing'!M$12:M$461)</f>
        <v>209</v>
      </c>
      <c r="N59" s="37">
        <f>SUMIF('R-Existing'!$B$12:$B$461,$B59,'R-Existing'!N$12:N$461)</f>
        <v>0</v>
      </c>
      <c r="O59" s="37">
        <f>SUMIF('R-Existing'!$B$12:$B$461,$B59,'R-Existing'!O$12:O$461)</f>
        <v>0</v>
      </c>
      <c r="P59" s="37">
        <f>SUMIF('R-Existing'!$B$12:$B$461,$B59,'R-Existing'!P$12:P$461)</f>
        <v>0</v>
      </c>
      <c r="Q59" s="37">
        <f>SUMIF('R-Existing'!$B$12:$B$461,$B59,'R-Existing'!Q$12:Q$461)</f>
        <v>0</v>
      </c>
      <c r="R59" s="37">
        <f>SUMIF('R-Existing'!$B$12:$B$461,$B59,'R-Existing'!R$12:R$461)</f>
        <v>0</v>
      </c>
      <c r="S59" s="37">
        <f>SUMIF('R-Existing'!$B$12:$B$461,$B59,'R-Existing'!S$12:S$461)</f>
        <v>0</v>
      </c>
      <c r="T59" s="37">
        <f>SUMIF('R-Existing'!$B$12:$B$461,$B59,'R-Existing'!T$12:T$461)</f>
        <v>0</v>
      </c>
      <c r="U59" s="37">
        <f>SUMIF('R-Existing'!$B$12:$B$461,$B59,'R-Existing'!U$12:U$461)</f>
        <v>1</v>
      </c>
      <c r="V59" s="37">
        <f>SUMIF('R-Existing'!$B$12:$B$461,$B59,'R-Existing'!V$12:V$461)</f>
        <v>0</v>
      </c>
      <c r="W59" s="37">
        <f>SUMIF('R-Existing'!$B$12:$B$461,$B59,'R-Existing'!W$12:W$461)</f>
        <v>0</v>
      </c>
      <c r="X59" s="37">
        <f>SUMIF('R-Existing'!$B$12:$B$461,$B59,'R-Existing'!X$12:X$461)</f>
        <v>209</v>
      </c>
      <c r="Y59" s="37">
        <f>SUMIF('R-Existing'!$B$12:$B$461,$B59,'R-Existing'!Y$12:Y$461)</f>
        <v>0</v>
      </c>
      <c r="Z59" s="37">
        <f>SUMIF('R-Existing'!$B$12:$B$461,$B59,'R-Existing'!Z$12:Z$461)</f>
        <v>0</v>
      </c>
      <c r="AA59" s="37">
        <f>SUMIF('R-Existing'!$B$12:$B$461,$B59,'R-Existing'!AA$12:AA$461)</f>
        <v>0</v>
      </c>
      <c r="AB59" s="37">
        <f>SUMIF('R-Existing'!$B$12:$B$461,$B59,'R-Existing'!AB$12:AB$461)</f>
        <v>0</v>
      </c>
      <c r="AC59" s="37">
        <f>SUMIF('R-Existing'!$B$12:$B$461,$B59,'R-Existing'!AC$12:AC$461)</f>
        <v>1</v>
      </c>
      <c r="AD59" s="37">
        <f>SUMIF('R-Existing'!$B$12:$B$461,$B59,'R-Existing'!AD$12:AD$461)</f>
        <v>0</v>
      </c>
      <c r="AE59" s="56">
        <f>SUMIF('R-Existing'!$B$12:$B$461,$B59,'R-Existing'!AE$12:AE$461)</f>
        <v>9.6699999999999994E-2</v>
      </c>
      <c r="AF59" s="37">
        <f>SUMIF('R-Existing'!$B$12:$B$461,$B59,'R-Existing'!AF$12:AF$461)</f>
        <v>0</v>
      </c>
      <c r="AG59" s="37">
        <f>SUMIF('R-Existing'!$B$12:$B$461,$B59,'R-Existing'!AG$12:AG$461)</f>
        <v>0</v>
      </c>
      <c r="AH59" s="37">
        <f>SUMIF('R-Existing'!$B$12:$B$461,$B59,'R-Existing'!AH$12:AH$461)</f>
        <v>0</v>
      </c>
      <c r="AI59" s="37">
        <f>SUMIF('R-Existing'!$B$12:$B$461,$B59,'R-Existing'!AI$12:AI$461)</f>
        <v>0</v>
      </c>
      <c r="AJ59" s="37">
        <f>SUMIF('R-Existing'!$B$12:$B$461,$B59,'R-Existing'!AJ$12:AJ$461)</f>
        <v>0</v>
      </c>
      <c r="AK59" s="37">
        <f>SUMIF('R-Existing'!$B$12:$B$461,$B59,'R-Existing'!AK$12:AK$461)</f>
        <v>0</v>
      </c>
      <c r="AL59" s="37">
        <f>SUMIF('R-Existing'!$B$12:$B$461,$B59,'R-Existing'!AL$12:AL$461)</f>
        <v>0</v>
      </c>
      <c r="AM59" s="37">
        <f>SUMIF('R-Existing'!$B$12:$B$461,$B59,'R-Existing'!AM$12:AM$461)</f>
        <v>0</v>
      </c>
      <c r="AN59" s="37">
        <f>SUMIF('R-Existing'!$B$12:$B$461,$B59,'R-Existing'!AN$12:AN$461)</f>
        <v>0</v>
      </c>
      <c r="AO59" s="37"/>
      <c r="AP59" s="37"/>
    </row>
    <row r="60" spans="1:42" x14ac:dyDescent="0.2">
      <c r="A60" s="1">
        <f t="shared" si="2"/>
        <v>4</v>
      </c>
      <c r="B60" s="101">
        <f t="shared" si="4"/>
        <v>44681</v>
      </c>
      <c r="C60" s="37">
        <f>SUMIF('R-Existing'!$B$12:$B$461,$B60,'R-Existing'!C$12:C$461)</f>
        <v>469.35</v>
      </c>
      <c r="D60" s="37">
        <f>SUMIF('R-Existing'!$B$12:$B$461,$B60,'R-Existing'!D$12:D$461)</f>
        <v>1934305.9200000002</v>
      </c>
      <c r="E60" s="37">
        <f>SUMIF('R-Existing'!$B$12:$B$461,$B60,'R-Existing'!E$12:E$461)</f>
        <v>0</v>
      </c>
      <c r="F60" s="37">
        <f>SUMIF('R-Existing'!$B$12:$B$461,$B60,'R-Existing'!F$12:F$461)</f>
        <v>0</v>
      </c>
      <c r="G60" s="37">
        <f>SUMIF('R-Existing'!$B$12:$B$461,$B60,'R-Existing'!G$12:G$461)</f>
        <v>0</v>
      </c>
      <c r="H60" s="37">
        <f>SUMIF('R-Existing'!$B$12:$B$461,$B60,'R-Existing'!H$12:H$461)</f>
        <v>0</v>
      </c>
      <c r="I60" s="37">
        <f>SUMIF('R-Existing'!$B$12:$B$461,$B60,'R-Existing'!I$12:I$461)</f>
        <v>0</v>
      </c>
      <c r="J60" s="37">
        <f>SUMIF('R-Existing'!$B$12:$B$461,$B60,'R-Existing'!J$12:J$461)</f>
        <v>0</v>
      </c>
      <c r="K60" s="37">
        <f>SUMIF('R-Existing'!$B$12:$B$461,$B60,'R-Existing'!K$12:K$461)</f>
        <v>0</v>
      </c>
      <c r="L60" s="37">
        <f>SUMIF('R-Existing'!$B$12:$B$461,$B60,'R-Existing'!L$12:L$461)</f>
        <v>0</v>
      </c>
      <c r="M60" s="37">
        <f>SUMIF('R-Existing'!$B$12:$B$461,$B60,'R-Existing'!M$12:M$461)</f>
        <v>0</v>
      </c>
      <c r="N60" s="37">
        <f>SUMIF('R-Existing'!$B$12:$B$461,$B60,'R-Existing'!N$12:N$461)</f>
        <v>0</v>
      </c>
      <c r="O60" s="37">
        <f>SUMIF('R-Existing'!$B$12:$B$461,$B60,'R-Existing'!O$12:O$461)</f>
        <v>0</v>
      </c>
      <c r="P60" s="37">
        <f>SUMIF('R-Existing'!$B$12:$B$461,$B60,'R-Existing'!P$12:P$461)</f>
        <v>0</v>
      </c>
      <c r="Q60" s="37">
        <f>SUMIF('R-Existing'!$B$12:$B$461,$B60,'R-Existing'!Q$12:Q$461)</f>
        <v>0</v>
      </c>
      <c r="R60" s="37">
        <f>SUMIF('R-Existing'!$B$12:$B$461,$B60,'R-Existing'!R$12:R$461)</f>
        <v>0</v>
      </c>
      <c r="S60" s="37">
        <f>SUMIF('R-Existing'!$B$12:$B$461,$B60,'R-Existing'!S$12:S$461)</f>
        <v>0</v>
      </c>
      <c r="T60" s="37">
        <f>SUMIF('R-Existing'!$B$12:$B$461,$B60,'R-Existing'!T$12:T$461)</f>
        <v>0</v>
      </c>
      <c r="U60" s="37">
        <f>SUMIF('R-Existing'!$B$12:$B$461,$B60,'R-Existing'!U$12:U$461)</f>
        <v>1</v>
      </c>
      <c r="V60" s="37">
        <f>SUMIF('R-Existing'!$B$12:$B$461,$B60,'R-Existing'!V$12:V$461)</f>
        <v>0</v>
      </c>
      <c r="W60" s="37">
        <f>SUMIF('R-Existing'!$B$12:$B$461,$B60,'R-Existing'!W$12:W$461)</f>
        <v>0</v>
      </c>
      <c r="X60" s="37">
        <f>SUMIF('R-Existing'!$B$12:$B$461,$B60,'R-Existing'!X$12:X$461)</f>
        <v>209</v>
      </c>
      <c r="Y60" s="37">
        <f>SUMIF('R-Existing'!$B$12:$B$461,$B60,'R-Existing'!Y$12:Y$461)</f>
        <v>0</v>
      </c>
      <c r="Z60" s="37">
        <f>SUMIF('R-Existing'!$B$12:$B$461,$B60,'R-Existing'!Z$12:Z$461)</f>
        <v>0</v>
      </c>
      <c r="AA60" s="37">
        <f>SUMIF('R-Existing'!$B$12:$B$461,$B60,'R-Existing'!AA$12:AA$461)</f>
        <v>0</v>
      </c>
      <c r="AB60" s="37">
        <f>SUMIF('R-Existing'!$B$12:$B$461,$B60,'R-Existing'!AB$12:AB$461)</f>
        <v>0</v>
      </c>
      <c r="AC60" s="37">
        <f>SUMIF('R-Existing'!$B$12:$B$461,$B60,'R-Existing'!AC$12:AC$461)</f>
        <v>0</v>
      </c>
      <c r="AD60" s="37">
        <f>SUMIF('R-Existing'!$B$12:$B$461,$B60,'R-Existing'!AD$12:AD$461)</f>
        <v>0</v>
      </c>
      <c r="AE60" s="56">
        <f>SUMIF('R-Existing'!$B$12:$B$461,$B60,'R-Existing'!AE$12:AE$461)</f>
        <v>9.6699999999999994E-2</v>
      </c>
      <c r="AF60" s="37">
        <f>SUMIF('R-Existing'!$B$12:$B$461,$B60,'R-Existing'!AF$12:AF$461)</f>
        <v>0</v>
      </c>
      <c r="AG60" s="37">
        <f>SUMIF('R-Existing'!$B$12:$B$461,$B60,'R-Existing'!AG$12:AG$461)</f>
        <v>0</v>
      </c>
      <c r="AH60" s="37">
        <f>SUMIF('R-Existing'!$B$12:$B$461,$B60,'R-Existing'!AH$12:AH$461)</f>
        <v>0</v>
      </c>
      <c r="AI60" s="37">
        <f>SUMIF('R-Existing'!$B$12:$B$461,$B60,'R-Existing'!AI$12:AI$461)</f>
        <v>0</v>
      </c>
      <c r="AJ60" s="37">
        <f>SUMIF('R-Existing'!$B$12:$B$461,$B60,'R-Existing'!AJ$12:AJ$461)</f>
        <v>0</v>
      </c>
      <c r="AK60" s="37">
        <f>SUMIF('R-Existing'!$B$12:$B$461,$B60,'R-Existing'!AK$12:AK$461)</f>
        <v>0</v>
      </c>
      <c r="AL60" s="37">
        <f>SUMIF('R-Existing'!$B$12:$B$461,$B60,'R-Existing'!AL$12:AL$461)</f>
        <v>0</v>
      </c>
      <c r="AM60" s="37">
        <f>SUMIF('R-Existing'!$B$12:$B$461,$B60,'R-Existing'!AM$12:AM$461)</f>
        <v>0</v>
      </c>
      <c r="AN60" s="37">
        <f>SUMIF('R-Existing'!$B$12:$B$461,$B60,'R-Existing'!AN$12:AN$461)</f>
        <v>0</v>
      </c>
      <c r="AO60" s="37"/>
      <c r="AP60" s="37"/>
    </row>
    <row r="61" spans="1:42" x14ac:dyDescent="0.2">
      <c r="A61" s="1">
        <f t="shared" si="2"/>
        <v>5</v>
      </c>
      <c r="B61" s="101">
        <f t="shared" si="4"/>
        <v>44712</v>
      </c>
      <c r="C61" s="37">
        <f>SUMIF('R-Existing'!$B$12:$B$461,$B61,'R-Existing'!C$12:C$461)</f>
        <v>548.67999999999995</v>
      </c>
      <c r="D61" s="37">
        <f>SUMIF('R-Existing'!$B$12:$B$461,$B61,'R-Existing'!D$12:D$461)</f>
        <v>1934854.6</v>
      </c>
      <c r="E61" s="37">
        <f>SUMIF('R-Existing'!$B$12:$B$461,$B61,'R-Existing'!E$12:E$461)</f>
        <v>0</v>
      </c>
      <c r="F61" s="37">
        <f>SUMIF('R-Existing'!$B$12:$B$461,$B61,'R-Existing'!F$12:F$461)</f>
        <v>0</v>
      </c>
      <c r="G61" s="37">
        <f>SUMIF('R-Existing'!$B$12:$B$461,$B61,'R-Existing'!G$12:G$461)</f>
        <v>1</v>
      </c>
      <c r="H61" s="37">
        <f>SUMIF('R-Existing'!$B$12:$B$461,$B61,'R-Existing'!H$12:H$461)</f>
        <v>0</v>
      </c>
      <c r="I61" s="37">
        <f>SUMIF('R-Existing'!$B$12:$B$461,$B61,'R-Existing'!I$12:I$461)</f>
        <v>0</v>
      </c>
      <c r="J61" s="37">
        <f>SUMIF('R-Existing'!$B$12:$B$461,$B61,'R-Existing'!J$12:J$461)</f>
        <v>0</v>
      </c>
      <c r="K61" s="37">
        <f>SUMIF('R-Existing'!$B$12:$B$461,$B61,'R-Existing'!K$12:K$461)</f>
        <v>0</v>
      </c>
      <c r="L61" s="37">
        <f>SUMIF('R-Existing'!$B$12:$B$461,$B61,'R-Existing'!L$12:L$461)</f>
        <v>0</v>
      </c>
      <c r="M61" s="37">
        <f>SUMIF('R-Existing'!$B$12:$B$461,$B61,'R-Existing'!M$12:M$461)</f>
        <v>209</v>
      </c>
      <c r="N61" s="37">
        <f>SUMIF('R-Existing'!$B$12:$B$461,$B61,'R-Existing'!N$12:N$461)</f>
        <v>0</v>
      </c>
      <c r="O61" s="37">
        <f>SUMIF('R-Existing'!$B$12:$B$461,$B61,'R-Existing'!O$12:O$461)</f>
        <v>0</v>
      </c>
      <c r="P61" s="37">
        <f>SUMIF('R-Existing'!$B$12:$B$461,$B61,'R-Existing'!P$12:P$461)</f>
        <v>0</v>
      </c>
      <c r="Q61" s="37">
        <f>SUMIF('R-Existing'!$B$12:$B$461,$B61,'R-Existing'!Q$12:Q$461)</f>
        <v>0</v>
      </c>
      <c r="R61" s="37">
        <f>SUMIF('R-Existing'!$B$12:$B$461,$B61,'R-Existing'!R$12:R$461)</f>
        <v>0</v>
      </c>
      <c r="S61" s="37">
        <f>SUMIF('R-Existing'!$B$12:$B$461,$B61,'R-Existing'!S$12:S$461)</f>
        <v>0</v>
      </c>
      <c r="T61" s="37">
        <f>SUMIF('R-Existing'!$B$12:$B$461,$B61,'R-Existing'!T$12:T$461)</f>
        <v>0</v>
      </c>
      <c r="U61" s="37">
        <f>SUMIF('R-Existing'!$B$12:$B$461,$B61,'R-Existing'!U$12:U$461)</f>
        <v>1</v>
      </c>
      <c r="V61" s="37">
        <f>SUMIF('R-Existing'!$B$12:$B$461,$B61,'R-Existing'!V$12:V$461)</f>
        <v>0</v>
      </c>
      <c r="W61" s="37">
        <f>SUMIF('R-Existing'!$B$12:$B$461,$B61,'R-Existing'!W$12:W$461)</f>
        <v>0</v>
      </c>
      <c r="X61" s="37">
        <f>SUMIF('R-Existing'!$B$12:$B$461,$B61,'R-Existing'!X$12:X$461)</f>
        <v>209</v>
      </c>
      <c r="Y61" s="37">
        <f>SUMIF('R-Existing'!$B$12:$B$461,$B61,'R-Existing'!Y$12:Y$461)</f>
        <v>0</v>
      </c>
      <c r="Z61" s="37">
        <f>SUMIF('R-Existing'!$B$12:$B$461,$B61,'R-Existing'!Z$12:Z$461)</f>
        <v>0</v>
      </c>
      <c r="AA61" s="37">
        <f>SUMIF('R-Existing'!$B$12:$B$461,$B61,'R-Existing'!AA$12:AA$461)</f>
        <v>0</v>
      </c>
      <c r="AB61" s="37">
        <f>SUMIF('R-Existing'!$B$12:$B$461,$B61,'R-Existing'!AB$12:AB$461)</f>
        <v>0</v>
      </c>
      <c r="AC61" s="37">
        <f>SUMIF('R-Existing'!$B$12:$B$461,$B61,'R-Existing'!AC$12:AC$461)</f>
        <v>1</v>
      </c>
      <c r="AD61" s="37">
        <f>SUMIF('R-Existing'!$B$12:$B$461,$B61,'R-Existing'!AD$12:AD$461)</f>
        <v>0</v>
      </c>
      <c r="AE61" s="56">
        <f>SUMIF('R-Existing'!$B$12:$B$461,$B61,'R-Existing'!AE$12:AE$461)</f>
        <v>9.6699999999999994E-2</v>
      </c>
      <c r="AF61" s="37">
        <f>SUMIF('R-Existing'!$B$12:$B$461,$B61,'R-Existing'!AF$12:AF$461)</f>
        <v>0</v>
      </c>
      <c r="AG61" s="37">
        <f>SUMIF('R-Existing'!$B$12:$B$461,$B61,'R-Existing'!AG$12:AG$461)</f>
        <v>0</v>
      </c>
      <c r="AH61" s="37">
        <f>SUMIF('R-Existing'!$B$12:$B$461,$B61,'R-Existing'!AH$12:AH$461)</f>
        <v>0</v>
      </c>
      <c r="AI61" s="37">
        <f>SUMIF('R-Existing'!$B$12:$B$461,$B61,'R-Existing'!AI$12:AI$461)</f>
        <v>0</v>
      </c>
      <c r="AJ61" s="37">
        <f>SUMIF('R-Existing'!$B$12:$B$461,$B61,'R-Existing'!AJ$12:AJ$461)</f>
        <v>0</v>
      </c>
      <c r="AK61" s="37">
        <f>SUMIF('R-Existing'!$B$12:$B$461,$B61,'R-Existing'!AK$12:AK$461)</f>
        <v>0</v>
      </c>
      <c r="AL61" s="37">
        <f>SUMIF('R-Existing'!$B$12:$B$461,$B61,'R-Existing'!AL$12:AL$461)</f>
        <v>0</v>
      </c>
      <c r="AM61" s="37">
        <f>SUMIF('R-Existing'!$B$12:$B$461,$B61,'R-Existing'!AM$12:AM$461)</f>
        <v>0</v>
      </c>
      <c r="AN61" s="37">
        <f>SUMIF('R-Existing'!$B$12:$B$461,$B61,'R-Existing'!AN$12:AN$461)</f>
        <v>0</v>
      </c>
      <c r="AO61" s="37"/>
      <c r="AP61" s="37"/>
    </row>
    <row r="62" spans="1:42" x14ac:dyDescent="0.2">
      <c r="A62" s="1">
        <f t="shared" si="2"/>
        <v>6</v>
      </c>
      <c r="B62" s="101">
        <f t="shared" si="4"/>
        <v>44742</v>
      </c>
      <c r="C62" s="37">
        <f>SUMIF('R-Existing'!$B$12:$B$461,$B62,'R-Existing'!C$12:C$461)</f>
        <v>0</v>
      </c>
      <c r="D62" s="37">
        <f>SUMIF('R-Existing'!$B$12:$B$461,$B62,'R-Existing'!D$12:D$461)</f>
        <v>1934854.6</v>
      </c>
      <c r="E62" s="37">
        <f>SUMIF('R-Existing'!$B$12:$B$461,$B62,'R-Existing'!E$12:E$461)</f>
        <v>0</v>
      </c>
      <c r="F62" s="37">
        <f>SUMIF('R-Existing'!$B$12:$B$461,$B62,'R-Existing'!F$12:F$461)</f>
        <v>0</v>
      </c>
      <c r="G62" s="37">
        <f>SUMIF('R-Existing'!$B$12:$B$461,$B62,'R-Existing'!G$12:G$461)</f>
        <v>0</v>
      </c>
      <c r="H62" s="37">
        <f>SUMIF('R-Existing'!$B$12:$B$461,$B62,'R-Existing'!H$12:H$461)</f>
        <v>0</v>
      </c>
      <c r="I62" s="37">
        <f>SUMIF('R-Existing'!$B$12:$B$461,$B62,'R-Existing'!I$12:I$461)</f>
        <v>0</v>
      </c>
      <c r="J62" s="37">
        <f>SUMIF('R-Existing'!$B$12:$B$461,$B62,'R-Existing'!J$12:J$461)</f>
        <v>0</v>
      </c>
      <c r="K62" s="37">
        <f>SUMIF('R-Existing'!$B$12:$B$461,$B62,'R-Existing'!K$12:K$461)</f>
        <v>0</v>
      </c>
      <c r="L62" s="37">
        <f>SUMIF('R-Existing'!$B$12:$B$461,$B62,'R-Existing'!L$12:L$461)</f>
        <v>0</v>
      </c>
      <c r="M62" s="37">
        <f>SUMIF('R-Existing'!$B$12:$B$461,$B62,'R-Existing'!M$12:M$461)</f>
        <v>0</v>
      </c>
      <c r="N62" s="37">
        <f>SUMIF('R-Existing'!$B$12:$B$461,$B62,'R-Existing'!N$12:N$461)</f>
        <v>0</v>
      </c>
      <c r="O62" s="37">
        <f>SUMIF('R-Existing'!$B$12:$B$461,$B62,'R-Existing'!O$12:O$461)</f>
        <v>0</v>
      </c>
      <c r="P62" s="37">
        <f>SUMIF('R-Existing'!$B$12:$B$461,$B62,'R-Existing'!P$12:P$461)</f>
        <v>0</v>
      </c>
      <c r="Q62" s="37">
        <f>SUMIF('R-Existing'!$B$12:$B$461,$B62,'R-Existing'!Q$12:Q$461)</f>
        <v>0</v>
      </c>
      <c r="R62" s="37">
        <f>SUMIF('R-Existing'!$B$12:$B$461,$B62,'R-Existing'!R$12:R$461)</f>
        <v>0</v>
      </c>
      <c r="S62" s="37">
        <f>SUMIF('R-Existing'!$B$12:$B$461,$B62,'R-Existing'!S$12:S$461)</f>
        <v>0</v>
      </c>
      <c r="T62" s="37">
        <f>SUMIF('R-Existing'!$B$12:$B$461,$B62,'R-Existing'!T$12:T$461)</f>
        <v>0</v>
      </c>
      <c r="U62" s="37">
        <f>SUMIF('R-Existing'!$B$12:$B$461,$B62,'R-Existing'!U$12:U$461)</f>
        <v>1</v>
      </c>
      <c r="V62" s="37">
        <f>SUMIF('R-Existing'!$B$12:$B$461,$B62,'R-Existing'!V$12:V$461)</f>
        <v>0</v>
      </c>
      <c r="W62" s="37">
        <f>SUMIF('R-Existing'!$B$12:$B$461,$B62,'R-Existing'!W$12:W$461)</f>
        <v>0</v>
      </c>
      <c r="X62" s="37">
        <f>SUMIF('R-Existing'!$B$12:$B$461,$B62,'R-Existing'!X$12:X$461)</f>
        <v>209</v>
      </c>
      <c r="Y62" s="37">
        <f>SUMIF('R-Existing'!$B$12:$B$461,$B62,'R-Existing'!Y$12:Y$461)</f>
        <v>0</v>
      </c>
      <c r="Z62" s="37">
        <f>SUMIF('R-Existing'!$B$12:$B$461,$B62,'R-Existing'!Z$12:Z$461)</f>
        <v>0</v>
      </c>
      <c r="AA62" s="37">
        <f>SUMIF('R-Existing'!$B$12:$B$461,$B62,'R-Existing'!AA$12:AA$461)</f>
        <v>0</v>
      </c>
      <c r="AB62" s="37">
        <f>SUMIF('R-Existing'!$B$12:$B$461,$B62,'R-Existing'!AB$12:AB$461)</f>
        <v>0</v>
      </c>
      <c r="AC62" s="37">
        <f>SUMIF('R-Existing'!$B$12:$B$461,$B62,'R-Existing'!AC$12:AC$461)</f>
        <v>0</v>
      </c>
      <c r="AD62" s="37">
        <f>SUMIF('R-Existing'!$B$12:$B$461,$B62,'R-Existing'!AD$12:AD$461)</f>
        <v>0</v>
      </c>
      <c r="AE62" s="56">
        <f>SUMIF('R-Existing'!$B$12:$B$461,$B62,'R-Existing'!AE$12:AE$461)</f>
        <v>9.6699999999999994E-2</v>
      </c>
      <c r="AF62" s="37">
        <f>SUMIF('R-Existing'!$B$12:$B$461,$B62,'R-Existing'!AF$12:AF$461)</f>
        <v>0</v>
      </c>
      <c r="AG62" s="37">
        <f>SUMIF('R-Existing'!$B$12:$B$461,$B62,'R-Existing'!AG$12:AG$461)</f>
        <v>0</v>
      </c>
      <c r="AH62" s="37">
        <f>SUMIF('R-Existing'!$B$12:$B$461,$B62,'R-Existing'!AH$12:AH$461)</f>
        <v>0</v>
      </c>
      <c r="AI62" s="37">
        <f>SUMIF('R-Existing'!$B$12:$B$461,$B62,'R-Existing'!AI$12:AI$461)</f>
        <v>0</v>
      </c>
      <c r="AJ62" s="37">
        <f>SUMIF('R-Existing'!$B$12:$B$461,$B62,'R-Existing'!AJ$12:AJ$461)</f>
        <v>0</v>
      </c>
      <c r="AK62" s="37">
        <f>SUMIF('R-Existing'!$B$12:$B$461,$B62,'R-Existing'!AK$12:AK$461)</f>
        <v>0</v>
      </c>
      <c r="AL62" s="37">
        <f>SUMIF('R-Existing'!$B$12:$B$461,$B62,'R-Existing'!AL$12:AL$461)</f>
        <v>0</v>
      </c>
      <c r="AM62" s="37">
        <f>SUMIF('R-Existing'!$B$12:$B$461,$B62,'R-Existing'!AM$12:AM$461)</f>
        <v>0</v>
      </c>
      <c r="AN62" s="37">
        <f>SUMIF('R-Existing'!$B$12:$B$461,$B62,'R-Existing'!AN$12:AN$461)</f>
        <v>0</v>
      </c>
      <c r="AO62" s="37"/>
      <c r="AP62" s="37"/>
    </row>
    <row r="63" spans="1:42" x14ac:dyDescent="0.2">
      <c r="A63" s="1">
        <f t="shared" si="2"/>
        <v>7</v>
      </c>
      <c r="B63" s="101">
        <f t="shared" si="4"/>
        <v>44773</v>
      </c>
      <c r="C63" s="37">
        <f>SUMIF('R-Existing'!$B$12:$B$461,$B63,'R-Existing'!C$12:C$461)</f>
        <v>0</v>
      </c>
      <c r="D63" s="37">
        <f>SUMIF('R-Existing'!$B$12:$B$461,$B63,'R-Existing'!D$12:D$461)</f>
        <v>1934854.6</v>
      </c>
      <c r="E63" s="37">
        <f>SUMIF('R-Existing'!$B$12:$B$461,$B63,'R-Existing'!E$12:E$461)</f>
        <v>0</v>
      </c>
      <c r="F63" s="37">
        <f>SUMIF('R-Existing'!$B$12:$B$461,$B63,'R-Existing'!F$12:F$461)</f>
        <v>0</v>
      </c>
      <c r="G63" s="37">
        <f>SUMIF('R-Existing'!$B$12:$B$461,$B63,'R-Existing'!G$12:G$461)</f>
        <v>0</v>
      </c>
      <c r="H63" s="37">
        <f>SUMIF('R-Existing'!$B$12:$B$461,$B63,'R-Existing'!H$12:H$461)</f>
        <v>0</v>
      </c>
      <c r="I63" s="37">
        <f>SUMIF('R-Existing'!$B$12:$B$461,$B63,'R-Existing'!I$12:I$461)</f>
        <v>0</v>
      </c>
      <c r="J63" s="37">
        <f>SUMIF('R-Existing'!$B$12:$B$461,$B63,'R-Existing'!J$12:J$461)</f>
        <v>0</v>
      </c>
      <c r="K63" s="37">
        <f>SUMIF('R-Existing'!$B$12:$B$461,$B63,'R-Existing'!K$12:K$461)</f>
        <v>0</v>
      </c>
      <c r="L63" s="37">
        <f>SUMIF('R-Existing'!$B$12:$B$461,$B63,'R-Existing'!L$12:L$461)</f>
        <v>0</v>
      </c>
      <c r="M63" s="37">
        <f>SUMIF('R-Existing'!$B$12:$B$461,$B63,'R-Existing'!M$12:M$461)</f>
        <v>0</v>
      </c>
      <c r="N63" s="37">
        <f>SUMIF('R-Existing'!$B$12:$B$461,$B63,'R-Existing'!N$12:N$461)</f>
        <v>0</v>
      </c>
      <c r="O63" s="37">
        <f>SUMIF('R-Existing'!$B$12:$B$461,$B63,'R-Existing'!O$12:O$461)</f>
        <v>0</v>
      </c>
      <c r="P63" s="37">
        <f>SUMIF('R-Existing'!$B$12:$B$461,$B63,'R-Existing'!P$12:P$461)</f>
        <v>0</v>
      </c>
      <c r="Q63" s="37">
        <f>SUMIF('R-Existing'!$B$12:$B$461,$B63,'R-Existing'!Q$12:Q$461)</f>
        <v>0</v>
      </c>
      <c r="R63" s="37">
        <f>SUMIF('R-Existing'!$B$12:$B$461,$B63,'R-Existing'!R$12:R$461)</f>
        <v>0</v>
      </c>
      <c r="S63" s="37">
        <f>SUMIF('R-Existing'!$B$12:$B$461,$B63,'R-Existing'!S$12:S$461)</f>
        <v>0</v>
      </c>
      <c r="T63" s="37">
        <f>SUMIF('R-Existing'!$B$12:$B$461,$B63,'R-Existing'!T$12:T$461)</f>
        <v>0</v>
      </c>
      <c r="U63" s="37">
        <f>SUMIF('R-Existing'!$B$12:$B$461,$B63,'R-Existing'!U$12:U$461)</f>
        <v>1</v>
      </c>
      <c r="V63" s="37">
        <f>SUMIF('R-Existing'!$B$12:$B$461,$B63,'R-Existing'!V$12:V$461)</f>
        <v>0</v>
      </c>
      <c r="W63" s="37">
        <f>SUMIF('R-Existing'!$B$12:$B$461,$B63,'R-Existing'!W$12:W$461)</f>
        <v>0</v>
      </c>
      <c r="X63" s="37">
        <f>SUMIF('R-Existing'!$B$12:$B$461,$B63,'R-Existing'!X$12:X$461)</f>
        <v>209</v>
      </c>
      <c r="Y63" s="37">
        <f>SUMIF('R-Existing'!$B$12:$B$461,$B63,'R-Existing'!Y$12:Y$461)</f>
        <v>0</v>
      </c>
      <c r="Z63" s="37">
        <f>SUMIF('R-Existing'!$B$12:$B$461,$B63,'R-Existing'!Z$12:Z$461)</f>
        <v>0</v>
      </c>
      <c r="AA63" s="37">
        <f>SUMIF('R-Existing'!$B$12:$B$461,$B63,'R-Existing'!AA$12:AA$461)</f>
        <v>0</v>
      </c>
      <c r="AB63" s="37">
        <f>SUMIF('R-Existing'!$B$12:$B$461,$B63,'R-Existing'!AB$12:AB$461)</f>
        <v>0</v>
      </c>
      <c r="AC63" s="37">
        <f>SUMIF('R-Existing'!$B$12:$B$461,$B63,'R-Existing'!AC$12:AC$461)</f>
        <v>0</v>
      </c>
      <c r="AD63" s="37">
        <f>SUMIF('R-Existing'!$B$12:$B$461,$B63,'R-Existing'!AD$12:AD$461)</f>
        <v>0</v>
      </c>
      <c r="AE63" s="56">
        <f>SUMIF('R-Existing'!$B$12:$B$461,$B63,'R-Existing'!AE$12:AE$461)</f>
        <v>9.6699999999999994E-2</v>
      </c>
      <c r="AF63" s="37">
        <f>SUMIF('R-Existing'!$B$12:$B$461,$B63,'R-Existing'!AF$12:AF$461)</f>
        <v>0</v>
      </c>
      <c r="AG63" s="37">
        <f>SUMIF('R-Existing'!$B$12:$B$461,$B63,'R-Existing'!AG$12:AG$461)</f>
        <v>0</v>
      </c>
      <c r="AH63" s="37">
        <f>SUMIF('R-Existing'!$B$12:$B$461,$B63,'R-Existing'!AH$12:AH$461)</f>
        <v>0</v>
      </c>
      <c r="AI63" s="37">
        <f>SUMIF('R-Existing'!$B$12:$B$461,$B63,'R-Existing'!AI$12:AI$461)</f>
        <v>0</v>
      </c>
      <c r="AJ63" s="37">
        <f>SUMIF('R-Existing'!$B$12:$B$461,$B63,'R-Existing'!AJ$12:AJ$461)</f>
        <v>0</v>
      </c>
      <c r="AK63" s="37">
        <f>SUMIF('R-Existing'!$B$12:$B$461,$B63,'R-Existing'!AK$12:AK$461)</f>
        <v>0</v>
      </c>
      <c r="AL63" s="37">
        <f>SUMIF('R-Existing'!$B$12:$B$461,$B63,'R-Existing'!AL$12:AL$461)</f>
        <v>0</v>
      </c>
      <c r="AM63" s="37">
        <f>SUMIF('R-Existing'!$B$12:$B$461,$B63,'R-Existing'!AM$12:AM$461)</f>
        <v>0</v>
      </c>
      <c r="AN63" s="37">
        <f>SUMIF('R-Existing'!$B$12:$B$461,$B63,'R-Existing'!AN$12:AN$461)</f>
        <v>0</v>
      </c>
      <c r="AO63" s="37"/>
      <c r="AP63" s="37"/>
    </row>
    <row r="64" spans="1:42" x14ac:dyDescent="0.2">
      <c r="A64" s="1">
        <f t="shared" si="2"/>
        <v>8</v>
      </c>
      <c r="B64" s="101">
        <f t="shared" si="4"/>
        <v>44804</v>
      </c>
      <c r="C64" s="37">
        <f>SUMIF('R-Existing'!$B$12:$B$461,$B64,'R-Existing'!C$12:C$461)</f>
        <v>0</v>
      </c>
      <c r="D64" s="37">
        <f>SUMIF('R-Existing'!$B$12:$B$461,$B64,'R-Existing'!D$12:D$461)</f>
        <v>1934854.6</v>
      </c>
      <c r="E64" s="37">
        <f>SUMIF('R-Existing'!$B$12:$B$461,$B64,'R-Existing'!E$12:E$461)</f>
        <v>0</v>
      </c>
      <c r="F64" s="37">
        <f>SUMIF('R-Existing'!$B$12:$B$461,$B64,'R-Existing'!F$12:F$461)</f>
        <v>0</v>
      </c>
      <c r="G64" s="37">
        <f>SUMIF('R-Existing'!$B$12:$B$461,$B64,'R-Existing'!G$12:G$461)</f>
        <v>0</v>
      </c>
      <c r="H64" s="37">
        <f>SUMIF('R-Existing'!$B$12:$B$461,$B64,'R-Existing'!H$12:H$461)</f>
        <v>0</v>
      </c>
      <c r="I64" s="37">
        <f>SUMIF('R-Existing'!$B$12:$B$461,$B64,'R-Existing'!I$12:I$461)</f>
        <v>0</v>
      </c>
      <c r="J64" s="37">
        <f>SUMIF('R-Existing'!$B$12:$B$461,$B64,'R-Existing'!J$12:J$461)</f>
        <v>0</v>
      </c>
      <c r="K64" s="37">
        <f>SUMIF('R-Existing'!$B$12:$B$461,$B64,'R-Existing'!K$12:K$461)</f>
        <v>0</v>
      </c>
      <c r="L64" s="37">
        <f>SUMIF('R-Existing'!$B$12:$B$461,$B64,'R-Existing'!L$12:L$461)</f>
        <v>0</v>
      </c>
      <c r="M64" s="37">
        <f>SUMIF('R-Existing'!$B$12:$B$461,$B64,'R-Existing'!M$12:M$461)</f>
        <v>0</v>
      </c>
      <c r="N64" s="37">
        <f>SUMIF('R-Existing'!$B$12:$B$461,$B64,'R-Existing'!N$12:N$461)</f>
        <v>0</v>
      </c>
      <c r="O64" s="37">
        <f>SUMIF('R-Existing'!$B$12:$B$461,$B64,'R-Existing'!O$12:O$461)</f>
        <v>0</v>
      </c>
      <c r="P64" s="37">
        <f>SUMIF('R-Existing'!$B$12:$B$461,$B64,'R-Existing'!P$12:P$461)</f>
        <v>0</v>
      </c>
      <c r="Q64" s="37">
        <f>SUMIF('R-Existing'!$B$12:$B$461,$B64,'R-Existing'!Q$12:Q$461)</f>
        <v>0</v>
      </c>
      <c r="R64" s="37">
        <f>SUMIF('R-Existing'!$B$12:$B$461,$B64,'R-Existing'!R$12:R$461)</f>
        <v>0</v>
      </c>
      <c r="S64" s="37">
        <f>SUMIF('R-Existing'!$B$12:$B$461,$B64,'R-Existing'!S$12:S$461)</f>
        <v>0</v>
      </c>
      <c r="T64" s="37">
        <f>SUMIF('R-Existing'!$B$12:$B$461,$B64,'R-Existing'!T$12:T$461)</f>
        <v>0</v>
      </c>
      <c r="U64" s="37">
        <f>SUMIF('R-Existing'!$B$12:$B$461,$B64,'R-Existing'!U$12:U$461)</f>
        <v>1</v>
      </c>
      <c r="V64" s="37">
        <f>SUMIF('R-Existing'!$B$12:$B$461,$B64,'R-Existing'!V$12:V$461)</f>
        <v>0</v>
      </c>
      <c r="W64" s="37">
        <f>SUMIF('R-Existing'!$B$12:$B$461,$B64,'R-Existing'!W$12:W$461)</f>
        <v>0</v>
      </c>
      <c r="X64" s="37">
        <f>SUMIF('R-Existing'!$B$12:$B$461,$B64,'R-Existing'!X$12:X$461)</f>
        <v>209</v>
      </c>
      <c r="Y64" s="37">
        <f>SUMIF('R-Existing'!$B$12:$B$461,$B64,'R-Existing'!Y$12:Y$461)</f>
        <v>0</v>
      </c>
      <c r="Z64" s="37">
        <f>SUMIF('R-Existing'!$B$12:$B$461,$B64,'R-Existing'!Z$12:Z$461)</f>
        <v>0</v>
      </c>
      <c r="AA64" s="37">
        <f>SUMIF('R-Existing'!$B$12:$B$461,$B64,'R-Existing'!AA$12:AA$461)</f>
        <v>0</v>
      </c>
      <c r="AB64" s="37">
        <f>SUMIF('R-Existing'!$B$12:$B$461,$B64,'R-Existing'!AB$12:AB$461)</f>
        <v>0</v>
      </c>
      <c r="AC64" s="37">
        <f>SUMIF('R-Existing'!$B$12:$B$461,$B64,'R-Existing'!AC$12:AC$461)</f>
        <v>0</v>
      </c>
      <c r="AD64" s="37">
        <f>SUMIF('R-Existing'!$B$12:$B$461,$B64,'R-Existing'!AD$12:AD$461)</f>
        <v>0</v>
      </c>
      <c r="AE64" s="56">
        <f>SUMIF('R-Existing'!$B$12:$B$461,$B64,'R-Existing'!AE$12:AE$461)</f>
        <v>9.6699999999999994E-2</v>
      </c>
      <c r="AF64" s="37">
        <f>SUMIF('R-Existing'!$B$12:$B$461,$B64,'R-Existing'!AF$12:AF$461)</f>
        <v>0</v>
      </c>
      <c r="AG64" s="37">
        <f>SUMIF('R-Existing'!$B$12:$B$461,$B64,'R-Existing'!AG$12:AG$461)</f>
        <v>0</v>
      </c>
      <c r="AH64" s="37">
        <f>SUMIF('R-Existing'!$B$12:$B$461,$B64,'R-Existing'!AH$12:AH$461)</f>
        <v>0</v>
      </c>
      <c r="AI64" s="37">
        <f>SUMIF('R-Existing'!$B$12:$B$461,$B64,'R-Existing'!AI$12:AI$461)</f>
        <v>0</v>
      </c>
      <c r="AJ64" s="37">
        <f>SUMIF('R-Existing'!$B$12:$B$461,$B64,'R-Existing'!AJ$12:AJ$461)</f>
        <v>0</v>
      </c>
      <c r="AK64" s="37">
        <f>SUMIF('R-Existing'!$B$12:$B$461,$B64,'R-Existing'!AK$12:AK$461)</f>
        <v>0</v>
      </c>
      <c r="AL64" s="37">
        <f>SUMIF('R-Existing'!$B$12:$B$461,$B64,'R-Existing'!AL$12:AL$461)</f>
        <v>0</v>
      </c>
      <c r="AM64" s="37">
        <f>SUMIF('R-Existing'!$B$12:$B$461,$B64,'R-Existing'!AM$12:AM$461)</f>
        <v>0</v>
      </c>
      <c r="AN64" s="37">
        <f>SUMIF('R-Existing'!$B$12:$B$461,$B64,'R-Existing'!AN$12:AN$461)</f>
        <v>0</v>
      </c>
      <c r="AO64" s="37"/>
      <c r="AP64" s="37"/>
    </row>
    <row r="65" spans="1:42" x14ac:dyDescent="0.2">
      <c r="A65" s="1">
        <f t="shared" si="2"/>
        <v>9</v>
      </c>
      <c r="B65" s="101">
        <f t="shared" si="4"/>
        <v>44834</v>
      </c>
      <c r="C65" s="37">
        <f>SUMIF('R-Existing'!$B$12:$B$461,$B65,'R-Existing'!C$12:C$461)</f>
        <v>0</v>
      </c>
      <c r="D65" s="37">
        <f>SUMIF('R-Existing'!$B$12:$B$461,$B65,'R-Existing'!D$12:D$461)</f>
        <v>1934854.6</v>
      </c>
      <c r="E65" s="37">
        <f>SUMIF('R-Existing'!$B$12:$B$461,$B65,'R-Existing'!E$12:E$461)</f>
        <v>0</v>
      </c>
      <c r="F65" s="37">
        <f>SUMIF('R-Existing'!$B$12:$B$461,$B65,'R-Existing'!F$12:F$461)</f>
        <v>0</v>
      </c>
      <c r="G65" s="37">
        <f>SUMIF('R-Existing'!$B$12:$B$461,$B65,'R-Existing'!G$12:G$461)</f>
        <v>0</v>
      </c>
      <c r="H65" s="37">
        <f>SUMIF('R-Existing'!$B$12:$B$461,$B65,'R-Existing'!H$12:H$461)</f>
        <v>0</v>
      </c>
      <c r="I65" s="37">
        <f>SUMIF('R-Existing'!$B$12:$B$461,$B65,'R-Existing'!I$12:I$461)</f>
        <v>0</v>
      </c>
      <c r="J65" s="37">
        <f>SUMIF('R-Existing'!$B$12:$B$461,$B65,'R-Existing'!J$12:J$461)</f>
        <v>0</v>
      </c>
      <c r="K65" s="37">
        <f>SUMIF('R-Existing'!$B$12:$B$461,$B65,'R-Existing'!K$12:K$461)</f>
        <v>0</v>
      </c>
      <c r="L65" s="37">
        <f>SUMIF('R-Existing'!$B$12:$B$461,$B65,'R-Existing'!L$12:L$461)</f>
        <v>0</v>
      </c>
      <c r="M65" s="37">
        <f>SUMIF('R-Existing'!$B$12:$B$461,$B65,'R-Existing'!M$12:M$461)</f>
        <v>0</v>
      </c>
      <c r="N65" s="37">
        <f>SUMIF('R-Existing'!$B$12:$B$461,$B65,'R-Existing'!N$12:N$461)</f>
        <v>0</v>
      </c>
      <c r="O65" s="37">
        <f>SUMIF('R-Existing'!$B$12:$B$461,$B65,'R-Existing'!O$12:O$461)</f>
        <v>0</v>
      </c>
      <c r="P65" s="37">
        <f>SUMIF('R-Existing'!$B$12:$B$461,$B65,'R-Existing'!P$12:P$461)</f>
        <v>0</v>
      </c>
      <c r="Q65" s="37">
        <f>SUMIF('R-Existing'!$B$12:$B$461,$B65,'R-Existing'!Q$12:Q$461)</f>
        <v>0</v>
      </c>
      <c r="R65" s="37">
        <f>SUMIF('R-Existing'!$B$12:$B$461,$B65,'R-Existing'!R$12:R$461)</f>
        <v>0</v>
      </c>
      <c r="S65" s="37">
        <f>SUMIF('R-Existing'!$B$12:$B$461,$B65,'R-Existing'!S$12:S$461)</f>
        <v>0</v>
      </c>
      <c r="T65" s="37">
        <f>SUMIF('R-Existing'!$B$12:$B$461,$B65,'R-Existing'!T$12:T$461)</f>
        <v>0</v>
      </c>
      <c r="U65" s="37">
        <f>SUMIF('R-Existing'!$B$12:$B$461,$B65,'R-Existing'!U$12:U$461)</f>
        <v>1</v>
      </c>
      <c r="V65" s="37">
        <f>SUMIF('R-Existing'!$B$12:$B$461,$B65,'R-Existing'!V$12:V$461)</f>
        <v>0</v>
      </c>
      <c r="W65" s="37">
        <f>SUMIF('R-Existing'!$B$12:$B$461,$B65,'R-Existing'!W$12:W$461)</f>
        <v>0</v>
      </c>
      <c r="X65" s="37">
        <f>SUMIF('R-Existing'!$B$12:$B$461,$B65,'R-Existing'!X$12:X$461)</f>
        <v>209</v>
      </c>
      <c r="Y65" s="37">
        <f>SUMIF('R-Existing'!$B$12:$B$461,$B65,'R-Existing'!Y$12:Y$461)</f>
        <v>0</v>
      </c>
      <c r="Z65" s="37">
        <f>SUMIF('R-Existing'!$B$12:$B$461,$B65,'R-Existing'!Z$12:Z$461)</f>
        <v>0</v>
      </c>
      <c r="AA65" s="37">
        <f>SUMIF('R-Existing'!$B$12:$B$461,$B65,'R-Existing'!AA$12:AA$461)</f>
        <v>0</v>
      </c>
      <c r="AB65" s="37">
        <f>SUMIF('R-Existing'!$B$12:$B$461,$B65,'R-Existing'!AB$12:AB$461)</f>
        <v>0</v>
      </c>
      <c r="AC65" s="37">
        <f>SUMIF('R-Existing'!$B$12:$B$461,$B65,'R-Existing'!AC$12:AC$461)</f>
        <v>0</v>
      </c>
      <c r="AD65" s="37">
        <f>SUMIF('R-Existing'!$B$12:$B$461,$B65,'R-Existing'!AD$12:AD$461)</f>
        <v>0</v>
      </c>
      <c r="AE65" s="56">
        <f>SUMIF('R-Existing'!$B$12:$B$461,$B65,'R-Existing'!AE$12:AE$461)</f>
        <v>9.6699999999999994E-2</v>
      </c>
      <c r="AF65" s="37">
        <f>SUMIF('R-Existing'!$B$12:$B$461,$B65,'R-Existing'!AF$12:AF$461)</f>
        <v>0</v>
      </c>
      <c r="AG65" s="37">
        <f>SUMIF('R-Existing'!$B$12:$B$461,$B65,'R-Existing'!AG$12:AG$461)</f>
        <v>0</v>
      </c>
      <c r="AH65" s="37">
        <f>SUMIF('R-Existing'!$B$12:$B$461,$B65,'R-Existing'!AH$12:AH$461)</f>
        <v>0</v>
      </c>
      <c r="AI65" s="37">
        <f>SUMIF('R-Existing'!$B$12:$B$461,$B65,'R-Existing'!AI$12:AI$461)</f>
        <v>0</v>
      </c>
      <c r="AJ65" s="37">
        <f>SUMIF('R-Existing'!$B$12:$B$461,$B65,'R-Existing'!AJ$12:AJ$461)</f>
        <v>0</v>
      </c>
      <c r="AK65" s="37">
        <f>SUMIF('R-Existing'!$B$12:$B$461,$B65,'R-Existing'!AK$12:AK$461)</f>
        <v>0</v>
      </c>
      <c r="AL65" s="37">
        <f>SUMIF('R-Existing'!$B$12:$B$461,$B65,'R-Existing'!AL$12:AL$461)</f>
        <v>0</v>
      </c>
      <c r="AM65" s="37">
        <f>SUMIF('R-Existing'!$B$12:$B$461,$B65,'R-Existing'!AM$12:AM$461)</f>
        <v>0</v>
      </c>
      <c r="AN65" s="37">
        <f>SUMIF('R-Existing'!$B$12:$B$461,$B65,'R-Existing'!AN$12:AN$461)</f>
        <v>0</v>
      </c>
      <c r="AO65" s="37"/>
      <c r="AP65" s="37"/>
    </row>
    <row r="66" spans="1:42" x14ac:dyDescent="0.2">
      <c r="A66" s="1">
        <f t="shared" si="2"/>
        <v>10</v>
      </c>
      <c r="B66" s="101">
        <f t="shared" si="4"/>
        <v>44865</v>
      </c>
      <c r="C66" s="37">
        <f>SUMIF('R-Existing'!$B$12:$B$461,$B66,'R-Existing'!C$12:C$461)</f>
        <v>0</v>
      </c>
      <c r="D66" s="37">
        <f>SUMIF('R-Existing'!$B$12:$B$461,$B66,'R-Existing'!D$12:D$461)</f>
        <v>1934854.6</v>
      </c>
      <c r="E66" s="37">
        <f>SUMIF('R-Existing'!$B$12:$B$461,$B66,'R-Existing'!E$12:E$461)</f>
        <v>0</v>
      </c>
      <c r="F66" s="37">
        <f>SUMIF('R-Existing'!$B$12:$B$461,$B66,'R-Existing'!F$12:F$461)</f>
        <v>0</v>
      </c>
      <c r="G66" s="37">
        <f>SUMIF('R-Existing'!$B$12:$B$461,$B66,'R-Existing'!G$12:G$461)</f>
        <v>0</v>
      </c>
      <c r="H66" s="37">
        <f>SUMIF('R-Existing'!$B$12:$B$461,$B66,'R-Existing'!H$12:H$461)</f>
        <v>0</v>
      </c>
      <c r="I66" s="37">
        <f>SUMIF('R-Existing'!$B$12:$B$461,$B66,'R-Existing'!I$12:I$461)</f>
        <v>0</v>
      </c>
      <c r="J66" s="37">
        <f>SUMIF('R-Existing'!$B$12:$B$461,$B66,'R-Existing'!J$12:J$461)</f>
        <v>0</v>
      </c>
      <c r="K66" s="37">
        <f>SUMIF('R-Existing'!$B$12:$B$461,$B66,'R-Existing'!K$12:K$461)</f>
        <v>0</v>
      </c>
      <c r="L66" s="37">
        <f>SUMIF('R-Existing'!$B$12:$B$461,$B66,'R-Existing'!L$12:L$461)</f>
        <v>0</v>
      </c>
      <c r="M66" s="37">
        <f>SUMIF('R-Existing'!$B$12:$B$461,$B66,'R-Existing'!M$12:M$461)</f>
        <v>0</v>
      </c>
      <c r="N66" s="37">
        <f>SUMIF('R-Existing'!$B$12:$B$461,$B66,'R-Existing'!N$12:N$461)</f>
        <v>0</v>
      </c>
      <c r="O66" s="37">
        <f>SUMIF('R-Existing'!$B$12:$B$461,$B66,'R-Existing'!O$12:O$461)</f>
        <v>0</v>
      </c>
      <c r="P66" s="37">
        <f>SUMIF('R-Existing'!$B$12:$B$461,$B66,'R-Existing'!P$12:P$461)</f>
        <v>0</v>
      </c>
      <c r="Q66" s="37">
        <f>SUMIF('R-Existing'!$B$12:$B$461,$B66,'R-Existing'!Q$12:Q$461)</f>
        <v>0</v>
      </c>
      <c r="R66" s="37">
        <f>SUMIF('R-Existing'!$B$12:$B$461,$B66,'R-Existing'!R$12:R$461)</f>
        <v>0</v>
      </c>
      <c r="S66" s="37">
        <f>SUMIF('R-Existing'!$B$12:$B$461,$B66,'R-Existing'!S$12:S$461)</f>
        <v>0</v>
      </c>
      <c r="T66" s="37">
        <f>SUMIF('R-Existing'!$B$12:$B$461,$B66,'R-Existing'!T$12:T$461)</f>
        <v>0</v>
      </c>
      <c r="U66" s="37">
        <f>SUMIF('R-Existing'!$B$12:$B$461,$B66,'R-Existing'!U$12:U$461)</f>
        <v>1</v>
      </c>
      <c r="V66" s="37">
        <f>SUMIF('R-Existing'!$B$12:$B$461,$B66,'R-Existing'!V$12:V$461)</f>
        <v>0</v>
      </c>
      <c r="W66" s="37">
        <f>SUMIF('R-Existing'!$B$12:$B$461,$B66,'R-Existing'!W$12:W$461)</f>
        <v>0</v>
      </c>
      <c r="X66" s="37">
        <f>SUMIF('R-Existing'!$B$12:$B$461,$B66,'R-Existing'!X$12:X$461)</f>
        <v>209</v>
      </c>
      <c r="Y66" s="37">
        <f>SUMIF('R-Existing'!$B$12:$B$461,$B66,'R-Existing'!Y$12:Y$461)</f>
        <v>0</v>
      </c>
      <c r="Z66" s="37">
        <f>SUMIF('R-Existing'!$B$12:$B$461,$B66,'R-Existing'!Z$12:Z$461)</f>
        <v>0</v>
      </c>
      <c r="AA66" s="37">
        <f>SUMIF('R-Existing'!$B$12:$B$461,$B66,'R-Existing'!AA$12:AA$461)</f>
        <v>0</v>
      </c>
      <c r="AB66" s="37">
        <f>SUMIF('R-Existing'!$B$12:$B$461,$B66,'R-Existing'!AB$12:AB$461)</f>
        <v>0</v>
      </c>
      <c r="AC66" s="37">
        <f>SUMIF('R-Existing'!$B$12:$B$461,$B66,'R-Existing'!AC$12:AC$461)</f>
        <v>0</v>
      </c>
      <c r="AD66" s="37">
        <f>SUMIF('R-Existing'!$B$12:$B$461,$B66,'R-Existing'!AD$12:AD$461)</f>
        <v>0</v>
      </c>
      <c r="AE66" s="56">
        <f>SUMIF('R-Existing'!$B$12:$B$461,$B66,'R-Existing'!AE$12:AE$461)</f>
        <v>9.6699999999999994E-2</v>
      </c>
      <c r="AF66" s="37">
        <f>SUMIF('R-Existing'!$B$12:$B$461,$B66,'R-Existing'!AF$12:AF$461)</f>
        <v>0</v>
      </c>
      <c r="AG66" s="37">
        <f>SUMIF('R-Existing'!$B$12:$B$461,$B66,'R-Existing'!AG$12:AG$461)</f>
        <v>0</v>
      </c>
      <c r="AH66" s="37">
        <f>SUMIF('R-Existing'!$B$12:$B$461,$B66,'R-Existing'!AH$12:AH$461)</f>
        <v>0</v>
      </c>
      <c r="AI66" s="37">
        <f>SUMIF('R-Existing'!$B$12:$B$461,$B66,'R-Existing'!AI$12:AI$461)</f>
        <v>0</v>
      </c>
      <c r="AJ66" s="37">
        <f>SUMIF('R-Existing'!$B$12:$B$461,$B66,'R-Existing'!AJ$12:AJ$461)</f>
        <v>0</v>
      </c>
      <c r="AK66" s="37">
        <f>SUMIF('R-Existing'!$B$12:$B$461,$B66,'R-Existing'!AK$12:AK$461)</f>
        <v>0</v>
      </c>
      <c r="AL66" s="37">
        <f>SUMIF('R-Existing'!$B$12:$B$461,$B66,'R-Existing'!AL$12:AL$461)</f>
        <v>0</v>
      </c>
      <c r="AM66" s="37">
        <f>SUMIF('R-Existing'!$B$12:$B$461,$B66,'R-Existing'!AM$12:AM$461)</f>
        <v>0</v>
      </c>
      <c r="AN66" s="37">
        <f>SUMIF('R-Existing'!$B$12:$B$461,$B66,'R-Existing'!AN$12:AN$461)</f>
        <v>0</v>
      </c>
      <c r="AO66" s="37"/>
      <c r="AP66" s="37"/>
    </row>
    <row r="67" spans="1:42" x14ac:dyDescent="0.2">
      <c r="A67" s="1">
        <f t="shared" si="2"/>
        <v>11</v>
      </c>
      <c r="B67" s="101">
        <f t="shared" si="4"/>
        <v>44895</v>
      </c>
      <c r="C67" s="37">
        <f>SUMIF('R-Existing'!$B$12:$B$461,$B67,'R-Existing'!C$12:C$461)</f>
        <v>0</v>
      </c>
      <c r="D67" s="37">
        <f>SUMIF('R-Existing'!$B$12:$B$461,$B67,'R-Existing'!D$12:D$461)</f>
        <v>1934854.6</v>
      </c>
      <c r="E67" s="37">
        <f>SUMIF('R-Existing'!$B$12:$B$461,$B67,'R-Existing'!E$12:E$461)</f>
        <v>0</v>
      </c>
      <c r="F67" s="37">
        <f>SUMIF('R-Existing'!$B$12:$B$461,$B67,'R-Existing'!F$12:F$461)</f>
        <v>0</v>
      </c>
      <c r="G67" s="37">
        <f>SUMIF('R-Existing'!$B$12:$B$461,$B67,'R-Existing'!G$12:G$461)</f>
        <v>0</v>
      </c>
      <c r="H67" s="37">
        <f>SUMIF('R-Existing'!$B$12:$B$461,$B67,'R-Existing'!H$12:H$461)</f>
        <v>0</v>
      </c>
      <c r="I67" s="37">
        <f>SUMIF('R-Existing'!$B$12:$B$461,$B67,'R-Existing'!I$12:I$461)</f>
        <v>0</v>
      </c>
      <c r="J67" s="37">
        <f>SUMIF('R-Existing'!$B$12:$B$461,$B67,'R-Existing'!J$12:J$461)</f>
        <v>0</v>
      </c>
      <c r="K67" s="37">
        <f>SUMIF('R-Existing'!$B$12:$B$461,$B67,'R-Existing'!K$12:K$461)</f>
        <v>0</v>
      </c>
      <c r="L67" s="37">
        <f>SUMIF('R-Existing'!$B$12:$B$461,$B67,'R-Existing'!L$12:L$461)</f>
        <v>0</v>
      </c>
      <c r="M67" s="37">
        <f>SUMIF('R-Existing'!$B$12:$B$461,$B67,'R-Existing'!M$12:M$461)</f>
        <v>0</v>
      </c>
      <c r="N67" s="37">
        <f>SUMIF('R-Existing'!$B$12:$B$461,$B67,'R-Existing'!N$12:N$461)</f>
        <v>0</v>
      </c>
      <c r="O67" s="37">
        <f>SUMIF('R-Existing'!$B$12:$B$461,$B67,'R-Existing'!O$12:O$461)</f>
        <v>0</v>
      </c>
      <c r="P67" s="37">
        <f>SUMIF('R-Existing'!$B$12:$B$461,$B67,'R-Existing'!P$12:P$461)</f>
        <v>0</v>
      </c>
      <c r="Q67" s="37">
        <f>SUMIF('R-Existing'!$B$12:$B$461,$B67,'R-Existing'!Q$12:Q$461)</f>
        <v>0</v>
      </c>
      <c r="R67" s="37">
        <f>SUMIF('R-Existing'!$B$12:$B$461,$B67,'R-Existing'!R$12:R$461)</f>
        <v>0</v>
      </c>
      <c r="S67" s="37">
        <f>SUMIF('R-Existing'!$B$12:$B$461,$B67,'R-Existing'!S$12:S$461)</f>
        <v>0</v>
      </c>
      <c r="T67" s="37">
        <f>SUMIF('R-Existing'!$B$12:$B$461,$B67,'R-Existing'!T$12:T$461)</f>
        <v>0</v>
      </c>
      <c r="U67" s="37">
        <f>SUMIF('R-Existing'!$B$12:$B$461,$B67,'R-Existing'!U$12:U$461)</f>
        <v>1</v>
      </c>
      <c r="V67" s="37">
        <f>SUMIF('R-Existing'!$B$12:$B$461,$B67,'R-Existing'!V$12:V$461)</f>
        <v>0</v>
      </c>
      <c r="W67" s="37">
        <f>SUMIF('R-Existing'!$B$12:$B$461,$B67,'R-Existing'!W$12:W$461)</f>
        <v>0</v>
      </c>
      <c r="X67" s="37">
        <f>SUMIF('R-Existing'!$B$12:$B$461,$B67,'R-Existing'!X$12:X$461)</f>
        <v>209</v>
      </c>
      <c r="Y67" s="37">
        <f>SUMIF('R-Existing'!$B$12:$B$461,$B67,'R-Existing'!Y$12:Y$461)</f>
        <v>0</v>
      </c>
      <c r="Z67" s="37">
        <f>SUMIF('R-Existing'!$B$12:$B$461,$B67,'R-Existing'!Z$12:Z$461)</f>
        <v>0</v>
      </c>
      <c r="AA67" s="37">
        <f>SUMIF('R-Existing'!$B$12:$B$461,$B67,'R-Existing'!AA$12:AA$461)</f>
        <v>0</v>
      </c>
      <c r="AB67" s="37">
        <f>SUMIF('R-Existing'!$B$12:$B$461,$B67,'R-Existing'!AB$12:AB$461)</f>
        <v>0</v>
      </c>
      <c r="AC67" s="37">
        <f>SUMIF('R-Existing'!$B$12:$B$461,$B67,'R-Existing'!AC$12:AC$461)</f>
        <v>0</v>
      </c>
      <c r="AD67" s="37">
        <f>SUMIF('R-Existing'!$B$12:$B$461,$B67,'R-Existing'!AD$12:AD$461)</f>
        <v>0</v>
      </c>
      <c r="AE67" s="56">
        <f>SUMIF('R-Existing'!$B$12:$B$461,$B67,'R-Existing'!AE$12:AE$461)</f>
        <v>9.6699999999999994E-2</v>
      </c>
      <c r="AF67" s="37">
        <f>SUMIF('R-Existing'!$B$12:$B$461,$B67,'R-Existing'!AF$12:AF$461)</f>
        <v>0</v>
      </c>
      <c r="AG67" s="37">
        <f>SUMIF('R-Existing'!$B$12:$B$461,$B67,'R-Existing'!AG$12:AG$461)</f>
        <v>0</v>
      </c>
      <c r="AH67" s="37">
        <f>SUMIF('R-Existing'!$B$12:$B$461,$B67,'R-Existing'!AH$12:AH$461)</f>
        <v>0</v>
      </c>
      <c r="AI67" s="37">
        <f>SUMIF('R-Existing'!$B$12:$B$461,$B67,'R-Existing'!AI$12:AI$461)</f>
        <v>0</v>
      </c>
      <c r="AJ67" s="37">
        <f>SUMIF('R-Existing'!$B$12:$B$461,$B67,'R-Existing'!AJ$12:AJ$461)</f>
        <v>0</v>
      </c>
      <c r="AK67" s="37">
        <f>SUMIF('R-Existing'!$B$12:$B$461,$B67,'R-Existing'!AK$12:AK$461)</f>
        <v>0</v>
      </c>
      <c r="AL67" s="37">
        <f>SUMIF('R-Existing'!$B$12:$B$461,$B67,'R-Existing'!AL$12:AL$461)</f>
        <v>0</v>
      </c>
      <c r="AM67" s="37">
        <f>SUMIF('R-Existing'!$B$12:$B$461,$B67,'R-Existing'!AM$12:AM$461)</f>
        <v>0</v>
      </c>
      <c r="AN67" s="37">
        <f>SUMIF('R-Existing'!$B$12:$B$461,$B67,'R-Existing'!AN$12:AN$461)</f>
        <v>0</v>
      </c>
      <c r="AO67" s="37"/>
      <c r="AP67" s="37"/>
    </row>
    <row r="68" spans="1:42" x14ac:dyDescent="0.2">
      <c r="A68" s="1">
        <f t="shared" si="2"/>
        <v>12</v>
      </c>
      <c r="B68" s="101">
        <f t="shared" si="4"/>
        <v>44926</v>
      </c>
      <c r="C68" s="37">
        <f>SUMIF('R-Existing'!$B$12:$B$461,$B68,'R-Existing'!C$12:C$461)</f>
        <v>0</v>
      </c>
      <c r="D68" s="37">
        <f>SUMIF('R-Existing'!$B$12:$B$461,$B68,'R-Existing'!D$12:D$461)</f>
        <v>1934854.6</v>
      </c>
      <c r="E68" s="37">
        <f>SUMIF('R-Existing'!$B$12:$B$461,$B68,'R-Existing'!E$12:E$461)</f>
        <v>0</v>
      </c>
      <c r="F68" s="37">
        <f>SUMIF('R-Existing'!$B$12:$B$461,$B68,'R-Existing'!F$12:F$461)</f>
        <v>0</v>
      </c>
      <c r="G68" s="37">
        <f>SUMIF('R-Existing'!$B$12:$B$461,$B68,'R-Existing'!G$12:G$461)</f>
        <v>0</v>
      </c>
      <c r="H68" s="37">
        <f>SUMIF('R-Existing'!$B$12:$B$461,$B68,'R-Existing'!H$12:H$461)</f>
        <v>0</v>
      </c>
      <c r="I68" s="37">
        <f>SUMIF('R-Existing'!$B$12:$B$461,$B68,'R-Existing'!I$12:I$461)</f>
        <v>0</v>
      </c>
      <c r="J68" s="37">
        <f>SUMIF('R-Existing'!$B$12:$B$461,$B68,'R-Existing'!J$12:J$461)</f>
        <v>0</v>
      </c>
      <c r="K68" s="37">
        <f>SUMIF('R-Existing'!$B$12:$B$461,$B68,'R-Existing'!K$12:K$461)</f>
        <v>0</v>
      </c>
      <c r="L68" s="37">
        <f>SUMIF('R-Existing'!$B$12:$B$461,$B68,'R-Existing'!L$12:L$461)</f>
        <v>0</v>
      </c>
      <c r="M68" s="37">
        <f>SUMIF('R-Existing'!$B$12:$B$461,$B68,'R-Existing'!M$12:M$461)</f>
        <v>0</v>
      </c>
      <c r="N68" s="37">
        <f>SUMIF('R-Existing'!$B$12:$B$461,$B68,'R-Existing'!N$12:N$461)</f>
        <v>0</v>
      </c>
      <c r="O68" s="37">
        <f>SUMIF('R-Existing'!$B$12:$B$461,$B68,'R-Existing'!O$12:O$461)</f>
        <v>0</v>
      </c>
      <c r="P68" s="37">
        <f>SUMIF('R-Existing'!$B$12:$B$461,$B68,'R-Existing'!P$12:P$461)</f>
        <v>0</v>
      </c>
      <c r="Q68" s="37">
        <f>SUMIF('R-Existing'!$B$12:$B$461,$B68,'R-Existing'!Q$12:Q$461)</f>
        <v>0</v>
      </c>
      <c r="R68" s="37">
        <f>SUMIF('R-Existing'!$B$12:$B$461,$B68,'R-Existing'!R$12:R$461)</f>
        <v>0</v>
      </c>
      <c r="S68" s="37">
        <f>SUMIF('R-Existing'!$B$12:$B$461,$B68,'R-Existing'!S$12:S$461)</f>
        <v>0</v>
      </c>
      <c r="T68" s="37">
        <f>SUMIF('R-Existing'!$B$12:$B$461,$B68,'R-Existing'!T$12:T$461)</f>
        <v>0</v>
      </c>
      <c r="U68" s="37">
        <f>SUMIF('R-Existing'!$B$12:$B$461,$B68,'R-Existing'!U$12:U$461)</f>
        <v>1</v>
      </c>
      <c r="V68" s="37">
        <f>SUMIF('R-Existing'!$B$12:$B$461,$B68,'R-Existing'!V$12:V$461)</f>
        <v>0</v>
      </c>
      <c r="W68" s="37">
        <f>SUMIF('R-Existing'!$B$12:$B$461,$B68,'R-Existing'!W$12:W$461)</f>
        <v>0</v>
      </c>
      <c r="X68" s="37">
        <f>SUMIF('R-Existing'!$B$12:$B$461,$B68,'R-Existing'!X$12:X$461)</f>
        <v>209</v>
      </c>
      <c r="Y68" s="37">
        <f>SUMIF('R-Existing'!$B$12:$B$461,$B68,'R-Existing'!Y$12:Y$461)</f>
        <v>0</v>
      </c>
      <c r="Z68" s="37">
        <f>SUMIF('R-Existing'!$B$12:$B$461,$B68,'R-Existing'!Z$12:Z$461)</f>
        <v>0</v>
      </c>
      <c r="AA68" s="37">
        <f>SUMIF('R-Existing'!$B$12:$B$461,$B68,'R-Existing'!AA$12:AA$461)</f>
        <v>0</v>
      </c>
      <c r="AB68" s="37">
        <f>SUMIF('R-Existing'!$B$12:$B$461,$B68,'R-Existing'!AB$12:AB$461)</f>
        <v>0</v>
      </c>
      <c r="AC68" s="37">
        <f>SUMIF('R-Existing'!$B$12:$B$461,$B68,'R-Existing'!AC$12:AC$461)</f>
        <v>0</v>
      </c>
      <c r="AD68" s="37">
        <f>SUMIF('R-Existing'!$B$12:$B$461,$B68,'R-Existing'!AD$12:AD$461)</f>
        <v>0</v>
      </c>
      <c r="AE68" s="56">
        <f>SUMIF('R-Existing'!$B$12:$B$461,$B68,'R-Existing'!AE$12:AE$461)</f>
        <v>9.6699999999999994E-2</v>
      </c>
      <c r="AF68" s="37">
        <f>SUMIF('R-Existing'!$B$12:$B$461,$B68,'R-Existing'!AF$12:AF$461)</f>
        <v>0</v>
      </c>
      <c r="AG68" s="37">
        <f>SUMIF('R-Existing'!$B$12:$B$461,$B68,'R-Existing'!AG$12:AG$461)</f>
        <v>0</v>
      </c>
      <c r="AH68" s="37">
        <f>SUMIF('R-Existing'!$B$12:$B$461,$B68,'R-Existing'!AH$12:AH$461)</f>
        <v>0</v>
      </c>
      <c r="AI68" s="37">
        <f>SUMIF('R-Existing'!$B$12:$B$461,$B68,'R-Existing'!AI$12:AI$461)</f>
        <v>0</v>
      </c>
      <c r="AJ68" s="37">
        <f>SUMIF('R-Existing'!$B$12:$B$461,$B68,'R-Existing'!AJ$12:AJ$461)</f>
        <v>0</v>
      </c>
      <c r="AK68" s="37">
        <f>SUMIF('R-Existing'!$B$12:$B$461,$B68,'R-Existing'!AK$12:AK$461)</f>
        <v>0</v>
      </c>
      <c r="AL68" s="37">
        <f>SUMIF('R-Existing'!$B$12:$B$461,$B68,'R-Existing'!AL$12:AL$461)</f>
        <v>0</v>
      </c>
      <c r="AM68" s="37">
        <f>SUMIF('R-Existing'!$B$12:$B$461,$B68,'R-Existing'!AM$12:AM$461)</f>
        <v>0</v>
      </c>
      <c r="AN68" s="37">
        <f>SUMIF('R-Existing'!$B$12:$B$461,$B68,'R-Existing'!AN$12:AN$461)</f>
        <v>0</v>
      </c>
      <c r="AO68" s="37"/>
      <c r="AP68" s="37"/>
    </row>
    <row r="69" spans="1:42" x14ac:dyDescent="0.2">
      <c r="A69" s="1">
        <f t="shared" si="2"/>
        <v>1</v>
      </c>
      <c r="B69" s="101">
        <f t="shared" si="4"/>
        <v>44957</v>
      </c>
      <c r="C69" s="37">
        <f>SUMIF('R-Existing'!$B$12:$B$461,$B69,'R-Existing'!C$12:C$461)</f>
        <v>0</v>
      </c>
      <c r="D69" s="37">
        <f>SUMIF('R-Existing'!$B$12:$B$461,$B69,'R-Existing'!D$12:D$461)</f>
        <v>1934854.6</v>
      </c>
      <c r="E69" s="37">
        <f>SUMIF('R-Existing'!$B$12:$B$461,$B69,'R-Existing'!E$12:E$461)</f>
        <v>0</v>
      </c>
      <c r="F69" s="37">
        <f>SUMIF('R-Existing'!$B$12:$B$461,$B69,'R-Existing'!F$12:F$461)</f>
        <v>0</v>
      </c>
      <c r="G69" s="37">
        <f>SUMIF('R-Existing'!$B$12:$B$461,$B69,'R-Existing'!G$12:G$461)</f>
        <v>0</v>
      </c>
      <c r="H69" s="37">
        <f>SUMIF('R-Existing'!$B$12:$B$461,$B69,'R-Existing'!H$12:H$461)</f>
        <v>0</v>
      </c>
      <c r="I69" s="37">
        <f>SUMIF('R-Existing'!$B$12:$B$461,$B69,'R-Existing'!I$12:I$461)</f>
        <v>0</v>
      </c>
      <c r="J69" s="37">
        <f>SUMIF('R-Existing'!$B$12:$B$461,$B69,'R-Existing'!J$12:J$461)</f>
        <v>0</v>
      </c>
      <c r="K69" s="37">
        <f>SUMIF('R-Existing'!$B$12:$B$461,$B69,'R-Existing'!K$12:K$461)</f>
        <v>0</v>
      </c>
      <c r="L69" s="37">
        <f>SUMIF('R-Existing'!$B$12:$B$461,$B69,'R-Existing'!L$12:L$461)</f>
        <v>0</v>
      </c>
      <c r="M69" s="37">
        <f>SUMIF('R-Existing'!$B$12:$B$461,$B69,'R-Existing'!M$12:M$461)</f>
        <v>0</v>
      </c>
      <c r="N69" s="37">
        <f>SUMIF('R-Existing'!$B$12:$B$461,$B69,'R-Existing'!N$12:N$461)</f>
        <v>0</v>
      </c>
      <c r="O69" s="37">
        <f>SUMIF('R-Existing'!$B$12:$B$461,$B69,'R-Existing'!O$12:O$461)</f>
        <v>0</v>
      </c>
      <c r="P69" s="37">
        <f>SUMIF('R-Existing'!$B$12:$B$461,$B69,'R-Existing'!P$12:P$461)</f>
        <v>0</v>
      </c>
      <c r="Q69" s="37">
        <f>SUMIF('R-Existing'!$B$12:$B$461,$B69,'R-Existing'!Q$12:Q$461)</f>
        <v>0</v>
      </c>
      <c r="R69" s="37">
        <f>SUMIF('R-Existing'!$B$12:$B$461,$B69,'R-Existing'!R$12:R$461)</f>
        <v>0</v>
      </c>
      <c r="S69" s="37">
        <f>SUMIF('R-Existing'!$B$12:$B$461,$B69,'R-Existing'!S$12:S$461)</f>
        <v>0</v>
      </c>
      <c r="T69" s="37">
        <f>SUMIF('R-Existing'!$B$12:$B$461,$B69,'R-Existing'!T$12:T$461)</f>
        <v>0</v>
      </c>
      <c r="U69" s="37">
        <f>SUMIF('R-Existing'!$B$12:$B$461,$B69,'R-Existing'!U$12:U$461)</f>
        <v>1</v>
      </c>
      <c r="V69" s="37">
        <f>SUMIF('R-Existing'!$B$12:$B$461,$B69,'R-Existing'!V$12:V$461)</f>
        <v>0</v>
      </c>
      <c r="W69" s="37">
        <f>SUMIF('R-Existing'!$B$12:$B$461,$B69,'R-Existing'!W$12:W$461)</f>
        <v>0</v>
      </c>
      <c r="X69" s="37">
        <f>SUMIF('R-Existing'!$B$12:$B$461,$B69,'R-Existing'!X$12:X$461)</f>
        <v>209</v>
      </c>
      <c r="Y69" s="37">
        <f>SUMIF('R-Existing'!$B$12:$B$461,$B69,'R-Existing'!Y$12:Y$461)</f>
        <v>0</v>
      </c>
      <c r="Z69" s="37">
        <f>SUMIF('R-Existing'!$B$12:$B$461,$B69,'R-Existing'!Z$12:Z$461)</f>
        <v>0</v>
      </c>
      <c r="AA69" s="37">
        <f>SUMIF('R-Existing'!$B$12:$B$461,$B69,'R-Existing'!AA$12:AA$461)</f>
        <v>0</v>
      </c>
      <c r="AB69" s="37">
        <f>SUMIF('R-Existing'!$B$12:$B$461,$B69,'R-Existing'!AB$12:AB$461)</f>
        <v>0</v>
      </c>
      <c r="AC69" s="37">
        <f>SUMIF('R-Existing'!$B$12:$B$461,$B69,'R-Existing'!AC$12:AC$461)</f>
        <v>0</v>
      </c>
      <c r="AD69" s="37">
        <f>SUMIF('R-Existing'!$B$12:$B$461,$B69,'R-Existing'!AD$12:AD$461)</f>
        <v>0</v>
      </c>
      <c r="AE69" s="56">
        <f>SUMIF('R-Existing'!$B$12:$B$461,$B69,'R-Existing'!AE$12:AE$461)</f>
        <v>9.6699999999999994E-2</v>
      </c>
      <c r="AF69" s="37">
        <f>SUMIF('R-Existing'!$B$12:$B$461,$B69,'R-Existing'!AF$12:AF$461)</f>
        <v>0</v>
      </c>
      <c r="AG69" s="37">
        <f>SUMIF('R-Existing'!$B$12:$B$461,$B69,'R-Existing'!AG$12:AG$461)</f>
        <v>0</v>
      </c>
      <c r="AH69" s="37">
        <f>SUMIF('R-Existing'!$B$12:$B$461,$B69,'R-Existing'!AH$12:AH$461)</f>
        <v>0</v>
      </c>
      <c r="AI69" s="37">
        <f>SUMIF('R-Existing'!$B$12:$B$461,$B69,'R-Existing'!AI$12:AI$461)</f>
        <v>0</v>
      </c>
      <c r="AJ69" s="37">
        <f>SUMIF('R-Existing'!$B$12:$B$461,$B69,'R-Existing'!AJ$12:AJ$461)</f>
        <v>0</v>
      </c>
      <c r="AK69" s="37">
        <f>SUMIF('R-Existing'!$B$12:$B$461,$B69,'R-Existing'!AK$12:AK$461)</f>
        <v>0</v>
      </c>
      <c r="AL69" s="37">
        <f>SUMIF('R-Existing'!$B$12:$B$461,$B69,'R-Existing'!AL$12:AL$461)</f>
        <v>0</v>
      </c>
      <c r="AM69" s="37">
        <f>SUMIF('R-Existing'!$B$12:$B$461,$B69,'R-Existing'!AM$12:AM$461)</f>
        <v>0</v>
      </c>
      <c r="AN69" s="37">
        <f>SUMIF('R-Existing'!$B$12:$B$461,$B69,'R-Existing'!AN$12:AN$461)</f>
        <v>0</v>
      </c>
      <c r="AO69" s="37"/>
      <c r="AP69" s="37"/>
    </row>
    <row r="70" spans="1:42" x14ac:dyDescent="0.2">
      <c r="A70" s="1">
        <f t="shared" si="2"/>
        <v>2</v>
      </c>
      <c r="B70" s="101">
        <f t="shared" si="4"/>
        <v>44985</v>
      </c>
      <c r="C70" s="37">
        <f>SUMIF('R-Existing'!$B$12:$B$461,$B70,'R-Existing'!C$12:C$461)</f>
        <v>0</v>
      </c>
      <c r="D70" s="37">
        <f>SUMIF('R-Existing'!$B$12:$B$461,$B70,'R-Existing'!D$12:D$461)</f>
        <v>1934854.6</v>
      </c>
      <c r="E70" s="37">
        <f>SUMIF('R-Existing'!$B$12:$B$461,$B70,'R-Existing'!E$12:E$461)</f>
        <v>0</v>
      </c>
      <c r="F70" s="37">
        <f>SUMIF('R-Existing'!$B$12:$B$461,$B70,'R-Existing'!F$12:F$461)</f>
        <v>0</v>
      </c>
      <c r="G70" s="37">
        <f>SUMIF('R-Existing'!$B$12:$B$461,$B70,'R-Existing'!G$12:G$461)</f>
        <v>0</v>
      </c>
      <c r="H70" s="37">
        <f>SUMIF('R-Existing'!$B$12:$B$461,$B70,'R-Existing'!H$12:H$461)</f>
        <v>0</v>
      </c>
      <c r="I70" s="37">
        <f>SUMIF('R-Existing'!$B$12:$B$461,$B70,'R-Existing'!I$12:I$461)</f>
        <v>0</v>
      </c>
      <c r="J70" s="37">
        <f>SUMIF('R-Existing'!$B$12:$B$461,$B70,'R-Existing'!J$12:J$461)</f>
        <v>0</v>
      </c>
      <c r="K70" s="37">
        <f>SUMIF('R-Existing'!$B$12:$B$461,$B70,'R-Existing'!K$12:K$461)</f>
        <v>0</v>
      </c>
      <c r="L70" s="37">
        <f>SUMIF('R-Existing'!$B$12:$B$461,$B70,'R-Existing'!L$12:L$461)</f>
        <v>0</v>
      </c>
      <c r="M70" s="37">
        <f>SUMIF('R-Existing'!$B$12:$B$461,$B70,'R-Existing'!M$12:M$461)</f>
        <v>0</v>
      </c>
      <c r="N70" s="37">
        <f>SUMIF('R-Existing'!$B$12:$B$461,$B70,'R-Existing'!N$12:N$461)</f>
        <v>0</v>
      </c>
      <c r="O70" s="37">
        <f>SUMIF('R-Existing'!$B$12:$B$461,$B70,'R-Existing'!O$12:O$461)</f>
        <v>0</v>
      </c>
      <c r="P70" s="37">
        <f>SUMIF('R-Existing'!$B$12:$B$461,$B70,'R-Existing'!P$12:P$461)</f>
        <v>0</v>
      </c>
      <c r="Q70" s="37">
        <f>SUMIF('R-Existing'!$B$12:$B$461,$B70,'R-Existing'!Q$12:Q$461)</f>
        <v>0</v>
      </c>
      <c r="R70" s="37">
        <f>SUMIF('R-Existing'!$B$12:$B$461,$B70,'R-Existing'!R$12:R$461)</f>
        <v>0</v>
      </c>
      <c r="S70" s="37">
        <f>SUMIF('R-Existing'!$B$12:$B$461,$B70,'R-Existing'!S$12:S$461)</f>
        <v>0</v>
      </c>
      <c r="T70" s="37">
        <f>SUMIF('R-Existing'!$B$12:$B$461,$B70,'R-Existing'!T$12:T$461)</f>
        <v>0</v>
      </c>
      <c r="U70" s="37">
        <f>SUMIF('R-Existing'!$B$12:$B$461,$B70,'R-Existing'!U$12:U$461)</f>
        <v>1</v>
      </c>
      <c r="V70" s="37">
        <f>SUMIF('R-Existing'!$B$12:$B$461,$B70,'R-Existing'!V$12:V$461)</f>
        <v>0</v>
      </c>
      <c r="W70" s="37">
        <f>SUMIF('R-Existing'!$B$12:$B$461,$B70,'R-Existing'!W$12:W$461)</f>
        <v>0</v>
      </c>
      <c r="X70" s="37">
        <f>SUMIF('R-Existing'!$B$12:$B$461,$B70,'R-Existing'!X$12:X$461)</f>
        <v>209</v>
      </c>
      <c r="Y70" s="37">
        <f>SUMIF('R-Existing'!$B$12:$B$461,$B70,'R-Existing'!Y$12:Y$461)</f>
        <v>0</v>
      </c>
      <c r="Z70" s="37">
        <f>SUMIF('R-Existing'!$B$12:$B$461,$B70,'R-Existing'!Z$12:Z$461)</f>
        <v>0</v>
      </c>
      <c r="AA70" s="37">
        <f>SUMIF('R-Existing'!$B$12:$B$461,$B70,'R-Existing'!AA$12:AA$461)</f>
        <v>0</v>
      </c>
      <c r="AB70" s="37">
        <f>SUMIF('R-Existing'!$B$12:$B$461,$B70,'R-Existing'!AB$12:AB$461)</f>
        <v>0</v>
      </c>
      <c r="AC70" s="37">
        <f>SUMIF('R-Existing'!$B$12:$B$461,$B70,'R-Existing'!AC$12:AC$461)</f>
        <v>0</v>
      </c>
      <c r="AD70" s="37">
        <f>SUMIF('R-Existing'!$B$12:$B$461,$B70,'R-Existing'!AD$12:AD$461)</f>
        <v>0</v>
      </c>
      <c r="AE70" s="56">
        <f>SUMIF('R-Existing'!$B$12:$B$461,$B70,'R-Existing'!AE$12:AE$461)</f>
        <v>9.6699999999999994E-2</v>
      </c>
      <c r="AF70" s="37">
        <f>SUMIF('R-Existing'!$B$12:$B$461,$B70,'R-Existing'!AF$12:AF$461)</f>
        <v>0</v>
      </c>
      <c r="AG70" s="37">
        <f>SUMIF('R-Existing'!$B$12:$B$461,$B70,'R-Existing'!AG$12:AG$461)</f>
        <v>0</v>
      </c>
      <c r="AH70" s="37">
        <f>SUMIF('R-Existing'!$B$12:$B$461,$B70,'R-Existing'!AH$12:AH$461)</f>
        <v>0</v>
      </c>
      <c r="AI70" s="37">
        <f>SUMIF('R-Existing'!$B$12:$B$461,$B70,'R-Existing'!AI$12:AI$461)</f>
        <v>0</v>
      </c>
      <c r="AJ70" s="37">
        <f>SUMIF('R-Existing'!$B$12:$B$461,$B70,'R-Existing'!AJ$12:AJ$461)</f>
        <v>0</v>
      </c>
      <c r="AK70" s="37">
        <f>SUMIF('R-Existing'!$B$12:$B$461,$B70,'R-Existing'!AK$12:AK$461)</f>
        <v>0</v>
      </c>
      <c r="AL70" s="37">
        <f>SUMIF('R-Existing'!$B$12:$B$461,$B70,'R-Existing'!AL$12:AL$461)</f>
        <v>0</v>
      </c>
      <c r="AM70" s="37">
        <f>SUMIF('R-Existing'!$B$12:$B$461,$B70,'R-Existing'!AM$12:AM$461)</f>
        <v>0</v>
      </c>
      <c r="AN70" s="37">
        <f>SUMIF('R-Existing'!$B$12:$B$461,$B70,'R-Existing'!AN$12:AN$461)</f>
        <v>0</v>
      </c>
      <c r="AO70" s="37"/>
      <c r="AP70" s="37"/>
    </row>
    <row r="71" spans="1:42" x14ac:dyDescent="0.2">
      <c r="A71" s="1">
        <f t="shared" si="2"/>
        <v>3</v>
      </c>
      <c r="B71" s="101">
        <f t="shared" si="4"/>
        <v>45016</v>
      </c>
      <c r="C71" s="37">
        <f>SUMIF('R-Existing'!$B$12:$B$461,$B71,'R-Existing'!C$12:C$461)</f>
        <v>0</v>
      </c>
      <c r="D71" s="37">
        <f>SUMIF('R-Existing'!$B$12:$B$461,$B71,'R-Existing'!D$12:D$461)</f>
        <v>1934854.6</v>
      </c>
      <c r="E71" s="37">
        <f>SUMIF('R-Existing'!$B$12:$B$461,$B71,'R-Existing'!E$12:E$461)</f>
        <v>0</v>
      </c>
      <c r="F71" s="37">
        <f>SUMIF('R-Existing'!$B$12:$B$461,$B71,'R-Existing'!F$12:F$461)</f>
        <v>0</v>
      </c>
      <c r="G71" s="37">
        <f>SUMIF('R-Existing'!$B$12:$B$461,$B71,'R-Existing'!G$12:G$461)</f>
        <v>0</v>
      </c>
      <c r="H71" s="37">
        <f>SUMIF('R-Existing'!$B$12:$B$461,$B71,'R-Existing'!H$12:H$461)</f>
        <v>0</v>
      </c>
      <c r="I71" s="37">
        <f>SUMIF('R-Existing'!$B$12:$B$461,$B71,'R-Existing'!I$12:I$461)</f>
        <v>0</v>
      </c>
      <c r="J71" s="37">
        <f>SUMIF('R-Existing'!$B$12:$B$461,$B71,'R-Existing'!J$12:J$461)</f>
        <v>0</v>
      </c>
      <c r="K71" s="37">
        <f>SUMIF('R-Existing'!$B$12:$B$461,$B71,'R-Existing'!K$12:K$461)</f>
        <v>0</v>
      </c>
      <c r="L71" s="37">
        <f>SUMIF('R-Existing'!$B$12:$B$461,$B71,'R-Existing'!L$12:L$461)</f>
        <v>0</v>
      </c>
      <c r="M71" s="37">
        <f>SUMIF('R-Existing'!$B$12:$B$461,$B71,'R-Existing'!M$12:M$461)</f>
        <v>0</v>
      </c>
      <c r="N71" s="37">
        <f>SUMIF('R-Existing'!$B$12:$B$461,$B71,'R-Existing'!N$12:N$461)</f>
        <v>0</v>
      </c>
      <c r="O71" s="37">
        <f>SUMIF('R-Existing'!$B$12:$B$461,$B71,'R-Existing'!O$12:O$461)</f>
        <v>0</v>
      </c>
      <c r="P71" s="37">
        <f>SUMIF('R-Existing'!$B$12:$B$461,$B71,'R-Existing'!P$12:P$461)</f>
        <v>0</v>
      </c>
      <c r="Q71" s="37">
        <f>SUMIF('R-Existing'!$B$12:$B$461,$B71,'R-Existing'!Q$12:Q$461)</f>
        <v>0</v>
      </c>
      <c r="R71" s="37">
        <f>SUMIF('R-Existing'!$B$12:$B$461,$B71,'R-Existing'!R$12:R$461)</f>
        <v>0</v>
      </c>
      <c r="S71" s="37">
        <f>SUMIF('R-Existing'!$B$12:$B$461,$B71,'R-Existing'!S$12:S$461)</f>
        <v>0</v>
      </c>
      <c r="T71" s="37">
        <f>SUMIF('R-Existing'!$B$12:$B$461,$B71,'R-Existing'!T$12:T$461)</f>
        <v>0</v>
      </c>
      <c r="U71" s="37">
        <f>SUMIF('R-Existing'!$B$12:$B$461,$B71,'R-Existing'!U$12:U$461)</f>
        <v>1</v>
      </c>
      <c r="V71" s="37">
        <f>SUMIF('R-Existing'!$B$12:$B$461,$B71,'R-Existing'!V$12:V$461)</f>
        <v>0</v>
      </c>
      <c r="W71" s="37">
        <f>SUMIF('R-Existing'!$B$12:$B$461,$B71,'R-Existing'!W$12:W$461)</f>
        <v>0</v>
      </c>
      <c r="X71" s="37">
        <f>SUMIF('R-Existing'!$B$12:$B$461,$B71,'R-Existing'!X$12:X$461)</f>
        <v>209</v>
      </c>
      <c r="Y71" s="37">
        <f>SUMIF('R-Existing'!$B$12:$B$461,$B71,'R-Existing'!Y$12:Y$461)</f>
        <v>0</v>
      </c>
      <c r="Z71" s="37">
        <f>SUMIF('R-Existing'!$B$12:$B$461,$B71,'R-Existing'!Z$12:Z$461)</f>
        <v>0</v>
      </c>
      <c r="AA71" s="37">
        <f>SUMIF('R-Existing'!$B$12:$B$461,$B71,'R-Existing'!AA$12:AA$461)</f>
        <v>0</v>
      </c>
      <c r="AB71" s="37">
        <f>SUMIF('R-Existing'!$B$12:$B$461,$B71,'R-Existing'!AB$12:AB$461)</f>
        <v>0</v>
      </c>
      <c r="AC71" s="37">
        <f>SUMIF('R-Existing'!$B$12:$B$461,$B71,'R-Existing'!AC$12:AC$461)</f>
        <v>0</v>
      </c>
      <c r="AD71" s="37">
        <f>SUMIF('R-Existing'!$B$12:$B$461,$B71,'R-Existing'!AD$12:AD$461)</f>
        <v>0</v>
      </c>
      <c r="AE71" s="56">
        <f>SUMIF('R-Existing'!$B$12:$B$461,$B71,'R-Existing'!AE$12:AE$461)</f>
        <v>9.6699999999999994E-2</v>
      </c>
      <c r="AF71" s="37">
        <f>SUMIF('R-Existing'!$B$12:$B$461,$B71,'R-Existing'!AF$12:AF$461)</f>
        <v>0</v>
      </c>
      <c r="AG71" s="37">
        <f>SUMIF('R-Existing'!$B$12:$B$461,$B71,'R-Existing'!AG$12:AG$461)</f>
        <v>0</v>
      </c>
      <c r="AH71" s="37">
        <f>SUMIF('R-Existing'!$B$12:$B$461,$B71,'R-Existing'!AH$12:AH$461)</f>
        <v>0</v>
      </c>
      <c r="AI71" s="37">
        <f>SUMIF('R-Existing'!$B$12:$B$461,$B71,'R-Existing'!AI$12:AI$461)</f>
        <v>0</v>
      </c>
      <c r="AJ71" s="37">
        <f>SUMIF('R-Existing'!$B$12:$B$461,$B71,'R-Existing'!AJ$12:AJ$461)</f>
        <v>0</v>
      </c>
      <c r="AK71" s="37">
        <f>SUMIF('R-Existing'!$B$12:$B$461,$B71,'R-Existing'!AK$12:AK$461)</f>
        <v>0</v>
      </c>
      <c r="AL71" s="37">
        <f>SUMIF('R-Existing'!$B$12:$B$461,$B71,'R-Existing'!AL$12:AL$461)</f>
        <v>0</v>
      </c>
      <c r="AM71" s="37">
        <f>SUMIF('R-Existing'!$B$12:$B$461,$B71,'R-Existing'!AM$12:AM$461)</f>
        <v>0</v>
      </c>
      <c r="AN71" s="37">
        <f>SUMIF('R-Existing'!$B$12:$B$461,$B71,'R-Existing'!AN$12:AN$461)</f>
        <v>0</v>
      </c>
      <c r="AO71" s="37"/>
      <c r="AP71" s="37"/>
    </row>
    <row r="72" spans="1:42" x14ac:dyDescent="0.2">
      <c r="A72" s="1">
        <f t="shared" si="2"/>
        <v>4</v>
      </c>
      <c r="B72" s="101">
        <f t="shared" si="4"/>
        <v>45046</v>
      </c>
      <c r="C72" s="37">
        <f>SUMIF('R-Existing'!$B$12:$B$461,$B72,'R-Existing'!C$12:C$461)</f>
        <v>0</v>
      </c>
      <c r="D72" s="37">
        <f>SUMIF('R-Existing'!$B$12:$B$461,$B72,'R-Existing'!D$12:D$461)</f>
        <v>1934854.6</v>
      </c>
      <c r="E72" s="37">
        <f>SUMIF('R-Existing'!$B$12:$B$461,$B72,'R-Existing'!E$12:E$461)</f>
        <v>0</v>
      </c>
      <c r="F72" s="37">
        <f>SUMIF('R-Existing'!$B$12:$B$461,$B72,'R-Existing'!F$12:F$461)</f>
        <v>0</v>
      </c>
      <c r="G72" s="37">
        <f>SUMIF('R-Existing'!$B$12:$B$461,$B72,'R-Existing'!G$12:G$461)</f>
        <v>0</v>
      </c>
      <c r="H72" s="37">
        <f>SUMIF('R-Existing'!$B$12:$B$461,$B72,'R-Existing'!H$12:H$461)</f>
        <v>0</v>
      </c>
      <c r="I72" s="37">
        <f>SUMIF('R-Existing'!$B$12:$B$461,$B72,'R-Existing'!I$12:I$461)</f>
        <v>0</v>
      </c>
      <c r="J72" s="37">
        <f>SUMIF('R-Existing'!$B$12:$B$461,$B72,'R-Existing'!J$12:J$461)</f>
        <v>0</v>
      </c>
      <c r="K72" s="37">
        <f>SUMIF('R-Existing'!$B$12:$B$461,$B72,'R-Existing'!K$12:K$461)</f>
        <v>0</v>
      </c>
      <c r="L72" s="37">
        <f>SUMIF('R-Existing'!$B$12:$B$461,$B72,'R-Existing'!L$12:L$461)</f>
        <v>0</v>
      </c>
      <c r="M72" s="37">
        <f>SUMIF('R-Existing'!$B$12:$B$461,$B72,'R-Existing'!M$12:M$461)</f>
        <v>0</v>
      </c>
      <c r="N72" s="37">
        <f>SUMIF('R-Existing'!$B$12:$B$461,$B72,'R-Existing'!N$12:N$461)</f>
        <v>0</v>
      </c>
      <c r="O72" s="37">
        <f>SUMIF('R-Existing'!$B$12:$B$461,$B72,'R-Existing'!O$12:O$461)</f>
        <v>0</v>
      </c>
      <c r="P72" s="37">
        <f>SUMIF('R-Existing'!$B$12:$B$461,$B72,'R-Existing'!P$12:P$461)</f>
        <v>0</v>
      </c>
      <c r="Q72" s="37">
        <f>SUMIF('R-Existing'!$B$12:$B$461,$B72,'R-Existing'!Q$12:Q$461)</f>
        <v>0</v>
      </c>
      <c r="R72" s="37">
        <f>SUMIF('R-Existing'!$B$12:$B$461,$B72,'R-Existing'!R$12:R$461)</f>
        <v>0</v>
      </c>
      <c r="S72" s="37">
        <f>SUMIF('R-Existing'!$B$12:$B$461,$B72,'R-Existing'!S$12:S$461)</f>
        <v>0</v>
      </c>
      <c r="T72" s="37">
        <f>SUMIF('R-Existing'!$B$12:$B$461,$B72,'R-Existing'!T$12:T$461)</f>
        <v>0</v>
      </c>
      <c r="U72" s="37">
        <f>SUMIF('R-Existing'!$B$12:$B$461,$B72,'R-Existing'!U$12:U$461)</f>
        <v>1</v>
      </c>
      <c r="V72" s="37">
        <f>SUMIF('R-Existing'!$B$12:$B$461,$B72,'R-Existing'!V$12:V$461)</f>
        <v>0</v>
      </c>
      <c r="W72" s="37">
        <f>SUMIF('R-Existing'!$B$12:$B$461,$B72,'R-Existing'!W$12:W$461)</f>
        <v>0</v>
      </c>
      <c r="X72" s="37">
        <f>SUMIF('R-Existing'!$B$12:$B$461,$B72,'R-Existing'!X$12:X$461)</f>
        <v>209</v>
      </c>
      <c r="Y72" s="37">
        <f>SUMIF('R-Existing'!$B$12:$B$461,$B72,'R-Existing'!Y$12:Y$461)</f>
        <v>0</v>
      </c>
      <c r="Z72" s="37">
        <f>SUMIF('R-Existing'!$B$12:$B$461,$B72,'R-Existing'!Z$12:Z$461)</f>
        <v>0</v>
      </c>
      <c r="AA72" s="37">
        <f>SUMIF('R-Existing'!$B$12:$B$461,$B72,'R-Existing'!AA$12:AA$461)</f>
        <v>0</v>
      </c>
      <c r="AB72" s="37">
        <f>SUMIF('R-Existing'!$B$12:$B$461,$B72,'R-Existing'!AB$12:AB$461)</f>
        <v>0</v>
      </c>
      <c r="AC72" s="37">
        <f>SUMIF('R-Existing'!$B$12:$B$461,$B72,'R-Existing'!AC$12:AC$461)</f>
        <v>0</v>
      </c>
      <c r="AD72" s="37">
        <f>SUMIF('R-Existing'!$B$12:$B$461,$B72,'R-Existing'!AD$12:AD$461)</f>
        <v>0</v>
      </c>
      <c r="AE72" s="56">
        <f>SUMIF('R-Existing'!$B$12:$B$461,$B72,'R-Existing'!AE$12:AE$461)</f>
        <v>9.6699999999999994E-2</v>
      </c>
      <c r="AF72" s="37">
        <f>SUMIF('R-Existing'!$B$12:$B$461,$B72,'R-Existing'!AF$12:AF$461)</f>
        <v>0</v>
      </c>
      <c r="AG72" s="37">
        <f>SUMIF('R-Existing'!$B$12:$B$461,$B72,'R-Existing'!AG$12:AG$461)</f>
        <v>0</v>
      </c>
      <c r="AH72" s="37">
        <f>SUMIF('R-Existing'!$B$12:$B$461,$B72,'R-Existing'!AH$12:AH$461)</f>
        <v>0</v>
      </c>
      <c r="AI72" s="37">
        <f>SUMIF('R-Existing'!$B$12:$B$461,$B72,'R-Existing'!AI$12:AI$461)</f>
        <v>0</v>
      </c>
      <c r="AJ72" s="37">
        <f>SUMIF('R-Existing'!$B$12:$B$461,$B72,'R-Existing'!AJ$12:AJ$461)</f>
        <v>0</v>
      </c>
      <c r="AK72" s="37">
        <f>SUMIF('R-Existing'!$B$12:$B$461,$B72,'R-Existing'!AK$12:AK$461)</f>
        <v>0</v>
      </c>
      <c r="AL72" s="37">
        <f>SUMIF('R-Existing'!$B$12:$B$461,$B72,'R-Existing'!AL$12:AL$461)</f>
        <v>0</v>
      </c>
      <c r="AM72" s="37">
        <f>SUMIF('R-Existing'!$B$12:$B$461,$B72,'R-Existing'!AM$12:AM$461)</f>
        <v>0</v>
      </c>
      <c r="AN72" s="37">
        <f>SUMIF('R-Existing'!$B$12:$B$461,$B72,'R-Existing'!AN$12:AN$461)</f>
        <v>0</v>
      </c>
      <c r="AO72" s="37"/>
      <c r="AP72" s="37"/>
    </row>
    <row r="73" spans="1:42" x14ac:dyDescent="0.2">
      <c r="A73" s="1">
        <f t="shared" si="2"/>
        <v>5</v>
      </c>
      <c r="B73" s="101">
        <f t="shared" si="4"/>
        <v>45077</v>
      </c>
      <c r="C73" s="37">
        <f>SUMIF('R-Existing'!$B$12:$B$461,$B73,'R-Existing'!C$12:C$461)</f>
        <v>0</v>
      </c>
      <c r="D73" s="37">
        <f>SUMIF('R-Existing'!$B$12:$B$461,$B73,'R-Existing'!D$12:D$461)</f>
        <v>1934854.6</v>
      </c>
      <c r="E73" s="37">
        <f>SUMIF('R-Existing'!$B$12:$B$461,$B73,'R-Existing'!E$12:E$461)</f>
        <v>0</v>
      </c>
      <c r="F73" s="37">
        <f>SUMIF('R-Existing'!$B$12:$B$461,$B73,'R-Existing'!F$12:F$461)</f>
        <v>0</v>
      </c>
      <c r="G73" s="37">
        <f>SUMIF('R-Existing'!$B$12:$B$461,$B73,'R-Existing'!G$12:G$461)</f>
        <v>0</v>
      </c>
      <c r="H73" s="37">
        <f>SUMIF('R-Existing'!$B$12:$B$461,$B73,'R-Existing'!H$12:H$461)</f>
        <v>0</v>
      </c>
      <c r="I73" s="37">
        <f>SUMIF('R-Existing'!$B$12:$B$461,$B73,'R-Existing'!I$12:I$461)</f>
        <v>0</v>
      </c>
      <c r="J73" s="37">
        <f>SUMIF('R-Existing'!$B$12:$B$461,$B73,'R-Existing'!J$12:J$461)</f>
        <v>0</v>
      </c>
      <c r="K73" s="37">
        <f>SUMIF('R-Existing'!$B$12:$B$461,$B73,'R-Existing'!K$12:K$461)</f>
        <v>0</v>
      </c>
      <c r="L73" s="37">
        <f>SUMIF('R-Existing'!$B$12:$B$461,$B73,'R-Existing'!L$12:L$461)</f>
        <v>0</v>
      </c>
      <c r="M73" s="37">
        <f>SUMIF('R-Existing'!$B$12:$B$461,$B73,'R-Existing'!M$12:M$461)</f>
        <v>0</v>
      </c>
      <c r="N73" s="37">
        <f>SUMIF('R-Existing'!$B$12:$B$461,$B73,'R-Existing'!N$12:N$461)</f>
        <v>0</v>
      </c>
      <c r="O73" s="37">
        <f>SUMIF('R-Existing'!$B$12:$B$461,$B73,'R-Existing'!O$12:O$461)</f>
        <v>0</v>
      </c>
      <c r="P73" s="37">
        <f>SUMIF('R-Existing'!$B$12:$B$461,$B73,'R-Existing'!P$12:P$461)</f>
        <v>0</v>
      </c>
      <c r="Q73" s="37">
        <f>SUMIF('R-Existing'!$B$12:$B$461,$B73,'R-Existing'!Q$12:Q$461)</f>
        <v>0</v>
      </c>
      <c r="R73" s="37">
        <f>SUMIF('R-Existing'!$B$12:$B$461,$B73,'R-Existing'!R$12:R$461)</f>
        <v>0</v>
      </c>
      <c r="S73" s="37">
        <f>SUMIF('R-Existing'!$B$12:$B$461,$B73,'R-Existing'!S$12:S$461)</f>
        <v>0</v>
      </c>
      <c r="T73" s="37">
        <f>SUMIF('R-Existing'!$B$12:$B$461,$B73,'R-Existing'!T$12:T$461)</f>
        <v>0</v>
      </c>
      <c r="U73" s="37">
        <f>SUMIF('R-Existing'!$B$12:$B$461,$B73,'R-Existing'!U$12:U$461)</f>
        <v>1</v>
      </c>
      <c r="V73" s="37">
        <f>SUMIF('R-Existing'!$B$12:$B$461,$B73,'R-Existing'!V$12:V$461)</f>
        <v>0</v>
      </c>
      <c r="W73" s="37">
        <f>SUMIF('R-Existing'!$B$12:$B$461,$B73,'R-Existing'!W$12:W$461)</f>
        <v>0</v>
      </c>
      <c r="X73" s="37">
        <f>SUMIF('R-Existing'!$B$12:$B$461,$B73,'R-Existing'!X$12:X$461)</f>
        <v>209</v>
      </c>
      <c r="Y73" s="37">
        <f>SUMIF('R-Existing'!$B$12:$B$461,$B73,'R-Existing'!Y$12:Y$461)</f>
        <v>0</v>
      </c>
      <c r="Z73" s="37">
        <f>SUMIF('R-Existing'!$B$12:$B$461,$B73,'R-Existing'!Z$12:Z$461)</f>
        <v>0</v>
      </c>
      <c r="AA73" s="37">
        <f>SUMIF('R-Existing'!$B$12:$B$461,$B73,'R-Existing'!AA$12:AA$461)</f>
        <v>0</v>
      </c>
      <c r="AB73" s="37">
        <f>SUMIF('R-Existing'!$B$12:$B$461,$B73,'R-Existing'!AB$12:AB$461)</f>
        <v>0</v>
      </c>
      <c r="AC73" s="37">
        <f>SUMIF('R-Existing'!$B$12:$B$461,$B73,'R-Existing'!AC$12:AC$461)</f>
        <v>0</v>
      </c>
      <c r="AD73" s="37">
        <f>SUMIF('R-Existing'!$B$12:$B$461,$B73,'R-Existing'!AD$12:AD$461)</f>
        <v>0</v>
      </c>
      <c r="AE73" s="56">
        <f>SUMIF('R-Existing'!$B$12:$B$461,$B73,'R-Existing'!AE$12:AE$461)</f>
        <v>9.6699999999999994E-2</v>
      </c>
      <c r="AF73" s="37">
        <f>SUMIF('R-Existing'!$B$12:$B$461,$B73,'R-Existing'!AF$12:AF$461)</f>
        <v>0</v>
      </c>
      <c r="AG73" s="37">
        <f>SUMIF('R-Existing'!$B$12:$B$461,$B73,'R-Existing'!AG$12:AG$461)</f>
        <v>0</v>
      </c>
      <c r="AH73" s="37">
        <f>SUMIF('R-Existing'!$B$12:$B$461,$B73,'R-Existing'!AH$12:AH$461)</f>
        <v>0</v>
      </c>
      <c r="AI73" s="37">
        <f>SUMIF('R-Existing'!$B$12:$B$461,$B73,'R-Existing'!AI$12:AI$461)</f>
        <v>0</v>
      </c>
      <c r="AJ73" s="37">
        <f>SUMIF('R-Existing'!$B$12:$B$461,$B73,'R-Existing'!AJ$12:AJ$461)</f>
        <v>0</v>
      </c>
      <c r="AK73" s="37">
        <f>SUMIF('R-Existing'!$B$12:$B$461,$B73,'R-Existing'!AK$12:AK$461)</f>
        <v>0</v>
      </c>
      <c r="AL73" s="37">
        <f>SUMIF('R-Existing'!$B$12:$B$461,$B73,'R-Existing'!AL$12:AL$461)</f>
        <v>0</v>
      </c>
      <c r="AM73" s="37">
        <f>SUMIF('R-Existing'!$B$12:$B$461,$B73,'R-Existing'!AM$12:AM$461)</f>
        <v>0</v>
      </c>
      <c r="AN73" s="37">
        <f>SUMIF('R-Existing'!$B$12:$B$461,$B73,'R-Existing'!AN$12:AN$461)</f>
        <v>0</v>
      </c>
      <c r="AO73" s="37"/>
      <c r="AP73" s="37"/>
    </row>
    <row r="74" spans="1:42" x14ac:dyDescent="0.2">
      <c r="A74" s="1">
        <f t="shared" si="2"/>
        <v>6</v>
      </c>
      <c r="B74" s="101">
        <f t="shared" si="4"/>
        <v>45107</v>
      </c>
      <c r="C74" s="37">
        <f>SUMIF('R-Existing'!$B$12:$B$461,$B74,'R-Existing'!C$12:C$461)</f>
        <v>0</v>
      </c>
      <c r="D74" s="37">
        <f>SUMIF('R-Existing'!$B$12:$B$461,$B74,'R-Existing'!D$12:D$461)</f>
        <v>1934854.6</v>
      </c>
      <c r="E74" s="37">
        <f>SUMIF('R-Existing'!$B$12:$B$461,$B74,'R-Existing'!E$12:E$461)</f>
        <v>0</v>
      </c>
      <c r="F74" s="37">
        <f>SUMIF('R-Existing'!$B$12:$B$461,$B74,'R-Existing'!F$12:F$461)</f>
        <v>0</v>
      </c>
      <c r="G74" s="37">
        <f>SUMIF('R-Existing'!$B$12:$B$461,$B74,'R-Existing'!G$12:G$461)</f>
        <v>0</v>
      </c>
      <c r="H74" s="37">
        <f>SUMIF('R-Existing'!$B$12:$B$461,$B74,'R-Existing'!H$12:H$461)</f>
        <v>0</v>
      </c>
      <c r="I74" s="37">
        <f>SUMIF('R-Existing'!$B$12:$B$461,$B74,'R-Existing'!I$12:I$461)</f>
        <v>0</v>
      </c>
      <c r="J74" s="37">
        <f>SUMIF('R-Existing'!$B$12:$B$461,$B74,'R-Existing'!J$12:J$461)</f>
        <v>0</v>
      </c>
      <c r="K74" s="37">
        <f>SUMIF('R-Existing'!$B$12:$B$461,$B74,'R-Existing'!K$12:K$461)</f>
        <v>0</v>
      </c>
      <c r="L74" s="37">
        <f>SUMIF('R-Existing'!$B$12:$B$461,$B74,'R-Existing'!L$12:L$461)</f>
        <v>0</v>
      </c>
      <c r="M74" s="37">
        <f>SUMIF('R-Existing'!$B$12:$B$461,$B74,'R-Existing'!M$12:M$461)</f>
        <v>0</v>
      </c>
      <c r="N74" s="37">
        <f>SUMIF('R-Existing'!$B$12:$B$461,$B74,'R-Existing'!N$12:N$461)</f>
        <v>0</v>
      </c>
      <c r="O74" s="37">
        <f>SUMIF('R-Existing'!$B$12:$B$461,$B74,'R-Existing'!O$12:O$461)</f>
        <v>0</v>
      </c>
      <c r="P74" s="37">
        <f>SUMIF('R-Existing'!$B$12:$B$461,$B74,'R-Existing'!P$12:P$461)</f>
        <v>0</v>
      </c>
      <c r="Q74" s="37">
        <f>SUMIF('R-Existing'!$B$12:$B$461,$B74,'R-Existing'!Q$12:Q$461)</f>
        <v>0</v>
      </c>
      <c r="R74" s="37">
        <f>SUMIF('R-Existing'!$B$12:$B$461,$B74,'R-Existing'!R$12:R$461)</f>
        <v>0</v>
      </c>
      <c r="S74" s="37">
        <f>SUMIF('R-Existing'!$B$12:$B$461,$B74,'R-Existing'!S$12:S$461)</f>
        <v>0</v>
      </c>
      <c r="T74" s="37">
        <f>SUMIF('R-Existing'!$B$12:$B$461,$B74,'R-Existing'!T$12:T$461)</f>
        <v>0</v>
      </c>
      <c r="U74" s="37">
        <f>SUMIF('R-Existing'!$B$12:$B$461,$B74,'R-Existing'!U$12:U$461)</f>
        <v>1</v>
      </c>
      <c r="V74" s="37">
        <f>SUMIF('R-Existing'!$B$12:$B$461,$B74,'R-Existing'!V$12:V$461)</f>
        <v>0</v>
      </c>
      <c r="W74" s="37">
        <f>SUMIF('R-Existing'!$B$12:$B$461,$B74,'R-Existing'!W$12:W$461)</f>
        <v>0</v>
      </c>
      <c r="X74" s="37">
        <f>SUMIF('R-Existing'!$B$12:$B$461,$B74,'R-Existing'!X$12:X$461)</f>
        <v>209</v>
      </c>
      <c r="Y74" s="37">
        <f>SUMIF('R-Existing'!$B$12:$B$461,$B74,'R-Existing'!Y$12:Y$461)</f>
        <v>0</v>
      </c>
      <c r="Z74" s="37">
        <f>SUMIF('R-Existing'!$B$12:$B$461,$B74,'R-Existing'!Z$12:Z$461)</f>
        <v>0</v>
      </c>
      <c r="AA74" s="37">
        <f>SUMIF('R-Existing'!$B$12:$B$461,$B74,'R-Existing'!AA$12:AA$461)</f>
        <v>0</v>
      </c>
      <c r="AB74" s="37">
        <f>SUMIF('R-Existing'!$B$12:$B$461,$B74,'R-Existing'!AB$12:AB$461)</f>
        <v>0</v>
      </c>
      <c r="AC74" s="37">
        <f>SUMIF('R-Existing'!$B$12:$B$461,$B74,'R-Existing'!AC$12:AC$461)</f>
        <v>0</v>
      </c>
      <c r="AD74" s="37">
        <f>SUMIF('R-Existing'!$B$12:$B$461,$B74,'R-Existing'!AD$12:AD$461)</f>
        <v>0</v>
      </c>
      <c r="AE74" s="56">
        <f>SUMIF('R-Existing'!$B$12:$B$461,$B74,'R-Existing'!AE$12:AE$461)</f>
        <v>9.6699999999999994E-2</v>
      </c>
      <c r="AF74" s="37">
        <f>SUMIF('R-Existing'!$B$12:$B$461,$B74,'R-Existing'!AF$12:AF$461)</f>
        <v>0</v>
      </c>
      <c r="AG74" s="37">
        <f>SUMIF('R-Existing'!$B$12:$B$461,$B74,'R-Existing'!AG$12:AG$461)</f>
        <v>0</v>
      </c>
      <c r="AH74" s="37">
        <f>SUMIF('R-Existing'!$B$12:$B$461,$B74,'R-Existing'!AH$12:AH$461)</f>
        <v>0</v>
      </c>
      <c r="AI74" s="37">
        <f>SUMIF('R-Existing'!$B$12:$B$461,$B74,'R-Existing'!AI$12:AI$461)</f>
        <v>0</v>
      </c>
      <c r="AJ74" s="37">
        <f>SUMIF('R-Existing'!$B$12:$B$461,$B74,'R-Existing'!AJ$12:AJ$461)</f>
        <v>0</v>
      </c>
      <c r="AK74" s="37">
        <f>SUMIF('R-Existing'!$B$12:$B$461,$B74,'R-Existing'!AK$12:AK$461)</f>
        <v>0</v>
      </c>
      <c r="AL74" s="37">
        <f>SUMIF('R-Existing'!$B$12:$B$461,$B74,'R-Existing'!AL$12:AL$461)</f>
        <v>0</v>
      </c>
      <c r="AM74" s="37">
        <f>SUMIF('R-Existing'!$B$12:$B$461,$B74,'R-Existing'!AM$12:AM$461)</f>
        <v>0</v>
      </c>
      <c r="AN74" s="37">
        <f>SUMIF('R-Existing'!$B$12:$B$461,$B74,'R-Existing'!AN$12:AN$461)</f>
        <v>0</v>
      </c>
      <c r="AO74" s="37"/>
      <c r="AP74" s="37"/>
    </row>
    <row r="75" spans="1:42" x14ac:dyDescent="0.2">
      <c r="A75" s="1">
        <f t="shared" si="2"/>
        <v>7</v>
      </c>
      <c r="B75" s="101">
        <f t="shared" si="4"/>
        <v>45138</v>
      </c>
      <c r="C75" s="37">
        <f>SUMIF('R-Existing'!$B$12:$B$461,$B75,'R-Existing'!C$12:C$461)</f>
        <v>0</v>
      </c>
      <c r="D75" s="37">
        <f>SUMIF('R-Existing'!$B$12:$B$461,$B75,'R-Existing'!D$12:D$461)</f>
        <v>1934854.6</v>
      </c>
      <c r="E75" s="37">
        <f>SUMIF('R-Existing'!$B$12:$B$461,$B75,'R-Existing'!E$12:E$461)</f>
        <v>0</v>
      </c>
      <c r="F75" s="37">
        <f>SUMIF('R-Existing'!$B$12:$B$461,$B75,'R-Existing'!F$12:F$461)</f>
        <v>0</v>
      </c>
      <c r="G75" s="37">
        <f>SUMIF('R-Existing'!$B$12:$B$461,$B75,'R-Existing'!G$12:G$461)</f>
        <v>0</v>
      </c>
      <c r="H75" s="37">
        <f>SUMIF('R-Existing'!$B$12:$B$461,$B75,'R-Existing'!H$12:H$461)</f>
        <v>0</v>
      </c>
      <c r="I75" s="37">
        <f>SUMIF('R-Existing'!$B$12:$B$461,$B75,'R-Existing'!I$12:I$461)</f>
        <v>0</v>
      </c>
      <c r="J75" s="37">
        <f>SUMIF('R-Existing'!$B$12:$B$461,$B75,'R-Existing'!J$12:J$461)</f>
        <v>0</v>
      </c>
      <c r="K75" s="37">
        <f>SUMIF('R-Existing'!$B$12:$B$461,$B75,'R-Existing'!K$12:K$461)</f>
        <v>0</v>
      </c>
      <c r="L75" s="37">
        <f>SUMIF('R-Existing'!$B$12:$B$461,$B75,'R-Existing'!L$12:L$461)</f>
        <v>0</v>
      </c>
      <c r="M75" s="37">
        <f>SUMIF('R-Existing'!$B$12:$B$461,$B75,'R-Existing'!M$12:M$461)</f>
        <v>0</v>
      </c>
      <c r="N75" s="37">
        <f>SUMIF('R-Existing'!$B$12:$B$461,$B75,'R-Existing'!N$12:N$461)</f>
        <v>0</v>
      </c>
      <c r="O75" s="37">
        <f>SUMIF('R-Existing'!$B$12:$B$461,$B75,'R-Existing'!O$12:O$461)</f>
        <v>0</v>
      </c>
      <c r="P75" s="37">
        <f>SUMIF('R-Existing'!$B$12:$B$461,$B75,'R-Existing'!P$12:P$461)</f>
        <v>0</v>
      </c>
      <c r="Q75" s="37">
        <f>SUMIF('R-Existing'!$B$12:$B$461,$B75,'R-Existing'!Q$12:Q$461)</f>
        <v>0</v>
      </c>
      <c r="R75" s="37">
        <f>SUMIF('R-Existing'!$B$12:$B$461,$B75,'R-Existing'!R$12:R$461)</f>
        <v>0</v>
      </c>
      <c r="S75" s="37">
        <f>SUMIF('R-Existing'!$B$12:$B$461,$B75,'R-Existing'!S$12:S$461)</f>
        <v>0</v>
      </c>
      <c r="T75" s="37">
        <f>SUMIF('R-Existing'!$B$12:$B$461,$B75,'R-Existing'!T$12:T$461)</f>
        <v>0</v>
      </c>
      <c r="U75" s="37">
        <f>SUMIF('R-Existing'!$B$12:$B$461,$B75,'R-Existing'!U$12:U$461)</f>
        <v>1</v>
      </c>
      <c r="V75" s="37">
        <f>SUMIF('R-Existing'!$B$12:$B$461,$B75,'R-Existing'!V$12:V$461)</f>
        <v>0</v>
      </c>
      <c r="W75" s="37">
        <f>SUMIF('R-Existing'!$B$12:$B$461,$B75,'R-Existing'!W$12:W$461)</f>
        <v>0</v>
      </c>
      <c r="X75" s="37">
        <f>SUMIF('R-Existing'!$B$12:$B$461,$B75,'R-Existing'!X$12:X$461)</f>
        <v>209</v>
      </c>
      <c r="Y75" s="37">
        <f>SUMIF('R-Existing'!$B$12:$B$461,$B75,'R-Existing'!Y$12:Y$461)</f>
        <v>0</v>
      </c>
      <c r="Z75" s="37">
        <f>SUMIF('R-Existing'!$B$12:$B$461,$B75,'R-Existing'!Z$12:Z$461)</f>
        <v>0</v>
      </c>
      <c r="AA75" s="37">
        <f>SUMIF('R-Existing'!$B$12:$B$461,$B75,'R-Existing'!AA$12:AA$461)</f>
        <v>0</v>
      </c>
      <c r="AB75" s="37">
        <f>SUMIF('R-Existing'!$B$12:$B$461,$B75,'R-Existing'!AB$12:AB$461)</f>
        <v>0</v>
      </c>
      <c r="AC75" s="37">
        <f>SUMIF('R-Existing'!$B$12:$B$461,$B75,'R-Existing'!AC$12:AC$461)</f>
        <v>0</v>
      </c>
      <c r="AD75" s="37">
        <f>SUMIF('R-Existing'!$B$12:$B$461,$B75,'R-Existing'!AD$12:AD$461)</f>
        <v>0</v>
      </c>
      <c r="AE75" s="56">
        <f>SUMIF('R-Existing'!$B$12:$B$461,$B75,'R-Existing'!AE$12:AE$461)</f>
        <v>9.6699999999999994E-2</v>
      </c>
      <c r="AF75" s="37">
        <f>SUMIF('R-Existing'!$B$12:$B$461,$B75,'R-Existing'!AF$12:AF$461)</f>
        <v>0</v>
      </c>
      <c r="AG75" s="37">
        <f>SUMIF('R-Existing'!$B$12:$B$461,$B75,'R-Existing'!AG$12:AG$461)</f>
        <v>0</v>
      </c>
      <c r="AH75" s="37">
        <f>SUMIF('R-Existing'!$B$12:$B$461,$B75,'R-Existing'!AH$12:AH$461)</f>
        <v>0</v>
      </c>
      <c r="AI75" s="37">
        <f>SUMIF('R-Existing'!$B$12:$B$461,$B75,'R-Existing'!AI$12:AI$461)</f>
        <v>0</v>
      </c>
      <c r="AJ75" s="37">
        <f>SUMIF('R-Existing'!$B$12:$B$461,$B75,'R-Existing'!AJ$12:AJ$461)</f>
        <v>0</v>
      </c>
      <c r="AK75" s="37">
        <f>SUMIF('R-Existing'!$B$12:$B$461,$B75,'R-Existing'!AK$12:AK$461)</f>
        <v>0</v>
      </c>
      <c r="AL75" s="37">
        <f>SUMIF('R-Existing'!$B$12:$B$461,$B75,'R-Existing'!AL$12:AL$461)</f>
        <v>0</v>
      </c>
      <c r="AM75" s="37">
        <f>SUMIF('R-Existing'!$B$12:$B$461,$B75,'R-Existing'!AM$12:AM$461)</f>
        <v>0</v>
      </c>
      <c r="AN75" s="37">
        <f>SUMIF('R-Existing'!$B$12:$B$461,$B75,'R-Existing'!AN$12:AN$461)</f>
        <v>0</v>
      </c>
      <c r="AO75" s="37"/>
      <c r="AP75" s="37"/>
    </row>
    <row r="76" spans="1:42" x14ac:dyDescent="0.2">
      <c r="A76" s="1">
        <f t="shared" si="2"/>
        <v>8</v>
      </c>
      <c r="B76" s="101">
        <f t="shared" si="4"/>
        <v>45169</v>
      </c>
      <c r="C76" s="37">
        <f>SUMIF('R-Existing'!$B$12:$B$461,$B76,'R-Existing'!C$12:C$461)</f>
        <v>0</v>
      </c>
      <c r="D76" s="37">
        <f>SUMIF('R-Existing'!$B$12:$B$461,$B76,'R-Existing'!D$12:D$461)</f>
        <v>1934854.6</v>
      </c>
      <c r="E76" s="37">
        <f>SUMIF('R-Existing'!$B$12:$B$461,$B76,'R-Existing'!E$12:E$461)</f>
        <v>0</v>
      </c>
      <c r="F76" s="37">
        <f>SUMIF('R-Existing'!$B$12:$B$461,$B76,'R-Existing'!F$12:F$461)</f>
        <v>0</v>
      </c>
      <c r="G76" s="37">
        <f>SUMIF('R-Existing'!$B$12:$B$461,$B76,'R-Existing'!G$12:G$461)</f>
        <v>0</v>
      </c>
      <c r="H76" s="37">
        <f>SUMIF('R-Existing'!$B$12:$B$461,$B76,'R-Existing'!H$12:H$461)</f>
        <v>0</v>
      </c>
      <c r="I76" s="37">
        <f>SUMIF('R-Existing'!$B$12:$B$461,$B76,'R-Existing'!I$12:I$461)</f>
        <v>0</v>
      </c>
      <c r="J76" s="37">
        <f>SUMIF('R-Existing'!$B$12:$B$461,$B76,'R-Existing'!J$12:J$461)</f>
        <v>0</v>
      </c>
      <c r="K76" s="37">
        <f>SUMIF('R-Existing'!$B$12:$B$461,$B76,'R-Existing'!K$12:K$461)</f>
        <v>0</v>
      </c>
      <c r="L76" s="37">
        <f>SUMIF('R-Existing'!$B$12:$B$461,$B76,'R-Existing'!L$12:L$461)</f>
        <v>0</v>
      </c>
      <c r="M76" s="37">
        <f>SUMIF('R-Existing'!$B$12:$B$461,$B76,'R-Existing'!M$12:M$461)</f>
        <v>0</v>
      </c>
      <c r="N76" s="37">
        <f>SUMIF('R-Existing'!$B$12:$B$461,$B76,'R-Existing'!N$12:N$461)</f>
        <v>0</v>
      </c>
      <c r="O76" s="37">
        <f>SUMIF('R-Existing'!$B$12:$B$461,$B76,'R-Existing'!O$12:O$461)</f>
        <v>0</v>
      </c>
      <c r="P76" s="37">
        <f>SUMIF('R-Existing'!$B$12:$B$461,$B76,'R-Existing'!P$12:P$461)</f>
        <v>0</v>
      </c>
      <c r="Q76" s="37">
        <f>SUMIF('R-Existing'!$B$12:$B$461,$B76,'R-Existing'!Q$12:Q$461)</f>
        <v>0</v>
      </c>
      <c r="R76" s="37">
        <f>SUMIF('R-Existing'!$B$12:$B$461,$B76,'R-Existing'!R$12:R$461)</f>
        <v>0</v>
      </c>
      <c r="S76" s="37">
        <f>SUMIF('R-Existing'!$B$12:$B$461,$B76,'R-Existing'!S$12:S$461)</f>
        <v>0</v>
      </c>
      <c r="T76" s="37">
        <f>SUMIF('R-Existing'!$B$12:$B$461,$B76,'R-Existing'!T$12:T$461)</f>
        <v>0</v>
      </c>
      <c r="U76" s="37">
        <f>SUMIF('R-Existing'!$B$12:$B$461,$B76,'R-Existing'!U$12:U$461)</f>
        <v>1</v>
      </c>
      <c r="V76" s="37">
        <f>SUMIF('R-Existing'!$B$12:$B$461,$B76,'R-Existing'!V$12:V$461)</f>
        <v>0</v>
      </c>
      <c r="W76" s="37">
        <f>SUMIF('R-Existing'!$B$12:$B$461,$B76,'R-Existing'!W$12:W$461)</f>
        <v>0</v>
      </c>
      <c r="X76" s="37">
        <f>SUMIF('R-Existing'!$B$12:$B$461,$B76,'R-Existing'!X$12:X$461)</f>
        <v>209</v>
      </c>
      <c r="Y76" s="37">
        <f>SUMIF('R-Existing'!$B$12:$B$461,$B76,'R-Existing'!Y$12:Y$461)</f>
        <v>0</v>
      </c>
      <c r="Z76" s="37">
        <f>SUMIF('R-Existing'!$B$12:$B$461,$B76,'R-Existing'!Z$12:Z$461)</f>
        <v>0</v>
      </c>
      <c r="AA76" s="37">
        <f>SUMIF('R-Existing'!$B$12:$B$461,$B76,'R-Existing'!AA$12:AA$461)</f>
        <v>0</v>
      </c>
      <c r="AB76" s="37">
        <f>SUMIF('R-Existing'!$B$12:$B$461,$B76,'R-Existing'!AB$12:AB$461)</f>
        <v>0</v>
      </c>
      <c r="AC76" s="37">
        <f>SUMIF('R-Existing'!$B$12:$B$461,$B76,'R-Existing'!AC$12:AC$461)</f>
        <v>0</v>
      </c>
      <c r="AD76" s="37">
        <f>SUMIF('R-Existing'!$B$12:$B$461,$B76,'R-Existing'!AD$12:AD$461)</f>
        <v>0</v>
      </c>
      <c r="AE76" s="56">
        <f>SUMIF('R-Existing'!$B$12:$B$461,$B76,'R-Existing'!AE$12:AE$461)</f>
        <v>9.6699999999999994E-2</v>
      </c>
      <c r="AF76" s="37">
        <f>SUMIF('R-Existing'!$B$12:$B$461,$B76,'R-Existing'!AF$12:AF$461)</f>
        <v>0</v>
      </c>
      <c r="AG76" s="37">
        <f>SUMIF('R-Existing'!$B$12:$B$461,$B76,'R-Existing'!AG$12:AG$461)</f>
        <v>0</v>
      </c>
      <c r="AH76" s="37">
        <f>SUMIF('R-Existing'!$B$12:$B$461,$B76,'R-Existing'!AH$12:AH$461)</f>
        <v>0</v>
      </c>
      <c r="AI76" s="37">
        <f>SUMIF('R-Existing'!$B$12:$B$461,$B76,'R-Existing'!AI$12:AI$461)</f>
        <v>0</v>
      </c>
      <c r="AJ76" s="37">
        <f>SUMIF('R-Existing'!$B$12:$B$461,$B76,'R-Existing'!AJ$12:AJ$461)</f>
        <v>0</v>
      </c>
      <c r="AK76" s="37">
        <f>SUMIF('R-Existing'!$B$12:$B$461,$B76,'R-Existing'!AK$12:AK$461)</f>
        <v>0</v>
      </c>
      <c r="AL76" s="37">
        <f>SUMIF('R-Existing'!$B$12:$B$461,$B76,'R-Existing'!AL$12:AL$461)</f>
        <v>0</v>
      </c>
      <c r="AM76" s="37">
        <f>SUMIF('R-Existing'!$B$12:$B$461,$B76,'R-Existing'!AM$12:AM$461)</f>
        <v>0</v>
      </c>
      <c r="AN76" s="37">
        <f>SUMIF('R-Existing'!$B$12:$B$461,$B76,'R-Existing'!AN$12:AN$461)</f>
        <v>0</v>
      </c>
      <c r="AO76" s="37"/>
      <c r="AP76" s="37"/>
    </row>
    <row r="77" spans="1:42" x14ac:dyDescent="0.2">
      <c r="A77" s="1">
        <f t="shared" ref="A77:A140" si="5">MONTH(B77)</f>
        <v>9</v>
      </c>
      <c r="B77" s="101">
        <f t="shared" ref="B77:B108" si="6">EOMONTH(B76,1)</f>
        <v>45199</v>
      </c>
      <c r="C77" s="37">
        <f>SUMIF('R-Existing'!$B$12:$B$461,$B77,'R-Existing'!C$12:C$461)</f>
        <v>0</v>
      </c>
      <c r="D77" s="37">
        <f>SUMIF('R-Existing'!$B$12:$B$461,$B77,'R-Existing'!D$12:D$461)</f>
        <v>1934854.6</v>
      </c>
      <c r="E77" s="37">
        <f>SUMIF('R-Existing'!$B$12:$B$461,$B77,'R-Existing'!E$12:E$461)</f>
        <v>0</v>
      </c>
      <c r="F77" s="37">
        <f>SUMIF('R-Existing'!$B$12:$B$461,$B77,'R-Existing'!F$12:F$461)</f>
        <v>0</v>
      </c>
      <c r="G77" s="37">
        <f>SUMIF('R-Existing'!$B$12:$B$461,$B77,'R-Existing'!G$12:G$461)</f>
        <v>0</v>
      </c>
      <c r="H77" s="37">
        <f>SUMIF('R-Existing'!$B$12:$B$461,$B77,'R-Existing'!H$12:H$461)</f>
        <v>0</v>
      </c>
      <c r="I77" s="37">
        <f>SUMIF('R-Existing'!$B$12:$B$461,$B77,'R-Existing'!I$12:I$461)</f>
        <v>0</v>
      </c>
      <c r="J77" s="37">
        <f>SUMIF('R-Existing'!$B$12:$B$461,$B77,'R-Existing'!J$12:J$461)</f>
        <v>0</v>
      </c>
      <c r="K77" s="37">
        <f>SUMIF('R-Existing'!$B$12:$B$461,$B77,'R-Existing'!K$12:K$461)</f>
        <v>0</v>
      </c>
      <c r="L77" s="37">
        <f>SUMIF('R-Existing'!$B$12:$B$461,$B77,'R-Existing'!L$12:L$461)</f>
        <v>0</v>
      </c>
      <c r="M77" s="37">
        <f>SUMIF('R-Existing'!$B$12:$B$461,$B77,'R-Existing'!M$12:M$461)</f>
        <v>0</v>
      </c>
      <c r="N77" s="37">
        <f>SUMIF('R-Existing'!$B$12:$B$461,$B77,'R-Existing'!N$12:N$461)</f>
        <v>0</v>
      </c>
      <c r="O77" s="37">
        <f>SUMIF('R-Existing'!$B$12:$B$461,$B77,'R-Existing'!O$12:O$461)</f>
        <v>0</v>
      </c>
      <c r="P77" s="37">
        <f>SUMIF('R-Existing'!$B$12:$B$461,$B77,'R-Existing'!P$12:P$461)</f>
        <v>0</v>
      </c>
      <c r="Q77" s="37">
        <f>SUMIF('R-Existing'!$B$12:$B$461,$B77,'R-Existing'!Q$12:Q$461)</f>
        <v>0</v>
      </c>
      <c r="R77" s="37">
        <f>SUMIF('R-Existing'!$B$12:$B$461,$B77,'R-Existing'!R$12:R$461)</f>
        <v>0</v>
      </c>
      <c r="S77" s="37">
        <f>SUMIF('R-Existing'!$B$12:$B$461,$B77,'R-Existing'!S$12:S$461)</f>
        <v>0</v>
      </c>
      <c r="T77" s="37">
        <f>SUMIF('R-Existing'!$B$12:$B$461,$B77,'R-Existing'!T$12:T$461)</f>
        <v>0</v>
      </c>
      <c r="U77" s="37">
        <f>SUMIF('R-Existing'!$B$12:$B$461,$B77,'R-Existing'!U$12:U$461)</f>
        <v>1</v>
      </c>
      <c r="V77" s="37">
        <f>SUMIF('R-Existing'!$B$12:$B$461,$B77,'R-Existing'!V$12:V$461)</f>
        <v>0</v>
      </c>
      <c r="W77" s="37">
        <f>SUMIF('R-Existing'!$B$12:$B$461,$B77,'R-Existing'!W$12:W$461)</f>
        <v>0</v>
      </c>
      <c r="X77" s="37">
        <f>SUMIF('R-Existing'!$B$12:$B$461,$B77,'R-Existing'!X$12:X$461)</f>
        <v>209</v>
      </c>
      <c r="Y77" s="37">
        <f>SUMIF('R-Existing'!$B$12:$B$461,$B77,'R-Existing'!Y$12:Y$461)</f>
        <v>0</v>
      </c>
      <c r="Z77" s="37">
        <f>SUMIF('R-Existing'!$B$12:$B$461,$B77,'R-Existing'!Z$12:Z$461)</f>
        <v>0</v>
      </c>
      <c r="AA77" s="37">
        <f>SUMIF('R-Existing'!$B$12:$B$461,$B77,'R-Existing'!AA$12:AA$461)</f>
        <v>0</v>
      </c>
      <c r="AB77" s="37">
        <f>SUMIF('R-Existing'!$B$12:$B$461,$B77,'R-Existing'!AB$12:AB$461)</f>
        <v>0</v>
      </c>
      <c r="AC77" s="37">
        <f>SUMIF('R-Existing'!$B$12:$B$461,$B77,'R-Existing'!AC$12:AC$461)</f>
        <v>0</v>
      </c>
      <c r="AD77" s="37">
        <f>SUMIF('R-Existing'!$B$12:$B$461,$B77,'R-Existing'!AD$12:AD$461)</f>
        <v>0</v>
      </c>
      <c r="AE77" s="56">
        <f>SUMIF('R-Existing'!$B$12:$B$461,$B77,'R-Existing'!AE$12:AE$461)</f>
        <v>9.6699999999999994E-2</v>
      </c>
      <c r="AF77" s="37">
        <f>SUMIF('R-Existing'!$B$12:$B$461,$B77,'R-Existing'!AF$12:AF$461)</f>
        <v>0</v>
      </c>
      <c r="AG77" s="37">
        <f>SUMIF('R-Existing'!$B$12:$B$461,$B77,'R-Existing'!AG$12:AG$461)</f>
        <v>0</v>
      </c>
      <c r="AH77" s="37">
        <f>SUMIF('R-Existing'!$B$12:$B$461,$B77,'R-Existing'!AH$12:AH$461)</f>
        <v>0</v>
      </c>
      <c r="AI77" s="37">
        <f>SUMIF('R-Existing'!$B$12:$B$461,$B77,'R-Existing'!AI$12:AI$461)</f>
        <v>0</v>
      </c>
      <c r="AJ77" s="37">
        <f>SUMIF('R-Existing'!$B$12:$B$461,$B77,'R-Existing'!AJ$12:AJ$461)</f>
        <v>0</v>
      </c>
      <c r="AK77" s="37">
        <f>SUMIF('R-Existing'!$B$12:$B$461,$B77,'R-Existing'!AK$12:AK$461)</f>
        <v>0</v>
      </c>
      <c r="AL77" s="37">
        <f>SUMIF('R-Existing'!$B$12:$B$461,$B77,'R-Existing'!AL$12:AL$461)</f>
        <v>0</v>
      </c>
      <c r="AM77" s="37">
        <f>SUMIF('R-Existing'!$B$12:$B$461,$B77,'R-Existing'!AM$12:AM$461)</f>
        <v>0</v>
      </c>
      <c r="AN77" s="37">
        <f>SUMIF('R-Existing'!$B$12:$B$461,$B77,'R-Existing'!AN$12:AN$461)</f>
        <v>0</v>
      </c>
      <c r="AO77" s="37"/>
      <c r="AP77" s="37"/>
    </row>
    <row r="78" spans="1:42" x14ac:dyDescent="0.2">
      <c r="A78" s="1">
        <f t="shared" si="5"/>
        <v>10</v>
      </c>
      <c r="B78" s="101">
        <f t="shared" si="6"/>
        <v>45230</v>
      </c>
      <c r="C78" s="37">
        <f>SUMIF('R-Existing'!$B$12:$B$461,$B78,'R-Existing'!C$12:C$461)</f>
        <v>0</v>
      </c>
      <c r="D78" s="37">
        <f>SUMIF('R-Existing'!$B$12:$B$461,$B78,'R-Existing'!D$12:D$461)</f>
        <v>1934854.6</v>
      </c>
      <c r="E78" s="37">
        <f>SUMIF('R-Existing'!$B$12:$B$461,$B78,'R-Existing'!E$12:E$461)</f>
        <v>0</v>
      </c>
      <c r="F78" s="37">
        <f>SUMIF('R-Existing'!$B$12:$B$461,$B78,'R-Existing'!F$12:F$461)</f>
        <v>0</v>
      </c>
      <c r="G78" s="37">
        <f>SUMIF('R-Existing'!$B$12:$B$461,$B78,'R-Existing'!G$12:G$461)</f>
        <v>0</v>
      </c>
      <c r="H78" s="37">
        <f>SUMIF('R-Existing'!$B$12:$B$461,$B78,'R-Existing'!H$12:H$461)</f>
        <v>0</v>
      </c>
      <c r="I78" s="37">
        <f>SUMIF('R-Existing'!$B$12:$B$461,$B78,'R-Existing'!I$12:I$461)</f>
        <v>0</v>
      </c>
      <c r="J78" s="37">
        <f>SUMIF('R-Existing'!$B$12:$B$461,$B78,'R-Existing'!J$12:J$461)</f>
        <v>0</v>
      </c>
      <c r="K78" s="37">
        <f>SUMIF('R-Existing'!$B$12:$B$461,$B78,'R-Existing'!K$12:K$461)</f>
        <v>0</v>
      </c>
      <c r="L78" s="37">
        <f>SUMIF('R-Existing'!$B$12:$B$461,$B78,'R-Existing'!L$12:L$461)</f>
        <v>0</v>
      </c>
      <c r="M78" s="37">
        <f>SUMIF('R-Existing'!$B$12:$B$461,$B78,'R-Existing'!M$12:M$461)</f>
        <v>0</v>
      </c>
      <c r="N78" s="37">
        <f>SUMIF('R-Existing'!$B$12:$B$461,$B78,'R-Existing'!N$12:N$461)</f>
        <v>0</v>
      </c>
      <c r="O78" s="37">
        <f>SUMIF('R-Existing'!$B$12:$B$461,$B78,'R-Existing'!O$12:O$461)</f>
        <v>0</v>
      </c>
      <c r="P78" s="37">
        <f>SUMIF('R-Existing'!$B$12:$B$461,$B78,'R-Existing'!P$12:P$461)</f>
        <v>0</v>
      </c>
      <c r="Q78" s="37">
        <f>SUMIF('R-Existing'!$B$12:$B$461,$B78,'R-Existing'!Q$12:Q$461)</f>
        <v>0</v>
      </c>
      <c r="R78" s="37">
        <f>SUMIF('R-Existing'!$B$12:$B$461,$B78,'R-Existing'!R$12:R$461)</f>
        <v>0</v>
      </c>
      <c r="S78" s="37">
        <f>SUMIF('R-Existing'!$B$12:$B$461,$B78,'R-Existing'!S$12:S$461)</f>
        <v>0</v>
      </c>
      <c r="T78" s="37">
        <f>SUMIF('R-Existing'!$B$12:$B$461,$B78,'R-Existing'!T$12:T$461)</f>
        <v>0</v>
      </c>
      <c r="U78" s="37">
        <f>SUMIF('R-Existing'!$B$12:$B$461,$B78,'R-Existing'!U$12:U$461)</f>
        <v>1</v>
      </c>
      <c r="V78" s="37">
        <f>SUMIF('R-Existing'!$B$12:$B$461,$B78,'R-Existing'!V$12:V$461)</f>
        <v>0</v>
      </c>
      <c r="W78" s="37">
        <f>SUMIF('R-Existing'!$B$12:$B$461,$B78,'R-Existing'!W$12:W$461)</f>
        <v>0</v>
      </c>
      <c r="X78" s="37">
        <f>SUMIF('R-Existing'!$B$12:$B$461,$B78,'R-Existing'!X$12:X$461)</f>
        <v>209</v>
      </c>
      <c r="Y78" s="37">
        <f>SUMIF('R-Existing'!$B$12:$B$461,$B78,'R-Existing'!Y$12:Y$461)</f>
        <v>0</v>
      </c>
      <c r="Z78" s="37">
        <f>SUMIF('R-Existing'!$B$12:$B$461,$B78,'R-Existing'!Z$12:Z$461)</f>
        <v>0</v>
      </c>
      <c r="AA78" s="37">
        <f>SUMIF('R-Existing'!$B$12:$B$461,$B78,'R-Existing'!AA$12:AA$461)</f>
        <v>0</v>
      </c>
      <c r="AB78" s="37">
        <f>SUMIF('R-Existing'!$B$12:$B$461,$B78,'R-Existing'!AB$12:AB$461)</f>
        <v>0</v>
      </c>
      <c r="AC78" s="37">
        <f>SUMIF('R-Existing'!$B$12:$B$461,$B78,'R-Existing'!AC$12:AC$461)</f>
        <v>0</v>
      </c>
      <c r="AD78" s="37">
        <f>SUMIF('R-Existing'!$B$12:$B$461,$B78,'R-Existing'!AD$12:AD$461)</f>
        <v>0</v>
      </c>
      <c r="AE78" s="56">
        <f>SUMIF('R-Existing'!$B$12:$B$461,$B78,'R-Existing'!AE$12:AE$461)</f>
        <v>9.6699999999999994E-2</v>
      </c>
      <c r="AF78" s="37">
        <f>SUMIF('R-Existing'!$B$12:$B$461,$B78,'R-Existing'!AF$12:AF$461)</f>
        <v>0</v>
      </c>
      <c r="AG78" s="37">
        <f>SUMIF('R-Existing'!$B$12:$B$461,$B78,'R-Existing'!AG$12:AG$461)</f>
        <v>0</v>
      </c>
      <c r="AH78" s="37">
        <f>SUMIF('R-Existing'!$B$12:$B$461,$B78,'R-Existing'!AH$12:AH$461)</f>
        <v>0</v>
      </c>
      <c r="AI78" s="37">
        <f>SUMIF('R-Existing'!$B$12:$B$461,$B78,'R-Existing'!AI$12:AI$461)</f>
        <v>0</v>
      </c>
      <c r="AJ78" s="37">
        <f>SUMIF('R-Existing'!$B$12:$B$461,$B78,'R-Existing'!AJ$12:AJ$461)</f>
        <v>0</v>
      </c>
      <c r="AK78" s="37">
        <f>SUMIF('R-Existing'!$B$12:$B$461,$B78,'R-Existing'!AK$12:AK$461)</f>
        <v>0</v>
      </c>
      <c r="AL78" s="37">
        <f>SUMIF('R-Existing'!$B$12:$B$461,$B78,'R-Existing'!AL$12:AL$461)</f>
        <v>0</v>
      </c>
      <c r="AM78" s="37">
        <f>SUMIF('R-Existing'!$B$12:$B$461,$B78,'R-Existing'!AM$12:AM$461)</f>
        <v>0</v>
      </c>
      <c r="AN78" s="37">
        <f>SUMIF('R-Existing'!$B$12:$B$461,$B78,'R-Existing'!AN$12:AN$461)</f>
        <v>0</v>
      </c>
      <c r="AO78" s="37"/>
      <c r="AP78" s="37"/>
    </row>
    <row r="79" spans="1:42" x14ac:dyDescent="0.2">
      <c r="A79" s="1">
        <f t="shared" si="5"/>
        <v>11</v>
      </c>
      <c r="B79" s="101">
        <f t="shared" si="6"/>
        <v>45260</v>
      </c>
      <c r="C79" s="37">
        <f>SUMIF('R-Existing'!$B$12:$B$461,$B79,'R-Existing'!C$12:C$461)</f>
        <v>0</v>
      </c>
      <c r="D79" s="37">
        <f>SUMIF('R-Existing'!$B$12:$B$461,$B79,'R-Existing'!D$12:D$461)</f>
        <v>1934854.6</v>
      </c>
      <c r="E79" s="37">
        <f>SUMIF('R-Existing'!$B$12:$B$461,$B79,'R-Existing'!E$12:E$461)</f>
        <v>0</v>
      </c>
      <c r="F79" s="37">
        <f>SUMIF('R-Existing'!$B$12:$B$461,$B79,'R-Existing'!F$12:F$461)</f>
        <v>0</v>
      </c>
      <c r="G79" s="37">
        <f>SUMIF('R-Existing'!$B$12:$B$461,$B79,'R-Existing'!G$12:G$461)</f>
        <v>0</v>
      </c>
      <c r="H79" s="37">
        <f>SUMIF('R-Existing'!$B$12:$B$461,$B79,'R-Existing'!H$12:H$461)</f>
        <v>0</v>
      </c>
      <c r="I79" s="37">
        <f>SUMIF('R-Existing'!$B$12:$B$461,$B79,'R-Existing'!I$12:I$461)</f>
        <v>0</v>
      </c>
      <c r="J79" s="37">
        <f>SUMIF('R-Existing'!$B$12:$B$461,$B79,'R-Existing'!J$12:J$461)</f>
        <v>0</v>
      </c>
      <c r="K79" s="37">
        <f>SUMIF('R-Existing'!$B$12:$B$461,$B79,'R-Existing'!K$12:K$461)</f>
        <v>0</v>
      </c>
      <c r="L79" s="37">
        <f>SUMIF('R-Existing'!$B$12:$B$461,$B79,'R-Existing'!L$12:L$461)</f>
        <v>0</v>
      </c>
      <c r="M79" s="37">
        <f>SUMIF('R-Existing'!$B$12:$B$461,$B79,'R-Existing'!M$12:M$461)</f>
        <v>0</v>
      </c>
      <c r="N79" s="37">
        <f>SUMIF('R-Existing'!$B$12:$B$461,$B79,'R-Existing'!N$12:N$461)</f>
        <v>0</v>
      </c>
      <c r="O79" s="37">
        <f>SUMIF('R-Existing'!$B$12:$B$461,$B79,'R-Existing'!O$12:O$461)</f>
        <v>0</v>
      </c>
      <c r="P79" s="37">
        <f>SUMIF('R-Existing'!$B$12:$B$461,$B79,'R-Existing'!P$12:P$461)</f>
        <v>0</v>
      </c>
      <c r="Q79" s="37">
        <f>SUMIF('R-Existing'!$B$12:$B$461,$B79,'R-Existing'!Q$12:Q$461)</f>
        <v>0</v>
      </c>
      <c r="R79" s="37">
        <f>SUMIF('R-Existing'!$B$12:$B$461,$B79,'R-Existing'!R$12:R$461)</f>
        <v>0</v>
      </c>
      <c r="S79" s="37">
        <f>SUMIF('R-Existing'!$B$12:$B$461,$B79,'R-Existing'!S$12:S$461)</f>
        <v>0</v>
      </c>
      <c r="T79" s="37">
        <f>SUMIF('R-Existing'!$B$12:$B$461,$B79,'R-Existing'!T$12:T$461)</f>
        <v>0</v>
      </c>
      <c r="U79" s="37">
        <f>SUMIF('R-Existing'!$B$12:$B$461,$B79,'R-Existing'!U$12:U$461)</f>
        <v>1</v>
      </c>
      <c r="V79" s="37">
        <f>SUMIF('R-Existing'!$B$12:$B$461,$B79,'R-Existing'!V$12:V$461)</f>
        <v>0</v>
      </c>
      <c r="W79" s="37">
        <f>SUMIF('R-Existing'!$B$12:$B$461,$B79,'R-Existing'!W$12:W$461)</f>
        <v>0</v>
      </c>
      <c r="X79" s="37">
        <f>SUMIF('R-Existing'!$B$12:$B$461,$B79,'R-Existing'!X$12:X$461)</f>
        <v>209</v>
      </c>
      <c r="Y79" s="37">
        <f>SUMIF('R-Existing'!$B$12:$B$461,$B79,'R-Existing'!Y$12:Y$461)</f>
        <v>0</v>
      </c>
      <c r="Z79" s="37">
        <f>SUMIF('R-Existing'!$B$12:$B$461,$B79,'R-Existing'!Z$12:Z$461)</f>
        <v>0</v>
      </c>
      <c r="AA79" s="37">
        <f>SUMIF('R-Existing'!$B$12:$B$461,$B79,'R-Existing'!AA$12:AA$461)</f>
        <v>0</v>
      </c>
      <c r="AB79" s="37">
        <f>SUMIF('R-Existing'!$B$12:$B$461,$B79,'R-Existing'!AB$12:AB$461)</f>
        <v>0</v>
      </c>
      <c r="AC79" s="37">
        <f>SUMIF('R-Existing'!$B$12:$B$461,$B79,'R-Existing'!AC$12:AC$461)</f>
        <v>0</v>
      </c>
      <c r="AD79" s="37">
        <f>SUMIF('R-Existing'!$B$12:$B$461,$B79,'R-Existing'!AD$12:AD$461)</f>
        <v>0</v>
      </c>
      <c r="AE79" s="56">
        <f>SUMIF('R-Existing'!$B$12:$B$461,$B79,'R-Existing'!AE$12:AE$461)</f>
        <v>9.6699999999999994E-2</v>
      </c>
      <c r="AF79" s="37">
        <f>SUMIF('R-Existing'!$B$12:$B$461,$B79,'R-Existing'!AF$12:AF$461)</f>
        <v>0</v>
      </c>
      <c r="AG79" s="37">
        <f>SUMIF('R-Existing'!$B$12:$B$461,$B79,'R-Existing'!AG$12:AG$461)</f>
        <v>0</v>
      </c>
      <c r="AH79" s="37">
        <f>SUMIF('R-Existing'!$B$12:$B$461,$B79,'R-Existing'!AH$12:AH$461)</f>
        <v>0</v>
      </c>
      <c r="AI79" s="37">
        <f>SUMIF('R-Existing'!$B$12:$B$461,$B79,'R-Existing'!AI$12:AI$461)</f>
        <v>0</v>
      </c>
      <c r="AJ79" s="37">
        <f>SUMIF('R-Existing'!$B$12:$B$461,$B79,'R-Existing'!AJ$12:AJ$461)</f>
        <v>0</v>
      </c>
      <c r="AK79" s="37">
        <f>SUMIF('R-Existing'!$B$12:$B$461,$B79,'R-Existing'!AK$12:AK$461)</f>
        <v>0</v>
      </c>
      <c r="AL79" s="37">
        <f>SUMIF('R-Existing'!$B$12:$B$461,$B79,'R-Existing'!AL$12:AL$461)</f>
        <v>0</v>
      </c>
      <c r="AM79" s="37">
        <f>SUMIF('R-Existing'!$B$12:$B$461,$B79,'R-Existing'!AM$12:AM$461)</f>
        <v>0</v>
      </c>
      <c r="AN79" s="37">
        <f>SUMIF('R-Existing'!$B$12:$B$461,$B79,'R-Existing'!AN$12:AN$461)</f>
        <v>0</v>
      </c>
      <c r="AO79" s="37"/>
      <c r="AP79" s="37"/>
    </row>
    <row r="80" spans="1:42" x14ac:dyDescent="0.2">
      <c r="A80" s="1">
        <f t="shared" si="5"/>
        <v>12</v>
      </c>
      <c r="B80" s="101">
        <f t="shared" si="6"/>
        <v>45291</v>
      </c>
      <c r="C80" s="37">
        <f>SUMIF('R-Existing'!$B$12:$B$461,$B80,'R-Existing'!C$12:C$461)</f>
        <v>0</v>
      </c>
      <c r="D80" s="37">
        <f>SUMIF('R-Existing'!$B$12:$B$461,$B80,'R-Existing'!D$12:D$461)</f>
        <v>1934854.6</v>
      </c>
      <c r="E80" s="37">
        <f>SUMIF('R-Existing'!$B$12:$B$461,$B80,'R-Existing'!E$12:E$461)</f>
        <v>0</v>
      </c>
      <c r="F80" s="37">
        <f>SUMIF('R-Existing'!$B$12:$B$461,$B80,'R-Existing'!F$12:F$461)</f>
        <v>0</v>
      </c>
      <c r="G80" s="37">
        <f>SUMIF('R-Existing'!$B$12:$B$461,$B80,'R-Existing'!G$12:G$461)</f>
        <v>0</v>
      </c>
      <c r="H80" s="37">
        <f>SUMIF('R-Existing'!$B$12:$B$461,$B80,'R-Existing'!H$12:H$461)</f>
        <v>0</v>
      </c>
      <c r="I80" s="37">
        <f>SUMIF('R-Existing'!$B$12:$B$461,$B80,'R-Existing'!I$12:I$461)</f>
        <v>0</v>
      </c>
      <c r="J80" s="37">
        <f>SUMIF('R-Existing'!$B$12:$B$461,$B80,'R-Existing'!J$12:J$461)</f>
        <v>0</v>
      </c>
      <c r="K80" s="37">
        <f>SUMIF('R-Existing'!$B$12:$B$461,$B80,'R-Existing'!K$12:K$461)</f>
        <v>0</v>
      </c>
      <c r="L80" s="37">
        <f>SUMIF('R-Existing'!$B$12:$B$461,$B80,'R-Existing'!L$12:L$461)</f>
        <v>0</v>
      </c>
      <c r="M80" s="37">
        <f>SUMIF('R-Existing'!$B$12:$B$461,$B80,'R-Existing'!M$12:M$461)</f>
        <v>0</v>
      </c>
      <c r="N80" s="37">
        <f>SUMIF('R-Existing'!$B$12:$B$461,$B80,'R-Existing'!N$12:N$461)</f>
        <v>0</v>
      </c>
      <c r="O80" s="37">
        <f>SUMIF('R-Existing'!$B$12:$B$461,$B80,'R-Existing'!O$12:O$461)</f>
        <v>0</v>
      </c>
      <c r="P80" s="37">
        <f>SUMIF('R-Existing'!$B$12:$B$461,$B80,'R-Existing'!P$12:P$461)</f>
        <v>0</v>
      </c>
      <c r="Q80" s="37">
        <f>SUMIF('R-Existing'!$B$12:$B$461,$B80,'R-Existing'!Q$12:Q$461)</f>
        <v>0</v>
      </c>
      <c r="R80" s="37">
        <f>SUMIF('R-Existing'!$B$12:$B$461,$B80,'R-Existing'!R$12:R$461)</f>
        <v>0</v>
      </c>
      <c r="S80" s="37">
        <f>SUMIF('R-Existing'!$B$12:$B$461,$B80,'R-Existing'!S$12:S$461)</f>
        <v>0</v>
      </c>
      <c r="T80" s="37">
        <f>SUMIF('R-Existing'!$B$12:$B$461,$B80,'R-Existing'!T$12:T$461)</f>
        <v>0</v>
      </c>
      <c r="U80" s="37">
        <f>SUMIF('R-Existing'!$B$12:$B$461,$B80,'R-Existing'!U$12:U$461)</f>
        <v>1</v>
      </c>
      <c r="V80" s="37">
        <f>SUMIF('R-Existing'!$B$12:$B$461,$B80,'R-Existing'!V$12:V$461)</f>
        <v>0</v>
      </c>
      <c r="W80" s="37">
        <f>SUMIF('R-Existing'!$B$12:$B$461,$B80,'R-Existing'!W$12:W$461)</f>
        <v>0</v>
      </c>
      <c r="X80" s="37">
        <f>SUMIF('R-Existing'!$B$12:$B$461,$B80,'R-Existing'!X$12:X$461)</f>
        <v>209</v>
      </c>
      <c r="Y80" s="37">
        <f>SUMIF('R-Existing'!$B$12:$B$461,$B80,'R-Existing'!Y$12:Y$461)</f>
        <v>0</v>
      </c>
      <c r="Z80" s="37">
        <f>SUMIF('R-Existing'!$B$12:$B$461,$B80,'R-Existing'!Z$12:Z$461)</f>
        <v>0</v>
      </c>
      <c r="AA80" s="37">
        <f>SUMIF('R-Existing'!$B$12:$B$461,$B80,'R-Existing'!AA$12:AA$461)</f>
        <v>0</v>
      </c>
      <c r="AB80" s="37">
        <f>SUMIF('R-Existing'!$B$12:$B$461,$B80,'R-Existing'!AB$12:AB$461)</f>
        <v>0</v>
      </c>
      <c r="AC80" s="37">
        <f>SUMIF('R-Existing'!$B$12:$B$461,$B80,'R-Existing'!AC$12:AC$461)</f>
        <v>0</v>
      </c>
      <c r="AD80" s="37">
        <f>SUMIF('R-Existing'!$B$12:$B$461,$B80,'R-Existing'!AD$12:AD$461)</f>
        <v>0</v>
      </c>
      <c r="AE80" s="56">
        <f>SUMIF('R-Existing'!$B$12:$B$461,$B80,'R-Existing'!AE$12:AE$461)</f>
        <v>9.6699999999999994E-2</v>
      </c>
      <c r="AF80" s="37">
        <f>SUMIF('R-Existing'!$B$12:$B$461,$B80,'R-Existing'!AF$12:AF$461)</f>
        <v>0</v>
      </c>
      <c r="AG80" s="37">
        <f>SUMIF('R-Existing'!$B$12:$B$461,$B80,'R-Existing'!AG$12:AG$461)</f>
        <v>0</v>
      </c>
      <c r="AH80" s="37">
        <f>SUMIF('R-Existing'!$B$12:$B$461,$B80,'R-Existing'!AH$12:AH$461)</f>
        <v>0</v>
      </c>
      <c r="AI80" s="37">
        <f>SUMIF('R-Existing'!$B$12:$B$461,$B80,'R-Existing'!AI$12:AI$461)</f>
        <v>0</v>
      </c>
      <c r="AJ80" s="37">
        <f>SUMIF('R-Existing'!$B$12:$B$461,$B80,'R-Existing'!AJ$12:AJ$461)</f>
        <v>0</v>
      </c>
      <c r="AK80" s="37">
        <f>SUMIF('R-Existing'!$B$12:$B$461,$B80,'R-Existing'!AK$12:AK$461)</f>
        <v>0</v>
      </c>
      <c r="AL80" s="37">
        <f>SUMIF('R-Existing'!$B$12:$B$461,$B80,'R-Existing'!AL$12:AL$461)</f>
        <v>0</v>
      </c>
      <c r="AM80" s="37">
        <f>SUMIF('R-Existing'!$B$12:$B$461,$B80,'R-Existing'!AM$12:AM$461)</f>
        <v>0</v>
      </c>
      <c r="AN80" s="37">
        <f>SUMIF('R-Existing'!$B$12:$B$461,$B80,'R-Existing'!AN$12:AN$461)</f>
        <v>0</v>
      </c>
      <c r="AO80" s="37"/>
      <c r="AP80" s="37"/>
    </row>
    <row r="81" spans="1:42" x14ac:dyDescent="0.2">
      <c r="A81" s="1">
        <f t="shared" si="5"/>
        <v>1</v>
      </c>
      <c r="B81" s="101">
        <f t="shared" si="6"/>
        <v>45322</v>
      </c>
      <c r="C81" s="37">
        <f>SUMIF('R-Existing'!$B$12:$B$461,$B81,'R-Existing'!C$12:C$461)</f>
        <v>0</v>
      </c>
      <c r="D81" s="37">
        <f>SUMIF('R-Existing'!$B$12:$B$461,$B81,'R-Existing'!D$12:D$461)</f>
        <v>1934854.6</v>
      </c>
      <c r="E81" s="37">
        <f>SUMIF('R-Existing'!$B$12:$B$461,$B81,'R-Existing'!E$12:E$461)</f>
        <v>0</v>
      </c>
      <c r="F81" s="37">
        <f>SUMIF('R-Existing'!$B$12:$B$461,$B81,'R-Existing'!F$12:F$461)</f>
        <v>0</v>
      </c>
      <c r="G81" s="37">
        <f>SUMIF('R-Existing'!$B$12:$B$461,$B81,'R-Existing'!G$12:G$461)</f>
        <v>0</v>
      </c>
      <c r="H81" s="37">
        <f>SUMIF('R-Existing'!$B$12:$B$461,$B81,'R-Existing'!H$12:H$461)</f>
        <v>0</v>
      </c>
      <c r="I81" s="37">
        <f>SUMIF('R-Existing'!$B$12:$B$461,$B81,'R-Existing'!I$12:I$461)</f>
        <v>0</v>
      </c>
      <c r="J81" s="37">
        <f>SUMIF('R-Existing'!$B$12:$B$461,$B81,'R-Existing'!J$12:J$461)</f>
        <v>0</v>
      </c>
      <c r="K81" s="37">
        <f>SUMIF('R-Existing'!$B$12:$B$461,$B81,'R-Existing'!K$12:K$461)</f>
        <v>0</v>
      </c>
      <c r="L81" s="37">
        <f>SUMIF('R-Existing'!$B$12:$B$461,$B81,'R-Existing'!L$12:L$461)</f>
        <v>0</v>
      </c>
      <c r="M81" s="37">
        <f>SUMIF('R-Existing'!$B$12:$B$461,$B81,'R-Existing'!M$12:M$461)</f>
        <v>0</v>
      </c>
      <c r="N81" s="37">
        <f>SUMIF('R-Existing'!$B$12:$B$461,$B81,'R-Existing'!N$12:N$461)</f>
        <v>0</v>
      </c>
      <c r="O81" s="37">
        <f>SUMIF('R-Existing'!$B$12:$B$461,$B81,'R-Existing'!O$12:O$461)</f>
        <v>0</v>
      </c>
      <c r="P81" s="37">
        <f>SUMIF('R-Existing'!$B$12:$B$461,$B81,'R-Existing'!P$12:P$461)</f>
        <v>0</v>
      </c>
      <c r="Q81" s="37">
        <f>SUMIF('R-Existing'!$B$12:$B$461,$B81,'R-Existing'!Q$12:Q$461)</f>
        <v>0</v>
      </c>
      <c r="R81" s="37">
        <f>SUMIF('R-Existing'!$B$12:$B$461,$B81,'R-Existing'!R$12:R$461)</f>
        <v>0</v>
      </c>
      <c r="S81" s="37">
        <f>SUMIF('R-Existing'!$B$12:$B$461,$B81,'R-Existing'!S$12:S$461)</f>
        <v>0</v>
      </c>
      <c r="T81" s="37">
        <f>SUMIF('R-Existing'!$B$12:$B$461,$B81,'R-Existing'!T$12:T$461)</f>
        <v>0</v>
      </c>
      <c r="U81" s="37">
        <f>SUMIF('R-Existing'!$B$12:$B$461,$B81,'R-Existing'!U$12:U$461)</f>
        <v>1</v>
      </c>
      <c r="V81" s="37">
        <f>SUMIF('R-Existing'!$B$12:$B$461,$B81,'R-Existing'!V$12:V$461)</f>
        <v>0</v>
      </c>
      <c r="W81" s="37">
        <f>SUMIF('R-Existing'!$B$12:$B$461,$B81,'R-Existing'!W$12:W$461)</f>
        <v>0</v>
      </c>
      <c r="X81" s="37">
        <f>SUMIF('R-Existing'!$B$12:$B$461,$B81,'R-Existing'!X$12:X$461)</f>
        <v>209</v>
      </c>
      <c r="Y81" s="37">
        <f>SUMIF('R-Existing'!$B$12:$B$461,$B81,'R-Existing'!Y$12:Y$461)</f>
        <v>0</v>
      </c>
      <c r="Z81" s="37">
        <f>SUMIF('R-Existing'!$B$12:$B$461,$B81,'R-Existing'!Z$12:Z$461)</f>
        <v>0</v>
      </c>
      <c r="AA81" s="37">
        <f>SUMIF('R-Existing'!$B$12:$B$461,$B81,'R-Existing'!AA$12:AA$461)</f>
        <v>0</v>
      </c>
      <c r="AB81" s="37">
        <f>SUMIF('R-Existing'!$B$12:$B$461,$B81,'R-Existing'!AB$12:AB$461)</f>
        <v>0</v>
      </c>
      <c r="AC81" s="37">
        <f>SUMIF('R-Existing'!$B$12:$B$461,$B81,'R-Existing'!AC$12:AC$461)</f>
        <v>0</v>
      </c>
      <c r="AD81" s="37">
        <f>SUMIF('R-Existing'!$B$12:$B$461,$B81,'R-Existing'!AD$12:AD$461)</f>
        <v>0</v>
      </c>
      <c r="AE81" s="56">
        <f>SUMIF('R-Existing'!$B$12:$B$461,$B81,'R-Existing'!AE$12:AE$461)</f>
        <v>9.6699999999999994E-2</v>
      </c>
      <c r="AF81" s="37">
        <f>SUMIF('R-Existing'!$B$12:$B$461,$B81,'R-Existing'!AF$12:AF$461)</f>
        <v>0</v>
      </c>
      <c r="AG81" s="37">
        <f>SUMIF('R-Existing'!$B$12:$B$461,$B81,'R-Existing'!AG$12:AG$461)</f>
        <v>0</v>
      </c>
      <c r="AH81" s="37">
        <f>SUMIF('R-Existing'!$B$12:$B$461,$B81,'R-Existing'!AH$12:AH$461)</f>
        <v>0</v>
      </c>
      <c r="AI81" s="37">
        <f>SUMIF('R-Existing'!$B$12:$B$461,$B81,'R-Existing'!AI$12:AI$461)</f>
        <v>0</v>
      </c>
      <c r="AJ81" s="37">
        <f>SUMIF('R-Existing'!$B$12:$B$461,$B81,'R-Existing'!AJ$12:AJ$461)</f>
        <v>0</v>
      </c>
      <c r="AK81" s="37">
        <f>SUMIF('R-Existing'!$B$12:$B$461,$B81,'R-Existing'!AK$12:AK$461)</f>
        <v>0</v>
      </c>
      <c r="AL81" s="37">
        <f>SUMIF('R-Existing'!$B$12:$B$461,$B81,'R-Existing'!AL$12:AL$461)</f>
        <v>0</v>
      </c>
      <c r="AM81" s="37">
        <f>SUMIF('R-Existing'!$B$12:$B$461,$B81,'R-Existing'!AM$12:AM$461)</f>
        <v>0</v>
      </c>
      <c r="AN81" s="37">
        <f>SUMIF('R-Existing'!$B$12:$B$461,$B81,'R-Existing'!AN$12:AN$461)</f>
        <v>0</v>
      </c>
      <c r="AO81" s="37"/>
      <c r="AP81" s="37"/>
    </row>
    <row r="82" spans="1:42" x14ac:dyDescent="0.2">
      <c r="A82" s="1">
        <f t="shared" si="5"/>
        <v>2</v>
      </c>
      <c r="B82" s="101">
        <f t="shared" si="6"/>
        <v>45351</v>
      </c>
      <c r="C82" s="37">
        <f>SUMIF('R-Existing'!$B$12:$B$461,$B82,'R-Existing'!C$12:C$461)</f>
        <v>0</v>
      </c>
      <c r="D82" s="37">
        <f>SUMIF('R-Existing'!$B$12:$B$461,$B82,'R-Existing'!D$12:D$461)</f>
        <v>1934854.6</v>
      </c>
      <c r="E82" s="37">
        <f>SUMIF('R-Existing'!$B$12:$B$461,$B82,'R-Existing'!E$12:E$461)</f>
        <v>0</v>
      </c>
      <c r="F82" s="37">
        <f>SUMIF('R-Existing'!$B$12:$B$461,$B82,'R-Existing'!F$12:F$461)</f>
        <v>0</v>
      </c>
      <c r="G82" s="37">
        <f>SUMIF('R-Existing'!$B$12:$B$461,$B82,'R-Existing'!G$12:G$461)</f>
        <v>0</v>
      </c>
      <c r="H82" s="37">
        <f>SUMIF('R-Existing'!$B$12:$B$461,$B82,'R-Existing'!H$12:H$461)</f>
        <v>0</v>
      </c>
      <c r="I82" s="37">
        <f>SUMIF('R-Existing'!$B$12:$B$461,$B82,'R-Existing'!I$12:I$461)</f>
        <v>0</v>
      </c>
      <c r="J82" s="37">
        <f>SUMIF('R-Existing'!$B$12:$B$461,$B82,'R-Existing'!J$12:J$461)</f>
        <v>0</v>
      </c>
      <c r="K82" s="37">
        <f>SUMIF('R-Existing'!$B$12:$B$461,$B82,'R-Existing'!K$12:K$461)</f>
        <v>0</v>
      </c>
      <c r="L82" s="37">
        <f>SUMIF('R-Existing'!$B$12:$B$461,$B82,'R-Existing'!L$12:L$461)</f>
        <v>0</v>
      </c>
      <c r="M82" s="37">
        <f>SUMIF('R-Existing'!$B$12:$B$461,$B82,'R-Existing'!M$12:M$461)</f>
        <v>0</v>
      </c>
      <c r="N82" s="37">
        <f>SUMIF('R-Existing'!$B$12:$B$461,$B82,'R-Existing'!N$12:N$461)</f>
        <v>0</v>
      </c>
      <c r="O82" s="37">
        <f>SUMIF('R-Existing'!$B$12:$B$461,$B82,'R-Existing'!O$12:O$461)</f>
        <v>0</v>
      </c>
      <c r="P82" s="37">
        <f>SUMIF('R-Existing'!$B$12:$B$461,$B82,'R-Existing'!P$12:P$461)</f>
        <v>0</v>
      </c>
      <c r="Q82" s="37">
        <f>SUMIF('R-Existing'!$B$12:$B$461,$B82,'R-Existing'!Q$12:Q$461)</f>
        <v>0</v>
      </c>
      <c r="R82" s="37">
        <f>SUMIF('R-Existing'!$B$12:$B$461,$B82,'R-Existing'!R$12:R$461)</f>
        <v>0</v>
      </c>
      <c r="S82" s="37">
        <f>SUMIF('R-Existing'!$B$12:$B$461,$B82,'R-Existing'!S$12:S$461)</f>
        <v>0</v>
      </c>
      <c r="T82" s="37">
        <f>SUMIF('R-Existing'!$B$12:$B$461,$B82,'R-Existing'!T$12:T$461)</f>
        <v>0</v>
      </c>
      <c r="U82" s="37">
        <f>SUMIF('R-Existing'!$B$12:$B$461,$B82,'R-Existing'!U$12:U$461)</f>
        <v>1</v>
      </c>
      <c r="V82" s="37">
        <f>SUMIF('R-Existing'!$B$12:$B$461,$B82,'R-Existing'!V$12:V$461)</f>
        <v>0</v>
      </c>
      <c r="W82" s="37">
        <f>SUMIF('R-Existing'!$B$12:$B$461,$B82,'R-Existing'!W$12:W$461)</f>
        <v>0</v>
      </c>
      <c r="X82" s="37">
        <f>SUMIF('R-Existing'!$B$12:$B$461,$B82,'R-Existing'!X$12:X$461)</f>
        <v>209</v>
      </c>
      <c r="Y82" s="37">
        <f>SUMIF('R-Existing'!$B$12:$B$461,$B82,'R-Existing'!Y$12:Y$461)</f>
        <v>0</v>
      </c>
      <c r="Z82" s="37">
        <f>SUMIF('R-Existing'!$B$12:$B$461,$B82,'R-Existing'!Z$12:Z$461)</f>
        <v>0</v>
      </c>
      <c r="AA82" s="37">
        <f>SUMIF('R-Existing'!$B$12:$B$461,$B82,'R-Existing'!AA$12:AA$461)</f>
        <v>0</v>
      </c>
      <c r="AB82" s="37">
        <f>SUMIF('R-Existing'!$B$12:$B$461,$B82,'R-Existing'!AB$12:AB$461)</f>
        <v>0</v>
      </c>
      <c r="AC82" s="37">
        <f>SUMIF('R-Existing'!$B$12:$B$461,$B82,'R-Existing'!AC$12:AC$461)</f>
        <v>0</v>
      </c>
      <c r="AD82" s="37">
        <f>SUMIF('R-Existing'!$B$12:$B$461,$B82,'R-Existing'!AD$12:AD$461)</f>
        <v>0</v>
      </c>
      <c r="AE82" s="56">
        <f>SUMIF('R-Existing'!$B$12:$B$461,$B82,'R-Existing'!AE$12:AE$461)</f>
        <v>9.6699999999999994E-2</v>
      </c>
      <c r="AF82" s="37">
        <f>SUMIF('R-Existing'!$B$12:$B$461,$B82,'R-Existing'!AF$12:AF$461)</f>
        <v>0</v>
      </c>
      <c r="AG82" s="37">
        <f>SUMIF('R-Existing'!$B$12:$B$461,$B82,'R-Existing'!AG$12:AG$461)</f>
        <v>0</v>
      </c>
      <c r="AH82" s="37">
        <f>SUMIF('R-Existing'!$B$12:$B$461,$B82,'R-Existing'!AH$12:AH$461)</f>
        <v>0</v>
      </c>
      <c r="AI82" s="37">
        <f>SUMIF('R-Existing'!$B$12:$B$461,$B82,'R-Existing'!AI$12:AI$461)</f>
        <v>0</v>
      </c>
      <c r="AJ82" s="37">
        <f>SUMIF('R-Existing'!$B$12:$B$461,$B82,'R-Existing'!AJ$12:AJ$461)</f>
        <v>0</v>
      </c>
      <c r="AK82" s="37">
        <f>SUMIF('R-Existing'!$B$12:$B$461,$B82,'R-Existing'!AK$12:AK$461)</f>
        <v>0</v>
      </c>
      <c r="AL82" s="37">
        <f>SUMIF('R-Existing'!$B$12:$B$461,$B82,'R-Existing'!AL$12:AL$461)</f>
        <v>0</v>
      </c>
      <c r="AM82" s="37">
        <f>SUMIF('R-Existing'!$B$12:$B$461,$B82,'R-Existing'!AM$12:AM$461)</f>
        <v>0</v>
      </c>
      <c r="AN82" s="37">
        <f>SUMIF('R-Existing'!$B$12:$B$461,$B82,'R-Existing'!AN$12:AN$461)</f>
        <v>0</v>
      </c>
      <c r="AO82" s="37"/>
      <c r="AP82" s="37"/>
    </row>
    <row r="83" spans="1:42" x14ac:dyDescent="0.2">
      <c r="A83" s="1">
        <f t="shared" si="5"/>
        <v>3</v>
      </c>
      <c r="B83" s="101">
        <f t="shared" si="6"/>
        <v>45382</v>
      </c>
      <c r="C83" s="37">
        <f>SUMIF('R-Existing'!$B$12:$B$461,$B83,'R-Existing'!C$12:C$461)</f>
        <v>0</v>
      </c>
      <c r="D83" s="37">
        <f>SUMIF('R-Existing'!$B$12:$B$461,$B83,'R-Existing'!D$12:D$461)</f>
        <v>1934854.6</v>
      </c>
      <c r="E83" s="37">
        <f>SUMIF('R-Existing'!$B$12:$B$461,$B83,'R-Existing'!E$12:E$461)</f>
        <v>0</v>
      </c>
      <c r="F83" s="37">
        <f>SUMIF('R-Existing'!$B$12:$B$461,$B83,'R-Existing'!F$12:F$461)</f>
        <v>0</v>
      </c>
      <c r="G83" s="37">
        <f>SUMIF('R-Existing'!$B$12:$B$461,$B83,'R-Existing'!G$12:G$461)</f>
        <v>0</v>
      </c>
      <c r="H83" s="37">
        <f>SUMIF('R-Existing'!$B$12:$B$461,$B83,'R-Existing'!H$12:H$461)</f>
        <v>0</v>
      </c>
      <c r="I83" s="37">
        <f>SUMIF('R-Existing'!$B$12:$B$461,$B83,'R-Existing'!I$12:I$461)</f>
        <v>0</v>
      </c>
      <c r="J83" s="37">
        <f>SUMIF('R-Existing'!$B$12:$B$461,$B83,'R-Existing'!J$12:J$461)</f>
        <v>0</v>
      </c>
      <c r="K83" s="37">
        <f>SUMIF('R-Existing'!$B$12:$B$461,$B83,'R-Existing'!K$12:K$461)</f>
        <v>0</v>
      </c>
      <c r="L83" s="37">
        <f>SUMIF('R-Existing'!$B$12:$B$461,$B83,'R-Existing'!L$12:L$461)</f>
        <v>0</v>
      </c>
      <c r="M83" s="37">
        <f>SUMIF('R-Existing'!$B$12:$B$461,$B83,'R-Existing'!M$12:M$461)</f>
        <v>0</v>
      </c>
      <c r="N83" s="37">
        <f>SUMIF('R-Existing'!$B$12:$B$461,$B83,'R-Existing'!N$12:N$461)</f>
        <v>0</v>
      </c>
      <c r="O83" s="37">
        <f>SUMIF('R-Existing'!$B$12:$B$461,$B83,'R-Existing'!O$12:O$461)</f>
        <v>0</v>
      </c>
      <c r="P83" s="37">
        <f>SUMIF('R-Existing'!$B$12:$B$461,$B83,'R-Existing'!P$12:P$461)</f>
        <v>0</v>
      </c>
      <c r="Q83" s="37">
        <f>SUMIF('R-Existing'!$B$12:$B$461,$B83,'R-Existing'!Q$12:Q$461)</f>
        <v>0</v>
      </c>
      <c r="R83" s="37">
        <f>SUMIF('R-Existing'!$B$12:$B$461,$B83,'R-Existing'!R$12:R$461)</f>
        <v>0</v>
      </c>
      <c r="S83" s="37">
        <f>SUMIF('R-Existing'!$B$12:$B$461,$B83,'R-Existing'!S$12:S$461)</f>
        <v>0</v>
      </c>
      <c r="T83" s="37">
        <f>SUMIF('R-Existing'!$B$12:$B$461,$B83,'R-Existing'!T$12:T$461)</f>
        <v>0</v>
      </c>
      <c r="U83" s="37">
        <f>SUMIF('R-Existing'!$B$12:$B$461,$B83,'R-Existing'!U$12:U$461)</f>
        <v>1</v>
      </c>
      <c r="V83" s="37">
        <f>SUMIF('R-Existing'!$B$12:$B$461,$B83,'R-Existing'!V$12:V$461)</f>
        <v>0</v>
      </c>
      <c r="W83" s="37">
        <f>SUMIF('R-Existing'!$B$12:$B$461,$B83,'R-Existing'!W$12:W$461)</f>
        <v>0</v>
      </c>
      <c r="X83" s="37">
        <f>SUMIF('R-Existing'!$B$12:$B$461,$B83,'R-Existing'!X$12:X$461)</f>
        <v>209</v>
      </c>
      <c r="Y83" s="37">
        <f>SUMIF('R-Existing'!$B$12:$B$461,$B83,'R-Existing'!Y$12:Y$461)</f>
        <v>0</v>
      </c>
      <c r="Z83" s="37">
        <f>SUMIF('R-Existing'!$B$12:$B$461,$B83,'R-Existing'!Z$12:Z$461)</f>
        <v>0</v>
      </c>
      <c r="AA83" s="37">
        <f>SUMIF('R-Existing'!$B$12:$B$461,$B83,'R-Existing'!AA$12:AA$461)</f>
        <v>0</v>
      </c>
      <c r="AB83" s="37">
        <f>SUMIF('R-Existing'!$B$12:$B$461,$B83,'R-Existing'!AB$12:AB$461)</f>
        <v>0</v>
      </c>
      <c r="AC83" s="37">
        <f>SUMIF('R-Existing'!$B$12:$B$461,$B83,'R-Existing'!AC$12:AC$461)</f>
        <v>0</v>
      </c>
      <c r="AD83" s="37">
        <f>SUMIF('R-Existing'!$B$12:$B$461,$B83,'R-Existing'!AD$12:AD$461)</f>
        <v>0</v>
      </c>
      <c r="AE83" s="56">
        <f>SUMIF('R-Existing'!$B$12:$B$461,$B83,'R-Existing'!AE$12:AE$461)</f>
        <v>9.6699999999999994E-2</v>
      </c>
      <c r="AF83" s="37">
        <f>SUMIF('R-Existing'!$B$12:$B$461,$B83,'R-Existing'!AF$12:AF$461)</f>
        <v>0</v>
      </c>
      <c r="AG83" s="37">
        <f>SUMIF('R-Existing'!$B$12:$B$461,$B83,'R-Existing'!AG$12:AG$461)</f>
        <v>0</v>
      </c>
      <c r="AH83" s="37">
        <f>SUMIF('R-Existing'!$B$12:$B$461,$B83,'R-Existing'!AH$12:AH$461)</f>
        <v>0</v>
      </c>
      <c r="AI83" s="37">
        <f>SUMIF('R-Existing'!$B$12:$B$461,$B83,'R-Existing'!AI$12:AI$461)</f>
        <v>0</v>
      </c>
      <c r="AJ83" s="37">
        <f>SUMIF('R-Existing'!$B$12:$B$461,$B83,'R-Existing'!AJ$12:AJ$461)</f>
        <v>0</v>
      </c>
      <c r="AK83" s="37">
        <f>SUMIF('R-Existing'!$B$12:$B$461,$B83,'R-Existing'!AK$12:AK$461)</f>
        <v>0</v>
      </c>
      <c r="AL83" s="37">
        <f>SUMIF('R-Existing'!$B$12:$B$461,$B83,'R-Existing'!AL$12:AL$461)</f>
        <v>0</v>
      </c>
      <c r="AM83" s="37">
        <f>SUMIF('R-Existing'!$B$12:$B$461,$B83,'R-Existing'!AM$12:AM$461)</f>
        <v>0</v>
      </c>
      <c r="AN83" s="37">
        <f>SUMIF('R-Existing'!$B$12:$B$461,$B83,'R-Existing'!AN$12:AN$461)</f>
        <v>0</v>
      </c>
      <c r="AO83" s="37"/>
      <c r="AP83" s="37"/>
    </row>
    <row r="84" spans="1:42" x14ac:dyDescent="0.2">
      <c r="A84" s="1">
        <f t="shared" si="5"/>
        <v>4</v>
      </c>
      <c r="B84" s="101">
        <f t="shared" si="6"/>
        <v>45412</v>
      </c>
      <c r="C84" s="37">
        <f>SUMIF('R-Existing'!$B$12:$B$461,$B84,'R-Existing'!C$12:C$461)</f>
        <v>0</v>
      </c>
      <c r="D84" s="37">
        <f>SUMIF('R-Existing'!$B$12:$B$461,$B84,'R-Existing'!D$12:D$461)</f>
        <v>1934854.6</v>
      </c>
      <c r="E84" s="37">
        <f>SUMIF('R-Existing'!$B$12:$B$461,$B84,'R-Existing'!E$12:E$461)</f>
        <v>0</v>
      </c>
      <c r="F84" s="37">
        <f>SUMIF('R-Existing'!$B$12:$B$461,$B84,'R-Existing'!F$12:F$461)</f>
        <v>0</v>
      </c>
      <c r="G84" s="37">
        <f>SUMIF('R-Existing'!$B$12:$B$461,$B84,'R-Existing'!G$12:G$461)</f>
        <v>0</v>
      </c>
      <c r="H84" s="37">
        <f>SUMIF('R-Existing'!$B$12:$B$461,$B84,'R-Existing'!H$12:H$461)</f>
        <v>0</v>
      </c>
      <c r="I84" s="37">
        <f>SUMIF('R-Existing'!$B$12:$B$461,$B84,'R-Existing'!I$12:I$461)</f>
        <v>0</v>
      </c>
      <c r="J84" s="37">
        <f>SUMIF('R-Existing'!$B$12:$B$461,$B84,'R-Existing'!J$12:J$461)</f>
        <v>0</v>
      </c>
      <c r="K84" s="37">
        <f>SUMIF('R-Existing'!$B$12:$B$461,$B84,'R-Existing'!K$12:K$461)</f>
        <v>0</v>
      </c>
      <c r="L84" s="37">
        <f>SUMIF('R-Existing'!$B$12:$B$461,$B84,'R-Existing'!L$12:L$461)</f>
        <v>0</v>
      </c>
      <c r="M84" s="37">
        <f>SUMIF('R-Existing'!$B$12:$B$461,$B84,'R-Existing'!M$12:M$461)</f>
        <v>0</v>
      </c>
      <c r="N84" s="37">
        <f>SUMIF('R-Existing'!$B$12:$B$461,$B84,'R-Existing'!N$12:N$461)</f>
        <v>0</v>
      </c>
      <c r="O84" s="37">
        <f>SUMIF('R-Existing'!$B$12:$B$461,$B84,'R-Existing'!O$12:O$461)</f>
        <v>0</v>
      </c>
      <c r="P84" s="37">
        <f>SUMIF('R-Existing'!$B$12:$B$461,$B84,'R-Existing'!P$12:P$461)</f>
        <v>0</v>
      </c>
      <c r="Q84" s="37">
        <f>SUMIF('R-Existing'!$B$12:$B$461,$B84,'R-Existing'!Q$12:Q$461)</f>
        <v>0</v>
      </c>
      <c r="R84" s="37">
        <f>SUMIF('R-Existing'!$B$12:$B$461,$B84,'R-Existing'!R$12:R$461)</f>
        <v>0</v>
      </c>
      <c r="S84" s="37">
        <f>SUMIF('R-Existing'!$B$12:$B$461,$B84,'R-Existing'!S$12:S$461)</f>
        <v>0</v>
      </c>
      <c r="T84" s="37">
        <f>SUMIF('R-Existing'!$B$12:$B$461,$B84,'R-Existing'!T$12:T$461)</f>
        <v>0</v>
      </c>
      <c r="U84" s="37">
        <f>SUMIF('R-Existing'!$B$12:$B$461,$B84,'R-Existing'!U$12:U$461)</f>
        <v>1</v>
      </c>
      <c r="V84" s="37">
        <f>SUMIF('R-Existing'!$B$12:$B$461,$B84,'R-Existing'!V$12:V$461)</f>
        <v>0</v>
      </c>
      <c r="W84" s="37">
        <f>SUMIF('R-Existing'!$B$12:$B$461,$B84,'R-Existing'!W$12:W$461)</f>
        <v>0</v>
      </c>
      <c r="X84" s="37">
        <f>SUMIF('R-Existing'!$B$12:$B$461,$B84,'R-Existing'!X$12:X$461)</f>
        <v>209</v>
      </c>
      <c r="Y84" s="37">
        <f>SUMIF('R-Existing'!$B$12:$B$461,$B84,'R-Existing'!Y$12:Y$461)</f>
        <v>0</v>
      </c>
      <c r="Z84" s="37">
        <f>SUMIF('R-Existing'!$B$12:$B$461,$B84,'R-Existing'!Z$12:Z$461)</f>
        <v>0</v>
      </c>
      <c r="AA84" s="37">
        <f>SUMIF('R-Existing'!$B$12:$B$461,$B84,'R-Existing'!AA$12:AA$461)</f>
        <v>0</v>
      </c>
      <c r="AB84" s="37">
        <f>SUMIF('R-Existing'!$B$12:$B$461,$B84,'R-Existing'!AB$12:AB$461)</f>
        <v>0</v>
      </c>
      <c r="AC84" s="37">
        <f>SUMIF('R-Existing'!$B$12:$B$461,$B84,'R-Existing'!AC$12:AC$461)</f>
        <v>0</v>
      </c>
      <c r="AD84" s="37">
        <f>SUMIF('R-Existing'!$B$12:$B$461,$B84,'R-Existing'!AD$12:AD$461)</f>
        <v>0</v>
      </c>
      <c r="AE84" s="56">
        <f>SUMIF('R-Existing'!$B$12:$B$461,$B84,'R-Existing'!AE$12:AE$461)</f>
        <v>9.6699999999999994E-2</v>
      </c>
      <c r="AF84" s="37">
        <f>SUMIF('R-Existing'!$B$12:$B$461,$B84,'R-Existing'!AF$12:AF$461)</f>
        <v>0</v>
      </c>
      <c r="AG84" s="37">
        <f>SUMIF('R-Existing'!$B$12:$B$461,$B84,'R-Existing'!AG$12:AG$461)</f>
        <v>0</v>
      </c>
      <c r="AH84" s="37">
        <f>SUMIF('R-Existing'!$B$12:$B$461,$B84,'R-Existing'!AH$12:AH$461)</f>
        <v>0</v>
      </c>
      <c r="AI84" s="37">
        <f>SUMIF('R-Existing'!$B$12:$B$461,$B84,'R-Existing'!AI$12:AI$461)</f>
        <v>0</v>
      </c>
      <c r="AJ84" s="37">
        <f>SUMIF('R-Existing'!$B$12:$B$461,$B84,'R-Existing'!AJ$12:AJ$461)</f>
        <v>0</v>
      </c>
      <c r="AK84" s="37">
        <f>SUMIF('R-Existing'!$B$12:$B$461,$B84,'R-Existing'!AK$12:AK$461)</f>
        <v>0</v>
      </c>
      <c r="AL84" s="37">
        <f>SUMIF('R-Existing'!$B$12:$B$461,$B84,'R-Existing'!AL$12:AL$461)</f>
        <v>0</v>
      </c>
      <c r="AM84" s="37">
        <f>SUMIF('R-Existing'!$B$12:$B$461,$B84,'R-Existing'!AM$12:AM$461)</f>
        <v>0</v>
      </c>
      <c r="AN84" s="37">
        <f>SUMIF('R-Existing'!$B$12:$B$461,$B84,'R-Existing'!AN$12:AN$461)</f>
        <v>0</v>
      </c>
      <c r="AO84" s="37"/>
      <c r="AP84" s="37"/>
    </row>
    <row r="85" spans="1:42" x14ac:dyDescent="0.2">
      <c r="A85" s="1">
        <f t="shared" si="5"/>
        <v>5</v>
      </c>
      <c r="B85" s="101">
        <f t="shared" si="6"/>
        <v>45443</v>
      </c>
      <c r="C85" s="37">
        <f>SUMIF('R-Existing'!$B$12:$B$461,$B85,'R-Existing'!C$12:C$461)</f>
        <v>0</v>
      </c>
      <c r="D85" s="37">
        <f>SUMIF('R-Existing'!$B$12:$B$461,$B85,'R-Existing'!D$12:D$461)</f>
        <v>1934854.6</v>
      </c>
      <c r="E85" s="37">
        <f>SUMIF('R-Existing'!$B$12:$B$461,$B85,'R-Existing'!E$12:E$461)</f>
        <v>0</v>
      </c>
      <c r="F85" s="37">
        <f>SUMIF('R-Existing'!$B$12:$B$461,$B85,'R-Existing'!F$12:F$461)</f>
        <v>0</v>
      </c>
      <c r="G85" s="37">
        <f>SUMIF('R-Existing'!$B$12:$B$461,$B85,'R-Existing'!G$12:G$461)</f>
        <v>0</v>
      </c>
      <c r="H85" s="37">
        <f>SUMIF('R-Existing'!$B$12:$B$461,$B85,'R-Existing'!H$12:H$461)</f>
        <v>0</v>
      </c>
      <c r="I85" s="37">
        <f>SUMIF('R-Existing'!$B$12:$B$461,$B85,'R-Existing'!I$12:I$461)</f>
        <v>0</v>
      </c>
      <c r="J85" s="37">
        <f>SUMIF('R-Existing'!$B$12:$B$461,$B85,'R-Existing'!J$12:J$461)</f>
        <v>0</v>
      </c>
      <c r="K85" s="37">
        <f>SUMIF('R-Existing'!$B$12:$B$461,$B85,'R-Existing'!K$12:K$461)</f>
        <v>0</v>
      </c>
      <c r="L85" s="37">
        <f>SUMIF('R-Existing'!$B$12:$B$461,$B85,'R-Existing'!L$12:L$461)</f>
        <v>0</v>
      </c>
      <c r="M85" s="37">
        <f>SUMIF('R-Existing'!$B$12:$B$461,$B85,'R-Existing'!M$12:M$461)</f>
        <v>0</v>
      </c>
      <c r="N85" s="37">
        <f>SUMIF('R-Existing'!$B$12:$B$461,$B85,'R-Existing'!N$12:N$461)</f>
        <v>0</v>
      </c>
      <c r="O85" s="37">
        <f>SUMIF('R-Existing'!$B$12:$B$461,$B85,'R-Existing'!O$12:O$461)</f>
        <v>0</v>
      </c>
      <c r="P85" s="37">
        <f>SUMIF('R-Existing'!$B$12:$B$461,$B85,'R-Existing'!P$12:P$461)</f>
        <v>0</v>
      </c>
      <c r="Q85" s="37">
        <f>SUMIF('R-Existing'!$B$12:$B$461,$B85,'R-Existing'!Q$12:Q$461)</f>
        <v>0</v>
      </c>
      <c r="R85" s="37">
        <f>SUMIF('R-Existing'!$B$12:$B$461,$B85,'R-Existing'!R$12:R$461)</f>
        <v>0</v>
      </c>
      <c r="S85" s="37">
        <f>SUMIF('R-Existing'!$B$12:$B$461,$B85,'R-Existing'!S$12:S$461)</f>
        <v>0</v>
      </c>
      <c r="T85" s="37">
        <f>SUMIF('R-Existing'!$B$12:$B$461,$B85,'R-Existing'!T$12:T$461)</f>
        <v>0</v>
      </c>
      <c r="U85" s="37">
        <f>SUMIF('R-Existing'!$B$12:$B$461,$B85,'R-Existing'!U$12:U$461)</f>
        <v>1</v>
      </c>
      <c r="V85" s="37">
        <f>SUMIF('R-Existing'!$B$12:$B$461,$B85,'R-Existing'!V$12:V$461)</f>
        <v>0</v>
      </c>
      <c r="W85" s="37">
        <f>SUMIF('R-Existing'!$B$12:$B$461,$B85,'R-Existing'!W$12:W$461)</f>
        <v>0</v>
      </c>
      <c r="X85" s="37">
        <f>SUMIF('R-Existing'!$B$12:$B$461,$B85,'R-Existing'!X$12:X$461)</f>
        <v>209</v>
      </c>
      <c r="Y85" s="37">
        <f>SUMIF('R-Existing'!$B$12:$B$461,$B85,'R-Existing'!Y$12:Y$461)</f>
        <v>0</v>
      </c>
      <c r="Z85" s="37">
        <f>SUMIF('R-Existing'!$B$12:$B$461,$B85,'R-Existing'!Z$12:Z$461)</f>
        <v>0</v>
      </c>
      <c r="AA85" s="37">
        <f>SUMIF('R-Existing'!$B$12:$B$461,$B85,'R-Existing'!AA$12:AA$461)</f>
        <v>0</v>
      </c>
      <c r="AB85" s="37">
        <f>SUMIF('R-Existing'!$B$12:$B$461,$B85,'R-Existing'!AB$12:AB$461)</f>
        <v>0</v>
      </c>
      <c r="AC85" s="37">
        <f>SUMIF('R-Existing'!$B$12:$B$461,$B85,'R-Existing'!AC$12:AC$461)</f>
        <v>0</v>
      </c>
      <c r="AD85" s="37">
        <f>SUMIF('R-Existing'!$B$12:$B$461,$B85,'R-Existing'!AD$12:AD$461)</f>
        <v>0</v>
      </c>
      <c r="AE85" s="56">
        <f>SUMIF('R-Existing'!$B$12:$B$461,$B85,'R-Existing'!AE$12:AE$461)</f>
        <v>9.6699999999999994E-2</v>
      </c>
      <c r="AF85" s="37">
        <f>SUMIF('R-Existing'!$B$12:$B$461,$B85,'R-Existing'!AF$12:AF$461)</f>
        <v>0</v>
      </c>
      <c r="AG85" s="37">
        <f>SUMIF('R-Existing'!$B$12:$B$461,$B85,'R-Existing'!AG$12:AG$461)</f>
        <v>0</v>
      </c>
      <c r="AH85" s="37">
        <f>SUMIF('R-Existing'!$B$12:$B$461,$B85,'R-Existing'!AH$12:AH$461)</f>
        <v>0</v>
      </c>
      <c r="AI85" s="37">
        <f>SUMIF('R-Existing'!$B$12:$B$461,$B85,'R-Existing'!AI$12:AI$461)</f>
        <v>0</v>
      </c>
      <c r="AJ85" s="37">
        <f>SUMIF('R-Existing'!$B$12:$B$461,$B85,'R-Existing'!AJ$12:AJ$461)</f>
        <v>0</v>
      </c>
      <c r="AK85" s="37">
        <f>SUMIF('R-Existing'!$B$12:$B$461,$B85,'R-Existing'!AK$12:AK$461)</f>
        <v>0</v>
      </c>
      <c r="AL85" s="37">
        <f>SUMIF('R-Existing'!$B$12:$B$461,$B85,'R-Existing'!AL$12:AL$461)</f>
        <v>0</v>
      </c>
      <c r="AM85" s="37">
        <f>SUMIF('R-Existing'!$B$12:$B$461,$B85,'R-Existing'!AM$12:AM$461)</f>
        <v>0</v>
      </c>
      <c r="AN85" s="37">
        <f>SUMIF('R-Existing'!$B$12:$B$461,$B85,'R-Existing'!AN$12:AN$461)</f>
        <v>0</v>
      </c>
      <c r="AO85" s="37"/>
      <c r="AP85" s="37"/>
    </row>
    <row r="86" spans="1:42" x14ac:dyDescent="0.2">
      <c r="A86" s="1">
        <f t="shared" si="5"/>
        <v>6</v>
      </c>
      <c r="B86" s="101">
        <f t="shared" si="6"/>
        <v>45473</v>
      </c>
      <c r="C86" s="37">
        <f>SUMIF('R-Existing'!$B$12:$B$461,$B86,'R-Existing'!C$12:C$461)</f>
        <v>0</v>
      </c>
      <c r="D86" s="37">
        <f>SUMIF('R-Existing'!$B$12:$B$461,$B86,'R-Existing'!D$12:D$461)</f>
        <v>1934854.6</v>
      </c>
      <c r="E86" s="37">
        <f>SUMIF('R-Existing'!$B$12:$B$461,$B86,'R-Existing'!E$12:E$461)</f>
        <v>0</v>
      </c>
      <c r="F86" s="37">
        <f>SUMIF('R-Existing'!$B$12:$B$461,$B86,'R-Existing'!F$12:F$461)</f>
        <v>0</v>
      </c>
      <c r="G86" s="37">
        <f>SUMIF('R-Existing'!$B$12:$B$461,$B86,'R-Existing'!G$12:G$461)</f>
        <v>0</v>
      </c>
      <c r="H86" s="37">
        <f>SUMIF('R-Existing'!$B$12:$B$461,$B86,'R-Existing'!H$12:H$461)</f>
        <v>0</v>
      </c>
      <c r="I86" s="37">
        <f>SUMIF('R-Existing'!$B$12:$B$461,$B86,'R-Existing'!I$12:I$461)</f>
        <v>0</v>
      </c>
      <c r="J86" s="37">
        <f>SUMIF('R-Existing'!$B$12:$B$461,$B86,'R-Existing'!J$12:J$461)</f>
        <v>0</v>
      </c>
      <c r="K86" s="37">
        <f>SUMIF('R-Existing'!$B$12:$B$461,$B86,'R-Existing'!K$12:K$461)</f>
        <v>0</v>
      </c>
      <c r="L86" s="37">
        <f>SUMIF('R-Existing'!$B$12:$B$461,$B86,'R-Existing'!L$12:L$461)</f>
        <v>0</v>
      </c>
      <c r="M86" s="37">
        <f>SUMIF('R-Existing'!$B$12:$B$461,$B86,'R-Existing'!M$12:M$461)</f>
        <v>0</v>
      </c>
      <c r="N86" s="37">
        <f>SUMIF('R-Existing'!$B$12:$B$461,$B86,'R-Existing'!N$12:N$461)</f>
        <v>0</v>
      </c>
      <c r="O86" s="37">
        <f>SUMIF('R-Existing'!$B$12:$B$461,$B86,'R-Existing'!O$12:O$461)</f>
        <v>0</v>
      </c>
      <c r="P86" s="37">
        <f>SUMIF('R-Existing'!$B$12:$B$461,$B86,'R-Existing'!P$12:P$461)</f>
        <v>0</v>
      </c>
      <c r="Q86" s="37">
        <f>SUMIF('R-Existing'!$B$12:$B$461,$B86,'R-Existing'!Q$12:Q$461)</f>
        <v>0</v>
      </c>
      <c r="R86" s="37">
        <f>SUMIF('R-Existing'!$B$12:$B$461,$B86,'R-Existing'!R$12:R$461)</f>
        <v>0</v>
      </c>
      <c r="S86" s="37">
        <f>SUMIF('R-Existing'!$B$12:$B$461,$B86,'R-Existing'!S$12:S$461)</f>
        <v>0</v>
      </c>
      <c r="T86" s="37">
        <f>SUMIF('R-Existing'!$B$12:$B$461,$B86,'R-Existing'!T$12:T$461)</f>
        <v>0</v>
      </c>
      <c r="U86" s="37">
        <f>SUMIF('R-Existing'!$B$12:$B$461,$B86,'R-Existing'!U$12:U$461)</f>
        <v>1</v>
      </c>
      <c r="V86" s="37">
        <f>SUMIF('R-Existing'!$B$12:$B$461,$B86,'R-Existing'!V$12:V$461)</f>
        <v>0</v>
      </c>
      <c r="W86" s="37">
        <f>SUMIF('R-Existing'!$B$12:$B$461,$B86,'R-Existing'!W$12:W$461)</f>
        <v>0</v>
      </c>
      <c r="X86" s="37">
        <f>SUMIF('R-Existing'!$B$12:$B$461,$B86,'R-Existing'!X$12:X$461)</f>
        <v>209</v>
      </c>
      <c r="Y86" s="37">
        <f>SUMIF('R-Existing'!$B$12:$B$461,$B86,'R-Existing'!Y$12:Y$461)</f>
        <v>0</v>
      </c>
      <c r="Z86" s="37">
        <f>SUMIF('R-Existing'!$B$12:$B$461,$B86,'R-Existing'!Z$12:Z$461)</f>
        <v>0</v>
      </c>
      <c r="AA86" s="37">
        <f>SUMIF('R-Existing'!$B$12:$B$461,$B86,'R-Existing'!AA$12:AA$461)</f>
        <v>0</v>
      </c>
      <c r="AB86" s="37">
        <f>SUMIF('R-Existing'!$B$12:$B$461,$B86,'R-Existing'!AB$12:AB$461)</f>
        <v>0</v>
      </c>
      <c r="AC86" s="37">
        <f>SUMIF('R-Existing'!$B$12:$B$461,$B86,'R-Existing'!AC$12:AC$461)</f>
        <v>0</v>
      </c>
      <c r="AD86" s="37">
        <f>SUMIF('R-Existing'!$B$12:$B$461,$B86,'R-Existing'!AD$12:AD$461)</f>
        <v>0</v>
      </c>
      <c r="AE86" s="56">
        <f>SUMIF('R-Existing'!$B$12:$B$461,$B86,'R-Existing'!AE$12:AE$461)</f>
        <v>9.6699999999999994E-2</v>
      </c>
      <c r="AF86" s="37">
        <f>SUMIF('R-Existing'!$B$12:$B$461,$B86,'R-Existing'!AF$12:AF$461)</f>
        <v>0</v>
      </c>
      <c r="AG86" s="37">
        <f>SUMIF('R-Existing'!$B$12:$B$461,$B86,'R-Existing'!AG$12:AG$461)</f>
        <v>0</v>
      </c>
      <c r="AH86" s="37">
        <f>SUMIF('R-Existing'!$B$12:$B$461,$B86,'R-Existing'!AH$12:AH$461)</f>
        <v>0</v>
      </c>
      <c r="AI86" s="37">
        <f>SUMIF('R-Existing'!$B$12:$B$461,$B86,'R-Existing'!AI$12:AI$461)</f>
        <v>0</v>
      </c>
      <c r="AJ86" s="37">
        <f>SUMIF('R-Existing'!$B$12:$B$461,$B86,'R-Existing'!AJ$12:AJ$461)</f>
        <v>0</v>
      </c>
      <c r="AK86" s="37">
        <f>SUMIF('R-Existing'!$B$12:$B$461,$B86,'R-Existing'!AK$12:AK$461)</f>
        <v>0</v>
      </c>
      <c r="AL86" s="37">
        <f>SUMIF('R-Existing'!$B$12:$B$461,$B86,'R-Existing'!AL$12:AL$461)</f>
        <v>0</v>
      </c>
      <c r="AM86" s="37">
        <f>SUMIF('R-Existing'!$B$12:$B$461,$B86,'R-Existing'!AM$12:AM$461)</f>
        <v>0</v>
      </c>
      <c r="AN86" s="37">
        <f>SUMIF('R-Existing'!$B$12:$B$461,$B86,'R-Existing'!AN$12:AN$461)</f>
        <v>0</v>
      </c>
      <c r="AO86" s="37"/>
      <c r="AP86" s="37"/>
    </row>
    <row r="87" spans="1:42" x14ac:dyDescent="0.2">
      <c r="A87" s="1">
        <f t="shared" si="5"/>
        <v>7</v>
      </c>
      <c r="B87" s="101">
        <f t="shared" si="6"/>
        <v>45504</v>
      </c>
      <c r="C87" s="37">
        <f>SUMIF('R-Existing'!$B$12:$B$461,$B87,'R-Existing'!C$12:C$461)</f>
        <v>0</v>
      </c>
      <c r="D87" s="37">
        <f>SUMIF('R-Existing'!$B$12:$B$461,$B87,'R-Existing'!D$12:D$461)</f>
        <v>1934854.6</v>
      </c>
      <c r="E87" s="37">
        <f>SUMIF('R-Existing'!$B$12:$B$461,$B87,'R-Existing'!E$12:E$461)</f>
        <v>0</v>
      </c>
      <c r="F87" s="37">
        <f>SUMIF('R-Existing'!$B$12:$B$461,$B87,'R-Existing'!F$12:F$461)</f>
        <v>0</v>
      </c>
      <c r="G87" s="37">
        <f>SUMIF('R-Existing'!$B$12:$B$461,$B87,'R-Existing'!G$12:G$461)</f>
        <v>0</v>
      </c>
      <c r="H87" s="37">
        <f>SUMIF('R-Existing'!$B$12:$B$461,$B87,'R-Existing'!H$12:H$461)</f>
        <v>0</v>
      </c>
      <c r="I87" s="37">
        <f>SUMIF('R-Existing'!$B$12:$B$461,$B87,'R-Existing'!I$12:I$461)</f>
        <v>0</v>
      </c>
      <c r="J87" s="37">
        <f>SUMIF('R-Existing'!$B$12:$B$461,$B87,'R-Existing'!J$12:J$461)</f>
        <v>0</v>
      </c>
      <c r="K87" s="37">
        <f>SUMIF('R-Existing'!$B$12:$B$461,$B87,'R-Existing'!K$12:K$461)</f>
        <v>0</v>
      </c>
      <c r="L87" s="37">
        <f>SUMIF('R-Existing'!$B$12:$B$461,$B87,'R-Existing'!L$12:L$461)</f>
        <v>0</v>
      </c>
      <c r="M87" s="37">
        <f>SUMIF('R-Existing'!$B$12:$B$461,$B87,'R-Existing'!M$12:M$461)</f>
        <v>0</v>
      </c>
      <c r="N87" s="37">
        <f>SUMIF('R-Existing'!$B$12:$B$461,$B87,'R-Existing'!N$12:N$461)</f>
        <v>0</v>
      </c>
      <c r="O87" s="37">
        <f>SUMIF('R-Existing'!$B$12:$B$461,$B87,'R-Existing'!O$12:O$461)</f>
        <v>0</v>
      </c>
      <c r="P87" s="37">
        <f>SUMIF('R-Existing'!$B$12:$B$461,$B87,'R-Existing'!P$12:P$461)</f>
        <v>0</v>
      </c>
      <c r="Q87" s="37">
        <f>SUMIF('R-Existing'!$B$12:$B$461,$B87,'R-Existing'!Q$12:Q$461)</f>
        <v>0</v>
      </c>
      <c r="R87" s="37">
        <f>SUMIF('R-Existing'!$B$12:$B$461,$B87,'R-Existing'!R$12:R$461)</f>
        <v>0</v>
      </c>
      <c r="S87" s="37">
        <f>SUMIF('R-Existing'!$B$12:$B$461,$B87,'R-Existing'!S$12:S$461)</f>
        <v>0</v>
      </c>
      <c r="T87" s="37">
        <f>SUMIF('R-Existing'!$B$12:$B$461,$B87,'R-Existing'!T$12:T$461)</f>
        <v>0</v>
      </c>
      <c r="U87" s="37">
        <f>SUMIF('R-Existing'!$B$12:$B$461,$B87,'R-Existing'!U$12:U$461)</f>
        <v>1</v>
      </c>
      <c r="V87" s="37">
        <f>SUMIF('R-Existing'!$B$12:$B$461,$B87,'R-Existing'!V$12:V$461)</f>
        <v>0</v>
      </c>
      <c r="W87" s="37">
        <f>SUMIF('R-Existing'!$B$12:$B$461,$B87,'R-Existing'!W$12:W$461)</f>
        <v>0</v>
      </c>
      <c r="X87" s="37">
        <f>SUMIF('R-Existing'!$B$12:$B$461,$B87,'R-Existing'!X$12:X$461)</f>
        <v>209</v>
      </c>
      <c r="Y87" s="37">
        <f>SUMIF('R-Existing'!$B$12:$B$461,$B87,'R-Existing'!Y$12:Y$461)</f>
        <v>0</v>
      </c>
      <c r="Z87" s="37">
        <f>SUMIF('R-Existing'!$B$12:$B$461,$B87,'R-Existing'!Z$12:Z$461)</f>
        <v>0</v>
      </c>
      <c r="AA87" s="37">
        <f>SUMIF('R-Existing'!$B$12:$B$461,$B87,'R-Existing'!AA$12:AA$461)</f>
        <v>0</v>
      </c>
      <c r="AB87" s="37">
        <f>SUMIF('R-Existing'!$B$12:$B$461,$B87,'R-Existing'!AB$12:AB$461)</f>
        <v>0</v>
      </c>
      <c r="AC87" s="37">
        <f>SUMIF('R-Existing'!$B$12:$B$461,$B87,'R-Existing'!AC$12:AC$461)</f>
        <v>0</v>
      </c>
      <c r="AD87" s="37">
        <f>SUMIF('R-Existing'!$B$12:$B$461,$B87,'R-Existing'!AD$12:AD$461)</f>
        <v>0</v>
      </c>
      <c r="AE87" s="56">
        <f>SUMIF('R-Existing'!$B$12:$B$461,$B87,'R-Existing'!AE$12:AE$461)</f>
        <v>9.6699999999999994E-2</v>
      </c>
      <c r="AF87" s="37">
        <f>SUMIF('R-Existing'!$B$12:$B$461,$B87,'R-Existing'!AF$12:AF$461)</f>
        <v>0</v>
      </c>
      <c r="AG87" s="37">
        <f>SUMIF('R-Existing'!$B$12:$B$461,$B87,'R-Existing'!AG$12:AG$461)</f>
        <v>0</v>
      </c>
      <c r="AH87" s="37">
        <f>SUMIF('R-Existing'!$B$12:$B$461,$B87,'R-Existing'!AH$12:AH$461)</f>
        <v>0</v>
      </c>
      <c r="AI87" s="37">
        <f>SUMIF('R-Existing'!$B$12:$B$461,$B87,'R-Existing'!AI$12:AI$461)</f>
        <v>0</v>
      </c>
      <c r="AJ87" s="37">
        <f>SUMIF('R-Existing'!$B$12:$B$461,$B87,'R-Existing'!AJ$12:AJ$461)</f>
        <v>0</v>
      </c>
      <c r="AK87" s="37">
        <f>SUMIF('R-Existing'!$B$12:$B$461,$B87,'R-Existing'!AK$12:AK$461)</f>
        <v>0</v>
      </c>
      <c r="AL87" s="37">
        <f>SUMIF('R-Existing'!$B$12:$B$461,$B87,'R-Existing'!AL$12:AL$461)</f>
        <v>0</v>
      </c>
      <c r="AM87" s="37">
        <f>SUMIF('R-Existing'!$B$12:$B$461,$B87,'R-Existing'!AM$12:AM$461)</f>
        <v>0</v>
      </c>
      <c r="AN87" s="37">
        <f>SUMIF('R-Existing'!$B$12:$B$461,$B87,'R-Existing'!AN$12:AN$461)</f>
        <v>0</v>
      </c>
      <c r="AO87" s="37"/>
      <c r="AP87" s="37"/>
    </row>
    <row r="88" spans="1:42" x14ac:dyDescent="0.2">
      <c r="A88" s="1">
        <f t="shared" si="5"/>
        <v>8</v>
      </c>
      <c r="B88" s="101">
        <f t="shared" si="6"/>
        <v>45535</v>
      </c>
      <c r="C88" s="37">
        <f>SUMIF('R-Existing'!$B$12:$B$461,$B88,'R-Existing'!C$12:C$461)</f>
        <v>0</v>
      </c>
      <c r="D88" s="37">
        <f>SUMIF('R-Existing'!$B$12:$B$461,$B88,'R-Existing'!D$12:D$461)</f>
        <v>1934854.6</v>
      </c>
      <c r="E88" s="37">
        <f>SUMIF('R-Existing'!$B$12:$B$461,$B88,'R-Existing'!E$12:E$461)</f>
        <v>0</v>
      </c>
      <c r="F88" s="37">
        <f>SUMIF('R-Existing'!$B$12:$B$461,$B88,'R-Existing'!F$12:F$461)</f>
        <v>0</v>
      </c>
      <c r="G88" s="37">
        <f>SUMIF('R-Existing'!$B$12:$B$461,$B88,'R-Existing'!G$12:G$461)</f>
        <v>0</v>
      </c>
      <c r="H88" s="37">
        <f>SUMIF('R-Existing'!$B$12:$B$461,$B88,'R-Existing'!H$12:H$461)</f>
        <v>0</v>
      </c>
      <c r="I88" s="37">
        <f>SUMIF('R-Existing'!$B$12:$B$461,$B88,'R-Existing'!I$12:I$461)</f>
        <v>0</v>
      </c>
      <c r="J88" s="37">
        <f>SUMIF('R-Existing'!$B$12:$B$461,$B88,'R-Existing'!J$12:J$461)</f>
        <v>0</v>
      </c>
      <c r="K88" s="37">
        <f>SUMIF('R-Existing'!$B$12:$B$461,$B88,'R-Existing'!K$12:K$461)</f>
        <v>0</v>
      </c>
      <c r="L88" s="37">
        <f>SUMIF('R-Existing'!$B$12:$B$461,$B88,'R-Existing'!L$12:L$461)</f>
        <v>0</v>
      </c>
      <c r="M88" s="37">
        <f>SUMIF('R-Existing'!$B$12:$B$461,$B88,'R-Existing'!M$12:M$461)</f>
        <v>0</v>
      </c>
      <c r="N88" s="37">
        <f>SUMIF('R-Existing'!$B$12:$B$461,$B88,'R-Existing'!N$12:N$461)</f>
        <v>0</v>
      </c>
      <c r="O88" s="37">
        <f>SUMIF('R-Existing'!$B$12:$B$461,$B88,'R-Existing'!O$12:O$461)</f>
        <v>0</v>
      </c>
      <c r="P88" s="37">
        <f>SUMIF('R-Existing'!$B$12:$B$461,$B88,'R-Existing'!P$12:P$461)</f>
        <v>0</v>
      </c>
      <c r="Q88" s="37">
        <f>SUMIF('R-Existing'!$B$12:$B$461,$B88,'R-Existing'!Q$12:Q$461)</f>
        <v>0</v>
      </c>
      <c r="R88" s="37">
        <f>SUMIF('R-Existing'!$B$12:$B$461,$B88,'R-Existing'!R$12:R$461)</f>
        <v>0</v>
      </c>
      <c r="S88" s="37">
        <f>SUMIF('R-Existing'!$B$12:$B$461,$B88,'R-Existing'!S$12:S$461)</f>
        <v>0</v>
      </c>
      <c r="T88" s="37">
        <f>SUMIF('R-Existing'!$B$12:$B$461,$B88,'R-Existing'!T$12:T$461)</f>
        <v>0</v>
      </c>
      <c r="U88" s="37">
        <f>SUMIF('R-Existing'!$B$12:$B$461,$B88,'R-Existing'!U$12:U$461)</f>
        <v>1</v>
      </c>
      <c r="V88" s="37">
        <f>SUMIF('R-Existing'!$B$12:$B$461,$B88,'R-Existing'!V$12:V$461)</f>
        <v>0</v>
      </c>
      <c r="W88" s="37">
        <f>SUMIF('R-Existing'!$B$12:$B$461,$B88,'R-Existing'!W$12:W$461)</f>
        <v>0</v>
      </c>
      <c r="X88" s="37">
        <f>SUMIF('R-Existing'!$B$12:$B$461,$B88,'R-Existing'!X$12:X$461)</f>
        <v>209</v>
      </c>
      <c r="Y88" s="37">
        <f>SUMIF('R-Existing'!$B$12:$B$461,$B88,'R-Existing'!Y$12:Y$461)</f>
        <v>0</v>
      </c>
      <c r="Z88" s="37">
        <f>SUMIF('R-Existing'!$B$12:$B$461,$B88,'R-Existing'!Z$12:Z$461)</f>
        <v>0</v>
      </c>
      <c r="AA88" s="37">
        <f>SUMIF('R-Existing'!$B$12:$B$461,$B88,'R-Existing'!AA$12:AA$461)</f>
        <v>0</v>
      </c>
      <c r="AB88" s="37">
        <f>SUMIF('R-Existing'!$B$12:$B$461,$B88,'R-Existing'!AB$12:AB$461)</f>
        <v>0</v>
      </c>
      <c r="AC88" s="37">
        <f>SUMIF('R-Existing'!$B$12:$B$461,$B88,'R-Existing'!AC$12:AC$461)</f>
        <v>0</v>
      </c>
      <c r="AD88" s="37">
        <f>SUMIF('R-Existing'!$B$12:$B$461,$B88,'R-Existing'!AD$12:AD$461)</f>
        <v>0</v>
      </c>
      <c r="AE88" s="56">
        <f>SUMIF('R-Existing'!$B$12:$B$461,$B88,'R-Existing'!AE$12:AE$461)</f>
        <v>9.6699999999999994E-2</v>
      </c>
      <c r="AF88" s="37">
        <f>SUMIF('R-Existing'!$B$12:$B$461,$B88,'R-Existing'!AF$12:AF$461)</f>
        <v>0</v>
      </c>
      <c r="AG88" s="37">
        <f>SUMIF('R-Existing'!$B$12:$B$461,$B88,'R-Existing'!AG$12:AG$461)</f>
        <v>0</v>
      </c>
      <c r="AH88" s="37">
        <f>SUMIF('R-Existing'!$B$12:$B$461,$B88,'R-Existing'!AH$12:AH$461)</f>
        <v>0</v>
      </c>
      <c r="AI88" s="37">
        <f>SUMIF('R-Existing'!$B$12:$B$461,$B88,'R-Existing'!AI$12:AI$461)</f>
        <v>0</v>
      </c>
      <c r="AJ88" s="37">
        <f>SUMIF('R-Existing'!$B$12:$B$461,$B88,'R-Existing'!AJ$12:AJ$461)</f>
        <v>0</v>
      </c>
      <c r="AK88" s="37">
        <f>SUMIF('R-Existing'!$B$12:$B$461,$B88,'R-Existing'!AK$12:AK$461)</f>
        <v>0</v>
      </c>
      <c r="AL88" s="37">
        <f>SUMIF('R-Existing'!$B$12:$B$461,$B88,'R-Existing'!AL$12:AL$461)</f>
        <v>0</v>
      </c>
      <c r="AM88" s="37">
        <f>SUMIF('R-Existing'!$B$12:$B$461,$B88,'R-Existing'!AM$12:AM$461)</f>
        <v>0</v>
      </c>
      <c r="AN88" s="37">
        <f>SUMIF('R-Existing'!$B$12:$B$461,$B88,'R-Existing'!AN$12:AN$461)</f>
        <v>0</v>
      </c>
      <c r="AO88" s="37"/>
      <c r="AP88" s="37"/>
    </row>
    <row r="89" spans="1:42" x14ac:dyDescent="0.2">
      <c r="A89" s="1">
        <f t="shared" si="5"/>
        <v>9</v>
      </c>
      <c r="B89" s="101">
        <f t="shared" si="6"/>
        <v>45565</v>
      </c>
      <c r="C89" s="37">
        <f>SUMIF('R-Existing'!$B$12:$B$461,$B89,'R-Existing'!C$12:C$461)</f>
        <v>0</v>
      </c>
      <c r="D89" s="37">
        <f>SUMIF('R-Existing'!$B$12:$B$461,$B89,'R-Existing'!D$12:D$461)</f>
        <v>1934854.6</v>
      </c>
      <c r="E89" s="37">
        <f>SUMIF('R-Existing'!$B$12:$B$461,$B89,'R-Existing'!E$12:E$461)</f>
        <v>0</v>
      </c>
      <c r="F89" s="37">
        <f>SUMIF('R-Existing'!$B$12:$B$461,$B89,'R-Existing'!F$12:F$461)</f>
        <v>0</v>
      </c>
      <c r="G89" s="37">
        <f>SUMIF('R-Existing'!$B$12:$B$461,$B89,'R-Existing'!G$12:G$461)</f>
        <v>0</v>
      </c>
      <c r="H89" s="37">
        <f>SUMIF('R-Existing'!$B$12:$B$461,$B89,'R-Existing'!H$12:H$461)</f>
        <v>0</v>
      </c>
      <c r="I89" s="37">
        <f>SUMIF('R-Existing'!$B$12:$B$461,$B89,'R-Existing'!I$12:I$461)</f>
        <v>0</v>
      </c>
      <c r="J89" s="37">
        <f>SUMIF('R-Existing'!$B$12:$B$461,$B89,'R-Existing'!J$12:J$461)</f>
        <v>0</v>
      </c>
      <c r="K89" s="37">
        <f>SUMIF('R-Existing'!$B$12:$B$461,$B89,'R-Existing'!K$12:K$461)</f>
        <v>0</v>
      </c>
      <c r="L89" s="37">
        <f>SUMIF('R-Existing'!$B$12:$B$461,$B89,'R-Existing'!L$12:L$461)</f>
        <v>0</v>
      </c>
      <c r="M89" s="37">
        <f>SUMIF('R-Existing'!$B$12:$B$461,$B89,'R-Existing'!M$12:M$461)</f>
        <v>0</v>
      </c>
      <c r="N89" s="37">
        <f>SUMIF('R-Existing'!$B$12:$B$461,$B89,'R-Existing'!N$12:N$461)</f>
        <v>0</v>
      </c>
      <c r="O89" s="37">
        <f>SUMIF('R-Existing'!$B$12:$B$461,$B89,'R-Existing'!O$12:O$461)</f>
        <v>0</v>
      </c>
      <c r="P89" s="37">
        <f>SUMIF('R-Existing'!$B$12:$B$461,$B89,'R-Existing'!P$12:P$461)</f>
        <v>0</v>
      </c>
      <c r="Q89" s="37">
        <f>SUMIF('R-Existing'!$B$12:$B$461,$B89,'R-Existing'!Q$12:Q$461)</f>
        <v>0</v>
      </c>
      <c r="R89" s="37">
        <f>SUMIF('R-Existing'!$B$12:$B$461,$B89,'R-Existing'!R$12:R$461)</f>
        <v>0</v>
      </c>
      <c r="S89" s="37">
        <f>SUMIF('R-Existing'!$B$12:$B$461,$B89,'R-Existing'!S$12:S$461)</f>
        <v>0</v>
      </c>
      <c r="T89" s="37">
        <f>SUMIF('R-Existing'!$B$12:$B$461,$B89,'R-Existing'!T$12:T$461)</f>
        <v>0</v>
      </c>
      <c r="U89" s="37">
        <f>SUMIF('R-Existing'!$B$12:$B$461,$B89,'R-Existing'!U$12:U$461)</f>
        <v>1</v>
      </c>
      <c r="V89" s="37">
        <f>SUMIF('R-Existing'!$B$12:$B$461,$B89,'R-Existing'!V$12:V$461)</f>
        <v>0</v>
      </c>
      <c r="W89" s="37">
        <f>SUMIF('R-Existing'!$B$12:$B$461,$B89,'R-Existing'!W$12:W$461)</f>
        <v>0</v>
      </c>
      <c r="X89" s="37">
        <f>SUMIF('R-Existing'!$B$12:$B$461,$B89,'R-Existing'!X$12:X$461)</f>
        <v>209</v>
      </c>
      <c r="Y89" s="37">
        <f>SUMIF('R-Existing'!$B$12:$B$461,$B89,'R-Existing'!Y$12:Y$461)</f>
        <v>0</v>
      </c>
      <c r="Z89" s="37">
        <f>SUMIF('R-Existing'!$B$12:$B$461,$B89,'R-Existing'!Z$12:Z$461)</f>
        <v>0</v>
      </c>
      <c r="AA89" s="37">
        <f>SUMIF('R-Existing'!$B$12:$B$461,$B89,'R-Existing'!AA$12:AA$461)</f>
        <v>0</v>
      </c>
      <c r="AB89" s="37">
        <f>SUMIF('R-Existing'!$B$12:$B$461,$B89,'R-Existing'!AB$12:AB$461)</f>
        <v>0</v>
      </c>
      <c r="AC89" s="37">
        <f>SUMIF('R-Existing'!$B$12:$B$461,$B89,'R-Existing'!AC$12:AC$461)</f>
        <v>0</v>
      </c>
      <c r="AD89" s="37">
        <f>SUMIF('R-Existing'!$B$12:$B$461,$B89,'R-Existing'!AD$12:AD$461)</f>
        <v>0</v>
      </c>
      <c r="AE89" s="56">
        <f>SUMIF('R-Existing'!$B$12:$B$461,$B89,'R-Existing'!AE$12:AE$461)</f>
        <v>9.6699999999999994E-2</v>
      </c>
      <c r="AF89" s="37">
        <f>SUMIF('R-Existing'!$B$12:$B$461,$B89,'R-Existing'!AF$12:AF$461)</f>
        <v>0</v>
      </c>
      <c r="AG89" s="37">
        <f>SUMIF('R-Existing'!$B$12:$B$461,$B89,'R-Existing'!AG$12:AG$461)</f>
        <v>0</v>
      </c>
      <c r="AH89" s="37">
        <f>SUMIF('R-Existing'!$B$12:$B$461,$B89,'R-Existing'!AH$12:AH$461)</f>
        <v>0</v>
      </c>
      <c r="AI89" s="37">
        <f>SUMIF('R-Existing'!$B$12:$B$461,$B89,'R-Existing'!AI$12:AI$461)</f>
        <v>0</v>
      </c>
      <c r="AJ89" s="37">
        <f>SUMIF('R-Existing'!$B$12:$B$461,$B89,'R-Existing'!AJ$12:AJ$461)</f>
        <v>0</v>
      </c>
      <c r="AK89" s="37">
        <f>SUMIF('R-Existing'!$B$12:$B$461,$B89,'R-Existing'!AK$12:AK$461)</f>
        <v>0</v>
      </c>
      <c r="AL89" s="37">
        <f>SUMIF('R-Existing'!$B$12:$B$461,$B89,'R-Existing'!AL$12:AL$461)</f>
        <v>0</v>
      </c>
      <c r="AM89" s="37">
        <f>SUMIF('R-Existing'!$B$12:$B$461,$B89,'R-Existing'!AM$12:AM$461)</f>
        <v>0</v>
      </c>
      <c r="AN89" s="37">
        <f>SUMIF('R-Existing'!$B$12:$B$461,$B89,'R-Existing'!AN$12:AN$461)</f>
        <v>0</v>
      </c>
      <c r="AO89" s="37"/>
      <c r="AP89" s="37"/>
    </row>
    <row r="90" spans="1:42" x14ac:dyDescent="0.2">
      <c r="A90" s="1">
        <f t="shared" si="5"/>
        <v>10</v>
      </c>
      <c r="B90" s="101">
        <f t="shared" si="6"/>
        <v>45596</v>
      </c>
      <c r="C90" s="37">
        <f>SUMIF('R-Existing'!$B$12:$B$461,$B90,'R-Existing'!C$12:C$461)</f>
        <v>0</v>
      </c>
      <c r="D90" s="37">
        <f>SUMIF('R-Existing'!$B$12:$B$461,$B90,'R-Existing'!D$12:D$461)</f>
        <v>1934854.6</v>
      </c>
      <c r="E90" s="37">
        <f>SUMIF('R-Existing'!$B$12:$B$461,$B90,'R-Existing'!E$12:E$461)</f>
        <v>0</v>
      </c>
      <c r="F90" s="37">
        <f>SUMIF('R-Existing'!$B$12:$B$461,$B90,'R-Existing'!F$12:F$461)</f>
        <v>0</v>
      </c>
      <c r="G90" s="37">
        <f>SUMIF('R-Existing'!$B$12:$B$461,$B90,'R-Existing'!G$12:G$461)</f>
        <v>0</v>
      </c>
      <c r="H90" s="37">
        <f>SUMIF('R-Existing'!$B$12:$B$461,$B90,'R-Existing'!H$12:H$461)</f>
        <v>0</v>
      </c>
      <c r="I90" s="37">
        <f>SUMIF('R-Existing'!$B$12:$B$461,$B90,'R-Existing'!I$12:I$461)</f>
        <v>0</v>
      </c>
      <c r="J90" s="37">
        <f>SUMIF('R-Existing'!$B$12:$B$461,$B90,'R-Existing'!J$12:J$461)</f>
        <v>0</v>
      </c>
      <c r="K90" s="37">
        <f>SUMIF('R-Existing'!$B$12:$B$461,$B90,'R-Existing'!K$12:K$461)</f>
        <v>0</v>
      </c>
      <c r="L90" s="37">
        <f>SUMIF('R-Existing'!$B$12:$B$461,$B90,'R-Existing'!L$12:L$461)</f>
        <v>0</v>
      </c>
      <c r="M90" s="37">
        <f>SUMIF('R-Existing'!$B$12:$B$461,$B90,'R-Existing'!M$12:M$461)</f>
        <v>0</v>
      </c>
      <c r="N90" s="37">
        <f>SUMIF('R-Existing'!$B$12:$B$461,$B90,'R-Existing'!N$12:N$461)</f>
        <v>0</v>
      </c>
      <c r="O90" s="37">
        <f>SUMIF('R-Existing'!$B$12:$B$461,$B90,'R-Existing'!O$12:O$461)</f>
        <v>0</v>
      </c>
      <c r="P90" s="37">
        <f>SUMIF('R-Existing'!$B$12:$B$461,$B90,'R-Existing'!P$12:P$461)</f>
        <v>0</v>
      </c>
      <c r="Q90" s="37">
        <f>SUMIF('R-Existing'!$B$12:$B$461,$B90,'R-Existing'!Q$12:Q$461)</f>
        <v>0</v>
      </c>
      <c r="R90" s="37">
        <f>SUMIF('R-Existing'!$B$12:$B$461,$B90,'R-Existing'!R$12:R$461)</f>
        <v>0</v>
      </c>
      <c r="S90" s="37">
        <f>SUMIF('R-Existing'!$B$12:$B$461,$B90,'R-Existing'!S$12:S$461)</f>
        <v>0</v>
      </c>
      <c r="T90" s="37">
        <f>SUMIF('R-Existing'!$B$12:$B$461,$B90,'R-Existing'!T$12:T$461)</f>
        <v>0</v>
      </c>
      <c r="U90" s="37">
        <f>SUMIF('R-Existing'!$B$12:$B$461,$B90,'R-Existing'!U$12:U$461)</f>
        <v>1</v>
      </c>
      <c r="V90" s="37">
        <f>SUMIF('R-Existing'!$B$12:$B$461,$B90,'R-Existing'!V$12:V$461)</f>
        <v>0</v>
      </c>
      <c r="W90" s="37">
        <f>SUMIF('R-Existing'!$B$12:$B$461,$B90,'R-Existing'!W$12:W$461)</f>
        <v>0</v>
      </c>
      <c r="X90" s="37">
        <f>SUMIF('R-Existing'!$B$12:$B$461,$B90,'R-Existing'!X$12:X$461)</f>
        <v>209</v>
      </c>
      <c r="Y90" s="37">
        <f>SUMIF('R-Existing'!$B$12:$B$461,$B90,'R-Existing'!Y$12:Y$461)</f>
        <v>0</v>
      </c>
      <c r="Z90" s="37">
        <f>SUMIF('R-Existing'!$B$12:$B$461,$B90,'R-Existing'!Z$12:Z$461)</f>
        <v>0</v>
      </c>
      <c r="AA90" s="37">
        <f>SUMIF('R-Existing'!$B$12:$B$461,$B90,'R-Existing'!AA$12:AA$461)</f>
        <v>0</v>
      </c>
      <c r="AB90" s="37">
        <f>SUMIF('R-Existing'!$B$12:$B$461,$B90,'R-Existing'!AB$12:AB$461)</f>
        <v>0</v>
      </c>
      <c r="AC90" s="37">
        <f>SUMIF('R-Existing'!$B$12:$B$461,$B90,'R-Existing'!AC$12:AC$461)</f>
        <v>0</v>
      </c>
      <c r="AD90" s="37">
        <f>SUMIF('R-Existing'!$B$12:$B$461,$B90,'R-Existing'!AD$12:AD$461)</f>
        <v>0</v>
      </c>
      <c r="AE90" s="56">
        <f>SUMIF('R-Existing'!$B$12:$B$461,$B90,'R-Existing'!AE$12:AE$461)</f>
        <v>9.6699999999999994E-2</v>
      </c>
      <c r="AF90" s="37">
        <f>SUMIF('R-Existing'!$B$12:$B$461,$B90,'R-Existing'!AF$12:AF$461)</f>
        <v>0</v>
      </c>
      <c r="AG90" s="37">
        <f>SUMIF('R-Existing'!$B$12:$B$461,$B90,'R-Existing'!AG$12:AG$461)</f>
        <v>0</v>
      </c>
      <c r="AH90" s="37">
        <f>SUMIF('R-Existing'!$B$12:$B$461,$B90,'R-Existing'!AH$12:AH$461)</f>
        <v>0</v>
      </c>
      <c r="AI90" s="37">
        <f>SUMIF('R-Existing'!$B$12:$B$461,$B90,'R-Existing'!AI$12:AI$461)</f>
        <v>0</v>
      </c>
      <c r="AJ90" s="37">
        <f>SUMIF('R-Existing'!$B$12:$B$461,$B90,'R-Existing'!AJ$12:AJ$461)</f>
        <v>0</v>
      </c>
      <c r="AK90" s="37">
        <f>SUMIF('R-Existing'!$B$12:$B$461,$B90,'R-Existing'!AK$12:AK$461)</f>
        <v>0</v>
      </c>
      <c r="AL90" s="37">
        <f>SUMIF('R-Existing'!$B$12:$B$461,$B90,'R-Existing'!AL$12:AL$461)</f>
        <v>0</v>
      </c>
      <c r="AM90" s="37">
        <f>SUMIF('R-Existing'!$B$12:$B$461,$B90,'R-Existing'!AM$12:AM$461)</f>
        <v>0</v>
      </c>
      <c r="AN90" s="37">
        <f>SUMIF('R-Existing'!$B$12:$B$461,$B90,'R-Existing'!AN$12:AN$461)</f>
        <v>0</v>
      </c>
      <c r="AO90" s="37"/>
      <c r="AP90" s="37"/>
    </row>
    <row r="91" spans="1:42" x14ac:dyDescent="0.2">
      <c r="A91" s="1">
        <f t="shared" si="5"/>
        <v>11</v>
      </c>
      <c r="B91" s="101">
        <f t="shared" si="6"/>
        <v>45626</v>
      </c>
      <c r="C91" s="37">
        <f>SUMIF('R-Existing'!$B$12:$B$461,$B91,'R-Existing'!C$12:C$461)</f>
        <v>0</v>
      </c>
      <c r="D91" s="37">
        <f>SUMIF('R-Existing'!$B$12:$B$461,$B91,'R-Existing'!D$12:D$461)</f>
        <v>1934854.6</v>
      </c>
      <c r="E91" s="37">
        <f>SUMIF('R-Existing'!$B$12:$B$461,$B91,'R-Existing'!E$12:E$461)</f>
        <v>0</v>
      </c>
      <c r="F91" s="37">
        <f>SUMIF('R-Existing'!$B$12:$B$461,$B91,'R-Existing'!F$12:F$461)</f>
        <v>0</v>
      </c>
      <c r="G91" s="37">
        <f>SUMIF('R-Existing'!$B$12:$B$461,$B91,'R-Existing'!G$12:G$461)</f>
        <v>0</v>
      </c>
      <c r="H91" s="37">
        <f>SUMIF('R-Existing'!$B$12:$B$461,$B91,'R-Existing'!H$12:H$461)</f>
        <v>0</v>
      </c>
      <c r="I91" s="37">
        <f>SUMIF('R-Existing'!$B$12:$B$461,$B91,'R-Existing'!I$12:I$461)</f>
        <v>0</v>
      </c>
      <c r="J91" s="37">
        <f>SUMIF('R-Existing'!$B$12:$B$461,$B91,'R-Existing'!J$12:J$461)</f>
        <v>0</v>
      </c>
      <c r="K91" s="37">
        <f>SUMIF('R-Existing'!$B$12:$B$461,$B91,'R-Existing'!K$12:K$461)</f>
        <v>0</v>
      </c>
      <c r="L91" s="37">
        <f>SUMIF('R-Existing'!$B$12:$B$461,$B91,'R-Existing'!L$12:L$461)</f>
        <v>0</v>
      </c>
      <c r="M91" s="37">
        <f>SUMIF('R-Existing'!$B$12:$B$461,$B91,'R-Existing'!M$12:M$461)</f>
        <v>0</v>
      </c>
      <c r="N91" s="37">
        <f>SUMIF('R-Existing'!$B$12:$B$461,$B91,'R-Existing'!N$12:N$461)</f>
        <v>0</v>
      </c>
      <c r="O91" s="37">
        <f>SUMIF('R-Existing'!$B$12:$B$461,$B91,'R-Existing'!O$12:O$461)</f>
        <v>0</v>
      </c>
      <c r="P91" s="37">
        <f>SUMIF('R-Existing'!$B$12:$B$461,$B91,'R-Existing'!P$12:P$461)</f>
        <v>0</v>
      </c>
      <c r="Q91" s="37">
        <f>SUMIF('R-Existing'!$B$12:$B$461,$B91,'R-Existing'!Q$12:Q$461)</f>
        <v>0</v>
      </c>
      <c r="R91" s="37">
        <f>SUMIF('R-Existing'!$B$12:$B$461,$B91,'R-Existing'!R$12:R$461)</f>
        <v>0</v>
      </c>
      <c r="S91" s="37">
        <f>SUMIF('R-Existing'!$B$12:$B$461,$B91,'R-Existing'!S$12:S$461)</f>
        <v>0</v>
      </c>
      <c r="T91" s="37">
        <f>SUMIF('R-Existing'!$B$12:$B$461,$B91,'R-Existing'!T$12:T$461)</f>
        <v>0</v>
      </c>
      <c r="U91" s="37">
        <f>SUMIF('R-Existing'!$B$12:$B$461,$B91,'R-Existing'!U$12:U$461)</f>
        <v>1</v>
      </c>
      <c r="V91" s="37">
        <f>SUMIF('R-Existing'!$B$12:$B$461,$B91,'R-Existing'!V$12:V$461)</f>
        <v>0</v>
      </c>
      <c r="W91" s="37">
        <f>SUMIF('R-Existing'!$B$12:$B$461,$B91,'R-Existing'!W$12:W$461)</f>
        <v>0</v>
      </c>
      <c r="X91" s="37">
        <f>SUMIF('R-Existing'!$B$12:$B$461,$B91,'R-Existing'!X$12:X$461)</f>
        <v>209</v>
      </c>
      <c r="Y91" s="37">
        <f>SUMIF('R-Existing'!$B$12:$B$461,$B91,'R-Existing'!Y$12:Y$461)</f>
        <v>0</v>
      </c>
      <c r="Z91" s="37">
        <f>SUMIF('R-Existing'!$B$12:$B$461,$B91,'R-Existing'!Z$12:Z$461)</f>
        <v>0</v>
      </c>
      <c r="AA91" s="37">
        <f>SUMIF('R-Existing'!$B$12:$B$461,$B91,'R-Existing'!AA$12:AA$461)</f>
        <v>0</v>
      </c>
      <c r="AB91" s="37">
        <f>SUMIF('R-Existing'!$B$12:$B$461,$B91,'R-Existing'!AB$12:AB$461)</f>
        <v>0</v>
      </c>
      <c r="AC91" s="37">
        <f>SUMIF('R-Existing'!$B$12:$B$461,$B91,'R-Existing'!AC$12:AC$461)</f>
        <v>0</v>
      </c>
      <c r="AD91" s="37">
        <f>SUMIF('R-Existing'!$B$12:$B$461,$B91,'R-Existing'!AD$12:AD$461)</f>
        <v>0</v>
      </c>
      <c r="AE91" s="56">
        <f>SUMIF('R-Existing'!$B$12:$B$461,$B91,'R-Existing'!AE$12:AE$461)</f>
        <v>9.6699999999999994E-2</v>
      </c>
      <c r="AF91" s="37">
        <f>SUMIF('R-Existing'!$B$12:$B$461,$B91,'R-Existing'!AF$12:AF$461)</f>
        <v>0</v>
      </c>
      <c r="AG91" s="37">
        <f>SUMIF('R-Existing'!$B$12:$B$461,$B91,'R-Existing'!AG$12:AG$461)</f>
        <v>0</v>
      </c>
      <c r="AH91" s="37">
        <f>SUMIF('R-Existing'!$B$12:$B$461,$B91,'R-Existing'!AH$12:AH$461)</f>
        <v>0</v>
      </c>
      <c r="AI91" s="37">
        <f>SUMIF('R-Existing'!$B$12:$B$461,$B91,'R-Existing'!AI$12:AI$461)</f>
        <v>0</v>
      </c>
      <c r="AJ91" s="37">
        <f>SUMIF('R-Existing'!$B$12:$B$461,$B91,'R-Existing'!AJ$12:AJ$461)</f>
        <v>0</v>
      </c>
      <c r="AK91" s="37">
        <f>SUMIF('R-Existing'!$B$12:$B$461,$B91,'R-Existing'!AK$12:AK$461)</f>
        <v>0</v>
      </c>
      <c r="AL91" s="37">
        <f>SUMIF('R-Existing'!$B$12:$B$461,$B91,'R-Existing'!AL$12:AL$461)</f>
        <v>0</v>
      </c>
      <c r="AM91" s="37">
        <f>SUMIF('R-Existing'!$B$12:$B$461,$B91,'R-Existing'!AM$12:AM$461)</f>
        <v>0</v>
      </c>
      <c r="AN91" s="37">
        <f>SUMIF('R-Existing'!$B$12:$B$461,$B91,'R-Existing'!AN$12:AN$461)</f>
        <v>0</v>
      </c>
      <c r="AO91" s="37"/>
      <c r="AP91" s="37"/>
    </row>
    <row r="92" spans="1:42" x14ac:dyDescent="0.2">
      <c r="A92" s="1">
        <f t="shared" si="5"/>
        <v>12</v>
      </c>
      <c r="B92" s="101">
        <f t="shared" si="6"/>
        <v>45657</v>
      </c>
      <c r="C92" s="37">
        <f>SUMIF('R-Existing'!$B$12:$B$461,$B92,'R-Existing'!C$12:C$461)</f>
        <v>0</v>
      </c>
      <c r="D92" s="37">
        <f>SUMIF('R-Existing'!$B$12:$B$461,$B92,'R-Existing'!D$12:D$461)</f>
        <v>1934854.6</v>
      </c>
      <c r="E92" s="37">
        <f>SUMIF('R-Existing'!$B$12:$B$461,$B92,'R-Existing'!E$12:E$461)</f>
        <v>0</v>
      </c>
      <c r="F92" s="37">
        <f>SUMIF('R-Existing'!$B$12:$B$461,$B92,'R-Existing'!F$12:F$461)</f>
        <v>0</v>
      </c>
      <c r="G92" s="37">
        <f>SUMIF('R-Existing'!$B$12:$B$461,$B92,'R-Existing'!G$12:G$461)</f>
        <v>0</v>
      </c>
      <c r="H92" s="37">
        <f>SUMIF('R-Existing'!$B$12:$B$461,$B92,'R-Existing'!H$12:H$461)</f>
        <v>0</v>
      </c>
      <c r="I92" s="37">
        <f>SUMIF('R-Existing'!$B$12:$B$461,$B92,'R-Existing'!I$12:I$461)</f>
        <v>0</v>
      </c>
      <c r="J92" s="37">
        <f>SUMIF('R-Existing'!$B$12:$B$461,$B92,'R-Existing'!J$12:J$461)</f>
        <v>0</v>
      </c>
      <c r="K92" s="37">
        <f>SUMIF('R-Existing'!$B$12:$B$461,$B92,'R-Existing'!K$12:K$461)</f>
        <v>0</v>
      </c>
      <c r="L92" s="37">
        <f>SUMIF('R-Existing'!$B$12:$B$461,$B92,'R-Existing'!L$12:L$461)</f>
        <v>0</v>
      </c>
      <c r="M92" s="37">
        <f>SUMIF('R-Existing'!$B$12:$B$461,$B92,'R-Existing'!M$12:M$461)</f>
        <v>0</v>
      </c>
      <c r="N92" s="37">
        <f>SUMIF('R-Existing'!$B$12:$B$461,$B92,'R-Existing'!N$12:N$461)</f>
        <v>0</v>
      </c>
      <c r="O92" s="37">
        <f>SUMIF('R-Existing'!$B$12:$B$461,$B92,'R-Existing'!O$12:O$461)</f>
        <v>0</v>
      </c>
      <c r="P92" s="37">
        <f>SUMIF('R-Existing'!$B$12:$B$461,$B92,'R-Existing'!P$12:P$461)</f>
        <v>0</v>
      </c>
      <c r="Q92" s="37">
        <f>SUMIF('R-Existing'!$B$12:$B$461,$B92,'R-Existing'!Q$12:Q$461)</f>
        <v>0</v>
      </c>
      <c r="R92" s="37">
        <f>SUMIF('R-Existing'!$B$12:$B$461,$B92,'R-Existing'!R$12:R$461)</f>
        <v>0</v>
      </c>
      <c r="S92" s="37">
        <f>SUMIF('R-Existing'!$B$12:$B$461,$B92,'R-Existing'!S$12:S$461)</f>
        <v>0</v>
      </c>
      <c r="T92" s="37">
        <f>SUMIF('R-Existing'!$B$12:$B$461,$B92,'R-Existing'!T$12:T$461)</f>
        <v>0</v>
      </c>
      <c r="U92" s="37">
        <f>SUMIF('R-Existing'!$B$12:$B$461,$B92,'R-Existing'!U$12:U$461)</f>
        <v>1</v>
      </c>
      <c r="V92" s="37">
        <f>SUMIF('R-Existing'!$B$12:$B$461,$B92,'R-Existing'!V$12:V$461)</f>
        <v>0</v>
      </c>
      <c r="W92" s="37">
        <f>SUMIF('R-Existing'!$B$12:$B$461,$B92,'R-Existing'!W$12:W$461)</f>
        <v>0</v>
      </c>
      <c r="X92" s="37">
        <f>SUMIF('R-Existing'!$B$12:$B$461,$B92,'R-Existing'!X$12:X$461)</f>
        <v>209</v>
      </c>
      <c r="Y92" s="37">
        <f>SUMIF('R-Existing'!$B$12:$B$461,$B92,'R-Existing'!Y$12:Y$461)</f>
        <v>0</v>
      </c>
      <c r="Z92" s="37">
        <f>SUMIF('R-Existing'!$B$12:$B$461,$B92,'R-Existing'!Z$12:Z$461)</f>
        <v>0</v>
      </c>
      <c r="AA92" s="37">
        <f>SUMIF('R-Existing'!$B$12:$B$461,$B92,'R-Existing'!AA$12:AA$461)</f>
        <v>0</v>
      </c>
      <c r="AB92" s="37">
        <f>SUMIF('R-Existing'!$B$12:$B$461,$B92,'R-Existing'!AB$12:AB$461)</f>
        <v>0</v>
      </c>
      <c r="AC92" s="37">
        <f>SUMIF('R-Existing'!$B$12:$B$461,$B92,'R-Existing'!AC$12:AC$461)</f>
        <v>0</v>
      </c>
      <c r="AD92" s="37">
        <f>SUMIF('R-Existing'!$B$12:$B$461,$B92,'R-Existing'!AD$12:AD$461)</f>
        <v>0</v>
      </c>
      <c r="AE92" s="56">
        <f>SUMIF('R-Existing'!$B$12:$B$461,$B92,'R-Existing'!AE$12:AE$461)</f>
        <v>9.6699999999999994E-2</v>
      </c>
      <c r="AF92" s="37">
        <f>SUMIF('R-Existing'!$B$12:$B$461,$B92,'R-Existing'!AF$12:AF$461)</f>
        <v>0</v>
      </c>
      <c r="AG92" s="37">
        <f>SUMIF('R-Existing'!$B$12:$B$461,$B92,'R-Existing'!AG$12:AG$461)</f>
        <v>0</v>
      </c>
      <c r="AH92" s="37">
        <f>SUMIF('R-Existing'!$B$12:$B$461,$B92,'R-Existing'!AH$12:AH$461)</f>
        <v>0</v>
      </c>
      <c r="AI92" s="37">
        <f>SUMIF('R-Existing'!$B$12:$B$461,$B92,'R-Existing'!AI$12:AI$461)</f>
        <v>0</v>
      </c>
      <c r="AJ92" s="37">
        <f>SUMIF('R-Existing'!$B$12:$B$461,$B92,'R-Existing'!AJ$12:AJ$461)</f>
        <v>0</v>
      </c>
      <c r="AK92" s="37">
        <f>SUMIF('R-Existing'!$B$12:$B$461,$B92,'R-Existing'!AK$12:AK$461)</f>
        <v>0</v>
      </c>
      <c r="AL92" s="37">
        <f>SUMIF('R-Existing'!$B$12:$B$461,$B92,'R-Existing'!AL$12:AL$461)</f>
        <v>0</v>
      </c>
      <c r="AM92" s="37">
        <f>SUMIF('R-Existing'!$B$12:$B$461,$B92,'R-Existing'!AM$12:AM$461)</f>
        <v>0</v>
      </c>
      <c r="AN92" s="37">
        <f>SUMIF('R-Existing'!$B$12:$B$461,$B92,'R-Existing'!AN$12:AN$461)</f>
        <v>0</v>
      </c>
      <c r="AO92" s="37"/>
      <c r="AP92" s="37"/>
    </row>
    <row r="93" spans="1:42" x14ac:dyDescent="0.2">
      <c r="A93" s="1">
        <f t="shared" si="5"/>
        <v>1</v>
      </c>
      <c r="B93" s="101">
        <f t="shared" si="6"/>
        <v>45688</v>
      </c>
      <c r="C93" s="37">
        <f>SUMIF('R-Existing'!$B$12:$B$461,$B93,'R-Existing'!C$12:C$461)</f>
        <v>0</v>
      </c>
      <c r="D93" s="37">
        <f>SUMIF('R-Existing'!$B$12:$B$461,$B93,'R-Existing'!D$12:D$461)</f>
        <v>1934854.6</v>
      </c>
      <c r="E93" s="37">
        <f>SUMIF('R-Existing'!$B$12:$B$461,$B93,'R-Existing'!E$12:E$461)</f>
        <v>0</v>
      </c>
      <c r="F93" s="37">
        <f>SUMIF('R-Existing'!$B$12:$B$461,$B93,'R-Existing'!F$12:F$461)</f>
        <v>0</v>
      </c>
      <c r="G93" s="37">
        <f>SUMIF('R-Existing'!$B$12:$B$461,$B93,'R-Existing'!G$12:G$461)</f>
        <v>0</v>
      </c>
      <c r="H93" s="37">
        <f>SUMIF('R-Existing'!$B$12:$B$461,$B93,'R-Existing'!H$12:H$461)</f>
        <v>0</v>
      </c>
      <c r="I93" s="37">
        <f>SUMIF('R-Existing'!$B$12:$B$461,$B93,'R-Existing'!I$12:I$461)</f>
        <v>0</v>
      </c>
      <c r="J93" s="37">
        <f>SUMIF('R-Existing'!$B$12:$B$461,$B93,'R-Existing'!J$12:J$461)</f>
        <v>0</v>
      </c>
      <c r="K93" s="37">
        <f>SUMIF('R-Existing'!$B$12:$B$461,$B93,'R-Existing'!K$12:K$461)</f>
        <v>0</v>
      </c>
      <c r="L93" s="37">
        <f>SUMIF('R-Existing'!$B$12:$B$461,$B93,'R-Existing'!L$12:L$461)</f>
        <v>0</v>
      </c>
      <c r="M93" s="37">
        <f>SUMIF('R-Existing'!$B$12:$B$461,$B93,'R-Existing'!M$12:M$461)</f>
        <v>0</v>
      </c>
      <c r="N93" s="37">
        <f>SUMIF('R-Existing'!$B$12:$B$461,$B93,'R-Existing'!N$12:N$461)</f>
        <v>0</v>
      </c>
      <c r="O93" s="37">
        <f>SUMIF('R-Existing'!$B$12:$B$461,$B93,'R-Existing'!O$12:O$461)</f>
        <v>0</v>
      </c>
      <c r="P93" s="37">
        <f>SUMIF('R-Existing'!$B$12:$B$461,$B93,'R-Existing'!P$12:P$461)</f>
        <v>0</v>
      </c>
      <c r="Q93" s="37">
        <f>SUMIF('R-Existing'!$B$12:$B$461,$B93,'R-Existing'!Q$12:Q$461)</f>
        <v>0</v>
      </c>
      <c r="R93" s="37">
        <f>SUMIF('R-Existing'!$B$12:$B$461,$B93,'R-Existing'!R$12:R$461)</f>
        <v>0</v>
      </c>
      <c r="S93" s="37">
        <f>SUMIF('R-Existing'!$B$12:$B$461,$B93,'R-Existing'!S$12:S$461)</f>
        <v>0</v>
      </c>
      <c r="T93" s="37">
        <f>SUMIF('R-Existing'!$B$12:$B$461,$B93,'R-Existing'!T$12:T$461)</f>
        <v>0</v>
      </c>
      <c r="U93" s="37">
        <f>SUMIF('R-Existing'!$B$12:$B$461,$B93,'R-Existing'!U$12:U$461)</f>
        <v>1</v>
      </c>
      <c r="V93" s="37">
        <f>SUMIF('R-Existing'!$B$12:$B$461,$B93,'R-Existing'!V$12:V$461)</f>
        <v>0</v>
      </c>
      <c r="W93" s="37">
        <f>SUMIF('R-Existing'!$B$12:$B$461,$B93,'R-Existing'!W$12:W$461)</f>
        <v>0</v>
      </c>
      <c r="X93" s="37">
        <f>SUMIF('R-Existing'!$B$12:$B$461,$B93,'R-Existing'!X$12:X$461)</f>
        <v>209</v>
      </c>
      <c r="Y93" s="37">
        <f>SUMIF('R-Existing'!$B$12:$B$461,$B93,'R-Existing'!Y$12:Y$461)</f>
        <v>0</v>
      </c>
      <c r="Z93" s="37">
        <f>SUMIF('R-Existing'!$B$12:$B$461,$B93,'R-Existing'!Z$12:Z$461)</f>
        <v>0</v>
      </c>
      <c r="AA93" s="37">
        <f>SUMIF('R-Existing'!$B$12:$B$461,$B93,'R-Existing'!AA$12:AA$461)</f>
        <v>0</v>
      </c>
      <c r="AB93" s="37">
        <f>SUMIF('R-Existing'!$B$12:$B$461,$B93,'R-Existing'!AB$12:AB$461)</f>
        <v>0</v>
      </c>
      <c r="AC93" s="37">
        <f>SUMIF('R-Existing'!$B$12:$B$461,$B93,'R-Existing'!AC$12:AC$461)</f>
        <v>0</v>
      </c>
      <c r="AD93" s="37">
        <f>SUMIF('R-Existing'!$B$12:$B$461,$B93,'R-Existing'!AD$12:AD$461)</f>
        <v>0</v>
      </c>
      <c r="AE93" s="56">
        <f>SUMIF('R-Existing'!$B$12:$B$461,$B93,'R-Existing'!AE$12:AE$461)</f>
        <v>9.6699999999999994E-2</v>
      </c>
      <c r="AF93" s="37">
        <f>SUMIF('R-Existing'!$B$12:$B$461,$B93,'R-Existing'!AF$12:AF$461)</f>
        <v>0</v>
      </c>
      <c r="AG93" s="37">
        <f>SUMIF('R-Existing'!$B$12:$B$461,$B93,'R-Existing'!AG$12:AG$461)</f>
        <v>0</v>
      </c>
      <c r="AH93" s="37">
        <f>SUMIF('R-Existing'!$B$12:$B$461,$B93,'R-Existing'!AH$12:AH$461)</f>
        <v>0</v>
      </c>
      <c r="AI93" s="37">
        <f>SUMIF('R-Existing'!$B$12:$B$461,$B93,'R-Existing'!AI$12:AI$461)</f>
        <v>0</v>
      </c>
      <c r="AJ93" s="37">
        <f>SUMIF('R-Existing'!$B$12:$B$461,$B93,'R-Existing'!AJ$12:AJ$461)</f>
        <v>0</v>
      </c>
      <c r="AK93" s="37">
        <f>SUMIF('R-Existing'!$B$12:$B$461,$B93,'R-Existing'!AK$12:AK$461)</f>
        <v>0</v>
      </c>
      <c r="AL93" s="37">
        <f>SUMIF('R-Existing'!$B$12:$B$461,$B93,'R-Existing'!AL$12:AL$461)</f>
        <v>0</v>
      </c>
      <c r="AM93" s="37">
        <f>SUMIF('R-Existing'!$B$12:$B$461,$B93,'R-Existing'!AM$12:AM$461)</f>
        <v>0</v>
      </c>
      <c r="AN93" s="37">
        <f>SUMIF('R-Existing'!$B$12:$B$461,$B93,'R-Existing'!AN$12:AN$461)</f>
        <v>0</v>
      </c>
      <c r="AO93" s="37"/>
      <c r="AP93" s="37"/>
    </row>
    <row r="94" spans="1:42" x14ac:dyDescent="0.2">
      <c r="A94" s="1">
        <f t="shared" si="5"/>
        <v>2</v>
      </c>
      <c r="B94" s="101">
        <f t="shared" si="6"/>
        <v>45716</v>
      </c>
      <c r="C94" s="37">
        <f>SUMIF('R-Existing'!$B$12:$B$461,$B94,'R-Existing'!C$12:C$461)</f>
        <v>0</v>
      </c>
      <c r="D94" s="37">
        <f>SUMIF('R-Existing'!$B$12:$B$461,$B94,'R-Existing'!D$12:D$461)</f>
        <v>1934854.6</v>
      </c>
      <c r="E94" s="37">
        <f>SUMIF('R-Existing'!$B$12:$B$461,$B94,'R-Existing'!E$12:E$461)</f>
        <v>0</v>
      </c>
      <c r="F94" s="37">
        <f>SUMIF('R-Existing'!$B$12:$B$461,$B94,'R-Existing'!F$12:F$461)</f>
        <v>0</v>
      </c>
      <c r="G94" s="37">
        <f>SUMIF('R-Existing'!$B$12:$B$461,$B94,'R-Existing'!G$12:G$461)</f>
        <v>0</v>
      </c>
      <c r="H94" s="37">
        <f>SUMIF('R-Existing'!$B$12:$B$461,$B94,'R-Existing'!H$12:H$461)</f>
        <v>0</v>
      </c>
      <c r="I94" s="37">
        <f>SUMIF('R-Existing'!$B$12:$B$461,$B94,'R-Existing'!I$12:I$461)</f>
        <v>0</v>
      </c>
      <c r="J94" s="37">
        <f>SUMIF('R-Existing'!$B$12:$B$461,$B94,'R-Existing'!J$12:J$461)</f>
        <v>0</v>
      </c>
      <c r="K94" s="37">
        <f>SUMIF('R-Existing'!$B$12:$B$461,$B94,'R-Existing'!K$12:K$461)</f>
        <v>0</v>
      </c>
      <c r="L94" s="37">
        <f>SUMIF('R-Existing'!$B$12:$B$461,$B94,'R-Existing'!L$12:L$461)</f>
        <v>0</v>
      </c>
      <c r="M94" s="37">
        <f>SUMIF('R-Existing'!$B$12:$B$461,$B94,'R-Existing'!M$12:M$461)</f>
        <v>0</v>
      </c>
      <c r="N94" s="37">
        <f>SUMIF('R-Existing'!$B$12:$B$461,$B94,'R-Existing'!N$12:N$461)</f>
        <v>0</v>
      </c>
      <c r="O94" s="37">
        <f>SUMIF('R-Existing'!$B$12:$B$461,$B94,'R-Existing'!O$12:O$461)</f>
        <v>0</v>
      </c>
      <c r="P94" s="37">
        <f>SUMIF('R-Existing'!$B$12:$B$461,$B94,'R-Existing'!P$12:P$461)</f>
        <v>0</v>
      </c>
      <c r="Q94" s="37">
        <f>SUMIF('R-Existing'!$B$12:$B$461,$B94,'R-Existing'!Q$12:Q$461)</f>
        <v>0</v>
      </c>
      <c r="R94" s="37">
        <f>SUMIF('R-Existing'!$B$12:$B$461,$B94,'R-Existing'!R$12:R$461)</f>
        <v>0</v>
      </c>
      <c r="S94" s="37">
        <f>SUMIF('R-Existing'!$B$12:$B$461,$B94,'R-Existing'!S$12:S$461)</f>
        <v>0</v>
      </c>
      <c r="T94" s="37">
        <f>SUMIF('R-Existing'!$B$12:$B$461,$B94,'R-Existing'!T$12:T$461)</f>
        <v>0</v>
      </c>
      <c r="U94" s="37">
        <f>SUMIF('R-Existing'!$B$12:$B$461,$B94,'R-Existing'!U$12:U$461)</f>
        <v>1</v>
      </c>
      <c r="V94" s="37">
        <f>SUMIF('R-Existing'!$B$12:$B$461,$B94,'R-Existing'!V$12:V$461)</f>
        <v>0</v>
      </c>
      <c r="W94" s="37">
        <f>SUMIF('R-Existing'!$B$12:$B$461,$B94,'R-Existing'!W$12:W$461)</f>
        <v>0</v>
      </c>
      <c r="X94" s="37">
        <f>SUMIF('R-Existing'!$B$12:$B$461,$B94,'R-Existing'!X$12:X$461)</f>
        <v>209</v>
      </c>
      <c r="Y94" s="37">
        <f>SUMIF('R-Existing'!$B$12:$B$461,$B94,'R-Existing'!Y$12:Y$461)</f>
        <v>0</v>
      </c>
      <c r="Z94" s="37">
        <f>SUMIF('R-Existing'!$B$12:$B$461,$B94,'R-Existing'!Z$12:Z$461)</f>
        <v>0</v>
      </c>
      <c r="AA94" s="37">
        <f>SUMIF('R-Existing'!$B$12:$B$461,$B94,'R-Existing'!AA$12:AA$461)</f>
        <v>0</v>
      </c>
      <c r="AB94" s="37">
        <f>SUMIF('R-Existing'!$B$12:$B$461,$B94,'R-Existing'!AB$12:AB$461)</f>
        <v>0</v>
      </c>
      <c r="AC94" s="37">
        <f>SUMIF('R-Existing'!$B$12:$B$461,$B94,'R-Existing'!AC$12:AC$461)</f>
        <v>0</v>
      </c>
      <c r="AD94" s="37">
        <f>SUMIF('R-Existing'!$B$12:$B$461,$B94,'R-Existing'!AD$12:AD$461)</f>
        <v>0</v>
      </c>
      <c r="AE94" s="56">
        <f>SUMIF('R-Existing'!$B$12:$B$461,$B94,'R-Existing'!AE$12:AE$461)</f>
        <v>9.6699999999999994E-2</v>
      </c>
      <c r="AF94" s="37">
        <f>SUMIF('R-Existing'!$B$12:$B$461,$B94,'R-Existing'!AF$12:AF$461)</f>
        <v>0</v>
      </c>
      <c r="AG94" s="37">
        <f>SUMIF('R-Existing'!$B$12:$B$461,$B94,'R-Existing'!AG$12:AG$461)</f>
        <v>0</v>
      </c>
      <c r="AH94" s="37">
        <f>SUMIF('R-Existing'!$B$12:$B$461,$B94,'R-Existing'!AH$12:AH$461)</f>
        <v>0</v>
      </c>
      <c r="AI94" s="37">
        <f>SUMIF('R-Existing'!$B$12:$B$461,$B94,'R-Existing'!AI$12:AI$461)</f>
        <v>0</v>
      </c>
      <c r="AJ94" s="37">
        <f>SUMIF('R-Existing'!$B$12:$B$461,$B94,'R-Existing'!AJ$12:AJ$461)</f>
        <v>0</v>
      </c>
      <c r="AK94" s="37">
        <f>SUMIF('R-Existing'!$B$12:$B$461,$B94,'R-Existing'!AK$12:AK$461)</f>
        <v>0</v>
      </c>
      <c r="AL94" s="37">
        <f>SUMIF('R-Existing'!$B$12:$B$461,$B94,'R-Existing'!AL$12:AL$461)</f>
        <v>0</v>
      </c>
      <c r="AM94" s="37">
        <f>SUMIF('R-Existing'!$B$12:$B$461,$B94,'R-Existing'!AM$12:AM$461)</f>
        <v>0</v>
      </c>
      <c r="AN94" s="37">
        <f>SUMIF('R-Existing'!$B$12:$B$461,$B94,'R-Existing'!AN$12:AN$461)</f>
        <v>0</v>
      </c>
      <c r="AO94" s="37"/>
      <c r="AP94" s="37"/>
    </row>
    <row r="95" spans="1:42" x14ac:dyDescent="0.2">
      <c r="A95" s="1">
        <f t="shared" si="5"/>
        <v>3</v>
      </c>
      <c r="B95" s="101">
        <f t="shared" si="6"/>
        <v>45747</v>
      </c>
      <c r="C95" s="37">
        <f>SUMIF('R-Existing'!$B$12:$B$461,$B95,'R-Existing'!C$12:C$461)</f>
        <v>0</v>
      </c>
      <c r="D95" s="37">
        <f>SUMIF('R-Existing'!$B$12:$B$461,$B95,'R-Existing'!D$12:D$461)</f>
        <v>1934854.6</v>
      </c>
      <c r="E95" s="37">
        <f>SUMIF('R-Existing'!$B$12:$B$461,$B95,'R-Existing'!E$12:E$461)</f>
        <v>0</v>
      </c>
      <c r="F95" s="37">
        <f>SUMIF('R-Existing'!$B$12:$B$461,$B95,'R-Existing'!F$12:F$461)</f>
        <v>0</v>
      </c>
      <c r="G95" s="37">
        <f>SUMIF('R-Existing'!$B$12:$B$461,$B95,'R-Existing'!G$12:G$461)</f>
        <v>0</v>
      </c>
      <c r="H95" s="37">
        <f>SUMIF('R-Existing'!$B$12:$B$461,$B95,'R-Existing'!H$12:H$461)</f>
        <v>0</v>
      </c>
      <c r="I95" s="37">
        <f>SUMIF('R-Existing'!$B$12:$B$461,$B95,'R-Existing'!I$12:I$461)</f>
        <v>0</v>
      </c>
      <c r="J95" s="37">
        <f>SUMIF('R-Existing'!$B$12:$B$461,$B95,'R-Existing'!J$12:J$461)</f>
        <v>0</v>
      </c>
      <c r="K95" s="37">
        <f>SUMIF('R-Existing'!$B$12:$B$461,$B95,'R-Existing'!K$12:K$461)</f>
        <v>0</v>
      </c>
      <c r="L95" s="37">
        <f>SUMIF('R-Existing'!$B$12:$B$461,$B95,'R-Existing'!L$12:L$461)</f>
        <v>0</v>
      </c>
      <c r="M95" s="37">
        <f>SUMIF('R-Existing'!$B$12:$B$461,$B95,'R-Existing'!M$12:M$461)</f>
        <v>0</v>
      </c>
      <c r="N95" s="37">
        <f>SUMIF('R-Existing'!$B$12:$B$461,$B95,'R-Existing'!N$12:N$461)</f>
        <v>0</v>
      </c>
      <c r="O95" s="37">
        <f>SUMIF('R-Existing'!$B$12:$B$461,$B95,'R-Existing'!O$12:O$461)</f>
        <v>0</v>
      </c>
      <c r="P95" s="37">
        <f>SUMIF('R-Existing'!$B$12:$B$461,$B95,'R-Existing'!P$12:P$461)</f>
        <v>0</v>
      </c>
      <c r="Q95" s="37">
        <f>SUMIF('R-Existing'!$B$12:$B$461,$B95,'R-Existing'!Q$12:Q$461)</f>
        <v>0</v>
      </c>
      <c r="R95" s="37">
        <f>SUMIF('R-Existing'!$B$12:$B$461,$B95,'R-Existing'!R$12:R$461)</f>
        <v>0</v>
      </c>
      <c r="S95" s="37">
        <f>SUMIF('R-Existing'!$B$12:$B$461,$B95,'R-Existing'!S$12:S$461)</f>
        <v>0</v>
      </c>
      <c r="T95" s="37">
        <f>SUMIF('R-Existing'!$B$12:$B$461,$B95,'R-Existing'!T$12:T$461)</f>
        <v>0</v>
      </c>
      <c r="U95" s="37">
        <f>SUMIF('R-Existing'!$B$12:$B$461,$B95,'R-Existing'!U$12:U$461)</f>
        <v>1</v>
      </c>
      <c r="V95" s="37">
        <f>SUMIF('R-Existing'!$B$12:$B$461,$B95,'R-Existing'!V$12:V$461)</f>
        <v>0</v>
      </c>
      <c r="W95" s="37">
        <f>SUMIF('R-Existing'!$B$12:$B$461,$B95,'R-Existing'!W$12:W$461)</f>
        <v>0</v>
      </c>
      <c r="X95" s="37">
        <f>SUMIF('R-Existing'!$B$12:$B$461,$B95,'R-Existing'!X$12:X$461)</f>
        <v>209</v>
      </c>
      <c r="Y95" s="37">
        <f>SUMIF('R-Existing'!$B$12:$B$461,$B95,'R-Existing'!Y$12:Y$461)</f>
        <v>0</v>
      </c>
      <c r="Z95" s="37">
        <f>SUMIF('R-Existing'!$B$12:$B$461,$B95,'R-Existing'!Z$12:Z$461)</f>
        <v>0</v>
      </c>
      <c r="AA95" s="37">
        <f>SUMIF('R-Existing'!$B$12:$B$461,$B95,'R-Existing'!AA$12:AA$461)</f>
        <v>0</v>
      </c>
      <c r="AB95" s="37">
        <f>SUMIF('R-Existing'!$B$12:$B$461,$B95,'R-Existing'!AB$12:AB$461)</f>
        <v>0</v>
      </c>
      <c r="AC95" s="37">
        <f>SUMIF('R-Existing'!$B$12:$B$461,$B95,'R-Existing'!AC$12:AC$461)</f>
        <v>0</v>
      </c>
      <c r="AD95" s="37">
        <f>SUMIF('R-Existing'!$B$12:$B$461,$B95,'R-Existing'!AD$12:AD$461)</f>
        <v>0</v>
      </c>
      <c r="AE95" s="56">
        <f>SUMIF('R-Existing'!$B$12:$B$461,$B95,'R-Existing'!AE$12:AE$461)</f>
        <v>9.6699999999999994E-2</v>
      </c>
      <c r="AF95" s="37">
        <f>SUMIF('R-Existing'!$B$12:$B$461,$B95,'R-Existing'!AF$12:AF$461)</f>
        <v>0</v>
      </c>
      <c r="AG95" s="37">
        <f>SUMIF('R-Existing'!$B$12:$B$461,$B95,'R-Existing'!AG$12:AG$461)</f>
        <v>0</v>
      </c>
      <c r="AH95" s="37">
        <f>SUMIF('R-Existing'!$B$12:$B$461,$B95,'R-Existing'!AH$12:AH$461)</f>
        <v>0</v>
      </c>
      <c r="AI95" s="37">
        <f>SUMIF('R-Existing'!$B$12:$B$461,$B95,'R-Existing'!AI$12:AI$461)</f>
        <v>0</v>
      </c>
      <c r="AJ95" s="37">
        <f>SUMIF('R-Existing'!$B$12:$B$461,$B95,'R-Existing'!AJ$12:AJ$461)</f>
        <v>0</v>
      </c>
      <c r="AK95" s="37">
        <f>SUMIF('R-Existing'!$B$12:$B$461,$B95,'R-Existing'!AK$12:AK$461)</f>
        <v>0</v>
      </c>
      <c r="AL95" s="37">
        <f>SUMIF('R-Existing'!$B$12:$B$461,$B95,'R-Existing'!AL$12:AL$461)</f>
        <v>0</v>
      </c>
      <c r="AM95" s="37">
        <f>SUMIF('R-Existing'!$B$12:$B$461,$B95,'R-Existing'!AM$12:AM$461)</f>
        <v>0</v>
      </c>
      <c r="AN95" s="37">
        <f>SUMIF('R-Existing'!$B$12:$B$461,$B95,'R-Existing'!AN$12:AN$461)</f>
        <v>0</v>
      </c>
      <c r="AO95" s="37"/>
      <c r="AP95" s="37"/>
    </row>
    <row r="96" spans="1:42" x14ac:dyDescent="0.2">
      <c r="A96" s="1">
        <f t="shared" si="5"/>
        <v>4</v>
      </c>
      <c r="B96" s="101">
        <f t="shared" si="6"/>
        <v>45777</v>
      </c>
      <c r="C96" s="37">
        <f>SUMIF('R-Existing'!$B$12:$B$461,$B96,'R-Existing'!C$12:C$461)</f>
        <v>0</v>
      </c>
      <c r="D96" s="37">
        <f>SUMIF('R-Existing'!$B$12:$B$461,$B96,'R-Existing'!D$12:D$461)</f>
        <v>1934854.6</v>
      </c>
      <c r="E96" s="37">
        <f>SUMIF('R-Existing'!$B$12:$B$461,$B96,'R-Existing'!E$12:E$461)</f>
        <v>0</v>
      </c>
      <c r="F96" s="37">
        <f>SUMIF('R-Existing'!$B$12:$B$461,$B96,'R-Existing'!F$12:F$461)</f>
        <v>0</v>
      </c>
      <c r="G96" s="37">
        <f>SUMIF('R-Existing'!$B$12:$B$461,$B96,'R-Existing'!G$12:G$461)</f>
        <v>0</v>
      </c>
      <c r="H96" s="37">
        <f>SUMIF('R-Existing'!$B$12:$B$461,$B96,'R-Existing'!H$12:H$461)</f>
        <v>0</v>
      </c>
      <c r="I96" s="37">
        <f>SUMIF('R-Existing'!$B$12:$B$461,$B96,'R-Existing'!I$12:I$461)</f>
        <v>0</v>
      </c>
      <c r="J96" s="37">
        <f>SUMIF('R-Existing'!$B$12:$B$461,$B96,'R-Existing'!J$12:J$461)</f>
        <v>0</v>
      </c>
      <c r="K96" s="37">
        <f>SUMIF('R-Existing'!$B$12:$B$461,$B96,'R-Existing'!K$12:K$461)</f>
        <v>0</v>
      </c>
      <c r="L96" s="37">
        <f>SUMIF('R-Existing'!$B$12:$B$461,$B96,'R-Existing'!L$12:L$461)</f>
        <v>0</v>
      </c>
      <c r="M96" s="37">
        <f>SUMIF('R-Existing'!$B$12:$B$461,$B96,'R-Existing'!M$12:M$461)</f>
        <v>0</v>
      </c>
      <c r="N96" s="37">
        <f>SUMIF('R-Existing'!$B$12:$B$461,$B96,'R-Existing'!N$12:N$461)</f>
        <v>0</v>
      </c>
      <c r="O96" s="37">
        <f>SUMIF('R-Existing'!$B$12:$B$461,$B96,'R-Existing'!O$12:O$461)</f>
        <v>0</v>
      </c>
      <c r="P96" s="37">
        <f>SUMIF('R-Existing'!$B$12:$B$461,$B96,'R-Existing'!P$12:P$461)</f>
        <v>0</v>
      </c>
      <c r="Q96" s="37">
        <f>SUMIF('R-Existing'!$B$12:$B$461,$B96,'R-Existing'!Q$12:Q$461)</f>
        <v>0</v>
      </c>
      <c r="R96" s="37">
        <f>SUMIF('R-Existing'!$B$12:$B$461,$B96,'R-Existing'!R$12:R$461)</f>
        <v>0</v>
      </c>
      <c r="S96" s="37">
        <f>SUMIF('R-Existing'!$B$12:$B$461,$B96,'R-Existing'!S$12:S$461)</f>
        <v>0</v>
      </c>
      <c r="T96" s="37">
        <f>SUMIF('R-Existing'!$B$12:$B$461,$B96,'R-Existing'!T$12:T$461)</f>
        <v>0</v>
      </c>
      <c r="U96" s="37">
        <f>SUMIF('R-Existing'!$B$12:$B$461,$B96,'R-Existing'!U$12:U$461)</f>
        <v>1</v>
      </c>
      <c r="V96" s="37">
        <f>SUMIF('R-Existing'!$B$12:$B$461,$B96,'R-Existing'!V$12:V$461)</f>
        <v>0</v>
      </c>
      <c r="W96" s="37">
        <f>SUMIF('R-Existing'!$B$12:$B$461,$B96,'R-Existing'!W$12:W$461)</f>
        <v>0</v>
      </c>
      <c r="X96" s="37">
        <f>SUMIF('R-Existing'!$B$12:$B$461,$B96,'R-Existing'!X$12:X$461)</f>
        <v>209</v>
      </c>
      <c r="Y96" s="37">
        <f>SUMIF('R-Existing'!$B$12:$B$461,$B96,'R-Existing'!Y$12:Y$461)</f>
        <v>0</v>
      </c>
      <c r="Z96" s="37">
        <f>SUMIF('R-Existing'!$B$12:$B$461,$B96,'R-Existing'!Z$12:Z$461)</f>
        <v>0</v>
      </c>
      <c r="AA96" s="37">
        <f>SUMIF('R-Existing'!$B$12:$B$461,$B96,'R-Existing'!AA$12:AA$461)</f>
        <v>0</v>
      </c>
      <c r="AB96" s="37">
        <f>SUMIF('R-Existing'!$B$12:$B$461,$B96,'R-Existing'!AB$12:AB$461)</f>
        <v>0</v>
      </c>
      <c r="AC96" s="37">
        <f>SUMIF('R-Existing'!$B$12:$B$461,$B96,'R-Existing'!AC$12:AC$461)</f>
        <v>0</v>
      </c>
      <c r="AD96" s="37">
        <f>SUMIF('R-Existing'!$B$12:$B$461,$B96,'R-Existing'!AD$12:AD$461)</f>
        <v>0</v>
      </c>
      <c r="AE96" s="56">
        <f>SUMIF('R-Existing'!$B$12:$B$461,$B96,'R-Existing'!AE$12:AE$461)</f>
        <v>9.6699999999999994E-2</v>
      </c>
      <c r="AF96" s="37">
        <f>SUMIF('R-Existing'!$B$12:$B$461,$B96,'R-Existing'!AF$12:AF$461)</f>
        <v>0</v>
      </c>
      <c r="AG96" s="37">
        <f>SUMIF('R-Existing'!$B$12:$B$461,$B96,'R-Existing'!AG$12:AG$461)</f>
        <v>0</v>
      </c>
      <c r="AH96" s="37">
        <f>SUMIF('R-Existing'!$B$12:$B$461,$B96,'R-Existing'!AH$12:AH$461)</f>
        <v>0</v>
      </c>
      <c r="AI96" s="37">
        <f>SUMIF('R-Existing'!$B$12:$B$461,$B96,'R-Existing'!AI$12:AI$461)</f>
        <v>0</v>
      </c>
      <c r="AJ96" s="37">
        <f>SUMIF('R-Existing'!$B$12:$B$461,$B96,'R-Existing'!AJ$12:AJ$461)</f>
        <v>0</v>
      </c>
      <c r="AK96" s="37">
        <f>SUMIF('R-Existing'!$B$12:$B$461,$B96,'R-Existing'!AK$12:AK$461)</f>
        <v>0</v>
      </c>
      <c r="AL96" s="37">
        <f>SUMIF('R-Existing'!$B$12:$B$461,$B96,'R-Existing'!AL$12:AL$461)</f>
        <v>0</v>
      </c>
      <c r="AM96" s="37">
        <f>SUMIF('R-Existing'!$B$12:$B$461,$B96,'R-Existing'!AM$12:AM$461)</f>
        <v>0</v>
      </c>
      <c r="AN96" s="37">
        <f>SUMIF('R-Existing'!$B$12:$B$461,$B96,'R-Existing'!AN$12:AN$461)</f>
        <v>0</v>
      </c>
      <c r="AO96" s="37"/>
      <c r="AP96" s="37"/>
    </row>
    <row r="97" spans="1:42" x14ac:dyDescent="0.2">
      <c r="A97" s="1">
        <f t="shared" si="5"/>
        <v>5</v>
      </c>
      <c r="B97" s="101">
        <f t="shared" si="6"/>
        <v>45808</v>
      </c>
      <c r="C97" s="37">
        <f>SUMIF('R-Existing'!$B$12:$B$461,$B97,'R-Existing'!C$12:C$461)</f>
        <v>0</v>
      </c>
      <c r="D97" s="37">
        <f>SUMIF('R-Existing'!$B$12:$B$461,$B97,'R-Existing'!D$12:D$461)</f>
        <v>1934854.6</v>
      </c>
      <c r="E97" s="37">
        <f>SUMIF('R-Existing'!$B$12:$B$461,$B97,'R-Existing'!E$12:E$461)</f>
        <v>0</v>
      </c>
      <c r="F97" s="37">
        <f>SUMIF('R-Existing'!$B$12:$B$461,$B97,'R-Existing'!F$12:F$461)</f>
        <v>0</v>
      </c>
      <c r="G97" s="37">
        <f>SUMIF('R-Existing'!$B$12:$B$461,$B97,'R-Existing'!G$12:G$461)</f>
        <v>0</v>
      </c>
      <c r="H97" s="37">
        <f>SUMIF('R-Existing'!$B$12:$B$461,$B97,'R-Existing'!H$12:H$461)</f>
        <v>0</v>
      </c>
      <c r="I97" s="37">
        <f>SUMIF('R-Existing'!$B$12:$B$461,$B97,'R-Existing'!I$12:I$461)</f>
        <v>0</v>
      </c>
      <c r="J97" s="37">
        <f>SUMIF('R-Existing'!$B$12:$B$461,$B97,'R-Existing'!J$12:J$461)</f>
        <v>0</v>
      </c>
      <c r="K97" s="37">
        <f>SUMIF('R-Existing'!$B$12:$B$461,$B97,'R-Existing'!K$12:K$461)</f>
        <v>0</v>
      </c>
      <c r="L97" s="37">
        <f>SUMIF('R-Existing'!$B$12:$B$461,$B97,'R-Existing'!L$12:L$461)</f>
        <v>0</v>
      </c>
      <c r="M97" s="37">
        <f>SUMIF('R-Existing'!$B$12:$B$461,$B97,'R-Existing'!M$12:M$461)</f>
        <v>0</v>
      </c>
      <c r="N97" s="37">
        <f>SUMIF('R-Existing'!$B$12:$B$461,$B97,'R-Existing'!N$12:N$461)</f>
        <v>0</v>
      </c>
      <c r="O97" s="37">
        <f>SUMIF('R-Existing'!$B$12:$B$461,$B97,'R-Existing'!O$12:O$461)</f>
        <v>0</v>
      </c>
      <c r="P97" s="37">
        <f>SUMIF('R-Existing'!$B$12:$B$461,$B97,'R-Existing'!P$12:P$461)</f>
        <v>0</v>
      </c>
      <c r="Q97" s="37">
        <f>SUMIF('R-Existing'!$B$12:$B$461,$B97,'R-Existing'!Q$12:Q$461)</f>
        <v>0</v>
      </c>
      <c r="R97" s="37">
        <f>SUMIF('R-Existing'!$B$12:$B$461,$B97,'R-Existing'!R$12:R$461)</f>
        <v>0</v>
      </c>
      <c r="S97" s="37">
        <f>SUMIF('R-Existing'!$B$12:$B$461,$B97,'R-Existing'!S$12:S$461)</f>
        <v>0</v>
      </c>
      <c r="T97" s="37">
        <f>SUMIF('R-Existing'!$B$12:$B$461,$B97,'R-Existing'!T$12:T$461)</f>
        <v>0</v>
      </c>
      <c r="U97" s="37">
        <f>SUMIF('R-Existing'!$B$12:$B$461,$B97,'R-Existing'!U$12:U$461)</f>
        <v>1</v>
      </c>
      <c r="V97" s="37">
        <f>SUMIF('R-Existing'!$B$12:$B$461,$B97,'R-Existing'!V$12:V$461)</f>
        <v>0</v>
      </c>
      <c r="W97" s="37">
        <f>SUMIF('R-Existing'!$B$12:$B$461,$B97,'R-Existing'!W$12:W$461)</f>
        <v>0</v>
      </c>
      <c r="X97" s="37">
        <f>SUMIF('R-Existing'!$B$12:$B$461,$B97,'R-Existing'!X$12:X$461)</f>
        <v>209</v>
      </c>
      <c r="Y97" s="37">
        <f>SUMIF('R-Existing'!$B$12:$B$461,$B97,'R-Existing'!Y$12:Y$461)</f>
        <v>0</v>
      </c>
      <c r="Z97" s="37">
        <f>SUMIF('R-Existing'!$B$12:$B$461,$B97,'R-Existing'!Z$12:Z$461)</f>
        <v>0</v>
      </c>
      <c r="AA97" s="37">
        <f>SUMIF('R-Existing'!$B$12:$B$461,$B97,'R-Existing'!AA$12:AA$461)</f>
        <v>0</v>
      </c>
      <c r="AB97" s="37">
        <f>SUMIF('R-Existing'!$B$12:$B$461,$B97,'R-Existing'!AB$12:AB$461)</f>
        <v>0</v>
      </c>
      <c r="AC97" s="37">
        <f>SUMIF('R-Existing'!$B$12:$B$461,$B97,'R-Existing'!AC$12:AC$461)</f>
        <v>0</v>
      </c>
      <c r="AD97" s="37">
        <f>SUMIF('R-Existing'!$B$12:$B$461,$B97,'R-Existing'!AD$12:AD$461)</f>
        <v>0</v>
      </c>
      <c r="AE97" s="56">
        <f>SUMIF('R-Existing'!$B$12:$B$461,$B97,'R-Existing'!AE$12:AE$461)</f>
        <v>9.6699999999999994E-2</v>
      </c>
      <c r="AF97" s="37">
        <f>SUMIF('R-Existing'!$B$12:$B$461,$B97,'R-Existing'!AF$12:AF$461)</f>
        <v>0</v>
      </c>
      <c r="AG97" s="37">
        <f>SUMIF('R-Existing'!$B$12:$B$461,$B97,'R-Existing'!AG$12:AG$461)</f>
        <v>0</v>
      </c>
      <c r="AH97" s="37">
        <f>SUMIF('R-Existing'!$B$12:$B$461,$B97,'R-Existing'!AH$12:AH$461)</f>
        <v>0</v>
      </c>
      <c r="AI97" s="37">
        <f>SUMIF('R-Existing'!$B$12:$B$461,$B97,'R-Existing'!AI$12:AI$461)</f>
        <v>0</v>
      </c>
      <c r="AJ97" s="37">
        <f>SUMIF('R-Existing'!$B$12:$B$461,$B97,'R-Existing'!AJ$12:AJ$461)</f>
        <v>0</v>
      </c>
      <c r="AK97" s="37">
        <f>SUMIF('R-Existing'!$B$12:$B$461,$B97,'R-Existing'!AK$12:AK$461)</f>
        <v>0</v>
      </c>
      <c r="AL97" s="37">
        <f>SUMIF('R-Existing'!$B$12:$B$461,$B97,'R-Existing'!AL$12:AL$461)</f>
        <v>0</v>
      </c>
      <c r="AM97" s="37">
        <f>SUMIF('R-Existing'!$B$12:$B$461,$B97,'R-Existing'!AM$12:AM$461)</f>
        <v>0</v>
      </c>
      <c r="AN97" s="37">
        <f>SUMIF('R-Existing'!$B$12:$B$461,$B97,'R-Existing'!AN$12:AN$461)</f>
        <v>0</v>
      </c>
      <c r="AO97" s="37"/>
      <c r="AP97" s="37"/>
    </row>
    <row r="98" spans="1:42" x14ac:dyDescent="0.2">
      <c r="A98" s="1">
        <f t="shared" si="5"/>
        <v>6</v>
      </c>
      <c r="B98" s="101">
        <f t="shared" si="6"/>
        <v>45838</v>
      </c>
      <c r="C98" s="37">
        <f>SUMIF('R-Existing'!$B$12:$B$461,$B98,'R-Existing'!C$12:C$461)</f>
        <v>0</v>
      </c>
      <c r="D98" s="37">
        <f>SUMIF('R-Existing'!$B$12:$B$461,$B98,'R-Existing'!D$12:D$461)</f>
        <v>1934854.6</v>
      </c>
      <c r="E98" s="37">
        <f>SUMIF('R-Existing'!$B$12:$B$461,$B98,'R-Existing'!E$12:E$461)</f>
        <v>0</v>
      </c>
      <c r="F98" s="37">
        <f>SUMIF('R-Existing'!$B$12:$B$461,$B98,'R-Existing'!F$12:F$461)</f>
        <v>0</v>
      </c>
      <c r="G98" s="37">
        <f>SUMIF('R-Existing'!$B$12:$B$461,$B98,'R-Existing'!G$12:G$461)</f>
        <v>0</v>
      </c>
      <c r="H98" s="37">
        <f>SUMIF('R-Existing'!$B$12:$B$461,$B98,'R-Existing'!H$12:H$461)</f>
        <v>0</v>
      </c>
      <c r="I98" s="37">
        <f>SUMIF('R-Existing'!$B$12:$B$461,$B98,'R-Existing'!I$12:I$461)</f>
        <v>0</v>
      </c>
      <c r="J98" s="37">
        <f>SUMIF('R-Existing'!$B$12:$B$461,$B98,'R-Existing'!J$12:J$461)</f>
        <v>0</v>
      </c>
      <c r="K98" s="37">
        <f>SUMIF('R-Existing'!$B$12:$B$461,$B98,'R-Existing'!K$12:K$461)</f>
        <v>0</v>
      </c>
      <c r="L98" s="37">
        <f>SUMIF('R-Existing'!$B$12:$B$461,$B98,'R-Existing'!L$12:L$461)</f>
        <v>0</v>
      </c>
      <c r="M98" s="37">
        <f>SUMIF('R-Existing'!$B$12:$B$461,$B98,'R-Existing'!M$12:M$461)</f>
        <v>0</v>
      </c>
      <c r="N98" s="37">
        <f>SUMIF('R-Existing'!$B$12:$B$461,$B98,'R-Existing'!N$12:N$461)</f>
        <v>0</v>
      </c>
      <c r="O98" s="37">
        <f>SUMIF('R-Existing'!$B$12:$B$461,$B98,'R-Existing'!O$12:O$461)</f>
        <v>0</v>
      </c>
      <c r="P98" s="37">
        <f>SUMIF('R-Existing'!$B$12:$B$461,$B98,'R-Existing'!P$12:P$461)</f>
        <v>0</v>
      </c>
      <c r="Q98" s="37">
        <f>SUMIF('R-Existing'!$B$12:$B$461,$B98,'R-Existing'!Q$12:Q$461)</f>
        <v>0</v>
      </c>
      <c r="R98" s="37">
        <f>SUMIF('R-Existing'!$B$12:$B$461,$B98,'R-Existing'!R$12:R$461)</f>
        <v>0</v>
      </c>
      <c r="S98" s="37">
        <f>SUMIF('R-Existing'!$B$12:$B$461,$B98,'R-Existing'!S$12:S$461)</f>
        <v>0</v>
      </c>
      <c r="T98" s="37">
        <f>SUMIF('R-Existing'!$B$12:$B$461,$B98,'R-Existing'!T$12:T$461)</f>
        <v>0</v>
      </c>
      <c r="U98" s="37">
        <f>SUMIF('R-Existing'!$B$12:$B$461,$B98,'R-Existing'!U$12:U$461)</f>
        <v>1</v>
      </c>
      <c r="V98" s="37">
        <f>SUMIF('R-Existing'!$B$12:$B$461,$B98,'R-Existing'!V$12:V$461)</f>
        <v>0</v>
      </c>
      <c r="W98" s="37">
        <f>SUMIF('R-Existing'!$B$12:$B$461,$B98,'R-Existing'!W$12:W$461)</f>
        <v>0</v>
      </c>
      <c r="X98" s="37">
        <f>SUMIF('R-Existing'!$B$12:$B$461,$B98,'R-Existing'!X$12:X$461)</f>
        <v>209</v>
      </c>
      <c r="Y98" s="37">
        <f>SUMIF('R-Existing'!$B$12:$B$461,$B98,'R-Existing'!Y$12:Y$461)</f>
        <v>0</v>
      </c>
      <c r="Z98" s="37">
        <f>SUMIF('R-Existing'!$B$12:$B$461,$B98,'R-Existing'!Z$12:Z$461)</f>
        <v>0</v>
      </c>
      <c r="AA98" s="37">
        <f>SUMIF('R-Existing'!$B$12:$B$461,$B98,'R-Existing'!AA$12:AA$461)</f>
        <v>0</v>
      </c>
      <c r="AB98" s="37">
        <f>SUMIF('R-Existing'!$B$12:$B$461,$B98,'R-Existing'!AB$12:AB$461)</f>
        <v>0</v>
      </c>
      <c r="AC98" s="37">
        <f>SUMIF('R-Existing'!$B$12:$B$461,$B98,'R-Existing'!AC$12:AC$461)</f>
        <v>0</v>
      </c>
      <c r="AD98" s="37">
        <f>SUMIF('R-Existing'!$B$12:$B$461,$B98,'R-Existing'!AD$12:AD$461)</f>
        <v>0</v>
      </c>
      <c r="AE98" s="56">
        <f>SUMIF('R-Existing'!$B$12:$B$461,$B98,'R-Existing'!AE$12:AE$461)</f>
        <v>9.6699999999999994E-2</v>
      </c>
      <c r="AF98" s="37">
        <f>SUMIF('R-Existing'!$B$12:$B$461,$B98,'R-Existing'!AF$12:AF$461)</f>
        <v>0</v>
      </c>
      <c r="AG98" s="37">
        <f>SUMIF('R-Existing'!$B$12:$B$461,$B98,'R-Existing'!AG$12:AG$461)</f>
        <v>0</v>
      </c>
      <c r="AH98" s="37">
        <f>SUMIF('R-Existing'!$B$12:$B$461,$B98,'R-Existing'!AH$12:AH$461)</f>
        <v>0</v>
      </c>
      <c r="AI98" s="37">
        <f>SUMIF('R-Existing'!$B$12:$B$461,$B98,'R-Existing'!AI$12:AI$461)</f>
        <v>0</v>
      </c>
      <c r="AJ98" s="37">
        <f>SUMIF('R-Existing'!$B$12:$B$461,$B98,'R-Existing'!AJ$12:AJ$461)</f>
        <v>0</v>
      </c>
      <c r="AK98" s="37">
        <f>SUMIF('R-Existing'!$B$12:$B$461,$B98,'R-Existing'!AK$12:AK$461)</f>
        <v>0</v>
      </c>
      <c r="AL98" s="37">
        <f>SUMIF('R-Existing'!$B$12:$B$461,$B98,'R-Existing'!AL$12:AL$461)</f>
        <v>0</v>
      </c>
      <c r="AM98" s="37">
        <f>SUMIF('R-Existing'!$B$12:$B$461,$B98,'R-Existing'!AM$12:AM$461)</f>
        <v>0</v>
      </c>
      <c r="AN98" s="37">
        <f>SUMIF('R-Existing'!$B$12:$B$461,$B98,'R-Existing'!AN$12:AN$461)</f>
        <v>0</v>
      </c>
      <c r="AO98" s="37"/>
      <c r="AP98" s="37"/>
    </row>
    <row r="99" spans="1:42" x14ac:dyDescent="0.2">
      <c r="A99" s="1">
        <f t="shared" si="5"/>
        <v>7</v>
      </c>
      <c r="B99" s="101">
        <f t="shared" si="6"/>
        <v>45869</v>
      </c>
      <c r="C99" s="37">
        <f>SUMIF('R-Existing'!$B$12:$B$461,$B99,'R-Existing'!C$12:C$461)</f>
        <v>0</v>
      </c>
      <c r="D99" s="37">
        <f>SUMIF('R-Existing'!$B$12:$B$461,$B99,'R-Existing'!D$12:D$461)</f>
        <v>1934854.6</v>
      </c>
      <c r="E99" s="37">
        <f>SUMIF('R-Existing'!$B$12:$B$461,$B99,'R-Existing'!E$12:E$461)</f>
        <v>0</v>
      </c>
      <c r="F99" s="37">
        <f>SUMIF('R-Existing'!$B$12:$B$461,$B99,'R-Existing'!F$12:F$461)</f>
        <v>0</v>
      </c>
      <c r="G99" s="37">
        <f>SUMIF('R-Existing'!$B$12:$B$461,$B99,'R-Existing'!G$12:G$461)</f>
        <v>0</v>
      </c>
      <c r="H99" s="37">
        <f>SUMIF('R-Existing'!$B$12:$B$461,$B99,'R-Existing'!H$12:H$461)</f>
        <v>0</v>
      </c>
      <c r="I99" s="37">
        <f>SUMIF('R-Existing'!$B$12:$B$461,$B99,'R-Existing'!I$12:I$461)</f>
        <v>0</v>
      </c>
      <c r="J99" s="37">
        <f>SUMIF('R-Existing'!$B$12:$B$461,$B99,'R-Existing'!J$12:J$461)</f>
        <v>0</v>
      </c>
      <c r="K99" s="37">
        <f>SUMIF('R-Existing'!$B$12:$B$461,$B99,'R-Existing'!K$12:K$461)</f>
        <v>0</v>
      </c>
      <c r="L99" s="37">
        <f>SUMIF('R-Existing'!$B$12:$B$461,$B99,'R-Existing'!L$12:L$461)</f>
        <v>0</v>
      </c>
      <c r="M99" s="37">
        <f>SUMIF('R-Existing'!$B$12:$B$461,$B99,'R-Existing'!M$12:M$461)</f>
        <v>0</v>
      </c>
      <c r="N99" s="37">
        <f>SUMIF('R-Existing'!$B$12:$B$461,$B99,'R-Existing'!N$12:N$461)</f>
        <v>0</v>
      </c>
      <c r="O99" s="37">
        <f>SUMIF('R-Existing'!$B$12:$B$461,$B99,'R-Existing'!O$12:O$461)</f>
        <v>0</v>
      </c>
      <c r="P99" s="37">
        <f>SUMIF('R-Existing'!$B$12:$B$461,$B99,'R-Existing'!P$12:P$461)</f>
        <v>0</v>
      </c>
      <c r="Q99" s="37">
        <f>SUMIF('R-Existing'!$B$12:$B$461,$B99,'R-Existing'!Q$12:Q$461)</f>
        <v>0</v>
      </c>
      <c r="R99" s="37">
        <f>SUMIF('R-Existing'!$B$12:$B$461,$B99,'R-Existing'!R$12:R$461)</f>
        <v>0</v>
      </c>
      <c r="S99" s="37">
        <f>SUMIF('R-Existing'!$B$12:$B$461,$B99,'R-Existing'!S$12:S$461)</f>
        <v>0</v>
      </c>
      <c r="T99" s="37">
        <f>SUMIF('R-Existing'!$B$12:$B$461,$B99,'R-Existing'!T$12:T$461)</f>
        <v>0</v>
      </c>
      <c r="U99" s="37">
        <f>SUMIF('R-Existing'!$B$12:$B$461,$B99,'R-Existing'!U$12:U$461)</f>
        <v>1</v>
      </c>
      <c r="V99" s="37">
        <f>SUMIF('R-Existing'!$B$12:$B$461,$B99,'R-Existing'!V$12:V$461)</f>
        <v>0</v>
      </c>
      <c r="W99" s="37">
        <f>SUMIF('R-Existing'!$B$12:$B$461,$B99,'R-Existing'!W$12:W$461)</f>
        <v>0</v>
      </c>
      <c r="X99" s="37">
        <f>SUMIF('R-Existing'!$B$12:$B$461,$B99,'R-Existing'!X$12:X$461)</f>
        <v>209</v>
      </c>
      <c r="Y99" s="37">
        <f>SUMIF('R-Existing'!$B$12:$B$461,$B99,'R-Existing'!Y$12:Y$461)</f>
        <v>0</v>
      </c>
      <c r="Z99" s="37">
        <f>SUMIF('R-Existing'!$B$12:$B$461,$B99,'R-Existing'!Z$12:Z$461)</f>
        <v>0</v>
      </c>
      <c r="AA99" s="37">
        <f>SUMIF('R-Existing'!$B$12:$B$461,$B99,'R-Existing'!AA$12:AA$461)</f>
        <v>0</v>
      </c>
      <c r="AB99" s="37">
        <f>SUMIF('R-Existing'!$B$12:$B$461,$B99,'R-Existing'!AB$12:AB$461)</f>
        <v>0</v>
      </c>
      <c r="AC99" s="37">
        <f>SUMIF('R-Existing'!$B$12:$B$461,$B99,'R-Existing'!AC$12:AC$461)</f>
        <v>0</v>
      </c>
      <c r="AD99" s="37">
        <f>SUMIF('R-Existing'!$B$12:$B$461,$B99,'R-Existing'!AD$12:AD$461)</f>
        <v>0</v>
      </c>
      <c r="AE99" s="56">
        <f>SUMIF('R-Existing'!$B$12:$B$461,$B99,'R-Existing'!AE$12:AE$461)</f>
        <v>9.6699999999999994E-2</v>
      </c>
      <c r="AF99" s="37">
        <f>SUMIF('R-Existing'!$B$12:$B$461,$B99,'R-Existing'!AF$12:AF$461)</f>
        <v>0</v>
      </c>
      <c r="AG99" s="37">
        <f>SUMIF('R-Existing'!$B$12:$B$461,$B99,'R-Existing'!AG$12:AG$461)</f>
        <v>0</v>
      </c>
      <c r="AH99" s="37">
        <f>SUMIF('R-Existing'!$B$12:$B$461,$B99,'R-Existing'!AH$12:AH$461)</f>
        <v>0</v>
      </c>
      <c r="AI99" s="37">
        <f>SUMIF('R-Existing'!$B$12:$B$461,$B99,'R-Existing'!AI$12:AI$461)</f>
        <v>0</v>
      </c>
      <c r="AJ99" s="37">
        <f>SUMIF('R-Existing'!$B$12:$B$461,$B99,'R-Existing'!AJ$12:AJ$461)</f>
        <v>0</v>
      </c>
      <c r="AK99" s="37">
        <f>SUMIF('R-Existing'!$B$12:$B$461,$B99,'R-Existing'!AK$12:AK$461)</f>
        <v>0</v>
      </c>
      <c r="AL99" s="37">
        <f>SUMIF('R-Existing'!$B$12:$B$461,$B99,'R-Existing'!AL$12:AL$461)</f>
        <v>0</v>
      </c>
      <c r="AM99" s="37">
        <f>SUMIF('R-Existing'!$B$12:$B$461,$B99,'R-Existing'!AM$12:AM$461)</f>
        <v>0</v>
      </c>
      <c r="AN99" s="37">
        <f>SUMIF('R-Existing'!$B$12:$B$461,$B99,'R-Existing'!AN$12:AN$461)</f>
        <v>0</v>
      </c>
      <c r="AO99" s="37"/>
      <c r="AP99" s="37"/>
    </row>
    <row r="100" spans="1:42" x14ac:dyDescent="0.2">
      <c r="A100" s="1">
        <f t="shared" si="5"/>
        <v>8</v>
      </c>
      <c r="B100" s="101">
        <f t="shared" si="6"/>
        <v>45900</v>
      </c>
      <c r="C100" s="37">
        <f>SUMIF('R-Existing'!$B$12:$B$461,$B100,'R-Existing'!C$12:C$461)</f>
        <v>0</v>
      </c>
      <c r="D100" s="37">
        <f>SUMIF('R-Existing'!$B$12:$B$461,$B100,'R-Existing'!D$12:D$461)</f>
        <v>1934854.6</v>
      </c>
      <c r="E100" s="37">
        <f>SUMIF('R-Existing'!$B$12:$B$461,$B100,'R-Existing'!E$12:E$461)</f>
        <v>0</v>
      </c>
      <c r="F100" s="37">
        <f>SUMIF('R-Existing'!$B$12:$B$461,$B100,'R-Existing'!F$12:F$461)</f>
        <v>0</v>
      </c>
      <c r="G100" s="37">
        <f>SUMIF('R-Existing'!$B$12:$B$461,$B100,'R-Existing'!G$12:G$461)</f>
        <v>0</v>
      </c>
      <c r="H100" s="37">
        <f>SUMIF('R-Existing'!$B$12:$B$461,$B100,'R-Existing'!H$12:H$461)</f>
        <v>0</v>
      </c>
      <c r="I100" s="37">
        <f>SUMIF('R-Existing'!$B$12:$B$461,$B100,'R-Existing'!I$12:I$461)</f>
        <v>0</v>
      </c>
      <c r="J100" s="37">
        <f>SUMIF('R-Existing'!$B$12:$B$461,$B100,'R-Existing'!J$12:J$461)</f>
        <v>0</v>
      </c>
      <c r="K100" s="37">
        <f>SUMIF('R-Existing'!$B$12:$B$461,$B100,'R-Existing'!K$12:K$461)</f>
        <v>0</v>
      </c>
      <c r="L100" s="37">
        <f>SUMIF('R-Existing'!$B$12:$B$461,$B100,'R-Existing'!L$12:L$461)</f>
        <v>0</v>
      </c>
      <c r="M100" s="37">
        <f>SUMIF('R-Existing'!$B$12:$B$461,$B100,'R-Existing'!M$12:M$461)</f>
        <v>0</v>
      </c>
      <c r="N100" s="37">
        <f>SUMIF('R-Existing'!$B$12:$B$461,$B100,'R-Existing'!N$12:N$461)</f>
        <v>0</v>
      </c>
      <c r="O100" s="37">
        <f>SUMIF('R-Existing'!$B$12:$B$461,$B100,'R-Existing'!O$12:O$461)</f>
        <v>0</v>
      </c>
      <c r="P100" s="37">
        <f>SUMIF('R-Existing'!$B$12:$B$461,$B100,'R-Existing'!P$12:P$461)</f>
        <v>0</v>
      </c>
      <c r="Q100" s="37">
        <f>SUMIF('R-Existing'!$B$12:$B$461,$B100,'R-Existing'!Q$12:Q$461)</f>
        <v>0</v>
      </c>
      <c r="R100" s="37">
        <f>SUMIF('R-Existing'!$B$12:$B$461,$B100,'R-Existing'!R$12:R$461)</f>
        <v>0</v>
      </c>
      <c r="S100" s="37">
        <f>SUMIF('R-Existing'!$B$12:$B$461,$B100,'R-Existing'!S$12:S$461)</f>
        <v>0</v>
      </c>
      <c r="T100" s="37">
        <f>SUMIF('R-Existing'!$B$12:$B$461,$B100,'R-Existing'!T$12:T$461)</f>
        <v>0</v>
      </c>
      <c r="U100" s="37">
        <f>SUMIF('R-Existing'!$B$12:$B$461,$B100,'R-Existing'!U$12:U$461)</f>
        <v>1</v>
      </c>
      <c r="V100" s="37">
        <f>SUMIF('R-Existing'!$B$12:$B$461,$B100,'R-Existing'!V$12:V$461)</f>
        <v>0</v>
      </c>
      <c r="W100" s="37">
        <f>SUMIF('R-Existing'!$B$12:$B$461,$B100,'R-Existing'!W$12:W$461)</f>
        <v>0</v>
      </c>
      <c r="X100" s="37">
        <f>SUMIF('R-Existing'!$B$12:$B$461,$B100,'R-Existing'!X$12:X$461)</f>
        <v>209</v>
      </c>
      <c r="Y100" s="37">
        <f>SUMIF('R-Existing'!$B$12:$B$461,$B100,'R-Existing'!Y$12:Y$461)</f>
        <v>0</v>
      </c>
      <c r="Z100" s="37">
        <f>SUMIF('R-Existing'!$B$12:$B$461,$B100,'R-Existing'!Z$12:Z$461)</f>
        <v>0</v>
      </c>
      <c r="AA100" s="37">
        <f>SUMIF('R-Existing'!$B$12:$B$461,$B100,'R-Existing'!AA$12:AA$461)</f>
        <v>0</v>
      </c>
      <c r="AB100" s="37">
        <f>SUMIF('R-Existing'!$B$12:$B$461,$B100,'R-Existing'!AB$12:AB$461)</f>
        <v>0</v>
      </c>
      <c r="AC100" s="37">
        <f>SUMIF('R-Existing'!$B$12:$B$461,$B100,'R-Existing'!AC$12:AC$461)</f>
        <v>0</v>
      </c>
      <c r="AD100" s="37">
        <f>SUMIF('R-Existing'!$B$12:$B$461,$B100,'R-Existing'!AD$12:AD$461)</f>
        <v>0</v>
      </c>
      <c r="AE100" s="56">
        <f>SUMIF('R-Existing'!$B$12:$B$461,$B100,'R-Existing'!AE$12:AE$461)</f>
        <v>9.6699999999999994E-2</v>
      </c>
      <c r="AF100" s="37">
        <f>SUMIF('R-Existing'!$B$12:$B$461,$B100,'R-Existing'!AF$12:AF$461)</f>
        <v>0</v>
      </c>
      <c r="AG100" s="37">
        <f>SUMIF('R-Existing'!$B$12:$B$461,$B100,'R-Existing'!AG$12:AG$461)</f>
        <v>0</v>
      </c>
      <c r="AH100" s="37">
        <f>SUMIF('R-Existing'!$B$12:$B$461,$B100,'R-Existing'!AH$12:AH$461)</f>
        <v>0</v>
      </c>
      <c r="AI100" s="37">
        <f>SUMIF('R-Existing'!$B$12:$B$461,$B100,'R-Existing'!AI$12:AI$461)</f>
        <v>0</v>
      </c>
      <c r="AJ100" s="37">
        <f>SUMIF('R-Existing'!$B$12:$B$461,$B100,'R-Existing'!AJ$12:AJ$461)</f>
        <v>0</v>
      </c>
      <c r="AK100" s="37">
        <f>SUMIF('R-Existing'!$B$12:$B$461,$B100,'R-Existing'!AK$12:AK$461)</f>
        <v>0</v>
      </c>
      <c r="AL100" s="37">
        <f>SUMIF('R-Existing'!$B$12:$B$461,$B100,'R-Existing'!AL$12:AL$461)</f>
        <v>0</v>
      </c>
      <c r="AM100" s="37">
        <f>SUMIF('R-Existing'!$B$12:$B$461,$B100,'R-Existing'!AM$12:AM$461)</f>
        <v>0</v>
      </c>
      <c r="AN100" s="37">
        <f>SUMIF('R-Existing'!$B$12:$B$461,$B100,'R-Existing'!AN$12:AN$461)</f>
        <v>0</v>
      </c>
      <c r="AO100" s="37"/>
      <c r="AP100" s="37"/>
    </row>
    <row r="101" spans="1:42" x14ac:dyDescent="0.2">
      <c r="A101" s="1">
        <f t="shared" si="5"/>
        <v>9</v>
      </c>
      <c r="B101" s="101">
        <f t="shared" si="6"/>
        <v>45930</v>
      </c>
      <c r="C101" s="37">
        <f>SUMIF('R-Existing'!$B$12:$B$461,$B101,'R-Existing'!C$12:C$461)</f>
        <v>0</v>
      </c>
      <c r="D101" s="37">
        <f>SUMIF('R-Existing'!$B$12:$B$461,$B101,'R-Existing'!D$12:D$461)</f>
        <v>1934854.6</v>
      </c>
      <c r="E101" s="37">
        <f>SUMIF('R-Existing'!$B$12:$B$461,$B101,'R-Existing'!E$12:E$461)</f>
        <v>0</v>
      </c>
      <c r="F101" s="37">
        <f>SUMIF('R-Existing'!$B$12:$B$461,$B101,'R-Existing'!F$12:F$461)</f>
        <v>0</v>
      </c>
      <c r="G101" s="37">
        <f>SUMIF('R-Existing'!$B$12:$B$461,$B101,'R-Existing'!G$12:G$461)</f>
        <v>0</v>
      </c>
      <c r="H101" s="37">
        <f>SUMIF('R-Existing'!$B$12:$B$461,$B101,'R-Existing'!H$12:H$461)</f>
        <v>0</v>
      </c>
      <c r="I101" s="37">
        <f>SUMIF('R-Existing'!$B$12:$B$461,$B101,'R-Existing'!I$12:I$461)</f>
        <v>0</v>
      </c>
      <c r="J101" s="37">
        <f>SUMIF('R-Existing'!$B$12:$B$461,$B101,'R-Existing'!J$12:J$461)</f>
        <v>0</v>
      </c>
      <c r="K101" s="37">
        <f>SUMIF('R-Existing'!$B$12:$B$461,$B101,'R-Existing'!K$12:K$461)</f>
        <v>0</v>
      </c>
      <c r="L101" s="37">
        <f>SUMIF('R-Existing'!$B$12:$B$461,$B101,'R-Existing'!L$12:L$461)</f>
        <v>0</v>
      </c>
      <c r="M101" s="37">
        <f>SUMIF('R-Existing'!$B$12:$B$461,$B101,'R-Existing'!M$12:M$461)</f>
        <v>0</v>
      </c>
      <c r="N101" s="37">
        <f>SUMIF('R-Existing'!$B$12:$B$461,$B101,'R-Existing'!N$12:N$461)</f>
        <v>0</v>
      </c>
      <c r="O101" s="37">
        <f>SUMIF('R-Existing'!$B$12:$B$461,$B101,'R-Existing'!O$12:O$461)</f>
        <v>0</v>
      </c>
      <c r="P101" s="37">
        <f>SUMIF('R-Existing'!$B$12:$B$461,$B101,'R-Existing'!P$12:P$461)</f>
        <v>0</v>
      </c>
      <c r="Q101" s="37">
        <f>SUMIF('R-Existing'!$B$12:$B$461,$B101,'R-Existing'!Q$12:Q$461)</f>
        <v>0</v>
      </c>
      <c r="R101" s="37">
        <f>SUMIF('R-Existing'!$B$12:$B$461,$B101,'R-Existing'!R$12:R$461)</f>
        <v>0</v>
      </c>
      <c r="S101" s="37">
        <f>SUMIF('R-Existing'!$B$12:$B$461,$B101,'R-Existing'!S$12:S$461)</f>
        <v>0</v>
      </c>
      <c r="T101" s="37">
        <f>SUMIF('R-Existing'!$B$12:$B$461,$B101,'R-Existing'!T$12:T$461)</f>
        <v>0</v>
      </c>
      <c r="U101" s="37">
        <f>SUMIF('R-Existing'!$B$12:$B$461,$B101,'R-Existing'!U$12:U$461)</f>
        <v>1</v>
      </c>
      <c r="V101" s="37">
        <f>SUMIF('R-Existing'!$B$12:$B$461,$B101,'R-Existing'!V$12:V$461)</f>
        <v>0</v>
      </c>
      <c r="W101" s="37">
        <f>SUMIF('R-Existing'!$B$12:$B$461,$B101,'R-Existing'!W$12:W$461)</f>
        <v>0</v>
      </c>
      <c r="X101" s="37">
        <f>SUMIF('R-Existing'!$B$12:$B$461,$B101,'R-Existing'!X$12:X$461)</f>
        <v>209</v>
      </c>
      <c r="Y101" s="37">
        <f>SUMIF('R-Existing'!$B$12:$B$461,$B101,'R-Existing'!Y$12:Y$461)</f>
        <v>0</v>
      </c>
      <c r="Z101" s="37">
        <f>SUMIF('R-Existing'!$B$12:$B$461,$B101,'R-Existing'!Z$12:Z$461)</f>
        <v>0</v>
      </c>
      <c r="AA101" s="37">
        <f>SUMIF('R-Existing'!$B$12:$B$461,$B101,'R-Existing'!AA$12:AA$461)</f>
        <v>0</v>
      </c>
      <c r="AB101" s="37">
        <f>SUMIF('R-Existing'!$B$12:$B$461,$B101,'R-Existing'!AB$12:AB$461)</f>
        <v>0</v>
      </c>
      <c r="AC101" s="37">
        <f>SUMIF('R-Existing'!$B$12:$B$461,$B101,'R-Existing'!AC$12:AC$461)</f>
        <v>0</v>
      </c>
      <c r="AD101" s="37">
        <f>SUMIF('R-Existing'!$B$12:$B$461,$B101,'R-Existing'!AD$12:AD$461)</f>
        <v>0</v>
      </c>
      <c r="AE101" s="56">
        <f>SUMIF('R-Existing'!$B$12:$B$461,$B101,'R-Existing'!AE$12:AE$461)</f>
        <v>9.6699999999999994E-2</v>
      </c>
      <c r="AF101" s="37">
        <f>SUMIF('R-Existing'!$B$12:$B$461,$B101,'R-Existing'!AF$12:AF$461)</f>
        <v>0</v>
      </c>
      <c r="AG101" s="37">
        <f>SUMIF('R-Existing'!$B$12:$B$461,$B101,'R-Existing'!AG$12:AG$461)</f>
        <v>0</v>
      </c>
      <c r="AH101" s="37">
        <f>SUMIF('R-Existing'!$B$12:$B$461,$B101,'R-Existing'!AH$12:AH$461)</f>
        <v>0</v>
      </c>
      <c r="AI101" s="37">
        <f>SUMIF('R-Existing'!$B$12:$B$461,$B101,'R-Existing'!AI$12:AI$461)</f>
        <v>0</v>
      </c>
      <c r="AJ101" s="37">
        <f>SUMIF('R-Existing'!$B$12:$B$461,$B101,'R-Existing'!AJ$12:AJ$461)</f>
        <v>0</v>
      </c>
      <c r="AK101" s="37">
        <f>SUMIF('R-Existing'!$B$12:$B$461,$B101,'R-Existing'!AK$12:AK$461)</f>
        <v>0</v>
      </c>
      <c r="AL101" s="37">
        <f>SUMIF('R-Existing'!$B$12:$B$461,$B101,'R-Existing'!AL$12:AL$461)</f>
        <v>0</v>
      </c>
      <c r="AM101" s="37">
        <f>SUMIF('R-Existing'!$B$12:$B$461,$B101,'R-Existing'!AM$12:AM$461)</f>
        <v>0</v>
      </c>
      <c r="AN101" s="37">
        <f>SUMIF('R-Existing'!$B$12:$B$461,$B101,'R-Existing'!AN$12:AN$461)</f>
        <v>0</v>
      </c>
      <c r="AO101" s="37"/>
      <c r="AP101" s="37"/>
    </row>
    <row r="102" spans="1:42" x14ac:dyDescent="0.2">
      <c r="A102" s="1">
        <f t="shared" si="5"/>
        <v>10</v>
      </c>
      <c r="B102" s="101">
        <f t="shared" si="6"/>
        <v>45961</v>
      </c>
      <c r="C102" s="37">
        <f>SUMIF('R-Existing'!$B$12:$B$461,$B102,'R-Existing'!C$12:C$461)</f>
        <v>0</v>
      </c>
      <c r="D102" s="37">
        <f>SUMIF('R-Existing'!$B$12:$B$461,$B102,'R-Existing'!D$12:D$461)</f>
        <v>1934854.6</v>
      </c>
      <c r="E102" s="37">
        <f>SUMIF('R-Existing'!$B$12:$B$461,$B102,'R-Existing'!E$12:E$461)</f>
        <v>0</v>
      </c>
      <c r="F102" s="37">
        <f>SUMIF('R-Existing'!$B$12:$B$461,$B102,'R-Existing'!F$12:F$461)</f>
        <v>0</v>
      </c>
      <c r="G102" s="37">
        <f>SUMIF('R-Existing'!$B$12:$B$461,$B102,'R-Existing'!G$12:G$461)</f>
        <v>0</v>
      </c>
      <c r="H102" s="37">
        <f>SUMIF('R-Existing'!$B$12:$B$461,$B102,'R-Existing'!H$12:H$461)</f>
        <v>0</v>
      </c>
      <c r="I102" s="37">
        <f>SUMIF('R-Existing'!$B$12:$B$461,$B102,'R-Existing'!I$12:I$461)</f>
        <v>0</v>
      </c>
      <c r="J102" s="37">
        <f>SUMIF('R-Existing'!$B$12:$B$461,$B102,'R-Existing'!J$12:J$461)</f>
        <v>0</v>
      </c>
      <c r="K102" s="37">
        <f>SUMIF('R-Existing'!$B$12:$B$461,$B102,'R-Existing'!K$12:K$461)</f>
        <v>0</v>
      </c>
      <c r="L102" s="37">
        <f>SUMIF('R-Existing'!$B$12:$B$461,$B102,'R-Existing'!L$12:L$461)</f>
        <v>0</v>
      </c>
      <c r="M102" s="37">
        <f>SUMIF('R-Existing'!$B$12:$B$461,$B102,'R-Existing'!M$12:M$461)</f>
        <v>0</v>
      </c>
      <c r="N102" s="37">
        <f>SUMIF('R-Existing'!$B$12:$B$461,$B102,'R-Existing'!N$12:N$461)</f>
        <v>0</v>
      </c>
      <c r="O102" s="37">
        <f>SUMIF('R-Existing'!$B$12:$B$461,$B102,'R-Existing'!O$12:O$461)</f>
        <v>0</v>
      </c>
      <c r="P102" s="37">
        <f>SUMIF('R-Existing'!$B$12:$B$461,$B102,'R-Existing'!P$12:P$461)</f>
        <v>0</v>
      </c>
      <c r="Q102" s="37">
        <f>SUMIF('R-Existing'!$B$12:$B$461,$B102,'R-Existing'!Q$12:Q$461)</f>
        <v>0</v>
      </c>
      <c r="R102" s="37">
        <f>SUMIF('R-Existing'!$B$12:$B$461,$B102,'R-Existing'!R$12:R$461)</f>
        <v>0</v>
      </c>
      <c r="S102" s="37">
        <f>SUMIF('R-Existing'!$B$12:$B$461,$B102,'R-Existing'!S$12:S$461)</f>
        <v>0</v>
      </c>
      <c r="T102" s="37">
        <f>SUMIF('R-Existing'!$B$12:$B$461,$B102,'R-Existing'!T$12:T$461)</f>
        <v>0</v>
      </c>
      <c r="U102" s="37">
        <f>SUMIF('R-Existing'!$B$12:$B$461,$B102,'R-Existing'!U$12:U$461)</f>
        <v>1</v>
      </c>
      <c r="V102" s="37">
        <f>SUMIF('R-Existing'!$B$12:$B$461,$B102,'R-Existing'!V$12:V$461)</f>
        <v>0</v>
      </c>
      <c r="W102" s="37">
        <f>SUMIF('R-Existing'!$B$12:$B$461,$B102,'R-Existing'!W$12:W$461)</f>
        <v>0</v>
      </c>
      <c r="X102" s="37">
        <f>SUMIF('R-Existing'!$B$12:$B$461,$B102,'R-Existing'!X$12:X$461)</f>
        <v>209</v>
      </c>
      <c r="Y102" s="37">
        <f>SUMIF('R-Existing'!$B$12:$B$461,$B102,'R-Existing'!Y$12:Y$461)</f>
        <v>0</v>
      </c>
      <c r="Z102" s="37">
        <f>SUMIF('R-Existing'!$B$12:$B$461,$B102,'R-Existing'!Z$12:Z$461)</f>
        <v>0</v>
      </c>
      <c r="AA102" s="37">
        <f>SUMIF('R-Existing'!$B$12:$B$461,$B102,'R-Existing'!AA$12:AA$461)</f>
        <v>0</v>
      </c>
      <c r="AB102" s="37">
        <f>SUMIF('R-Existing'!$B$12:$B$461,$B102,'R-Existing'!AB$12:AB$461)</f>
        <v>0</v>
      </c>
      <c r="AC102" s="37">
        <f>SUMIF('R-Existing'!$B$12:$B$461,$B102,'R-Existing'!AC$12:AC$461)</f>
        <v>0</v>
      </c>
      <c r="AD102" s="37">
        <f>SUMIF('R-Existing'!$B$12:$B$461,$B102,'R-Existing'!AD$12:AD$461)</f>
        <v>0</v>
      </c>
      <c r="AE102" s="56">
        <f>SUMIF('R-Existing'!$B$12:$B$461,$B102,'R-Existing'!AE$12:AE$461)</f>
        <v>9.6699999999999994E-2</v>
      </c>
      <c r="AF102" s="37">
        <f>SUMIF('R-Existing'!$B$12:$B$461,$B102,'R-Existing'!AF$12:AF$461)</f>
        <v>0</v>
      </c>
      <c r="AG102" s="37">
        <f>SUMIF('R-Existing'!$B$12:$B$461,$B102,'R-Existing'!AG$12:AG$461)</f>
        <v>0</v>
      </c>
      <c r="AH102" s="37">
        <f>SUMIF('R-Existing'!$B$12:$B$461,$B102,'R-Existing'!AH$12:AH$461)</f>
        <v>0</v>
      </c>
      <c r="AI102" s="37">
        <f>SUMIF('R-Existing'!$B$12:$B$461,$B102,'R-Existing'!AI$12:AI$461)</f>
        <v>0</v>
      </c>
      <c r="AJ102" s="37">
        <f>SUMIF('R-Existing'!$B$12:$B$461,$B102,'R-Existing'!AJ$12:AJ$461)</f>
        <v>0</v>
      </c>
      <c r="AK102" s="37">
        <f>SUMIF('R-Existing'!$B$12:$B$461,$B102,'R-Existing'!AK$12:AK$461)</f>
        <v>0</v>
      </c>
      <c r="AL102" s="37">
        <f>SUMIF('R-Existing'!$B$12:$B$461,$B102,'R-Existing'!AL$12:AL$461)</f>
        <v>0</v>
      </c>
      <c r="AM102" s="37">
        <f>SUMIF('R-Existing'!$B$12:$B$461,$B102,'R-Existing'!AM$12:AM$461)</f>
        <v>0</v>
      </c>
      <c r="AN102" s="37">
        <f>SUMIF('R-Existing'!$B$12:$B$461,$B102,'R-Existing'!AN$12:AN$461)</f>
        <v>0</v>
      </c>
      <c r="AO102" s="37"/>
      <c r="AP102" s="37"/>
    </row>
    <row r="103" spans="1:42" x14ac:dyDescent="0.2">
      <c r="A103" s="1">
        <f t="shared" si="5"/>
        <v>11</v>
      </c>
      <c r="B103" s="101">
        <f t="shared" si="6"/>
        <v>45991</v>
      </c>
      <c r="C103" s="37">
        <f>SUMIF('R-Existing'!$B$12:$B$461,$B103,'R-Existing'!C$12:C$461)</f>
        <v>0</v>
      </c>
      <c r="D103" s="37">
        <f>SUMIF('R-Existing'!$B$12:$B$461,$B103,'R-Existing'!D$12:D$461)</f>
        <v>1934854.6</v>
      </c>
      <c r="E103" s="37">
        <f>SUMIF('R-Existing'!$B$12:$B$461,$B103,'R-Existing'!E$12:E$461)</f>
        <v>0</v>
      </c>
      <c r="F103" s="37">
        <f>SUMIF('R-Existing'!$B$12:$B$461,$B103,'R-Existing'!F$12:F$461)</f>
        <v>0</v>
      </c>
      <c r="G103" s="37">
        <f>SUMIF('R-Existing'!$B$12:$B$461,$B103,'R-Existing'!G$12:G$461)</f>
        <v>0</v>
      </c>
      <c r="H103" s="37">
        <f>SUMIF('R-Existing'!$B$12:$B$461,$B103,'R-Existing'!H$12:H$461)</f>
        <v>0</v>
      </c>
      <c r="I103" s="37">
        <f>SUMIF('R-Existing'!$B$12:$B$461,$B103,'R-Existing'!I$12:I$461)</f>
        <v>0</v>
      </c>
      <c r="J103" s="37">
        <f>SUMIF('R-Existing'!$B$12:$B$461,$B103,'R-Existing'!J$12:J$461)</f>
        <v>0</v>
      </c>
      <c r="K103" s="37">
        <f>SUMIF('R-Existing'!$B$12:$B$461,$B103,'R-Existing'!K$12:K$461)</f>
        <v>0</v>
      </c>
      <c r="L103" s="37">
        <f>SUMIF('R-Existing'!$B$12:$B$461,$B103,'R-Existing'!L$12:L$461)</f>
        <v>0</v>
      </c>
      <c r="M103" s="37">
        <f>SUMIF('R-Existing'!$B$12:$B$461,$B103,'R-Existing'!M$12:M$461)</f>
        <v>0</v>
      </c>
      <c r="N103" s="37">
        <f>SUMIF('R-Existing'!$B$12:$B$461,$B103,'R-Existing'!N$12:N$461)</f>
        <v>0</v>
      </c>
      <c r="O103" s="37">
        <f>SUMIF('R-Existing'!$B$12:$B$461,$B103,'R-Existing'!O$12:O$461)</f>
        <v>0</v>
      </c>
      <c r="P103" s="37">
        <f>SUMIF('R-Existing'!$B$12:$B$461,$B103,'R-Existing'!P$12:P$461)</f>
        <v>0</v>
      </c>
      <c r="Q103" s="37">
        <f>SUMIF('R-Existing'!$B$12:$B$461,$B103,'R-Existing'!Q$12:Q$461)</f>
        <v>0</v>
      </c>
      <c r="R103" s="37">
        <f>SUMIF('R-Existing'!$B$12:$B$461,$B103,'R-Existing'!R$12:R$461)</f>
        <v>0</v>
      </c>
      <c r="S103" s="37">
        <f>SUMIF('R-Existing'!$B$12:$B$461,$B103,'R-Existing'!S$12:S$461)</f>
        <v>0</v>
      </c>
      <c r="T103" s="37">
        <f>SUMIF('R-Existing'!$B$12:$B$461,$B103,'R-Existing'!T$12:T$461)</f>
        <v>0</v>
      </c>
      <c r="U103" s="37">
        <f>SUMIF('R-Existing'!$B$12:$B$461,$B103,'R-Existing'!U$12:U$461)</f>
        <v>1</v>
      </c>
      <c r="V103" s="37">
        <f>SUMIF('R-Existing'!$B$12:$B$461,$B103,'R-Existing'!V$12:V$461)</f>
        <v>0</v>
      </c>
      <c r="W103" s="37">
        <f>SUMIF('R-Existing'!$B$12:$B$461,$B103,'R-Existing'!W$12:W$461)</f>
        <v>0</v>
      </c>
      <c r="X103" s="37">
        <f>SUMIF('R-Existing'!$B$12:$B$461,$B103,'R-Existing'!X$12:X$461)</f>
        <v>209</v>
      </c>
      <c r="Y103" s="37">
        <f>SUMIF('R-Existing'!$B$12:$B$461,$B103,'R-Existing'!Y$12:Y$461)</f>
        <v>0</v>
      </c>
      <c r="Z103" s="37">
        <f>SUMIF('R-Existing'!$B$12:$B$461,$B103,'R-Existing'!Z$12:Z$461)</f>
        <v>0</v>
      </c>
      <c r="AA103" s="37">
        <f>SUMIF('R-Existing'!$B$12:$B$461,$B103,'R-Existing'!AA$12:AA$461)</f>
        <v>0</v>
      </c>
      <c r="AB103" s="37">
        <f>SUMIF('R-Existing'!$B$12:$B$461,$B103,'R-Existing'!AB$12:AB$461)</f>
        <v>0</v>
      </c>
      <c r="AC103" s="37">
        <f>SUMIF('R-Existing'!$B$12:$B$461,$B103,'R-Existing'!AC$12:AC$461)</f>
        <v>0</v>
      </c>
      <c r="AD103" s="37">
        <f>SUMIF('R-Existing'!$B$12:$B$461,$B103,'R-Existing'!AD$12:AD$461)</f>
        <v>0</v>
      </c>
      <c r="AE103" s="56">
        <f>SUMIF('R-Existing'!$B$12:$B$461,$B103,'R-Existing'!AE$12:AE$461)</f>
        <v>9.6699999999999994E-2</v>
      </c>
      <c r="AF103" s="37">
        <f>SUMIF('R-Existing'!$B$12:$B$461,$B103,'R-Existing'!AF$12:AF$461)</f>
        <v>0</v>
      </c>
      <c r="AG103" s="37">
        <f>SUMIF('R-Existing'!$B$12:$B$461,$B103,'R-Existing'!AG$12:AG$461)</f>
        <v>0</v>
      </c>
      <c r="AH103" s="37">
        <f>SUMIF('R-Existing'!$B$12:$B$461,$B103,'R-Existing'!AH$12:AH$461)</f>
        <v>0</v>
      </c>
      <c r="AI103" s="37">
        <f>SUMIF('R-Existing'!$B$12:$B$461,$B103,'R-Existing'!AI$12:AI$461)</f>
        <v>0</v>
      </c>
      <c r="AJ103" s="37">
        <f>SUMIF('R-Existing'!$B$12:$B$461,$B103,'R-Existing'!AJ$12:AJ$461)</f>
        <v>0</v>
      </c>
      <c r="AK103" s="37">
        <f>SUMIF('R-Existing'!$B$12:$B$461,$B103,'R-Existing'!AK$12:AK$461)</f>
        <v>0</v>
      </c>
      <c r="AL103" s="37">
        <f>SUMIF('R-Existing'!$B$12:$B$461,$B103,'R-Existing'!AL$12:AL$461)</f>
        <v>0</v>
      </c>
      <c r="AM103" s="37">
        <f>SUMIF('R-Existing'!$B$12:$B$461,$B103,'R-Existing'!AM$12:AM$461)</f>
        <v>0</v>
      </c>
      <c r="AN103" s="37">
        <f>SUMIF('R-Existing'!$B$12:$B$461,$B103,'R-Existing'!AN$12:AN$461)</f>
        <v>0</v>
      </c>
      <c r="AO103" s="37"/>
      <c r="AP103" s="37"/>
    </row>
    <row r="104" spans="1:42" x14ac:dyDescent="0.2">
      <c r="A104" s="1">
        <f t="shared" si="5"/>
        <v>12</v>
      </c>
      <c r="B104" s="101">
        <f t="shared" si="6"/>
        <v>46022</v>
      </c>
      <c r="C104" s="37">
        <f>SUMIF('R-Existing'!$B$12:$B$461,$B104,'R-Existing'!C$12:C$461)</f>
        <v>0</v>
      </c>
      <c r="D104" s="37">
        <f>SUMIF('R-Existing'!$B$12:$B$461,$B104,'R-Existing'!D$12:D$461)</f>
        <v>1934854.6</v>
      </c>
      <c r="E104" s="37">
        <f>SUMIF('R-Existing'!$B$12:$B$461,$B104,'R-Existing'!E$12:E$461)</f>
        <v>0</v>
      </c>
      <c r="F104" s="37">
        <f>SUMIF('R-Existing'!$B$12:$B$461,$B104,'R-Existing'!F$12:F$461)</f>
        <v>0</v>
      </c>
      <c r="G104" s="37">
        <f>SUMIF('R-Existing'!$B$12:$B$461,$B104,'R-Existing'!G$12:G$461)</f>
        <v>0</v>
      </c>
      <c r="H104" s="37">
        <f>SUMIF('R-Existing'!$B$12:$B$461,$B104,'R-Existing'!H$12:H$461)</f>
        <v>0</v>
      </c>
      <c r="I104" s="37">
        <f>SUMIF('R-Existing'!$B$12:$B$461,$B104,'R-Existing'!I$12:I$461)</f>
        <v>0</v>
      </c>
      <c r="J104" s="37">
        <f>SUMIF('R-Existing'!$B$12:$B$461,$B104,'R-Existing'!J$12:J$461)</f>
        <v>0</v>
      </c>
      <c r="K104" s="37">
        <f>SUMIF('R-Existing'!$B$12:$B$461,$B104,'R-Existing'!K$12:K$461)</f>
        <v>0</v>
      </c>
      <c r="L104" s="37">
        <f>SUMIF('R-Existing'!$B$12:$B$461,$B104,'R-Existing'!L$12:L$461)</f>
        <v>0</v>
      </c>
      <c r="M104" s="37">
        <f>SUMIF('R-Existing'!$B$12:$B$461,$B104,'R-Existing'!M$12:M$461)</f>
        <v>0</v>
      </c>
      <c r="N104" s="37">
        <f>SUMIF('R-Existing'!$B$12:$B$461,$B104,'R-Existing'!N$12:N$461)</f>
        <v>0</v>
      </c>
      <c r="O104" s="37">
        <f>SUMIF('R-Existing'!$B$12:$B$461,$B104,'R-Existing'!O$12:O$461)</f>
        <v>0</v>
      </c>
      <c r="P104" s="37">
        <f>SUMIF('R-Existing'!$B$12:$B$461,$B104,'R-Existing'!P$12:P$461)</f>
        <v>0</v>
      </c>
      <c r="Q104" s="37">
        <f>SUMIF('R-Existing'!$B$12:$B$461,$B104,'R-Existing'!Q$12:Q$461)</f>
        <v>0</v>
      </c>
      <c r="R104" s="37">
        <f>SUMIF('R-Existing'!$B$12:$B$461,$B104,'R-Existing'!R$12:R$461)</f>
        <v>0</v>
      </c>
      <c r="S104" s="37">
        <f>SUMIF('R-Existing'!$B$12:$B$461,$B104,'R-Existing'!S$12:S$461)</f>
        <v>0</v>
      </c>
      <c r="T104" s="37">
        <f>SUMIF('R-Existing'!$B$12:$B$461,$B104,'R-Existing'!T$12:T$461)</f>
        <v>0</v>
      </c>
      <c r="U104" s="37">
        <f>SUMIF('R-Existing'!$B$12:$B$461,$B104,'R-Existing'!U$12:U$461)</f>
        <v>1</v>
      </c>
      <c r="V104" s="37">
        <f>SUMIF('R-Existing'!$B$12:$B$461,$B104,'R-Existing'!V$12:V$461)</f>
        <v>0</v>
      </c>
      <c r="W104" s="37">
        <f>SUMIF('R-Existing'!$B$12:$B$461,$B104,'R-Existing'!W$12:W$461)</f>
        <v>0</v>
      </c>
      <c r="X104" s="37">
        <f>SUMIF('R-Existing'!$B$12:$B$461,$B104,'R-Existing'!X$12:X$461)</f>
        <v>209</v>
      </c>
      <c r="Y104" s="37">
        <f>SUMIF('R-Existing'!$B$12:$B$461,$B104,'R-Existing'!Y$12:Y$461)</f>
        <v>0</v>
      </c>
      <c r="Z104" s="37">
        <f>SUMIF('R-Existing'!$B$12:$B$461,$B104,'R-Existing'!Z$12:Z$461)</f>
        <v>0</v>
      </c>
      <c r="AA104" s="37">
        <f>SUMIF('R-Existing'!$B$12:$B$461,$B104,'R-Existing'!AA$12:AA$461)</f>
        <v>0</v>
      </c>
      <c r="AB104" s="37">
        <f>SUMIF('R-Existing'!$B$12:$B$461,$B104,'R-Existing'!AB$12:AB$461)</f>
        <v>0</v>
      </c>
      <c r="AC104" s="37">
        <f>SUMIF('R-Existing'!$B$12:$B$461,$B104,'R-Existing'!AC$12:AC$461)</f>
        <v>0</v>
      </c>
      <c r="AD104" s="37">
        <f>SUMIF('R-Existing'!$B$12:$B$461,$B104,'R-Existing'!AD$12:AD$461)</f>
        <v>0</v>
      </c>
      <c r="AE104" s="56">
        <f>SUMIF('R-Existing'!$B$12:$B$461,$B104,'R-Existing'!AE$12:AE$461)</f>
        <v>9.6699999999999994E-2</v>
      </c>
      <c r="AF104" s="37">
        <f>SUMIF('R-Existing'!$B$12:$B$461,$B104,'R-Existing'!AF$12:AF$461)</f>
        <v>0</v>
      </c>
      <c r="AG104" s="37">
        <f>SUMIF('R-Existing'!$B$12:$B$461,$B104,'R-Existing'!AG$12:AG$461)</f>
        <v>0</v>
      </c>
      <c r="AH104" s="37">
        <f>SUMIF('R-Existing'!$B$12:$B$461,$B104,'R-Existing'!AH$12:AH$461)</f>
        <v>0</v>
      </c>
      <c r="AI104" s="37">
        <f>SUMIF('R-Existing'!$B$12:$B$461,$B104,'R-Existing'!AI$12:AI$461)</f>
        <v>0</v>
      </c>
      <c r="AJ104" s="37">
        <f>SUMIF('R-Existing'!$B$12:$B$461,$B104,'R-Existing'!AJ$12:AJ$461)</f>
        <v>0</v>
      </c>
      <c r="AK104" s="37">
        <f>SUMIF('R-Existing'!$B$12:$B$461,$B104,'R-Existing'!AK$12:AK$461)</f>
        <v>0</v>
      </c>
      <c r="AL104" s="37">
        <f>SUMIF('R-Existing'!$B$12:$B$461,$B104,'R-Existing'!AL$12:AL$461)</f>
        <v>0</v>
      </c>
      <c r="AM104" s="37">
        <f>SUMIF('R-Existing'!$B$12:$B$461,$B104,'R-Existing'!AM$12:AM$461)</f>
        <v>0</v>
      </c>
      <c r="AN104" s="37">
        <f>SUMIF('R-Existing'!$B$12:$B$461,$B104,'R-Existing'!AN$12:AN$461)</f>
        <v>0</v>
      </c>
      <c r="AO104" s="37"/>
      <c r="AP104" s="37"/>
    </row>
    <row r="105" spans="1:42" x14ac:dyDescent="0.2">
      <c r="A105" s="1">
        <f t="shared" si="5"/>
        <v>1</v>
      </c>
      <c r="B105" s="101">
        <f t="shared" si="6"/>
        <v>46053</v>
      </c>
      <c r="C105" s="37">
        <f>SUMIF('R-Existing'!$B$12:$B$461,$B105,'R-Existing'!C$12:C$461)</f>
        <v>0</v>
      </c>
      <c r="D105" s="37">
        <f>SUMIF('R-Existing'!$B$12:$B$461,$B105,'R-Existing'!D$12:D$461)</f>
        <v>1934854.6</v>
      </c>
      <c r="E105" s="37">
        <f>SUMIF('R-Existing'!$B$12:$B$461,$B105,'R-Existing'!E$12:E$461)</f>
        <v>0</v>
      </c>
      <c r="F105" s="37">
        <f>SUMIF('R-Existing'!$B$12:$B$461,$B105,'R-Existing'!F$12:F$461)</f>
        <v>0</v>
      </c>
      <c r="G105" s="37">
        <f>SUMIF('R-Existing'!$B$12:$B$461,$B105,'R-Existing'!G$12:G$461)</f>
        <v>0</v>
      </c>
      <c r="H105" s="37">
        <f>SUMIF('R-Existing'!$B$12:$B$461,$B105,'R-Existing'!H$12:H$461)</f>
        <v>0</v>
      </c>
      <c r="I105" s="37">
        <f>SUMIF('R-Existing'!$B$12:$B$461,$B105,'R-Existing'!I$12:I$461)</f>
        <v>0</v>
      </c>
      <c r="J105" s="37">
        <f>SUMIF('R-Existing'!$B$12:$B$461,$B105,'R-Existing'!J$12:J$461)</f>
        <v>0</v>
      </c>
      <c r="K105" s="37">
        <f>SUMIF('R-Existing'!$B$12:$B$461,$B105,'R-Existing'!K$12:K$461)</f>
        <v>0</v>
      </c>
      <c r="L105" s="37">
        <f>SUMIF('R-Existing'!$B$12:$B$461,$B105,'R-Existing'!L$12:L$461)</f>
        <v>0</v>
      </c>
      <c r="M105" s="37">
        <f>SUMIF('R-Existing'!$B$12:$B$461,$B105,'R-Existing'!M$12:M$461)</f>
        <v>0</v>
      </c>
      <c r="N105" s="37">
        <f>SUMIF('R-Existing'!$B$12:$B$461,$B105,'R-Existing'!N$12:N$461)</f>
        <v>0</v>
      </c>
      <c r="O105" s="37">
        <f>SUMIF('R-Existing'!$B$12:$B$461,$B105,'R-Existing'!O$12:O$461)</f>
        <v>0</v>
      </c>
      <c r="P105" s="37">
        <f>SUMIF('R-Existing'!$B$12:$B$461,$B105,'R-Existing'!P$12:P$461)</f>
        <v>0</v>
      </c>
      <c r="Q105" s="37">
        <f>SUMIF('R-Existing'!$B$12:$B$461,$B105,'R-Existing'!Q$12:Q$461)</f>
        <v>0</v>
      </c>
      <c r="R105" s="37">
        <f>SUMIF('R-Existing'!$B$12:$B$461,$B105,'R-Existing'!R$12:R$461)</f>
        <v>0</v>
      </c>
      <c r="S105" s="37">
        <f>SUMIF('R-Existing'!$B$12:$B$461,$B105,'R-Existing'!S$12:S$461)</f>
        <v>0</v>
      </c>
      <c r="T105" s="37">
        <f>SUMIF('R-Existing'!$B$12:$B$461,$B105,'R-Existing'!T$12:T$461)</f>
        <v>0</v>
      </c>
      <c r="U105" s="37">
        <f>SUMIF('R-Existing'!$B$12:$B$461,$B105,'R-Existing'!U$12:U$461)</f>
        <v>1</v>
      </c>
      <c r="V105" s="37">
        <f>SUMIF('R-Existing'!$B$12:$B$461,$B105,'R-Existing'!V$12:V$461)</f>
        <v>0</v>
      </c>
      <c r="W105" s="37">
        <f>SUMIF('R-Existing'!$B$12:$B$461,$B105,'R-Existing'!W$12:W$461)</f>
        <v>0</v>
      </c>
      <c r="X105" s="37">
        <f>SUMIF('R-Existing'!$B$12:$B$461,$B105,'R-Existing'!X$12:X$461)</f>
        <v>209</v>
      </c>
      <c r="Y105" s="37">
        <f>SUMIF('R-Existing'!$B$12:$B$461,$B105,'R-Existing'!Y$12:Y$461)</f>
        <v>0</v>
      </c>
      <c r="Z105" s="37">
        <f>SUMIF('R-Existing'!$B$12:$B$461,$B105,'R-Existing'!Z$12:Z$461)</f>
        <v>0</v>
      </c>
      <c r="AA105" s="37">
        <f>SUMIF('R-Existing'!$B$12:$B$461,$B105,'R-Existing'!AA$12:AA$461)</f>
        <v>0</v>
      </c>
      <c r="AB105" s="37">
        <f>SUMIF('R-Existing'!$B$12:$B$461,$B105,'R-Existing'!AB$12:AB$461)</f>
        <v>0</v>
      </c>
      <c r="AC105" s="37">
        <f>SUMIF('R-Existing'!$B$12:$B$461,$B105,'R-Existing'!AC$12:AC$461)</f>
        <v>0</v>
      </c>
      <c r="AD105" s="37">
        <f>SUMIF('R-Existing'!$B$12:$B$461,$B105,'R-Existing'!AD$12:AD$461)</f>
        <v>0</v>
      </c>
      <c r="AE105" s="56">
        <f>SUMIF('R-Existing'!$B$12:$B$461,$B105,'R-Existing'!AE$12:AE$461)</f>
        <v>9.6699999999999994E-2</v>
      </c>
      <c r="AF105" s="37">
        <f>SUMIF('R-Existing'!$B$12:$B$461,$B105,'R-Existing'!AF$12:AF$461)</f>
        <v>0</v>
      </c>
      <c r="AG105" s="37">
        <f>SUMIF('R-Existing'!$B$12:$B$461,$B105,'R-Existing'!AG$12:AG$461)</f>
        <v>0</v>
      </c>
      <c r="AH105" s="37">
        <f>SUMIF('R-Existing'!$B$12:$B$461,$B105,'R-Existing'!AH$12:AH$461)</f>
        <v>0</v>
      </c>
      <c r="AI105" s="37">
        <f>SUMIF('R-Existing'!$B$12:$B$461,$B105,'R-Existing'!AI$12:AI$461)</f>
        <v>0</v>
      </c>
      <c r="AJ105" s="37">
        <f>SUMIF('R-Existing'!$B$12:$B$461,$B105,'R-Existing'!AJ$12:AJ$461)</f>
        <v>0</v>
      </c>
      <c r="AK105" s="37">
        <f>SUMIF('R-Existing'!$B$12:$B$461,$B105,'R-Existing'!AK$12:AK$461)</f>
        <v>0</v>
      </c>
      <c r="AL105" s="37">
        <f>SUMIF('R-Existing'!$B$12:$B$461,$B105,'R-Existing'!AL$12:AL$461)</f>
        <v>0</v>
      </c>
      <c r="AM105" s="37">
        <f>SUMIF('R-Existing'!$B$12:$B$461,$B105,'R-Existing'!AM$12:AM$461)</f>
        <v>0</v>
      </c>
      <c r="AN105" s="37">
        <f>SUMIF('R-Existing'!$B$12:$B$461,$B105,'R-Existing'!AN$12:AN$461)</f>
        <v>0</v>
      </c>
      <c r="AO105" s="37"/>
      <c r="AP105" s="37"/>
    </row>
    <row r="106" spans="1:42" x14ac:dyDescent="0.2">
      <c r="A106" s="1">
        <f t="shared" si="5"/>
        <v>2</v>
      </c>
      <c r="B106" s="101">
        <f t="shared" si="6"/>
        <v>46081</v>
      </c>
      <c r="C106" s="37">
        <f>SUMIF('R-Existing'!$B$12:$B$461,$B106,'R-Existing'!C$12:C$461)</f>
        <v>0</v>
      </c>
      <c r="D106" s="37">
        <f>SUMIF('R-Existing'!$B$12:$B$461,$B106,'R-Existing'!D$12:D$461)</f>
        <v>1934854.6</v>
      </c>
      <c r="E106" s="37">
        <f>SUMIF('R-Existing'!$B$12:$B$461,$B106,'R-Existing'!E$12:E$461)</f>
        <v>0</v>
      </c>
      <c r="F106" s="37">
        <f>SUMIF('R-Existing'!$B$12:$B$461,$B106,'R-Existing'!F$12:F$461)</f>
        <v>0</v>
      </c>
      <c r="G106" s="37">
        <f>SUMIF('R-Existing'!$B$12:$B$461,$B106,'R-Existing'!G$12:G$461)</f>
        <v>0</v>
      </c>
      <c r="H106" s="37">
        <f>SUMIF('R-Existing'!$B$12:$B$461,$B106,'R-Existing'!H$12:H$461)</f>
        <v>0</v>
      </c>
      <c r="I106" s="37">
        <f>SUMIF('R-Existing'!$B$12:$B$461,$B106,'R-Existing'!I$12:I$461)</f>
        <v>0</v>
      </c>
      <c r="J106" s="37">
        <f>SUMIF('R-Existing'!$B$12:$B$461,$B106,'R-Existing'!J$12:J$461)</f>
        <v>0</v>
      </c>
      <c r="K106" s="37">
        <f>SUMIF('R-Existing'!$B$12:$B$461,$B106,'R-Existing'!K$12:K$461)</f>
        <v>0</v>
      </c>
      <c r="L106" s="37">
        <f>SUMIF('R-Existing'!$B$12:$B$461,$B106,'R-Existing'!L$12:L$461)</f>
        <v>0</v>
      </c>
      <c r="M106" s="37">
        <f>SUMIF('R-Existing'!$B$12:$B$461,$B106,'R-Existing'!M$12:M$461)</f>
        <v>0</v>
      </c>
      <c r="N106" s="37">
        <f>SUMIF('R-Existing'!$B$12:$B$461,$B106,'R-Existing'!N$12:N$461)</f>
        <v>0</v>
      </c>
      <c r="O106" s="37">
        <f>SUMIF('R-Existing'!$B$12:$B$461,$B106,'R-Existing'!O$12:O$461)</f>
        <v>0</v>
      </c>
      <c r="P106" s="37">
        <f>SUMIF('R-Existing'!$B$12:$B$461,$B106,'R-Existing'!P$12:P$461)</f>
        <v>0</v>
      </c>
      <c r="Q106" s="37">
        <f>SUMIF('R-Existing'!$B$12:$B$461,$B106,'R-Existing'!Q$12:Q$461)</f>
        <v>0</v>
      </c>
      <c r="R106" s="37">
        <f>SUMIF('R-Existing'!$B$12:$B$461,$B106,'R-Existing'!R$12:R$461)</f>
        <v>0</v>
      </c>
      <c r="S106" s="37">
        <f>SUMIF('R-Existing'!$B$12:$B$461,$B106,'R-Existing'!S$12:S$461)</f>
        <v>0</v>
      </c>
      <c r="T106" s="37">
        <f>SUMIF('R-Existing'!$B$12:$B$461,$B106,'R-Existing'!T$12:T$461)</f>
        <v>0</v>
      </c>
      <c r="U106" s="37">
        <f>SUMIF('R-Existing'!$B$12:$B$461,$B106,'R-Existing'!U$12:U$461)</f>
        <v>1</v>
      </c>
      <c r="V106" s="37">
        <f>SUMIF('R-Existing'!$B$12:$B$461,$B106,'R-Existing'!V$12:V$461)</f>
        <v>0</v>
      </c>
      <c r="W106" s="37">
        <f>SUMIF('R-Existing'!$B$12:$B$461,$B106,'R-Existing'!W$12:W$461)</f>
        <v>0</v>
      </c>
      <c r="X106" s="37">
        <f>SUMIF('R-Existing'!$B$12:$B$461,$B106,'R-Existing'!X$12:X$461)</f>
        <v>209</v>
      </c>
      <c r="Y106" s="37">
        <f>SUMIF('R-Existing'!$B$12:$B$461,$B106,'R-Existing'!Y$12:Y$461)</f>
        <v>0</v>
      </c>
      <c r="Z106" s="37">
        <f>SUMIF('R-Existing'!$B$12:$B$461,$B106,'R-Existing'!Z$12:Z$461)</f>
        <v>0</v>
      </c>
      <c r="AA106" s="37">
        <f>SUMIF('R-Existing'!$B$12:$B$461,$B106,'R-Existing'!AA$12:AA$461)</f>
        <v>0</v>
      </c>
      <c r="AB106" s="37">
        <f>SUMIF('R-Existing'!$B$12:$B$461,$B106,'R-Existing'!AB$12:AB$461)</f>
        <v>0</v>
      </c>
      <c r="AC106" s="37">
        <f>SUMIF('R-Existing'!$B$12:$B$461,$B106,'R-Existing'!AC$12:AC$461)</f>
        <v>0</v>
      </c>
      <c r="AD106" s="37">
        <f>SUMIF('R-Existing'!$B$12:$B$461,$B106,'R-Existing'!AD$12:AD$461)</f>
        <v>0</v>
      </c>
      <c r="AE106" s="56">
        <f>SUMIF('R-Existing'!$B$12:$B$461,$B106,'R-Existing'!AE$12:AE$461)</f>
        <v>9.6699999999999994E-2</v>
      </c>
      <c r="AF106" s="37">
        <f>SUMIF('R-Existing'!$B$12:$B$461,$B106,'R-Existing'!AF$12:AF$461)</f>
        <v>0</v>
      </c>
      <c r="AG106" s="37">
        <f>SUMIF('R-Existing'!$B$12:$B$461,$B106,'R-Existing'!AG$12:AG$461)</f>
        <v>0</v>
      </c>
      <c r="AH106" s="37">
        <f>SUMIF('R-Existing'!$B$12:$B$461,$B106,'R-Existing'!AH$12:AH$461)</f>
        <v>0</v>
      </c>
      <c r="AI106" s="37">
        <f>SUMIF('R-Existing'!$B$12:$B$461,$B106,'R-Existing'!AI$12:AI$461)</f>
        <v>0</v>
      </c>
      <c r="AJ106" s="37">
        <f>SUMIF('R-Existing'!$B$12:$B$461,$B106,'R-Existing'!AJ$12:AJ$461)</f>
        <v>0</v>
      </c>
      <c r="AK106" s="37">
        <f>SUMIF('R-Existing'!$B$12:$B$461,$B106,'R-Existing'!AK$12:AK$461)</f>
        <v>0</v>
      </c>
      <c r="AL106" s="37">
        <f>SUMIF('R-Existing'!$B$12:$B$461,$B106,'R-Existing'!AL$12:AL$461)</f>
        <v>0</v>
      </c>
      <c r="AM106" s="37">
        <f>SUMIF('R-Existing'!$B$12:$B$461,$B106,'R-Existing'!AM$12:AM$461)</f>
        <v>0</v>
      </c>
      <c r="AN106" s="37">
        <f>SUMIF('R-Existing'!$B$12:$B$461,$B106,'R-Existing'!AN$12:AN$461)</f>
        <v>0</v>
      </c>
      <c r="AO106" s="37"/>
      <c r="AP106" s="37"/>
    </row>
    <row r="107" spans="1:42" x14ac:dyDescent="0.2">
      <c r="A107" s="1">
        <f t="shared" si="5"/>
        <v>3</v>
      </c>
      <c r="B107" s="101">
        <f t="shared" si="6"/>
        <v>46112</v>
      </c>
      <c r="C107" s="37">
        <f>SUMIF('R-Existing'!$B$12:$B$461,$B107,'R-Existing'!C$12:C$461)</f>
        <v>0</v>
      </c>
      <c r="D107" s="37">
        <f>SUMIF('R-Existing'!$B$12:$B$461,$B107,'R-Existing'!D$12:D$461)</f>
        <v>1934854.6</v>
      </c>
      <c r="E107" s="37">
        <f>SUMIF('R-Existing'!$B$12:$B$461,$B107,'R-Existing'!E$12:E$461)</f>
        <v>0</v>
      </c>
      <c r="F107" s="37">
        <f>SUMIF('R-Existing'!$B$12:$B$461,$B107,'R-Existing'!F$12:F$461)</f>
        <v>0</v>
      </c>
      <c r="G107" s="37">
        <f>SUMIF('R-Existing'!$B$12:$B$461,$B107,'R-Existing'!G$12:G$461)</f>
        <v>0</v>
      </c>
      <c r="H107" s="37">
        <f>SUMIF('R-Existing'!$B$12:$B$461,$B107,'R-Existing'!H$12:H$461)</f>
        <v>0</v>
      </c>
      <c r="I107" s="37">
        <f>SUMIF('R-Existing'!$B$12:$B$461,$B107,'R-Existing'!I$12:I$461)</f>
        <v>0</v>
      </c>
      <c r="J107" s="37">
        <f>SUMIF('R-Existing'!$B$12:$B$461,$B107,'R-Existing'!J$12:J$461)</f>
        <v>0</v>
      </c>
      <c r="K107" s="37">
        <f>SUMIF('R-Existing'!$B$12:$B$461,$B107,'R-Existing'!K$12:K$461)</f>
        <v>0</v>
      </c>
      <c r="L107" s="37">
        <f>SUMIF('R-Existing'!$B$12:$B$461,$B107,'R-Existing'!L$12:L$461)</f>
        <v>0</v>
      </c>
      <c r="M107" s="37">
        <f>SUMIF('R-Existing'!$B$12:$B$461,$B107,'R-Existing'!M$12:M$461)</f>
        <v>0</v>
      </c>
      <c r="N107" s="37">
        <f>SUMIF('R-Existing'!$B$12:$B$461,$B107,'R-Existing'!N$12:N$461)</f>
        <v>0</v>
      </c>
      <c r="O107" s="37">
        <f>SUMIF('R-Existing'!$B$12:$B$461,$B107,'R-Existing'!O$12:O$461)</f>
        <v>0</v>
      </c>
      <c r="P107" s="37">
        <f>SUMIF('R-Existing'!$B$12:$B$461,$B107,'R-Existing'!P$12:P$461)</f>
        <v>0</v>
      </c>
      <c r="Q107" s="37">
        <f>SUMIF('R-Existing'!$B$12:$B$461,$B107,'R-Existing'!Q$12:Q$461)</f>
        <v>0</v>
      </c>
      <c r="R107" s="37">
        <f>SUMIF('R-Existing'!$B$12:$B$461,$B107,'R-Existing'!R$12:R$461)</f>
        <v>0</v>
      </c>
      <c r="S107" s="37">
        <f>SUMIF('R-Existing'!$B$12:$B$461,$B107,'R-Existing'!S$12:S$461)</f>
        <v>0</v>
      </c>
      <c r="T107" s="37">
        <f>SUMIF('R-Existing'!$B$12:$B$461,$B107,'R-Existing'!T$12:T$461)</f>
        <v>0</v>
      </c>
      <c r="U107" s="37">
        <f>SUMIF('R-Existing'!$B$12:$B$461,$B107,'R-Existing'!U$12:U$461)</f>
        <v>1</v>
      </c>
      <c r="V107" s="37">
        <f>SUMIF('R-Existing'!$B$12:$B$461,$B107,'R-Existing'!V$12:V$461)</f>
        <v>0</v>
      </c>
      <c r="W107" s="37">
        <f>SUMIF('R-Existing'!$B$12:$B$461,$B107,'R-Existing'!W$12:W$461)</f>
        <v>0</v>
      </c>
      <c r="X107" s="37">
        <f>SUMIF('R-Existing'!$B$12:$B$461,$B107,'R-Existing'!X$12:X$461)</f>
        <v>209</v>
      </c>
      <c r="Y107" s="37">
        <f>SUMIF('R-Existing'!$B$12:$B$461,$B107,'R-Existing'!Y$12:Y$461)</f>
        <v>0</v>
      </c>
      <c r="Z107" s="37">
        <f>SUMIF('R-Existing'!$B$12:$B$461,$B107,'R-Existing'!Z$12:Z$461)</f>
        <v>0</v>
      </c>
      <c r="AA107" s="37">
        <f>SUMIF('R-Existing'!$B$12:$B$461,$B107,'R-Existing'!AA$12:AA$461)</f>
        <v>0</v>
      </c>
      <c r="AB107" s="37">
        <f>SUMIF('R-Existing'!$B$12:$B$461,$B107,'R-Existing'!AB$12:AB$461)</f>
        <v>0</v>
      </c>
      <c r="AC107" s="37">
        <f>SUMIF('R-Existing'!$B$12:$B$461,$B107,'R-Existing'!AC$12:AC$461)</f>
        <v>0</v>
      </c>
      <c r="AD107" s="37">
        <f>SUMIF('R-Existing'!$B$12:$B$461,$B107,'R-Existing'!AD$12:AD$461)</f>
        <v>0</v>
      </c>
      <c r="AE107" s="56">
        <f>SUMIF('R-Existing'!$B$12:$B$461,$B107,'R-Existing'!AE$12:AE$461)</f>
        <v>9.6699999999999994E-2</v>
      </c>
      <c r="AF107" s="37">
        <f>SUMIF('R-Existing'!$B$12:$B$461,$B107,'R-Existing'!AF$12:AF$461)</f>
        <v>0</v>
      </c>
      <c r="AG107" s="37">
        <f>SUMIF('R-Existing'!$B$12:$B$461,$B107,'R-Existing'!AG$12:AG$461)</f>
        <v>0</v>
      </c>
      <c r="AH107" s="37">
        <f>SUMIF('R-Existing'!$B$12:$B$461,$B107,'R-Existing'!AH$12:AH$461)</f>
        <v>0</v>
      </c>
      <c r="AI107" s="37">
        <f>SUMIF('R-Existing'!$B$12:$B$461,$B107,'R-Existing'!AI$12:AI$461)</f>
        <v>0</v>
      </c>
      <c r="AJ107" s="37">
        <f>SUMIF('R-Existing'!$B$12:$B$461,$B107,'R-Existing'!AJ$12:AJ$461)</f>
        <v>0</v>
      </c>
      <c r="AK107" s="37">
        <f>SUMIF('R-Existing'!$B$12:$B$461,$B107,'R-Existing'!AK$12:AK$461)</f>
        <v>0</v>
      </c>
      <c r="AL107" s="37">
        <f>SUMIF('R-Existing'!$B$12:$B$461,$B107,'R-Existing'!AL$12:AL$461)</f>
        <v>0</v>
      </c>
      <c r="AM107" s="37">
        <f>SUMIF('R-Existing'!$B$12:$B$461,$B107,'R-Existing'!AM$12:AM$461)</f>
        <v>0</v>
      </c>
      <c r="AN107" s="37">
        <f>SUMIF('R-Existing'!$B$12:$B$461,$B107,'R-Existing'!AN$12:AN$461)</f>
        <v>0</v>
      </c>
      <c r="AO107" s="37"/>
      <c r="AP107" s="37"/>
    </row>
    <row r="108" spans="1:42" x14ac:dyDescent="0.2">
      <c r="A108" s="1">
        <f t="shared" si="5"/>
        <v>4</v>
      </c>
      <c r="B108" s="101">
        <f t="shared" si="6"/>
        <v>46142</v>
      </c>
      <c r="C108" s="37">
        <f>SUMIF('R-Existing'!$B$12:$B$461,$B108,'R-Existing'!C$12:C$461)</f>
        <v>0</v>
      </c>
      <c r="D108" s="37">
        <f>SUMIF('R-Existing'!$B$12:$B$461,$B108,'R-Existing'!D$12:D$461)</f>
        <v>1934854.6</v>
      </c>
      <c r="E108" s="37">
        <f>SUMIF('R-Existing'!$B$12:$B$461,$B108,'R-Existing'!E$12:E$461)</f>
        <v>0</v>
      </c>
      <c r="F108" s="37">
        <f>SUMIF('R-Existing'!$B$12:$B$461,$B108,'R-Existing'!F$12:F$461)</f>
        <v>0</v>
      </c>
      <c r="G108" s="37">
        <f>SUMIF('R-Existing'!$B$12:$B$461,$B108,'R-Existing'!G$12:G$461)</f>
        <v>0</v>
      </c>
      <c r="H108" s="37">
        <f>SUMIF('R-Existing'!$B$12:$B$461,$B108,'R-Existing'!H$12:H$461)</f>
        <v>0</v>
      </c>
      <c r="I108" s="37">
        <f>SUMIF('R-Existing'!$B$12:$B$461,$B108,'R-Existing'!I$12:I$461)</f>
        <v>0</v>
      </c>
      <c r="J108" s="37">
        <f>SUMIF('R-Existing'!$B$12:$B$461,$B108,'R-Existing'!J$12:J$461)</f>
        <v>0</v>
      </c>
      <c r="K108" s="37">
        <f>SUMIF('R-Existing'!$B$12:$B$461,$B108,'R-Existing'!K$12:K$461)</f>
        <v>0</v>
      </c>
      <c r="L108" s="37">
        <f>SUMIF('R-Existing'!$B$12:$B$461,$B108,'R-Existing'!L$12:L$461)</f>
        <v>0</v>
      </c>
      <c r="M108" s="37">
        <f>SUMIF('R-Existing'!$B$12:$B$461,$B108,'R-Existing'!M$12:M$461)</f>
        <v>0</v>
      </c>
      <c r="N108" s="37">
        <f>SUMIF('R-Existing'!$B$12:$B$461,$B108,'R-Existing'!N$12:N$461)</f>
        <v>0</v>
      </c>
      <c r="O108" s="37">
        <f>SUMIF('R-Existing'!$B$12:$B$461,$B108,'R-Existing'!O$12:O$461)</f>
        <v>0</v>
      </c>
      <c r="P108" s="37">
        <f>SUMIF('R-Existing'!$B$12:$B$461,$B108,'R-Existing'!P$12:P$461)</f>
        <v>0</v>
      </c>
      <c r="Q108" s="37">
        <f>SUMIF('R-Existing'!$B$12:$B$461,$B108,'R-Existing'!Q$12:Q$461)</f>
        <v>0</v>
      </c>
      <c r="R108" s="37">
        <f>SUMIF('R-Existing'!$B$12:$B$461,$B108,'R-Existing'!R$12:R$461)</f>
        <v>0</v>
      </c>
      <c r="S108" s="37">
        <f>SUMIF('R-Existing'!$B$12:$B$461,$B108,'R-Existing'!S$12:S$461)</f>
        <v>0</v>
      </c>
      <c r="T108" s="37">
        <f>SUMIF('R-Existing'!$B$12:$B$461,$B108,'R-Existing'!T$12:T$461)</f>
        <v>0</v>
      </c>
      <c r="U108" s="37">
        <f>SUMIF('R-Existing'!$B$12:$B$461,$B108,'R-Existing'!U$12:U$461)</f>
        <v>1</v>
      </c>
      <c r="V108" s="37">
        <f>SUMIF('R-Existing'!$B$12:$B$461,$B108,'R-Existing'!V$12:V$461)</f>
        <v>0</v>
      </c>
      <c r="W108" s="37">
        <f>SUMIF('R-Existing'!$B$12:$B$461,$B108,'R-Existing'!W$12:W$461)</f>
        <v>0</v>
      </c>
      <c r="X108" s="37">
        <f>SUMIF('R-Existing'!$B$12:$B$461,$B108,'R-Existing'!X$12:X$461)</f>
        <v>209</v>
      </c>
      <c r="Y108" s="37">
        <f>SUMIF('R-Existing'!$B$12:$B$461,$B108,'R-Existing'!Y$12:Y$461)</f>
        <v>0</v>
      </c>
      <c r="Z108" s="37">
        <f>SUMIF('R-Existing'!$B$12:$B$461,$B108,'R-Existing'!Z$12:Z$461)</f>
        <v>0</v>
      </c>
      <c r="AA108" s="37">
        <f>SUMIF('R-Existing'!$B$12:$B$461,$B108,'R-Existing'!AA$12:AA$461)</f>
        <v>0</v>
      </c>
      <c r="AB108" s="37">
        <f>SUMIF('R-Existing'!$B$12:$B$461,$B108,'R-Existing'!AB$12:AB$461)</f>
        <v>0</v>
      </c>
      <c r="AC108" s="37">
        <f>SUMIF('R-Existing'!$B$12:$B$461,$B108,'R-Existing'!AC$12:AC$461)</f>
        <v>0</v>
      </c>
      <c r="AD108" s="37">
        <f>SUMIF('R-Existing'!$B$12:$B$461,$B108,'R-Existing'!AD$12:AD$461)</f>
        <v>0</v>
      </c>
      <c r="AE108" s="56">
        <f>SUMIF('R-Existing'!$B$12:$B$461,$B108,'R-Existing'!AE$12:AE$461)</f>
        <v>9.6699999999999994E-2</v>
      </c>
      <c r="AF108" s="37">
        <f>SUMIF('R-Existing'!$B$12:$B$461,$B108,'R-Existing'!AF$12:AF$461)</f>
        <v>0</v>
      </c>
      <c r="AG108" s="37">
        <f>SUMIF('R-Existing'!$B$12:$B$461,$B108,'R-Existing'!AG$12:AG$461)</f>
        <v>0</v>
      </c>
      <c r="AH108" s="37">
        <f>SUMIF('R-Existing'!$B$12:$B$461,$B108,'R-Existing'!AH$12:AH$461)</f>
        <v>0</v>
      </c>
      <c r="AI108" s="37">
        <f>SUMIF('R-Existing'!$B$12:$B$461,$B108,'R-Existing'!AI$12:AI$461)</f>
        <v>0</v>
      </c>
      <c r="AJ108" s="37">
        <f>SUMIF('R-Existing'!$B$12:$B$461,$B108,'R-Existing'!AJ$12:AJ$461)</f>
        <v>0</v>
      </c>
      <c r="AK108" s="37">
        <f>SUMIF('R-Existing'!$B$12:$B$461,$B108,'R-Existing'!AK$12:AK$461)</f>
        <v>0</v>
      </c>
      <c r="AL108" s="37">
        <f>SUMIF('R-Existing'!$B$12:$B$461,$B108,'R-Existing'!AL$12:AL$461)</f>
        <v>0</v>
      </c>
      <c r="AM108" s="37">
        <f>SUMIF('R-Existing'!$B$12:$B$461,$B108,'R-Existing'!AM$12:AM$461)</f>
        <v>0</v>
      </c>
      <c r="AN108" s="37">
        <f>SUMIF('R-Existing'!$B$12:$B$461,$B108,'R-Existing'!AN$12:AN$461)</f>
        <v>0</v>
      </c>
      <c r="AO108" s="37"/>
      <c r="AP108" s="37"/>
    </row>
    <row r="109" spans="1:42" x14ac:dyDescent="0.2">
      <c r="A109" s="1">
        <f t="shared" si="5"/>
        <v>5</v>
      </c>
      <c r="B109" s="101">
        <f t="shared" ref="B109:B140" si="7">EOMONTH(B108,1)</f>
        <v>46173</v>
      </c>
      <c r="C109" s="37">
        <f>SUMIF('R-Existing'!$B$12:$B$461,$B109,'R-Existing'!C$12:C$461)</f>
        <v>0</v>
      </c>
      <c r="D109" s="37">
        <f>SUMIF('R-Existing'!$B$12:$B$461,$B109,'R-Existing'!D$12:D$461)</f>
        <v>1934854.6</v>
      </c>
      <c r="E109" s="37">
        <f>SUMIF('R-Existing'!$B$12:$B$461,$B109,'R-Existing'!E$12:E$461)</f>
        <v>0</v>
      </c>
      <c r="F109" s="37">
        <f>SUMIF('R-Existing'!$B$12:$B$461,$B109,'R-Existing'!F$12:F$461)</f>
        <v>0</v>
      </c>
      <c r="G109" s="37">
        <f>SUMIF('R-Existing'!$B$12:$B$461,$B109,'R-Existing'!G$12:G$461)</f>
        <v>0</v>
      </c>
      <c r="H109" s="37">
        <f>SUMIF('R-Existing'!$B$12:$B$461,$B109,'R-Existing'!H$12:H$461)</f>
        <v>0</v>
      </c>
      <c r="I109" s="37">
        <f>SUMIF('R-Existing'!$B$12:$B$461,$B109,'R-Existing'!I$12:I$461)</f>
        <v>0</v>
      </c>
      <c r="J109" s="37">
        <f>SUMIF('R-Existing'!$B$12:$B$461,$B109,'R-Existing'!J$12:J$461)</f>
        <v>0</v>
      </c>
      <c r="K109" s="37">
        <f>SUMIF('R-Existing'!$B$12:$B$461,$B109,'R-Existing'!K$12:K$461)</f>
        <v>0</v>
      </c>
      <c r="L109" s="37">
        <f>SUMIF('R-Existing'!$B$12:$B$461,$B109,'R-Existing'!L$12:L$461)</f>
        <v>0</v>
      </c>
      <c r="M109" s="37">
        <f>SUMIF('R-Existing'!$B$12:$B$461,$B109,'R-Existing'!M$12:M$461)</f>
        <v>0</v>
      </c>
      <c r="N109" s="37">
        <f>SUMIF('R-Existing'!$B$12:$B$461,$B109,'R-Existing'!N$12:N$461)</f>
        <v>0</v>
      </c>
      <c r="O109" s="37">
        <f>SUMIF('R-Existing'!$B$12:$B$461,$B109,'R-Existing'!O$12:O$461)</f>
        <v>0</v>
      </c>
      <c r="P109" s="37">
        <f>SUMIF('R-Existing'!$B$12:$B$461,$B109,'R-Existing'!P$12:P$461)</f>
        <v>0</v>
      </c>
      <c r="Q109" s="37">
        <f>SUMIF('R-Existing'!$B$12:$B$461,$B109,'R-Existing'!Q$12:Q$461)</f>
        <v>0</v>
      </c>
      <c r="R109" s="37">
        <f>SUMIF('R-Existing'!$B$12:$B$461,$B109,'R-Existing'!R$12:R$461)</f>
        <v>0</v>
      </c>
      <c r="S109" s="37">
        <f>SUMIF('R-Existing'!$B$12:$B$461,$B109,'R-Existing'!S$12:S$461)</f>
        <v>0</v>
      </c>
      <c r="T109" s="37">
        <f>SUMIF('R-Existing'!$B$12:$B$461,$B109,'R-Existing'!T$12:T$461)</f>
        <v>0</v>
      </c>
      <c r="U109" s="37">
        <f>SUMIF('R-Existing'!$B$12:$B$461,$B109,'R-Existing'!U$12:U$461)</f>
        <v>1</v>
      </c>
      <c r="V109" s="37">
        <f>SUMIF('R-Existing'!$B$12:$B$461,$B109,'R-Existing'!V$12:V$461)</f>
        <v>0</v>
      </c>
      <c r="W109" s="37">
        <f>SUMIF('R-Existing'!$B$12:$B$461,$B109,'R-Existing'!W$12:W$461)</f>
        <v>0</v>
      </c>
      <c r="X109" s="37">
        <f>SUMIF('R-Existing'!$B$12:$B$461,$B109,'R-Existing'!X$12:X$461)</f>
        <v>209</v>
      </c>
      <c r="Y109" s="37">
        <f>SUMIF('R-Existing'!$B$12:$B$461,$B109,'R-Existing'!Y$12:Y$461)</f>
        <v>0</v>
      </c>
      <c r="Z109" s="37">
        <f>SUMIF('R-Existing'!$B$12:$B$461,$B109,'R-Existing'!Z$12:Z$461)</f>
        <v>0</v>
      </c>
      <c r="AA109" s="37">
        <f>SUMIF('R-Existing'!$B$12:$B$461,$B109,'R-Existing'!AA$12:AA$461)</f>
        <v>0</v>
      </c>
      <c r="AB109" s="37">
        <f>SUMIF('R-Existing'!$B$12:$B$461,$B109,'R-Existing'!AB$12:AB$461)</f>
        <v>0</v>
      </c>
      <c r="AC109" s="37">
        <f>SUMIF('R-Existing'!$B$12:$B$461,$B109,'R-Existing'!AC$12:AC$461)</f>
        <v>0</v>
      </c>
      <c r="AD109" s="37">
        <f>SUMIF('R-Existing'!$B$12:$B$461,$B109,'R-Existing'!AD$12:AD$461)</f>
        <v>0</v>
      </c>
      <c r="AE109" s="56">
        <f>SUMIF('R-Existing'!$B$12:$B$461,$B109,'R-Existing'!AE$12:AE$461)</f>
        <v>9.6699999999999994E-2</v>
      </c>
      <c r="AF109" s="37">
        <f>SUMIF('R-Existing'!$B$12:$B$461,$B109,'R-Existing'!AF$12:AF$461)</f>
        <v>0</v>
      </c>
      <c r="AG109" s="37">
        <f>SUMIF('R-Existing'!$B$12:$B$461,$B109,'R-Existing'!AG$12:AG$461)</f>
        <v>0</v>
      </c>
      <c r="AH109" s="37">
        <f>SUMIF('R-Existing'!$B$12:$B$461,$B109,'R-Existing'!AH$12:AH$461)</f>
        <v>0</v>
      </c>
      <c r="AI109" s="37">
        <f>SUMIF('R-Existing'!$B$12:$B$461,$B109,'R-Existing'!AI$12:AI$461)</f>
        <v>0</v>
      </c>
      <c r="AJ109" s="37">
        <f>SUMIF('R-Existing'!$B$12:$B$461,$B109,'R-Existing'!AJ$12:AJ$461)</f>
        <v>0</v>
      </c>
      <c r="AK109" s="37">
        <f>SUMIF('R-Existing'!$B$12:$B$461,$B109,'R-Existing'!AK$12:AK$461)</f>
        <v>0</v>
      </c>
      <c r="AL109" s="37">
        <f>SUMIF('R-Existing'!$B$12:$B$461,$B109,'R-Existing'!AL$12:AL$461)</f>
        <v>0</v>
      </c>
      <c r="AM109" s="37">
        <f>SUMIF('R-Existing'!$B$12:$B$461,$B109,'R-Existing'!AM$12:AM$461)</f>
        <v>0</v>
      </c>
      <c r="AN109" s="37">
        <f>SUMIF('R-Existing'!$B$12:$B$461,$B109,'R-Existing'!AN$12:AN$461)</f>
        <v>0</v>
      </c>
      <c r="AO109" s="37"/>
      <c r="AP109" s="37"/>
    </row>
    <row r="110" spans="1:42" x14ac:dyDescent="0.2">
      <c r="A110" s="1">
        <f t="shared" si="5"/>
        <v>6</v>
      </c>
      <c r="B110" s="101">
        <f t="shared" si="7"/>
        <v>46203</v>
      </c>
      <c r="C110" s="37">
        <f>SUMIF('R-Existing'!$B$12:$B$461,$B110,'R-Existing'!C$12:C$461)</f>
        <v>0</v>
      </c>
      <c r="D110" s="37">
        <f>SUMIF('R-Existing'!$B$12:$B$461,$B110,'R-Existing'!D$12:D$461)</f>
        <v>1934854.6</v>
      </c>
      <c r="E110" s="37">
        <f>SUMIF('R-Existing'!$B$12:$B$461,$B110,'R-Existing'!E$12:E$461)</f>
        <v>0</v>
      </c>
      <c r="F110" s="37">
        <f>SUMIF('R-Existing'!$B$12:$B$461,$B110,'R-Existing'!F$12:F$461)</f>
        <v>0</v>
      </c>
      <c r="G110" s="37">
        <f>SUMIF('R-Existing'!$B$12:$B$461,$B110,'R-Existing'!G$12:G$461)</f>
        <v>0</v>
      </c>
      <c r="H110" s="37">
        <f>SUMIF('R-Existing'!$B$12:$B$461,$B110,'R-Existing'!H$12:H$461)</f>
        <v>0</v>
      </c>
      <c r="I110" s="37">
        <f>SUMIF('R-Existing'!$B$12:$B$461,$B110,'R-Existing'!I$12:I$461)</f>
        <v>0</v>
      </c>
      <c r="J110" s="37">
        <f>SUMIF('R-Existing'!$B$12:$B$461,$B110,'R-Existing'!J$12:J$461)</f>
        <v>0</v>
      </c>
      <c r="K110" s="37">
        <f>SUMIF('R-Existing'!$B$12:$B$461,$B110,'R-Existing'!K$12:K$461)</f>
        <v>0</v>
      </c>
      <c r="L110" s="37">
        <f>SUMIF('R-Existing'!$B$12:$B$461,$B110,'R-Existing'!L$12:L$461)</f>
        <v>0</v>
      </c>
      <c r="M110" s="37">
        <f>SUMIF('R-Existing'!$B$12:$B$461,$B110,'R-Existing'!M$12:M$461)</f>
        <v>0</v>
      </c>
      <c r="N110" s="37">
        <f>SUMIF('R-Existing'!$B$12:$B$461,$B110,'R-Existing'!N$12:N$461)</f>
        <v>0</v>
      </c>
      <c r="O110" s="37">
        <f>SUMIF('R-Existing'!$B$12:$B$461,$B110,'R-Existing'!O$12:O$461)</f>
        <v>0</v>
      </c>
      <c r="P110" s="37">
        <f>SUMIF('R-Existing'!$B$12:$B$461,$B110,'R-Existing'!P$12:P$461)</f>
        <v>0</v>
      </c>
      <c r="Q110" s="37">
        <f>SUMIF('R-Existing'!$B$12:$B$461,$B110,'R-Existing'!Q$12:Q$461)</f>
        <v>0</v>
      </c>
      <c r="R110" s="37">
        <f>SUMIF('R-Existing'!$B$12:$B$461,$B110,'R-Existing'!R$12:R$461)</f>
        <v>0</v>
      </c>
      <c r="S110" s="37">
        <f>SUMIF('R-Existing'!$B$12:$B$461,$B110,'R-Existing'!S$12:S$461)</f>
        <v>0</v>
      </c>
      <c r="T110" s="37">
        <f>SUMIF('R-Existing'!$B$12:$B$461,$B110,'R-Existing'!T$12:T$461)</f>
        <v>0</v>
      </c>
      <c r="U110" s="37">
        <f>SUMIF('R-Existing'!$B$12:$B$461,$B110,'R-Existing'!U$12:U$461)</f>
        <v>1</v>
      </c>
      <c r="V110" s="37">
        <f>SUMIF('R-Existing'!$B$12:$B$461,$B110,'R-Existing'!V$12:V$461)</f>
        <v>0</v>
      </c>
      <c r="W110" s="37">
        <f>SUMIF('R-Existing'!$B$12:$B$461,$B110,'R-Existing'!W$12:W$461)</f>
        <v>0</v>
      </c>
      <c r="X110" s="37">
        <f>SUMIF('R-Existing'!$B$12:$B$461,$B110,'R-Existing'!X$12:X$461)</f>
        <v>209</v>
      </c>
      <c r="Y110" s="37">
        <f>SUMIF('R-Existing'!$B$12:$B$461,$B110,'R-Existing'!Y$12:Y$461)</f>
        <v>0</v>
      </c>
      <c r="Z110" s="37">
        <f>SUMIF('R-Existing'!$B$12:$B$461,$B110,'R-Existing'!Z$12:Z$461)</f>
        <v>0</v>
      </c>
      <c r="AA110" s="37">
        <f>SUMIF('R-Existing'!$B$12:$B$461,$B110,'R-Existing'!AA$12:AA$461)</f>
        <v>0</v>
      </c>
      <c r="AB110" s="37">
        <f>SUMIF('R-Existing'!$B$12:$B$461,$B110,'R-Existing'!AB$12:AB$461)</f>
        <v>0</v>
      </c>
      <c r="AC110" s="37">
        <f>SUMIF('R-Existing'!$B$12:$B$461,$B110,'R-Existing'!AC$12:AC$461)</f>
        <v>0</v>
      </c>
      <c r="AD110" s="37">
        <f>SUMIF('R-Existing'!$B$12:$B$461,$B110,'R-Existing'!AD$12:AD$461)</f>
        <v>0</v>
      </c>
      <c r="AE110" s="56">
        <f>SUMIF('R-Existing'!$B$12:$B$461,$B110,'R-Existing'!AE$12:AE$461)</f>
        <v>9.6699999999999994E-2</v>
      </c>
      <c r="AF110" s="37">
        <f>SUMIF('R-Existing'!$B$12:$B$461,$B110,'R-Existing'!AF$12:AF$461)</f>
        <v>0</v>
      </c>
      <c r="AG110" s="37">
        <f>SUMIF('R-Existing'!$B$12:$B$461,$B110,'R-Existing'!AG$12:AG$461)</f>
        <v>0</v>
      </c>
      <c r="AH110" s="37">
        <f>SUMIF('R-Existing'!$B$12:$B$461,$B110,'R-Existing'!AH$12:AH$461)</f>
        <v>0</v>
      </c>
      <c r="AI110" s="37">
        <f>SUMIF('R-Existing'!$B$12:$B$461,$B110,'R-Existing'!AI$12:AI$461)</f>
        <v>0</v>
      </c>
      <c r="AJ110" s="37">
        <f>SUMIF('R-Existing'!$B$12:$B$461,$B110,'R-Existing'!AJ$12:AJ$461)</f>
        <v>0</v>
      </c>
      <c r="AK110" s="37">
        <f>SUMIF('R-Existing'!$B$12:$B$461,$B110,'R-Existing'!AK$12:AK$461)</f>
        <v>0</v>
      </c>
      <c r="AL110" s="37">
        <f>SUMIF('R-Existing'!$B$12:$B$461,$B110,'R-Existing'!AL$12:AL$461)</f>
        <v>0</v>
      </c>
      <c r="AM110" s="37">
        <f>SUMIF('R-Existing'!$B$12:$B$461,$B110,'R-Existing'!AM$12:AM$461)</f>
        <v>0</v>
      </c>
      <c r="AN110" s="37">
        <f>SUMIF('R-Existing'!$B$12:$B$461,$B110,'R-Existing'!AN$12:AN$461)</f>
        <v>0</v>
      </c>
      <c r="AO110" s="37"/>
      <c r="AP110" s="37"/>
    </row>
    <row r="111" spans="1:42" x14ac:dyDescent="0.2">
      <c r="A111" s="1">
        <f t="shared" si="5"/>
        <v>7</v>
      </c>
      <c r="B111" s="101">
        <f t="shared" si="7"/>
        <v>46234</v>
      </c>
      <c r="C111" s="37">
        <f>SUMIF('R-Existing'!$B$12:$B$461,$B111,'R-Existing'!C$12:C$461)</f>
        <v>0</v>
      </c>
      <c r="D111" s="37">
        <f>SUMIF('R-Existing'!$B$12:$B$461,$B111,'R-Existing'!D$12:D$461)</f>
        <v>1934854.6</v>
      </c>
      <c r="E111" s="37">
        <f>SUMIF('R-Existing'!$B$12:$B$461,$B111,'R-Existing'!E$12:E$461)</f>
        <v>0</v>
      </c>
      <c r="F111" s="37">
        <f>SUMIF('R-Existing'!$B$12:$B$461,$B111,'R-Existing'!F$12:F$461)</f>
        <v>0</v>
      </c>
      <c r="G111" s="37">
        <f>SUMIF('R-Existing'!$B$12:$B$461,$B111,'R-Existing'!G$12:G$461)</f>
        <v>0</v>
      </c>
      <c r="H111" s="37">
        <f>SUMIF('R-Existing'!$B$12:$B$461,$B111,'R-Existing'!H$12:H$461)</f>
        <v>0</v>
      </c>
      <c r="I111" s="37">
        <f>SUMIF('R-Existing'!$B$12:$B$461,$B111,'R-Existing'!I$12:I$461)</f>
        <v>0</v>
      </c>
      <c r="J111" s="37">
        <f>SUMIF('R-Existing'!$B$12:$B$461,$B111,'R-Existing'!J$12:J$461)</f>
        <v>0</v>
      </c>
      <c r="K111" s="37">
        <f>SUMIF('R-Existing'!$B$12:$B$461,$B111,'R-Existing'!K$12:K$461)</f>
        <v>0</v>
      </c>
      <c r="L111" s="37">
        <f>SUMIF('R-Existing'!$B$12:$B$461,$B111,'R-Existing'!L$12:L$461)</f>
        <v>0</v>
      </c>
      <c r="M111" s="37">
        <f>SUMIF('R-Existing'!$B$12:$B$461,$B111,'R-Existing'!M$12:M$461)</f>
        <v>0</v>
      </c>
      <c r="N111" s="37">
        <f>SUMIF('R-Existing'!$B$12:$B$461,$B111,'R-Existing'!N$12:N$461)</f>
        <v>0</v>
      </c>
      <c r="O111" s="37">
        <f>SUMIF('R-Existing'!$B$12:$B$461,$B111,'R-Existing'!O$12:O$461)</f>
        <v>0</v>
      </c>
      <c r="P111" s="37">
        <f>SUMIF('R-Existing'!$B$12:$B$461,$B111,'R-Existing'!P$12:P$461)</f>
        <v>0</v>
      </c>
      <c r="Q111" s="37">
        <f>SUMIF('R-Existing'!$B$12:$B$461,$B111,'R-Existing'!Q$12:Q$461)</f>
        <v>0</v>
      </c>
      <c r="R111" s="37">
        <f>SUMIF('R-Existing'!$B$12:$B$461,$B111,'R-Existing'!R$12:R$461)</f>
        <v>0</v>
      </c>
      <c r="S111" s="37">
        <f>SUMIF('R-Existing'!$B$12:$B$461,$B111,'R-Existing'!S$12:S$461)</f>
        <v>0</v>
      </c>
      <c r="T111" s="37">
        <f>SUMIF('R-Existing'!$B$12:$B$461,$B111,'R-Existing'!T$12:T$461)</f>
        <v>0</v>
      </c>
      <c r="U111" s="37">
        <f>SUMIF('R-Existing'!$B$12:$B$461,$B111,'R-Existing'!U$12:U$461)</f>
        <v>1</v>
      </c>
      <c r="V111" s="37">
        <f>SUMIF('R-Existing'!$B$12:$B$461,$B111,'R-Existing'!V$12:V$461)</f>
        <v>0</v>
      </c>
      <c r="W111" s="37">
        <f>SUMIF('R-Existing'!$B$12:$B$461,$B111,'R-Existing'!W$12:W$461)</f>
        <v>0</v>
      </c>
      <c r="X111" s="37">
        <f>SUMIF('R-Existing'!$B$12:$B$461,$B111,'R-Existing'!X$12:X$461)</f>
        <v>209</v>
      </c>
      <c r="Y111" s="37">
        <f>SUMIF('R-Existing'!$B$12:$B$461,$B111,'R-Existing'!Y$12:Y$461)</f>
        <v>0</v>
      </c>
      <c r="Z111" s="37">
        <f>SUMIF('R-Existing'!$B$12:$B$461,$B111,'R-Existing'!Z$12:Z$461)</f>
        <v>0</v>
      </c>
      <c r="AA111" s="37">
        <f>SUMIF('R-Existing'!$B$12:$B$461,$B111,'R-Existing'!AA$12:AA$461)</f>
        <v>0</v>
      </c>
      <c r="AB111" s="37">
        <f>SUMIF('R-Existing'!$B$12:$B$461,$B111,'R-Existing'!AB$12:AB$461)</f>
        <v>0</v>
      </c>
      <c r="AC111" s="37">
        <f>SUMIF('R-Existing'!$B$12:$B$461,$B111,'R-Existing'!AC$12:AC$461)</f>
        <v>0</v>
      </c>
      <c r="AD111" s="37">
        <f>SUMIF('R-Existing'!$B$12:$B$461,$B111,'R-Existing'!AD$12:AD$461)</f>
        <v>0</v>
      </c>
      <c r="AE111" s="56">
        <f>SUMIF('R-Existing'!$B$12:$B$461,$B111,'R-Existing'!AE$12:AE$461)</f>
        <v>9.6699999999999994E-2</v>
      </c>
      <c r="AF111" s="37">
        <f>SUMIF('R-Existing'!$B$12:$B$461,$B111,'R-Existing'!AF$12:AF$461)</f>
        <v>0</v>
      </c>
      <c r="AG111" s="37">
        <f>SUMIF('R-Existing'!$B$12:$B$461,$B111,'R-Existing'!AG$12:AG$461)</f>
        <v>0</v>
      </c>
      <c r="AH111" s="37">
        <f>SUMIF('R-Existing'!$B$12:$B$461,$B111,'R-Existing'!AH$12:AH$461)</f>
        <v>0</v>
      </c>
      <c r="AI111" s="37">
        <f>SUMIF('R-Existing'!$B$12:$B$461,$B111,'R-Existing'!AI$12:AI$461)</f>
        <v>0</v>
      </c>
      <c r="AJ111" s="37">
        <f>SUMIF('R-Existing'!$B$12:$B$461,$B111,'R-Existing'!AJ$12:AJ$461)</f>
        <v>0</v>
      </c>
      <c r="AK111" s="37">
        <f>SUMIF('R-Existing'!$B$12:$B$461,$B111,'R-Existing'!AK$12:AK$461)</f>
        <v>0</v>
      </c>
      <c r="AL111" s="37">
        <f>SUMIF('R-Existing'!$B$12:$B$461,$B111,'R-Existing'!AL$12:AL$461)</f>
        <v>0</v>
      </c>
      <c r="AM111" s="37">
        <f>SUMIF('R-Existing'!$B$12:$B$461,$B111,'R-Existing'!AM$12:AM$461)</f>
        <v>0</v>
      </c>
      <c r="AN111" s="37">
        <f>SUMIF('R-Existing'!$B$12:$B$461,$B111,'R-Existing'!AN$12:AN$461)</f>
        <v>0</v>
      </c>
      <c r="AO111" s="37"/>
      <c r="AP111" s="37"/>
    </row>
    <row r="112" spans="1:42" x14ac:dyDescent="0.2">
      <c r="A112" s="1">
        <f t="shared" si="5"/>
        <v>8</v>
      </c>
      <c r="B112" s="101">
        <f t="shared" si="7"/>
        <v>46265</v>
      </c>
      <c r="C112" s="37">
        <f>SUMIF('R-Existing'!$B$12:$B$461,$B112,'R-Existing'!C$12:C$461)</f>
        <v>0</v>
      </c>
      <c r="D112" s="37">
        <f>SUMIF('R-Existing'!$B$12:$B$461,$B112,'R-Existing'!D$12:D$461)</f>
        <v>1934854.6</v>
      </c>
      <c r="E112" s="37">
        <f>SUMIF('R-Existing'!$B$12:$B$461,$B112,'R-Existing'!E$12:E$461)</f>
        <v>0</v>
      </c>
      <c r="F112" s="37">
        <f>SUMIF('R-Existing'!$B$12:$B$461,$B112,'R-Existing'!F$12:F$461)</f>
        <v>0</v>
      </c>
      <c r="G112" s="37">
        <f>SUMIF('R-Existing'!$B$12:$B$461,$B112,'R-Existing'!G$12:G$461)</f>
        <v>0</v>
      </c>
      <c r="H112" s="37">
        <f>SUMIF('R-Existing'!$B$12:$B$461,$B112,'R-Existing'!H$12:H$461)</f>
        <v>0</v>
      </c>
      <c r="I112" s="37">
        <f>SUMIF('R-Existing'!$B$12:$B$461,$B112,'R-Existing'!I$12:I$461)</f>
        <v>0</v>
      </c>
      <c r="J112" s="37">
        <f>SUMIF('R-Existing'!$B$12:$B$461,$B112,'R-Existing'!J$12:J$461)</f>
        <v>0</v>
      </c>
      <c r="K112" s="37">
        <f>SUMIF('R-Existing'!$B$12:$B$461,$B112,'R-Existing'!K$12:K$461)</f>
        <v>0</v>
      </c>
      <c r="L112" s="37">
        <f>SUMIF('R-Existing'!$B$12:$B$461,$B112,'R-Existing'!L$12:L$461)</f>
        <v>0</v>
      </c>
      <c r="M112" s="37">
        <f>SUMIF('R-Existing'!$B$12:$B$461,$B112,'R-Existing'!M$12:M$461)</f>
        <v>0</v>
      </c>
      <c r="N112" s="37">
        <f>SUMIF('R-Existing'!$B$12:$B$461,$B112,'R-Existing'!N$12:N$461)</f>
        <v>0</v>
      </c>
      <c r="O112" s="37">
        <f>SUMIF('R-Existing'!$B$12:$B$461,$B112,'R-Existing'!O$12:O$461)</f>
        <v>0</v>
      </c>
      <c r="P112" s="37">
        <f>SUMIF('R-Existing'!$B$12:$B$461,$B112,'R-Existing'!P$12:P$461)</f>
        <v>0</v>
      </c>
      <c r="Q112" s="37">
        <f>SUMIF('R-Existing'!$B$12:$B$461,$B112,'R-Existing'!Q$12:Q$461)</f>
        <v>0</v>
      </c>
      <c r="R112" s="37">
        <f>SUMIF('R-Existing'!$B$12:$B$461,$B112,'R-Existing'!R$12:R$461)</f>
        <v>0</v>
      </c>
      <c r="S112" s="37">
        <f>SUMIF('R-Existing'!$B$12:$B$461,$B112,'R-Existing'!S$12:S$461)</f>
        <v>0</v>
      </c>
      <c r="T112" s="37">
        <f>SUMIF('R-Existing'!$B$12:$B$461,$B112,'R-Existing'!T$12:T$461)</f>
        <v>0</v>
      </c>
      <c r="U112" s="37">
        <f>SUMIF('R-Existing'!$B$12:$B$461,$B112,'R-Existing'!U$12:U$461)</f>
        <v>1</v>
      </c>
      <c r="V112" s="37">
        <f>SUMIF('R-Existing'!$B$12:$B$461,$B112,'R-Existing'!V$12:V$461)</f>
        <v>0</v>
      </c>
      <c r="W112" s="37">
        <f>SUMIF('R-Existing'!$B$12:$B$461,$B112,'R-Existing'!W$12:W$461)</f>
        <v>0</v>
      </c>
      <c r="X112" s="37">
        <f>SUMIF('R-Existing'!$B$12:$B$461,$B112,'R-Existing'!X$12:X$461)</f>
        <v>209</v>
      </c>
      <c r="Y112" s="37">
        <f>SUMIF('R-Existing'!$B$12:$B$461,$B112,'R-Existing'!Y$12:Y$461)</f>
        <v>0</v>
      </c>
      <c r="Z112" s="37">
        <f>SUMIF('R-Existing'!$B$12:$B$461,$B112,'R-Existing'!Z$12:Z$461)</f>
        <v>0</v>
      </c>
      <c r="AA112" s="37">
        <f>SUMIF('R-Existing'!$B$12:$B$461,$B112,'R-Existing'!AA$12:AA$461)</f>
        <v>0</v>
      </c>
      <c r="AB112" s="37">
        <f>SUMIF('R-Existing'!$B$12:$B$461,$B112,'R-Existing'!AB$12:AB$461)</f>
        <v>0</v>
      </c>
      <c r="AC112" s="37">
        <f>SUMIF('R-Existing'!$B$12:$B$461,$B112,'R-Existing'!AC$12:AC$461)</f>
        <v>0</v>
      </c>
      <c r="AD112" s="37">
        <f>SUMIF('R-Existing'!$B$12:$B$461,$B112,'R-Existing'!AD$12:AD$461)</f>
        <v>0</v>
      </c>
      <c r="AE112" s="56">
        <f>SUMIF('R-Existing'!$B$12:$B$461,$B112,'R-Existing'!AE$12:AE$461)</f>
        <v>9.6699999999999994E-2</v>
      </c>
      <c r="AF112" s="37">
        <f>SUMIF('R-Existing'!$B$12:$B$461,$B112,'R-Existing'!AF$12:AF$461)</f>
        <v>0</v>
      </c>
      <c r="AG112" s="37">
        <f>SUMIF('R-Existing'!$B$12:$B$461,$B112,'R-Existing'!AG$12:AG$461)</f>
        <v>0</v>
      </c>
      <c r="AH112" s="37">
        <f>SUMIF('R-Existing'!$B$12:$B$461,$B112,'R-Existing'!AH$12:AH$461)</f>
        <v>0</v>
      </c>
      <c r="AI112" s="37">
        <f>SUMIF('R-Existing'!$B$12:$B$461,$B112,'R-Existing'!AI$12:AI$461)</f>
        <v>0</v>
      </c>
      <c r="AJ112" s="37">
        <f>SUMIF('R-Existing'!$B$12:$B$461,$B112,'R-Existing'!AJ$12:AJ$461)</f>
        <v>0</v>
      </c>
      <c r="AK112" s="37">
        <f>SUMIF('R-Existing'!$B$12:$B$461,$B112,'R-Existing'!AK$12:AK$461)</f>
        <v>0</v>
      </c>
      <c r="AL112" s="37">
        <f>SUMIF('R-Existing'!$B$12:$B$461,$B112,'R-Existing'!AL$12:AL$461)</f>
        <v>0</v>
      </c>
      <c r="AM112" s="37">
        <f>SUMIF('R-Existing'!$B$12:$B$461,$B112,'R-Existing'!AM$12:AM$461)</f>
        <v>0</v>
      </c>
      <c r="AN112" s="37">
        <f>SUMIF('R-Existing'!$B$12:$B$461,$B112,'R-Existing'!AN$12:AN$461)</f>
        <v>0</v>
      </c>
      <c r="AO112" s="37"/>
      <c r="AP112" s="37"/>
    </row>
    <row r="113" spans="1:42" x14ac:dyDescent="0.2">
      <c r="A113" s="1">
        <f t="shared" si="5"/>
        <v>9</v>
      </c>
      <c r="B113" s="101">
        <f t="shared" si="7"/>
        <v>46295</v>
      </c>
      <c r="C113" s="37">
        <f>SUMIF('R-Existing'!$B$12:$B$461,$B113,'R-Existing'!C$12:C$461)</f>
        <v>0</v>
      </c>
      <c r="D113" s="37">
        <f>SUMIF('R-Existing'!$B$12:$B$461,$B113,'R-Existing'!D$12:D$461)</f>
        <v>1934854.6</v>
      </c>
      <c r="E113" s="37">
        <f>SUMIF('R-Existing'!$B$12:$B$461,$B113,'R-Existing'!E$12:E$461)</f>
        <v>0</v>
      </c>
      <c r="F113" s="37">
        <f>SUMIF('R-Existing'!$B$12:$B$461,$B113,'R-Existing'!F$12:F$461)</f>
        <v>0</v>
      </c>
      <c r="G113" s="37">
        <f>SUMIF('R-Existing'!$B$12:$B$461,$B113,'R-Existing'!G$12:G$461)</f>
        <v>0</v>
      </c>
      <c r="H113" s="37">
        <f>SUMIF('R-Existing'!$B$12:$B$461,$B113,'R-Existing'!H$12:H$461)</f>
        <v>0</v>
      </c>
      <c r="I113" s="37">
        <f>SUMIF('R-Existing'!$B$12:$B$461,$B113,'R-Existing'!I$12:I$461)</f>
        <v>0</v>
      </c>
      <c r="J113" s="37">
        <f>SUMIF('R-Existing'!$B$12:$B$461,$B113,'R-Existing'!J$12:J$461)</f>
        <v>0</v>
      </c>
      <c r="K113" s="37">
        <f>SUMIF('R-Existing'!$B$12:$B$461,$B113,'R-Existing'!K$12:K$461)</f>
        <v>0</v>
      </c>
      <c r="L113" s="37">
        <f>SUMIF('R-Existing'!$B$12:$B$461,$B113,'R-Existing'!L$12:L$461)</f>
        <v>0</v>
      </c>
      <c r="M113" s="37">
        <f>SUMIF('R-Existing'!$B$12:$B$461,$B113,'R-Existing'!M$12:M$461)</f>
        <v>0</v>
      </c>
      <c r="N113" s="37">
        <f>SUMIF('R-Existing'!$B$12:$B$461,$B113,'R-Existing'!N$12:N$461)</f>
        <v>0</v>
      </c>
      <c r="O113" s="37">
        <f>SUMIF('R-Existing'!$B$12:$B$461,$B113,'R-Existing'!O$12:O$461)</f>
        <v>0</v>
      </c>
      <c r="P113" s="37">
        <f>SUMIF('R-Existing'!$B$12:$B$461,$B113,'R-Existing'!P$12:P$461)</f>
        <v>0</v>
      </c>
      <c r="Q113" s="37">
        <f>SUMIF('R-Existing'!$B$12:$B$461,$B113,'R-Existing'!Q$12:Q$461)</f>
        <v>0</v>
      </c>
      <c r="R113" s="37">
        <f>SUMIF('R-Existing'!$B$12:$B$461,$B113,'R-Existing'!R$12:R$461)</f>
        <v>0</v>
      </c>
      <c r="S113" s="37">
        <f>SUMIF('R-Existing'!$B$12:$B$461,$B113,'R-Existing'!S$12:S$461)</f>
        <v>0</v>
      </c>
      <c r="T113" s="37">
        <f>SUMIF('R-Existing'!$B$12:$B$461,$B113,'R-Existing'!T$12:T$461)</f>
        <v>0</v>
      </c>
      <c r="U113" s="37">
        <f>SUMIF('R-Existing'!$B$12:$B$461,$B113,'R-Existing'!U$12:U$461)</f>
        <v>1</v>
      </c>
      <c r="V113" s="37">
        <f>SUMIF('R-Existing'!$B$12:$B$461,$B113,'R-Existing'!V$12:V$461)</f>
        <v>0</v>
      </c>
      <c r="W113" s="37">
        <f>SUMIF('R-Existing'!$B$12:$B$461,$B113,'R-Existing'!W$12:W$461)</f>
        <v>0</v>
      </c>
      <c r="X113" s="37">
        <f>SUMIF('R-Existing'!$B$12:$B$461,$B113,'R-Existing'!X$12:X$461)</f>
        <v>209</v>
      </c>
      <c r="Y113" s="37">
        <f>SUMIF('R-Existing'!$B$12:$B$461,$B113,'R-Existing'!Y$12:Y$461)</f>
        <v>0</v>
      </c>
      <c r="Z113" s="37">
        <f>SUMIF('R-Existing'!$B$12:$B$461,$B113,'R-Existing'!Z$12:Z$461)</f>
        <v>0</v>
      </c>
      <c r="AA113" s="37">
        <f>SUMIF('R-Existing'!$B$12:$B$461,$B113,'R-Existing'!AA$12:AA$461)</f>
        <v>0</v>
      </c>
      <c r="AB113" s="37">
        <f>SUMIF('R-Existing'!$B$12:$B$461,$B113,'R-Existing'!AB$12:AB$461)</f>
        <v>0</v>
      </c>
      <c r="AC113" s="37">
        <f>SUMIF('R-Existing'!$B$12:$B$461,$B113,'R-Existing'!AC$12:AC$461)</f>
        <v>0</v>
      </c>
      <c r="AD113" s="37">
        <f>SUMIF('R-Existing'!$B$12:$B$461,$B113,'R-Existing'!AD$12:AD$461)</f>
        <v>0</v>
      </c>
      <c r="AE113" s="56">
        <f>SUMIF('R-Existing'!$B$12:$B$461,$B113,'R-Existing'!AE$12:AE$461)</f>
        <v>9.6699999999999994E-2</v>
      </c>
      <c r="AF113" s="37">
        <f>SUMIF('R-Existing'!$B$12:$B$461,$B113,'R-Existing'!AF$12:AF$461)</f>
        <v>0</v>
      </c>
      <c r="AG113" s="37">
        <f>SUMIF('R-Existing'!$B$12:$B$461,$B113,'R-Existing'!AG$12:AG$461)</f>
        <v>0</v>
      </c>
      <c r="AH113" s="37">
        <f>SUMIF('R-Existing'!$B$12:$B$461,$B113,'R-Existing'!AH$12:AH$461)</f>
        <v>0</v>
      </c>
      <c r="AI113" s="37">
        <f>SUMIF('R-Existing'!$B$12:$B$461,$B113,'R-Existing'!AI$12:AI$461)</f>
        <v>0</v>
      </c>
      <c r="AJ113" s="37">
        <f>SUMIF('R-Existing'!$B$12:$B$461,$B113,'R-Existing'!AJ$12:AJ$461)</f>
        <v>0</v>
      </c>
      <c r="AK113" s="37">
        <f>SUMIF('R-Existing'!$B$12:$B$461,$B113,'R-Existing'!AK$12:AK$461)</f>
        <v>0</v>
      </c>
      <c r="AL113" s="37">
        <f>SUMIF('R-Existing'!$B$12:$B$461,$B113,'R-Existing'!AL$12:AL$461)</f>
        <v>0</v>
      </c>
      <c r="AM113" s="37">
        <f>SUMIF('R-Existing'!$B$12:$B$461,$B113,'R-Existing'!AM$12:AM$461)</f>
        <v>0</v>
      </c>
      <c r="AN113" s="37">
        <f>SUMIF('R-Existing'!$B$12:$B$461,$B113,'R-Existing'!AN$12:AN$461)</f>
        <v>0</v>
      </c>
      <c r="AO113" s="37"/>
      <c r="AP113" s="37"/>
    </row>
    <row r="114" spans="1:42" x14ac:dyDescent="0.2">
      <c r="A114" s="1">
        <f t="shared" si="5"/>
        <v>10</v>
      </c>
      <c r="B114" s="101">
        <f t="shared" si="7"/>
        <v>46326</v>
      </c>
      <c r="C114" s="37">
        <f>SUMIF('R-Existing'!$B$12:$B$461,$B114,'R-Existing'!C$12:C$461)</f>
        <v>0</v>
      </c>
      <c r="D114" s="37">
        <f>SUMIF('R-Existing'!$B$12:$B$461,$B114,'R-Existing'!D$12:D$461)</f>
        <v>1934854.6</v>
      </c>
      <c r="E114" s="37">
        <f>SUMIF('R-Existing'!$B$12:$B$461,$B114,'R-Existing'!E$12:E$461)</f>
        <v>0</v>
      </c>
      <c r="F114" s="37">
        <f>SUMIF('R-Existing'!$B$12:$B$461,$B114,'R-Existing'!F$12:F$461)</f>
        <v>0</v>
      </c>
      <c r="G114" s="37">
        <f>SUMIF('R-Existing'!$B$12:$B$461,$B114,'R-Existing'!G$12:G$461)</f>
        <v>0</v>
      </c>
      <c r="H114" s="37">
        <f>SUMIF('R-Existing'!$B$12:$B$461,$B114,'R-Existing'!H$12:H$461)</f>
        <v>0</v>
      </c>
      <c r="I114" s="37">
        <f>SUMIF('R-Existing'!$B$12:$B$461,$B114,'R-Existing'!I$12:I$461)</f>
        <v>0</v>
      </c>
      <c r="J114" s="37">
        <f>SUMIF('R-Existing'!$B$12:$B$461,$B114,'R-Existing'!J$12:J$461)</f>
        <v>0</v>
      </c>
      <c r="K114" s="37">
        <f>SUMIF('R-Existing'!$B$12:$B$461,$B114,'R-Existing'!K$12:K$461)</f>
        <v>0</v>
      </c>
      <c r="L114" s="37">
        <f>SUMIF('R-Existing'!$B$12:$B$461,$B114,'R-Existing'!L$12:L$461)</f>
        <v>0</v>
      </c>
      <c r="M114" s="37">
        <f>SUMIF('R-Existing'!$B$12:$B$461,$B114,'R-Existing'!M$12:M$461)</f>
        <v>0</v>
      </c>
      <c r="N114" s="37">
        <f>SUMIF('R-Existing'!$B$12:$B$461,$B114,'R-Existing'!N$12:N$461)</f>
        <v>0</v>
      </c>
      <c r="O114" s="37">
        <f>SUMIF('R-Existing'!$B$12:$B$461,$B114,'R-Existing'!O$12:O$461)</f>
        <v>0</v>
      </c>
      <c r="P114" s="37">
        <f>SUMIF('R-Existing'!$B$12:$B$461,$B114,'R-Existing'!P$12:P$461)</f>
        <v>0</v>
      </c>
      <c r="Q114" s="37">
        <f>SUMIF('R-Existing'!$B$12:$B$461,$B114,'R-Existing'!Q$12:Q$461)</f>
        <v>0</v>
      </c>
      <c r="R114" s="37">
        <f>SUMIF('R-Existing'!$B$12:$B$461,$B114,'R-Existing'!R$12:R$461)</f>
        <v>0</v>
      </c>
      <c r="S114" s="37">
        <f>SUMIF('R-Existing'!$B$12:$B$461,$B114,'R-Existing'!S$12:S$461)</f>
        <v>0</v>
      </c>
      <c r="T114" s="37">
        <f>SUMIF('R-Existing'!$B$12:$B$461,$B114,'R-Existing'!T$12:T$461)</f>
        <v>0</v>
      </c>
      <c r="U114" s="37">
        <f>SUMIF('R-Existing'!$B$12:$B$461,$B114,'R-Existing'!U$12:U$461)</f>
        <v>1</v>
      </c>
      <c r="V114" s="37">
        <f>SUMIF('R-Existing'!$B$12:$B$461,$B114,'R-Existing'!V$12:V$461)</f>
        <v>0</v>
      </c>
      <c r="W114" s="37">
        <f>SUMIF('R-Existing'!$B$12:$B$461,$B114,'R-Existing'!W$12:W$461)</f>
        <v>0</v>
      </c>
      <c r="X114" s="37">
        <f>SUMIF('R-Existing'!$B$12:$B$461,$B114,'R-Existing'!X$12:X$461)</f>
        <v>209</v>
      </c>
      <c r="Y114" s="37">
        <f>SUMIF('R-Existing'!$B$12:$B$461,$B114,'R-Existing'!Y$12:Y$461)</f>
        <v>0</v>
      </c>
      <c r="Z114" s="37">
        <f>SUMIF('R-Existing'!$B$12:$B$461,$B114,'R-Existing'!Z$12:Z$461)</f>
        <v>0</v>
      </c>
      <c r="AA114" s="37">
        <f>SUMIF('R-Existing'!$B$12:$B$461,$B114,'R-Existing'!AA$12:AA$461)</f>
        <v>0</v>
      </c>
      <c r="AB114" s="37">
        <f>SUMIF('R-Existing'!$B$12:$B$461,$B114,'R-Existing'!AB$12:AB$461)</f>
        <v>0</v>
      </c>
      <c r="AC114" s="37">
        <f>SUMIF('R-Existing'!$B$12:$B$461,$B114,'R-Existing'!AC$12:AC$461)</f>
        <v>0</v>
      </c>
      <c r="AD114" s="37">
        <f>SUMIF('R-Existing'!$B$12:$B$461,$B114,'R-Existing'!AD$12:AD$461)</f>
        <v>0</v>
      </c>
      <c r="AE114" s="56">
        <f>SUMIF('R-Existing'!$B$12:$B$461,$B114,'R-Existing'!AE$12:AE$461)</f>
        <v>9.6699999999999994E-2</v>
      </c>
      <c r="AF114" s="37">
        <f>SUMIF('R-Existing'!$B$12:$B$461,$B114,'R-Existing'!AF$12:AF$461)</f>
        <v>0</v>
      </c>
      <c r="AG114" s="37">
        <f>SUMIF('R-Existing'!$B$12:$B$461,$B114,'R-Existing'!AG$12:AG$461)</f>
        <v>0</v>
      </c>
      <c r="AH114" s="37">
        <f>SUMIF('R-Existing'!$B$12:$B$461,$B114,'R-Existing'!AH$12:AH$461)</f>
        <v>0</v>
      </c>
      <c r="AI114" s="37">
        <f>SUMIF('R-Existing'!$B$12:$B$461,$B114,'R-Existing'!AI$12:AI$461)</f>
        <v>0</v>
      </c>
      <c r="AJ114" s="37">
        <f>SUMIF('R-Existing'!$B$12:$B$461,$B114,'R-Existing'!AJ$12:AJ$461)</f>
        <v>0</v>
      </c>
      <c r="AK114" s="37">
        <f>SUMIF('R-Existing'!$B$12:$B$461,$B114,'R-Existing'!AK$12:AK$461)</f>
        <v>0</v>
      </c>
      <c r="AL114" s="37">
        <f>SUMIF('R-Existing'!$B$12:$B$461,$B114,'R-Existing'!AL$12:AL$461)</f>
        <v>0</v>
      </c>
      <c r="AM114" s="37">
        <f>SUMIF('R-Existing'!$B$12:$B$461,$B114,'R-Existing'!AM$12:AM$461)</f>
        <v>0</v>
      </c>
      <c r="AN114" s="37">
        <f>SUMIF('R-Existing'!$B$12:$B$461,$B114,'R-Existing'!AN$12:AN$461)</f>
        <v>0</v>
      </c>
      <c r="AO114" s="37"/>
      <c r="AP114" s="37"/>
    </row>
    <row r="115" spans="1:42" x14ac:dyDescent="0.2">
      <c r="A115" s="1">
        <f t="shared" si="5"/>
        <v>11</v>
      </c>
      <c r="B115" s="101">
        <f t="shared" si="7"/>
        <v>46356</v>
      </c>
      <c r="C115" s="37">
        <f>SUMIF('R-Existing'!$B$12:$B$461,$B115,'R-Existing'!C$12:C$461)</f>
        <v>0</v>
      </c>
      <c r="D115" s="37">
        <f>SUMIF('R-Existing'!$B$12:$B$461,$B115,'R-Existing'!D$12:D$461)</f>
        <v>1934854.6</v>
      </c>
      <c r="E115" s="37">
        <f>SUMIF('R-Existing'!$B$12:$B$461,$B115,'R-Existing'!E$12:E$461)</f>
        <v>0</v>
      </c>
      <c r="F115" s="37">
        <f>SUMIF('R-Existing'!$B$12:$B$461,$B115,'R-Existing'!F$12:F$461)</f>
        <v>0</v>
      </c>
      <c r="G115" s="37">
        <f>SUMIF('R-Existing'!$B$12:$B$461,$B115,'R-Existing'!G$12:G$461)</f>
        <v>0</v>
      </c>
      <c r="H115" s="37">
        <f>SUMIF('R-Existing'!$B$12:$B$461,$B115,'R-Existing'!H$12:H$461)</f>
        <v>0</v>
      </c>
      <c r="I115" s="37">
        <f>SUMIF('R-Existing'!$B$12:$B$461,$B115,'R-Existing'!I$12:I$461)</f>
        <v>0</v>
      </c>
      <c r="J115" s="37">
        <f>SUMIF('R-Existing'!$B$12:$B$461,$B115,'R-Existing'!J$12:J$461)</f>
        <v>0</v>
      </c>
      <c r="K115" s="37">
        <f>SUMIF('R-Existing'!$B$12:$B$461,$B115,'R-Existing'!K$12:K$461)</f>
        <v>0</v>
      </c>
      <c r="L115" s="37">
        <f>SUMIF('R-Existing'!$B$12:$B$461,$B115,'R-Existing'!L$12:L$461)</f>
        <v>0</v>
      </c>
      <c r="M115" s="37">
        <f>SUMIF('R-Existing'!$B$12:$B$461,$B115,'R-Existing'!M$12:M$461)</f>
        <v>0</v>
      </c>
      <c r="N115" s="37">
        <f>SUMIF('R-Existing'!$B$12:$B$461,$B115,'R-Existing'!N$12:N$461)</f>
        <v>0</v>
      </c>
      <c r="O115" s="37">
        <f>SUMIF('R-Existing'!$B$12:$B$461,$B115,'R-Existing'!O$12:O$461)</f>
        <v>0</v>
      </c>
      <c r="P115" s="37">
        <f>SUMIF('R-Existing'!$B$12:$B$461,$B115,'R-Existing'!P$12:P$461)</f>
        <v>0</v>
      </c>
      <c r="Q115" s="37">
        <f>SUMIF('R-Existing'!$B$12:$B$461,$B115,'R-Existing'!Q$12:Q$461)</f>
        <v>0</v>
      </c>
      <c r="R115" s="37">
        <f>SUMIF('R-Existing'!$B$12:$B$461,$B115,'R-Existing'!R$12:R$461)</f>
        <v>0</v>
      </c>
      <c r="S115" s="37">
        <f>SUMIF('R-Existing'!$B$12:$B$461,$B115,'R-Existing'!S$12:S$461)</f>
        <v>0</v>
      </c>
      <c r="T115" s="37">
        <f>SUMIF('R-Existing'!$B$12:$B$461,$B115,'R-Existing'!T$12:T$461)</f>
        <v>0</v>
      </c>
      <c r="U115" s="37">
        <f>SUMIF('R-Existing'!$B$12:$B$461,$B115,'R-Existing'!U$12:U$461)</f>
        <v>1</v>
      </c>
      <c r="V115" s="37">
        <f>SUMIF('R-Existing'!$B$12:$B$461,$B115,'R-Existing'!V$12:V$461)</f>
        <v>0</v>
      </c>
      <c r="W115" s="37">
        <f>SUMIF('R-Existing'!$B$12:$B$461,$B115,'R-Existing'!W$12:W$461)</f>
        <v>0</v>
      </c>
      <c r="X115" s="37">
        <f>SUMIF('R-Existing'!$B$12:$B$461,$B115,'R-Existing'!X$12:X$461)</f>
        <v>209</v>
      </c>
      <c r="Y115" s="37">
        <f>SUMIF('R-Existing'!$B$12:$B$461,$B115,'R-Existing'!Y$12:Y$461)</f>
        <v>0</v>
      </c>
      <c r="Z115" s="37">
        <f>SUMIF('R-Existing'!$B$12:$B$461,$B115,'R-Existing'!Z$12:Z$461)</f>
        <v>0</v>
      </c>
      <c r="AA115" s="37">
        <f>SUMIF('R-Existing'!$B$12:$B$461,$B115,'R-Existing'!AA$12:AA$461)</f>
        <v>0</v>
      </c>
      <c r="AB115" s="37">
        <f>SUMIF('R-Existing'!$B$12:$B$461,$B115,'R-Existing'!AB$12:AB$461)</f>
        <v>0</v>
      </c>
      <c r="AC115" s="37">
        <f>SUMIF('R-Existing'!$B$12:$B$461,$B115,'R-Existing'!AC$12:AC$461)</f>
        <v>0</v>
      </c>
      <c r="AD115" s="37">
        <f>SUMIF('R-Existing'!$B$12:$B$461,$B115,'R-Existing'!AD$12:AD$461)</f>
        <v>0</v>
      </c>
      <c r="AE115" s="56">
        <f>SUMIF('R-Existing'!$B$12:$B$461,$B115,'R-Existing'!AE$12:AE$461)</f>
        <v>9.6699999999999994E-2</v>
      </c>
      <c r="AF115" s="37">
        <f>SUMIF('R-Existing'!$B$12:$B$461,$B115,'R-Existing'!AF$12:AF$461)</f>
        <v>0</v>
      </c>
      <c r="AG115" s="37">
        <f>SUMIF('R-Existing'!$B$12:$B$461,$B115,'R-Existing'!AG$12:AG$461)</f>
        <v>0</v>
      </c>
      <c r="AH115" s="37">
        <f>SUMIF('R-Existing'!$B$12:$B$461,$B115,'R-Existing'!AH$12:AH$461)</f>
        <v>0</v>
      </c>
      <c r="AI115" s="37">
        <f>SUMIF('R-Existing'!$B$12:$B$461,$B115,'R-Existing'!AI$12:AI$461)</f>
        <v>0</v>
      </c>
      <c r="AJ115" s="37">
        <f>SUMIF('R-Existing'!$B$12:$B$461,$B115,'R-Existing'!AJ$12:AJ$461)</f>
        <v>0</v>
      </c>
      <c r="AK115" s="37">
        <f>SUMIF('R-Existing'!$B$12:$B$461,$B115,'R-Existing'!AK$12:AK$461)</f>
        <v>0</v>
      </c>
      <c r="AL115" s="37">
        <f>SUMIF('R-Existing'!$B$12:$B$461,$B115,'R-Existing'!AL$12:AL$461)</f>
        <v>0</v>
      </c>
      <c r="AM115" s="37">
        <f>SUMIF('R-Existing'!$B$12:$B$461,$B115,'R-Existing'!AM$12:AM$461)</f>
        <v>0</v>
      </c>
      <c r="AN115" s="37">
        <f>SUMIF('R-Existing'!$B$12:$B$461,$B115,'R-Existing'!AN$12:AN$461)</f>
        <v>0</v>
      </c>
      <c r="AO115" s="37"/>
      <c r="AP115" s="37"/>
    </row>
    <row r="116" spans="1:42" x14ac:dyDescent="0.2">
      <c r="A116" s="1">
        <f t="shared" si="5"/>
        <v>12</v>
      </c>
      <c r="B116" s="101">
        <f t="shared" si="7"/>
        <v>46387</v>
      </c>
      <c r="C116" s="37">
        <f>SUMIF('R-Existing'!$B$12:$B$461,$B116,'R-Existing'!C$12:C$461)</f>
        <v>0</v>
      </c>
      <c r="D116" s="37">
        <f>SUMIF('R-Existing'!$B$12:$B$461,$B116,'R-Existing'!D$12:D$461)</f>
        <v>1934854.6</v>
      </c>
      <c r="E116" s="37">
        <f>SUMIF('R-Existing'!$B$12:$B$461,$B116,'R-Existing'!E$12:E$461)</f>
        <v>0</v>
      </c>
      <c r="F116" s="37">
        <f>SUMIF('R-Existing'!$B$12:$B$461,$B116,'R-Existing'!F$12:F$461)</f>
        <v>0</v>
      </c>
      <c r="G116" s="37">
        <f>SUMIF('R-Existing'!$B$12:$B$461,$B116,'R-Existing'!G$12:G$461)</f>
        <v>0</v>
      </c>
      <c r="H116" s="37">
        <f>SUMIF('R-Existing'!$B$12:$B$461,$B116,'R-Existing'!H$12:H$461)</f>
        <v>0</v>
      </c>
      <c r="I116" s="37">
        <f>SUMIF('R-Existing'!$B$12:$B$461,$B116,'R-Existing'!I$12:I$461)</f>
        <v>0</v>
      </c>
      <c r="J116" s="37">
        <f>SUMIF('R-Existing'!$B$12:$B$461,$B116,'R-Existing'!J$12:J$461)</f>
        <v>0</v>
      </c>
      <c r="K116" s="37">
        <f>SUMIF('R-Existing'!$B$12:$B$461,$B116,'R-Existing'!K$12:K$461)</f>
        <v>0</v>
      </c>
      <c r="L116" s="37">
        <f>SUMIF('R-Existing'!$B$12:$B$461,$B116,'R-Existing'!L$12:L$461)</f>
        <v>0</v>
      </c>
      <c r="M116" s="37">
        <f>SUMIF('R-Existing'!$B$12:$B$461,$B116,'R-Existing'!M$12:M$461)</f>
        <v>0</v>
      </c>
      <c r="N116" s="37">
        <f>SUMIF('R-Existing'!$B$12:$B$461,$B116,'R-Existing'!N$12:N$461)</f>
        <v>0</v>
      </c>
      <c r="O116" s="37">
        <f>SUMIF('R-Existing'!$B$12:$B$461,$B116,'R-Existing'!O$12:O$461)</f>
        <v>0</v>
      </c>
      <c r="P116" s="37">
        <f>SUMIF('R-Existing'!$B$12:$B$461,$B116,'R-Existing'!P$12:P$461)</f>
        <v>0</v>
      </c>
      <c r="Q116" s="37">
        <f>SUMIF('R-Existing'!$B$12:$B$461,$B116,'R-Existing'!Q$12:Q$461)</f>
        <v>0</v>
      </c>
      <c r="R116" s="37">
        <f>SUMIF('R-Existing'!$B$12:$B$461,$B116,'R-Existing'!R$12:R$461)</f>
        <v>0</v>
      </c>
      <c r="S116" s="37">
        <f>SUMIF('R-Existing'!$B$12:$B$461,$B116,'R-Existing'!S$12:S$461)</f>
        <v>0</v>
      </c>
      <c r="T116" s="37">
        <f>SUMIF('R-Existing'!$B$12:$B$461,$B116,'R-Existing'!T$12:T$461)</f>
        <v>0</v>
      </c>
      <c r="U116" s="37">
        <f>SUMIF('R-Existing'!$B$12:$B$461,$B116,'R-Existing'!U$12:U$461)</f>
        <v>1</v>
      </c>
      <c r="V116" s="37">
        <f>SUMIF('R-Existing'!$B$12:$B$461,$B116,'R-Existing'!V$12:V$461)</f>
        <v>0</v>
      </c>
      <c r="W116" s="37">
        <f>SUMIF('R-Existing'!$B$12:$B$461,$B116,'R-Existing'!W$12:W$461)</f>
        <v>0</v>
      </c>
      <c r="X116" s="37">
        <f>SUMIF('R-Existing'!$B$12:$B$461,$B116,'R-Existing'!X$12:X$461)</f>
        <v>209</v>
      </c>
      <c r="Y116" s="37">
        <f>SUMIF('R-Existing'!$B$12:$B$461,$B116,'R-Existing'!Y$12:Y$461)</f>
        <v>0</v>
      </c>
      <c r="Z116" s="37">
        <f>SUMIF('R-Existing'!$B$12:$B$461,$B116,'R-Existing'!Z$12:Z$461)</f>
        <v>0</v>
      </c>
      <c r="AA116" s="37">
        <f>SUMIF('R-Existing'!$B$12:$B$461,$B116,'R-Existing'!AA$12:AA$461)</f>
        <v>0</v>
      </c>
      <c r="AB116" s="37">
        <f>SUMIF('R-Existing'!$B$12:$B$461,$B116,'R-Existing'!AB$12:AB$461)</f>
        <v>0</v>
      </c>
      <c r="AC116" s="37">
        <f>SUMIF('R-Existing'!$B$12:$B$461,$B116,'R-Existing'!AC$12:AC$461)</f>
        <v>0</v>
      </c>
      <c r="AD116" s="37">
        <f>SUMIF('R-Existing'!$B$12:$B$461,$B116,'R-Existing'!AD$12:AD$461)</f>
        <v>0</v>
      </c>
      <c r="AE116" s="56">
        <f>SUMIF('R-Existing'!$B$12:$B$461,$B116,'R-Existing'!AE$12:AE$461)</f>
        <v>9.6699999999999994E-2</v>
      </c>
      <c r="AF116" s="37">
        <f>SUMIF('R-Existing'!$B$12:$B$461,$B116,'R-Existing'!AF$12:AF$461)</f>
        <v>0</v>
      </c>
      <c r="AG116" s="37">
        <f>SUMIF('R-Existing'!$B$12:$B$461,$B116,'R-Existing'!AG$12:AG$461)</f>
        <v>0</v>
      </c>
      <c r="AH116" s="37">
        <f>SUMIF('R-Existing'!$B$12:$B$461,$B116,'R-Existing'!AH$12:AH$461)</f>
        <v>0</v>
      </c>
      <c r="AI116" s="37">
        <f>SUMIF('R-Existing'!$B$12:$B$461,$B116,'R-Existing'!AI$12:AI$461)</f>
        <v>0</v>
      </c>
      <c r="AJ116" s="37">
        <f>SUMIF('R-Existing'!$B$12:$B$461,$B116,'R-Existing'!AJ$12:AJ$461)</f>
        <v>0</v>
      </c>
      <c r="AK116" s="37">
        <f>SUMIF('R-Existing'!$B$12:$B$461,$B116,'R-Existing'!AK$12:AK$461)</f>
        <v>0</v>
      </c>
      <c r="AL116" s="37">
        <f>SUMIF('R-Existing'!$B$12:$B$461,$B116,'R-Existing'!AL$12:AL$461)</f>
        <v>0</v>
      </c>
      <c r="AM116" s="37">
        <f>SUMIF('R-Existing'!$B$12:$B$461,$B116,'R-Existing'!AM$12:AM$461)</f>
        <v>0</v>
      </c>
      <c r="AN116" s="37">
        <f>SUMIF('R-Existing'!$B$12:$B$461,$B116,'R-Existing'!AN$12:AN$461)</f>
        <v>0</v>
      </c>
      <c r="AO116" s="37"/>
      <c r="AP116" s="37"/>
    </row>
    <row r="117" spans="1:42" x14ac:dyDescent="0.2">
      <c r="A117" s="1">
        <f t="shared" si="5"/>
        <v>1</v>
      </c>
      <c r="B117" s="101">
        <f t="shared" si="7"/>
        <v>46418</v>
      </c>
      <c r="C117" s="37">
        <f>SUMIF('R-Existing'!$B$12:$B$461,$B117,'R-Existing'!C$12:C$461)</f>
        <v>0</v>
      </c>
      <c r="D117" s="37">
        <f>SUMIF('R-Existing'!$B$12:$B$461,$B117,'R-Existing'!D$12:D$461)</f>
        <v>1934854.6</v>
      </c>
      <c r="E117" s="37">
        <f>SUMIF('R-Existing'!$B$12:$B$461,$B117,'R-Existing'!E$12:E$461)</f>
        <v>0</v>
      </c>
      <c r="F117" s="37">
        <f>SUMIF('R-Existing'!$B$12:$B$461,$B117,'R-Existing'!F$12:F$461)</f>
        <v>0</v>
      </c>
      <c r="G117" s="37">
        <f>SUMIF('R-Existing'!$B$12:$B$461,$B117,'R-Existing'!G$12:G$461)</f>
        <v>0</v>
      </c>
      <c r="H117" s="37">
        <f>SUMIF('R-Existing'!$B$12:$B$461,$B117,'R-Existing'!H$12:H$461)</f>
        <v>0</v>
      </c>
      <c r="I117" s="37">
        <f>SUMIF('R-Existing'!$B$12:$B$461,$B117,'R-Existing'!I$12:I$461)</f>
        <v>0</v>
      </c>
      <c r="J117" s="37">
        <f>SUMIF('R-Existing'!$B$12:$B$461,$B117,'R-Existing'!J$12:J$461)</f>
        <v>0</v>
      </c>
      <c r="K117" s="37">
        <f>SUMIF('R-Existing'!$B$12:$B$461,$B117,'R-Existing'!K$12:K$461)</f>
        <v>0</v>
      </c>
      <c r="L117" s="37">
        <f>SUMIF('R-Existing'!$B$12:$B$461,$B117,'R-Existing'!L$12:L$461)</f>
        <v>0</v>
      </c>
      <c r="M117" s="37">
        <f>SUMIF('R-Existing'!$B$12:$B$461,$B117,'R-Existing'!M$12:M$461)</f>
        <v>0</v>
      </c>
      <c r="N117" s="37">
        <f>SUMIF('R-Existing'!$B$12:$B$461,$B117,'R-Existing'!N$12:N$461)</f>
        <v>0</v>
      </c>
      <c r="O117" s="37">
        <f>SUMIF('R-Existing'!$B$12:$B$461,$B117,'R-Existing'!O$12:O$461)</f>
        <v>0</v>
      </c>
      <c r="P117" s="37">
        <f>SUMIF('R-Existing'!$B$12:$B$461,$B117,'R-Existing'!P$12:P$461)</f>
        <v>0</v>
      </c>
      <c r="Q117" s="37">
        <f>SUMIF('R-Existing'!$B$12:$B$461,$B117,'R-Existing'!Q$12:Q$461)</f>
        <v>0</v>
      </c>
      <c r="R117" s="37">
        <f>SUMIF('R-Existing'!$B$12:$B$461,$B117,'R-Existing'!R$12:R$461)</f>
        <v>0</v>
      </c>
      <c r="S117" s="37">
        <f>SUMIF('R-Existing'!$B$12:$B$461,$B117,'R-Existing'!S$12:S$461)</f>
        <v>0</v>
      </c>
      <c r="T117" s="37">
        <f>SUMIF('R-Existing'!$B$12:$B$461,$B117,'R-Existing'!T$12:T$461)</f>
        <v>0</v>
      </c>
      <c r="U117" s="37">
        <f>SUMIF('R-Existing'!$B$12:$B$461,$B117,'R-Existing'!U$12:U$461)</f>
        <v>1</v>
      </c>
      <c r="V117" s="37">
        <f>SUMIF('R-Existing'!$B$12:$B$461,$B117,'R-Existing'!V$12:V$461)</f>
        <v>0</v>
      </c>
      <c r="W117" s="37">
        <f>SUMIF('R-Existing'!$B$12:$B$461,$B117,'R-Existing'!W$12:W$461)</f>
        <v>0</v>
      </c>
      <c r="X117" s="37">
        <f>SUMIF('R-Existing'!$B$12:$B$461,$B117,'R-Existing'!X$12:X$461)</f>
        <v>209</v>
      </c>
      <c r="Y117" s="37">
        <f>SUMIF('R-Existing'!$B$12:$B$461,$B117,'R-Existing'!Y$12:Y$461)</f>
        <v>0</v>
      </c>
      <c r="Z117" s="37">
        <f>SUMIF('R-Existing'!$B$12:$B$461,$B117,'R-Existing'!Z$12:Z$461)</f>
        <v>0</v>
      </c>
      <c r="AA117" s="37">
        <f>SUMIF('R-Existing'!$B$12:$B$461,$B117,'R-Existing'!AA$12:AA$461)</f>
        <v>0</v>
      </c>
      <c r="AB117" s="37">
        <f>SUMIF('R-Existing'!$B$12:$B$461,$B117,'R-Existing'!AB$12:AB$461)</f>
        <v>0</v>
      </c>
      <c r="AC117" s="37">
        <f>SUMIF('R-Existing'!$B$12:$B$461,$B117,'R-Existing'!AC$12:AC$461)</f>
        <v>0</v>
      </c>
      <c r="AD117" s="37">
        <f>SUMIF('R-Existing'!$B$12:$B$461,$B117,'R-Existing'!AD$12:AD$461)</f>
        <v>0</v>
      </c>
      <c r="AE117" s="56">
        <f>SUMIF('R-Existing'!$B$12:$B$461,$B117,'R-Existing'!AE$12:AE$461)</f>
        <v>9.6699999999999994E-2</v>
      </c>
      <c r="AF117" s="37">
        <f>SUMIF('R-Existing'!$B$12:$B$461,$B117,'R-Existing'!AF$12:AF$461)</f>
        <v>0</v>
      </c>
      <c r="AG117" s="37">
        <f>SUMIF('R-Existing'!$B$12:$B$461,$B117,'R-Existing'!AG$12:AG$461)</f>
        <v>0</v>
      </c>
      <c r="AH117" s="37">
        <f>SUMIF('R-Existing'!$B$12:$B$461,$B117,'R-Existing'!AH$12:AH$461)</f>
        <v>0</v>
      </c>
      <c r="AI117" s="37">
        <f>SUMIF('R-Existing'!$B$12:$B$461,$B117,'R-Existing'!AI$12:AI$461)</f>
        <v>0</v>
      </c>
      <c r="AJ117" s="37">
        <f>SUMIF('R-Existing'!$B$12:$B$461,$B117,'R-Existing'!AJ$12:AJ$461)</f>
        <v>0</v>
      </c>
      <c r="AK117" s="37">
        <f>SUMIF('R-Existing'!$B$12:$B$461,$B117,'R-Existing'!AK$12:AK$461)</f>
        <v>0</v>
      </c>
      <c r="AL117" s="37">
        <f>SUMIF('R-Existing'!$B$12:$B$461,$B117,'R-Existing'!AL$12:AL$461)</f>
        <v>0</v>
      </c>
      <c r="AM117" s="37">
        <f>SUMIF('R-Existing'!$B$12:$B$461,$B117,'R-Existing'!AM$12:AM$461)</f>
        <v>0</v>
      </c>
      <c r="AN117" s="37">
        <f>SUMIF('R-Existing'!$B$12:$B$461,$B117,'R-Existing'!AN$12:AN$461)</f>
        <v>0</v>
      </c>
      <c r="AO117" s="37"/>
      <c r="AP117" s="37"/>
    </row>
    <row r="118" spans="1:42" x14ac:dyDescent="0.2">
      <c r="A118" s="1">
        <f t="shared" si="5"/>
        <v>2</v>
      </c>
      <c r="B118" s="101">
        <f t="shared" si="7"/>
        <v>46446</v>
      </c>
      <c r="C118" s="37">
        <f>SUMIF('R-Existing'!$B$12:$B$461,$B118,'R-Existing'!C$12:C$461)</f>
        <v>0</v>
      </c>
      <c r="D118" s="37">
        <f>SUMIF('R-Existing'!$B$12:$B$461,$B118,'R-Existing'!D$12:D$461)</f>
        <v>1934854.6</v>
      </c>
      <c r="E118" s="37">
        <f>SUMIF('R-Existing'!$B$12:$B$461,$B118,'R-Existing'!E$12:E$461)</f>
        <v>0</v>
      </c>
      <c r="F118" s="37">
        <f>SUMIF('R-Existing'!$B$12:$B$461,$B118,'R-Existing'!F$12:F$461)</f>
        <v>0</v>
      </c>
      <c r="G118" s="37">
        <f>SUMIF('R-Existing'!$B$12:$B$461,$B118,'R-Existing'!G$12:G$461)</f>
        <v>0</v>
      </c>
      <c r="H118" s="37">
        <f>SUMIF('R-Existing'!$B$12:$B$461,$B118,'R-Existing'!H$12:H$461)</f>
        <v>0</v>
      </c>
      <c r="I118" s="37">
        <f>SUMIF('R-Existing'!$B$12:$B$461,$B118,'R-Existing'!I$12:I$461)</f>
        <v>0</v>
      </c>
      <c r="J118" s="37">
        <f>SUMIF('R-Existing'!$B$12:$B$461,$B118,'R-Existing'!J$12:J$461)</f>
        <v>0</v>
      </c>
      <c r="K118" s="37">
        <f>SUMIF('R-Existing'!$B$12:$B$461,$B118,'R-Existing'!K$12:K$461)</f>
        <v>0</v>
      </c>
      <c r="L118" s="37">
        <f>SUMIF('R-Existing'!$B$12:$B$461,$B118,'R-Existing'!L$12:L$461)</f>
        <v>0</v>
      </c>
      <c r="M118" s="37">
        <f>SUMIF('R-Existing'!$B$12:$B$461,$B118,'R-Existing'!M$12:M$461)</f>
        <v>0</v>
      </c>
      <c r="N118" s="37">
        <f>SUMIF('R-Existing'!$B$12:$B$461,$B118,'R-Existing'!N$12:N$461)</f>
        <v>0</v>
      </c>
      <c r="O118" s="37">
        <f>SUMIF('R-Existing'!$B$12:$B$461,$B118,'R-Existing'!O$12:O$461)</f>
        <v>0</v>
      </c>
      <c r="P118" s="37">
        <f>SUMIF('R-Existing'!$B$12:$B$461,$B118,'R-Existing'!P$12:P$461)</f>
        <v>0</v>
      </c>
      <c r="Q118" s="37">
        <f>SUMIF('R-Existing'!$B$12:$B$461,$B118,'R-Existing'!Q$12:Q$461)</f>
        <v>0</v>
      </c>
      <c r="R118" s="37">
        <f>SUMIF('R-Existing'!$B$12:$B$461,$B118,'R-Existing'!R$12:R$461)</f>
        <v>0</v>
      </c>
      <c r="S118" s="37">
        <f>SUMIF('R-Existing'!$B$12:$B$461,$B118,'R-Existing'!S$12:S$461)</f>
        <v>0</v>
      </c>
      <c r="T118" s="37">
        <f>SUMIF('R-Existing'!$B$12:$B$461,$B118,'R-Existing'!T$12:T$461)</f>
        <v>0</v>
      </c>
      <c r="U118" s="37">
        <f>SUMIF('R-Existing'!$B$12:$B$461,$B118,'R-Existing'!U$12:U$461)</f>
        <v>1</v>
      </c>
      <c r="V118" s="37">
        <f>SUMIF('R-Existing'!$B$12:$B$461,$B118,'R-Existing'!V$12:V$461)</f>
        <v>0</v>
      </c>
      <c r="W118" s="37">
        <f>SUMIF('R-Existing'!$B$12:$B$461,$B118,'R-Existing'!W$12:W$461)</f>
        <v>0</v>
      </c>
      <c r="X118" s="37">
        <f>SUMIF('R-Existing'!$B$12:$B$461,$B118,'R-Existing'!X$12:X$461)</f>
        <v>209</v>
      </c>
      <c r="Y118" s="37">
        <f>SUMIF('R-Existing'!$B$12:$B$461,$B118,'R-Existing'!Y$12:Y$461)</f>
        <v>0</v>
      </c>
      <c r="Z118" s="37">
        <f>SUMIF('R-Existing'!$B$12:$B$461,$B118,'R-Existing'!Z$12:Z$461)</f>
        <v>0</v>
      </c>
      <c r="AA118" s="37">
        <f>SUMIF('R-Existing'!$B$12:$B$461,$B118,'R-Existing'!AA$12:AA$461)</f>
        <v>0</v>
      </c>
      <c r="AB118" s="37">
        <f>SUMIF('R-Existing'!$B$12:$B$461,$B118,'R-Existing'!AB$12:AB$461)</f>
        <v>0</v>
      </c>
      <c r="AC118" s="37">
        <f>SUMIF('R-Existing'!$B$12:$B$461,$B118,'R-Existing'!AC$12:AC$461)</f>
        <v>0</v>
      </c>
      <c r="AD118" s="37">
        <f>SUMIF('R-Existing'!$B$12:$B$461,$B118,'R-Existing'!AD$12:AD$461)</f>
        <v>0</v>
      </c>
      <c r="AE118" s="56">
        <f>SUMIF('R-Existing'!$B$12:$B$461,$B118,'R-Existing'!AE$12:AE$461)</f>
        <v>9.6699999999999994E-2</v>
      </c>
      <c r="AF118" s="37">
        <f>SUMIF('R-Existing'!$B$12:$B$461,$B118,'R-Existing'!AF$12:AF$461)</f>
        <v>0</v>
      </c>
      <c r="AG118" s="37">
        <f>SUMIF('R-Existing'!$B$12:$B$461,$B118,'R-Existing'!AG$12:AG$461)</f>
        <v>0</v>
      </c>
      <c r="AH118" s="37">
        <f>SUMIF('R-Existing'!$B$12:$B$461,$B118,'R-Existing'!AH$12:AH$461)</f>
        <v>0</v>
      </c>
      <c r="AI118" s="37">
        <f>SUMIF('R-Existing'!$B$12:$B$461,$B118,'R-Existing'!AI$12:AI$461)</f>
        <v>0</v>
      </c>
      <c r="AJ118" s="37">
        <f>SUMIF('R-Existing'!$B$12:$B$461,$B118,'R-Existing'!AJ$12:AJ$461)</f>
        <v>0</v>
      </c>
      <c r="AK118" s="37">
        <f>SUMIF('R-Existing'!$B$12:$B$461,$B118,'R-Existing'!AK$12:AK$461)</f>
        <v>0</v>
      </c>
      <c r="AL118" s="37">
        <f>SUMIF('R-Existing'!$B$12:$B$461,$B118,'R-Existing'!AL$12:AL$461)</f>
        <v>0</v>
      </c>
      <c r="AM118" s="37">
        <f>SUMIF('R-Existing'!$B$12:$B$461,$B118,'R-Existing'!AM$12:AM$461)</f>
        <v>0</v>
      </c>
      <c r="AN118" s="37">
        <f>SUMIF('R-Existing'!$B$12:$B$461,$B118,'R-Existing'!AN$12:AN$461)</f>
        <v>0</v>
      </c>
      <c r="AO118" s="37"/>
      <c r="AP118" s="37"/>
    </row>
    <row r="119" spans="1:42" x14ac:dyDescent="0.2">
      <c r="A119" s="1">
        <f t="shared" si="5"/>
        <v>3</v>
      </c>
      <c r="B119" s="101">
        <f t="shared" si="7"/>
        <v>46477</v>
      </c>
      <c r="C119" s="37">
        <f>SUMIF('R-Existing'!$B$12:$B$461,$B119,'R-Existing'!C$12:C$461)</f>
        <v>0</v>
      </c>
      <c r="D119" s="37">
        <f>SUMIF('R-Existing'!$B$12:$B$461,$B119,'R-Existing'!D$12:D$461)</f>
        <v>1934854.6</v>
      </c>
      <c r="E119" s="37">
        <f>SUMIF('R-Existing'!$B$12:$B$461,$B119,'R-Existing'!E$12:E$461)</f>
        <v>0</v>
      </c>
      <c r="F119" s="37">
        <f>SUMIF('R-Existing'!$B$12:$B$461,$B119,'R-Existing'!F$12:F$461)</f>
        <v>0</v>
      </c>
      <c r="G119" s="37">
        <f>SUMIF('R-Existing'!$B$12:$B$461,$B119,'R-Existing'!G$12:G$461)</f>
        <v>0</v>
      </c>
      <c r="H119" s="37">
        <f>SUMIF('R-Existing'!$B$12:$B$461,$B119,'R-Existing'!H$12:H$461)</f>
        <v>0</v>
      </c>
      <c r="I119" s="37">
        <f>SUMIF('R-Existing'!$B$12:$B$461,$B119,'R-Existing'!I$12:I$461)</f>
        <v>0</v>
      </c>
      <c r="J119" s="37">
        <f>SUMIF('R-Existing'!$B$12:$B$461,$B119,'R-Existing'!J$12:J$461)</f>
        <v>0</v>
      </c>
      <c r="K119" s="37">
        <f>SUMIF('R-Existing'!$B$12:$B$461,$B119,'R-Existing'!K$12:K$461)</f>
        <v>0</v>
      </c>
      <c r="L119" s="37">
        <f>SUMIF('R-Existing'!$B$12:$B$461,$B119,'R-Existing'!L$12:L$461)</f>
        <v>0</v>
      </c>
      <c r="M119" s="37">
        <f>SUMIF('R-Existing'!$B$12:$B$461,$B119,'R-Existing'!M$12:M$461)</f>
        <v>0</v>
      </c>
      <c r="N119" s="37">
        <f>SUMIF('R-Existing'!$B$12:$B$461,$B119,'R-Existing'!N$12:N$461)</f>
        <v>0</v>
      </c>
      <c r="O119" s="37">
        <f>SUMIF('R-Existing'!$B$12:$B$461,$B119,'R-Existing'!O$12:O$461)</f>
        <v>0</v>
      </c>
      <c r="P119" s="37">
        <f>SUMIF('R-Existing'!$B$12:$B$461,$B119,'R-Existing'!P$12:P$461)</f>
        <v>0</v>
      </c>
      <c r="Q119" s="37">
        <f>SUMIF('R-Existing'!$B$12:$B$461,$B119,'R-Existing'!Q$12:Q$461)</f>
        <v>0</v>
      </c>
      <c r="R119" s="37">
        <f>SUMIF('R-Existing'!$B$12:$B$461,$B119,'R-Existing'!R$12:R$461)</f>
        <v>0</v>
      </c>
      <c r="S119" s="37">
        <f>SUMIF('R-Existing'!$B$12:$B$461,$B119,'R-Existing'!S$12:S$461)</f>
        <v>0</v>
      </c>
      <c r="T119" s="37">
        <f>SUMIF('R-Existing'!$B$12:$B$461,$B119,'R-Existing'!T$12:T$461)</f>
        <v>0</v>
      </c>
      <c r="U119" s="37">
        <f>SUMIF('R-Existing'!$B$12:$B$461,$B119,'R-Existing'!U$12:U$461)</f>
        <v>1</v>
      </c>
      <c r="V119" s="37">
        <f>SUMIF('R-Existing'!$B$12:$B$461,$B119,'R-Existing'!V$12:V$461)</f>
        <v>0</v>
      </c>
      <c r="W119" s="37">
        <f>SUMIF('R-Existing'!$B$12:$B$461,$B119,'R-Existing'!W$12:W$461)</f>
        <v>0</v>
      </c>
      <c r="X119" s="37">
        <f>SUMIF('R-Existing'!$B$12:$B$461,$B119,'R-Existing'!X$12:X$461)</f>
        <v>209</v>
      </c>
      <c r="Y119" s="37">
        <f>SUMIF('R-Existing'!$B$12:$B$461,$B119,'R-Existing'!Y$12:Y$461)</f>
        <v>0</v>
      </c>
      <c r="Z119" s="37">
        <f>SUMIF('R-Existing'!$B$12:$B$461,$B119,'R-Existing'!Z$12:Z$461)</f>
        <v>0</v>
      </c>
      <c r="AA119" s="37">
        <f>SUMIF('R-Existing'!$B$12:$B$461,$B119,'R-Existing'!AA$12:AA$461)</f>
        <v>0</v>
      </c>
      <c r="AB119" s="37">
        <f>SUMIF('R-Existing'!$B$12:$B$461,$B119,'R-Existing'!AB$12:AB$461)</f>
        <v>0</v>
      </c>
      <c r="AC119" s="37">
        <f>SUMIF('R-Existing'!$B$12:$B$461,$B119,'R-Existing'!AC$12:AC$461)</f>
        <v>0</v>
      </c>
      <c r="AD119" s="37">
        <f>SUMIF('R-Existing'!$B$12:$B$461,$B119,'R-Existing'!AD$12:AD$461)</f>
        <v>0</v>
      </c>
      <c r="AE119" s="56">
        <f>SUMIF('R-Existing'!$B$12:$B$461,$B119,'R-Existing'!AE$12:AE$461)</f>
        <v>9.6699999999999994E-2</v>
      </c>
      <c r="AF119" s="37">
        <f>SUMIF('R-Existing'!$B$12:$B$461,$B119,'R-Existing'!AF$12:AF$461)</f>
        <v>0</v>
      </c>
      <c r="AG119" s="37">
        <f>SUMIF('R-Existing'!$B$12:$B$461,$B119,'R-Existing'!AG$12:AG$461)</f>
        <v>0</v>
      </c>
      <c r="AH119" s="37">
        <f>SUMIF('R-Existing'!$B$12:$B$461,$B119,'R-Existing'!AH$12:AH$461)</f>
        <v>0</v>
      </c>
      <c r="AI119" s="37">
        <f>SUMIF('R-Existing'!$B$12:$B$461,$B119,'R-Existing'!AI$12:AI$461)</f>
        <v>0</v>
      </c>
      <c r="AJ119" s="37">
        <f>SUMIF('R-Existing'!$B$12:$B$461,$B119,'R-Existing'!AJ$12:AJ$461)</f>
        <v>0</v>
      </c>
      <c r="AK119" s="37">
        <f>SUMIF('R-Existing'!$B$12:$B$461,$B119,'R-Existing'!AK$12:AK$461)</f>
        <v>0</v>
      </c>
      <c r="AL119" s="37">
        <f>SUMIF('R-Existing'!$B$12:$B$461,$B119,'R-Existing'!AL$12:AL$461)</f>
        <v>0</v>
      </c>
      <c r="AM119" s="37">
        <f>SUMIF('R-Existing'!$B$12:$B$461,$B119,'R-Existing'!AM$12:AM$461)</f>
        <v>0</v>
      </c>
      <c r="AN119" s="37">
        <f>SUMIF('R-Existing'!$B$12:$B$461,$B119,'R-Existing'!AN$12:AN$461)</f>
        <v>0</v>
      </c>
      <c r="AO119" s="37"/>
      <c r="AP119" s="37"/>
    </row>
    <row r="120" spans="1:42" x14ac:dyDescent="0.2">
      <c r="A120" s="1">
        <f t="shared" si="5"/>
        <v>4</v>
      </c>
      <c r="B120" s="101">
        <f t="shared" si="7"/>
        <v>46507</v>
      </c>
      <c r="C120" s="37">
        <f>SUMIF('R-Existing'!$B$12:$B$461,$B120,'R-Existing'!C$12:C$461)</f>
        <v>0</v>
      </c>
      <c r="D120" s="37">
        <f>SUMIF('R-Existing'!$B$12:$B$461,$B120,'R-Existing'!D$12:D$461)</f>
        <v>1934854.6</v>
      </c>
      <c r="E120" s="37">
        <f>SUMIF('R-Existing'!$B$12:$B$461,$B120,'R-Existing'!E$12:E$461)</f>
        <v>0</v>
      </c>
      <c r="F120" s="37">
        <f>SUMIF('R-Existing'!$B$12:$B$461,$B120,'R-Existing'!F$12:F$461)</f>
        <v>0</v>
      </c>
      <c r="G120" s="37">
        <f>SUMIF('R-Existing'!$B$12:$B$461,$B120,'R-Existing'!G$12:G$461)</f>
        <v>0</v>
      </c>
      <c r="H120" s="37">
        <f>SUMIF('R-Existing'!$B$12:$B$461,$B120,'R-Existing'!H$12:H$461)</f>
        <v>0</v>
      </c>
      <c r="I120" s="37">
        <f>SUMIF('R-Existing'!$B$12:$B$461,$B120,'R-Existing'!I$12:I$461)</f>
        <v>0</v>
      </c>
      <c r="J120" s="37">
        <f>SUMIF('R-Existing'!$B$12:$B$461,$B120,'R-Existing'!J$12:J$461)</f>
        <v>0</v>
      </c>
      <c r="K120" s="37">
        <f>SUMIF('R-Existing'!$B$12:$B$461,$B120,'R-Existing'!K$12:K$461)</f>
        <v>0</v>
      </c>
      <c r="L120" s="37">
        <f>SUMIF('R-Existing'!$B$12:$B$461,$B120,'R-Existing'!L$12:L$461)</f>
        <v>0</v>
      </c>
      <c r="M120" s="37">
        <f>SUMIF('R-Existing'!$B$12:$B$461,$B120,'R-Existing'!M$12:M$461)</f>
        <v>0</v>
      </c>
      <c r="N120" s="37">
        <f>SUMIF('R-Existing'!$B$12:$B$461,$B120,'R-Existing'!N$12:N$461)</f>
        <v>0</v>
      </c>
      <c r="O120" s="37">
        <f>SUMIF('R-Existing'!$B$12:$B$461,$B120,'R-Existing'!O$12:O$461)</f>
        <v>0</v>
      </c>
      <c r="P120" s="37">
        <f>SUMIF('R-Existing'!$B$12:$B$461,$B120,'R-Existing'!P$12:P$461)</f>
        <v>0</v>
      </c>
      <c r="Q120" s="37">
        <f>SUMIF('R-Existing'!$B$12:$B$461,$B120,'R-Existing'!Q$12:Q$461)</f>
        <v>0</v>
      </c>
      <c r="R120" s="37">
        <f>SUMIF('R-Existing'!$B$12:$B$461,$B120,'R-Existing'!R$12:R$461)</f>
        <v>0</v>
      </c>
      <c r="S120" s="37">
        <f>SUMIF('R-Existing'!$B$12:$B$461,$B120,'R-Existing'!S$12:S$461)</f>
        <v>0</v>
      </c>
      <c r="T120" s="37">
        <f>SUMIF('R-Existing'!$B$12:$B$461,$B120,'R-Existing'!T$12:T$461)</f>
        <v>0</v>
      </c>
      <c r="U120" s="37">
        <f>SUMIF('R-Existing'!$B$12:$B$461,$B120,'R-Existing'!U$12:U$461)</f>
        <v>1</v>
      </c>
      <c r="V120" s="37">
        <f>SUMIF('R-Existing'!$B$12:$B$461,$B120,'R-Existing'!V$12:V$461)</f>
        <v>0</v>
      </c>
      <c r="W120" s="37">
        <f>SUMIF('R-Existing'!$B$12:$B$461,$B120,'R-Existing'!W$12:W$461)</f>
        <v>0</v>
      </c>
      <c r="X120" s="37">
        <f>SUMIF('R-Existing'!$B$12:$B$461,$B120,'R-Existing'!X$12:X$461)</f>
        <v>209</v>
      </c>
      <c r="Y120" s="37">
        <f>SUMIF('R-Existing'!$B$12:$B$461,$B120,'R-Existing'!Y$12:Y$461)</f>
        <v>0</v>
      </c>
      <c r="Z120" s="37">
        <f>SUMIF('R-Existing'!$B$12:$B$461,$B120,'R-Existing'!Z$12:Z$461)</f>
        <v>0</v>
      </c>
      <c r="AA120" s="37">
        <f>SUMIF('R-Existing'!$B$12:$B$461,$B120,'R-Existing'!AA$12:AA$461)</f>
        <v>0</v>
      </c>
      <c r="AB120" s="37">
        <f>SUMIF('R-Existing'!$B$12:$B$461,$B120,'R-Existing'!AB$12:AB$461)</f>
        <v>0</v>
      </c>
      <c r="AC120" s="37">
        <f>SUMIF('R-Existing'!$B$12:$B$461,$B120,'R-Existing'!AC$12:AC$461)</f>
        <v>0</v>
      </c>
      <c r="AD120" s="37">
        <f>SUMIF('R-Existing'!$B$12:$B$461,$B120,'R-Existing'!AD$12:AD$461)</f>
        <v>0</v>
      </c>
      <c r="AE120" s="56">
        <f>SUMIF('R-Existing'!$B$12:$B$461,$B120,'R-Existing'!AE$12:AE$461)</f>
        <v>9.6699999999999994E-2</v>
      </c>
      <c r="AF120" s="37">
        <f>SUMIF('R-Existing'!$B$12:$B$461,$B120,'R-Existing'!AF$12:AF$461)</f>
        <v>0</v>
      </c>
      <c r="AG120" s="37">
        <f>SUMIF('R-Existing'!$B$12:$B$461,$B120,'R-Existing'!AG$12:AG$461)</f>
        <v>0</v>
      </c>
      <c r="AH120" s="37">
        <f>SUMIF('R-Existing'!$B$12:$B$461,$B120,'R-Existing'!AH$12:AH$461)</f>
        <v>0</v>
      </c>
      <c r="AI120" s="37">
        <f>SUMIF('R-Existing'!$B$12:$B$461,$B120,'R-Existing'!AI$12:AI$461)</f>
        <v>0</v>
      </c>
      <c r="AJ120" s="37">
        <f>SUMIF('R-Existing'!$B$12:$B$461,$B120,'R-Existing'!AJ$12:AJ$461)</f>
        <v>0</v>
      </c>
      <c r="AK120" s="37">
        <f>SUMIF('R-Existing'!$B$12:$B$461,$B120,'R-Existing'!AK$12:AK$461)</f>
        <v>0</v>
      </c>
      <c r="AL120" s="37">
        <f>SUMIF('R-Existing'!$B$12:$B$461,$B120,'R-Existing'!AL$12:AL$461)</f>
        <v>0</v>
      </c>
      <c r="AM120" s="37">
        <f>SUMIF('R-Existing'!$B$12:$B$461,$B120,'R-Existing'!AM$12:AM$461)</f>
        <v>0</v>
      </c>
      <c r="AN120" s="37">
        <f>SUMIF('R-Existing'!$B$12:$B$461,$B120,'R-Existing'!AN$12:AN$461)</f>
        <v>0</v>
      </c>
      <c r="AO120" s="37"/>
      <c r="AP120" s="37"/>
    </row>
    <row r="121" spans="1:42" x14ac:dyDescent="0.2">
      <c r="A121" s="1">
        <f t="shared" si="5"/>
        <v>5</v>
      </c>
      <c r="B121" s="101">
        <f t="shared" si="7"/>
        <v>46538</v>
      </c>
      <c r="C121" s="37">
        <f>SUMIF('R-Existing'!$B$12:$B$461,$B121,'R-Existing'!C$12:C$461)</f>
        <v>0</v>
      </c>
      <c r="D121" s="37">
        <f>SUMIF('R-Existing'!$B$12:$B$461,$B121,'R-Existing'!D$12:D$461)</f>
        <v>1934854.6</v>
      </c>
      <c r="E121" s="37">
        <f>SUMIF('R-Existing'!$B$12:$B$461,$B121,'R-Existing'!E$12:E$461)</f>
        <v>0</v>
      </c>
      <c r="F121" s="37">
        <f>SUMIF('R-Existing'!$B$12:$B$461,$B121,'R-Existing'!F$12:F$461)</f>
        <v>0</v>
      </c>
      <c r="G121" s="37">
        <f>SUMIF('R-Existing'!$B$12:$B$461,$B121,'R-Existing'!G$12:G$461)</f>
        <v>0</v>
      </c>
      <c r="H121" s="37">
        <f>SUMIF('R-Existing'!$B$12:$B$461,$B121,'R-Existing'!H$12:H$461)</f>
        <v>0</v>
      </c>
      <c r="I121" s="37">
        <f>SUMIF('R-Existing'!$B$12:$B$461,$B121,'R-Existing'!I$12:I$461)</f>
        <v>0</v>
      </c>
      <c r="J121" s="37">
        <f>SUMIF('R-Existing'!$B$12:$B$461,$B121,'R-Existing'!J$12:J$461)</f>
        <v>0</v>
      </c>
      <c r="K121" s="37">
        <f>SUMIF('R-Existing'!$B$12:$B$461,$B121,'R-Existing'!K$12:K$461)</f>
        <v>0</v>
      </c>
      <c r="L121" s="37">
        <f>SUMIF('R-Existing'!$B$12:$B$461,$B121,'R-Existing'!L$12:L$461)</f>
        <v>0</v>
      </c>
      <c r="M121" s="37">
        <f>SUMIF('R-Existing'!$B$12:$B$461,$B121,'R-Existing'!M$12:M$461)</f>
        <v>0</v>
      </c>
      <c r="N121" s="37">
        <f>SUMIF('R-Existing'!$B$12:$B$461,$B121,'R-Existing'!N$12:N$461)</f>
        <v>0</v>
      </c>
      <c r="O121" s="37">
        <f>SUMIF('R-Existing'!$B$12:$B$461,$B121,'R-Existing'!O$12:O$461)</f>
        <v>0</v>
      </c>
      <c r="P121" s="37">
        <f>SUMIF('R-Existing'!$B$12:$B$461,$B121,'R-Existing'!P$12:P$461)</f>
        <v>0</v>
      </c>
      <c r="Q121" s="37">
        <f>SUMIF('R-Existing'!$B$12:$B$461,$B121,'R-Existing'!Q$12:Q$461)</f>
        <v>0</v>
      </c>
      <c r="R121" s="37">
        <f>SUMIF('R-Existing'!$B$12:$B$461,$B121,'R-Existing'!R$12:R$461)</f>
        <v>0</v>
      </c>
      <c r="S121" s="37">
        <f>SUMIF('R-Existing'!$B$12:$B$461,$B121,'R-Existing'!S$12:S$461)</f>
        <v>0</v>
      </c>
      <c r="T121" s="37">
        <f>SUMIF('R-Existing'!$B$12:$B$461,$B121,'R-Existing'!T$12:T$461)</f>
        <v>0</v>
      </c>
      <c r="U121" s="37">
        <f>SUMIF('R-Existing'!$B$12:$B$461,$B121,'R-Existing'!U$12:U$461)</f>
        <v>1</v>
      </c>
      <c r="V121" s="37">
        <f>SUMIF('R-Existing'!$B$12:$B$461,$B121,'R-Existing'!V$12:V$461)</f>
        <v>0</v>
      </c>
      <c r="W121" s="37">
        <f>SUMIF('R-Existing'!$B$12:$B$461,$B121,'R-Existing'!W$12:W$461)</f>
        <v>0</v>
      </c>
      <c r="X121" s="37">
        <f>SUMIF('R-Existing'!$B$12:$B$461,$B121,'R-Existing'!X$12:X$461)</f>
        <v>209</v>
      </c>
      <c r="Y121" s="37">
        <f>SUMIF('R-Existing'!$B$12:$B$461,$B121,'R-Existing'!Y$12:Y$461)</f>
        <v>0</v>
      </c>
      <c r="Z121" s="37">
        <f>SUMIF('R-Existing'!$B$12:$B$461,$B121,'R-Existing'!Z$12:Z$461)</f>
        <v>0</v>
      </c>
      <c r="AA121" s="37">
        <f>SUMIF('R-Existing'!$B$12:$B$461,$B121,'R-Existing'!AA$12:AA$461)</f>
        <v>0</v>
      </c>
      <c r="AB121" s="37">
        <f>SUMIF('R-Existing'!$B$12:$B$461,$B121,'R-Existing'!AB$12:AB$461)</f>
        <v>0</v>
      </c>
      <c r="AC121" s="37">
        <f>SUMIF('R-Existing'!$B$12:$B$461,$B121,'R-Existing'!AC$12:AC$461)</f>
        <v>0</v>
      </c>
      <c r="AD121" s="37">
        <f>SUMIF('R-Existing'!$B$12:$B$461,$B121,'R-Existing'!AD$12:AD$461)</f>
        <v>0</v>
      </c>
      <c r="AE121" s="56">
        <f>SUMIF('R-Existing'!$B$12:$B$461,$B121,'R-Existing'!AE$12:AE$461)</f>
        <v>9.6699999999999994E-2</v>
      </c>
      <c r="AF121" s="37">
        <f>SUMIF('R-Existing'!$B$12:$B$461,$B121,'R-Existing'!AF$12:AF$461)</f>
        <v>0</v>
      </c>
      <c r="AG121" s="37">
        <f>SUMIF('R-Existing'!$B$12:$B$461,$B121,'R-Existing'!AG$12:AG$461)</f>
        <v>0</v>
      </c>
      <c r="AH121" s="37">
        <f>SUMIF('R-Existing'!$B$12:$B$461,$B121,'R-Existing'!AH$12:AH$461)</f>
        <v>0</v>
      </c>
      <c r="AI121" s="37">
        <f>SUMIF('R-Existing'!$B$12:$B$461,$B121,'R-Existing'!AI$12:AI$461)</f>
        <v>0</v>
      </c>
      <c r="AJ121" s="37">
        <f>SUMIF('R-Existing'!$B$12:$B$461,$B121,'R-Existing'!AJ$12:AJ$461)</f>
        <v>0</v>
      </c>
      <c r="AK121" s="37">
        <f>SUMIF('R-Existing'!$B$12:$B$461,$B121,'R-Existing'!AK$12:AK$461)</f>
        <v>0</v>
      </c>
      <c r="AL121" s="37">
        <f>SUMIF('R-Existing'!$B$12:$B$461,$B121,'R-Existing'!AL$12:AL$461)</f>
        <v>0</v>
      </c>
      <c r="AM121" s="37">
        <f>SUMIF('R-Existing'!$B$12:$B$461,$B121,'R-Existing'!AM$12:AM$461)</f>
        <v>0</v>
      </c>
      <c r="AN121" s="37">
        <f>SUMIF('R-Existing'!$B$12:$B$461,$B121,'R-Existing'!AN$12:AN$461)</f>
        <v>0</v>
      </c>
      <c r="AO121" s="37"/>
      <c r="AP121" s="37"/>
    </row>
    <row r="122" spans="1:42" x14ac:dyDescent="0.2">
      <c r="A122" s="1">
        <f t="shared" si="5"/>
        <v>6</v>
      </c>
      <c r="B122" s="101">
        <f t="shared" si="7"/>
        <v>46568</v>
      </c>
      <c r="C122" s="37">
        <f>SUMIF('R-Existing'!$B$12:$B$461,$B122,'R-Existing'!C$12:C$461)</f>
        <v>0</v>
      </c>
      <c r="D122" s="37">
        <f>SUMIF('R-Existing'!$B$12:$B$461,$B122,'R-Existing'!D$12:D$461)</f>
        <v>1934854.6</v>
      </c>
      <c r="E122" s="37">
        <f>SUMIF('R-Existing'!$B$12:$B$461,$B122,'R-Existing'!E$12:E$461)</f>
        <v>0</v>
      </c>
      <c r="F122" s="37">
        <f>SUMIF('R-Existing'!$B$12:$B$461,$B122,'R-Existing'!F$12:F$461)</f>
        <v>0</v>
      </c>
      <c r="G122" s="37">
        <f>SUMIF('R-Existing'!$B$12:$B$461,$B122,'R-Existing'!G$12:G$461)</f>
        <v>0</v>
      </c>
      <c r="H122" s="37">
        <f>SUMIF('R-Existing'!$B$12:$B$461,$B122,'R-Existing'!H$12:H$461)</f>
        <v>0</v>
      </c>
      <c r="I122" s="37">
        <f>SUMIF('R-Existing'!$B$12:$B$461,$B122,'R-Existing'!I$12:I$461)</f>
        <v>0</v>
      </c>
      <c r="J122" s="37">
        <f>SUMIF('R-Existing'!$B$12:$B$461,$B122,'R-Existing'!J$12:J$461)</f>
        <v>0</v>
      </c>
      <c r="K122" s="37">
        <f>SUMIF('R-Existing'!$B$12:$B$461,$B122,'R-Existing'!K$12:K$461)</f>
        <v>0</v>
      </c>
      <c r="L122" s="37">
        <f>SUMIF('R-Existing'!$B$12:$B$461,$B122,'R-Existing'!L$12:L$461)</f>
        <v>0</v>
      </c>
      <c r="M122" s="37">
        <f>SUMIF('R-Existing'!$B$12:$B$461,$B122,'R-Existing'!M$12:M$461)</f>
        <v>0</v>
      </c>
      <c r="N122" s="37">
        <f>SUMIF('R-Existing'!$B$12:$B$461,$B122,'R-Existing'!N$12:N$461)</f>
        <v>0</v>
      </c>
      <c r="O122" s="37">
        <f>SUMIF('R-Existing'!$B$12:$B$461,$B122,'R-Existing'!O$12:O$461)</f>
        <v>0</v>
      </c>
      <c r="P122" s="37">
        <f>SUMIF('R-Existing'!$B$12:$B$461,$B122,'R-Existing'!P$12:P$461)</f>
        <v>0</v>
      </c>
      <c r="Q122" s="37">
        <f>SUMIF('R-Existing'!$B$12:$B$461,$B122,'R-Existing'!Q$12:Q$461)</f>
        <v>0</v>
      </c>
      <c r="R122" s="37">
        <f>SUMIF('R-Existing'!$B$12:$B$461,$B122,'R-Existing'!R$12:R$461)</f>
        <v>0</v>
      </c>
      <c r="S122" s="37">
        <f>SUMIF('R-Existing'!$B$12:$B$461,$B122,'R-Existing'!S$12:S$461)</f>
        <v>0</v>
      </c>
      <c r="T122" s="37">
        <f>SUMIF('R-Existing'!$B$12:$B$461,$B122,'R-Existing'!T$12:T$461)</f>
        <v>0</v>
      </c>
      <c r="U122" s="37">
        <f>SUMIF('R-Existing'!$B$12:$B$461,$B122,'R-Existing'!U$12:U$461)</f>
        <v>1</v>
      </c>
      <c r="V122" s="37">
        <f>SUMIF('R-Existing'!$B$12:$B$461,$B122,'R-Existing'!V$12:V$461)</f>
        <v>0</v>
      </c>
      <c r="W122" s="37">
        <f>SUMIF('R-Existing'!$B$12:$B$461,$B122,'R-Existing'!W$12:W$461)</f>
        <v>0</v>
      </c>
      <c r="X122" s="37">
        <f>SUMIF('R-Existing'!$B$12:$B$461,$B122,'R-Existing'!X$12:X$461)</f>
        <v>209</v>
      </c>
      <c r="Y122" s="37">
        <f>SUMIF('R-Existing'!$B$12:$B$461,$B122,'R-Existing'!Y$12:Y$461)</f>
        <v>0</v>
      </c>
      <c r="Z122" s="37">
        <f>SUMIF('R-Existing'!$B$12:$B$461,$B122,'R-Existing'!Z$12:Z$461)</f>
        <v>0</v>
      </c>
      <c r="AA122" s="37">
        <f>SUMIF('R-Existing'!$B$12:$B$461,$B122,'R-Existing'!AA$12:AA$461)</f>
        <v>0</v>
      </c>
      <c r="AB122" s="37">
        <f>SUMIF('R-Existing'!$B$12:$B$461,$B122,'R-Existing'!AB$12:AB$461)</f>
        <v>0</v>
      </c>
      <c r="AC122" s="37">
        <f>SUMIF('R-Existing'!$B$12:$B$461,$B122,'R-Existing'!AC$12:AC$461)</f>
        <v>0</v>
      </c>
      <c r="AD122" s="37">
        <f>SUMIF('R-Existing'!$B$12:$B$461,$B122,'R-Existing'!AD$12:AD$461)</f>
        <v>0</v>
      </c>
      <c r="AE122" s="56">
        <f>SUMIF('R-Existing'!$B$12:$B$461,$B122,'R-Existing'!AE$12:AE$461)</f>
        <v>9.6699999999999994E-2</v>
      </c>
      <c r="AF122" s="37">
        <f>SUMIF('R-Existing'!$B$12:$B$461,$B122,'R-Existing'!AF$12:AF$461)</f>
        <v>0</v>
      </c>
      <c r="AG122" s="37">
        <f>SUMIF('R-Existing'!$B$12:$B$461,$B122,'R-Existing'!AG$12:AG$461)</f>
        <v>0</v>
      </c>
      <c r="AH122" s="37">
        <f>SUMIF('R-Existing'!$B$12:$B$461,$B122,'R-Existing'!AH$12:AH$461)</f>
        <v>0</v>
      </c>
      <c r="AI122" s="37">
        <f>SUMIF('R-Existing'!$B$12:$B$461,$B122,'R-Existing'!AI$12:AI$461)</f>
        <v>0</v>
      </c>
      <c r="AJ122" s="37">
        <f>SUMIF('R-Existing'!$B$12:$B$461,$B122,'R-Existing'!AJ$12:AJ$461)</f>
        <v>0</v>
      </c>
      <c r="AK122" s="37">
        <f>SUMIF('R-Existing'!$B$12:$B$461,$B122,'R-Existing'!AK$12:AK$461)</f>
        <v>0</v>
      </c>
      <c r="AL122" s="37">
        <f>SUMIF('R-Existing'!$B$12:$B$461,$B122,'R-Existing'!AL$12:AL$461)</f>
        <v>0</v>
      </c>
      <c r="AM122" s="37">
        <f>SUMIF('R-Existing'!$B$12:$B$461,$B122,'R-Existing'!AM$12:AM$461)</f>
        <v>0</v>
      </c>
      <c r="AN122" s="37">
        <f>SUMIF('R-Existing'!$B$12:$B$461,$B122,'R-Existing'!AN$12:AN$461)</f>
        <v>0</v>
      </c>
      <c r="AO122" s="37"/>
      <c r="AP122" s="37"/>
    </row>
    <row r="123" spans="1:42" x14ac:dyDescent="0.2">
      <c r="A123" s="1">
        <f t="shared" si="5"/>
        <v>7</v>
      </c>
      <c r="B123" s="101">
        <f t="shared" si="7"/>
        <v>46599</v>
      </c>
      <c r="C123" s="37">
        <f>SUMIF('R-Existing'!$B$12:$B$461,$B123,'R-Existing'!C$12:C$461)</f>
        <v>0</v>
      </c>
      <c r="D123" s="37">
        <f>SUMIF('R-Existing'!$B$12:$B$461,$B123,'R-Existing'!D$12:D$461)</f>
        <v>1934854.6</v>
      </c>
      <c r="E123" s="37">
        <f>SUMIF('R-Existing'!$B$12:$B$461,$B123,'R-Existing'!E$12:E$461)</f>
        <v>0</v>
      </c>
      <c r="F123" s="37">
        <f>SUMIF('R-Existing'!$B$12:$B$461,$B123,'R-Existing'!F$12:F$461)</f>
        <v>0</v>
      </c>
      <c r="G123" s="37">
        <f>SUMIF('R-Existing'!$B$12:$B$461,$B123,'R-Existing'!G$12:G$461)</f>
        <v>0</v>
      </c>
      <c r="H123" s="37">
        <f>SUMIF('R-Existing'!$B$12:$B$461,$B123,'R-Existing'!H$12:H$461)</f>
        <v>0</v>
      </c>
      <c r="I123" s="37">
        <f>SUMIF('R-Existing'!$B$12:$B$461,$B123,'R-Existing'!I$12:I$461)</f>
        <v>0</v>
      </c>
      <c r="J123" s="37">
        <f>SUMIF('R-Existing'!$B$12:$B$461,$B123,'R-Existing'!J$12:J$461)</f>
        <v>0</v>
      </c>
      <c r="K123" s="37">
        <f>SUMIF('R-Existing'!$B$12:$B$461,$B123,'R-Existing'!K$12:K$461)</f>
        <v>0</v>
      </c>
      <c r="L123" s="37">
        <f>SUMIF('R-Existing'!$B$12:$B$461,$B123,'R-Existing'!L$12:L$461)</f>
        <v>0</v>
      </c>
      <c r="M123" s="37">
        <f>SUMIF('R-Existing'!$B$12:$B$461,$B123,'R-Existing'!M$12:M$461)</f>
        <v>0</v>
      </c>
      <c r="N123" s="37">
        <f>SUMIF('R-Existing'!$B$12:$B$461,$B123,'R-Existing'!N$12:N$461)</f>
        <v>0</v>
      </c>
      <c r="O123" s="37">
        <f>SUMIF('R-Existing'!$B$12:$B$461,$B123,'R-Existing'!O$12:O$461)</f>
        <v>0</v>
      </c>
      <c r="P123" s="37">
        <f>SUMIF('R-Existing'!$B$12:$B$461,$B123,'R-Existing'!P$12:P$461)</f>
        <v>0</v>
      </c>
      <c r="Q123" s="37">
        <f>SUMIF('R-Existing'!$B$12:$B$461,$B123,'R-Existing'!Q$12:Q$461)</f>
        <v>0</v>
      </c>
      <c r="R123" s="37">
        <f>SUMIF('R-Existing'!$B$12:$B$461,$B123,'R-Existing'!R$12:R$461)</f>
        <v>0</v>
      </c>
      <c r="S123" s="37">
        <f>SUMIF('R-Existing'!$B$12:$B$461,$B123,'R-Existing'!S$12:S$461)</f>
        <v>0</v>
      </c>
      <c r="T123" s="37">
        <f>SUMIF('R-Existing'!$B$12:$B$461,$B123,'R-Existing'!T$12:T$461)</f>
        <v>0</v>
      </c>
      <c r="U123" s="37">
        <f>SUMIF('R-Existing'!$B$12:$B$461,$B123,'R-Existing'!U$12:U$461)</f>
        <v>1</v>
      </c>
      <c r="V123" s="37">
        <f>SUMIF('R-Existing'!$B$12:$B$461,$B123,'R-Existing'!V$12:V$461)</f>
        <v>0</v>
      </c>
      <c r="W123" s="37">
        <f>SUMIF('R-Existing'!$B$12:$B$461,$B123,'R-Existing'!W$12:W$461)</f>
        <v>0</v>
      </c>
      <c r="X123" s="37">
        <f>SUMIF('R-Existing'!$B$12:$B$461,$B123,'R-Existing'!X$12:X$461)</f>
        <v>209</v>
      </c>
      <c r="Y123" s="37">
        <f>SUMIF('R-Existing'!$B$12:$B$461,$B123,'R-Existing'!Y$12:Y$461)</f>
        <v>0</v>
      </c>
      <c r="Z123" s="37">
        <f>SUMIF('R-Existing'!$B$12:$B$461,$B123,'R-Existing'!Z$12:Z$461)</f>
        <v>0</v>
      </c>
      <c r="AA123" s="37">
        <f>SUMIF('R-Existing'!$B$12:$B$461,$B123,'R-Existing'!AA$12:AA$461)</f>
        <v>0</v>
      </c>
      <c r="AB123" s="37">
        <f>SUMIF('R-Existing'!$B$12:$B$461,$B123,'R-Existing'!AB$12:AB$461)</f>
        <v>0</v>
      </c>
      <c r="AC123" s="37">
        <f>SUMIF('R-Existing'!$B$12:$B$461,$B123,'R-Existing'!AC$12:AC$461)</f>
        <v>0</v>
      </c>
      <c r="AD123" s="37">
        <f>SUMIF('R-Existing'!$B$12:$B$461,$B123,'R-Existing'!AD$12:AD$461)</f>
        <v>0</v>
      </c>
      <c r="AE123" s="56">
        <f>SUMIF('R-Existing'!$B$12:$B$461,$B123,'R-Existing'!AE$12:AE$461)</f>
        <v>9.6699999999999994E-2</v>
      </c>
      <c r="AF123" s="37">
        <f>SUMIF('R-Existing'!$B$12:$B$461,$B123,'R-Existing'!AF$12:AF$461)</f>
        <v>0</v>
      </c>
      <c r="AG123" s="37">
        <f>SUMIF('R-Existing'!$B$12:$B$461,$B123,'R-Existing'!AG$12:AG$461)</f>
        <v>0</v>
      </c>
      <c r="AH123" s="37">
        <f>SUMIF('R-Existing'!$B$12:$B$461,$B123,'R-Existing'!AH$12:AH$461)</f>
        <v>0</v>
      </c>
      <c r="AI123" s="37">
        <f>SUMIF('R-Existing'!$B$12:$B$461,$B123,'R-Existing'!AI$12:AI$461)</f>
        <v>0</v>
      </c>
      <c r="AJ123" s="37">
        <f>SUMIF('R-Existing'!$B$12:$B$461,$B123,'R-Existing'!AJ$12:AJ$461)</f>
        <v>0</v>
      </c>
      <c r="AK123" s="37">
        <f>SUMIF('R-Existing'!$B$12:$B$461,$B123,'R-Existing'!AK$12:AK$461)</f>
        <v>0</v>
      </c>
      <c r="AL123" s="37">
        <f>SUMIF('R-Existing'!$B$12:$B$461,$B123,'R-Existing'!AL$12:AL$461)</f>
        <v>0</v>
      </c>
      <c r="AM123" s="37">
        <f>SUMIF('R-Existing'!$B$12:$B$461,$B123,'R-Existing'!AM$12:AM$461)</f>
        <v>0</v>
      </c>
      <c r="AN123" s="37">
        <f>SUMIF('R-Existing'!$B$12:$B$461,$B123,'R-Existing'!AN$12:AN$461)</f>
        <v>0</v>
      </c>
      <c r="AO123" s="37"/>
      <c r="AP123" s="37"/>
    </row>
    <row r="124" spans="1:42" x14ac:dyDescent="0.2">
      <c r="A124" s="1">
        <f t="shared" si="5"/>
        <v>8</v>
      </c>
      <c r="B124" s="101">
        <f t="shared" si="7"/>
        <v>46630</v>
      </c>
      <c r="C124" s="37">
        <f>SUMIF('R-Existing'!$B$12:$B$461,$B124,'R-Existing'!C$12:C$461)</f>
        <v>0</v>
      </c>
      <c r="D124" s="37">
        <f>SUMIF('R-Existing'!$B$12:$B$461,$B124,'R-Existing'!D$12:D$461)</f>
        <v>1934854.6</v>
      </c>
      <c r="E124" s="37">
        <f>SUMIF('R-Existing'!$B$12:$B$461,$B124,'R-Existing'!E$12:E$461)</f>
        <v>0</v>
      </c>
      <c r="F124" s="37">
        <f>SUMIF('R-Existing'!$B$12:$B$461,$B124,'R-Existing'!F$12:F$461)</f>
        <v>0</v>
      </c>
      <c r="G124" s="37">
        <f>SUMIF('R-Existing'!$B$12:$B$461,$B124,'R-Existing'!G$12:G$461)</f>
        <v>0</v>
      </c>
      <c r="H124" s="37">
        <f>SUMIF('R-Existing'!$B$12:$B$461,$B124,'R-Existing'!H$12:H$461)</f>
        <v>0</v>
      </c>
      <c r="I124" s="37">
        <f>SUMIF('R-Existing'!$B$12:$B$461,$B124,'R-Existing'!I$12:I$461)</f>
        <v>0</v>
      </c>
      <c r="J124" s="37">
        <f>SUMIF('R-Existing'!$B$12:$B$461,$B124,'R-Existing'!J$12:J$461)</f>
        <v>0</v>
      </c>
      <c r="K124" s="37">
        <f>SUMIF('R-Existing'!$B$12:$B$461,$B124,'R-Existing'!K$12:K$461)</f>
        <v>0</v>
      </c>
      <c r="L124" s="37">
        <f>SUMIF('R-Existing'!$B$12:$B$461,$B124,'R-Existing'!L$12:L$461)</f>
        <v>0</v>
      </c>
      <c r="M124" s="37">
        <f>SUMIF('R-Existing'!$B$12:$B$461,$B124,'R-Existing'!M$12:M$461)</f>
        <v>0</v>
      </c>
      <c r="N124" s="37">
        <f>SUMIF('R-Existing'!$B$12:$B$461,$B124,'R-Existing'!N$12:N$461)</f>
        <v>0</v>
      </c>
      <c r="O124" s="37">
        <f>SUMIF('R-Existing'!$B$12:$B$461,$B124,'R-Existing'!O$12:O$461)</f>
        <v>0</v>
      </c>
      <c r="P124" s="37">
        <f>SUMIF('R-Existing'!$B$12:$B$461,$B124,'R-Existing'!P$12:P$461)</f>
        <v>0</v>
      </c>
      <c r="Q124" s="37">
        <f>SUMIF('R-Existing'!$B$12:$B$461,$B124,'R-Existing'!Q$12:Q$461)</f>
        <v>0</v>
      </c>
      <c r="R124" s="37">
        <f>SUMIF('R-Existing'!$B$12:$B$461,$B124,'R-Existing'!R$12:R$461)</f>
        <v>0</v>
      </c>
      <c r="S124" s="37">
        <f>SUMIF('R-Existing'!$B$12:$B$461,$B124,'R-Existing'!S$12:S$461)</f>
        <v>0</v>
      </c>
      <c r="T124" s="37">
        <f>SUMIF('R-Existing'!$B$12:$B$461,$B124,'R-Existing'!T$12:T$461)</f>
        <v>0</v>
      </c>
      <c r="U124" s="37">
        <f>SUMIF('R-Existing'!$B$12:$B$461,$B124,'R-Existing'!U$12:U$461)</f>
        <v>1</v>
      </c>
      <c r="V124" s="37">
        <f>SUMIF('R-Existing'!$B$12:$B$461,$B124,'R-Existing'!V$12:V$461)</f>
        <v>0</v>
      </c>
      <c r="W124" s="37">
        <f>SUMIF('R-Existing'!$B$12:$B$461,$B124,'R-Existing'!W$12:W$461)</f>
        <v>0</v>
      </c>
      <c r="X124" s="37">
        <f>SUMIF('R-Existing'!$B$12:$B$461,$B124,'R-Existing'!X$12:X$461)</f>
        <v>209</v>
      </c>
      <c r="Y124" s="37">
        <f>SUMIF('R-Existing'!$B$12:$B$461,$B124,'R-Existing'!Y$12:Y$461)</f>
        <v>0</v>
      </c>
      <c r="Z124" s="37">
        <f>SUMIF('R-Existing'!$B$12:$B$461,$B124,'R-Existing'!Z$12:Z$461)</f>
        <v>0</v>
      </c>
      <c r="AA124" s="37">
        <f>SUMIF('R-Existing'!$B$12:$B$461,$B124,'R-Existing'!AA$12:AA$461)</f>
        <v>0</v>
      </c>
      <c r="AB124" s="37">
        <f>SUMIF('R-Existing'!$B$12:$B$461,$B124,'R-Existing'!AB$12:AB$461)</f>
        <v>0</v>
      </c>
      <c r="AC124" s="37">
        <f>SUMIF('R-Existing'!$B$12:$B$461,$B124,'R-Existing'!AC$12:AC$461)</f>
        <v>0</v>
      </c>
      <c r="AD124" s="37">
        <f>SUMIF('R-Existing'!$B$12:$B$461,$B124,'R-Existing'!AD$12:AD$461)</f>
        <v>0</v>
      </c>
      <c r="AE124" s="56">
        <f>SUMIF('R-Existing'!$B$12:$B$461,$B124,'R-Existing'!AE$12:AE$461)</f>
        <v>9.6699999999999994E-2</v>
      </c>
      <c r="AF124" s="37">
        <f>SUMIF('R-Existing'!$B$12:$B$461,$B124,'R-Existing'!AF$12:AF$461)</f>
        <v>0</v>
      </c>
      <c r="AG124" s="37">
        <f>SUMIF('R-Existing'!$B$12:$B$461,$B124,'R-Existing'!AG$12:AG$461)</f>
        <v>0</v>
      </c>
      <c r="AH124" s="37">
        <f>SUMIF('R-Existing'!$B$12:$B$461,$B124,'R-Existing'!AH$12:AH$461)</f>
        <v>0</v>
      </c>
      <c r="AI124" s="37">
        <f>SUMIF('R-Existing'!$B$12:$B$461,$B124,'R-Existing'!AI$12:AI$461)</f>
        <v>0</v>
      </c>
      <c r="AJ124" s="37">
        <f>SUMIF('R-Existing'!$B$12:$B$461,$B124,'R-Existing'!AJ$12:AJ$461)</f>
        <v>0</v>
      </c>
      <c r="AK124" s="37">
        <f>SUMIF('R-Existing'!$B$12:$B$461,$B124,'R-Existing'!AK$12:AK$461)</f>
        <v>0</v>
      </c>
      <c r="AL124" s="37">
        <f>SUMIF('R-Existing'!$B$12:$B$461,$B124,'R-Existing'!AL$12:AL$461)</f>
        <v>0</v>
      </c>
      <c r="AM124" s="37">
        <f>SUMIF('R-Existing'!$B$12:$B$461,$B124,'R-Existing'!AM$12:AM$461)</f>
        <v>0</v>
      </c>
      <c r="AN124" s="37">
        <f>SUMIF('R-Existing'!$B$12:$B$461,$B124,'R-Existing'!AN$12:AN$461)</f>
        <v>0</v>
      </c>
      <c r="AO124" s="37"/>
      <c r="AP124" s="37"/>
    </row>
    <row r="125" spans="1:42" x14ac:dyDescent="0.2">
      <c r="A125" s="1">
        <f t="shared" si="5"/>
        <v>9</v>
      </c>
      <c r="B125" s="101">
        <f t="shared" si="7"/>
        <v>46660</v>
      </c>
      <c r="C125" s="37">
        <f>SUMIF('R-Existing'!$B$12:$B$461,$B125,'R-Existing'!C$12:C$461)</f>
        <v>0</v>
      </c>
      <c r="D125" s="37">
        <f>SUMIF('R-Existing'!$B$12:$B$461,$B125,'R-Existing'!D$12:D$461)</f>
        <v>1934854.6</v>
      </c>
      <c r="E125" s="37">
        <f>SUMIF('R-Existing'!$B$12:$B$461,$B125,'R-Existing'!E$12:E$461)</f>
        <v>0</v>
      </c>
      <c r="F125" s="37">
        <f>SUMIF('R-Existing'!$B$12:$B$461,$B125,'R-Existing'!F$12:F$461)</f>
        <v>0</v>
      </c>
      <c r="G125" s="37">
        <f>SUMIF('R-Existing'!$B$12:$B$461,$B125,'R-Existing'!G$12:G$461)</f>
        <v>0</v>
      </c>
      <c r="H125" s="37">
        <f>SUMIF('R-Existing'!$B$12:$B$461,$B125,'R-Existing'!H$12:H$461)</f>
        <v>0</v>
      </c>
      <c r="I125" s="37">
        <f>SUMIF('R-Existing'!$B$12:$B$461,$B125,'R-Existing'!I$12:I$461)</f>
        <v>0</v>
      </c>
      <c r="J125" s="37">
        <f>SUMIF('R-Existing'!$B$12:$B$461,$B125,'R-Existing'!J$12:J$461)</f>
        <v>0</v>
      </c>
      <c r="K125" s="37">
        <f>SUMIF('R-Existing'!$B$12:$B$461,$B125,'R-Existing'!K$12:K$461)</f>
        <v>0</v>
      </c>
      <c r="L125" s="37">
        <f>SUMIF('R-Existing'!$B$12:$B$461,$B125,'R-Existing'!L$12:L$461)</f>
        <v>0</v>
      </c>
      <c r="M125" s="37">
        <f>SUMIF('R-Existing'!$B$12:$B$461,$B125,'R-Existing'!M$12:M$461)</f>
        <v>0</v>
      </c>
      <c r="N125" s="37">
        <f>SUMIF('R-Existing'!$B$12:$B$461,$B125,'R-Existing'!N$12:N$461)</f>
        <v>0</v>
      </c>
      <c r="O125" s="37">
        <f>SUMIF('R-Existing'!$B$12:$B$461,$B125,'R-Existing'!O$12:O$461)</f>
        <v>0</v>
      </c>
      <c r="P125" s="37">
        <f>SUMIF('R-Existing'!$B$12:$B$461,$B125,'R-Existing'!P$12:P$461)</f>
        <v>0</v>
      </c>
      <c r="Q125" s="37">
        <f>SUMIF('R-Existing'!$B$12:$B$461,$B125,'R-Existing'!Q$12:Q$461)</f>
        <v>0</v>
      </c>
      <c r="R125" s="37">
        <f>SUMIF('R-Existing'!$B$12:$B$461,$B125,'R-Existing'!R$12:R$461)</f>
        <v>0</v>
      </c>
      <c r="S125" s="37">
        <f>SUMIF('R-Existing'!$B$12:$B$461,$B125,'R-Existing'!S$12:S$461)</f>
        <v>0</v>
      </c>
      <c r="T125" s="37">
        <f>SUMIF('R-Existing'!$B$12:$B$461,$B125,'R-Existing'!T$12:T$461)</f>
        <v>0</v>
      </c>
      <c r="U125" s="37">
        <f>SUMIF('R-Existing'!$B$12:$B$461,$B125,'R-Existing'!U$12:U$461)</f>
        <v>1</v>
      </c>
      <c r="V125" s="37">
        <f>SUMIF('R-Existing'!$B$12:$B$461,$B125,'R-Existing'!V$12:V$461)</f>
        <v>0</v>
      </c>
      <c r="W125" s="37">
        <f>SUMIF('R-Existing'!$B$12:$B$461,$B125,'R-Existing'!W$12:W$461)</f>
        <v>0</v>
      </c>
      <c r="X125" s="37">
        <f>SUMIF('R-Existing'!$B$12:$B$461,$B125,'R-Existing'!X$12:X$461)</f>
        <v>209</v>
      </c>
      <c r="Y125" s="37">
        <f>SUMIF('R-Existing'!$B$12:$B$461,$B125,'R-Existing'!Y$12:Y$461)</f>
        <v>0</v>
      </c>
      <c r="Z125" s="37">
        <f>SUMIF('R-Existing'!$B$12:$B$461,$B125,'R-Existing'!Z$12:Z$461)</f>
        <v>0</v>
      </c>
      <c r="AA125" s="37">
        <f>SUMIF('R-Existing'!$B$12:$B$461,$B125,'R-Existing'!AA$12:AA$461)</f>
        <v>0</v>
      </c>
      <c r="AB125" s="37">
        <f>SUMIF('R-Existing'!$B$12:$B$461,$B125,'R-Existing'!AB$12:AB$461)</f>
        <v>0</v>
      </c>
      <c r="AC125" s="37">
        <f>SUMIF('R-Existing'!$B$12:$B$461,$B125,'R-Existing'!AC$12:AC$461)</f>
        <v>0</v>
      </c>
      <c r="AD125" s="37">
        <f>SUMIF('R-Existing'!$B$12:$B$461,$B125,'R-Existing'!AD$12:AD$461)</f>
        <v>0</v>
      </c>
      <c r="AE125" s="56">
        <f>SUMIF('R-Existing'!$B$12:$B$461,$B125,'R-Existing'!AE$12:AE$461)</f>
        <v>9.6699999999999994E-2</v>
      </c>
      <c r="AF125" s="37">
        <f>SUMIF('R-Existing'!$B$12:$B$461,$B125,'R-Existing'!AF$12:AF$461)</f>
        <v>0</v>
      </c>
      <c r="AG125" s="37">
        <f>SUMIF('R-Existing'!$B$12:$B$461,$B125,'R-Existing'!AG$12:AG$461)</f>
        <v>0</v>
      </c>
      <c r="AH125" s="37">
        <f>SUMIF('R-Existing'!$B$12:$B$461,$B125,'R-Existing'!AH$12:AH$461)</f>
        <v>0</v>
      </c>
      <c r="AI125" s="37">
        <f>SUMIF('R-Existing'!$B$12:$B$461,$B125,'R-Existing'!AI$12:AI$461)</f>
        <v>0</v>
      </c>
      <c r="AJ125" s="37">
        <f>SUMIF('R-Existing'!$B$12:$B$461,$B125,'R-Existing'!AJ$12:AJ$461)</f>
        <v>0</v>
      </c>
      <c r="AK125" s="37">
        <f>SUMIF('R-Existing'!$B$12:$B$461,$B125,'R-Existing'!AK$12:AK$461)</f>
        <v>0</v>
      </c>
      <c r="AL125" s="37">
        <f>SUMIF('R-Existing'!$B$12:$B$461,$B125,'R-Existing'!AL$12:AL$461)</f>
        <v>0</v>
      </c>
      <c r="AM125" s="37">
        <f>SUMIF('R-Existing'!$B$12:$B$461,$B125,'R-Existing'!AM$12:AM$461)</f>
        <v>0</v>
      </c>
      <c r="AN125" s="37">
        <f>SUMIF('R-Existing'!$B$12:$B$461,$B125,'R-Existing'!AN$12:AN$461)</f>
        <v>0</v>
      </c>
      <c r="AO125" s="37"/>
      <c r="AP125" s="37"/>
    </row>
    <row r="126" spans="1:42" x14ac:dyDescent="0.2">
      <c r="A126" s="1">
        <f t="shared" si="5"/>
        <v>10</v>
      </c>
      <c r="B126" s="101">
        <f t="shared" si="7"/>
        <v>46691</v>
      </c>
      <c r="C126" s="37">
        <f>SUMIF('R-Existing'!$B$12:$B$461,$B126,'R-Existing'!C$12:C$461)</f>
        <v>0</v>
      </c>
      <c r="D126" s="37">
        <f>SUMIF('R-Existing'!$B$12:$B$461,$B126,'R-Existing'!D$12:D$461)</f>
        <v>1934854.6</v>
      </c>
      <c r="E126" s="37">
        <f>SUMIF('R-Existing'!$B$12:$B$461,$B126,'R-Existing'!E$12:E$461)</f>
        <v>0</v>
      </c>
      <c r="F126" s="37">
        <f>SUMIF('R-Existing'!$B$12:$B$461,$B126,'R-Existing'!F$12:F$461)</f>
        <v>0</v>
      </c>
      <c r="G126" s="37">
        <f>SUMIF('R-Existing'!$B$12:$B$461,$B126,'R-Existing'!G$12:G$461)</f>
        <v>0</v>
      </c>
      <c r="H126" s="37">
        <f>SUMIF('R-Existing'!$B$12:$B$461,$B126,'R-Existing'!H$12:H$461)</f>
        <v>0</v>
      </c>
      <c r="I126" s="37">
        <f>SUMIF('R-Existing'!$B$12:$B$461,$B126,'R-Existing'!I$12:I$461)</f>
        <v>0</v>
      </c>
      <c r="J126" s="37">
        <f>SUMIF('R-Existing'!$B$12:$B$461,$B126,'R-Existing'!J$12:J$461)</f>
        <v>0</v>
      </c>
      <c r="K126" s="37">
        <f>SUMIF('R-Existing'!$B$12:$B$461,$B126,'R-Existing'!K$12:K$461)</f>
        <v>0</v>
      </c>
      <c r="L126" s="37">
        <f>SUMIF('R-Existing'!$B$12:$B$461,$B126,'R-Existing'!L$12:L$461)</f>
        <v>0</v>
      </c>
      <c r="M126" s="37">
        <f>SUMIF('R-Existing'!$B$12:$B$461,$B126,'R-Existing'!M$12:M$461)</f>
        <v>0</v>
      </c>
      <c r="N126" s="37">
        <f>SUMIF('R-Existing'!$B$12:$B$461,$B126,'R-Existing'!N$12:N$461)</f>
        <v>0</v>
      </c>
      <c r="O126" s="37">
        <f>SUMIF('R-Existing'!$B$12:$B$461,$B126,'R-Existing'!O$12:O$461)</f>
        <v>0</v>
      </c>
      <c r="P126" s="37">
        <f>SUMIF('R-Existing'!$B$12:$B$461,$B126,'R-Existing'!P$12:P$461)</f>
        <v>0</v>
      </c>
      <c r="Q126" s="37">
        <f>SUMIF('R-Existing'!$B$12:$B$461,$B126,'R-Existing'!Q$12:Q$461)</f>
        <v>0</v>
      </c>
      <c r="R126" s="37">
        <f>SUMIF('R-Existing'!$B$12:$B$461,$B126,'R-Existing'!R$12:R$461)</f>
        <v>0</v>
      </c>
      <c r="S126" s="37">
        <f>SUMIF('R-Existing'!$B$12:$B$461,$B126,'R-Existing'!S$12:S$461)</f>
        <v>0</v>
      </c>
      <c r="T126" s="37">
        <f>SUMIF('R-Existing'!$B$12:$B$461,$B126,'R-Existing'!T$12:T$461)</f>
        <v>0</v>
      </c>
      <c r="U126" s="37">
        <f>SUMIF('R-Existing'!$B$12:$B$461,$B126,'R-Existing'!U$12:U$461)</f>
        <v>1</v>
      </c>
      <c r="V126" s="37">
        <f>SUMIF('R-Existing'!$B$12:$B$461,$B126,'R-Existing'!V$12:V$461)</f>
        <v>0</v>
      </c>
      <c r="W126" s="37">
        <f>SUMIF('R-Existing'!$B$12:$B$461,$B126,'R-Existing'!W$12:W$461)</f>
        <v>0</v>
      </c>
      <c r="X126" s="37">
        <f>SUMIF('R-Existing'!$B$12:$B$461,$B126,'R-Existing'!X$12:X$461)</f>
        <v>209</v>
      </c>
      <c r="Y126" s="37">
        <f>SUMIF('R-Existing'!$B$12:$B$461,$B126,'R-Existing'!Y$12:Y$461)</f>
        <v>0</v>
      </c>
      <c r="Z126" s="37">
        <f>SUMIF('R-Existing'!$B$12:$B$461,$B126,'R-Existing'!Z$12:Z$461)</f>
        <v>0</v>
      </c>
      <c r="AA126" s="37">
        <f>SUMIF('R-Existing'!$B$12:$B$461,$B126,'R-Existing'!AA$12:AA$461)</f>
        <v>0</v>
      </c>
      <c r="AB126" s="37">
        <f>SUMIF('R-Existing'!$B$12:$B$461,$B126,'R-Existing'!AB$12:AB$461)</f>
        <v>0</v>
      </c>
      <c r="AC126" s="37">
        <f>SUMIF('R-Existing'!$B$12:$B$461,$B126,'R-Existing'!AC$12:AC$461)</f>
        <v>0</v>
      </c>
      <c r="AD126" s="37">
        <f>SUMIF('R-Existing'!$B$12:$B$461,$B126,'R-Existing'!AD$12:AD$461)</f>
        <v>0</v>
      </c>
      <c r="AE126" s="56">
        <f>SUMIF('R-Existing'!$B$12:$B$461,$B126,'R-Existing'!AE$12:AE$461)</f>
        <v>9.6699999999999994E-2</v>
      </c>
      <c r="AF126" s="37">
        <f>SUMIF('R-Existing'!$B$12:$B$461,$B126,'R-Existing'!AF$12:AF$461)</f>
        <v>0</v>
      </c>
      <c r="AG126" s="37">
        <f>SUMIF('R-Existing'!$B$12:$B$461,$B126,'R-Existing'!AG$12:AG$461)</f>
        <v>0</v>
      </c>
      <c r="AH126" s="37">
        <f>SUMIF('R-Existing'!$B$12:$B$461,$B126,'R-Existing'!AH$12:AH$461)</f>
        <v>0</v>
      </c>
      <c r="AI126" s="37">
        <f>SUMIF('R-Existing'!$B$12:$B$461,$B126,'R-Existing'!AI$12:AI$461)</f>
        <v>0</v>
      </c>
      <c r="AJ126" s="37">
        <f>SUMIF('R-Existing'!$B$12:$B$461,$B126,'R-Existing'!AJ$12:AJ$461)</f>
        <v>0</v>
      </c>
      <c r="AK126" s="37">
        <f>SUMIF('R-Existing'!$B$12:$B$461,$B126,'R-Existing'!AK$12:AK$461)</f>
        <v>0</v>
      </c>
      <c r="AL126" s="37">
        <f>SUMIF('R-Existing'!$B$12:$B$461,$B126,'R-Existing'!AL$12:AL$461)</f>
        <v>0</v>
      </c>
      <c r="AM126" s="37">
        <f>SUMIF('R-Existing'!$B$12:$B$461,$B126,'R-Existing'!AM$12:AM$461)</f>
        <v>0</v>
      </c>
      <c r="AN126" s="37">
        <f>SUMIF('R-Existing'!$B$12:$B$461,$B126,'R-Existing'!AN$12:AN$461)</f>
        <v>0</v>
      </c>
      <c r="AO126" s="37"/>
      <c r="AP126" s="37"/>
    </row>
    <row r="127" spans="1:42" x14ac:dyDescent="0.2">
      <c r="A127" s="1">
        <f t="shared" si="5"/>
        <v>11</v>
      </c>
      <c r="B127" s="101">
        <f t="shared" si="7"/>
        <v>46721</v>
      </c>
      <c r="C127" s="37">
        <f>SUMIF('R-Existing'!$B$12:$B$461,$B127,'R-Existing'!C$12:C$461)</f>
        <v>0</v>
      </c>
      <c r="D127" s="37">
        <f>SUMIF('R-Existing'!$B$12:$B$461,$B127,'R-Existing'!D$12:D$461)</f>
        <v>1934854.6</v>
      </c>
      <c r="E127" s="37">
        <f>SUMIF('R-Existing'!$B$12:$B$461,$B127,'R-Existing'!E$12:E$461)</f>
        <v>0</v>
      </c>
      <c r="F127" s="37">
        <f>SUMIF('R-Existing'!$B$12:$B$461,$B127,'R-Existing'!F$12:F$461)</f>
        <v>0</v>
      </c>
      <c r="G127" s="37">
        <f>SUMIF('R-Existing'!$B$12:$B$461,$B127,'R-Existing'!G$12:G$461)</f>
        <v>0</v>
      </c>
      <c r="H127" s="37">
        <f>SUMIF('R-Existing'!$B$12:$B$461,$B127,'R-Existing'!H$12:H$461)</f>
        <v>0</v>
      </c>
      <c r="I127" s="37">
        <f>SUMIF('R-Existing'!$B$12:$B$461,$B127,'R-Existing'!I$12:I$461)</f>
        <v>0</v>
      </c>
      <c r="J127" s="37">
        <f>SUMIF('R-Existing'!$B$12:$B$461,$B127,'R-Existing'!J$12:J$461)</f>
        <v>0</v>
      </c>
      <c r="K127" s="37">
        <f>SUMIF('R-Existing'!$B$12:$B$461,$B127,'R-Existing'!K$12:K$461)</f>
        <v>0</v>
      </c>
      <c r="L127" s="37">
        <f>SUMIF('R-Existing'!$B$12:$B$461,$B127,'R-Existing'!L$12:L$461)</f>
        <v>0</v>
      </c>
      <c r="M127" s="37">
        <f>SUMIF('R-Existing'!$B$12:$B$461,$B127,'R-Existing'!M$12:M$461)</f>
        <v>0</v>
      </c>
      <c r="N127" s="37">
        <f>SUMIF('R-Existing'!$B$12:$B$461,$B127,'R-Existing'!N$12:N$461)</f>
        <v>0</v>
      </c>
      <c r="O127" s="37">
        <f>SUMIF('R-Existing'!$B$12:$B$461,$B127,'R-Existing'!O$12:O$461)</f>
        <v>0</v>
      </c>
      <c r="P127" s="37">
        <f>SUMIF('R-Existing'!$B$12:$B$461,$B127,'R-Existing'!P$12:P$461)</f>
        <v>0</v>
      </c>
      <c r="Q127" s="37">
        <f>SUMIF('R-Existing'!$B$12:$B$461,$B127,'R-Existing'!Q$12:Q$461)</f>
        <v>0</v>
      </c>
      <c r="R127" s="37">
        <f>SUMIF('R-Existing'!$B$12:$B$461,$B127,'R-Existing'!R$12:R$461)</f>
        <v>0</v>
      </c>
      <c r="S127" s="37">
        <f>SUMIF('R-Existing'!$B$12:$B$461,$B127,'R-Existing'!S$12:S$461)</f>
        <v>0</v>
      </c>
      <c r="T127" s="37">
        <f>SUMIF('R-Existing'!$B$12:$B$461,$B127,'R-Existing'!T$12:T$461)</f>
        <v>0</v>
      </c>
      <c r="U127" s="37">
        <f>SUMIF('R-Existing'!$B$12:$B$461,$B127,'R-Existing'!U$12:U$461)</f>
        <v>1</v>
      </c>
      <c r="V127" s="37">
        <f>SUMIF('R-Existing'!$B$12:$B$461,$B127,'R-Existing'!V$12:V$461)</f>
        <v>0</v>
      </c>
      <c r="W127" s="37">
        <f>SUMIF('R-Existing'!$B$12:$B$461,$B127,'R-Existing'!W$12:W$461)</f>
        <v>0</v>
      </c>
      <c r="X127" s="37">
        <f>SUMIF('R-Existing'!$B$12:$B$461,$B127,'R-Existing'!X$12:X$461)</f>
        <v>209</v>
      </c>
      <c r="Y127" s="37">
        <f>SUMIF('R-Existing'!$B$12:$B$461,$B127,'R-Existing'!Y$12:Y$461)</f>
        <v>0</v>
      </c>
      <c r="Z127" s="37">
        <f>SUMIF('R-Existing'!$B$12:$B$461,$B127,'R-Existing'!Z$12:Z$461)</f>
        <v>0</v>
      </c>
      <c r="AA127" s="37">
        <f>SUMIF('R-Existing'!$B$12:$B$461,$B127,'R-Existing'!AA$12:AA$461)</f>
        <v>0</v>
      </c>
      <c r="AB127" s="37">
        <f>SUMIF('R-Existing'!$B$12:$B$461,$B127,'R-Existing'!AB$12:AB$461)</f>
        <v>0</v>
      </c>
      <c r="AC127" s="37">
        <f>SUMIF('R-Existing'!$B$12:$B$461,$B127,'R-Existing'!AC$12:AC$461)</f>
        <v>0</v>
      </c>
      <c r="AD127" s="37">
        <f>SUMIF('R-Existing'!$B$12:$B$461,$B127,'R-Existing'!AD$12:AD$461)</f>
        <v>0</v>
      </c>
      <c r="AE127" s="56">
        <f>SUMIF('R-Existing'!$B$12:$B$461,$B127,'R-Existing'!AE$12:AE$461)</f>
        <v>9.6699999999999994E-2</v>
      </c>
      <c r="AF127" s="37">
        <f>SUMIF('R-Existing'!$B$12:$B$461,$B127,'R-Existing'!AF$12:AF$461)</f>
        <v>0</v>
      </c>
      <c r="AG127" s="37">
        <f>SUMIF('R-Existing'!$B$12:$B$461,$B127,'R-Existing'!AG$12:AG$461)</f>
        <v>0</v>
      </c>
      <c r="AH127" s="37">
        <f>SUMIF('R-Existing'!$B$12:$B$461,$B127,'R-Existing'!AH$12:AH$461)</f>
        <v>0</v>
      </c>
      <c r="AI127" s="37">
        <f>SUMIF('R-Existing'!$B$12:$B$461,$B127,'R-Existing'!AI$12:AI$461)</f>
        <v>0</v>
      </c>
      <c r="AJ127" s="37">
        <f>SUMIF('R-Existing'!$B$12:$B$461,$B127,'R-Existing'!AJ$12:AJ$461)</f>
        <v>0</v>
      </c>
      <c r="AK127" s="37">
        <f>SUMIF('R-Existing'!$B$12:$B$461,$B127,'R-Existing'!AK$12:AK$461)</f>
        <v>0</v>
      </c>
      <c r="AL127" s="37">
        <f>SUMIF('R-Existing'!$B$12:$B$461,$B127,'R-Existing'!AL$12:AL$461)</f>
        <v>0</v>
      </c>
      <c r="AM127" s="37">
        <f>SUMIF('R-Existing'!$B$12:$B$461,$B127,'R-Existing'!AM$12:AM$461)</f>
        <v>0</v>
      </c>
      <c r="AN127" s="37">
        <f>SUMIF('R-Existing'!$B$12:$B$461,$B127,'R-Existing'!AN$12:AN$461)</f>
        <v>0</v>
      </c>
      <c r="AO127" s="37"/>
      <c r="AP127" s="37"/>
    </row>
    <row r="128" spans="1:42" x14ac:dyDescent="0.2">
      <c r="A128" s="1">
        <f t="shared" si="5"/>
        <v>12</v>
      </c>
      <c r="B128" s="101">
        <f t="shared" si="7"/>
        <v>46752</v>
      </c>
      <c r="C128" s="37">
        <f>SUMIF('R-Existing'!$B$12:$B$461,$B128,'R-Existing'!C$12:C$461)</f>
        <v>0</v>
      </c>
      <c r="D128" s="37">
        <f>SUMIF('R-Existing'!$B$12:$B$461,$B128,'R-Existing'!D$12:D$461)</f>
        <v>1934854.6</v>
      </c>
      <c r="E128" s="37">
        <f>SUMIF('R-Existing'!$B$12:$B$461,$B128,'R-Existing'!E$12:E$461)</f>
        <v>0</v>
      </c>
      <c r="F128" s="37">
        <f>SUMIF('R-Existing'!$B$12:$B$461,$B128,'R-Existing'!F$12:F$461)</f>
        <v>0</v>
      </c>
      <c r="G128" s="37">
        <f>SUMIF('R-Existing'!$B$12:$B$461,$B128,'R-Existing'!G$12:G$461)</f>
        <v>0</v>
      </c>
      <c r="H128" s="37">
        <f>SUMIF('R-Existing'!$B$12:$B$461,$B128,'R-Existing'!H$12:H$461)</f>
        <v>0</v>
      </c>
      <c r="I128" s="37">
        <f>SUMIF('R-Existing'!$B$12:$B$461,$B128,'R-Existing'!I$12:I$461)</f>
        <v>0</v>
      </c>
      <c r="J128" s="37">
        <f>SUMIF('R-Existing'!$B$12:$B$461,$B128,'R-Existing'!J$12:J$461)</f>
        <v>0</v>
      </c>
      <c r="K128" s="37">
        <f>SUMIF('R-Existing'!$B$12:$B$461,$B128,'R-Existing'!K$12:K$461)</f>
        <v>0</v>
      </c>
      <c r="L128" s="37">
        <f>SUMIF('R-Existing'!$B$12:$B$461,$B128,'R-Existing'!L$12:L$461)</f>
        <v>0</v>
      </c>
      <c r="M128" s="37">
        <f>SUMIF('R-Existing'!$B$12:$B$461,$B128,'R-Existing'!M$12:M$461)</f>
        <v>0</v>
      </c>
      <c r="N128" s="37">
        <f>SUMIF('R-Existing'!$B$12:$B$461,$B128,'R-Existing'!N$12:N$461)</f>
        <v>0</v>
      </c>
      <c r="O128" s="37">
        <f>SUMIF('R-Existing'!$B$12:$B$461,$B128,'R-Existing'!O$12:O$461)</f>
        <v>0</v>
      </c>
      <c r="P128" s="37">
        <f>SUMIF('R-Existing'!$B$12:$B$461,$B128,'R-Existing'!P$12:P$461)</f>
        <v>0</v>
      </c>
      <c r="Q128" s="37">
        <f>SUMIF('R-Existing'!$B$12:$B$461,$B128,'R-Existing'!Q$12:Q$461)</f>
        <v>0</v>
      </c>
      <c r="R128" s="37">
        <f>SUMIF('R-Existing'!$B$12:$B$461,$B128,'R-Existing'!R$12:R$461)</f>
        <v>0</v>
      </c>
      <c r="S128" s="37">
        <f>SUMIF('R-Existing'!$B$12:$B$461,$B128,'R-Existing'!S$12:S$461)</f>
        <v>0</v>
      </c>
      <c r="T128" s="37">
        <f>SUMIF('R-Existing'!$B$12:$B$461,$B128,'R-Existing'!T$12:T$461)</f>
        <v>0</v>
      </c>
      <c r="U128" s="37">
        <f>SUMIF('R-Existing'!$B$12:$B$461,$B128,'R-Existing'!U$12:U$461)</f>
        <v>1</v>
      </c>
      <c r="V128" s="37">
        <f>SUMIF('R-Existing'!$B$12:$B$461,$B128,'R-Existing'!V$12:V$461)</f>
        <v>0</v>
      </c>
      <c r="W128" s="37">
        <f>SUMIF('R-Existing'!$B$12:$B$461,$B128,'R-Existing'!W$12:W$461)</f>
        <v>0</v>
      </c>
      <c r="X128" s="37">
        <f>SUMIF('R-Existing'!$B$12:$B$461,$B128,'R-Existing'!X$12:X$461)</f>
        <v>209</v>
      </c>
      <c r="Y128" s="37">
        <f>SUMIF('R-Existing'!$B$12:$B$461,$B128,'R-Existing'!Y$12:Y$461)</f>
        <v>0</v>
      </c>
      <c r="Z128" s="37">
        <f>SUMIF('R-Existing'!$B$12:$B$461,$B128,'R-Existing'!Z$12:Z$461)</f>
        <v>0</v>
      </c>
      <c r="AA128" s="37">
        <f>SUMIF('R-Existing'!$B$12:$B$461,$B128,'R-Existing'!AA$12:AA$461)</f>
        <v>0</v>
      </c>
      <c r="AB128" s="37">
        <f>SUMIF('R-Existing'!$B$12:$B$461,$B128,'R-Existing'!AB$12:AB$461)</f>
        <v>0</v>
      </c>
      <c r="AC128" s="37">
        <f>SUMIF('R-Existing'!$B$12:$B$461,$B128,'R-Existing'!AC$12:AC$461)</f>
        <v>0</v>
      </c>
      <c r="AD128" s="37">
        <f>SUMIF('R-Existing'!$B$12:$B$461,$B128,'R-Existing'!AD$12:AD$461)</f>
        <v>0</v>
      </c>
      <c r="AE128" s="56">
        <f>SUMIF('R-Existing'!$B$12:$B$461,$B128,'R-Existing'!AE$12:AE$461)</f>
        <v>9.6699999999999994E-2</v>
      </c>
      <c r="AF128" s="37">
        <f>SUMIF('R-Existing'!$B$12:$B$461,$B128,'R-Existing'!AF$12:AF$461)</f>
        <v>0</v>
      </c>
      <c r="AG128" s="37">
        <f>SUMIF('R-Existing'!$B$12:$B$461,$B128,'R-Existing'!AG$12:AG$461)</f>
        <v>0</v>
      </c>
      <c r="AH128" s="37">
        <f>SUMIF('R-Existing'!$B$12:$B$461,$B128,'R-Existing'!AH$12:AH$461)</f>
        <v>0</v>
      </c>
      <c r="AI128" s="37">
        <f>SUMIF('R-Existing'!$B$12:$B$461,$B128,'R-Existing'!AI$12:AI$461)</f>
        <v>0</v>
      </c>
      <c r="AJ128" s="37">
        <f>SUMIF('R-Existing'!$B$12:$B$461,$B128,'R-Existing'!AJ$12:AJ$461)</f>
        <v>0</v>
      </c>
      <c r="AK128" s="37">
        <f>SUMIF('R-Existing'!$B$12:$B$461,$B128,'R-Existing'!AK$12:AK$461)</f>
        <v>0</v>
      </c>
      <c r="AL128" s="37">
        <f>SUMIF('R-Existing'!$B$12:$B$461,$B128,'R-Existing'!AL$12:AL$461)</f>
        <v>0</v>
      </c>
      <c r="AM128" s="37">
        <f>SUMIF('R-Existing'!$B$12:$B$461,$B128,'R-Existing'!AM$12:AM$461)</f>
        <v>0</v>
      </c>
      <c r="AN128" s="37">
        <f>SUMIF('R-Existing'!$B$12:$B$461,$B128,'R-Existing'!AN$12:AN$461)</f>
        <v>0</v>
      </c>
      <c r="AO128" s="37"/>
      <c r="AP128" s="37"/>
    </row>
    <row r="129" spans="1:42" x14ac:dyDescent="0.2">
      <c r="A129" s="1">
        <f t="shared" si="5"/>
        <v>1</v>
      </c>
      <c r="B129" s="101">
        <f t="shared" si="7"/>
        <v>46783</v>
      </c>
      <c r="C129" s="37">
        <f>SUMIF('R-Existing'!$B$12:$B$461,$B129,'R-Existing'!C$12:C$461)</f>
        <v>0</v>
      </c>
      <c r="D129" s="37">
        <f>SUMIF('R-Existing'!$B$12:$B$461,$B129,'R-Existing'!D$12:D$461)</f>
        <v>1934854.6</v>
      </c>
      <c r="E129" s="37">
        <f>SUMIF('R-Existing'!$B$12:$B$461,$B129,'R-Existing'!E$12:E$461)</f>
        <v>0</v>
      </c>
      <c r="F129" s="37">
        <f>SUMIF('R-Existing'!$B$12:$B$461,$B129,'R-Existing'!F$12:F$461)</f>
        <v>0</v>
      </c>
      <c r="G129" s="37">
        <f>SUMIF('R-Existing'!$B$12:$B$461,$B129,'R-Existing'!G$12:G$461)</f>
        <v>0</v>
      </c>
      <c r="H129" s="37">
        <f>SUMIF('R-Existing'!$B$12:$B$461,$B129,'R-Existing'!H$12:H$461)</f>
        <v>0</v>
      </c>
      <c r="I129" s="37">
        <f>SUMIF('R-Existing'!$B$12:$B$461,$B129,'R-Existing'!I$12:I$461)</f>
        <v>0</v>
      </c>
      <c r="J129" s="37">
        <f>SUMIF('R-Existing'!$B$12:$B$461,$B129,'R-Existing'!J$12:J$461)</f>
        <v>0</v>
      </c>
      <c r="K129" s="37">
        <f>SUMIF('R-Existing'!$B$12:$B$461,$B129,'R-Existing'!K$12:K$461)</f>
        <v>0</v>
      </c>
      <c r="L129" s="37">
        <f>SUMIF('R-Existing'!$B$12:$B$461,$B129,'R-Existing'!L$12:L$461)</f>
        <v>0</v>
      </c>
      <c r="M129" s="37">
        <f>SUMIF('R-Existing'!$B$12:$B$461,$B129,'R-Existing'!M$12:M$461)</f>
        <v>0</v>
      </c>
      <c r="N129" s="37">
        <f>SUMIF('R-Existing'!$B$12:$B$461,$B129,'R-Existing'!N$12:N$461)</f>
        <v>0</v>
      </c>
      <c r="O129" s="37">
        <f>SUMIF('R-Existing'!$B$12:$B$461,$B129,'R-Existing'!O$12:O$461)</f>
        <v>0</v>
      </c>
      <c r="P129" s="37">
        <f>SUMIF('R-Existing'!$B$12:$B$461,$B129,'R-Existing'!P$12:P$461)</f>
        <v>0</v>
      </c>
      <c r="Q129" s="37">
        <f>SUMIF('R-Existing'!$B$12:$B$461,$B129,'R-Existing'!Q$12:Q$461)</f>
        <v>0</v>
      </c>
      <c r="R129" s="37">
        <f>SUMIF('R-Existing'!$B$12:$B$461,$B129,'R-Existing'!R$12:R$461)</f>
        <v>0</v>
      </c>
      <c r="S129" s="37">
        <f>SUMIF('R-Existing'!$B$12:$B$461,$B129,'R-Existing'!S$12:S$461)</f>
        <v>0</v>
      </c>
      <c r="T129" s="37">
        <f>SUMIF('R-Existing'!$B$12:$B$461,$B129,'R-Existing'!T$12:T$461)</f>
        <v>0</v>
      </c>
      <c r="U129" s="37">
        <f>SUMIF('R-Existing'!$B$12:$B$461,$B129,'R-Existing'!U$12:U$461)</f>
        <v>1</v>
      </c>
      <c r="V129" s="37">
        <f>SUMIF('R-Existing'!$B$12:$B$461,$B129,'R-Existing'!V$12:V$461)</f>
        <v>0</v>
      </c>
      <c r="W129" s="37">
        <f>SUMIF('R-Existing'!$B$12:$B$461,$B129,'R-Existing'!W$12:W$461)</f>
        <v>0</v>
      </c>
      <c r="X129" s="37">
        <f>SUMIF('R-Existing'!$B$12:$B$461,$B129,'R-Existing'!X$12:X$461)</f>
        <v>209</v>
      </c>
      <c r="Y129" s="37">
        <f>SUMIF('R-Existing'!$B$12:$B$461,$B129,'R-Existing'!Y$12:Y$461)</f>
        <v>0</v>
      </c>
      <c r="Z129" s="37">
        <f>SUMIF('R-Existing'!$B$12:$B$461,$B129,'R-Existing'!Z$12:Z$461)</f>
        <v>0</v>
      </c>
      <c r="AA129" s="37">
        <f>SUMIF('R-Existing'!$B$12:$B$461,$B129,'R-Existing'!AA$12:AA$461)</f>
        <v>0</v>
      </c>
      <c r="AB129" s="37">
        <f>SUMIF('R-Existing'!$B$12:$B$461,$B129,'R-Existing'!AB$12:AB$461)</f>
        <v>0</v>
      </c>
      <c r="AC129" s="37">
        <f>SUMIF('R-Existing'!$B$12:$B$461,$B129,'R-Existing'!AC$12:AC$461)</f>
        <v>0</v>
      </c>
      <c r="AD129" s="37">
        <f>SUMIF('R-Existing'!$B$12:$B$461,$B129,'R-Existing'!AD$12:AD$461)</f>
        <v>0</v>
      </c>
      <c r="AE129" s="56">
        <f>SUMIF('R-Existing'!$B$12:$B$461,$B129,'R-Existing'!AE$12:AE$461)</f>
        <v>9.6699999999999994E-2</v>
      </c>
      <c r="AF129" s="37">
        <f>SUMIF('R-Existing'!$B$12:$B$461,$B129,'R-Existing'!AF$12:AF$461)</f>
        <v>0</v>
      </c>
      <c r="AG129" s="37">
        <f>SUMIF('R-Existing'!$B$12:$B$461,$B129,'R-Existing'!AG$12:AG$461)</f>
        <v>0</v>
      </c>
      <c r="AH129" s="37">
        <f>SUMIF('R-Existing'!$B$12:$B$461,$B129,'R-Existing'!AH$12:AH$461)</f>
        <v>0</v>
      </c>
      <c r="AI129" s="37">
        <f>SUMIF('R-Existing'!$B$12:$B$461,$B129,'R-Existing'!AI$12:AI$461)</f>
        <v>0</v>
      </c>
      <c r="AJ129" s="37">
        <f>SUMIF('R-Existing'!$B$12:$B$461,$B129,'R-Existing'!AJ$12:AJ$461)</f>
        <v>0</v>
      </c>
      <c r="AK129" s="37">
        <f>SUMIF('R-Existing'!$B$12:$B$461,$B129,'R-Existing'!AK$12:AK$461)</f>
        <v>0</v>
      </c>
      <c r="AL129" s="37">
        <f>SUMIF('R-Existing'!$B$12:$B$461,$B129,'R-Existing'!AL$12:AL$461)</f>
        <v>0</v>
      </c>
      <c r="AM129" s="37">
        <f>SUMIF('R-Existing'!$B$12:$B$461,$B129,'R-Existing'!AM$12:AM$461)</f>
        <v>0</v>
      </c>
      <c r="AN129" s="37">
        <f>SUMIF('R-Existing'!$B$12:$B$461,$B129,'R-Existing'!AN$12:AN$461)</f>
        <v>0</v>
      </c>
      <c r="AO129" s="37"/>
      <c r="AP129" s="37"/>
    </row>
    <row r="130" spans="1:42" x14ac:dyDescent="0.2">
      <c r="A130" s="1">
        <f t="shared" si="5"/>
        <v>2</v>
      </c>
      <c r="B130" s="101">
        <f t="shared" si="7"/>
        <v>46812</v>
      </c>
      <c r="C130" s="37">
        <f>SUMIF('R-Existing'!$B$12:$B$461,$B130,'R-Existing'!C$12:C$461)</f>
        <v>0</v>
      </c>
      <c r="D130" s="37">
        <f>SUMIF('R-Existing'!$B$12:$B$461,$B130,'R-Existing'!D$12:D$461)</f>
        <v>1934854.6</v>
      </c>
      <c r="E130" s="37">
        <f>SUMIF('R-Existing'!$B$12:$B$461,$B130,'R-Existing'!E$12:E$461)</f>
        <v>0</v>
      </c>
      <c r="F130" s="37">
        <f>SUMIF('R-Existing'!$B$12:$B$461,$B130,'R-Existing'!F$12:F$461)</f>
        <v>0</v>
      </c>
      <c r="G130" s="37">
        <f>SUMIF('R-Existing'!$B$12:$B$461,$B130,'R-Existing'!G$12:G$461)</f>
        <v>0</v>
      </c>
      <c r="H130" s="37">
        <f>SUMIF('R-Existing'!$B$12:$B$461,$B130,'R-Existing'!H$12:H$461)</f>
        <v>0</v>
      </c>
      <c r="I130" s="37">
        <f>SUMIF('R-Existing'!$B$12:$B$461,$B130,'R-Existing'!I$12:I$461)</f>
        <v>0</v>
      </c>
      <c r="J130" s="37">
        <f>SUMIF('R-Existing'!$B$12:$B$461,$B130,'R-Existing'!J$12:J$461)</f>
        <v>0</v>
      </c>
      <c r="K130" s="37">
        <f>SUMIF('R-Existing'!$B$12:$B$461,$B130,'R-Existing'!K$12:K$461)</f>
        <v>0</v>
      </c>
      <c r="L130" s="37">
        <f>SUMIF('R-Existing'!$B$12:$B$461,$B130,'R-Existing'!L$12:L$461)</f>
        <v>0</v>
      </c>
      <c r="M130" s="37">
        <f>SUMIF('R-Existing'!$B$12:$B$461,$B130,'R-Existing'!M$12:M$461)</f>
        <v>0</v>
      </c>
      <c r="N130" s="37">
        <f>SUMIF('R-Existing'!$B$12:$B$461,$B130,'R-Existing'!N$12:N$461)</f>
        <v>0</v>
      </c>
      <c r="O130" s="37">
        <f>SUMIF('R-Existing'!$B$12:$B$461,$B130,'R-Existing'!O$12:O$461)</f>
        <v>0</v>
      </c>
      <c r="P130" s="37">
        <f>SUMIF('R-Existing'!$B$12:$B$461,$B130,'R-Existing'!P$12:P$461)</f>
        <v>0</v>
      </c>
      <c r="Q130" s="37">
        <f>SUMIF('R-Existing'!$B$12:$B$461,$B130,'R-Existing'!Q$12:Q$461)</f>
        <v>0</v>
      </c>
      <c r="R130" s="37">
        <f>SUMIF('R-Existing'!$B$12:$B$461,$B130,'R-Existing'!R$12:R$461)</f>
        <v>0</v>
      </c>
      <c r="S130" s="37">
        <f>SUMIF('R-Existing'!$B$12:$B$461,$B130,'R-Existing'!S$12:S$461)</f>
        <v>0</v>
      </c>
      <c r="T130" s="37">
        <f>SUMIF('R-Existing'!$B$12:$B$461,$B130,'R-Existing'!T$12:T$461)</f>
        <v>0</v>
      </c>
      <c r="U130" s="37">
        <f>SUMIF('R-Existing'!$B$12:$B$461,$B130,'R-Existing'!U$12:U$461)</f>
        <v>1</v>
      </c>
      <c r="V130" s="37">
        <f>SUMIF('R-Existing'!$B$12:$B$461,$B130,'R-Existing'!V$12:V$461)</f>
        <v>0</v>
      </c>
      <c r="W130" s="37">
        <f>SUMIF('R-Existing'!$B$12:$B$461,$B130,'R-Existing'!W$12:W$461)</f>
        <v>0</v>
      </c>
      <c r="X130" s="37">
        <f>SUMIF('R-Existing'!$B$12:$B$461,$B130,'R-Existing'!X$12:X$461)</f>
        <v>209</v>
      </c>
      <c r="Y130" s="37">
        <f>SUMIF('R-Existing'!$B$12:$B$461,$B130,'R-Existing'!Y$12:Y$461)</f>
        <v>0</v>
      </c>
      <c r="Z130" s="37">
        <f>SUMIF('R-Existing'!$B$12:$B$461,$B130,'R-Existing'!Z$12:Z$461)</f>
        <v>0</v>
      </c>
      <c r="AA130" s="37">
        <f>SUMIF('R-Existing'!$B$12:$B$461,$B130,'R-Existing'!AA$12:AA$461)</f>
        <v>0</v>
      </c>
      <c r="AB130" s="37">
        <f>SUMIF('R-Existing'!$B$12:$B$461,$B130,'R-Existing'!AB$12:AB$461)</f>
        <v>0</v>
      </c>
      <c r="AC130" s="37">
        <f>SUMIF('R-Existing'!$B$12:$B$461,$B130,'R-Existing'!AC$12:AC$461)</f>
        <v>0</v>
      </c>
      <c r="AD130" s="37">
        <f>SUMIF('R-Existing'!$B$12:$B$461,$B130,'R-Existing'!AD$12:AD$461)</f>
        <v>0</v>
      </c>
      <c r="AE130" s="56">
        <f>SUMIF('R-Existing'!$B$12:$B$461,$B130,'R-Existing'!AE$12:AE$461)</f>
        <v>9.6699999999999994E-2</v>
      </c>
      <c r="AF130" s="37">
        <f>SUMIF('R-Existing'!$B$12:$B$461,$B130,'R-Existing'!AF$12:AF$461)</f>
        <v>0</v>
      </c>
      <c r="AG130" s="37">
        <f>SUMIF('R-Existing'!$B$12:$B$461,$B130,'R-Existing'!AG$12:AG$461)</f>
        <v>0</v>
      </c>
      <c r="AH130" s="37">
        <f>SUMIF('R-Existing'!$B$12:$B$461,$B130,'R-Existing'!AH$12:AH$461)</f>
        <v>0</v>
      </c>
      <c r="AI130" s="37">
        <f>SUMIF('R-Existing'!$B$12:$B$461,$B130,'R-Existing'!AI$12:AI$461)</f>
        <v>0</v>
      </c>
      <c r="AJ130" s="37">
        <f>SUMIF('R-Existing'!$B$12:$B$461,$B130,'R-Existing'!AJ$12:AJ$461)</f>
        <v>0</v>
      </c>
      <c r="AK130" s="37">
        <f>SUMIF('R-Existing'!$B$12:$B$461,$B130,'R-Existing'!AK$12:AK$461)</f>
        <v>0</v>
      </c>
      <c r="AL130" s="37">
        <f>SUMIF('R-Existing'!$B$12:$B$461,$B130,'R-Existing'!AL$12:AL$461)</f>
        <v>0</v>
      </c>
      <c r="AM130" s="37">
        <f>SUMIF('R-Existing'!$B$12:$B$461,$B130,'R-Existing'!AM$12:AM$461)</f>
        <v>0</v>
      </c>
      <c r="AN130" s="37">
        <f>SUMIF('R-Existing'!$B$12:$B$461,$B130,'R-Existing'!AN$12:AN$461)</f>
        <v>0</v>
      </c>
      <c r="AO130" s="37"/>
      <c r="AP130" s="37"/>
    </row>
    <row r="131" spans="1:42" x14ac:dyDescent="0.2">
      <c r="A131" s="1">
        <f t="shared" si="5"/>
        <v>3</v>
      </c>
      <c r="B131" s="101">
        <f t="shared" si="7"/>
        <v>46843</v>
      </c>
      <c r="C131" s="37">
        <f>SUMIF('R-Existing'!$B$12:$B$461,$B131,'R-Existing'!C$12:C$461)</f>
        <v>0</v>
      </c>
      <c r="D131" s="37">
        <f>SUMIF('R-Existing'!$B$12:$B$461,$B131,'R-Existing'!D$12:D$461)</f>
        <v>1934854.6</v>
      </c>
      <c r="E131" s="37">
        <f>SUMIF('R-Existing'!$B$12:$B$461,$B131,'R-Existing'!E$12:E$461)</f>
        <v>0</v>
      </c>
      <c r="F131" s="37">
        <f>SUMIF('R-Existing'!$B$12:$B$461,$B131,'R-Existing'!F$12:F$461)</f>
        <v>0</v>
      </c>
      <c r="G131" s="37">
        <f>SUMIF('R-Existing'!$B$12:$B$461,$B131,'R-Existing'!G$12:G$461)</f>
        <v>0</v>
      </c>
      <c r="H131" s="37">
        <f>SUMIF('R-Existing'!$B$12:$B$461,$B131,'R-Existing'!H$12:H$461)</f>
        <v>0</v>
      </c>
      <c r="I131" s="37">
        <f>SUMIF('R-Existing'!$B$12:$B$461,$B131,'R-Existing'!I$12:I$461)</f>
        <v>0</v>
      </c>
      <c r="J131" s="37">
        <f>SUMIF('R-Existing'!$B$12:$B$461,$B131,'R-Existing'!J$12:J$461)</f>
        <v>0</v>
      </c>
      <c r="K131" s="37">
        <f>SUMIF('R-Existing'!$B$12:$B$461,$B131,'R-Existing'!K$12:K$461)</f>
        <v>0</v>
      </c>
      <c r="L131" s="37">
        <f>SUMIF('R-Existing'!$B$12:$B$461,$B131,'R-Existing'!L$12:L$461)</f>
        <v>0</v>
      </c>
      <c r="M131" s="37">
        <f>SUMIF('R-Existing'!$B$12:$B$461,$B131,'R-Existing'!M$12:M$461)</f>
        <v>0</v>
      </c>
      <c r="N131" s="37">
        <f>SUMIF('R-Existing'!$B$12:$B$461,$B131,'R-Existing'!N$12:N$461)</f>
        <v>0</v>
      </c>
      <c r="O131" s="37">
        <f>SUMIF('R-Existing'!$B$12:$B$461,$B131,'R-Existing'!O$12:O$461)</f>
        <v>0</v>
      </c>
      <c r="P131" s="37">
        <f>SUMIF('R-Existing'!$B$12:$B$461,$B131,'R-Existing'!P$12:P$461)</f>
        <v>0</v>
      </c>
      <c r="Q131" s="37">
        <f>SUMIF('R-Existing'!$B$12:$B$461,$B131,'R-Existing'!Q$12:Q$461)</f>
        <v>0</v>
      </c>
      <c r="R131" s="37">
        <f>SUMIF('R-Existing'!$B$12:$B$461,$B131,'R-Existing'!R$12:R$461)</f>
        <v>0</v>
      </c>
      <c r="S131" s="37">
        <f>SUMIF('R-Existing'!$B$12:$B$461,$B131,'R-Existing'!S$12:S$461)</f>
        <v>0</v>
      </c>
      <c r="T131" s="37">
        <f>SUMIF('R-Existing'!$B$12:$B$461,$B131,'R-Existing'!T$12:T$461)</f>
        <v>0</v>
      </c>
      <c r="U131" s="37">
        <f>SUMIF('R-Existing'!$B$12:$B$461,$B131,'R-Existing'!U$12:U$461)</f>
        <v>1</v>
      </c>
      <c r="V131" s="37">
        <f>SUMIF('R-Existing'!$B$12:$B$461,$B131,'R-Existing'!V$12:V$461)</f>
        <v>0</v>
      </c>
      <c r="W131" s="37">
        <f>SUMIF('R-Existing'!$B$12:$B$461,$B131,'R-Existing'!W$12:W$461)</f>
        <v>0</v>
      </c>
      <c r="X131" s="37">
        <f>SUMIF('R-Existing'!$B$12:$B$461,$B131,'R-Existing'!X$12:X$461)</f>
        <v>209</v>
      </c>
      <c r="Y131" s="37">
        <f>SUMIF('R-Existing'!$B$12:$B$461,$B131,'R-Existing'!Y$12:Y$461)</f>
        <v>0</v>
      </c>
      <c r="Z131" s="37">
        <f>SUMIF('R-Existing'!$B$12:$B$461,$B131,'R-Existing'!Z$12:Z$461)</f>
        <v>0</v>
      </c>
      <c r="AA131" s="37">
        <f>SUMIF('R-Existing'!$B$12:$B$461,$B131,'R-Existing'!AA$12:AA$461)</f>
        <v>0</v>
      </c>
      <c r="AB131" s="37">
        <f>SUMIF('R-Existing'!$B$12:$B$461,$B131,'R-Existing'!AB$12:AB$461)</f>
        <v>0</v>
      </c>
      <c r="AC131" s="37">
        <f>SUMIF('R-Existing'!$B$12:$B$461,$B131,'R-Existing'!AC$12:AC$461)</f>
        <v>0</v>
      </c>
      <c r="AD131" s="37">
        <f>SUMIF('R-Existing'!$B$12:$B$461,$B131,'R-Existing'!AD$12:AD$461)</f>
        <v>0</v>
      </c>
      <c r="AE131" s="56">
        <f>SUMIF('R-Existing'!$B$12:$B$461,$B131,'R-Existing'!AE$12:AE$461)</f>
        <v>9.6699999999999994E-2</v>
      </c>
      <c r="AF131" s="37">
        <f>SUMIF('R-Existing'!$B$12:$B$461,$B131,'R-Existing'!AF$12:AF$461)</f>
        <v>0</v>
      </c>
      <c r="AG131" s="37">
        <f>SUMIF('R-Existing'!$B$12:$B$461,$B131,'R-Existing'!AG$12:AG$461)</f>
        <v>0</v>
      </c>
      <c r="AH131" s="37">
        <f>SUMIF('R-Existing'!$B$12:$B$461,$B131,'R-Existing'!AH$12:AH$461)</f>
        <v>0</v>
      </c>
      <c r="AI131" s="37">
        <f>SUMIF('R-Existing'!$B$12:$B$461,$B131,'R-Existing'!AI$12:AI$461)</f>
        <v>0</v>
      </c>
      <c r="AJ131" s="37">
        <f>SUMIF('R-Existing'!$B$12:$B$461,$B131,'R-Existing'!AJ$12:AJ$461)</f>
        <v>0</v>
      </c>
      <c r="AK131" s="37">
        <f>SUMIF('R-Existing'!$B$12:$B$461,$B131,'R-Existing'!AK$12:AK$461)</f>
        <v>0</v>
      </c>
      <c r="AL131" s="37">
        <f>SUMIF('R-Existing'!$B$12:$B$461,$B131,'R-Existing'!AL$12:AL$461)</f>
        <v>0</v>
      </c>
      <c r="AM131" s="37">
        <f>SUMIF('R-Existing'!$B$12:$B$461,$B131,'R-Existing'!AM$12:AM$461)</f>
        <v>0</v>
      </c>
      <c r="AN131" s="37">
        <f>SUMIF('R-Existing'!$B$12:$B$461,$B131,'R-Existing'!AN$12:AN$461)</f>
        <v>0</v>
      </c>
      <c r="AO131" s="37"/>
      <c r="AP131" s="37"/>
    </row>
    <row r="132" spans="1:42" x14ac:dyDescent="0.2">
      <c r="A132" s="1">
        <f t="shared" si="5"/>
        <v>4</v>
      </c>
      <c r="B132" s="101">
        <f t="shared" si="7"/>
        <v>46873</v>
      </c>
      <c r="C132" s="37">
        <f>SUMIF('R-Existing'!$B$12:$B$461,$B132,'R-Existing'!C$12:C$461)</f>
        <v>0</v>
      </c>
      <c r="D132" s="37">
        <f>SUMIF('R-Existing'!$B$12:$B$461,$B132,'R-Existing'!D$12:D$461)</f>
        <v>1934854.6</v>
      </c>
      <c r="E132" s="37">
        <f>SUMIF('R-Existing'!$B$12:$B$461,$B132,'R-Existing'!E$12:E$461)</f>
        <v>0</v>
      </c>
      <c r="F132" s="37">
        <f>SUMIF('R-Existing'!$B$12:$B$461,$B132,'R-Existing'!F$12:F$461)</f>
        <v>0</v>
      </c>
      <c r="G132" s="37">
        <f>SUMIF('R-Existing'!$B$12:$B$461,$B132,'R-Existing'!G$12:G$461)</f>
        <v>0</v>
      </c>
      <c r="H132" s="37">
        <f>SUMIF('R-Existing'!$B$12:$B$461,$B132,'R-Existing'!H$12:H$461)</f>
        <v>0</v>
      </c>
      <c r="I132" s="37">
        <f>SUMIF('R-Existing'!$B$12:$B$461,$B132,'R-Existing'!I$12:I$461)</f>
        <v>0</v>
      </c>
      <c r="J132" s="37">
        <f>SUMIF('R-Existing'!$B$12:$B$461,$B132,'R-Existing'!J$12:J$461)</f>
        <v>0</v>
      </c>
      <c r="K132" s="37">
        <f>SUMIF('R-Existing'!$B$12:$B$461,$B132,'R-Existing'!K$12:K$461)</f>
        <v>0</v>
      </c>
      <c r="L132" s="37">
        <f>SUMIF('R-Existing'!$B$12:$B$461,$B132,'R-Existing'!L$12:L$461)</f>
        <v>0</v>
      </c>
      <c r="M132" s="37">
        <f>SUMIF('R-Existing'!$B$12:$B$461,$B132,'R-Existing'!M$12:M$461)</f>
        <v>0</v>
      </c>
      <c r="N132" s="37">
        <f>SUMIF('R-Existing'!$B$12:$B$461,$B132,'R-Existing'!N$12:N$461)</f>
        <v>0</v>
      </c>
      <c r="O132" s="37">
        <f>SUMIF('R-Existing'!$B$12:$B$461,$B132,'R-Existing'!O$12:O$461)</f>
        <v>0</v>
      </c>
      <c r="P132" s="37">
        <f>SUMIF('R-Existing'!$B$12:$B$461,$B132,'R-Existing'!P$12:P$461)</f>
        <v>0</v>
      </c>
      <c r="Q132" s="37">
        <f>SUMIF('R-Existing'!$B$12:$B$461,$B132,'R-Existing'!Q$12:Q$461)</f>
        <v>0</v>
      </c>
      <c r="R132" s="37">
        <f>SUMIF('R-Existing'!$B$12:$B$461,$B132,'R-Existing'!R$12:R$461)</f>
        <v>0</v>
      </c>
      <c r="S132" s="37">
        <f>SUMIF('R-Existing'!$B$12:$B$461,$B132,'R-Existing'!S$12:S$461)</f>
        <v>0</v>
      </c>
      <c r="T132" s="37">
        <f>SUMIF('R-Existing'!$B$12:$B$461,$B132,'R-Existing'!T$12:T$461)</f>
        <v>0</v>
      </c>
      <c r="U132" s="37">
        <f>SUMIF('R-Existing'!$B$12:$B$461,$B132,'R-Existing'!U$12:U$461)</f>
        <v>1</v>
      </c>
      <c r="V132" s="37">
        <f>SUMIF('R-Existing'!$B$12:$B$461,$B132,'R-Existing'!V$12:V$461)</f>
        <v>0</v>
      </c>
      <c r="W132" s="37">
        <f>SUMIF('R-Existing'!$B$12:$B$461,$B132,'R-Existing'!W$12:W$461)</f>
        <v>0</v>
      </c>
      <c r="X132" s="37">
        <f>SUMIF('R-Existing'!$B$12:$B$461,$B132,'R-Existing'!X$12:X$461)</f>
        <v>209</v>
      </c>
      <c r="Y132" s="37">
        <f>SUMIF('R-Existing'!$B$12:$B$461,$B132,'R-Existing'!Y$12:Y$461)</f>
        <v>0</v>
      </c>
      <c r="Z132" s="37">
        <f>SUMIF('R-Existing'!$B$12:$B$461,$B132,'R-Existing'!Z$12:Z$461)</f>
        <v>0</v>
      </c>
      <c r="AA132" s="37">
        <f>SUMIF('R-Existing'!$B$12:$B$461,$B132,'R-Existing'!AA$12:AA$461)</f>
        <v>0</v>
      </c>
      <c r="AB132" s="37">
        <f>SUMIF('R-Existing'!$B$12:$B$461,$B132,'R-Existing'!AB$12:AB$461)</f>
        <v>0</v>
      </c>
      <c r="AC132" s="37">
        <f>SUMIF('R-Existing'!$B$12:$B$461,$B132,'R-Existing'!AC$12:AC$461)</f>
        <v>0</v>
      </c>
      <c r="AD132" s="37">
        <f>SUMIF('R-Existing'!$B$12:$B$461,$B132,'R-Existing'!AD$12:AD$461)</f>
        <v>0</v>
      </c>
      <c r="AE132" s="56">
        <f>SUMIF('R-Existing'!$B$12:$B$461,$B132,'R-Existing'!AE$12:AE$461)</f>
        <v>9.6699999999999994E-2</v>
      </c>
      <c r="AF132" s="37">
        <f>SUMIF('R-Existing'!$B$12:$B$461,$B132,'R-Existing'!AF$12:AF$461)</f>
        <v>0</v>
      </c>
      <c r="AG132" s="37">
        <f>SUMIF('R-Existing'!$B$12:$B$461,$B132,'R-Existing'!AG$12:AG$461)</f>
        <v>0</v>
      </c>
      <c r="AH132" s="37">
        <f>SUMIF('R-Existing'!$B$12:$B$461,$B132,'R-Existing'!AH$12:AH$461)</f>
        <v>0</v>
      </c>
      <c r="AI132" s="37">
        <f>SUMIF('R-Existing'!$B$12:$B$461,$B132,'R-Existing'!AI$12:AI$461)</f>
        <v>0</v>
      </c>
      <c r="AJ132" s="37">
        <f>SUMIF('R-Existing'!$B$12:$B$461,$B132,'R-Existing'!AJ$12:AJ$461)</f>
        <v>0</v>
      </c>
      <c r="AK132" s="37">
        <f>SUMIF('R-Existing'!$B$12:$B$461,$B132,'R-Existing'!AK$12:AK$461)</f>
        <v>0</v>
      </c>
      <c r="AL132" s="37">
        <f>SUMIF('R-Existing'!$B$12:$B$461,$B132,'R-Existing'!AL$12:AL$461)</f>
        <v>0</v>
      </c>
      <c r="AM132" s="37">
        <f>SUMIF('R-Existing'!$B$12:$B$461,$B132,'R-Existing'!AM$12:AM$461)</f>
        <v>0</v>
      </c>
      <c r="AN132" s="37">
        <f>SUMIF('R-Existing'!$B$12:$B$461,$B132,'R-Existing'!AN$12:AN$461)</f>
        <v>0</v>
      </c>
      <c r="AO132" s="37"/>
      <c r="AP132" s="37"/>
    </row>
    <row r="133" spans="1:42" x14ac:dyDescent="0.2">
      <c r="A133" s="1">
        <f t="shared" si="5"/>
        <v>5</v>
      </c>
      <c r="B133" s="101">
        <f t="shared" si="7"/>
        <v>46904</v>
      </c>
      <c r="C133" s="37">
        <f>SUMIF('R-Existing'!$B$12:$B$461,$B133,'R-Existing'!C$12:C$461)</f>
        <v>0</v>
      </c>
      <c r="D133" s="37">
        <f>SUMIF('R-Existing'!$B$12:$B$461,$B133,'R-Existing'!D$12:D$461)</f>
        <v>1934854.6</v>
      </c>
      <c r="E133" s="37">
        <f>SUMIF('R-Existing'!$B$12:$B$461,$B133,'R-Existing'!E$12:E$461)</f>
        <v>0</v>
      </c>
      <c r="F133" s="37">
        <f>SUMIF('R-Existing'!$B$12:$B$461,$B133,'R-Existing'!F$12:F$461)</f>
        <v>0</v>
      </c>
      <c r="G133" s="37">
        <f>SUMIF('R-Existing'!$B$12:$B$461,$B133,'R-Existing'!G$12:G$461)</f>
        <v>0</v>
      </c>
      <c r="H133" s="37">
        <f>SUMIF('R-Existing'!$B$12:$B$461,$B133,'R-Existing'!H$12:H$461)</f>
        <v>0</v>
      </c>
      <c r="I133" s="37">
        <f>SUMIF('R-Existing'!$B$12:$B$461,$B133,'R-Existing'!I$12:I$461)</f>
        <v>0</v>
      </c>
      <c r="J133" s="37">
        <f>SUMIF('R-Existing'!$B$12:$B$461,$B133,'R-Existing'!J$12:J$461)</f>
        <v>0</v>
      </c>
      <c r="K133" s="37">
        <f>SUMIF('R-Existing'!$B$12:$B$461,$B133,'R-Existing'!K$12:K$461)</f>
        <v>0</v>
      </c>
      <c r="L133" s="37">
        <f>SUMIF('R-Existing'!$B$12:$B$461,$B133,'R-Existing'!L$12:L$461)</f>
        <v>0</v>
      </c>
      <c r="M133" s="37">
        <f>SUMIF('R-Existing'!$B$12:$B$461,$B133,'R-Existing'!M$12:M$461)</f>
        <v>0</v>
      </c>
      <c r="N133" s="37">
        <f>SUMIF('R-Existing'!$B$12:$B$461,$B133,'R-Existing'!N$12:N$461)</f>
        <v>0</v>
      </c>
      <c r="O133" s="37">
        <f>SUMIF('R-Existing'!$B$12:$B$461,$B133,'R-Existing'!O$12:O$461)</f>
        <v>0</v>
      </c>
      <c r="P133" s="37">
        <f>SUMIF('R-Existing'!$B$12:$B$461,$B133,'R-Existing'!P$12:P$461)</f>
        <v>0</v>
      </c>
      <c r="Q133" s="37">
        <f>SUMIF('R-Existing'!$B$12:$B$461,$B133,'R-Existing'!Q$12:Q$461)</f>
        <v>0</v>
      </c>
      <c r="R133" s="37">
        <f>SUMIF('R-Existing'!$B$12:$B$461,$B133,'R-Existing'!R$12:R$461)</f>
        <v>0</v>
      </c>
      <c r="S133" s="37">
        <f>SUMIF('R-Existing'!$B$12:$B$461,$B133,'R-Existing'!S$12:S$461)</f>
        <v>0</v>
      </c>
      <c r="T133" s="37">
        <f>SUMIF('R-Existing'!$B$12:$B$461,$B133,'R-Existing'!T$12:T$461)</f>
        <v>0</v>
      </c>
      <c r="U133" s="37">
        <f>SUMIF('R-Existing'!$B$12:$B$461,$B133,'R-Existing'!U$12:U$461)</f>
        <v>1</v>
      </c>
      <c r="V133" s="37">
        <f>SUMIF('R-Existing'!$B$12:$B$461,$B133,'R-Existing'!V$12:V$461)</f>
        <v>0</v>
      </c>
      <c r="W133" s="37">
        <f>SUMIF('R-Existing'!$B$12:$B$461,$B133,'R-Existing'!W$12:W$461)</f>
        <v>0</v>
      </c>
      <c r="X133" s="37">
        <f>SUMIF('R-Existing'!$B$12:$B$461,$B133,'R-Existing'!X$12:X$461)</f>
        <v>209</v>
      </c>
      <c r="Y133" s="37">
        <f>SUMIF('R-Existing'!$B$12:$B$461,$B133,'R-Existing'!Y$12:Y$461)</f>
        <v>0</v>
      </c>
      <c r="Z133" s="37">
        <f>SUMIF('R-Existing'!$B$12:$B$461,$B133,'R-Existing'!Z$12:Z$461)</f>
        <v>0</v>
      </c>
      <c r="AA133" s="37">
        <f>SUMIF('R-Existing'!$B$12:$B$461,$B133,'R-Existing'!AA$12:AA$461)</f>
        <v>0</v>
      </c>
      <c r="AB133" s="37">
        <f>SUMIF('R-Existing'!$B$12:$B$461,$B133,'R-Existing'!AB$12:AB$461)</f>
        <v>0</v>
      </c>
      <c r="AC133" s="37">
        <f>SUMIF('R-Existing'!$B$12:$B$461,$B133,'R-Existing'!AC$12:AC$461)</f>
        <v>0</v>
      </c>
      <c r="AD133" s="37">
        <f>SUMIF('R-Existing'!$B$12:$B$461,$B133,'R-Existing'!AD$12:AD$461)</f>
        <v>0</v>
      </c>
      <c r="AE133" s="56">
        <f>SUMIF('R-Existing'!$B$12:$B$461,$B133,'R-Existing'!AE$12:AE$461)</f>
        <v>9.6699999999999994E-2</v>
      </c>
      <c r="AF133" s="37">
        <f>SUMIF('R-Existing'!$B$12:$B$461,$B133,'R-Existing'!AF$12:AF$461)</f>
        <v>0</v>
      </c>
      <c r="AG133" s="37">
        <f>SUMIF('R-Existing'!$B$12:$B$461,$B133,'R-Existing'!AG$12:AG$461)</f>
        <v>0</v>
      </c>
      <c r="AH133" s="37">
        <f>SUMIF('R-Existing'!$B$12:$B$461,$B133,'R-Existing'!AH$12:AH$461)</f>
        <v>0</v>
      </c>
      <c r="AI133" s="37">
        <f>SUMIF('R-Existing'!$B$12:$B$461,$B133,'R-Existing'!AI$12:AI$461)</f>
        <v>0</v>
      </c>
      <c r="AJ133" s="37">
        <f>SUMIF('R-Existing'!$B$12:$B$461,$B133,'R-Existing'!AJ$12:AJ$461)</f>
        <v>0</v>
      </c>
      <c r="AK133" s="37">
        <f>SUMIF('R-Existing'!$B$12:$B$461,$B133,'R-Existing'!AK$12:AK$461)</f>
        <v>0</v>
      </c>
      <c r="AL133" s="37">
        <f>SUMIF('R-Existing'!$B$12:$B$461,$B133,'R-Existing'!AL$12:AL$461)</f>
        <v>0</v>
      </c>
      <c r="AM133" s="37">
        <f>SUMIF('R-Existing'!$B$12:$B$461,$B133,'R-Existing'!AM$12:AM$461)</f>
        <v>0</v>
      </c>
      <c r="AN133" s="37">
        <f>SUMIF('R-Existing'!$B$12:$B$461,$B133,'R-Existing'!AN$12:AN$461)</f>
        <v>0</v>
      </c>
      <c r="AO133" s="37"/>
      <c r="AP133" s="37"/>
    </row>
    <row r="134" spans="1:42" x14ac:dyDescent="0.2">
      <c r="A134" s="1">
        <f t="shared" si="5"/>
        <v>6</v>
      </c>
      <c r="B134" s="101">
        <f t="shared" si="7"/>
        <v>46934</v>
      </c>
      <c r="C134" s="37">
        <f>SUMIF('R-Existing'!$B$12:$B$461,$B134,'R-Existing'!C$12:C$461)</f>
        <v>0</v>
      </c>
      <c r="D134" s="37">
        <f>SUMIF('R-Existing'!$B$12:$B$461,$B134,'R-Existing'!D$12:D$461)</f>
        <v>1934854.6</v>
      </c>
      <c r="E134" s="37">
        <f>SUMIF('R-Existing'!$B$12:$B$461,$B134,'R-Existing'!E$12:E$461)</f>
        <v>0</v>
      </c>
      <c r="F134" s="37">
        <f>SUMIF('R-Existing'!$B$12:$B$461,$B134,'R-Existing'!F$12:F$461)</f>
        <v>0</v>
      </c>
      <c r="G134" s="37">
        <f>SUMIF('R-Existing'!$B$12:$B$461,$B134,'R-Existing'!G$12:G$461)</f>
        <v>0</v>
      </c>
      <c r="H134" s="37">
        <f>SUMIF('R-Existing'!$B$12:$B$461,$B134,'R-Existing'!H$12:H$461)</f>
        <v>0</v>
      </c>
      <c r="I134" s="37">
        <f>SUMIF('R-Existing'!$B$12:$B$461,$B134,'R-Existing'!I$12:I$461)</f>
        <v>0</v>
      </c>
      <c r="J134" s="37">
        <f>SUMIF('R-Existing'!$B$12:$B$461,$B134,'R-Existing'!J$12:J$461)</f>
        <v>0</v>
      </c>
      <c r="K134" s="37">
        <f>SUMIF('R-Existing'!$B$12:$B$461,$B134,'R-Existing'!K$12:K$461)</f>
        <v>0</v>
      </c>
      <c r="L134" s="37">
        <f>SUMIF('R-Existing'!$B$12:$B$461,$B134,'R-Existing'!L$12:L$461)</f>
        <v>0</v>
      </c>
      <c r="M134" s="37">
        <f>SUMIF('R-Existing'!$B$12:$B$461,$B134,'R-Existing'!M$12:M$461)</f>
        <v>0</v>
      </c>
      <c r="N134" s="37">
        <f>SUMIF('R-Existing'!$B$12:$B$461,$B134,'R-Existing'!N$12:N$461)</f>
        <v>0</v>
      </c>
      <c r="O134" s="37">
        <f>SUMIF('R-Existing'!$B$12:$B$461,$B134,'R-Existing'!O$12:O$461)</f>
        <v>0</v>
      </c>
      <c r="P134" s="37">
        <f>SUMIF('R-Existing'!$B$12:$B$461,$B134,'R-Existing'!P$12:P$461)</f>
        <v>0</v>
      </c>
      <c r="Q134" s="37">
        <f>SUMIF('R-Existing'!$B$12:$B$461,$B134,'R-Existing'!Q$12:Q$461)</f>
        <v>0</v>
      </c>
      <c r="R134" s="37">
        <f>SUMIF('R-Existing'!$B$12:$B$461,$B134,'R-Existing'!R$12:R$461)</f>
        <v>0</v>
      </c>
      <c r="S134" s="37">
        <f>SUMIF('R-Existing'!$B$12:$B$461,$B134,'R-Existing'!S$12:S$461)</f>
        <v>0</v>
      </c>
      <c r="T134" s="37">
        <f>SUMIF('R-Existing'!$B$12:$B$461,$B134,'R-Existing'!T$12:T$461)</f>
        <v>0</v>
      </c>
      <c r="U134" s="37">
        <f>SUMIF('R-Existing'!$B$12:$B$461,$B134,'R-Existing'!U$12:U$461)</f>
        <v>1</v>
      </c>
      <c r="V134" s="37">
        <f>SUMIF('R-Existing'!$B$12:$B$461,$B134,'R-Existing'!V$12:V$461)</f>
        <v>0</v>
      </c>
      <c r="W134" s="37">
        <f>SUMIF('R-Existing'!$B$12:$B$461,$B134,'R-Existing'!W$12:W$461)</f>
        <v>0</v>
      </c>
      <c r="X134" s="37">
        <f>SUMIF('R-Existing'!$B$12:$B$461,$B134,'R-Existing'!X$12:X$461)</f>
        <v>209</v>
      </c>
      <c r="Y134" s="37">
        <f>SUMIF('R-Existing'!$B$12:$B$461,$B134,'R-Existing'!Y$12:Y$461)</f>
        <v>0</v>
      </c>
      <c r="Z134" s="37">
        <f>SUMIF('R-Existing'!$B$12:$B$461,$B134,'R-Existing'!Z$12:Z$461)</f>
        <v>0</v>
      </c>
      <c r="AA134" s="37">
        <f>SUMIF('R-Existing'!$B$12:$B$461,$B134,'R-Existing'!AA$12:AA$461)</f>
        <v>0</v>
      </c>
      <c r="AB134" s="37">
        <f>SUMIF('R-Existing'!$B$12:$B$461,$B134,'R-Existing'!AB$12:AB$461)</f>
        <v>0</v>
      </c>
      <c r="AC134" s="37">
        <f>SUMIF('R-Existing'!$B$12:$B$461,$B134,'R-Existing'!AC$12:AC$461)</f>
        <v>0</v>
      </c>
      <c r="AD134" s="37">
        <f>SUMIF('R-Existing'!$B$12:$B$461,$B134,'R-Existing'!AD$12:AD$461)</f>
        <v>0</v>
      </c>
      <c r="AE134" s="56">
        <f>SUMIF('R-Existing'!$B$12:$B$461,$B134,'R-Existing'!AE$12:AE$461)</f>
        <v>9.6699999999999994E-2</v>
      </c>
      <c r="AF134" s="37">
        <f>SUMIF('R-Existing'!$B$12:$B$461,$B134,'R-Existing'!AF$12:AF$461)</f>
        <v>0</v>
      </c>
      <c r="AG134" s="37">
        <f>SUMIF('R-Existing'!$B$12:$B$461,$B134,'R-Existing'!AG$12:AG$461)</f>
        <v>0</v>
      </c>
      <c r="AH134" s="37">
        <f>SUMIF('R-Existing'!$B$12:$B$461,$B134,'R-Existing'!AH$12:AH$461)</f>
        <v>0</v>
      </c>
      <c r="AI134" s="37">
        <f>SUMIF('R-Existing'!$B$12:$B$461,$B134,'R-Existing'!AI$12:AI$461)</f>
        <v>0</v>
      </c>
      <c r="AJ134" s="37">
        <f>SUMIF('R-Existing'!$B$12:$B$461,$B134,'R-Existing'!AJ$12:AJ$461)</f>
        <v>0</v>
      </c>
      <c r="AK134" s="37">
        <f>SUMIF('R-Existing'!$B$12:$B$461,$B134,'R-Existing'!AK$12:AK$461)</f>
        <v>0</v>
      </c>
      <c r="AL134" s="37">
        <f>SUMIF('R-Existing'!$B$12:$B$461,$B134,'R-Existing'!AL$12:AL$461)</f>
        <v>0</v>
      </c>
      <c r="AM134" s="37">
        <f>SUMIF('R-Existing'!$B$12:$B$461,$B134,'R-Existing'!AM$12:AM$461)</f>
        <v>0</v>
      </c>
      <c r="AN134" s="37">
        <f>SUMIF('R-Existing'!$B$12:$B$461,$B134,'R-Existing'!AN$12:AN$461)</f>
        <v>0</v>
      </c>
      <c r="AO134" s="37"/>
      <c r="AP134" s="37"/>
    </row>
    <row r="135" spans="1:42" x14ac:dyDescent="0.2">
      <c r="A135" s="1">
        <f t="shared" si="5"/>
        <v>7</v>
      </c>
      <c r="B135" s="101">
        <f t="shared" si="7"/>
        <v>46965</v>
      </c>
      <c r="C135" s="37">
        <f>SUMIF('R-Existing'!$B$12:$B$461,$B135,'R-Existing'!C$12:C$461)</f>
        <v>0</v>
      </c>
      <c r="D135" s="37">
        <f>SUMIF('R-Existing'!$B$12:$B$461,$B135,'R-Existing'!D$12:D$461)</f>
        <v>1934854.6</v>
      </c>
      <c r="E135" s="37">
        <f>SUMIF('R-Existing'!$B$12:$B$461,$B135,'R-Existing'!E$12:E$461)</f>
        <v>0</v>
      </c>
      <c r="F135" s="37">
        <f>SUMIF('R-Existing'!$B$12:$B$461,$B135,'R-Existing'!F$12:F$461)</f>
        <v>0</v>
      </c>
      <c r="G135" s="37">
        <f>SUMIF('R-Existing'!$B$12:$B$461,$B135,'R-Existing'!G$12:G$461)</f>
        <v>0</v>
      </c>
      <c r="H135" s="37">
        <f>SUMIF('R-Existing'!$B$12:$B$461,$B135,'R-Existing'!H$12:H$461)</f>
        <v>0</v>
      </c>
      <c r="I135" s="37">
        <f>SUMIF('R-Existing'!$B$12:$B$461,$B135,'R-Existing'!I$12:I$461)</f>
        <v>0</v>
      </c>
      <c r="J135" s="37">
        <f>SUMIF('R-Existing'!$B$12:$B$461,$B135,'R-Existing'!J$12:J$461)</f>
        <v>0</v>
      </c>
      <c r="K135" s="37">
        <f>SUMIF('R-Existing'!$B$12:$B$461,$B135,'R-Existing'!K$12:K$461)</f>
        <v>0</v>
      </c>
      <c r="L135" s="37">
        <f>SUMIF('R-Existing'!$B$12:$B$461,$B135,'R-Existing'!L$12:L$461)</f>
        <v>0</v>
      </c>
      <c r="M135" s="37">
        <f>SUMIF('R-Existing'!$B$12:$B$461,$B135,'R-Existing'!M$12:M$461)</f>
        <v>0</v>
      </c>
      <c r="N135" s="37">
        <f>SUMIF('R-Existing'!$B$12:$B$461,$B135,'R-Existing'!N$12:N$461)</f>
        <v>0</v>
      </c>
      <c r="O135" s="37">
        <f>SUMIF('R-Existing'!$B$12:$B$461,$B135,'R-Existing'!O$12:O$461)</f>
        <v>0</v>
      </c>
      <c r="P135" s="37">
        <f>SUMIF('R-Existing'!$B$12:$B$461,$B135,'R-Existing'!P$12:P$461)</f>
        <v>0</v>
      </c>
      <c r="Q135" s="37">
        <f>SUMIF('R-Existing'!$B$12:$B$461,$B135,'R-Existing'!Q$12:Q$461)</f>
        <v>0</v>
      </c>
      <c r="R135" s="37">
        <f>SUMIF('R-Existing'!$B$12:$B$461,$B135,'R-Existing'!R$12:R$461)</f>
        <v>0</v>
      </c>
      <c r="S135" s="37">
        <f>SUMIF('R-Existing'!$B$12:$B$461,$B135,'R-Existing'!S$12:S$461)</f>
        <v>0</v>
      </c>
      <c r="T135" s="37">
        <f>SUMIF('R-Existing'!$B$12:$B$461,$B135,'R-Existing'!T$12:T$461)</f>
        <v>0</v>
      </c>
      <c r="U135" s="37">
        <f>SUMIF('R-Existing'!$B$12:$B$461,$B135,'R-Existing'!U$12:U$461)</f>
        <v>1</v>
      </c>
      <c r="V135" s="37">
        <f>SUMIF('R-Existing'!$B$12:$B$461,$B135,'R-Existing'!V$12:V$461)</f>
        <v>0</v>
      </c>
      <c r="W135" s="37">
        <f>SUMIF('R-Existing'!$B$12:$B$461,$B135,'R-Existing'!W$12:W$461)</f>
        <v>0</v>
      </c>
      <c r="X135" s="37">
        <f>SUMIF('R-Existing'!$B$12:$B$461,$B135,'R-Existing'!X$12:X$461)</f>
        <v>209</v>
      </c>
      <c r="Y135" s="37">
        <f>SUMIF('R-Existing'!$B$12:$B$461,$B135,'R-Existing'!Y$12:Y$461)</f>
        <v>0</v>
      </c>
      <c r="Z135" s="37">
        <f>SUMIF('R-Existing'!$B$12:$B$461,$B135,'R-Existing'!Z$12:Z$461)</f>
        <v>0</v>
      </c>
      <c r="AA135" s="37">
        <f>SUMIF('R-Existing'!$B$12:$B$461,$B135,'R-Existing'!AA$12:AA$461)</f>
        <v>0</v>
      </c>
      <c r="AB135" s="37">
        <f>SUMIF('R-Existing'!$B$12:$B$461,$B135,'R-Existing'!AB$12:AB$461)</f>
        <v>0</v>
      </c>
      <c r="AC135" s="37">
        <f>SUMIF('R-Existing'!$B$12:$B$461,$B135,'R-Existing'!AC$12:AC$461)</f>
        <v>0</v>
      </c>
      <c r="AD135" s="37">
        <f>SUMIF('R-Existing'!$B$12:$B$461,$B135,'R-Existing'!AD$12:AD$461)</f>
        <v>0</v>
      </c>
      <c r="AE135" s="56">
        <f>SUMIF('R-Existing'!$B$12:$B$461,$B135,'R-Existing'!AE$12:AE$461)</f>
        <v>9.6699999999999994E-2</v>
      </c>
      <c r="AF135" s="37">
        <f>SUMIF('R-Existing'!$B$12:$B$461,$B135,'R-Existing'!AF$12:AF$461)</f>
        <v>0</v>
      </c>
      <c r="AG135" s="37">
        <f>SUMIF('R-Existing'!$B$12:$B$461,$B135,'R-Existing'!AG$12:AG$461)</f>
        <v>0</v>
      </c>
      <c r="AH135" s="37">
        <f>SUMIF('R-Existing'!$B$12:$B$461,$B135,'R-Existing'!AH$12:AH$461)</f>
        <v>0</v>
      </c>
      <c r="AI135" s="37">
        <f>SUMIF('R-Existing'!$B$12:$B$461,$B135,'R-Existing'!AI$12:AI$461)</f>
        <v>0</v>
      </c>
      <c r="AJ135" s="37">
        <f>SUMIF('R-Existing'!$B$12:$B$461,$B135,'R-Existing'!AJ$12:AJ$461)</f>
        <v>0</v>
      </c>
      <c r="AK135" s="37">
        <f>SUMIF('R-Existing'!$B$12:$B$461,$B135,'R-Existing'!AK$12:AK$461)</f>
        <v>0</v>
      </c>
      <c r="AL135" s="37">
        <f>SUMIF('R-Existing'!$B$12:$B$461,$B135,'R-Existing'!AL$12:AL$461)</f>
        <v>0</v>
      </c>
      <c r="AM135" s="37">
        <f>SUMIF('R-Existing'!$B$12:$B$461,$B135,'R-Existing'!AM$12:AM$461)</f>
        <v>0</v>
      </c>
      <c r="AN135" s="37">
        <f>SUMIF('R-Existing'!$B$12:$B$461,$B135,'R-Existing'!AN$12:AN$461)</f>
        <v>0</v>
      </c>
      <c r="AO135" s="37"/>
      <c r="AP135" s="37"/>
    </row>
    <row r="136" spans="1:42" x14ac:dyDescent="0.2">
      <c r="A136" s="1">
        <f t="shared" si="5"/>
        <v>8</v>
      </c>
      <c r="B136" s="101">
        <f t="shared" si="7"/>
        <v>46996</v>
      </c>
      <c r="C136" s="37">
        <f>SUMIF('R-Existing'!$B$12:$B$461,$B136,'R-Existing'!C$12:C$461)</f>
        <v>0</v>
      </c>
      <c r="D136" s="37">
        <f>SUMIF('R-Existing'!$B$12:$B$461,$B136,'R-Existing'!D$12:D$461)</f>
        <v>1934854.6</v>
      </c>
      <c r="E136" s="37">
        <f>SUMIF('R-Existing'!$B$12:$B$461,$B136,'R-Existing'!E$12:E$461)</f>
        <v>0</v>
      </c>
      <c r="F136" s="37">
        <f>SUMIF('R-Existing'!$B$12:$B$461,$B136,'R-Existing'!F$12:F$461)</f>
        <v>0</v>
      </c>
      <c r="G136" s="37">
        <f>SUMIF('R-Existing'!$B$12:$B$461,$B136,'R-Existing'!G$12:G$461)</f>
        <v>0</v>
      </c>
      <c r="H136" s="37">
        <f>SUMIF('R-Existing'!$B$12:$B$461,$B136,'R-Existing'!H$12:H$461)</f>
        <v>0</v>
      </c>
      <c r="I136" s="37">
        <f>SUMIF('R-Existing'!$B$12:$B$461,$B136,'R-Existing'!I$12:I$461)</f>
        <v>0</v>
      </c>
      <c r="J136" s="37">
        <f>SUMIF('R-Existing'!$B$12:$B$461,$B136,'R-Existing'!J$12:J$461)</f>
        <v>0</v>
      </c>
      <c r="K136" s="37">
        <f>SUMIF('R-Existing'!$B$12:$B$461,$B136,'R-Existing'!K$12:K$461)</f>
        <v>0</v>
      </c>
      <c r="L136" s="37">
        <f>SUMIF('R-Existing'!$B$12:$B$461,$B136,'R-Existing'!L$12:L$461)</f>
        <v>0</v>
      </c>
      <c r="M136" s="37">
        <f>SUMIF('R-Existing'!$B$12:$B$461,$B136,'R-Existing'!M$12:M$461)</f>
        <v>0</v>
      </c>
      <c r="N136" s="37">
        <f>SUMIF('R-Existing'!$B$12:$B$461,$B136,'R-Existing'!N$12:N$461)</f>
        <v>0</v>
      </c>
      <c r="O136" s="37">
        <f>SUMIF('R-Existing'!$B$12:$B$461,$B136,'R-Existing'!O$12:O$461)</f>
        <v>0</v>
      </c>
      <c r="P136" s="37">
        <f>SUMIF('R-Existing'!$B$12:$B$461,$B136,'R-Existing'!P$12:P$461)</f>
        <v>0</v>
      </c>
      <c r="Q136" s="37">
        <f>SUMIF('R-Existing'!$B$12:$B$461,$B136,'R-Existing'!Q$12:Q$461)</f>
        <v>0</v>
      </c>
      <c r="R136" s="37">
        <f>SUMIF('R-Existing'!$B$12:$B$461,$B136,'R-Existing'!R$12:R$461)</f>
        <v>0</v>
      </c>
      <c r="S136" s="37">
        <f>SUMIF('R-Existing'!$B$12:$B$461,$B136,'R-Existing'!S$12:S$461)</f>
        <v>0</v>
      </c>
      <c r="T136" s="37">
        <f>SUMIF('R-Existing'!$B$12:$B$461,$B136,'R-Existing'!T$12:T$461)</f>
        <v>0</v>
      </c>
      <c r="U136" s="37">
        <f>SUMIF('R-Existing'!$B$12:$B$461,$B136,'R-Existing'!U$12:U$461)</f>
        <v>1</v>
      </c>
      <c r="V136" s="37">
        <f>SUMIF('R-Existing'!$B$12:$B$461,$B136,'R-Existing'!V$12:V$461)</f>
        <v>0</v>
      </c>
      <c r="W136" s="37">
        <f>SUMIF('R-Existing'!$B$12:$B$461,$B136,'R-Existing'!W$12:W$461)</f>
        <v>0</v>
      </c>
      <c r="X136" s="37">
        <f>SUMIF('R-Existing'!$B$12:$B$461,$B136,'R-Existing'!X$12:X$461)</f>
        <v>209</v>
      </c>
      <c r="Y136" s="37">
        <f>SUMIF('R-Existing'!$B$12:$B$461,$B136,'R-Existing'!Y$12:Y$461)</f>
        <v>0</v>
      </c>
      <c r="Z136" s="37">
        <f>SUMIF('R-Existing'!$B$12:$B$461,$B136,'R-Existing'!Z$12:Z$461)</f>
        <v>0</v>
      </c>
      <c r="AA136" s="37">
        <f>SUMIF('R-Existing'!$B$12:$B$461,$B136,'R-Existing'!AA$12:AA$461)</f>
        <v>0</v>
      </c>
      <c r="AB136" s="37">
        <f>SUMIF('R-Existing'!$B$12:$B$461,$B136,'R-Existing'!AB$12:AB$461)</f>
        <v>0</v>
      </c>
      <c r="AC136" s="37">
        <f>SUMIF('R-Existing'!$B$12:$B$461,$B136,'R-Existing'!AC$12:AC$461)</f>
        <v>0</v>
      </c>
      <c r="AD136" s="37">
        <f>SUMIF('R-Existing'!$B$12:$B$461,$B136,'R-Existing'!AD$12:AD$461)</f>
        <v>0</v>
      </c>
      <c r="AE136" s="56">
        <f>SUMIF('R-Existing'!$B$12:$B$461,$B136,'R-Existing'!AE$12:AE$461)</f>
        <v>9.6699999999999994E-2</v>
      </c>
      <c r="AF136" s="37">
        <f>SUMIF('R-Existing'!$B$12:$B$461,$B136,'R-Existing'!AF$12:AF$461)</f>
        <v>0</v>
      </c>
      <c r="AG136" s="37">
        <f>SUMIF('R-Existing'!$B$12:$B$461,$B136,'R-Existing'!AG$12:AG$461)</f>
        <v>0</v>
      </c>
      <c r="AH136" s="37">
        <f>SUMIF('R-Existing'!$B$12:$B$461,$B136,'R-Existing'!AH$12:AH$461)</f>
        <v>0</v>
      </c>
      <c r="AI136" s="37">
        <f>SUMIF('R-Existing'!$B$12:$B$461,$B136,'R-Existing'!AI$12:AI$461)</f>
        <v>0</v>
      </c>
      <c r="AJ136" s="37">
        <f>SUMIF('R-Existing'!$B$12:$B$461,$B136,'R-Existing'!AJ$12:AJ$461)</f>
        <v>0</v>
      </c>
      <c r="AK136" s="37">
        <f>SUMIF('R-Existing'!$B$12:$B$461,$B136,'R-Existing'!AK$12:AK$461)</f>
        <v>0</v>
      </c>
      <c r="AL136" s="37">
        <f>SUMIF('R-Existing'!$B$12:$B$461,$B136,'R-Existing'!AL$12:AL$461)</f>
        <v>0</v>
      </c>
      <c r="AM136" s="37">
        <f>SUMIF('R-Existing'!$B$12:$B$461,$B136,'R-Existing'!AM$12:AM$461)</f>
        <v>0</v>
      </c>
      <c r="AN136" s="37">
        <f>SUMIF('R-Existing'!$B$12:$B$461,$B136,'R-Existing'!AN$12:AN$461)</f>
        <v>0</v>
      </c>
      <c r="AO136" s="37"/>
      <c r="AP136" s="37"/>
    </row>
    <row r="137" spans="1:42" x14ac:dyDescent="0.2">
      <c r="A137" s="1">
        <f t="shared" si="5"/>
        <v>9</v>
      </c>
      <c r="B137" s="101">
        <f t="shared" si="7"/>
        <v>47026</v>
      </c>
      <c r="C137" s="37">
        <f>SUMIF('R-Existing'!$B$12:$B$461,$B137,'R-Existing'!C$12:C$461)</f>
        <v>0</v>
      </c>
      <c r="D137" s="37">
        <f>SUMIF('R-Existing'!$B$12:$B$461,$B137,'R-Existing'!D$12:D$461)</f>
        <v>1934854.6</v>
      </c>
      <c r="E137" s="37">
        <f>SUMIF('R-Existing'!$B$12:$B$461,$B137,'R-Existing'!E$12:E$461)</f>
        <v>0</v>
      </c>
      <c r="F137" s="37">
        <f>SUMIF('R-Existing'!$B$12:$B$461,$B137,'R-Existing'!F$12:F$461)</f>
        <v>0</v>
      </c>
      <c r="G137" s="37">
        <f>SUMIF('R-Existing'!$B$12:$B$461,$B137,'R-Existing'!G$12:G$461)</f>
        <v>0</v>
      </c>
      <c r="H137" s="37">
        <f>SUMIF('R-Existing'!$B$12:$B$461,$B137,'R-Existing'!H$12:H$461)</f>
        <v>0</v>
      </c>
      <c r="I137" s="37">
        <f>SUMIF('R-Existing'!$B$12:$B$461,$B137,'R-Existing'!I$12:I$461)</f>
        <v>0</v>
      </c>
      <c r="J137" s="37">
        <f>SUMIF('R-Existing'!$B$12:$B$461,$B137,'R-Existing'!J$12:J$461)</f>
        <v>0</v>
      </c>
      <c r="K137" s="37">
        <f>SUMIF('R-Existing'!$B$12:$B$461,$B137,'R-Existing'!K$12:K$461)</f>
        <v>0</v>
      </c>
      <c r="L137" s="37">
        <f>SUMIF('R-Existing'!$B$12:$B$461,$B137,'R-Existing'!L$12:L$461)</f>
        <v>0</v>
      </c>
      <c r="M137" s="37">
        <f>SUMIF('R-Existing'!$B$12:$B$461,$B137,'R-Existing'!M$12:M$461)</f>
        <v>0</v>
      </c>
      <c r="N137" s="37">
        <f>SUMIF('R-Existing'!$B$12:$B$461,$B137,'R-Existing'!N$12:N$461)</f>
        <v>0</v>
      </c>
      <c r="O137" s="37">
        <f>SUMIF('R-Existing'!$B$12:$B$461,$B137,'R-Existing'!O$12:O$461)</f>
        <v>0</v>
      </c>
      <c r="P137" s="37">
        <f>SUMIF('R-Existing'!$B$12:$B$461,$B137,'R-Existing'!P$12:P$461)</f>
        <v>0</v>
      </c>
      <c r="Q137" s="37">
        <f>SUMIF('R-Existing'!$B$12:$B$461,$B137,'R-Existing'!Q$12:Q$461)</f>
        <v>0</v>
      </c>
      <c r="R137" s="37">
        <f>SUMIF('R-Existing'!$B$12:$B$461,$B137,'R-Existing'!R$12:R$461)</f>
        <v>0</v>
      </c>
      <c r="S137" s="37">
        <f>SUMIF('R-Existing'!$B$12:$B$461,$B137,'R-Existing'!S$12:S$461)</f>
        <v>0</v>
      </c>
      <c r="T137" s="37">
        <f>SUMIF('R-Existing'!$B$12:$B$461,$B137,'R-Existing'!T$12:T$461)</f>
        <v>0</v>
      </c>
      <c r="U137" s="37">
        <f>SUMIF('R-Existing'!$B$12:$B$461,$B137,'R-Existing'!U$12:U$461)</f>
        <v>1</v>
      </c>
      <c r="V137" s="37">
        <f>SUMIF('R-Existing'!$B$12:$B$461,$B137,'R-Existing'!V$12:V$461)</f>
        <v>0</v>
      </c>
      <c r="W137" s="37">
        <f>SUMIF('R-Existing'!$B$12:$B$461,$B137,'R-Existing'!W$12:W$461)</f>
        <v>0</v>
      </c>
      <c r="X137" s="37">
        <f>SUMIF('R-Existing'!$B$12:$B$461,$B137,'R-Existing'!X$12:X$461)</f>
        <v>209</v>
      </c>
      <c r="Y137" s="37">
        <f>SUMIF('R-Existing'!$B$12:$B$461,$B137,'R-Existing'!Y$12:Y$461)</f>
        <v>0</v>
      </c>
      <c r="Z137" s="37">
        <f>SUMIF('R-Existing'!$B$12:$B$461,$B137,'R-Existing'!Z$12:Z$461)</f>
        <v>0</v>
      </c>
      <c r="AA137" s="37">
        <f>SUMIF('R-Existing'!$B$12:$B$461,$B137,'R-Existing'!AA$12:AA$461)</f>
        <v>0</v>
      </c>
      <c r="AB137" s="37">
        <f>SUMIF('R-Existing'!$B$12:$B$461,$B137,'R-Existing'!AB$12:AB$461)</f>
        <v>0</v>
      </c>
      <c r="AC137" s="37">
        <f>SUMIF('R-Existing'!$B$12:$B$461,$B137,'R-Existing'!AC$12:AC$461)</f>
        <v>0</v>
      </c>
      <c r="AD137" s="37">
        <f>SUMIF('R-Existing'!$B$12:$B$461,$B137,'R-Existing'!AD$12:AD$461)</f>
        <v>0</v>
      </c>
      <c r="AE137" s="56">
        <f>SUMIF('R-Existing'!$B$12:$B$461,$B137,'R-Existing'!AE$12:AE$461)</f>
        <v>9.6699999999999994E-2</v>
      </c>
      <c r="AF137" s="37">
        <f>SUMIF('R-Existing'!$B$12:$B$461,$B137,'R-Existing'!AF$12:AF$461)</f>
        <v>0</v>
      </c>
      <c r="AG137" s="37">
        <f>SUMIF('R-Existing'!$B$12:$B$461,$B137,'R-Existing'!AG$12:AG$461)</f>
        <v>0</v>
      </c>
      <c r="AH137" s="37">
        <f>SUMIF('R-Existing'!$B$12:$B$461,$B137,'R-Existing'!AH$12:AH$461)</f>
        <v>0</v>
      </c>
      <c r="AI137" s="37">
        <f>SUMIF('R-Existing'!$B$12:$B$461,$B137,'R-Existing'!AI$12:AI$461)</f>
        <v>0</v>
      </c>
      <c r="AJ137" s="37">
        <f>SUMIF('R-Existing'!$B$12:$B$461,$B137,'R-Existing'!AJ$12:AJ$461)</f>
        <v>0</v>
      </c>
      <c r="AK137" s="37">
        <f>SUMIF('R-Existing'!$B$12:$B$461,$B137,'R-Existing'!AK$12:AK$461)</f>
        <v>0</v>
      </c>
      <c r="AL137" s="37">
        <f>SUMIF('R-Existing'!$B$12:$B$461,$B137,'R-Existing'!AL$12:AL$461)</f>
        <v>0</v>
      </c>
      <c r="AM137" s="37">
        <f>SUMIF('R-Existing'!$B$12:$B$461,$B137,'R-Existing'!AM$12:AM$461)</f>
        <v>0</v>
      </c>
      <c r="AN137" s="37">
        <f>SUMIF('R-Existing'!$B$12:$B$461,$B137,'R-Existing'!AN$12:AN$461)</f>
        <v>0</v>
      </c>
      <c r="AO137" s="37"/>
      <c r="AP137" s="37"/>
    </row>
    <row r="138" spans="1:42" x14ac:dyDescent="0.2">
      <c r="A138" s="1">
        <f t="shared" si="5"/>
        <v>10</v>
      </c>
      <c r="B138" s="101">
        <f t="shared" si="7"/>
        <v>47057</v>
      </c>
      <c r="C138" s="37">
        <f>SUMIF('R-Existing'!$B$12:$B$461,$B138,'R-Existing'!C$12:C$461)</f>
        <v>0</v>
      </c>
      <c r="D138" s="37">
        <f>SUMIF('R-Existing'!$B$12:$B$461,$B138,'R-Existing'!D$12:D$461)</f>
        <v>1934854.6</v>
      </c>
      <c r="E138" s="37">
        <f>SUMIF('R-Existing'!$B$12:$B$461,$B138,'R-Existing'!E$12:E$461)</f>
        <v>0</v>
      </c>
      <c r="F138" s="37">
        <f>SUMIF('R-Existing'!$B$12:$B$461,$B138,'R-Existing'!F$12:F$461)</f>
        <v>0</v>
      </c>
      <c r="G138" s="37">
        <f>SUMIF('R-Existing'!$B$12:$B$461,$B138,'R-Existing'!G$12:G$461)</f>
        <v>0</v>
      </c>
      <c r="H138" s="37">
        <f>SUMIF('R-Existing'!$B$12:$B$461,$B138,'R-Existing'!H$12:H$461)</f>
        <v>0</v>
      </c>
      <c r="I138" s="37">
        <f>SUMIF('R-Existing'!$B$12:$B$461,$B138,'R-Existing'!I$12:I$461)</f>
        <v>0</v>
      </c>
      <c r="J138" s="37">
        <f>SUMIF('R-Existing'!$B$12:$B$461,$B138,'R-Existing'!J$12:J$461)</f>
        <v>0</v>
      </c>
      <c r="K138" s="37">
        <f>SUMIF('R-Existing'!$B$12:$B$461,$B138,'R-Existing'!K$12:K$461)</f>
        <v>0</v>
      </c>
      <c r="L138" s="37">
        <f>SUMIF('R-Existing'!$B$12:$B$461,$B138,'R-Existing'!L$12:L$461)</f>
        <v>0</v>
      </c>
      <c r="M138" s="37">
        <f>SUMIF('R-Existing'!$B$12:$B$461,$B138,'R-Existing'!M$12:M$461)</f>
        <v>0</v>
      </c>
      <c r="N138" s="37">
        <f>SUMIF('R-Existing'!$B$12:$B$461,$B138,'R-Existing'!N$12:N$461)</f>
        <v>0</v>
      </c>
      <c r="O138" s="37">
        <f>SUMIF('R-Existing'!$B$12:$B$461,$B138,'R-Existing'!O$12:O$461)</f>
        <v>0</v>
      </c>
      <c r="P138" s="37">
        <f>SUMIF('R-Existing'!$B$12:$B$461,$B138,'R-Existing'!P$12:P$461)</f>
        <v>0</v>
      </c>
      <c r="Q138" s="37">
        <f>SUMIF('R-Existing'!$B$12:$B$461,$B138,'R-Existing'!Q$12:Q$461)</f>
        <v>0</v>
      </c>
      <c r="R138" s="37">
        <f>SUMIF('R-Existing'!$B$12:$B$461,$B138,'R-Existing'!R$12:R$461)</f>
        <v>0</v>
      </c>
      <c r="S138" s="37">
        <f>SUMIF('R-Existing'!$B$12:$B$461,$B138,'R-Existing'!S$12:S$461)</f>
        <v>0</v>
      </c>
      <c r="T138" s="37">
        <f>SUMIF('R-Existing'!$B$12:$B$461,$B138,'R-Existing'!T$12:T$461)</f>
        <v>0</v>
      </c>
      <c r="U138" s="37">
        <f>SUMIF('R-Existing'!$B$12:$B$461,$B138,'R-Existing'!U$12:U$461)</f>
        <v>1</v>
      </c>
      <c r="V138" s="37">
        <f>SUMIF('R-Existing'!$B$12:$B$461,$B138,'R-Existing'!V$12:V$461)</f>
        <v>0</v>
      </c>
      <c r="W138" s="37">
        <f>SUMIF('R-Existing'!$B$12:$B$461,$B138,'R-Existing'!W$12:W$461)</f>
        <v>0</v>
      </c>
      <c r="X138" s="37">
        <f>SUMIF('R-Existing'!$B$12:$B$461,$B138,'R-Existing'!X$12:X$461)</f>
        <v>209</v>
      </c>
      <c r="Y138" s="37">
        <f>SUMIF('R-Existing'!$B$12:$B$461,$B138,'R-Existing'!Y$12:Y$461)</f>
        <v>0</v>
      </c>
      <c r="Z138" s="37">
        <f>SUMIF('R-Existing'!$B$12:$B$461,$B138,'R-Existing'!Z$12:Z$461)</f>
        <v>0</v>
      </c>
      <c r="AA138" s="37">
        <f>SUMIF('R-Existing'!$B$12:$B$461,$B138,'R-Existing'!AA$12:AA$461)</f>
        <v>0</v>
      </c>
      <c r="AB138" s="37">
        <f>SUMIF('R-Existing'!$B$12:$B$461,$B138,'R-Existing'!AB$12:AB$461)</f>
        <v>0</v>
      </c>
      <c r="AC138" s="37">
        <f>SUMIF('R-Existing'!$B$12:$B$461,$B138,'R-Existing'!AC$12:AC$461)</f>
        <v>0</v>
      </c>
      <c r="AD138" s="37">
        <f>SUMIF('R-Existing'!$B$12:$B$461,$B138,'R-Existing'!AD$12:AD$461)</f>
        <v>0</v>
      </c>
      <c r="AE138" s="56">
        <f>SUMIF('R-Existing'!$B$12:$B$461,$B138,'R-Existing'!AE$12:AE$461)</f>
        <v>9.6699999999999994E-2</v>
      </c>
      <c r="AF138" s="37">
        <f>SUMIF('R-Existing'!$B$12:$B$461,$B138,'R-Existing'!AF$12:AF$461)</f>
        <v>0</v>
      </c>
      <c r="AG138" s="37">
        <f>SUMIF('R-Existing'!$B$12:$B$461,$B138,'R-Existing'!AG$12:AG$461)</f>
        <v>0</v>
      </c>
      <c r="AH138" s="37">
        <f>SUMIF('R-Existing'!$B$12:$B$461,$B138,'R-Existing'!AH$12:AH$461)</f>
        <v>0</v>
      </c>
      <c r="AI138" s="37">
        <f>SUMIF('R-Existing'!$B$12:$B$461,$B138,'R-Existing'!AI$12:AI$461)</f>
        <v>0</v>
      </c>
      <c r="AJ138" s="37">
        <f>SUMIF('R-Existing'!$B$12:$B$461,$B138,'R-Existing'!AJ$12:AJ$461)</f>
        <v>0</v>
      </c>
      <c r="AK138" s="37">
        <f>SUMIF('R-Existing'!$B$12:$B$461,$B138,'R-Existing'!AK$12:AK$461)</f>
        <v>0</v>
      </c>
      <c r="AL138" s="37">
        <f>SUMIF('R-Existing'!$B$12:$B$461,$B138,'R-Existing'!AL$12:AL$461)</f>
        <v>0</v>
      </c>
      <c r="AM138" s="37">
        <f>SUMIF('R-Existing'!$B$12:$B$461,$B138,'R-Existing'!AM$12:AM$461)</f>
        <v>0</v>
      </c>
      <c r="AN138" s="37">
        <f>SUMIF('R-Existing'!$B$12:$B$461,$B138,'R-Existing'!AN$12:AN$461)</f>
        <v>0</v>
      </c>
      <c r="AO138" s="37"/>
      <c r="AP138" s="37"/>
    </row>
    <row r="139" spans="1:42" x14ac:dyDescent="0.2">
      <c r="A139" s="1">
        <f t="shared" si="5"/>
        <v>11</v>
      </c>
      <c r="B139" s="101">
        <f t="shared" si="7"/>
        <v>47087</v>
      </c>
      <c r="C139" s="37">
        <f>SUMIF('R-Existing'!$B$12:$B$461,$B139,'R-Existing'!C$12:C$461)</f>
        <v>0</v>
      </c>
      <c r="D139" s="37">
        <f>SUMIF('R-Existing'!$B$12:$B$461,$B139,'R-Existing'!D$12:D$461)</f>
        <v>1934854.6</v>
      </c>
      <c r="E139" s="37">
        <f>SUMIF('R-Existing'!$B$12:$B$461,$B139,'R-Existing'!E$12:E$461)</f>
        <v>0</v>
      </c>
      <c r="F139" s="37">
        <f>SUMIF('R-Existing'!$B$12:$B$461,$B139,'R-Existing'!F$12:F$461)</f>
        <v>0</v>
      </c>
      <c r="G139" s="37">
        <f>SUMIF('R-Existing'!$B$12:$B$461,$B139,'R-Existing'!G$12:G$461)</f>
        <v>0</v>
      </c>
      <c r="H139" s="37">
        <f>SUMIF('R-Existing'!$B$12:$B$461,$B139,'R-Existing'!H$12:H$461)</f>
        <v>0</v>
      </c>
      <c r="I139" s="37">
        <f>SUMIF('R-Existing'!$B$12:$B$461,$B139,'R-Existing'!I$12:I$461)</f>
        <v>0</v>
      </c>
      <c r="J139" s="37">
        <f>SUMIF('R-Existing'!$B$12:$B$461,$B139,'R-Existing'!J$12:J$461)</f>
        <v>0</v>
      </c>
      <c r="K139" s="37">
        <f>SUMIF('R-Existing'!$B$12:$B$461,$B139,'R-Existing'!K$12:K$461)</f>
        <v>0</v>
      </c>
      <c r="L139" s="37">
        <f>SUMIF('R-Existing'!$B$12:$B$461,$B139,'R-Existing'!L$12:L$461)</f>
        <v>0</v>
      </c>
      <c r="M139" s="37">
        <f>SUMIF('R-Existing'!$B$12:$B$461,$B139,'R-Existing'!M$12:M$461)</f>
        <v>0</v>
      </c>
      <c r="N139" s="37">
        <f>SUMIF('R-Existing'!$B$12:$B$461,$B139,'R-Existing'!N$12:N$461)</f>
        <v>0</v>
      </c>
      <c r="O139" s="37">
        <f>SUMIF('R-Existing'!$B$12:$B$461,$B139,'R-Existing'!O$12:O$461)</f>
        <v>0</v>
      </c>
      <c r="P139" s="37">
        <f>SUMIF('R-Existing'!$B$12:$B$461,$B139,'R-Existing'!P$12:P$461)</f>
        <v>0</v>
      </c>
      <c r="Q139" s="37">
        <f>SUMIF('R-Existing'!$B$12:$B$461,$B139,'R-Existing'!Q$12:Q$461)</f>
        <v>0</v>
      </c>
      <c r="R139" s="37">
        <f>SUMIF('R-Existing'!$B$12:$B$461,$B139,'R-Existing'!R$12:R$461)</f>
        <v>0</v>
      </c>
      <c r="S139" s="37">
        <f>SUMIF('R-Existing'!$B$12:$B$461,$B139,'R-Existing'!S$12:S$461)</f>
        <v>0</v>
      </c>
      <c r="T139" s="37">
        <f>SUMIF('R-Existing'!$B$12:$B$461,$B139,'R-Existing'!T$12:T$461)</f>
        <v>0</v>
      </c>
      <c r="U139" s="37">
        <f>SUMIF('R-Existing'!$B$12:$B$461,$B139,'R-Existing'!U$12:U$461)</f>
        <v>1</v>
      </c>
      <c r="V139" s="37">
        <f>SUMIF('R-Existing'!$B$12:$B$461,$B139,'R-Existing'!V$12:V$461)</f>
        <v>0</v>
      </c>
      <c r="W139" s="37">
        <f>SUMIF('R-Existing'!$B$12:$B$461,$B139,'R-Existing'!W$12:W$461)</f>
        <v>0</v>
      </c>
      <c r="X139" s="37">
        <f>SUMIF('R-Existing'!$B$12:$B$461,$B139,'R-Existing'!X$12:X$461)</f>
        <v>209</v>
      </c>
      <c r="Y139" s="37">
        <f>SUMIF('R-Existing'!$B$12:$B$461,$B139,'R-Existing'!Y$12:Y$461)</f>
        <v>0</v>
      </c>
      <c r="Z139" s="37">
        <f>SUMIF('R-Existing'!$B$12:$B$461,$B139,'R-Existing'!Z$12:Z$461)</f>
        <v>0</v>
      </c>
      <c r="AA139" s="37">
        <f>SUMIF('R-Existing'!$B$12:$B$461,$B139,'R-Existing'!AA$12:AA$461)</f>
        <v>0</v>
      </c>
      <c r="AB139" s="37">
        <f>SUMIF('R-Existing'!$B$12:$B$461,$B139,'R-Existing'!AB$12:AB$461)</f>
        <v>0</v>
      </c>
      <c r="AC139" s="37">
        <f>SUMIF('R-Existing'!$B$12:$B$461,$B139,'R-Existing'!AC$12:AC$461)</f>
        <v>0</v>
      </c>
      <c r="AD139" s="37">
        <f>SUMIF('R-Existing'!$B$12:$B$461,$B139,'R-Existing'!AD$12:AD$461)</f>
        <v>0</v>
      </c>
      <c r="AE139" s="56">
        <f>SUMIF('R-Existing'!$B$12:$B$461,$B139,'R-Existing'!AE$12:AE$461)</f>
        <v>9.6699999999999994E-2</v>
      </c>
      <c r="AF139" s="37">
        <f>SUMIF('R-Existing'!$B$12:$B$461,$B139,'R-Existing'!AF$12:AF$461)</f>
        <v>0</v>
      </c>
      <c r="AG139" s="37">
        <f>SUMIF('R-Existing'!$B$12:$B$461,$B139,'R-Existing'!AG$12:AG$461)</f>
        <v>0</v>
      </c>
      <c r="AH139" s="37">
        <f>SUMIF('R-Existing'!$B$12:$B$461,$B139,'R-Existing'!AH$12:AH$461)</f>
        <v>0</v>
      </c>
      <c r="AI139" s="37">
        <f>SUMIF('R-Existing'!$B$12:$B$461,$B139,'R-Existing'!AI$12:AI$461)</f>
        <v>0</v>
      </c>
      <c r="AJ139" s="37">
        <f>SUMIF('R-Existing'!$B$12:$B$461,$B139,'R-Existing'!AJ$12:AJ$461)</f>
        <v>0</v>
      </c>
      <c r="AK139" s="37">
        <f>SUMIF('R-Existing'!$B$12:$B$461,$B139,'R-Existing'!AK$12:AK$461)</f>
        <v>0</v>
      </c>
      <c r="AL139" s="37">
        <f>SUMIF('R-Existing'!$B$12:$B$461,$B139,'R-Existing'!AL$12:AL$461)</f>
        <v>0</v>
      </c>
      <c r="AM139" s="37">
        <f>SUMIF('R-Existing'!$B$12:$B$461,$B139,'R-Existing'!AM$12:AM$461)</f>
        <v>0</v>
      </c>
      <c r="AN139" s="37">
        <f>SUMIF('R-Existing'!$B$12:$B$461,$B139,'R-Existing'!AN$12:AN$461)</f>
        <v>0</v>
      </c>
      <c r="AO139" s="37"/>
      <c r="AP139" s="37"/>
    </row>
    <row r="140" spans="1:42" x14ac:dyDescent="0.2">
      <c r="A140" s="1">
        <f t="shared" si="5"/>
        <v>12</v>
      </c>
      <c r="B140" s="101">
        <f t="shared" si="7"/>
        <v>47118</v>
      </c>
      <c r="C140" s="37">
        <f>SUMIF('R-Existing'!$B$12:$B$461,$B140,'R-Existing'!C$12:C$461)</f>
        <v>0</v>
      </c>
      <c r="D140" s="37">
        <f>SUMIF('R-Existing'!$B$12:$B$461,$B140,'R-Existing'!D$12:D$461)</f>
        <v>1934854.6</v>
      </c>
      <c r="E140" s="37">
        <f>SUMIF('R-Existing'!$B$12:$B$461,$B140,'R-Existing'!E$12:E$461)</f>
        <v>0</v>
      </c>
      <c r="F140" s="37">
        <f>SUMIF('R-Existing'!$B$12:$B$461,$B140,'R-Existing'!F$12:F$461)</f>
        <v>0</v>
      </c>
      <c r="G140" s="37">
        <f>SUMIF('R-Existing'!$B$12:$B$461,$B140,'R-Existing'!G$12:G$461)</f>
        <v>0</v>
      </c>
      <c r="H140" s="37">
        <f>SUMIF('R-Existing'!$B$12:$B$461,$B140,'R-Existing'!H$12:H$461)</f>
        <v>0</v>
      </c>
      <c r="I140" s="37">
        <f>SUMIF('R-Existing'!$B$12:$B$461,$B140,'R-Existing'!I$12:I$461)</f>
        <v>0</v>
      </c>
      <c r="J140" s="37">
        <f>SUMIF('R-Existing'!$B$12:$B$461,$B140,'R-Existing'!J$12:J$461)</f>
        <v>0</v>
      </c>
      <c r="K140" s="37">
        <f>SUMIF('R-Existing'!$B$12:$B$461,$B140,'R-Existing'!K$12:K$461)</f>
        <v>0</v>
      </c>
      <c r="L140" s="37">
        <f>SUMIF('R-Existing'!$B$12:$B$461,$B140,'R-Existing'!L$12:L$461)</f>
        <v>0</v>
      </c>
      <c r="M140" s="37">
        <f>SUMIF('R-Existing'!$B$12:$B$461,$B140,'R-Existing'!M$12:M$461)</f>
        <v>0</v>
      </c>
      <c r="N140" s="37">
        <f>SUMIF('R-Existing'!$B$12:$B$461,$B140,'R-Existing'!N$12:N$461)</f>
        <v>0</v>
      </c>
      <c r="O140" s="37">
        <f>SUMIF('R-Existing'!$B$12:$B$461,$B140,'R-Existing'!O$12:O$461)</f>
        <v>0</v>
      </c>
      <c r="P140" s="37">
        <f>SUMIF('R-Existing'!$B$12:$B$461,$B140,'R-Existing'!P$12:P$461)</f>
        <v>0</v>
      </c>
      <c r="Q140" s="37">
        <f>SUMIF('R-Existing'!$B$12:$B$461,$B140,'R-Existing'!Q$12:Q$461)</f>
        <v>0</v>
      </c>
      <c r="R140" s="37">
        <f>SUMIF('R-Existing'!$B$12:$B$461,$B140,'R-Existing'!R$12:R$461)</f>
        <v>0</v>
      </c>
      <c r="S140" s="37">
        <f>SUMIF('R-Existing'!$B$12:$B$461,$B140,'R-Existing'!S$12:S$461)</f>
        <v>0</v>
      </c>
      <c r="T140" s="37">
        <f>SUMIF('R-Existing'!$B$12:$B$461,$B140,'R-Existing'!T$12:T$461)</f>
        <v>0</v>
      </c>
      <c r="U140" s="37">
        <f>SUMIF('R-Existing'!$B$12:$B$461,$B140,'R-Existing'!U$12:U$461)</f>
        <v>1</v>
      </c>
      <c r="V140" s="37">
        <f>SUMIF('R-Existing'!$B$12:$B$461,$B140,'R-Existing'!V$12:V$461)</f>
        <v>0</v>
      </c>
      <c r="W140" s="37">
        <f>SUMIF('R-Existing'!$B$12:$B$461,$B140,'R-Existing'!W$12:W$461)</f>
        <v>0</v>
      </c>
      <c r="X140" s="37">
        <f>SUMIF('R-Existing'!$B$12:$B$461,$B140,'R-Existing'!X$12:X$461)</f>
        <v>209</v>
      </c>
      <c r="Y140" s="37">
        <f>SUMIF('R-Existing'!$B$12:$B$461,$B140,'R-Existing'!Y$12:Y$461)</f>
        <v>0</v>
      </c>
      <c r="Z140" s="37">
        <f>SUMIF('R-Existing'!$B$12:$B$461,$B140,'R-Existing'!Z$12:Z$461)</f>
        <v>0</v>
      </c>
      <c r="AA140" s="37">
        <f>SUMIF('R-Existing'!$B$12:$B$461,$B140,'R-Existing'!AA$12:AA$461)</f>
        <v>0</v>
      </c>
      <c r="AB140" s="37">
        <f>SUMIF('R-Existing'!$B$12:$B$461,$B140,'R-Existing'!AB$12:AB$461)</f>
        <v>0</v>
      </c>
      <c r="AC140" s="37">
        <f>SUMIF('R-Existing'!$B$12:$B$461,$B140,'R-Existing'!AC$12:AC$461)</f>
        <v>0</v>
      </c>
      <c r="AD140" s="37">
        <f>SUMIF('R-Existing'!$B$12:$B$461,$B140,'R-Existing'!AD$12:AD$461)</f>
        <v>0</v>
      </c>
      <c r="AE140" s="56">
        <f>SUMIF('R-Existing'!$B$12:$B$461,$B140,'R-Existing'!AE$12:AE$461)</f>
        <v>9.6699999999999994E-2</v>
      </c>
      <c r="AF140" s="37">
        <f>SUMIF('R-Existing'!$B$12:$B$461,$B140,'R-Existing'!AF$12:AF$461)</f>
        <v>0</v>
      </c>
      <c r="AG140" s="37">
        <f>SUMIF('R-Existing'!$B$12:$B$461,$B140,'R-Existing'!AG$12:AG$461)</f>
        <v>0</v>
      </c>
      <c r="AH140" s="37">
        <f>SUMIF('R-Existing'!$B$12:$B$461,$B140,'R-Existing'!AH$12:AH$461)</f>
        <v>0</v>
      </c>
      <c r="AI140" s="37">
        <f>SUMIF('R-Existing'!$B$12:$B$461,$B140,'R-Existing'!AI$12:AI$461)</f>
        <v>0</v>
      </c>
      <c r="AJ140" s="37">
        <f>SUMIF('R-Existing'!$B$12:$B$461,$B140,'R-Existing'!AJ$12:AJ$461)</f>
        <v>0</v>
      </c>
      <c r="AK140" s="37">
        <f>SUMIF('R-Existing'!$B$12:$B$461,$B140,'R-Existing'!AK$12:AK$461)</f>
        <v>0</v>
      </c>
      <c r="AL140" s="37">
        <f>SUMIF('R-Existing'!$B$12:$B$461,$B140,'R-Existing'!AL$12:AL$461)</f>
        <v>0</v>
      </c>
      <c r="AM140" s="37">
        <f>SUMIF('R-Existing'!$B$12:$B$461,$B140,'R-Existing'!AM$12:AM$461)</f>
        <v>0</v>
      </c>
      <c r="AN140" s="37">
        <f>SUMIF('R-Existing'!$B$12:$B$461,$B140,'R-Existing'!AN$12:AN$461)</f>
        <v>0</v>
      </c>
      <c r="AO140" s="37"/>
      <c r="AP140" s="37"/>
    </row>
    <row r="141" spans="1:42" x14ac:dyDescent="0.2">
      <c r="A141" s="1">
        <f t="shared" ref="A141:A187" si="8">MONTH(B141)</f>
        <v>1</v>
      </c>
      <c r="B141" s="101">
        <f t="shared" ref="B141:B172" si="9">EOMONTH(B140,1)</f>
        <v>47149</v>
      </c>
      <c r="C141" s="37">
        <f>SUMIF('R-Existing'!$B$12:$B$461,$B141,'R-Existing'!C$12:C$461)</f>
        <v>0</v>
      </c>
      <c r="D141" s="37">
        <f>SUMIF('R-Existing'!$B$12:$B$461,$B141,'R-Existing'!D$12:D$461)</f>
        <v>1934854.6</v>
      </c>
      <c r="E141" s="37">
        <f>SUMIF('R-Existing'!$B$12:$B$461,$B141,'R-Existing'!E$12:E$461)</f>
        <v>0</v>
      </c>
      <c r="F141" s="37">
        <f>SUMIF('R-Existing'!$B$12:$B$461,$B141,'R-Existing'!F$12:F$461)</f>
        <v>0</v>
      </c>
      <c r="G141" s="37">
        <f>SUMIF('R-Existing'!$B$12:$B$461,$B141,'R-Existing'!G$12:G$461)</f>
        <v>0</v>
      </c>
      <c r="H141" s="37">
        <f>SUMIF('R-Existing'!$B$12:$B$461,$B141,'R-Existing'!H$12:H$461)</f>
        <v>0</v>
      </c>
      <c r="I141" s="37">
        <f>SUMIF('R-Existing'!$B$12:$B$461,$B141,'R-Existing'!I$12:I$461)</f>
        <v>0</v>
      </c>
      <c r="J141" s="37">
        <f>SUMIF('R-Existing'!$B$12:$B$461,$B141,'R-Existing'!J$12:J$461)</f>
        <v>0</v>
      </c>
      <c r="K141" s="37">
        <f>SUMIF('R-Existing'!$B$12:$B$461,$B141,'R-Existing'!K$12:K$461)</f>
        <v>0</v>
      </c>
      <c r="L141" s="37">
        <f>SUMIF('R-Existing'!$B$12:$B$461,$B141,'R-Existing'!L$12:L$461)</f>
        <v>0</v>
      </c>
      <c r="M141" s="37">
        <f>SUMIF('R-Existing'!$B$12:$B$461,$B141,'R-Existing'!M$12:M$461)</f>
        <v>0</v>
      </c>
      <c r="N141" s="37">
        <f>SUMIF('R-Existing'!$B$12:$B$461,$B141,'R-Existing'!N$12:N$461)</f>
        <v>0</v>
      </c>
      <c r="O141" s="37">
        <f>SUMIF('R-Existing'!$B$12:$B$461,$B141,'R-Existing'!O$12:O$461)</f>
        <v>0</v>
      </c>
      <c r="P141" s="37">
        <f>SUMIF('R-Existing'!$B$12:$B$461,$B141,'R-Existing'!P$12:P$461)</f>
        <v>0</v>
      </c>
      <c r="Q141" s="37">
        <f>SUMIF('R-Existing'!$B$12:$B$461,$B141,'R-Existing'!Q$12:Q$461)</f>
        <v>0</v>
      </c>
      <c r="R141" s="37">
        <f>SUMIF('R-Existing'!$B$12:$B$461,$B141,'R-Existing'!R$12:R$461)</f>
        <v>0</v>
      </c>
      <c r="S141" s="37">
        <f>SUMIF('R-Existing'!$B$12:$B$461,$B141,'R-Existing'!S$12:S$461)</f>
        <v>0</v>
      </c>
      <c r="T141" s="37">
        <f>SUMIF('R-Existing'!$B$12:$B$461,$B141,'R-Existing'!T$12:T$461)</f>
        <v>0</v>
      </c>
      <c r="U141" s="37">
        <f>SUMIF('R-Existing'!$B$12:$B$461,$B141,'R-Existing'!U$12:U$461)</f>
        <v>1</v>
      </c>
      <c r="V141" s="37">
        <f>SUMIF('R-Existing'!$B$12:$B$461,$B141,'R-Existing'!V$12:V$461)</f>
        <v>0</v>
      </c>
      <c r="W141" s="37">
        <f>SUMIF('R-Existing'!$B$12:$B$461,$B141,'R-Existing'!W$12:W$461)</f>
        <v>0</v>
      </c>
      <c r="X141" s="37">
        <f>SUMIF('R-Existing'!$B$12:$B$461,$B141,'R-Existing'!X$12:X$461)</f>
        <v>209</v>
      </c>
      <c r="Y141" s="37">
        <f>SUMIF('R-Existing'!$B$12:$B$461,$B141,'R-Existing'!Y$12:Y$461)</f>
        <v>0</v>
      </c>
      <c r="Z141" s="37">
        <f>SUMIF('R-Existing'!$B$12:$B$461,$B141,'R-Existing'!Z$12:Z$461)</f>
        <v>0</v>
      </c>
      <c r="AA141" s="37">
        <f>SUMIF('R-Existing'!$B$12:$B$461,$B141,'R-Existing'!AA$12:AA$461)</f>
        <v>0</v>
      </c>
      <c r="AB141" s="37">
        <f>SUMIF('R-Existing'!$B$12:$B$461,$B141,'R-Existing'!AB$12:AB$461)</f>
        <v>0</v>
      </c>
      <c r="AC141" s="37">
        <f>SUMIF('R-Existing'!$B$12:$B$461,$B141,'R-Existing'!AC$12:AC$461)</f>
        <v>0</v>
      </c>
      <c r="AD141" s="37">
        <f>SUMIF('R-Existing'!$B$12:$B$461,$B141,'R-Existing'!AD$12:AD$461)</f>
        <v>0</v>
      </c>
      <c r="AE141" s="56">
        <f>SUMIF('R-Existing'!$B$12:$B$461,$B141,'R-Existing'!AE$12:AE$461)</f>
        <v>9.6699999999999994E-2</v>
      </c>
      <c r="AF141" s="37">
        <f>SUMIF('R-Existing'!$B$12:$B$461,$B141,'R-Existing'!AF$12:AF$461)</f>
        <v>0</v>
      </c>
      <c r="AG141" s="37">
        <f>SUMIF('R-Existing'!$B$12:$B$461,$B141,'R-Existing'!AG$12:AG$461)</f>
        <v>0</v>
      </c>
      <c r="AH141" s="37">
        <f>SUMIF('R-Existing'!$B$12:$B$461,$B141,'R-Existing'!AH$12:AH$461)</f>
        <v>0</v>
      </c>
      <c r="AI141" s="37">
        <f>SUMIF('R-Existing'!$B$12:$B$461,$B141,'R-Existing'!AI$12:AI$461)</f>
        <v>0</v>
      </c>
      <c r="AJ141" s="37">
        <f>SUMIF('R-Existing'!$B$12:$B$461,$B141,'R-Existing'!AJ$12:AJ$461)</f>
        <v>0</v>
      </c>
      <c r="AK141" s="37">
        <f>SUMIF('R-Existing'!$B$12:$B$461,$B141,'R-Existing'!AK$12:AK$461)</f>
        <v>0</v>
      </c>
      <c r="AL141" s="37">
        <f>SUMIF('R-Existing'!$B$12:$B$461,$B141,'R-Existing'!AL$12:AL$461)</f>
        <v>0</v>
      </c>
      <c r="AM141" s="37">
        <f>SUMIF('R-Existing'!$B$12:$B$461,$B141,'R-Existing'!AM$12:AM$461)</f>
        <v>0</v>
      </c>
      <c r="AN141" s="37">
        <f>SUMIF('R-Existing'!$B$12:$B$461,$B141,'R-Existing'!AN$12:AN$461)</f>
        <v>0</v>
      </c>
      <c r="AO141" s="37"/>
      <c r="AP141" s="37"/>
    </row>
    <row r="142" spans="1:42" x14ac:dyDescent="0.2">
      <c r="A142" s="1">
        <f t="shared" si="8"/>
        <v>2</v>
      </c>
      <c r="B142" s="101">
        <f t="shared" si="9"/>
        <v>47177</v>
      </c>
      <c r="C142" s="37">
        <f>SUMIF('R-Existing'!$B$12:$B$461,$B142,'R-Existing'!C$12:C$461)</f>
        <v>0</v>
      </c>
      <c r="D142" s="37">
        <f>SUMIF('R-Existing'!$B$12:$B$461,$B142,'R-Existing'!D$12:D$461)</f>
        <v>1934854.6</v>
      </c>
      <c r="E142" s="37">
        <f>SUMIF('R-Existing'!$B$12:$B$461,$B142,'R-Existing'!E$12:E$461)</f>
        <v>0</v>
      </c>
      <c r="F142" s="37">
        <f>SUMIF('R-Existing'!$B$12:$B$461,$B142,'R-Existing'!F$12:F$461)</f>
        <v>0</v>
      </c>
      <c r="G142" s="37">
        <f>SUMIF('R-Existing'!$B$12:$B$461,$B142,'R-Existing'!G$12:G$461)</f>
        <v>0</v>
      </c>
      <c r="H142" s="37">
        <f>SUMIF('R-Existing'!$B$12:$B$461,$B142,'R-Existing'!H$12:H$461)</f>
        <v>0</v>
      </c>
      <c r="I142" s="37">
        <f>SUMIF('R-Existing'!$B$12:$B$461,$B142,'R-Existing'!I$12:I$461)</f>
        <v>0</v>
      </c>
      <c r="J142" s="37">
        <f>SUMIF('R-Existing'!$B$12:$B$461,$B142,'R-Existing'!J$12:J$461)</f>
        <v>0</v>
      </c>
      <c r="K142" s="37">
        <f>SUMIF('R-Existing'!$B$12:$B$461,$B142,'R-Existing'!K$12:K$461)</f>
        <v>0</v>
      </c>
      <c r="L142" s="37">
        <f>SUMIF('R-Existing'!$B$12:$B$461,$B142,'R-Existing'!L$12:L$461)</f>
        <v>0</v>
      </c>
      <c r="M142" s="37">
        <f>SUMIF('R-Existing'!$B$12:$B$461,$B142,'R-Existing'!M$12:M$461)</f>
        <v>0</v>
      </c>
      <c r="N142" s="37">
        <f>SUMIF('R-Existing'!$B$12:$B$461,$B142,'R-Existing'!N$12:N$461)</f>
        <v>0</v>
      </c>
      <c r="O142" s="37">
        <f>SUMIF('R-Existing'!$B$12:$B$461,$B142,'R-Existing'!O$12:O$461)</f>
        <v>0</v>
      </c>
      <c r="P142" s="37">
        <f>SUMIF('R-Existing'!$B$12:$B$461,$B142,'R-Existing'!P$12:P$461)</f>
        <v>0</v>
      </c>
      <c r="Q142" s="37">
        <f>SUMIF('R-Existing'!$B$12:$B$461,$B142,'R-Existing'!Q$12:Q$461)</f>
        <v>0</v>
      </c>
      <c r="R142" s="37">
        <f>SUMIF('R-Existing'!$B$12:$B$461,$B142,'R-Existing'!R$12:R$461)</f>
        <v>0</v>
      </c>
      <c r="S142" s="37">
        <f>SUMIF('R-Existing'!$B$12:$B$461,$B142,'R-Existing'!S$12:S$461)</f>
        <v>0</v>
      </c>
      <c r="T142" s="37">
        <f>SUMIF('R-Existing'!$B$12:$B$461,$B142,'R-Existing'!T$12:T$461)</f>
        <v>0</v>
      </c>
      <c r="U142" s="37">
        <f>SUMIF('R-Existing'!$B$12:$B$461,$B142,'R-Existing'!U$12:U$461)</f>
        <v>1</v>
      </c>
      <c r="V142" s="37">
        <f>SUMIF('R-Existing'!$B$12:$B$461,$B142,'R-Existing'!V$12:V$461)</f>
        <v>0</v>
      </c>
      <c r="W142" s="37">
        <f>SUMIF('R-Existing'!$B$12:$B$461,$B142,'R-Existing'!W$12:W$461)</f>
        <v>0</v>
      </c>
      <c r="X142" s="37">
        <f>SUMIF('R-Existing'!$B$12:$B$461,$B142,'R-Existing'!X$12:X$461)</f>
        <v>209</v>
      </c>
      <c r="Y142" s="37">
        <f>SUMIF('R-Existing'!$B$12:$B$461,$B142,'R-Existing'!Y$12:Y$461)</f>
        <v>0</v>
      </c>
      <c r="Z142" s="37">
        <f>SUMIF('R-Existing'!$B$12:$B$461,$B142,'R-Existing'!Z$12:Z$461)</f>
        <v>0</v>
      </c>
      <c r="AA142" s="37">
        <f>SUMIF('R-Existing'!$B$12:$B$461,$B142,'R-Existing'!AA$12:AA$461)</f>
        <v>0</v>
      </c>
      <c r="AB142" s="37">
        <f>SUMIF('R-Existing'!$B$12:$B$461,$B142,'R-Existing'!AB$12:AB$461)</f>
        <v>0</v>
      </c>
      <c r="AC142" s="37">
        <f>SUMIF('R-Existing'!$B$12:$B$461,$B142,'R-Existing'!AC$12:AC$461)</f>
        <v>0</v>
      </c>
      <c r="AD142" s="37">
        <f>SUMIF('R-Existing'!$B$12:$B$461,$B142,'R-Existing'!AD$12:AD$461)</f>
        <v>0</v>
      </c>
      <c r="AE142" s="56">
        <f>SUMIF('R-Existing'!$B$12:$B$461,$B142,'R-Existing'!AE$12:AE$461)</f>
        <v>9.6699999999999994E-2</v>
      </c>
      <c r="AF142" s="37">
        <f>SUMIF('R-Existing'!$B$12:$B$461,$B142,'R-Existing'!AF$12:AF$461)</f>
        <v>0</v>
      </c>
      <c r="AG142" s="37">
        <f>SUMIF('R-Existing'!$B$12:$B$461,$B142,'R-Existing'!AG$12:AG$461)</f>
        <v>0</v>
      </c>
      <c r="AH142" s="37">
        <f>SUMIF('R-Existing'!$B$12:$B$461,$B142,'R-Existing'!AH$12:AH$461)</f>
        <v>0</v>
      </c>
      <c r="AI142" s="37">
        <f>SUMIF('R-Existing'!$B$12:$B$461,$B142,'R-Existing'!AI$12:AI$461)</f>
        <v>0</v>
      </c>
      <c r="AJ142" s="37">
        <f>SUMIF('R-Existing'!$B$12:$B$461,$B142,'R-Existing'!AJ$12:AJ$461)</f>
        <v>0</v>
      </c>
      <c r="AK142" s="37">
        <f>SUMIF('R-Existing'!$B$12:$B$461,$B142,'R-Existing'!AK$12:AK$461)</f>
        <v>0</v>
      </c>
      <c r="AL142" s="37">
        <f>SUMIF('R-Existing'!$B$12:$B$461,$B142,'R-Existing'!AL$12:AL$461)</f>
        <v>0</v>
      </c>
      <c r="AM142" s="37">
        <f>SUMIF('R-Existing'!$B$12:$B$461,$B142,'R-Existing'!AM$12:AM$461)</f>
        <v>0</v>
      </c>
      <c r="AN142" s="37">
        <f>SUMIF('R-Existing'!$B$12:$B$461,$B142,'R-Existing'!AN$12:AN$461)</f>
        <v>0</v>
      </c>
      <c r="AO142" s="37"/>
      <c r="AP142" s="37"/>
    </row>
    <row r="143" spans="1:42" x14ac:dyDescent="0.2">
      <c r="A143" s="1">
        <f t="shared" si="8"/>
        <v>3</v>
      </c>
      <c r="B143" s="101">
        <f t="shared" si="9"/>
        <v>47208</v>
      </c>
      <c r="C143" s="37">
        <f>SUMIF('R-Existing'!$B$12:$B$461,$B143,'R-Existing'!C$12:C$461)</f>
        <v>0</v>
      </c>
      <c r="D143" s="37">
        <f>SUMIF('R-Existing'!$B$12:$B$461,$B143,'R-Existing'!D$12:D$461)</f>
        <v>1934854.6</v>
      </c>
      <c r="E143" s="37">
        <f>SUMIF('R-Existing'!$B$12:$B$461,$B143,'R-Existing'!E$12:E$461)</f>
        <v>0</v>
      </c>
      <c r="F143" s="37">
        <f>SUMIF('R-Existing'!$B$12:$B$461,$B143,'R-Existing'!F$12:F$461)</f>
        <v>0</v>
      </c>
      <c r="G143" s="37">
        <f>SUMIF('R-Existing'!$B$12:$B$461,$B143,'R-Existing'!G$12:G$461)</f>
        <v>0</v>
      </c>
      <c r="H143" s="37">
        <f>SUMIF('R-Existing'!$B$12:$B$461,$B143,'R-Existing'!H$12:H$461)</f>
        <v>0</v>
      </c>
      <c r="I143" s="37">
        <f>SUMIF('R-Existing'!$B$12:$B$461,$B143,'R-Existing'!I$12:I$461)</f>
        <v>0</v>
      </c>
      <c r="J143" s="37">
        <f>SUMIF('R-Existing'!$B$12:$B$461,$B143,'R-Existing'!J$12:J$461)</f>
        <v>0</v>
      </c>
      <c r="K143" s="37">
        <f>SUMIF('R-Existing'!$B$12:$B$461,$B143,'R-Existing'!K$12:K$461)</f>
        <v>0</v>
      </c>
      <c r="L143" s="37">
        <f>SUMIF('R-Existing'!$B$12:$B$461,$B143,'R-Existing'!L$12:L$461)</f>
        <v>0</v>
      </c>
      <c r="M143" s="37">
        <f>SUMIF('R-Existing'!$B$12:$B$461,$B143,'R-Existing'!M$12:M$461)</f>
        <v>0</v>
      </c>
      <c r="N143" s="37">
        <f>SUMIF('R-Existing'!$B$12:$B$461,$B143,'R-Existing'!N$12:N$461)</f>
        <v>0</v>
      </c>
      <c r="O143" s="37">
        <f>SUMIF('R-Existing'!$B$12:$B$461,$B143,'R-Existing'!O$12:O$461)</f>
        <v>0</v>
      </c>
      <c r="P143" s="37">
        <f>SUMIF('R-Existing'!$B$12:$B$461,$B143,'R-Existing'!P$12:P$461)</f>
        <v>0</v>
      </c>
      <c r="Q143" s="37">
        <f>SUMIF('R-Existing'!$B$12:$B$461,$B143,'R-Existing'!Q$12:Q$461)</f>
        <v>0</v>
      </c>
      <c r="R143" s="37">
        <f>SUMIF('R-Existing'!$B$12:$B$461,$B143,'R-Existing'!R$12:R$461)</f>
        <v>0</v>
      </c>
      <c r="S143" s="37">
        <f>SUMIF('R-Existing'!$B$12:$B$461,$B143,'R-Existing'!S$12:S$461)</f>
        <v>0</v>
      </c>
      <c r="T143" s="37">
        <f>SUMIF('R-Existing'!$B$12:$B$461,$B143,'R-Existing'!T$12:T$461)</f>
        <v>0</v>
      </c>
      <c r="U143" s="37">
        <f>SUMIF('R-Existing'!$B$12:$B$461,$B143,'R-Existing'!U$12:U$461)</f>
        <v>1</v>
      </c>
      <c r="V143" s="37">
        <f>SUMIF('R-Existing'!$B$12:$B$461,$B143,'R-Existing'!V$12:V$461)</f>
        <v>0</v>
      </c>
      <c r="W143" s="37">
        <f>SUMIF('R-Existing'!$B$12:$B$461,$B143,'R-Existing'!W$12:W$461)</f>
        <v>0</v>
      </c>
      <c r="X143" s="37">
        <f>SUMIF('R-Existing'!$B$12:$B$461,$B143,'R-Existing'!X$12:X$461)</f>
        <v>209</v>
      </c>
      <c r="Y143" s="37">
        <f>SUMIF('R-Existing'!$B$12:$B$461,$B143,'R-Existing'!Y$12:Y$461)</f>
        <v>0</v>
      </c>
      <c r="Z143" s="37">
        <f>SUMIF('R-Existing'!$B$12:$B$461,$B143,'R-Existing'!Z$12:Z$461)</f>
        <v>0</v>
      </c>
      <c r="AA143" s="37">
        <f>SUMIF('R-Existing'!$B$12:$B$461,$B143,'R-Existing'!AA$12:AA$461)</f>
        <v>0</v>
      </c>
      <c r="AB143" s="37">
        <f>SUMIF('R-Existing'!$B$12:$B$461,$B143,'R-Existing'!AB$12:AB$461)</f>
        <v>0</v>
      </c>
      <c r="AC143" s="37">
        <f>SUMIF('R-Existing'!$B$12:$B$461,$B143,'R-Existing'!AC$12:AC$461)</f>
        <v>0</v>
      </c>
      <c r="AD143" s="37">
        <f>SUMIF('R-Existing'!$B$12:$B$461,$B143,'R-Existing'!AD$12:AD$461)</f>
        <v>0</v>
      </c>
      <c r="AE143" s="56">
        <f>SUMIF('R-Existing'!$B$12:$B$461,$B143,'R-Existing'!AE$12:AE$461)</f>
        <v>9.6699999999999994E-2</v>
      </c>
      <c r="AF143" s="37">
        <f>SUMIF('R-Existing'!$B$12:$B$461,$B143,'R-Existing'!AF$12:AF$461)</f>
        <v>0</v>
      </c>
      <c r="AG143" s="37">
        <f>SUMIF('R-Existing'!$B$12:$B$461,$B143,'R-Existing'!AG$12:AG$461)</f>
        <v>0</v>
      </c>
      <c r="AH143" s="37">
        <f>SUMIF('R-Existing'!$B$12:$B$461,$B143,'R-Existing'!AH$12:AH$461)</f>
        <v>0</v>
      </c>
      <c r="AI143" s="37">
        <f>SUMIF('R-Existing'!$B$12:$B$461,$B143,'R-Existing'!AI$12:AI$461)</f>
        <v>0</v>
      </c>
      <c r="AJ143" s="37">
        <f>SUMIF('R-Existing'!$B$12:$B$461,$B143,'R-Existing'!AJ$12:AJ$461)</f>
        <v>0</v>
      </c>
      <c r="AK143" s="37">
        <f>SUMIF('R-Existing'!$B$12:$B$461,$B143,'R-Existing'!AK$12:AK$461)</f>
        <v>0</v>
      </c>
      <c r="AL143" s="37">
        <f>SUMIF('R-Existing'!$B$12:$B$461,$B143,'R-Existing'!AL$12:AL$461)</f>
        <v>0</v>
      </c>
      <c r="AM143" s="37">
        <f>SUMIF('R-Existing'!$B$12:$B$461,$B143,'R-Existing'!AM$12:AM$461)</f>
        <v>0</v>
      </c>
      <c r="AN143" s="37">
        <f>SUMIF('R-Existing'!$B$12:$B$461,$B143,'R-Existing'!AN$12:AN$461)</f>
        <v>0</v>
      </c>
      <c r="AO143" s="37"/>
      <c r="AP143" s="37"/>
    </row>
    <row r="144" spans="1:42" x14ac:dyDescent="0.2">
      <c r="A144" s="1">
        <f t="shared" si="8"/>
        <v>4</v>
      </c>
      <c r="B144" s="101">
        <f t="shared" si="9"/>
        <v>47238</v>
      </c>
      <c r="C144" s="37">
        <f>SUMIF('R-Existing'!$B$12:$B$461,$B144,'R-Existing'!C$12:C$461)</f>
        <v>0</v>
      </c>
      <c r="D144" s="37">
        <f>SUMIF('R-Existing'!$B$12:$B$461,$B144,'R-Existing'!D$12:D$461)</f>
        <v>1934854.6</v>
      </c>
      <c r="E144" s="37">
        <f>SUMIF('R-Existing'!$B$12:$B$461,$B144,'R-Existing'!E$12:E$461)</f>
        <v>0</v>
      </c>
      <c r="F144" s="37">
        <f>SUMIF('R-Existing'!$B$12:$B$461,$B144,'R-Existing'!F$12:F$461)</f>
        <v>0</v>
      </c>
      <c r="G144" s="37">
        <f>SUMIF('R-Existing'!$B$12:$B$461,$B144,'R-Existing'!G$12:G$461)</f>
        <v>0</v>
      </c>
      <c r="H144" s="37">
        <f>SUMIF('R-Existing'!$B$12:$B$461,$B144,'R-Existing'!H$12:H$461)</f>
        <v>0</v>
      </c>
      <c r="I144" s="37">
        <f>SUMIF('R-Existing'!$B$12:$B$461,$B144,'R-Existing'!I$12:I$461)</f>
        <v>0</v>
      </c>
      <c r="J144" s="37">
        <f>SUMIF('R-Existing'!$B$12:$B$461,$B144,'R-Existing'!J$12:J$461)</f>
        <v>0</v>
      </c>
      <c r="K144" s="37">
        <f>SUMIF('R-Existing'!$B$12:$B$461,$B144,'R-Existing'!K$12:K$461)</f>
        <v>0</v>
      </c>
      <c r="L144" s="37">
        <f>SUMIF('R-Existing'!$B$12:$B$461,$B144,'R-Existing'!L$12:L$461)</f>
        <v>0</v>
      </c>
      <c r="M144" s="37">
        <f>SUMIF('R-Existing'!$B$12:$B$461,$B144,'R-Existing'!M$12:M$461)</f>
        <v>0</v>
      </c>
      <c r="N144" s="37">
        <f>SUMIF('R-Existing'!$B$12:$B$461,$B144,'R-Existing'!N$12:N$461)</f>
        <v>0</v>
      </c>
      <c r="O144" s="37">
        <f>SUMIF('R-Existing'!$B$12:$B$461,$B144,'R-Existing'!O$12:O$461)</f>
        <v>0</v>
      </c>
      <c r="P144" s="37">
        <f>SUMIF('R-Existing'!$B$12:$B$461,$B144,'R-Existing'!P$12:P$461)</f>
        <v>0</v>
      </c>
      <c r="Q144" s="37">
        <f>SUMIF('R-Existing'!$B$12:$B$461,$B144,'R-Existing'!Q$12:Q$461)</f>
        <v>0</v>
      </c>
      <c r="R144" s="37">
        <f>SUMIF('R-Existing'!$B$12:$B$461,$B144,'R-Existing'!R$12:R$461)</f>
        <v>0</v>
      </c>
      <c r="S144" s="37">
        <f>SUMIF('R-Existing'!$B$12:$B$461,$B144,'R-Existing'!S$12:S$461)</f>
        <v>0</v>
      </c>
      <c r="T144" s="37">
        <f>SUMIF('R-Existing'!$B$12:$B$461,$B144,'R-Existing'!T$12:T$461)</f>
        <v>0</v>
      </c>
      <c r="U144" s="37">
        <f>SUMIF('R-Existing'!$B$12:$B$461,$B144,'R-Existing'!U$12:U$461)</f>
        <v>1</v>
      </c>
      <c r="V144" s="37">
        <f>SUMIF('R-Existing'!$B$12:$B$461,$B144,'R-Existing'!V$12:V$461)</f>
        <v>0</v>
      </c>
      <c r="W144" s="37">
        <f>SUMIF('R-Existing'!$B$12:$B$461,$B144,'R-Existing'!W$12:W$461)</f>
        <v>0</v>
      </c>
      <c r="X144" s="37">
        <f>SUMIF('R-Existing'!$B$12:$B$461,$B144,'R-Existing'!X$12:X$461)</f>
        <v>209</v>
      </c>
      <c r="Y144" s="37">
        <f>SUMIF('R-Existing'!$B$12:$B$461,$B144,'R-Existing'!Y$12:Y$461)</f>
        <v>0</v>
      </c>
      <c r="Z144" s="37">
        <f>SUMIF('R-Existing'!$B$12:$B$461,$B144,'R-Existing'!Z$12:Z$461)</f>
        <v>0</v>
      </c>
      <c r="AA144" s="37">
        <f>SUMIF('R-Existing'!$B$12:$B$461,$B144,'R-Existing'!AA$12:AA$461)</f>
        <v>0</v>
      </c>
      <c r="AB144" s="37">
        <f>SUMIF('R-Existing'!$B$12:$B$461,$B144,'R-Existing'!AB$12:AB$461)</f>
        <v>0</v>
      </c>
      <c r="AC144" s="37">
        <f>SUMIF('R-Existing'!$B$12:$B$461,$B144,'R-Existing'!AC$12:AC$461)</f>
        <v>0</v>
      </c>
      <c r="AD144" s="37">
        <f>SUMIF('R-Existing'!$B$12:$B$461,$B144,'R-Existing'!AD$12:AD$461)</f>
        <v>0</v>
      </c>
      <c r="AE144" s="56">
        <f>SUMIF('R-Existing'!$B$12:$B$461,$B144,'R-Existing'!AE$12:AE$461)</f>
        <v>9.6699999999999994E-2</v>
      </c>
      <c r="AF144" s="37">
        <f>SUMIF('R-Existing'!$B$12:$B$461,$B144,'R-Existing'!AF$12:AF$461)</f>
        <v>0</v>
      </c>
      <c r="AG144" s="37">
        <f>SUMIF('R-Existing'!$B$12:$B$461,$B144,'R-Existing'!AG$12:AG$461)</f>
        <v>0</v>
      </c>
      <c r="AH144" s="37">
        <f>SUMIF('R-Existing'!$B$12:$B$461,$B144,'R-Existing'!AH$12:AH$461)</f>
        <v>0</v>
      </c>
      <c r="AI144" s="37">
        <f>SUMIF('R-Existing'!$B$12:$B$461,$B144,'R-Existing'!AI$12:AI$461)</f>
        <v>0</v>
      </c>
      <c r="AJ144" s="37">
        <f>SUMIF('R-Existing'!$B$12:$B$461,$B144,'R-Existing'!AJ$12:AJ$461)</f>
        <v>0</v>
      </c>
      <c r="AK144" s="37">
        <f>SUMIF('R-Existing'!$B$12:$B$461,$B144,'R-Existing'!AK$12:AK$461)</f>
        <v>0</v>
      </c>
      <c r="AL144" s="37">
        <f>SUMIF('R-Existing'!$B$12:$B$461,$B144,'R-Existing'!AL$12:AL$461)</f>
        <v>0</v>
      </c>
      <c r="AM144" s="37">
        <f>SUMIF('R-Existing'!$B$12:$B$461,$B144,'R-Existing'!AM$12:AM$461)</f>
        <v>0</v>
      </c>
      <c r="AN144" s="37">
        <f>SUMIF('R-Existing'!$B$12:$B$461,$B144,'R-Existing'!AN$12:AN$461)</f>
        <v>0</v>
      </c>
      <c r="AO144" s="37"/>
      <c r="AP144" s="37"/>
    </row>
    <row r="145" spans="1:42" x14ac:dyDescent="0.2">
      <c r="A145" s="1">
        <f t="shared" si="8"/>
        <v>5</v>
      </c>
      <c r="B145" s="101">
        <f t="shared" si="9"/>
        <v>47269</v>
      </c>
      <c r="C145" s="37">
        <f>SUMIF('R-Existing'!$B$12:$B$461,$B145,'R-Existing'!C$12:C$461)</f>
        <v>0</v>
      </c>
      <c r="D145" s="37">
        <f>SUMIF('R-Existing'!$B$12:$B$461,$B145,'R-Existing'!D$12:D$461)</f>
        <v>1934854.6</v>
      </c>
      <c r="E145" s="37">
        <f>SUMIF('R-Existing'!$B$12:$B$461,$B145,'R-Existing'!E$12:E$461)</f>
        <v>0</v>
      </c>
      <c r="F145" s="37">
        <f>SUMIF('R-Existing'!$B$12:$B$461,$B145,'R-Existing'!F$12:F$461)</f>
        <v>0</v>
      </c>
      <c r="G145" s="37">
        <f>SUMIF('R-Existing'!$B$12:$B$461,$B145,'R-Existing'!G$12:G$461)</f>
        <v>0</v>
      </c>
      <c r="H145" s="37">
        <f>SUMIF('R-Existing'!$B$12:$B$461,$B145,'R-Existing'!H$12:H$461)</f>
        <v>0</v>
      </c>
      <c r="I145" s="37">
        <f>SUMIF('R-Existing'!$B$12:$B$461,$B145,'R-Existing'!I$12:I$461)</f>
        <v>0</v>
      </c>
      <c r="J145" s="37">
        <f>SUMIF('R-Existing'!$B$12:$B$461,$B145,'R-Existing'!J$12:J$461)</f>
        <v>0</v>
      </c>
      <c r="K145" s="37">
        <f>SUMIF('R-Existing'!$B$12:$B$461,$B145,'R-Existing'!K$12:K$461)</f>
        <v>0</v>
      </c>
      <c r="L145" s="37">
        <f>SUMIF('R-Existing'!$B$12:$B$461,$B145,'R-Existing'!L$12:L$461)</f>
        <v>0</v>
      </c>
      <c r="M145" s="37">
        <f>SUMIF('R-Existing'!$B$12:$B$461,$B145,'R-Existing'!M$12:M$461)</f>
        <v>0</v>
      </c>
      <c r="N145" s="37">
        <f>SUMIF('R-Existing'!$B$12:$B$461,$B145,'R-Existing'!N$12:N$461)</f>
        <v>0</v>
      </c>
      <c r="O145" s="37">
        <f>SUMIF('R-Existing'!$B$12:$B$461,$B145,'R-Existing'!O$12:O$461)</f>
        <v>0</v>
      </c>
      <c r="P145" s="37">
        <f>SUMIF('R-Existing'!$B$12:$B$461,$B145,'R-Existing'!P$12:P$461)</f>
        <v>0</v>
      </c>
      <c r="Q145" s="37">
        <f>SUMIF('R-Existing'!$B$12:$B$461,$B145,'R-Existing'!Q$12:Q$461)</f>
        <v>0</v>
      </c>
      <c r="R145" s="37">
        <f>SUMIF('R-Existing'!$B$12:$B$461,$B145,'R-Existing'!R$12:R$461)</f>
        <v>0</v>
      </c>
      <c r="S145" s="37">
        <f>SUMIF('R-Existing'!$B$12:$B$461,$B145,'R-Existing'!S$12:S$461)</f>
        <v>0</v>
      </c>
      <c r="T145" s="37">
        <f>SUMIF('R-Existing'!$B$12:$B$461,$B145,'R-Existing'!T$12:T$461)</f>
        <v>0</v>
      </c>
      <c r="U145" s="37">
        <f>SUMIF('R-Existing'!$B$12:$B$461,$B145,'R-Existing'!U$12:U$461)</f>
        <v>1</v>
      </c>
      <c r="V145" s="37">
        <f>SUMIF('R-Existing'!$B$12:$B$461,$B145,'R-Existing'!V$12:V$461)</f>
        <v>0</v>
      </c>
      <c r="W145" s="37">
        <f>SUMIF('R-Existing'!$B$12:$B$461,$B145,'R-Existing'!W$12:W$461)</f>
        <v>0</v>
      </c>
      <c r="X145" s="37">
        <f>SUMIF('R-Existing'!$B$12:$B$461,$B145,'R-Existing'!X$12:X$461)</f>
        <v>209</v>
      </c>
      <c r="Y145" s="37">
        <f>SUMIF('R-Existing'!$B$12:$B$461,$B145,'R-Existing'!Y$12:Y$461)</f>
        <v>0</v>
      </c>
      <c r="Z145" s="37">
        <f>SUMIF('R-Existing'!$B$12:$B$461,$B145,'R-Existing'!Z$12:Z$461)</f>
        <v>0</v>
      </c>
      <c r="AA145" s="37">
        <f>SUMIF('R-Existing'!$B$12:$B$461,$B145,'R-Existing'!AA$12:AA$461)</f>
        <v>0</v>
      </c>
      <c r="AB145" s="37">
        <f>SUMIF('R-Existing'!$B$12:$B$461,$B145,'R-Existing'!AB$12:AB$461)</f>
        <v>0</v>
      </c>
      <c r="AC145" s="37">
        <f>SUMIF('R-Existing'!$B$12:$B$461,$B145,'R-Existing'!AC$12:AC$461)</f>
        <v>0</v>
      </c>
      <c r="AD145" s="37">
        <f>SUMIF('R-Existing'!$B$12:$B$461,$B145,'R-Existing'!AD$12:AD$461)</f>
        <v>0</v>
      </c>
      <c r="AE145" s="56">
        <f>SUMIF('R-Existing'!$B$12:$B$461,$B145,'R-Existing'!AE$12:AE$461)</f>
        <v>9.6699999999999994E-2</v>
      </c>
      <c r="AF145" s="37">
        <f>SUMIF('R-Existing'!$B$12:$B$461,$B145,'R-Existing'!AF$12:AF$461)</f>
        <v>0</v>
      </c>
      <c r="AG145" s="37">
        <f>SUMIF('R-Existing'!$B$12:$B$461,$B145,'R-Existing'!AG$12:AG$461)</f>
        <v>0</v>
      </c>
      <c r="AH145" s="37">
        <f>SUMIF('R-Existing'!$B$12:$B$461,$B145,'R-Existing'!AH$12:AH$461)</f>
        <v>0</v>
      </c>
      <c r="AI145" s="37">
        <f>SUMIF('R-Existing'!$B$12:$B$461,$B145,'R-Existing'!AI$12:AI$461)</f>
        <v>0</v>
      </c>
      <c r="AJ145" s="37">
        <f>SUMIF('R-Existing'!$B$12:$B$461,$B145,'R-Existing'!AJ$12:AJ$461)</f>
        <v>0</v>
      </c>
      <c r="AK145" s="37">
        <f>SUMIF('R-Existing'!$B$12:$B$461,$B145,'R-Existing'!AK$12:AK$461)</f>
        <v>0</v>
      </c>
      <c r="AL145" s="37">
        <f>SUMIF('R-Existing'!$B$12:$B$461,$B145,'R-Existing'!AL$12:AL$461)</f>
        <v>0</v>
      </c>
      <c r="AM145" s="37">
        <f>SUMIF('R-Existing'!$B$12:$B$461,$B145,'R-Existing'!AM$12:AM$461)</f>
        <v>0</v>
      </c>
      <c r="AN145" s="37">
        <f>SUMIF('R-Existing'!$B$12:$B$461,$B145,'R-Existing'!AN$12:AN$461)</f>
        <v>0</v>
      </c>
      <c r="AO145" s="37"/>
      <c r="AP145" s="37"/>
    </row>
    <row r="146" spans="1:42" x14ac:dyDescent="0.2">
      <c r="A146" s="1">
        <f t="shared" si="8"/>
        <v>6</v>
      </c>
      <c r="B146" s="101">
        <f t="shared" si="9"/>
        <v>47299</v>
      </c>
      <c r="C146" s="37">
        <f>SUMIF('R-Existing'!$B$12:$B$461,$B146,'R-Existing'!C$12:C$461)</f>
        <v>0</v>
      </c>
      <c r="D146" s="37">
        <f>SUMIF('R-Existing'!$B$12:$B$461,$B146,'R-Existing'!D$12:D$461)</f>
        <v>1934854.6</v>
      </c>
      <c r="E146" s="37">
        <f>SUMIF('R-Existing'!$B$12:$B$461,$B146,'R-Existing'!E$12:E$461)</f>
        <v>0</v>
      </c>
      <c r="F146" s="37">
        <f>SUMIF('R-Existing'!$B$12:$B$461,$B146,'R-Existing'!F$12:F$461)</f>
        <v>0</v>
      </c>
      <c r="G146" s="37">
        <f>SUMIF('R-Existing'!$B$12:$B$461,$B146,'R-Existing'!G$12:G$461)</f>
        <v>0</v>
      </c>
      <c r="H146" s="37">
        <f>SUMIF('R-Existing'!$B$12:$B$461,$B146,'R-Existing'!H$12:H$461)</f>
        <v>0</v>
      </c>
      <c r="I146" s="37">
        <f>SUMIF('R-Existing'!$B$12:$B$461,$B146,'R-Existing'!I$12:I$461)</f>
        <v>0</v>
      </c>
      <c r="J146" s="37">
        <f>SUMIF('R-Existing'!$B$12:$B$461,$B146,'R-Existing'!J$12:J$461)</f>
        <v>0</v>
      </c>
      <c r="K146" s="37">
        <f>SUMIF('R-Existing'!$B$12:$B$461,$B146,'R-Existing'!K$12:K$461)</f>
        <v>0</v>
      </c>
      <c r="L146" s="37">
        <f>SUMIF('R-Existing'!$B$12:$B$461,$B146,'R-Existing'!L$12:L$461)</f>
        <v>0</v>
      </c>
      <c r="M146" s="37">
        <f>SUMIF('R-Existing'!$B$12:$B$461,$B146,'R-Existing'!M$12:M$461)</f>
        <v>0</v>
      </c>
      <c r="N146" s="37">
        <f>SUMIF('R-Existing'!$B$12:$B$461,$B146,'R-Existing'!N$12:N$461)</f>
        <v>0</v>
      </c>
      <c r="O146" s="37">
        <f>SUMIF('R-Existing'!$B$12:$B$461,$B146,'R-Existing'!O$12:O$461)</f>
        <v>0</v>
      </c>
      <c r="P146" s="37">
        <f>SUMIF('R-Existing'!$B$12:$B$461,$B146,'R-Existing'!P$12:P$461)</f>
        <v>0</v>
      </c>
      <c r="Q146" s="37">
        <f>SUMIF('R-Existing'!$B$12:$B$461,$B146,'R-Existing'!Q$12:Q$461)</f>
        <v>0</v>
      </c>
      <c r="R146" s="37">
        <f>SUMIF('R-Existing'!$B$12:$B$461,$B146,'R-Existing'!R$12:R$461)</f>
        <v>0</v>
      </c>
      <c r="S146" s="37">
        <f>SUMIF('R-Existing'!$B$12:$B$461,$B146,'R-Existing'!S$12:S$461)</f>
        <v>0</v>
      </c>
      <c r="T146" s="37">
        <f>SUMIF('R-Existing'!$B$12:$B$461,$B146,'R-Existing'!T$12:T$461)</f>
        <v>0</v>
      </c>
      <c r="U146" s="37">
        <f>SUMIF('R-Existing'!$B$12:$B$461,$B146,'R-Existing'!U$12:U$461)</f>
        <v>1</v>
      </c>
      <c r="V146" s="37">
        <f>SUMIF('R-Existing'!$B$12:$B$461,$B146,'R-Existing'!V$12:V$461)</f>
        <v>0</v>
      </c>
      <c r="W146" s="37">
        <f>SUMIF('R-Existing'!$B$12:$B$461,$B146,'R-Existing'!W$12:W$461)</f>
        <v>0</v>
      </c>
      <c r="X146" s="37">
        <f>SUMIF('R-Existing'!$B$12:$B$461,$B146,'R-Existing'!X$12:X$461)</f>
        <v>209</v>
      </c>
      <c r="Y146" s="37">
        <f>SUMIF('R-Existing'!$B$12:$B$461,$B146,'R-Existing'!Y$12:Y$461)</f>
        <v>0</v>
      </c>
      <c r="Z146" s="37">
        <f>SUMIF('R-Existing'!$B$12:$B$461,$B146,'R-Existing'!Z$12:Z$461)</f>
        <v>0</v>
      </c>
      <c r="AA146" s="37">
        <f>SUMIF('R-Existing'!$B$12:$B$461,$B146,'R-Existing'!AA$12:AA$461)</f>
        <v>0</v>
      </c>
      <c r="AB146" s="37">
        <f>SUMIF('R-Existing'!$B$12:$B$461,$B146,'R-Existing'!AB$12:AB$461)</f>
        <v>0</v>
      </c>
      <c r="AC146" s="37">
        <f>SUMIF('R-Existing'!$B$12:$B$461,$B146,'R-Existing'!AC$12:AC$461)</f>
        <v>0</v>
      </c>
      <c r="AD146" s="37">
        <f>SUMIF('R-Existing'!$B$12:$B$461,$B146,'R-Existing'!AD$12:AD$461)</f>
        <v>0</v>
      </c>
      <c r="AE146" s="56">
        <f>SUMIF('R-Existing'!$B$12:$B$461,$B146,'R-Existing'!AE$12:AE$461)</f>
        <v>9.6699999999999994E-2</v>
      </c>
      <c r="AF146" s="37">
        <f>SUMIF('R-Existing'!$B$12:$B$461,$B146,'R-Existing'!AF$12:AF$461)</f>
        <v>0</v>
      </c>
      <c r="AG146" s="37">
        <f>SUMIF('R-Existing'!$B$12:$B$461,$B146,'R-Existing'!AG$12:AG$461)</f>
        <v>0</v>
      </c>
      <c r="AH146" s="37">
        <f>SUMIF('R-Existing'!$B$12:$B$461,$B146,'R-Existing'!AH$12:AH$461)</f>
        <v>0</v>
      </c>
      <c r="AI146" s="37">
        <f>SUMIF('R-Existing'!$B$12:$B$461,$B146,'R-Existing'!AI$12:AI$461)</f>
        <v>0</v>
      </c>
      <c r="AJ146" s="37">
        <f>SUMIF('R-Existing'!$B$12:$B$461,$B146,'R-Existing'!AJ$12:AJ$461)</f>
        <v>0</v>
      </c>
      <c r="AK146" s="37">
        <f>SUMIF('R-Existing'!$B$12:$B$461,$B146,'R-Existing'!AK$12:AK$461)</f>
        <v>0</v>
      </c>
      <c r="AL146" s="37">
        <f>SUMIF('R-Existing'!$B$12:$B$461,$B146,'R-Existing'!AL$12:AL$461)</f>
        <v>0</v>
      </c>
      <c r="AM146" s="37">
        <f>SUMIF('R-Existing'!$B$12:$B$461,$B146,'R-Existing'!AM$12:AM$461)</f>
        <v>0</v>
      </c>
      <c r="AN146" s="37">
        <f>SUMIF('R-Existing'!$B$12:$B$461,$B146,'R-Existing'!AN$12:AN$461)</f>
        <v>0</v>
      </c>
      <c r="AO146" s="37"/>
      <c r="AP146" s="37"/>
    </row>
    <row r="147" spans="1:42" x14ac:dyDescent="0.2">
      <c r="A147" s="1">
        <f t="shared" si="8"/>
        <v>7</v>
      </c>
      <c r="B147" s="101">
        <f t="shared" si="9"/>
        <v>47330</v>
      </c>
      <c r="C147" s="37">
        <f>SUMIF('R-Existing'!$B$12:$B$461,$B147,'R-Existing'!C$12:C$461)</f>
        <v>0</v>
      </c>
      <c r="D147" s="37">
        <f>SUMIF('R-Existing'!$B$12:$B$461,$B147,'R-Existing'!D$12:D$461)</f>
        <v>1934854.6</v>
      </c>
      <c r="E147" s="37">
        <f>SUMIF('R-Existing'!$B$12:$B$461,$B147,'R-Existing'!E$12:E$461)</f>
        <v>0</v>
      </c>
      <c r="F147" s="37">
        <f>SUMIF('R-Existing'!$B$12:$B$461,$B147,'R-Existing'!F$12:F$461)</f>
        <v>0</v>
      </c>
      <c r="G147" s="37">
        <f>SUMIF('R-Existing'!$B$12:$B$461,$B147,'R-Existing'!G$12:G$461)</f>
        <v>0</v>
      </c>
      <c r="H147" s="37">
        <f>SUMIF('R-Existing'!$B$12:$B$461,$B147,'R-Existing'!H$12:H$461)</f>
        <v>0</v>
      </c>
      <c r="I147" s="37">
        <f>SUMIF('R-Existing'!$B$12:$B$461,$B147,'R-Existing'!I$12:I$461)</f>
        <v>0</v>
      </c>
      <c r="J147" s="37">
        <f>SUMIF('R-Existing'!$B$12:$B$461,$B147,'R-Existing'!J$12:J$461)</f>
        <v>0</v>
      </c>
      <c r="K147" s="37">
        <f>SUMIF('R-Existing'!$B$12:$B$461,$B147,'R-Existing'!K$12:K$461)</f>
        <v>0</v>
      </c>
      <c r="L147" s="37">
        <f>SUMIF('R-Existing'!$B$12:$B$461,$B147,'R-Existing'!L$12:L$461)</f>
        <v>0</v>
      </c>
      <c r="M147" s="37">
        <f>SUMIF('R-Existing'!$B$12:$B$461,$B147,'R-Existing'!M$12:M$461)</f>
        <v>0</v>
      </c>
      <c r="N147" s="37">
        <f>SUMIF('R-Existing'!$B$12:$B$461,$B147,'R-Existing'!N$12:N$461)</f>
        <v>0</v>
      </c>
      <c r="O147" s="37">
        <f>SUMIF('R-Existing'!$B$12:$B$461,$B147,'R-Existing'!O$12:O$461)</f>
        <v>0</v>
      </c>
      <c r="P147" s="37">
        <f>SUMIF('R-Existing'!$B$12:$B$461,$B147,'R-Existing'!P$12:P$461)</f>
        <v>0</v>
      </c>
      <c r="Q147" s="37">
        <f>SUMIF('R-Existing'!$B$12:$B$461,$B147,'R-Existing'!Q$12:Q$461)</f>
        <v>0</v>
      </c>
      <c r="R147" s="37">
        <f>SUMIF('R-Existing'!$B$12:$B$461,$B147,'R-Existing'!R$12:R$461)</f>
        <v>0</v>
      </c>
      <c r="S147" s="37">
        <f>SUMIF('R-Existing'!$B$12:$B$461,$B147,'R-Existing'!S$12:S$461)</f>
        <v>0</v>
      </c>
      <c r="T147" s="37">
        <f>SUMIF('R-Existing'!$B$12:$B$461,$B147,'R-Existing'!T$12:T$461)</f>
        <v>0</v>
      </c>
      <c r="U147" s="37">
        <f>SUMIF('R-Existing'!$B$12:$B$461,$B147,'R-Existing'!U$12:U$461)</f>
        <v>1</v>
      </c>
      <c r="V147" s="37">
        <f>SUMIF('R-Existing'!$B$12:$B$461,$B147,'R-Existing'!V$12:V$461)</f>
        <v>0</v>
      </c>
      <c r="W147" s="37">
        <f>SUMIF('R-Existing'!$B$12:$B$461,$B147,'R-Existing'!W$12:W$461)</f>
        <v>0</v>
      </c>
      <c r="X147" s="37">
        <f>SUMIF('R-Existing'!$B$12:$B$461,$B147,'R-Existing'!X$12:X$461)</f>
        <v>209</v>
      </c>
      <c r="Y147" s="37">
        <f>SUMIF('R-Existing'!$B$12:$B$461,$B147,'R-Existing'!Y$12:Y$461)</f>
        <v>0</v>
      </c>
      <c r="Z147" s="37">
        <f>SUMIF('R-Existing'!$B$12:$B$461,$B147,'R-Existing'!Z$12:Z$461)</f>
        <v>0</v>
      </c>
      <c r="AA147" s="37">
        <f>SUMIF('R-Existing'!$B$12:$B$461,$B147,'R-Existing'!AA$12:AA$461)</f>
        <v>0</v>
      </c>
      <c r="AB147" s="37">
        <f>SUMIF('R-Existing'!$B$12:$B$461,$B147,'R-Existing'!AB$12:AB$461)</f>
        <v>0</v>
      </c>
      <c r="AC147" s="37">
        <f>SUMIF('R-Existing'!$B$12:$B$461,$B147,'R-Existing'!AC$12:AC$461)</f>
        <v>0</v>
      </c>
      <c r="AD147" s="37">
        <f>SUMIF('R-Existing'!$B$12:$B$461,$B147,'R-Existing'!AD$12:AD$461)</f>
        <v>0</v>
      </c>
      <c r="AE147" s="56">
        <f>SUMIF('R-Existing'!$B$12:$B$461,$B147,'R-Existing'!AE$12:AE$461)</f>
        <v>9.6699999999999994E-2</v>
      </c>
      <c r="AF147" s="37">
        <f>SUMIF('R-Existing'!$B$12:$B$461,$B147,'R-Existing'!AF$12:AF$461)</f>
        <v>0</v>
      </c>
      <c r="AG147" s="37">
        <f>SUMIF('R-Existing'!$B$12:$B$461,$B147,'R-Existing'!AG$12:AG$461)</f>
        <v>0</v>
      </c>
      <c r="AH147" s="37">
        <f>SUMIF('R-Existing'!$B$12:$B$461,$B147,'R-Existing'!AH$12:AH$461)</f>
        <v>0</v>
      </c>
      <c r="AI147" s="37">
        <f>SUMIF('R-Existing'!$B$12:$B$461,$B147,'R-Existing'!AI$12:AI$461)</f>
        <v>0</v>
      </c>
      <c r="AJ147" s="37">
        <f>SUMIF('R-Existing'!$B$12:$B$461,$B147,'R-Existing'!AJ$12:AJ$461)</f>
        <v>0</v>
      </c>
      <c r="AK147" s="37">
        <f>SUMIF('R-Existing'!$B$12:$B$461,$B147,'R-Existing'!AK$12:AK$461)</f>
        <v>0</v>
      </c>
      <c r="AL147" s="37">
        <f>SUMIF('R-Existing'!$B$12:$B$461,$B147,'R-Existing'!AL$12:AL$461)</f>
        <v>0</v>
      </c>
      <c r="AM147" s="37">
        <f>SUMIF('R-Existing'!$B$12:$B$461,$B147,'R-Existing'!AM$12:AM$461)</f>
        <v>0</v>
      </c>
      <c r="AN147" s="37">
        <f>SUMIF('R-Existing'!$B$12:$B$461,$B147,'R-Existing'!AN$12:AN$461)</f>
        <v>0</v>
      </c>
      <c r="AO147" s="37"/>
      <c r="AP147" s="37"/>
    </row>
    <row r="148" spans="1:42" x14ac:dyDescent="0.2">
      <c r="A148" s="1">
        <f t="shared" si="8"/>
        <v>8</v>
      </c>
      <c r="B148" s="101">
        <f t="shared" si="9"/>
        <v>47361</v>
      </c>
      <c r="C148" s="37">
        <f>SUMIF('R-Existing'!$B$12:$B$461,$B148,'R-Existing'!C$12:C$461)</f>
        <v>0</v>
      </c>
      <c r="D148" s="37">
        <f>SUMIF('R-Existing'!$B$12:$B$461,$B148,'R-Existing'!D$12:D$461)</f>
        <v>1934854.6</v>
      </c>
      <c r="E148" s="37">
        <f>SUMIF('R-Existing'!$B$12:$B$461,$B148,'R-Existing'!E$12:E$461)</f>
        <v>0</v>
      </c>
      <c r="F148" s="37">
        <f>SUMIF('R-Existing'!$B$12:$B$461,$B148,'R-Existing'!F$12:F$461)</f>
        <v>0</v>
      </c>
      <c r="G148" s="37">
        <f>SUMIF('R-Existing'!$B$12:$B$461,$B148,'R-Existing'!G$12:G$461)</f>
        <v>0</v>
      </c>
      <c r="H148" s="37">
        <f>SUMIF('R-Existing'!$B$12:$B$461,$B148,'R-Existing'!H$12:H$461)</f>
        <v>0</v>
      </c>
      <c r="I148" s="37">
        <f>SUMIF('R-Existing'!$B$12:$B$461,$B148,'R-Existing'!I$12:I$461)</f>
        <v>0</v>
      </c>
      <c r="J148" s="37">
        <f>SUMIF('R-Existing'!$B$12:$B$461,$B148,'R-Existing'!J$12:J$461)</f>
        <v>0</v>
      </c>
      <c r="K148" s="37">
        <f>SUMIF('R-Existing'!$B$12:$B$461,$B148,'R-Existing'!K$12:K$461)</f>
        <v>0</v>
      </c>
      <c r="L148" s="37">
        <f>SUMIF('R-Existing'!$B$12:$B$461,$B148,'R-Existing'!L$12:L$461)</f>
        <v>0</v>
      </c>
      <c r="M148" s="37">
        <f>SUMIF('R-Existing'!$B$12:$B$461,$B148,'R-Existing'!M$12:M$461)</f>
        <v>0</v>
      </c>
      <c r="N148" s="37">
        <f>SUMIF('R-Existing'!$B$12:$B$461,$B148,'R-Existing'!N$12:N$461)</f>
        <v>0</v>
      </c>
      <c r="O148" s="37">
        <f>SUMIF('R-Existing'!$B$12:$B$461,$B148,'R-Existing'!O$12:O$461)</f>
        <v>0</v>
      </c>
      <c r="P148" s="37">
        <f>SUMIF('R-Existing'!$B$12:$B$461,$B148,'R-Existing'!P$12:P$461)</f>
        <v>0</v>
      </c>
      <c r="Q148" s="37">
        <f>SUMIF('R-Existing'!$B$12:$B$461,$B148,'R-Existing'!Q$12:Q$461)</f>
        <v>0</v>
      </c>
      <c r="R148" s="37">
        <f>SUMIF('R-Existing'!$B$12:$B$461,$B148,'R-Existing'!R$12:R$461)</f>
        <v>0</v>
      </c>
      <c r="S148" s="37">
        <f>SUMIF('R-Existing'!$B$12:$B$461,$B148,'R-Existing'!S$12:S$461)</f>
        <v>0</v>
      </c>
      <c r="T148" s="37">
        <f>SUMIF('R-Existing'!$B$12:$B$461,$B148,'R-Existing'!T$12:T$461)</f>
        <v>0</v>
      </c>
      <c r="U148" s="37">
        <f>SUMIF('R-Existing'!$B$12:$B$461,$B148,'R-Existing'!U$12:U$461)</f>
        <v>1</v>
      </c>
      <c r="V148" s="37">
        <f>SUMIF('R-Existing'!$B$12:$B$461,$B148,'R-Existing'!V$12:V$461)</f>
        <v>0</v>
      </c>
      <c r="W148" s="37">
        <f>SUMIF('R-Existing'!$B$12:$B$461,$B148,'R-Existing'!W$12:W$461)</f>
        <v>0</v>
      </c>
      <c r="X148" s="37">
        <f>SUMIF('R-Existing'!$B$12:$B$461,$B148,'R-Existing'!X$12:X$461)</f>
        <v>209</v>
      </c>
      <c r="Y148" s="37">
        <f>SUMIF('R-Existing'!$B$12:$B$461,$B148,'R-Existing'!Y$12:Y$461)</f>
        <v>0</v>
      </c>
      <c r="Z148" s="37">
        <f>SUMIF('R-Existing'!$B$12:$B$461,$B148,'R-Existing'!Z$12:Z$461)</f>
        <v>0</v>
      </c>
      <c r="AA148" s="37">
        <f>SUMIF('R-Existing'!$B$12:$B$461,$B148,'R-Existing'!AA$12:AA$461)</f>
        <v>0</v>
      </c>
      <c r="AB148" s="37">
        <f>SUMIF('R-Existing'!$B$12:$B$461,$B148,'R-Existing'!AB$12:AB$461)</f>
        <v>0</v>
      </c>
      <c r="AC148" s="37">
        <f>SUMIF('R-Existing'!$B$12:$B$461,$B148,'R-Existing'!AC$12:AC$461)</f>
        <v>0</v>
      </c>
      <c r="AD148" s="37">
        <f>SUMIF('R-Existing'!$B$12:$B$461,$B148,'R-Existing'!AD$12:AD$461)</f>
        <v>0</v>
      </c>
      <c r="AE148" s="56">
        <f>SUMIF('R-Existing'!$B$12:$B$461,$B148,'R-Existing'!AE$12:AE$461)</f>
        <v>9.6699999999999994E-2</v>
      </c>
      <c r="AF148" s="37">
        <f>SUMIF('R-Existing'!$B$12:$B$461,$B148,'R-Existing'!AF$12:AF$461)</f>
        <v>0</v>
      </c>
      <c r="AG148" s="37">
        <f>SUMIF('R-Existing'!$B$12:$B$461,$B148,'R-Existing'!AG$12:AG$461)</f>
        <v>0</v>
      </c>
      <c r="AH148" s="37">
        <f>SUMIF('R-Existing'!$B$12:$B$461,$B148,'R-Existing'!AH$12:AH$461)</f>
        <v>0</v>
      </c>
      <c r="AI148" s="37">
        <f>SUMIF('R-Existing'!$B$12:$B$461,$B148,'R-Existing'!AI$12:AI$461)</f>
        <v>0</v>
      </c>
      <c r="AJ148" s="37">
        <f>SUMIF('R-Existing'!$B$12:$B$461,$B148,'R-Existing'!AJ$12:AJ$461)</f>
        <v>0</v>
      </c>
      <c r="AK148" s="37">
        <f>SUMIF('R-Existing'!$B$12:$B$461,$B148,'R-Existing'!AK$12:AK$461)</f>
        <v>0</v>
      </c>
      <c r="AL148" s="37">
        <f>SUMIF('R-Existing'!$B$12:$B$461,$B148,'R-Existing'!AL$12:AL$461)</f>
        <v>0</v>
      </c>
      <c r="AM148" s="37">
        <f>SUMIF('R-Existing'!$B$12:$B$461,$B148,'R-Existing'!AM$12:AM$461)</f>
        <v>0</v>
      </c>
      <c r="AN148" s="37">
        <f>SUMIF('R-Existing'!$B$12:$B$461,$B148,'R-Existing'!AN$12:AN$461)</f>
        <v>0</v>
      </c>
      <c r="AO148" s="37"/>
      <c r="AP148" s="37"/>
    </row>
    <row r="149" spans="1:42" x14ac:dyDescent="0.2">
      <c r="A149" s="1">
        <f t="shared" si="8"/>
        <v>9</v>
      </c>
      <c r="B149" s="101">
        <f t="shared" si="9"/>
        <v>47391</v>
      </c>
      <c r="C149" s="37">
        <f>SUMIF('R-Existing'!$B$12:$B$461,$B149,'R-Existing'!C$12:C$461)</f>
        <v>0</v>
      </c>
      <c r="D149" s="37">
        <f>SUMIF('R-Existing'!$B$12:$B$461,$B149,'R-Existing'!D$12:D$461)</f>
        <v>1934854.6</v>
      </c>
      <c r="E149" s="37">
        <f>SUMIF('R-Existing'!$B$12:$B$461,$B149,'R-Existing'!E$12:E$461)</f>
        <v>0</v>
      </c>
      <c r="F149" s="37">
        <f>SUMIF('R-Existing'!$B$12:$B$461,$B149,'R-Existing'!F$12:F$461)</f>
        <v>0</v>
      </c>
      <c r="G149" s="37">
        <f>SUMIF('R-Existing'!$B$12:$B$461,$B149,'R-Existing'!G$12:G$461)</f>
        <v>0</v>
      </c>
      <c r="H149" s="37">
        <f>SUMIF('R-Existing'!$B$12:$B$461,$B149,'R-Existing'!H$12:H$461)</f>
        <v>0</v>
      </c>
      <c r="I149" s="37">
        <f>SUMIF('R-Existing'!$B$12:$B$461,$B149,'R-Existing'!I$12:I$461)</f>
        <v>0</v>
      </c>
      <c r="J149" s="37">
        <f>SUMIF('R-Existing'!$B$12:$B$461,$B149,'R-Existing'!J$12:J$461)</f>
        <v>0</v>
      </c>
      <c r="K149" s="37">
        <f>SUMIF('R-Existing'!$B$12:$B$461,$B149,'R-Existing'!K$12:K$461)</f>
        <v>0</v>
      </c>
      <c r="L149" s="37">
        <f>SUMIF('R-Existing'!$B$12:$B$461,$B149,'R-Existing'!L$12:L$461)</f>
        <v>0</v>
      </c>
      <c r="M149" s="37">
        <f>SUMIF('R-Existing'!$B$12:$B$461,$B149,'R-Existing'!M$12:M$461)</f>
        <v>0</v>
      </c>
      <c r="N149" s="37">
        <f>SUMIF('R-Existing'!$B$12:$B$461,$B149,'R-Existing'!N$12:N$461)</f>
        <v>0</v>
      </c>
      <c r="O149" s="37">
        <f>SUMIF('R-Existing'!$B$12:$B$461,$B149,'R-Existing'!O$12:O$461)</f>
        <v>0</v>
      </c>
      <c r="P149" s="37">
        <f>SUMIF('R-Existing'!$B$12:$B$461,$B149,'R-Existing'!P$12:P$461)</f>
        <v>0</v>
      </c>
      <c r="Q149" s="37">
        <f>SUMIF('R-Existing'!$B$12:$B$461,$B149,'R-Existing'!Q$12:Q$461)</f>
        <v>0</v>
      </c>
      <c r="R149" s="37">
        <f>SUMIF('R-Existing'!$B$12:$B$461,$B149,'R-Existing'!R$12:R$461)</f>
        <v>0</v>
      </c>
      <c r="S149" s="37">
        <f>SUMIF('R-Existing'!$B$12:$B$461,$B149,'R-Existing'!S$12:S$461)</f>
        <v>0</v>
      </c>
      <c r="T149" s="37">
        <f>SUMIF('R-Existing'!$B$12:$B$461,$B149,'R-Existing'!T$12:T$461)</f>
        <v>0</v>
      </c>
      <c r="U149" s="37">
        <f>SUMIF('R-Existing'!$B$12:$B$461,$B149,'R-Existing'!U$12:U$461)</f>
        <v>1</v>
      </c>
      <c r="V149" s="37">
        <f>SUMIF('R-Existing'!$B$12:$B$461,$B149,'R-Existing'!V$12:V$461)</f>
        <v>0</v>
      </c>
      <c r="W149" s="37">
        <f>SUMIF('R-Existing'!$B$12:$B$461,$B149,'R-Existing'!W$12:W$461)</f>
        <v>0</v>
      </c>
      <c r="X149" s="37">
        <f>SUMIF('R-Existing'!$B$12:$B$461,$B149,'R-Existing'!X$12:X$461)</f>
        <v>209</v>
      </c>
      <c r="Y149" s="37">
        <f>SUMIF('R-Existing'!$B$12:$B$461,$B149,'R-Existing'!Y$12:Y$461)</f>
        <v>0</v>
      </c>
      <c r="Z149" s="37">
        <f>SUMIF('R-Existing'!$B$12:$B$461,$B149,'R-Existing'!Z$12:Z$461)</f>
        <v>0</v>
      </c>
      <c r="AA149" s="37">
        <f>SUMIF('R-Existing'!$B$12:$B$461,$B149,'R-Existing'!AA$12:AA$461)</f>
        <v>0</v>
      </c>
      <c r="AB149" s="37">
        <f>SUMIF('R-Existing'!$B$12:$B$461,$B149,'R-Existing'!AB$12:AB$461)</f>
        <v>0</v>
      </c>
      <c r="AC149" s="37">
        <f>SUMIF('R-Existing'!$B$12:$B$461,$B149,'R-Existing'!AC$12:AC$461)</f>
        <v>0</v>
      </c>
      <c r="AD149" s="37">
        <f>SUMIF('R-Existing'!$B$12:$B$461,$B149,'R-Existing'!AD$12:AD$461)</f>
        <v>0</v>
      </c>
      <c r="AE149" s="56">
        <f>SUMIF('R-Existing'!$B$12:$B$461,$B149,'R-Existing'!AE$12:AE$461)</f>
        <v>9.6699999999999994E-2</v>
      </c>
      <c r="AF149" s="37">
        <f>SUMIF('R-Existing'!$B$12:$B$461,$B149,'R-Existing'!AF$12:AF$461)</f>
        <v>0</v>
      </c>
      <c r="AG149" s="37">
        <f>SUMIF('R-Existing'!$B$12:$B$461,$B149,'R-Existing'!AG$12:AG$461)</f>
        <v>0</v>
      </c>
      <c r="AH149" s="37">
        <f>SUMIF('R-Existing'!$B$12:$B$461,$B149,'R-Existing'!AH$12:AH$461)</f>
        <v>0</v>
      </c>
      <c r="AI149" s="37">
        <f>SUMIF('R-Existing'!$B$12:$B$461,$B149,'R-Existing'!AI$12:AI$461)</f>
        <v>0</v>
      </c>
      <c r="AJ149" s="37">
        <f>SUMIF('R-Existing'!$B$12:$B$461,$B149,'R-Existing'!AJ$12:AJ$461)</f>
        <v>0</v>
      </c>
      <c r="AK149" s="37">
        <f>SUMIF('R-Existing'!$B$12:$B$461,$B149,'R-Existing'!AK$12:AK$461)</f>
        <v>0</v>
      </c>
      <c r="AL149" s="37">
        <f>SUMIF('R-Existing'!$B$12:$B$461,$B149,'R-Existing'!AL$12:AL$461)</f>
        <v>0</v>
      </c>
      <c r="AM149" s="37">
        <f>SUMIF('R-Existing'!$B$12:$B$461,$B149,'R-Existing'!AM$12:AM$461)</f>
        <v>0</v>
      </c>
      <c r="AN149" s="37">
        <f>SUMIF('R-Existing'!$B$12:$B$461,$B149,'R-Existing'!AN$12:AN$461)</f>
        <v>0</v>
      </c>
      <c r="AO149" s="37"/>
      <c r="AP149" s="37"/>
    </row>
    <row r="150" spans="1:42" x14ac:dyDescent="0.2">
      <c r="A150" s="1">
        <f t="shared" si="8"/>
        <v>10</v>
      </c>
      <c r="B150" s="101">
        <f t="shared" si="9"/>
        <v>47422</v>
      </c>
      <c r="C150" s="37">
        <f>SUMIF('R-Existing'!$B$12:$B$461,$B150,'R-Existing'!C$12:C$461)</f>
        <v>0</v>
      </c>
      <c r="D150" s="37">
        <f>SUMIF('R-Existing'!$B$12:$B$461,$B150,'R-Existing'!D$12:D$461)</f>
        <v>1934854.6</v>
      </c>
      <c r="E150" s="37">
        <f>SUMIF('R-Existing'!$B$12:$B$461,$B150,'R-Existing'!E$12:E$461)</f>
        <v>0</v>
      </c>
      <c r="F150" s="37">
        <f>SUMIF('R-Existing'!$B$12:$B$461,$B150,'R-Existing'!F$12:F$461)</f>
        <v>0</v>
      </c>
      <c r="G150" s="37">
        <f>SUMIF('R-Existing'!$B$12:$B$461,$B150,'R-Existing'!G$12:G$461)</f>
        <v>0</v>
      </c>
      <c r="H150" s="37">
        <f>SUMIF('R-Existing'!$B$12:$B$461,$B150,'R-Existing'!H$12:H$461)</f>
        <v>0</v>
      </c>
      <c r="I150" s="37">
        <f>SUMIF('R-Existing'!$B$12:$B$461,$B150,'R-Existing'!I$12:I$461)</f>
        <v>0</v>
      </c>
      <c r="J150" s="37">
        <f>SUMIF('R-Existing'!$B$12:$B$461,$B150,'R-Existing'!J$12:J$461)</f>
        <v>0</v>
      </c>
      <c r="K150" s="37">
        <f>SUMIF('R-Existing'!$B$12:$B$461,$B150,'R-Existing'!K$12:K$461)</f>
        <v>0</v>
      </c>
      <c r="L150" s="37">
        <f>SUMIF('R-Existing'!$B$12:$B$461,$B150,'R-Existing'!L$12:L$461)</f>
        <v>0</v>
      </c>
      <c r="M150" s="37">
        <f>SUMIF('R-Existing'!$B$12:$B$461,$B150,'R-Existing'!M$12:M$461)</f>
        <v>0</v>
      </c>
      <c r="N150" s="37">
        <f>SUMIF('R-Existing'!$B$12:$B$461,$B150,'R-Existing'!N$12:N$461)</f>
        <v>0</v>
      </c>
      <c r="O150" s="37">
        <f>SUMIF('R-Existing'!$B$12:$B$461,$B150,'R-Existing'!O$12:O$461)</f>
        <v>0</v>
      </c>
      <c r="P150" s="37">
        <f>SUMIF('R-Existing'!$B$12:$B$461,$B150,'R-Existing'!P$12:P$461)</f>
        <v>0</v>
      </c>
      <c r="Q150" s="37">
        <f>SUMIF('R-Existing'!$B$12:$B$461,$B150,'R-Existing'!Q$12:Q$461)</f>
        <v>0</v>
      </c>
      <c r="R150" s="37">
        <f>SUMIF('R-Existing'!$B$12:$B$461,$B150,'R-Existing'!R$12:R$461)</f>
        <v>0</v>
      </c>
      <c r="S150" s="37">
        <f>SUMIF('R-Existing'!$B$12:$B$461,$B150,'R-Existing'!S$12:S$461)</f>
        <v>0</v>
      </c>
      <c r="T150" s="37">
        <f>SUMIF('R-Existing'!$B$12:$B$461,$B150,'R-Existing'!T$12:T$461)</f>
        <v>0</v>
      </c>
      <c r="U150" s="37">
        <f>SUMIF('R-Existing'!$B$12:$B$461,$B150,'R-Existing'!U$12:U$461)</f>
        <v>1</v>
      </c>
      <c r="V150" s="37">
        <f>SUMIF('R-Existing'!$B$12:$B$461,$B150,'R-Existing'!V$12:V$461)</f>
        <v>0</v>
      </c>
      <c r="W150" s="37">
        <f>SUMIF('R-Existing'!$B$12:$B$461,$B150,'R-Existing'!W$12:W$461)</f>
        <v>0</v>
      </c>
      <c r="X150" s="37">
        <f>SUMIF('R-Existing'!$B$12:$B$461,$B150,'R-Existing'!X$12:X$461)</f>
        <v>209</v>
      </c>
      <c r="Y150" s="37">
        <f>SUMIF('R-Existing'!$B$12:$B$461,$B150,'R-Existing'!Y$12:Y$461)</f>
        <v>0</v>
      </c>
      <c r="Z150" s="37">
        <f>SUMIF('R-Existing'!$B$12:$B$461,$B150,'R-Existing'!Z$12:Z$461)</f>
        <v>0</v>
      </c>
      <c r="AA150" s="37">
        <f>SUMIF('R-Existing'!$B$12:$B$461,$B150,'R-Existing'!AA$12:AA$461)</f>
        <v>0</v>
      </c>
      <c r="AB150" s="37">
        <f>SUMIF('R-Existing'!$B$12:$B$461,$B150,'R-Existing'!AB$12:AB$461)</f>
        <v>0</v>
      </c>
      <c r="AC150" s="37">
        <f>SUMIF('R-Existing'!$B$12:$B$461,$B150,'R-Existing'!AC$12:AC$461)</f>
        <v>0</v>
      </c>
      <c r="AD150" s="37">
        <f>SUMIF('R-Existing'!$B$12:$B$461,$B150,'R-Existing'!AD$12:AD$461)</f>
        <v>0</v>
      </c>
      <c r="AE150" s="56">
        <f>SUMIF('R-Existing'!$B$12:$B$461,$B150,'R-Existing'!AE$12:AE$461)</f>
        <v>9.6699999999999994E-2</v>
      </c>
      <c r="AF150" s="37">
        <f>SUMIF('R-Existing'!$B$12:$B$461,$B150,'R-Existing'!AF$12:AF$461)</f>
        <v>0</v>
      </c>
      <c r="AG150" s="37">
        <f>SUMIF('R-Existing'!$B$12:$B$461,$B150,'R-Existing'!AG$12:AG$461)</f>
        <v>0</v>
      </c>
      <c r="AH150" s="37">
        <f>SUMIF('R-Existing'!$B$12:$B$461,$B150,'R-Existing'!AH$12:AH$461)</f>
        <v>0</v>
      </c>
      <c r="AI150" s="37">
        <f>SUMIF('R-Existing'!$B$12:$B$461,$B150,'R-Existing'!AI$12:AI$461)</f>
        <v>0</v>
      </c>
      <c r="AJ150" s="37">
        <f>SUMIF('R-Existing'!$B$12:$B$461,$B150,'R-Existing'!AJ$12:AJ$461)</f>
        <v>0</v>
      </c>
      <c r="AK150" s="37">
        <f>SUMIF('R-Existing'!$B$12:$B$461,$B150,'R-Existing'!AK$12:AK$461)</f>
        <v>0</v>
      </c>
      <c r="AL150" s="37">
        <f>SUMIF('R-Existing'!$B$12:$B$461,$B150,'R-Existing'!AL$12:AL$461)</f>
        <v>0</v>
      </c>
      <c r="AM150" s="37">
        <f>SUMIF('R-Existing'!$B$12:$B$461,$B150,'R-Existing'!AM$12:AM$461)</f>
        <v>0</v>
      </c>
      <c r="AN150" s="37">
        <f>SUMIF('R-Existing'!$B$12:$B$461,$B150,'R-Existing'!AN$12:AN$461)</f>
        <v>0</v>
      </c>
      <c r="AO150" s="37"/>
      <c r="AP150" s="37"/>
    </row>
    <row r="151" spans="1:42" x14ac:dyDescent="0.2">
      <c r="A151" s="1">
        <f t="shared" si="8"/>
        <v>11</v>
      </c>
      <c r="B151" s="101">
        <f t="shared" si="9"/>
        <v>47452</v>
      </c>
      <c r="C151" s="37">
        <f>SUMIF('R-Existing'!$B$12:$B$461,$B151,'R-Existing'!C$12:C$461)</f>
        <v>0</v>
      </c>
      <c r="D151" s="37">
        <f>SUMIF('R-Existing'!$B$12:$B$461,$B151,'R-Existing'!D$12:D$461)</f>
        <v>1934854.6</v>
      </c>
      <c r="E151" s="37">
        <f>SUMIF('R-Existing'!$B$12:$B$461,$B151,'R-Existing'!E$12:E$461)</f>
        <v>0</v>
      </c>
      <c r="F151" s="37">
        <f>SUMIF('R-Existing'!$B$12:$B$461,$B151,'R-Existing'!F$12:F$461)</f>
        <v>0</v>
      </c>
      <c r="G151" s="37">
        <f>SUMIF('R-Existing'!$B$12:$B$461,$B151,'R-Existing'!G$12:G$461)</f>
        <v>0</v>
      </c>
      <c r="H151" s="37">
        <f>SUMIF('R-Existing'!$B$12:$B$461,$B151,'R-Existing'!H$12:H$461)</f>
        <v>0</v>
      </c>
      <c r="I151" s="37">
        <f>SUMIF('R-Existing'!$B$12:$B$461,$B151,'R-Existing'!I$12:I$461)</f>
        <v>0</v>
      </c>
      <c r="J151" s="37">
        <f>SUMIF('R-Existing'!$B$12:$B$461,$B151,'R-Existing'!J$12:J$461)</f>
        <v>0</v>
      </c>
      <c r="K151" s="37">
        <f>SUMIF('R-Existing'!$B$12:$B$461,$B151,'R-Existing'!K$12:K$461)</f>
        <v>0</v>
      </c>
      <c r="L151" s="37">
        <f>SUMIF('R-Existing'!$B$12:$B$461,$B151,'R-Existing'!L$12:L$461)</f>
        <v>0</v>
      </c>
      <c r="M151" s="37">
        <f>SUMIF('R-Existing'!$B$12:$B$461,$B151,'R-Existing'!M$12:M$461)</f>
        <v>0</v>
      </c>
      <c r="N151" s="37">
        <f>SUMIF('R-Existing'!$B$12:$B$461,$B151,'R-Existing'!N$12:N$461)</f>
        <v>0</v>
      </c>
      <c r="O151" s="37">
        <f>SUMIF('R-Existing'!$B$12:$B$461,$B151,'R-Existing'!O$12:O$461)</f>
        <v>0</v>
      </c>
      <c r="P151" s="37">
        <f>SUMIF('R-Existing'!$B$12:$B$461,$B151,'R-Existing'!P$12:P$461)</f>
        <v>0</v>
      </c>
      <c r="Q151" s="37">
        <f>SUMIF('R-Existing'!$B$12:$B$461,$B151,'R-Existing'!Q$12:Q$461)</f>
        <v>0</v>
      </c>
      <c r="R151" s="37">
        <f>SUMIF('R-Existing'!$B$12:$B$461,$B151,'R-Existing'!R$12:R$461)</f>
        <v>0</v>
      </c>
      <c r="S151" s="37">
        <f>SUMIF('R-Existing'!$B$12:$B$461,$B151,'R-Existing'!S$12:S$461)</f>
        <v>0</v>
      </c>
      <c r="T151" s="37">
        <f>SUMIF('R-Existing'!$B$12:$B$461,$B151,'R-Existing'!T$12:T$461)</f>
        <v>0</v>
      </c>
      <c r="U151" s="37">
        <f>SUMIF('R-Existing'!$B$12:$B$461,$B151,'R-Existing'!U$12:U$461)</f>
        <v>1</v>
      </c>
      <c r="V151" s="37">
        <f>SUMIF('R-Existing'!$B$12:$B$461,$B151,'R-Existing'!V$12:V$461)</f>
        <v>0</v>
      </c>
      <c r="W151" s="37">
        <f>SUMIF('R-Existing'!$B$12:$B$461,$B151,'R-Existing'!W$12:W$461)</f>
        <v>0</v>
      </c>
      <c r="X151" s="37">
        <f>SUMIF('R-Existing'!$B$12:$B$461,$B151,'R-Existing'!X$12:X$461)</f>
        <v>209</v>
      </c>
      <c r="Y151" s="37">
        <f>SUMIF('R-Existing'!$B$12:$B$461,$B151,'R-Existing'!Y$12:Y$461)</f>
        <v>0</v>
      </c>
      <c r="Z151" s="37">
        <f>SUMIF('R-Existing'!$B$12:$B$461,$B151,'R-Existing'!Z$12:Z$461)</f>
        <v>0</v>
      </c>
      <c r="AA151" s="37">
        <f>SUMIF('R-Existing'!$B$12:$B$461,$B151,'R-Existing'!AA$12:AA$461)</f>
        <v>0</v>
      </c>
      <c r="AB151" s="37">
        <f>SUMIF('R-Existing'!$B$12:$B$461,$B151,'R-Existing'!AB$12:AB$461)</f>
        <v>0</v>
      </c>
      <c r="AC151" s="37">
        <f>SUMIF('R-Existing'!$B$12:$B$461,$B151,'R-Existing'!AC$12:AC$461)</f>
        <v>0</v>
      </c>
      <c r="AD151" s="37">
        <f>SUMIF('R-Existing'!$B$12:$B$461,$B151,'R-Existing'!AD$12:AD$461)</f>
        <v>0</v>
      </c>
      <c r="AE151" s="56">
        <f>SUMIF('R-Existing'!$B$12:$B$461,$B151,'R-Existing'!AE$12:AE$461)</f>
        <v>9.6699999999999994E-2</v>
      </c>
      <c r="AF151" s="37">
        <f>SUMIF('R-Existing'!$B$12:$B$461,$B151,'R-Existing'!AF$12:AF$461)</f>
        <v>0</v>
      </c>
      <c r="AG151" s="37">
        <f>SUMIF('R-Existing'!$B$12:$B$461,$B151,'R-Existing'!AG$12:AG$461)</f>
        <v>0</v>
      </c>
      <c r="AH151" s="37">
        <f>SUMIF('R-Existing'!$B$12:$B$461,$B151,'R-Existing'!AH$12:AH$461)</f>
        <v>0</v>
      </c>
      <c r="AI151" s="37">
        <f>SUMIF('R-Existing'!$B$12:$B$461,$B151,'R-Existing'!AI$12:AI$461)</f>
        <v>0</v>
      </c>
      <c r="AJ151" s="37">
        <f>SUMIF('R-Existing'!$B$12:$B$461,$B151,'R-Existing'!AJ$12:AJ$461)</f>
        <v>0</v>
      </c>
      <c r="AK151" s="37">
        <f>SUMIF('R-Existing'!$B$12:$B$461,$B151,'R-Existing'!AK$12:AK$461)</f>
        <v>0</v>
      </c>
      <c r="AL151" s="37">
        <f>SUMIF('R-Existing'!$B$12:$B$461,$B151,'R-Existing'!AL$12:AL$461)</f>
        <v>0</v>
      </c>
      <c r="AM151" s="37">
        <f>SUMIF('R-Existing'!$B$12:$B$461,$B151,'R-Existing'!AM$12:AM$461)</f>
        <v>0</v>
      </c>
      <c r="AN151" s="37">
        <f>SUMIF('R-Existing'!$B$12:$B$461,$B151,'R-Existing'!AN$12:AN$461)</f>
        <v>0</v>
      </c>
      <c r="AO151" s="37"/>
      <c r="AP151" s="37"/>
    </row>
    <row r="152" spans="1:42" x14ac:dyDescent="0.2">
      <c r="A152" s="1">
        <f t="shared" si="8"/>
        <v>12</v>
      </c>
      <c r="B152" s="101">
        <f t="shared" si="9"/>
        <v>47483</v>
      </c>
      <c r="C152" s="37">
        <f>SUMIF('R-Existing'!$B$12:$B$461,$B152,'R-Existing'!C$12:C$461)</f>
        <v>0</v>
      </c>
      <c r="D152" s="37">
        <f>SUMIF('R-Existing'!$B$12:$B$461,$B152,'R-Existing'!D$12:D$461)</f>
        <v>1934854.6</v>
      </c>
      <c r="E152" s="37">
        <f>SUMIF('R-Existing'!$B$12:$B$461,$B152,'R-Existing'!E$12:E$461)</f>
        <v>0</v>
      </c>
      <c r="F152" s="37">
        <f>SUMIF('R-Existing'!$B$12:$B$461,$B152,'R-Existing'!F$12:F$461)</f>
        <v>0</v>
      </c>
      <c r="G152" s="37">
        <f>SUMIF('R-Existing'!$B$12:$B$461,$B152,'R-Existing'!G$12:G$461)</f>
        <v>0</v>
      </c>
      <c r="H152" s="37">
        <f>SUMIF('R-Existing'!$B$12:$B$461,$B152,'R-Existing'!H$12:H$461)</f>
        <v>0</v>
      </c>
      <c r="I152" s="37">
        <f>SUMIF('R-Existing'!$B$12:$B$461,$B152,'R-Existing'!I$12:I$461)</f>
        <v>0</v>
      </c>
      <c r="J152" s="37">
        <f>SUMIF('R-Existing'!$B$12:$B$461,$B152,'R-Existing'!J$12:J$461)</f>
        <v>0</v>
      </c>
      <c r="K152" s="37">
        <f>SUMIF('R-Existing'!$B$12:$B$461,$B152,'R-Existing'!K$12:K$461)</f>
        <v>0</v>
      </c>
      <c r="L152" s="37">
        <f>SUMIF('R-Existing'!$B$12:$B$461,$B152,'R-Existing'!L$12:L$461)</f>
        <v>0</v>
      </c>
      <c r="M152" s="37">
        <f>SUMIF('R-Existing'!$B$12:$B$461,$B152,'R-Existing'!M$12:M$461)</f>
        <v>0</v>
      </c>
      <c r="N152" s="37">
        <f>SUMIF('R-Existing'!$B$12:$B$461,$B152,'R-Existing'!N$12:N$461)</f>
        <v>0</v>
      </c>
      <c r="O152" s="37">
        <f>SUMIF('R-Existing'!$B$12:$B$461,$B152,'R-Existing'!O$12:O$461)</f>
        <v>0</v>
      </c>
      <c r="P152" s="37">
        <f>SUMIF('R-Existing'!$B$12:$B$461,$B152,'R-Existing'!P$12:P$461)</f>
        <v>0</v>
      </c>
      <c r="Q152" s="37">
        <f>SUMIF('R-Existing'!$B$12:$B$461,$B152,'R-Existing'!Q$12:Q$461)</f>
        <v>0</v>
      </c>
      <c r="R152" s="37">
        <f>SUMIF('R-Existing'!$B$12:$B$461,$B152,'R-Existing'!R$12:R$461)</f>
        <v>0</v>
      </c>
      <c r="S152" s="37">
        <f>SUMIF('R-Existing'!$B$12:$B$461,$B152,'R-Existing'!S$12:S$461)</f>
        <v>0</v>
      </c>
      <c r="T152" s="37">
        <f>SUMIF('R-Existing'!$B$12:$B$461,$B152,'R-Existing'!T$12:T$461)</f>
        <v>0</v>
      </c>
      <c r="U152" s="37">
        <f>SUMIF('R-Existing'!$B$12:$B$461,$B152,'R-Existing'!U$12:U$461)</f>
        <v>1</v>
      </c>
      <c r="V152" s="37">
        <f>SUMIF('R-Existing'!$B$12:$B$461,$B152,'R-Existing'!V$12:V$461)</f>
        <v>0</v>
      </c>
      <c r="W152" s="37">
        <f>SUMIF('R-Existing'!$B$12:$B$461,$B152,'R-Existing'!W$12:W$461)</f>
        <v>0</v>
      </c>
      <c r="X152" s="37">
        <f>SUMIF('R-Existing'!$B$12:$B$461,$B152,'R-Existing'!X$12:X$461)</f>
        <v>209</v>
      </c>
      <c r="Y152" s="37">
        <f>SUMIF('R-Existing'!$B$12:$B$461,$B152,'R-Existing'!Y$12:Y$461)</f>
        <v>0</v>
      </c>
      <c r="Z152" s="37">
        <f>SUMIF('R-Existing'!$B$12:$B$461,$B152,'R-Existing'!Z$12:Z$461)</f>
        <v>0</v>
      </c>
      <c r="AA152" s="37">
        <f>SUMIF('R-Existing'!$B$12:$B$461,$B152,'R-Existing'!AA$12:AA$461)</f>
        <v>0</v>
      </c>
      <c r="AB152" s="37">
        <f>SUMIF('R-Existing'!$B$12:$B$461,$B152,'R-Existing'!AB$12:AB$461)</f>
        <v>0</v>
      </c>
      <c r="AC152" s="37">
        <f>SUMIF('R-Existing'!$B$12:$B$461,$B152,'R-Existing'!AC$12:AC$461)</f>
        <v>0</v>
      </c>
      <c r="AD152" s="37">
        <f>SUMIF('R-Existing'!$B$12:$B$461,$B152,'R-Existing'!AD$12:AD$461)</f>
        <v>0</v>
      </c>
      <c r="AE152" s="56">
        <f>SUMIF('R-Existing'!$B$12:$B$461,$B152,'R-Existing'!AE$12:AE$461)</f>
        <v>9.6699999999999994E-2</v>
      </c>
      <c r="AF152" s="37">
        <f>SUMIF('R-Existing'!$B$12:$B$461,$B152,'R-Existing'!AF$12:AF$461)</f>
        <v>0</v>
      </c>
      <c r="AG152" s="37">
        <f>SUMIF('R-Existing'!$B$12:$B$461,$B152,'R-Existing'!AG$12:AG$461)</f>
        <v>0</v>
      </c>
      <c r="AH152" s="37">
        <f>SUMIF('R-Existing'!$B$12:$B$461,$B152,'R-Existing'!AH$12:AH$461)</f>
        <v>0</v>
      </c>
      <c r="AI152" s="37">
        <f>SUMIF('R-Existing'!$B$12:$B$461,$B152,'R-Existing'!AI$12:AI$461)</f>
        <v>0</v>
      </c>
      <c r="AJ152" s="37">
        <f>SUMIF('R-Existing'!$B$12:$B$461,$B152,'R-Existing'!AJ$12:AJ$461)</f>
        <v>0</v>
      </c>
      <c r="AK152" s="37">
        <f>SUMIF('R-Existing'!$B$12:$B$461,$B152,'R-Existing'!AK$12:AK$461)</f>
        <v>0</v>
      </c>
      <c r="AL152" s="37">
        <f>SUMIF('R-Existing'!$B$12:$B$461,$B152,'R-Existing'!AL$12:AL$461)</f>
        <v>0</v>
      </c>
      <c r="AM152" s="37">
        <f>SUMIF('R-Existing'!$B$12:$B$461,$B152,'R-Existing'!AM$12:AM$461)</f>
        <v>0</v>
      </c>
      <c r="AN152" s="37">
        <f>SUMIF('R-Existing'!$B$12:$B$461,$B152,'R-Existing'!AN$12:AN$461)</f>
        <v>0</v>
      </c>
      <c r="AO152" s="37"/>
      <c r="AP152" s="37"/>
    </row>
    <row r="153" spans="1:42" x14ac:dyDescent="0.2">
      <c r="A153" s="1">
        <f t="shared" si="8"/>
        <v>1</v>
      </c>
      <c r="B153" s="101">
        <f t="shared" si="9"/>
        <v>47514</v>
      </c>
      <c r="C153" s="37">
        <f>SUMIF('R-Existing'!$B$12:$B$461,$B153,'R-Existing'!C$12:C$461)</f>
        <v>0</v>
      </c>
      <c r="D153" s="37">
        <f>SUMIF('R-Existing'!$B$12:$B$461,$B153,'R-Existing'!D$12:D$461)</f>
        <v>1934854.6</v>
      </c>
      <c r="E153" s="37">
        <f>SUMIF('R-Existing'!$B$12:$B$461,$B153,'R-Existing'!E$12:E$461)</f>
        <v>0</v>
      </c>
      <c r="F153" s="37">
        <f>SUMIF('R-Existing'!$B$12:$B$461,$B153,'R-Existing'!F$12:F$461)</f>
        <v>0</v>
      </c>
      <c r="G153" s="37">
        <f>SUMIF('R-Existing'!$B$12:$B$461,$B153,'R-Existing'!G$12:G$461)</f>
        <v>0</v>
      </c>
      <c r="H153" s="37">
        <f>SUMIF('R-Existing'!$B$12:$B$461,$B153,'R-Existing'!H$12:H$461)</f>
        <v>0</v>
      </c>
      <c r="I153" s="37">
        <f>SUMIF('R-Existing'!$B$12:$B$461,$B153,'R-Existing'!I$12:I$461)</f>
        <v>0</v>
      </c>
      <c r="J153" s="37">
        <f>SUMIF('R-Existing'!$B$12:$B$461,$B153,'R-Existing'!J$12:J$461)</f>
        <v>0</v>
      </c>
      <c r="K153" s="37">
        <f>SUMIF('R-Existing'!$B$12:$B$461,$B153,'R-Existing'!K$12:K$461)</f>
        <v>0</v>
      </c>
      <c r="L153" s="37">
        <f>SUMIF('R-Existing'!$B$12:$B$461,$B153,'R-Existing'!L$12:L$461)</f>
        <v>0</v>
      </c>
      <c r="M153" s="37">
        <f>SUMIF('R-Existing'!$B$12:$B$461,$B153,'R-Existing'!M$12:M$461)</f>
        <v>0</v>
      </c>
      <c r="N153" s="37">
        <f>SUMIF('R-Existing'!$B$12:$B$461,$B153,'R-Existing'!N$12:N$461)</f>
        <v>0</v>
      </c>
      <c r="O153" s="37">
        <f>SUMIF('R-Existing'!$B$12:$B$461,$B153,'R-Existing'!O$12:O$461)</f>
        <v>0</v>
      </c>
      <c r="P153" s="37">
        <f>SUMIF('R-Existing'!$B$12:$B$461,$B153,'R-Existing'!P$12:P$461)</f>
        <v>0</v>
      </c>
      <c r="Q153" s="37">
        <f>SUMIF('R-Existing'!$B$12:$B$461,$B153,'R-Existing'!Q$12:Q$461)</f>
        <v>0</v>
      </c>
      <c r="R153" s="37">
        <f>SUMIF('R-Existing'!$B$12:$B$461,$B153,'R-Existing'!R$12:R$461)</f>
        <v>0</v>
      </c>
      <c r="S153" s="37">
        <f>SUMIF('R-Existing'!$B$12:$B$461,$B153,'R-Existing'!S$12:S$461)</f>
        <v>0</v>
      </c>
      <c r="T153" s="37">
        <f>SUMIF('R-Existing'!$B$12:$B$461,$B153,'R-Existing'!T$12:T$461)</f>
        <v>0</v>
      </c>
      <c r="U153" s="37">
        <f>SUMIF('R-Existing'!$B$12:$B$461,$B153,'R-Existing'!U$12:U$461)</f>
        <v>1</v>
      </c>
      <c r="V153" s="37">
        <f>SUMIF('R-Existing'!$B$12:$B$461,$B153,'R-Existing'!V$12:V$461)</f>
        <v>0</v>
      </c>
      <c r="W153" s="37">
        <f>SUMIF('R-Existing'!$B$12:$B$461,$B153,'R-Existing'!W$12:W$461)</f>
        <v>0</v>
      </c>
      <c r="X153" s="37">
        <f>SUMIF('R-Existing'!$B$12:$B$461,$B153,'R-Existing'!X$12:X$461)</f>
        <v>209</v>
      </c>
      <c r="Y153" s="37">
        <f>SUMIF('R-Existing'!$B$12:$B$461,$B153,'R-Existing'!Y$12:Y$461)</f>
        <v>0</v>
      </c>
      <c r="Z153" s="37">
        <f>SUMIF('R-Existing'!$B$12:$B$461,$B153,'R-Existing'!Z$12:Z$461)</f>
        <v>0</v>
      </c>
      <c r="AA153" s="37">
        <f>SUMIF('R-Existing'!$B$12:$B$461,$B153,'R-Existing'!AA$12:AA$461)</f>
        <v>0</v>
      </c>
      <c r="AB153" s="37">
        <f>SUMIF('R-Existing'!$B$12:$B$461,$B153,'R-Existing'!AB$12:AB$461)</f>
        <v>0</v>
      </c>
      <c r="AC153" s="37">
        <f>SUMIF('R-Existing'!$B$12:$B$461,$B153,'R-Existing'!AC$12:AC$461)</f>
        <v>0</v>
      </c>
      <c r="AD153" s="37">
        <f>SUMIF('R-Existing'!$B$12:$B$461,$B153,'R-Existing'!AD$12:AD$461)</f>
        <v>0</v>
      </c>
      <c r="AE153" s="56">
        <f>SUMIF('R-Existing'!$B$12:$B$461,$B153,'R-Existing'!AE$12:AE$461)</f>
        <v>9.6699999999999994E-2</v>
      </c>
      <c r="AF153" s="37">
        <f>SUMIF('R-Existing'!$B$12:$B$461,$B153,'R-Existing'!AF$12:AF$461)</f>
        <v>0</v>
      </c>
      <c r="AG153" s="37">
        <f>SUMIF('R-Existing'!$B$12:$B$461,$B153,'R-Existing'!AG$12:AG$461)</f>
        <v>0</v>
      </c>
      <c r="AH153" s="37">
        <f>SUMIF('R-Existing'!$B$12:$B$461,$B153,'R-Existing'!AH$12:AH$461)</f>
        <v>0</v>
      </c>
      <c r="AI153" s="37">
        <f>SUMIF('R-Existing'!$B$12:$B$461,$B153,'R-Existing'!AI$12:AI$461)</f>
        <v>0</v>
      </c>
      <c r="AJ153" s="37">
        <f>SUMIF('R-Existing'!$B$12:$B$461,$B153,'R-Existing'!AJ$12:AJ$461)</f>
        <v>0</v>
      </c>
      <c r="AK153" s="37">
        <f>SUMIF('R-Existing'!$B$12:$B$461,$B153,'R-Existing'!AK$12:AK$461)</f>
        <v>0</v>
      </c>
      <c r="AL153" s="37">
        <f>SUMIF('R-Existing'!$B$12:$B$461,$B153,'R-Existing'!AL$12:AL$461)</f>
        <v>0</v>
      </c>
      <c r="AM153" s="37">
        <f>SUMIF('R-Existing'!$B$12:$B$461,$B153,'R-Existing'!AM$12:AM$461)</f>
        <v>0</v>
      </c>
      <c r="AN153" s="37">
        <f>SUMIF('R-Existing'!$B$12:$B$461,$B153,'R-Existing'!AN$12:AN$461)</f>
        <v>0</v>
      </c>
      <c r="AO153" s="37"/>
      <c r="AP153" s="37"/>
    </row>
    <row r="154" spans="1:42" x14ac:dyDescent="0.2">
      <c r="A154" s="1">
        <f t="shared" si="8"/>
        <v>2</v>
      </c>
      <c r="B154" s="101">
        <f t="shared" si="9"/>
        <v>47542</v>
      </c>
      <c r="C154" s="37">
        <f>SUMIF('R-Existing'!$B$12:$B$461,$B154,'R-Existing'!C$12:C$461)</f>
        <v>0</v>
      </c>
      <c r="D154" s="37">
        <f>SUMIF('R-Existing'!$B$12:$B$461,$B154,'R-Existing'!D$12:D$461)</f>
        <v>1934854.6</v>
      </c>
      <c r="E154" s="37">
        <f>SUMIF('R-Existing'!$B$12:$B$461,$B154,'R-Existing'!E$12:E$461)</f>
        <v>0</v>
      </c>
      <c r="F154" s="37">
        <f>SUMIF('R-Existing'!$B$12:$B$461,$B154,'R-Existing'!F$12:F$461)</f>
        <v>0</v>
      </c>
      <c r="G154" s="37">
        <f>SUMIF('R-Existing'!$B$12:$B$461,$B154,'R-Existing'!G$12:G$461)</f>
        <v>0</v>
      </c>
      <c r="H154" s="37">
        <f>SUMIF('R-Existing'!$B$12:$B$461,$B154,'R-Existing'!H$12:H$461)</f>
        <v>0</v>
      </c>
      <c r="I154" s="37">
        <f>SUMIF('R-Existing'!$B$12:$B$461,$B154,'R-Existing'!I$12:I$461)</f>
        <v>0</v>
      </c>
      <c r="J154" s="37">
        <f>SUMIF('R-Existing'!$B$12:$B$461,$B154,'R-Existing'!J$12:J$461)</f>
        <v>0</v>
      </c>
      <c r="K154" s="37">
        <f>SUMIF('R-Existing'!$B$12:$B$461,$B154,'R-Existing'!K$12:K$461)</f>
        <v>0</v>
      </c>
      <c r="L154" s="37">
        <f>SUMIF('R-Existing'!$B$12:$B$461,$B154,'R-Existing'!L$12:L$461)</f>
        <v>0</v>
      </c>
      <c r="M154" s="37">
        <f>SUMIF('R-Existing'!$B$12:$B$461,$B154,'R-Existing'!M$12:M$461)</f>
        <v>0</v>
      </c>
      <c r="N154" s="37">
        <f>SUMIF('R-Existing'!$B$12:$B$461,$B154,'R-Existing'!N$12:N$461)</f>
        <v>0</v>
      </c>
      <c r="O154" s="37">
        <f>SUMIF('R-Existing'!$B$12:$B$461,$B154,'R-Existing'!O$12:O$461)</f>
        <v>0</v>
      </c>
      <c r="P154" s="37">
        <f>SUMIF('R-Existing'!$B$12:$B$461,$B154,'R-Existing'!P$12:P$461)</f>
        <v>0</v>
      </c>
      <c r="Q154" s="37">
        <f>SUMIF('R-Existing'!$B$12:$B$461,$B154,'R-Existing'!Q$12:Q$461)</f>
        <v>0</v>
      </c>
      <c r="R154" s="37">
        <f>SUMIF('R-Existing'!$B$12:$B$461,$B154,'R-Existing'!R$12:R$461)</f>
        <v>0</v>
      </c>
      <c r="S154" s="37">
        <f>SUMIF('R-Existing'!$B$12:$B$461,$B154,'R-Existing'!S$12:S$461)</f>
        <v>0</v>
      </c>
      <c r="T154" s="37">
        <f>SUMIF('R-Existing'!$B$12:$B$461,$B154,'R-Existing'!T$12:T$461)</f>
        <v>0</v>
      </c>
      <c r="U154" s="37">
        <f>SUMIF('R-Existing'!$B$12:$B$461,$B154,'R-Existing'!U$12:U$461)</f>
        <v>1</v>
      </c>
      <c r="V154" s="37">
        <f>SUMIF('R-Existing'!$B$12:$B$461,$B154,'R-Existing'!V$12:V$461)</f>
        <v>0</v>
      </c>
      <c r="W154" s="37">
        <f>SUMIF('R-Existing'!$B$12:$B$461,$B154,'R-Existing'!W$12:W$461)</f>
        <v>0</v>
      </c>
      <c r="X154" s="37">
        <f>SUMIF('R-Existing'!$B$12:$B$461,$B154,'R-Existing'!X$12:X$461)</f>
        <v>209</v>
      </c>
      <c r="Y154" s="37">
        <f>SUMIF('R-Existing'!$B$12:$B$461,$B154,'R-Existing'!Y$12:Y$461)</f>
        <v>0</v>
      </c>
      <c r="Z154" s="37">
        <f>SUMIF('R-Existing'!$B$12:$B$461,$B154,'R-Existing'!Z$12:Z$461)</f>
        <v>0</v>
      </c>
      <c r="AA154" s="37">
        <f>SUMIF('R-Existing'!$B$12:$B$461,$B154,'R-Existing'!AA$12:AA$461)</f>
        <v>0</v>
      </c>
      <c r="AB154" s="37">
        <f>SUMIF('R-Existing'!$B$12:$B$461,$B154,'R-Existing'!AB$12:AB$461)</f>
        <v>0</v>
      </c>
      <c r="AC154" s="37">
        <f>SUMIF('R-Existing'!$B$12:$B$461,$B154,'R-Existing'!AC$12:AC$461)</f>
        <v>0</v>
      </c>
      <c r="AD154" s="37">
        <f>SUMIF('R-Existing'!$B$12:$B$461,$B154,'R-Existing'!AD$12:AD$461)</f>
        <v>0</v>
      </c>
      <c r="AE154" s="56">
        <f>SUMIF('R-Existing'!$B$12:$B$461,$B154,'R-Existing'!AE$12:AE$461)</f>
        <v>9.6699999999999994E-2</v>
      </c>
      <c r="AF154" s="37">
        <f>SUMIF('R-Existing'!$B$12:$B$461,$B154,'R-Existing'!AF$12:AF$461)</f>
        <v>0</v>
      </c>
      <c r="AG154" s="37">
        <f>SUMIF('R-Existing'!$B$12:$B$461,$B154,'R-Existing'!AG$12:AG$461)</f>
        <v>0</v>
      </c>
      <c r="AH154" s="37">
        <f>SUMIF('R-Existing'!$B$12:$B$461,$B154,'R-Existing'!AH$12:AH$461)</f>
        <v>0</v>
      </c>
      <c r="AI154" s="37">
        <f>SUMIF('R-Existing'!$B$12:$B$461,$B154,'R-Existing'!AI$12:AI$461)</f>
        <v>0</v>
      </c>
      <c r="AJ154" s="37">
        <f>SUMIF('R-Existing'!$B$12:$B$461,$B154,'R-Existing'!AJ$12:AJ$461)</f>
        <v>0</v>
      </c>
      <c r="AK154" s="37">
        <f>SUMIF('R-Existing'!$B$12:$B$461,$B154,'R-Existing'!AK$12:AK$461)</f>
        <v>0</v>
      </c>
      <c r="AL154" s="37">
        <f>SUMIF('R-Existing'!$B$12:$B$461,$B154,'R-Existing'!AL$12:AL$461)</f>
        <v>0</v>
      </c>
      <c r="AM154" s="37">
        <f>SUMIF('R-Existing'!$B$12:$B$461,$B154,'R-Existing'!AM$12:AM$461)</f>
        <v>0</v>
      </c>
      <c r="AN154" s="37">
        <f>SUMIF('R-Existing'!$B$12:$B$461,$B154,'R-Existing'!AN$12:AN$461)</f>
        <v>0</v>
      </c>
      <c r="AO154" s="37"/>
      <c r="AP154" s="37"/>
    </row>
    <row r="155" spans="1:42" x14ac:dyDescent="0.2">
      <c r="A155" s="1">
        <f t="shared" si="8"/>
        <v>3</v>
      </c>
      <c r="B155" s="101">
        <f t="shared" si="9"/>
        <v>47573</v>
      </c>
      <c r="C155" s="37">
        <f>SUMIF('R-Existing'!$B$12:$B$461,$B155,'R-Existing'!C$12:C$461)</f>
        <v>0</v>
      </c>
      <c r="D155" s="37">
        <f>SUMIF('R-Existing'!$B$12:$B$461,$B155,'R-Existing'!D$12:D$461)</f>
        <v>1934854.6</v>
      </c>
      <c r="E155" s="37">
        <f>SUMIF('R-Existing'!$B$12:$B$461,$B155,'R-Existing'!E$12:E$461)</f>
        <v>0</v>
      </c>
      <c r="F155" s="37">
        <f>SUMIF('R-Existing'!$B$12:$B$461,$B155,'R-Existing'!F$12:F$461)</f>
        <v>0</v>
      </c>
      <c r="G155" s="37">
        <f>SUMIF('R-Existing'!$B$12:$B$461,$B155,'R-Existing'!G$12:G$461)</f>
        <v>0</v>
      </c>
      <c r="H155" s="37">
        <f>SUMIF('R-Existing'!$B$12:$B$461,$B155,'R-Existing'!H$12:H$461)</f>
        <v>0</v>
      </c>
      <c r="I155" s="37">
        <f>SUMIF('R-Existing'!$B$12:$B$461,$B155,'R-Existing'!I$12:I$461)</f>
        <v>0</v>
      </c>
      <c r="J155" s="37">
        <f>SUMIF('R-Existing'!$B$12:$B$461,$B155,'R-Existing'!J$12:J$461)</f>
        <v>0</v>
      </c>
      <c r="K155" s="37">
        <f>SUMIF('R-Existing'!$B$12:$B$461,$B155,'R-Existing'!K$12:K$461)</f>
        <v>0</v>
      </c>
      <c r="L155" s="37">
        <f>SUMIF('R-Existing'!$B$12:$B$461,$B155,'R-Existing'!L$12:L$461)</f>
        <v>0</v>
      </c>
      <c r="M155" s="37">
        <f>SUMIF('R-Existing'!$B$12:$B$461,$B155,'R-Existing'!M$12:M$461)</f>
        <v>0</v>
      </c>
      <c r="N155" s="37">
        <f>SUMIF('R-Existing'!$B$12:$B$461,$B155,'R-Existing'!N$12:N$461)</f>
        <v>0</v>
      </c>
      <c r="O155" s="37">
        <f>SUMIF('R-Existing'!$B$12:$B$461,$B155,'R-Existing'!O$12:O$461)</f>
        <v>0</v>
      </c>
      <c r="P155" s="37">
        <f>SUMIF('R-Existing'!$B$12:$B$461,$B155,'R-Existing'!P$12:P$461)</f>
        <v>0</v>
      </c>
      <c r="Q155" s="37">
        <f>SUMIF('R-Existing'!$B$12:$B$461,$B155,'R-Existing'!Q$12:Q$461)</f>
        <v>0</v>
      </c>
      <c r="R155" s="37">
        <f>SUMIF('R-Existing'!$B$12:$B$461,$B155,'R-Existing'!R$12:R$461)</f>
        <v>0</v>
      </c>
      <c r="S155" s="37">
        <f>SUMIF('R-Existing'!$B$12:$B$461,$B155,'R-Existing'!S$12:S$461)</f>
        <v>0</v>
      </c>
      <c r="T155" s="37">
        <f>SUMIF('R-Existing'!$B$12:$B$461,$B155,'R-Existing'!T$12:T$461)</f>
        <v>0</v>
      </c>
      <c r="U155" s="37">
        <f>SUMIF('R-Existing'!$B$12:$B$461,$B155,'R-Existing'!U$12:U$461)</f>
        <v>1</v>
      </c>
      <c r="V155" s="37">
        <f>SUMIF('R-Existing'!$B$12:$B$461,$B155,'R-Existing'!V$12:V$461)</f>
        <v>0</v>
      </c>
      <c r="W155" s="37">
        <f>SUMIF('R-Existing'!$B$12:$B$461,$B155,'R-Existing'!W$12:W$461)</f>
        <v>0</v>
      </c>
      <c r="X155" s="37">
        <f>SUMIF('R-Existing'!$B$12:$B$461,$B155,'R-Existing'!X$12:X$461)</f>
        <v>209</v>
      </c>
      <c r="Y155" s="37">
        <f>SUMIF('R-Existing'!$B$12:$B$461,$B155,'R-Existing'!Y$12:Y$461)</f>
        <v>0</v>
      </c>
      <c r="Z155" s="37">
        <f>SUMIF('R-Existing'!$B$12:$B$461,$B155,'R-Existing'!Z$12:Z$461)</f>
        <v>0</v>
      </c>
      <c r="AA155" s="37">
        <f>SUMIF('R-Existing'!$B$12:$B$461,$B155,'R-Existing'!AA$12:AA$461)</f>
        <v>0</v>
      </c>
      <c r="AB155" s="37">
        <f>SUMIF('R-Existing'!$B$12:$B$461,$B155,'R-Existing'!AB$12:AB$461)</f>
        <v>0</v>
      </c>
      <c r="AC155" s="37">
        <f>SUMIF('R-Existing'!$B$12:$B$461,$B155,'R-Existing'!AC$12:AC$461)</f>
        <v>0</v>
      </c>
      <c r="AD155" s="37">
        <f>SUMIF('R-Existing'!$B$12:$B$461,$B155,'R-Existing'!AD$12:AD$461)</f>
        <v>0</v>
      </c>
      <c r="AE155" s="56">
        <f>SUMIF('R-Existing'!$B$12:$B$461,$B155,'R-Existing'!AE$12:AE$461)</f>
        <v>9.6699999999999994E-2</v>
      </c>
      <c r="AF155" s="37">
        <f>SUMIF('R-Existing'!$B$12:$B$461,$B155,'R-Existing'!AF$12:AF$461)</f>
        <v>0</v>
      </c>
      <c r="AG155" s="37">
        <f>SUMIF('R-Existing'!$B$12:$B$461,$B155,'R-Existing'!AG$12:AG$461)</f>
        <v>0</v>
      </c>
      <c r="AH155" s="37">
        <f>SUMIF('R-Existing'!$B$12:$B$461,$B155,'R-Existing'!AH$12:AH$461)</f>
        <v>0</v>
      </c>
      <c r="AI155" s="37">
        <f>SUMIF('R-Existing'!$B$12:$B$461,$B155,'R-Existing'!AI$12:AI$461)</f>
        <v>0</v>
      </c>
      <c r="AJ155" s="37">
        <f>SUMIF('R-Existing'!$B$12:$B$461,$B155,'R-Existing'!AJ$12:AJ$461)</f>
        <v>0</v>
      </c>
      <c r="AK155" s="37">
        <f>SUMIF('R-Existing'!$B$12:$B$461,$B155,'R-Existing'!AK$12:AK$461)</f>
        <v>0</v>
      </c>
      <c r="AL155" s="37">
        <f>SUMIF('R-Existing'!$B$12:$B$461,$B155,'R-Existing'!AL$12:AL$461)</f>
        <v>0</v>
      </c>
      <c r="AM155" s="37">
        <f>SUMIF('R-Existing'!$B$12:$B$461,$B155,'R-Existing'!AM$12:AM$461)</f>
        <v>0</v>
      </c>
      <c r="AN155" s="37">
        <f>SUMIF('R-Existing'!$B$12:$B$461,$B155,'R-Existing'!AN$12:AN$461)</f>
        <v>0</v>
      </c>
      <c r="AO155" s="37"/>
      <c r="AP155" s="37"/>
    </row>
    <row r="156" spans="1:42" x14ac:dyDescent="0.2">
      <c r="A156" s="1">
        <f t="shared" si="8"/>
        <v>4</v>
      </c>
      <c r="B156" s="101">
        <f t="shared" si="9"/>
        <v>47603</v>
      </c>
      <c r="C156" s="37">
        <f>SUMIF('R-Existing'!$B$12:$B$461,$B156,'R-Existing'!C$12:C$461)</f>
        <v>0</v>
      </c>
      <c r="D156" s="37">
        <f>SUMIF('R-Existing'!$B$12:$B$461,$B156,'R-Existing'!D$12:D$461)</f>
        <v>1934854.6</v>
      </c>
      <c r="E156" s="37">
        <f>SUMIF('R-Existing'!$B$12:$B$461,$B156,'R-Existing'!E$12:E$461)</f>
        <v>0</v>
      </c>
      <c r="F156" s="37">
        <f>SUMIF('R-Existing'!$B$12:$B$461,$B156,'R-Existing'!F$12:F$461)</f>
        <v>0</v>
      </c>
      <c r="G156" s="37">
        <f>SUMIF('R-Existing'!$B$12:$B$461,$B156,'R-Existing'!G$12:G$461)</f>
        <v>0</v>
      </c>
      <c r="H156" s="37">
        <f>SUMIF('R-Existing'!$B$12:$B$461,$B156,'R-Existing'!H$12:H$461)</f>
        <v>0</v>
      </c>
      <c r="I156" s="37">
        <f>SUMIF('R-Existing'!$B$12:$B$461,$B156,'R-Existing'!I$12:I$461)</f>
        <v>0</v>
      </c>
      <c r="J156" s="37">
        <f>SUMIF('R-Existing'!$B$12:$B$461,$B156,'R-Existing'!J$12:J$461)</f>
        <v>0</v>
      </c>
      <c r="K156" s="37">
        <f>SUMIF('R-Existing'!$B$12:$B$461,$B156,'R-Existing'!K$12:K$461)</f>
        <v>0</v>
      </c>
      <c r="L156" s="37">
        <f>SUMIF('R-Existing'!$B$12:$B$461,$B156,'R-Existing'!L$12:L$461)</f>
        <v>0</v>
      </c>
      <c r="M156" s="37">
        <f>SUMIF('R-Existing'!$B$12:$B$461,$B156,'R-Existing'!M$12:M$461)</f>
        <v>0</v>
      </c>
      <c r="N156" s="37">
        <f>SUMIF('R-Existing'!$B$12:$B$461,$B156,'R-Existing'!N$12:N$461)</f>
        <v>0</v>
      </c>
      <c r="O156" s="37">
        <f>SUMIF('R-Existing'!$B$12:$B$461,$B156,'R-Existing'!O$12:O$461)</f>
        <v>0</v>
      </c>
      <c r="P156" s="37">
        <f>SUMIF('R-Existing'!$B$12:$B$461,$B156,'R-Existing'!P$12:P$461)</f>
        <v>0</v>
      </c>
      <c r="Q156" s="37">
        <f>SUMIF('R-Existing'!$B$12:$B$461,$B156,'R-Existing'!Q$12:Q$461)</f>
        <v>0</v>
      </c>
      <c r="R156" s="37">
        <f>SUMIF('R-Existing'!$B$12:$B$461,$B156,'R-Existing'!R$12:R$461)</f>
        <v>0</v>
      </c>
      <c r="S156" s="37">
        <f>SUMIF('R-Existing'!$B$12:$B$461,$B156,'R-Existing'!S$12:S$461)</f>
        <v>0</v>
      </c>
      <c r="T156" s="37">
        <f>SUMIF('R-Existing'!$B$12:$B$461,$B156,'R-Existing'!T$12:T$461)</f>
        <v>0</v>
      </c>
      <c r="U156" s="37">
        <f>SUMIF('R-Existing'!$B$12:$B$461,$B156,'R-Existing'!U$12:U$461)</f>
        <v>1</v>
      </c>
      <c r="V156" s="37">
        <f>SUMIF('R-Existing'!$B$12:$B$461,$B156,'R-Existing'!V$12:V$461)</f>
        <v>0</v>
      </c>
      <c r="W156" s="37">
        <f>SUMIF('R-Existing'!$B$12:$B$461,$B156,'R-Existing'!W$12:W$461)</f>
        <v>0</v>
      </c>
      <c r="X156" s="37">
        <f>SUMIF('R-Existing'!$B$12:$B$461,$B156,'R-Existing'!X$12:X$461)</f>
        <v>209</v>
      </c>
      <c r="Y156" s="37">
        <f>SUMIF('R-Existing'!$B$12:$B$461,$B156,'R-Existing'!Y$12:Y$461)</f>
        <v>0</v>
      </c>
      <c r="Z156" s="37">
        <f>SUMIF('R-Existing'!$B$12:$B$461,$B156,'R-Existing'!Z$12:Z$461)</f>
        <v>0</v>
      </c>
      <c r="AA156" s="37">
        <f>SUMIF('R-Existing'!$B$12:$B$461,$B156,'R-Existing'!AA$12:AA$461)</f>
        <v>0</v>
      </c>
      <c r="AB156" s="37">
        <f>SUMIF('R-Existing'!$B$12:$B$461,$B156,'R-Existing'!AB$12:AB$461)</f>
        <v>0</v>
      </c>
      <c r="AC156" s="37">
        <f>SUMIF('R-Existing'!$B$12:$B$461,$B156,'R-Existing'!AC$12:AC$461)</f>
        <v>0</v>
      </c>
      <c r="AD156" s="37">
        <f>SUMIF('R-Existing'!$B$12:$B$461,$B156,'R-Existing'!AD$12:AD$461)</f>
        <v>0</v>
      </c>
      <c r="AE156" s="56">
        <f>SUMIF('R-Existing'!$B$12:$B$461,$B156,'R-Existing'!AE$12:AE$461)</f>
        <v>9.6699999999999994E-2</v>
      </c>
      <c r="AF156" s="37">
        <f>SUMIF('R-Existing'!$B$12:$B$461,$B156,'R-Existing'!AF$12:AF$461)</f>
        <v>0</v>
      </c>
      <c r="AG156" s="37">
        <f>SUMIF('R-Existing'!$B$12:$B$461,$B156,'R-Existing'!AG$12:AG$461)</f>
        <v>0</v>
      </c>
      <c r="AH156" s="37">
        <f>SUMIF('R-Existing'!$B$12:$B$461,$B156,'R-Existing'!AH$12:AH$461)</f>
        <v>0</v>
      </c>
      <c r="AI156" s="37">
        <f>SUMIF('R-Existing'!$B$12:$B$461,$B156,'R-Existing'!AI$12:AI$461)</f>
        <v>0</v>
      </c>
      <c r="AJ156" s="37">
        <f>SUMIF('R-Existing'!$B$12:$B$461,$B156,'R-Existing'!AJ$12:AJ$461)</f>
        <v>0</v>
      </c>
      <c r="AK156" s="37">
        <f>SUMIF('R-Existing'!$B$12:$B$461,$B156,'R-Existing'!AK$12:AK$461)</f>
        <v>0</v>
      </c>
      <c r="AL156" s="37">
        <f>SUMIF('R-Existing'!$B$12:$B$461,$B156,'R-Existing'!AL$12:AL$461)</f>
        <v>0</v>
      </c>
      <c r="AM156" s="37">
        <f>SUMIF('R-Existing'!$B$12:$B$461,$B156,'R-Existing'!AM$12:AM$461)</f>
        <v>0</v>
      </c>
      <c r="AN156" s="37">
        <f>SUMIF('R-Existing'!$B$12:$B$461,$B156,'R-Existing'!AN$12:AN$461)</f>
        <v>0</v>
      </c>
      <c r="AO156" s="37"/>
      <c r="AP156" s="37"/>
    </row>
    <row r="157" spans="1:42" x14ac:dyDescent="0.2">
      <c r="A157" s="1">
        <f t="shared" si="8"/>
        <v>5</v>
      </c>
      <c r="B157" s="101">
        <f t="shared" si="9"/>
        <v>47634</v>
      </c>
      <c r="C157" s="37">
        <f>SUMIF('R-Existing'!$B$12:$B$461,$B157,'R-Existing'!C$12:C$461)</f>
        <v>0</v>
      </c>
      <c r="D157" s="37">
        <f>SUMIF('R-Existing'!$B$12:$B$461,$B157,'R-Existing'!D$12:D$461)</f>
        <v>1934854.6</v>
      </c>
      <c r="E157" s="37">
        <f>SUMIF('R-Existing'!$B$12:$B$461,$B157,'R-Existing'!E$12:E$461)</f>
        <v>0</v>
      </c>
      <c r="F157" s="37">
        <f>SUMIF('R-Existing'!$B$12:$B$461,$B157,'R-Existing'!F$12:F$461)</f>
        <v>0</v>
      </c>
      <c r="G157" s="37">
        <f>SUMIF('R-Existing'!$B$12:$B$461,$B157,'R-Existing'!G$12:G$461)</f>
        <v>0</v>
      </c>
      <c r="H157" s="37">
        <f>SUMIF('R-Existing'!$B$12:$B$461,$B157,'R-Existing'!H$12:H$461)</f>
        <v>0</v>
      </c>
      <c r="I157" s="37">
        <f>SUMIF('R-Existing'!$B$12:$B$461,$B157,'R-Existing'!I$12:I$461)</f>
        <v>0</v>
      </c>
      <c r="J157" s="37">
        <f>SUMIF('R-Existing'!$B$12:$B$461,$B157,'R-Existing'!J$12:J$461)</f>
        <v>0</v>
      </c>
      <c r="K157" s="37">
        <f>SUMIF('R-Existing'!$B$12:$B$461,$B157,'R-Existing'!K$12:K$461)</f>
        <v>0</v>
      </c>
      <c r="L157" s="37">
        <f>SUMIF('R-Existing'!$B$12:$B$461,$B157,'R-Existing'!L$12:L$461)</f>
        <v>0</v>
      </c>
      <c r="M157" s="37">
        <f>SUMIF('R-Existing'!$B$12:$B$461,$B157,'R-Existing'!M$12:M$461)</f>
        <v>0</v>
      </c>
      <c r="N157" s="37">
        <f>SUMIF('R-Existing'!$B$12:$B$461,$B157,'R-Existing'!N$12:N$461)</f>
        <v>0</v>
      </c>
      <c r="O157" s="37">
        <f>SUMIF('R-Existing'!$B$12:$B$461,$B157,'R-Existing'!O$12:O$461)</f>
        <v>0</v>
      </c>
      <c r="P157" s="37">
        <f>SUMIF('R-Existing'!$B$12:$B$461,$B157,'R-Existing'!P$12:P$461)</f>
        <v>0</v>
      </c>
      <c r="Q157" s="37">
        <f>SUMIF('R-Existing'!$B$12:$B$461,$B157,'R-Existing'!Q$12:Q$461)</f>
        <v>0</v>
      </c>
      <c r="R157" s="37">
        <f>SUMIF('R-Existing'!$B$12:$B$461,$B157,'R-Existing'!R$12:R$461)</f>
        <v>0</v>
      </c>
      <c r="S157" s="37">
        <f>SUMIF('R-Existing'!$B$12:$B$461,$B157,'R-Existing'!S$12:S$461)</f>
        <v>0</v>
      </c>
      <c r="T157" s="37">
        <f>SUMIF('R-Existing'!$B$12:$B$461,$B157,'R-Existing'!T$12:T$461)</f>
        <v>0</v>
      </c>
      <c r="U157" s="37">
        <f>SUMIF('R-Existing'!$B$12:$B$461,$B157,'R-Existing'!U$12:U$461)</f>
        <v>1</v>
      </c>
      <c r="V157" s="37">
        <f>SUMIF('R-Existing'!$B$12:$B$461,$B157,'R-Existing'!V$12:V$461)</f>
        <v>0</v>
      </c>
      <c r="W157" s="37">
        <f>SUMIF('R-Existing'!$B$12:$B$461,$B157,'R-Existing'!W$12:W$461)</f>
        <v>0</v>
      </c>
      <c r="X157" s="37">
        <f>SUMIF('R-Existing'!$B$12:$B$461,$B157,'R-Existing'!X$12:X$461)</f>
        <v>209</v>
      </c>
      <c r="Y157" s="37">
        <f>SUMIF('R-Existing'!$B$12:$B$461,$B157,'R-Existing'!Y$12:Y$461)</f>
        <v>0</v>
      </c>
      <c r="Z157" s="37">
        <f>SUMIF('R-Existing'!$B$12:$B$461,$B157,'R-Existing'!Z$12:Z$461)</f>
        <v>0</v>
      </c>
      <c r="AA157" s="37">
        <f>SUMIF('R-Existing'!$B$12:$B$461,$B157,'R-Existing'!AA$12:AA$461)</f>
        <v>0</v>
      </c>
      <c r="AB157" s="37">
        <f>SUMIF('R-Existing'!$B$12:$B$461,$B157,'R-Existing'!AB$12:AB$461)</f>
        <v>0</v>
      </c>
      <c r="AC157" s="37">
        <f>SUMIF('R-Existing'!$B$12:$B$461,$B157,'R-Existing'!AC$12:AC$461)</f>
        <v>0</v>
      </c>
      <c r="AD157" s="37">
        <f>SUMIF('R-Existing'!$B$12:$B$461,$B157,'R-Existing'!AD$12:AD$461)</f>
        <v>0</v>
      </c>
      <c r="AE157" s="56">
        <f>SUMIF('R-Existing'!$B$12:$B$461,$B157,'R-Existing'!AE$12:AE$461)</f>
        <v>9.6699999999999994E-2</v>
      </c>
      <c r="AF157" s="37">
        <f>SUMIF('R-Existing'!$B$12:$B$461,$B157,'R-Existing'!AF$12:AF$461)</f>
        <v>0</v>
      </c>
      <c r="AG157" s="37">
        <f>SUMIF('R-Existing'!$B$12:$B$461,$B157,'R-Existing'!AG$12:AG$461)</f>
        <v>0</v>
      </c>
      <c r="AH157" s="37">
        <f>SUMIF('R-Existing'!$B$12:$B$461,$B157,'R-Existing'!AH$12:AH$461)</f>
        <v>0</v>
      </c>
      <c r="AI157" s="37">
        <f>SUMIF('R-Existing'!$B$12:$B$461,$B157,'R-Existing'!AI$12:AI$461)</f>
        <v>0</v>
      </c>
      <c r="AJ157" s="37">
        <f>SUMIF('R-Existing'!$B$12:$B$461,$B157,'R-Existing'!AJ$12:AJ$461)</f>
        <v>0</v>
      </c>
      <c r="AK157" s="37">
        <f>SUMIF('R-Existing'!$B$12:$B$461,$B157,'R-Existing'!AK$12:AK$461)</f>
        <v>0</v>
      </c>
      <c r="AL157" s="37">
        <f>SUMIF('R-Existing'!$B$12:$B$461,$B157,'R-Existing'!AL$12:AL$461)</f>
        <v>0</v>
      </c>
      <c r="AM157" s="37">
        <f>SUMIF('R-Existing'!$B$12:$B$461,$B157,'R-Existing'!AM$12:AM$461)</f>
        <v>0</v>
      </c>
      <c r="AN157" s="37">
        <f>SUMIF('R-Existing'!$B$12:$B$461,$B157,'R-Existing'!AN$12:AN$461)</f>
        <v>0</v>
      </c>
      <c r="AO157" s="37"/>
      <c r="AP157" s="37"/>
    </row>
    <row r="158" spans="1:42" x14ac:dyDescent="0.2">
      <c r="A158" s="1">
        <f t="shared" si="8"/>
        <v>6</v>
      </c>
      <c r="B158" s="101">
        <f t="shared" si="9"/>
        <v>47664</v>
      </c>
      <c r="C158" s="37">
        <f>SUMIF('R-Existing'!$B$12:$B$461,$B158,'R-Existing'!C$12:C$461)</f>
        <v>0</v>
      </c>
      <c r="D158" s="37">
        <f>SUMIF('R-Existing'!$B$12:$B$461,$B158,'R-Existing'!D$12:D$461)</f>
        <v>1934854.6</v>
      </c>
      <c r="E158" s="37">
        <f>SUMIF('R-Existing'!$B$12:$B$461,$B158,'R-Existing'!E$12:E$461)</f>
        <v>0</v>
      </c>
      <c r="F158" s="37">
        <f>SUMIF('R-Existing'!$B$12:$B$461,$B158,'R-Existing'!F$12:F$461)</f>
        <v>0</v>
      </c>
      <c r="G158" s="37">
        <f>SUMIF('R-Existing'!$B$12:$B$461,$B158,'R-Existing'!G$12:G$461)</f>
        <v>0</v>
      </c>
      <c r="H158" s="37">
        <f>SUMIF('R-Existing'!$B$12:$B$461,$B158,'R-Existing'!H$12:H$461)</f>
        <v>0</v>
      </c>
      <c r="I158" s="37">
        <f>SUMIF('R-Existing'!$B$12:$B$461,$B158,'R-Existing'!I$12:I$461)</f>
        <v>0</v>
      </c>
      <c r="J158" s="37">
        <f>SUMIF('R-Existing'!$B$12:$B$461,$B158,'R-Existing'!J$12:J$461)</f>
        <v>0</v>
      </c>
      <c r="K158" s="37">
        <f>SUMIF('R-Existing'!$B$12:$B$461,$B158,'R-Existing'!K$12:K$461)</f>
        <v>0</v>
      </c>
      <c r="L158" s="37">
        <f>SUMIF('R-Existing'!$B$12:$B$461,$B158,'R-Existing'!L$12:L$461)</f>
        <v>0</v>
      </c>
      <c r="M158" s="37">
        <f>SUMIF('R-Existing'!$B$12:$B$461,$B158,'R-Existing'!M$12:M$461)</f>
        <v>0</v>
      </c>
      <c r="N158" s="37">
        <f>SUMIF('R-Existing'!$B$12:$B$461,$B158,'R-Existing'!N$12:N$461)</f>
        <v>0</v>
      </c>
      <c r="O158" s="37">
        <f>SUMIF('R-Existing'!$B$12:$B$461,$B158,'R-Existing'!O$12:O$461)</f>
        <v>0</v>
      </c>
      <c r="P158" s="37">
        <f>SUMIF('R-Existing'!$B$12:$B$461,$B158,'R-Existing'!P$12:P$461)</f>
        <v>0</v>
      </c>
      <c r="Q158" s="37">
        <f>SUMIF('R-Existing'!$B$12:$B$461,$B158,'R-Existing'!Q$12:Q$461)</f>
        <v>0</v>
      </c>
      <c r="R158" s="37">
        <f>SUMIF('R-Existing'!$B$12:$B$461,$B158,'R-Existing'!R$12:R$461)</f>
        <v>0</v>
      </c>
      <c r="S158" s="37">
        <f>SUMIF('R-Existing'!$B$12:$B$461,$B158,'R-Existing'!S$12:S$461)</f>
        <v>0</v>
      </c>
      <c r="T158" s="37">
        <f>SUMIF('R-Existing'!$B$12:$B$461,$B158,'R-Existing'!T$12:T$461)</f>
        <v>0</v>
      </c>
      <c r="U158" s="37">
        <f>SUMIF('R-Existing'!$B$12:$B$461,$B158,'R-Existing'!U$12:U$461)</f>
        <v>1</v>
      </c>
      <c r="V158" s="37">
        <f>SUMIF('R-Existing'!$B$12:$B$461,$B158,'R-Existing'!V$12:V$461)</f>
        <v>0</v>
      </c>
      <c r="W158" s="37">
        <f>SUMIF('R-Existing'!$B$12:$B$461,$B158,'R-Existing'!W$12:W$461)</f>
        <v>0</v>
      </c>
      <c r="X158" s="37" t="e">
        <f>SUMIF('R-Existing'!$B$12:$B$461,$B158,'R-Existing'!X$12:X$461)</f>
        <v>#N/A</v>
      </c>
      <c r="Y158" s="37">
        <f>SUMIF('R-Existing'!$B$12:$B$461,$B158,'R-Existing'!Y$12:Y$461)</f>
        <v>0</v>
      </c>
      <c r="Z158" s="37">
        <f>SUMIF('R-Existing'!$B$12:$B$461,$B158,'R-Existing'!Z$12:Z$461)</f>
        <v>0</v>
      </c>
      <c r="AA158" s="37">
        <f>SUMIF('R-Existing'!$B$12:$B$461,$B158,'R-Existing'!AA$12:AA$461)</f>
        <v>0</v>
      </c>
      <c r="AB158" s="37">
        <f>SUMIF('R-Existing'!$B$12:$B$461,$B158,'R-Existing'!AB$12:AB$461)</f>
        <v>0</v>
      </c>
      <c r="AC158" s="37">
        <f>SUMIF('R-Existing'!$B$12:$B$461,$B158,'R-Existing'!AC$12:AC$461)</f>
        <v>0</v>
      </c>
      <c r="AD158" s="37">
        <f>SUMIF('R-Existing'!$B$12:$B$461,$B158,'R-Existing'!AD$12:AD$461)</f>
        <v>0</v>
      </c>
      <c r="AE158" s="56">
        <f>SUMIF('R-Existing'!$B$12:$B$461,$B158,'R-Existing'!AE$12:AE$461)</f>
        <v>9.6699999999999994E-2</v>
      </c>
      <c r="AF158" s="37">
        <f>SUMIF('R-Existing'!$B$12:$B$461,$B158,'R-Existing'!AF$12:AF$461)</f>
        <v>0</v>
      </c>
      <c r="AG158" s="37">
        <f>SUMIF('R-Existing'!$B$12:$B$461,$B158,'R-Existing'!AG$12:AG$461)</f>
        <v>0</v>
      </c>
      <c r="AH158" s="37">
        <f>SUMIF('R-Existing'!$B$12:$B$461,$B158,'R-Existing'!AH$12:AH$461)</f>
        <v>0</v>
      </c>
      <c r="AI158" s="37">
        <f>SUMIF('R-Existing'!$B$12:$B$461,$B158,'R-Existing'!AI$12:AI$461)</f>
        <v>0</v>
      </c>
      <c r="AJ158" s="37">
        <f>SUMIF('R-Existing'!$B$12:$B$461,$B158,'R-Existing'!AJ$12:AJ$461)</f>
        <v>0</v>
      </c>
      <c r="AK158" s="37">
        <f>SUMIF('R-Existing'!$B$12:$B$461,$B158,'R-Existing'!AK$12:AK$461)</f>
        <v>0</v>
      </c>
      <c r="AL158" s="37">
        <f>SUMIF('R-Existing'!$B$12:$B$461,$B158,'R-Existing'!AL$12:AL$461)</f>
        <v>0</v>
      </c>
      <c r="AM158" s="37">
        <f>SUMIF('R-Existing'!$B$12:$B$461,$B158,'R-Existing'!AM$12:AM$461)</f>
        <v>0</v>
      </c>
      <c r="AN158" s="37">
        <f>SUMIF('R-Existing'!$B$12:$B$461,$B158,'R-Existing'!AN$12:AN$461)</f>
        <v>0</v>
      </c>
      <c r="AO158" s="37"/>
      <c r="AP158" s="37"/>
    </row>
    <row r="159" spans="1:42" x14ac:dyDescent="0.2">
      <c r="A159" s="1">
        <f t="shared" si="8"/>
        <v>7</v>
      </c>
      <c r="B159" s="101">
        <f t="shared" si="9"/>
        <v>47695</v>
      </c>
      <c r="C159" s="37">
        <f>SUMIF('R-Existing'!$B$12:$B$461,$B159,'R-Existing'!C$12:C$461)</f>
        <v>0</v>
      </c>
      <c r="D159" s="37">
        <f>SUMIF('R-Existing'!$B$12:$B$461,$B159,'R-Existing'!D$12:D$461)</f>
        <v>1934854.6</v>
      </c>
      <c r="E159" s="37">
        <f>SUMIF('R-Existing'!$B$12:$B$461,$B159,'R-Existing'!E$12:E$461)</f>
        <v>0</v>
      </c>
      <c r="F159" s="37">
        <f>SUMIF('R-Existing'!$B$12:$B$461,$B159,'R-Existing'!F$12:F$461)</f>
        <v>0</v>
      </c>
      <c r="G159" s="37">
        <f>SUMIF('R-Existing'!$B$12:$B$461,$B159,'R-Existing'!G$12:G$461)</f>
        <v>0</v>
      </c>
      <c r="H159" s="37">
        <f>SUMIF('R-Existing'!$B$12:$B$461,$B159,'R-Existing'!H$12:H$461)</f>
        <v>0</v>
      </c>
      <c r="I159" s="37">
        <f>SUMIF('R-Existing'!$B$12:$B$461,$B159,'R-Existing'!I$12:I$461)</f>
        <v>0</v>
      </c>
      <c r="J159" s="37">
        <f>SUMIF('R-Existing'!$B$12:$B$461,$B159,'R-Existing'!J$12:J$461)</f>
        <v>0</v>
      </c>
      <c r="K159" s="37">
        <f>SUMIF('R-Existing'!$B$12:$B$461,$B159,'R-Existing'!K$12:K$461)</f>
        <v>0</v>
      </c>
      <c r="L159" s="37">
        <f>SUMIF('R-Existing'!$B$12:$B$461,$B159,'R-Existing'!L$12:L$461)</f>
        <v>0</v>
      </c>
      <c r="M159" s="37">
        <f>SUMIF('R-Existing'!$B$12:$B$461,$B159,'R-Existing'!M$12:M$461)</f>
        <v>0</v>
      </c>
      <c r="N159" s="37">
        <f>SUMIF('R-Existing'!$B$12:$B$461,$B159,'R-Existing'!N$12:N$461)</f>
        <v>0</v>
      </c>
      <c r="O159" s="37">
        <f>SUMIF('R-Existing'!$B$12:$B$461,$B159,'R-Existing'!O$12:O$461)</f>
        <v>0</v>
      </c>
      <c r="P159" s="37">
        <f>SUMIF('R-Existing'!$B$12:$B$461,$B159,'R-Existing'!P$12:P$461)</f>
        <v>0</v>
      </c>
      <c r="Q159" s="37">
        <f>SUMIF('R-Existing'!$B$12:$B$461,$B159,'R-Existing'!Q$12:Q$461)</f>
        <v>0</v>
      </c>
      <c r="R159" s="37">
        <f>SUMIF('R-Existing'!$B$12:$B$461,$B159,'R-Existing'!R$12:R$461)</f>
        <v>0</v>
      </c>
      <c r="S159" s="37">
        <f>SUMIF('R-Existing'!$B$12:$B$461,$B159,'R-Existing'!S$12:S$461)</f>
        <v>0</v>
      </c>
      <c r="T159" s="37">
        <f>SUMIF('R-Existing'!$B$12:$B$461,$B159,'R-Existing'!T$12:T$461)</f>
        <v>0</v>
      </c>
      <c r="U159" s="37">
        <f>SUMIF('R-Existing'!$B$12:$B$461,$B159,'R-Existing'!U$12:U$461)</f>
        <v>1</v>
      </c>
      <c r="V159" s="37">
        <f>SUMIF('R-Existing'!$B$12:$B$461,$B159,'R-Existing'!V$12:V$461)</f>
        <v>0</v>
      </c>
      <c r="W159" s="37">
        <f>SUMIF('R-Existing'!$B$12:$B$461,$B159,'R-Existing'!W$12:W$461)</f>
        <v>0</v>
      </c>
      <c r="X159" s="37" t="e">
        <f>SUMIF('R-Existing'!$B$12:$B$461,$B159,'R-Existing'!X$12:X$461)</f>
        <v>#N/A</v>
      </c>
      <c r="Y159" s="37">
        <f>SUMIF('R-Existing'!$B$12:$B$461,$B159,'R-Existing'!Y$12:Y$461)</f>
        <v>0</v>
      </c>
      <c r="Z159" s="37">
        <f>SUMIF('R-Existing'!$B$12:$B$461,$B159,'R-Existing'!Z$12:Z$461)</f>
        <v>0</v>
      </c>
      <c r="AA159" s="37">
        <f>SUMIF('R-Existing'!$B$12:$B$461,$B159,'R-Existing'!AA$12:AA$461)</f>
        <v>0</v>
      </c>
      <c r="AB159" s="37">
        <f>SUMIF('R-Existing'!$B$12:$B$461,$B159,'R-Existing'!AB$12:AB$461)</f>
        <v>0</v>
      </c>
      <c r="AC159" s="37">
        <f>SUMIF('R-Existing'!$B$12:$B$461,$B159,'R-Existing'!AC$12:AC$461)</f>
        <v>0</v>
      </c>
      <c r="AD159" s="37">
        <f>SUMIF('R-Existing'!$B$12:$B$461,$B159,'R-Existing'!AD$12:AD$461)</f>
        <v>0</v>
      </c>
      <c r="AE159" s="56">
        <f>SUMIF('R-Existing'!$B$12:$B$461,$B159,'R-Existing'!AE$12:AE$461)</f>
        <v>9.6699999999999994E-2</v>
      </c>
      <c r="AF159" s="37">
        <f>SUMIF('R-Existing'!$B$12:$B$461,$B159,'R-Existing'!AF$12:AF$461)</f>
        <v>0</v>
      </c>
      <c r="AG159" s="37">
        <f>SUMIF('R-Existing'!$B$12:$B$461,$B159,'R-Existing'!AG$12:AG$461)</f>
        <v>0</v>
      </c>
      <c r="AH159" s="37">
        <f>SUMIF('R-Existing'!$B$12:$B$461,$B159,'R-Existing'!AH$12:AH$461)</f>
        <v>0</v>
      </c>
      <c r="AI159" s="37">
        <f>SUMIF('R-Existing'!$B$12:$B$461,$B159,'R-Existing'!AI$12:AI$461)</f>
        <v>0</v>
      </c>
      <c r="AJ159" s="37">
        <f>SUMIF('R-Existing'!$B$12:$B$461,$B159,'R-Existing'!AJ$12:AJ$461)</f>
        <v>0</v>
      </c>
      <c r="AK159" s="37">
        <f>SUMIF('R-Existing'!$B$12:$B$461,$B159,'R-Existing'!AK$12:AK$461)</f>
        <v>0</v>
      </c>
      <c r="AL159" s="37">
        <f>SUMIF('R-Existing'!$B$12:$B$461,$B159,'R-Existing'!AL$12:AL$461)</f>
        <v>0</v>
      </c>
      <c r="AM159" s="37">
        <f>SUMIF('R-Existing'!$B$12:$B$461,$B159,'R-Existing'!AM$12:AM$461)</f>
        <v>0</v>
      </c>
      <c r="AN159" s="37">
        <f>SUMIF('R-Existing'!$B$12:$B$461,$B159,'R-Existing'!AN$12:AN$461)</f>
        <v>0</v>
      </c>
      <c r="AO159" s="37"/>
      <c r="AP159" s="37"/>
    </row>
    <row r="160" spans="1:42" x14ac:dyDescent="0.2">
      <c r="A160" s="1">
        <f t="shared" si="8"/>
        <v>8</v>
      </c>
      <c r="B160" s="101">
        <f t="shared" si="9"/>
        <v>47726</v>
      </c>
      <c r="C160" s="37">
        <f>SUMIF('R-Existing'!$B$12:$B$461,$B160,'R-Existing'!C$12:C$461)</f>
        <v>0</v>
      </c>
      <c r="D160" s="37">
        <f>SUMIF('R-Existing'!$B$12:$B$461,$B160,'R-Existing'!D$12:D$461)</f>
        <v>1934854.6</v>
      </c>
      <c r="E160" s="37">
        <f>SUMIF('R-Existing'!$B$12:$B$461,$B160,'R-Existing'!E$12:E$461)</f>
        <v>0</v>
      </c>
      <c r="F160" s="37">
        <f>SUMIF('R-Existing'!$B$12:$B$461,$B160,'R-Existing'!F$12:F$461)</f>
        <v>0</v>
      </c>
      <c r="G160" s="37">
        <f>SUMIF('R-Existing'!$B$12:$B$461,$B160,'R-Existing'!G$12:G$461)</f>
        <v>0</v>
      </c>
      <c r="H160" s="37">
        <f>SUMIF('R-Existing'!$B$12:$B$461,$B160,'R-Existing'!H$12:H$461)</f>
        <v>0</v>
      </c>
      <c r="I160" s="37">
        <f>SUMIF('R-Existing'!$B$12:$B$461,$B160,'R-Existing'!I$12:I$461)</f>
        <v>0</v>
      </c>
      <c r="J160" s="37">
        <f>SUMIF('R-Existing'!$B$12:$B$461,$B160,'R-Existing'!J$12:J$461)</f>
        <v>0</v>
      </c>
      <c r="K160" s="37">
        <f>SUMIF('R-Existing'!$B$12:$B$461,$B160,'R-Existing'!K$12:K$461)</f>
        <v>0</v>
      </c>
      <c r="L160" s="37">
        <f>SUMIF('R-Existing'!$B$12:$B$461,$B160,'R-Existing'!L$12:L$461)</f>
        <v>0</v>
      </c>
      <c r="M160" s="37">
        <f>SUMIF('R-Existing'!$B$12:$B$461,$B160,'R-Existing'!M$12:M$461)</f>
        <v>0</v>
      </c>
      <c r="N160" s="37">
        <f>SUMIF('R-Existing'!$B$12:$B$461,$B160,'R-Existing'!N$12:N$461)</f>
        <v>0</v>
      </c>
      <c r="O160" s="37">
        <f>SUMIF('R-Existing'!$B$12:$B$461,$B160,'R-Existing'!O$12:O$461)</f>
        <v>0</v>
      </c>
      <c r="P160" s="37">
        <f>SUMIF('R-Existing'!$B$12:$B$461,$B160,'R-Existing'!P$12:P$461)</f>
        <v>0</v>
      </c>
      <c r="Q160" s="37">
        <f>SUMIF('R-Existing'!$B$12:$B$461,$B160,'R-Existing'!Q$12:Q$461)</f>
        <v>0</v>
      </c>
      <c r="R160" s="37">
        <f>SUMIF('R-Existing'!$B$12:$B$461,$B160,'R-Existing'!R$12:R$461)</f>
        <v>0</v>
      </c>
      <c r="S160" s="37">
        <f>SUMIF('R-Existing'!$B$12:$B$461,$B160,'R-Existing'!S$12:S$461)</f>
        <v>0</v>
      </c>
      <c r="T160" s="37">
        <f>SUMIF('R-Existing'!$B$12:$B$461,$B160,'R-Existing'!T$12:T$461)</f>
        <v>0</v>
      </c>
      <c r="U160" s="37">
        <f>SUMIF('R-Existing'!$B$12:$B$461,$B160,'R-Existing'!U$12:U$461)</f>
        <v>1</v>
      </c>
      <c r="V160" s="37">
        <f>SUMIF('R-Existing'!$B$12:$B$461,$B160,'R-Existing'!V$12:V$461)</f>
        <v>0</v>
      </c>
      <c r="W160" s="37">
        <f>SUMIF('R-Existing'!$B$12:$B$461,$B160,'R-Existing'!W$12:W$461)</f>
        <v>0</v>
      </c>
      <c r="X160" s="37" t="e">
        <f>SUMIF('R-Existing'!$B$12:$B$461,$B160,'R-Existing'!X$12:X$461)</f>
        <v>#N/A</v>
      </c>
      <c r="Y160" s="37">
        <f>SUMIF('R-Existing'!$B$12:$B$461,$B160,'R-Existing'!Y$12:Y$461)</f>
        <v>0</v>
      </c>
      <c r="Z160" s="37">
        <f>SUMIF('R-Existing'!$B$12:$B$461,$B160,'R-Existing'!Z$12:Z$461)</f>
        <v>0</v>
      </c>
      <c r="AA160" s="37">
        <f>SUMIF('R-Existing'!$B$12:$B$461,$B160,'R-Existing'!AA$12:AA$461)</f>
        <v>0</v>
      </c>
      <c r="AB160" s="37">
        <f>SUMIF('R-Existing'!$B$12:$B$461,$B160,'R-Existing'!AB$12:AB$461)</f>
        <v>0</v>
      </c>
      <c r="AC160" s="37">
        <f>SUMIF('R-Existing'!$B$12:$B$461,$B160,'R-Existing'!AC$12:AC$461)</f>
        <v>0</v>
      </c>
      <c r="AD160" s="37">
        <f>SUMIF('R-Existing'!$B$12:$B$461,$B160,'R-Existing'!AD$12:AD$461)</f>
        <v>0</v>
      </c>
      <c r="AE160" s="56">
        <f>SUMIF('R-Existing'!$B$12:$B$461,$B160,'R-Existing'!AE$12:AE$461)</f>
        <v>9.6699999999999994E-2</v>
      </c>
      <c r="AF160" s="37">
        <f>SUMIF('R-Existing'!$B$12:$B$461,$B160,'R-Existing'!AF$12:AF$461)</f>
        <v>0</v>
      </c>
      <c r="AG160" s="37">
        <f>SUMIF('R-Existing'!$B$12:$B$461,$B160,'R-Existing'!AG$12:AG$461)</f>
        <v>0</v>
      </c>
      <c r="AH160" s="37">
        <f>SUMIF('R-Existing'!$B$12:$B$461,$B160,'R-Existing'!AH$12:AH$461)</f>
        <v>0</v>
      </c>
      <c r="AI160" s="37">
        <f>SUMIF('R-Existing'!$B$12:$B$461,$B160,'R-Existing'!AI$12:AI$461)</f>
        <v>0</v>
      </c>
      <c r="AJ160" s="37">
        <f>SUMIF('R-Existing'!$B$12:$B$461,$B160,'R-Existing'!AJ$12:AJ$461)</f>
        <v>0</v>
      </c>
      <c r="AK160" s="37">
        <f>SUMIF('R-Existing'!$B$12:$B$461,$B160,'R-Existing'!AK$12:AK$461)</f>
        <v>0</v>
      </c>
      <c r="AL160" s="37">
        <f>SUMIF('R-Existing'!$B$12:$B$461,$B160,'R-Existing'!AL$12:AL$461)</f>
        <v>0</v>
      </c>
      <c r="AM160" s="37">
        <f>SUMIF('R-Existing'!$B$12:$B$461,$B160,'R-Existing'!AM$12:AM$461)</f>
        <v>0</v>
      </c>
      <c r="AN160" s="37">
        <f>SUMIF('R-Existing'!$B$12:$B$461,$B160,'R-Existing'!AN$12:AN$461)</f>
        <v>0</v>
      </c>
      <c r="AO160" s="37"/>
      <c r="AP160" s="37"/>
    </row>
    <row r="161" spans="1:42" x14ac:dyDescent="0.2">
      <c r="A161" s="1">
        <f t="shared" si="8"/>
        <v>9</v>
      </c>
      <c r="B161" s="101">
        <f t="shared" si="9"/>
        <v>47756</v>
      </c>
      <c r="C161" s="37">
        <f>SUMIF('R-Existing'!$B$12:$B$461,$B161,'R-Existing'!C$12:C$461)</f>
        <v>0</v>
      </c>
      <c r="D161" s="37">
        <f>SUMIF('R-Existing'!$B$12:$B$461,$B161,'R-Existing'!D$12:D$461)</f>
        <v>1934854.6</v>
      </c>
      <c r="E161" s="37">
        <f>SUMIF('R-Existing'!$B$12:$B$461,$B161,'R-Existing'!E$12:E$461)</f>
        <v>0</v>
      </c>
      <c r="F161" s="37">
        <f>SUMIF('R-Existing'!$B$12:$B$461,$B161,'R-Existing'!F$12:F$461)</f>
        <v>0</v>
      </c>
      <c r="G161" s="37">
        <f>SUMIF('R-Existing'!$B$12:$B$461,$B161,'R-Existing'!G$12:G$461)</f>
        <v>0</v>
      </c>
      <c r="H161" s="37">
        <f>SUMIF('R-Existing'!$B$12:$B$461,$B161,'R-Existing'!H$12:H$461)</f>
        <v>0</v>
      </c>
      <c r="I161" s="37">
        <f>SUMIF('R-Existing'!$B$12:$B$461,$B161,'R-Existing'!I$12:I$461)</f>
        <v>0</v>
      </c>
      <c r="J161" s="37">
        <f>SUMIF('R-Existing'!$B$12:$B$461,$B161,'R-Existing'!J$12:J$461)</f>
        <v>0</v>
      </c>
      <c r="K161" s="37">
        <f>SUMIF('R-Existing'!$B$12:$B$461,$B161,'R-Existing'!K$12:K$461)</f>
        <v>0</v>
      </c>
      <c r="L161" s="37">
        <f>SUMIF('R-Existing'!$B$12:$B$461,$B161,'R-Existing'!L$12:L$461)</f>
        <v>0</v>
      </c>
      <c r="M161" s="37">
        <f>SUMIF('R-Existing'!$B$12:$B$461,$B161,'R-Existing'!M$12:M$461)</f>
        <v>0</v>
      </c>
      <c r="N161" s="37">
        <f>SUMIF('R-Existing'!$B$12:$B$461,$B161,'R-Existing'!N$12:N$461)</f>
        <v>0</v>
      </c>
      <c r="O161" s="37">
        <f>SUMIF('R-Existing'!$B$12:$B$461,$B161,'R-Existing'!O$12:O$461)</f>
        <v>0</v>
      </c>
      <c r="P161" s="37">
        <f>SUMIF('R-Existing'!$B$12:$B$461,$B161,'R-Existing'!P$12:P$461)</f>
        <v>0</v>
      </c>
      <c r="Q161" s="37">
        <f>SUMIF('R-Existing'!$B$12:$B$461,$B161,'R-Existing'!Q$12:Q$461)</f>
        <v>0</v>
      </c>
      <c r="R161" s="37">
        <f>SUMIF('R-Existing'!$B$12:$B$461,$B161,'R-Existing'!R$12:R$461)</f>
        <v>0</v>
      </c>
      <c r="S161" s="37">
        <f>SUMIF('R-Existing'!$B$12:$B$461,$B161,'R-Existing'!S$12:S$461)</f>
        <v>0</v>
      </c>
      <c r="T161" s="37">
        <f>SUMIF('R-Existing'!$B$12:$B$461,$B161,'R-Existing'!T$12:T$461)</f>
        <v>0</v>
      </c>
      <c r="U161" s="37">
        <f>SUMIF('R-Existing'!$B$12:$B$461,$B161,'R-Existing'!U$12:U$461)</f>
        <v>1</v>
      </c>
      <c r="V161" s="37">
        <f>SUMIF('R-Existing'!$B$12:$B$461,$B161,'R-Existing'!V$12:V$461)</f>
        <v>0</v>
      </c>
      <c r="W161" s="37">
        <f>SUMIF('R-Existing'!$B$12:$B$461,$B161,'R-Existing'!W$12:W$461)</f>
        <v>0</v>
      </c>
      <c r="X161" s="37" t="e">
        <f>SUMIF('R-Existing'!$B$12:$B$461,$B161,'R-Existing'!X$12:X$461)</f>
        <v>#N/A</v>
      </c>
      <c r="Y161" s="37">
        <f>SUMIF('R-Existing'!$B$12:$B$461,$B161,'R-Existing'!Y$12:Y$461)</f>
        <v>0</v>
      </c>
      <c r="Z161" s="37">
        <f>SUMIF('R-Existing'!$B$12:$B$461,$B161,'R-Existing'!Z$12:Z$461)</f>
        <v>0</v>
      </c>
      <c r="AA161" s="37">
        <f>SUMIF('R-Existing'!$B$12:$B$461,$B161,'R-Existing'!AA$12:AA$461)</f>
        <v>0</v>
      </c>
      <c r="AB161" s="37">
        <f>SUMIF('R-Existing'!$B$12:$B$461,$B161,'R-Existing'!AB$12:AB$461)</f>
        <v>0</v>
      </c>
      <c r="AC161" s="37">
        <f>SUMIF('R-Existing'!$B$12:$B$461,$B161,'R-Existing'!AC$12:AC$461)</f>
        <v>0</v>
      </c>
      <c r="AD161" s="37">
        <f>SUMIF('R-Existing'!$B$12:$B$461,$B161,'R-Existing'!AD$12:AD$461)</f>
        <v>0</v>
      </c>
      <c r="AE161" s="56">
        <f>SUMIF('R-Existing'!$B$12:$B$461,$B161,'R-Existing'!AE$12:AE$461)</f>
        <v>9.6699999999999994E-2</v>
      </c>
      <c r="AF161" s="37">
        <f>SUMIF('R-Existing'!$B$12:$B$461,$B161,'R-Existing'!AF$12:AF$461)</f>
        <v>0</v>
      </c>
      <c r="AG161" s="37">
        <f>SUMIF('R-Existing'!$B$12:$B$461,$B161,'R-Existing'!AG$12:AG$461)</f>
        <v>0</v>
      </c>
      <c r="AH161" s="37">
        <f>SUMIF('R-Existing'!$B$12:$B$461,$B161,'R-Existing'!AH$12:AH$461)</f>
        <v>0</v>
      </c>
      <c r="AI161" s="37">
        <f>SUMIF('R-Existing'!$B$12:$B$461,$B161,'R-Existing'!AI$12:AI$461)</f>
        <v>0</v>
      </c>
      <c r="AJ161" s="37">
        <f>SUMIF('R-Existing'!$B$12:$B$461,$B161,'R-Existing'!AJ$12:AJ$461)</f>
        <v>0</v>
      </c>
      <c r="AK161" s="37">
        <f>SUMIF('R-Existing'!$B$12:$B$461,$B161,'R-Existing'!AK$12:AK$461)</f>
        <v>0</v>
      </c>
      <c r="AL161" s="37">
        <f>SUMIF('R-Existing'!$B$12:$B$461,$B161,'R-Existing'!AL$12:AL$461)</f>
        <v>0</v>
      </c>
      <c r="AM161" s="37">
        <f>SUMIF('R-Existing'!$B$12:$B$461,$B161,'R-Existing'!AM$12:AM$461)</f>
        <v>0</v>
      </c>
      <c r="AN161" s="37">
        <f>SUMIF('R-Existing'!$B$12:$B$461,$B161,'R-Existing'!AN$12:AN$461)</f>
        <v>0</v>
      </c>
      <c r="AO161" s="37"/>
      <c r="AP161" s="37"/>
    </row>
    <row r="162" spans="1:42" x14ac:dyDescent="0.2">
      <c r="A162" s="1">
        <f t="shared" si="8"/>
        <v>10</v>
      </c>
      <c r="B162" s="101">
        <f t="shared" si="9"/>
        <v>47787</v>
      </c>
      <c r="C162" s="37">
        <f>SUMIF('R-Existing'!$B$12:$B$461,$B162,'R-Existing'!C$12:C$461)</f>
        <v>0</v>
      </c>
      <c r="D162" s="37">
        <f>SUMIF('R-Existing'!$B$12:$B$461,$B162,'R-Existing'!D$12:D$461)</f>
        <v>1934854.6</v>
      </c>
      <c r="E162" s="37">
        <f>SUMIF('R-Existing'!$B$12:$B$461,$B162,'R-Existing'!E$12:E$461)</f>
        <v>0</v>
      </c>
      <c r="F162" s="37">
        <f>SUMIF('R-Existing'!$B$12:$B$461,$B162,'R-Existing'!F$12:F$461)</f>
        <v>0</v>
      </c>
      <c r="G162" s="37">
        <f>SUMIF('R-Existing'!$B$12:$B$461,$B162,'R-Existing'!G$12:G$461)</f>
        <v>0</v>
      </c>
      <c r="H162" s="37">
        <f>SUMIF('R-Existing'!$B$12:$B$461,$B162,'R-Existing'!H$12:H$461)</f>
        <v>0</v>
      </c>
      <c r="I162" s="37">
        <f>SUMIF('R-Existing'!$B$12:$B$461,$B162,'R-Existing'!I$12:I$461)</f>
        <v>0</v>
      </c>
      <c r="J162" s="37">
        <f>SUMIF('R-Existing'!$B$12:$B$461,$B162,'R-Existing'!J$12:J$461)</f>
        <v>0</v>
      </c>
      <c r="K162" s="37">
        <f>SUMIF('R-Existing'!$B$12:$B$461,$B162,'R-Existing'!K$12:K$461)</f>
        <v>0</v>
      </c>
      <c r="L162" s="37">
        <f>SUMIF('R-Existing'!$B$12:$B$461,$B162,'R-Existing'!L$12:L$461)</f>
        <v>0</v>
      </c>
      <c r="M162" s="37">
        <f>SUMIF('R-Existing'!$B$12:$B$461,$B162,'R-Existing'!M$12:M$461)</f>
        <v>0</v>
      </c>
      <c r="N162" s="37">
        <f>SUMIF('R-Existing'!$B$12:$B$461,$B162,'R-Existing'!N$12:N$461)</f>
        <v>0</v>
      </c>
      <c r="O162" s="37">
        <f>SUMIF('R-Existing'!$B$12:$B$461,$B162,'R-Existing'!O$12:O$461)</f>
        <v>0</v>
      </c>
      <c r="P162" s="37">
        <f>SUMIF('R-Existing'!$B$12:$B$461,$B162,'R-Existing'!P$12:P$461)</f>
        <v>0</v>
      </c>
      <c r="Q162" s="37">
        <f>SUMIF('R-Existing'!$B$12:$B$461,$B162,'R-Existing'!Q$12:Q$461)</f>
        <v>0</v>
      </c>
      <c r="R162" s="37">
        <f>SUMIF('R-Existing'!$B$12:$B$461,$B162,'R-Existing'!R$12:R$461)</f>
        <v>0</v>
      </c>
      <c r="S162" s="37">
        <f>SUMIF('R-Existing'!$B$12:$B$461,$B162,'R-Existing'!S$12:S$461)</f>
        <v>0</v>
      </c>
      <c r="T162" s="37">
        <f>SUMIF('R-Existing'!$B$12:$B$461,$B162,'R-Existing'!T$12:T$461)</f>
        <v>0</v>
      </c>
      <c r="U162" s="37">
        <f>SUMIF('R-Existing'!$B$12:$B$461,$B162,'R-Existing'!U$12:U$461)</f>
        <v>1</v>
      </c>
      <c r="V162" s="37">
        <f>SUMIF('R-Existing'!$B$12:$B$461,$B162,'R-Existing'!V$12:V$461)</f>
        <v>0</v>
      </c>
      <c r="W162" s="37">
        <f>SUMIF('R-Existing'!$B$12:$B$461,$B162,'R-Existing'!W$12:W$461)</f>
        <v>0</v>
      </c>
      <c r="X162" s="37" t="e">
        <f>SUMIF('R-Existing'!$B$12:$B$461,$B162,'R-Existing'!X$12:X$461)</f>
        <v>#N/A</v>
      </c>
      <c r="Y162" s="37">
        <f>SUMIF('R-Existing'!$B$12:$B$461,$B162,'R-Existing'!Y$12:Y$461)</f>
        <v>0</v>
      </c>
      <c r="Z162" s="37">
        <f>SUMIF('R-Existing'!$B$12:$B$461,$B162,'R-Existing'!Z$12:Z$461)</f>
        <v>0</v>
      </c>
      <c r="AA162" s="37">
        <f>SUMIF('R-Existing'!$B$12:$B$461,$B162,'R-Existing'!AA$12:AA$461)</f>
        <v>0</v>
      </c>
      <c r="AB162" s="37">
        <f>SUMIF('R-Existing'!$B$12:$B$461,$B162,'R-Existing'!AB$12:AB$461)</f>
        <v>0</v>
      </c>
      <c r="AC162" s="37">
        <f>SUMIF('R-Existing'!$B$12:$B$461,$B162,'R-Existing'!AC$12:AC$461)</f>
        <v>0</v>
      </c>
      <c r="AD162" s="37">
        <f>SUMIF('R-Existing'!$B$12:$B$461,$B162,'R-Existing'!AD$12:AD$461)</f>
        <v>0</v>
      </c>
      <c r="AE162" s="56">
        <f>SUMIF('R-Existing'!$B$12:$B$461,$B162,'R-Existing'!AE$12:AE$461)</f>
        <v>9.6699999999999994E-2</v>
      </c>
      <c r="AF162" s="37">
        <f>SUMIF('R-Existing'!$B$12:$B$461,$B162,'R-Existing'!AF$12:AF$461)</f>
        <v>0</v>
      </c>
      <c r="AG162" s="37">
        <f>SUMIF('R-Existing'!$B$12:$B$461,$B162,'R-Existing'!AG$12:AG$461)</f>
        <v>0</v>
      </c>
      <c r="AH162" s="37">
        <f>SUMIF('R-Existing'!$B$12:$B$461,$B162,'R-Existing'!AH$12:AH$461)</f>
        <v>0</v>
      </c>
      <c r="AI162" s="37">
        <f>SUMIF('R-Existing'!$B$12:$B$461,$B162,'R-Existing'!AI$12:AI$461)</f>
        <v>0</v>
      </c>
      <c r="AJ162" s="37">
        <f>SUMIF('R-Existing'!$B$12:$B$461,$B162,'R-Existing'!AJ$12:AJ$461)</f>
        <v>0</v>
      </c>
      <c r="AK162" s="37">
        <f>SUMIF('R-Existing'!$B$12:$B$461,$B162,'R-Existing'!AK$12:AK$461)</f>
        <v>0</v>
      </c>
      <c r="AL162" s="37">
        <f>SUMIF('R-Existing'!$B$12:$B$461,$B162,'R-Existing'!AL$12:AL$461)</f>
        <v>0</v>
      </c>
      <c r="AM162" s="37">
        <f>SUMIF('R-Existing'!$B$12:$B$461,$B162,'R-Existing'!AM$12:AM$461)</f>
        <v>0</v>
      </c>
      <c r="AN162" s="37">
        <f>SUMIF('R-Existing'!$B$12:$B$461,$B162,'R-Existing'!AN$12:AN$461)</f>
        <v>0</v>
      </c>
      <c r="AO162" s="37"/>
      <c r="AP162" s="37"/>
    </row>
    <row r="163" spans="1:42" x14ac:dyDescent="0.2">
      <c r="A163" s="1">
        <f t="shared" si="8"/>
        <v>11</v>
      </c>
      <c r="B163" s="101">
        <f t="shared" si="9"/>
        <v>47817</v>
      </c>
      <c r="C163" s="37">
        <f>SUMIF('R-Existing'!$B$12:$B$461,$B163,'R-Existing'!C$12:C$461)</f>
        <v>0</v>
      </c>
      <c r="D163" s="37">
        <f>SUMIF('R-Existing'!$B$12:$B$461,$B163,'R-Existing'!D$12:D$461)</f>
        <v>1934854.6</v>
      </c>
      <c r="E163" s="37">
        <f>SUMIF('R-Existing'!$B$12:$B$461,$B163,'R-Existing'!E$12:E$461)</f>
        <v>0</v>
      </c>
      <c r="F163" s="37">
        <f>SUMIF('R-Existing'!$B$12:$B$461,$B163,'R-Existing'!F$12:F$461)</f>
        <v>0</v>
      </c>
      <c r="G163" s="37">
        <f>SUMIF('R-Existing'!$B$12:$B$461,$B163,'R-Existing'!G$12:G$461)</f>
        <v>0</v>
      </c>
      <c r="H163" s="37">
        <f>SUMIF('R-Existing'!$B$12:$B$461,$B163,'R-Existing'!H$12:H$461)</f>
        <v>0</v>
      </c>
      <c r="I163" s="37">
        <f>SUMIF('R-Existing'!$B$12:$B$461,$B163,'R-Existing'!I$12:I$461)</f>
        <v>0</v>
      </c>
      <c r="J163" s="37">
        <f>SUMIF('R-Existing'!$B$12:$B$461,$B163,'R-Existing'!J$12:J$461)</f>
        <v>0</v>
      </c>
      <c r="K163" s="37">
        <f>SUMIF('R-Existing'!$B$12:$B$461,$B163,'R-Existing'!K$12:K$461)</f>
        <v>0</v>
      </c>
      <c r="L163" s="37">
        <f>SUMIF('R-Existing'!$B$12:$B$461,$B163,'R-Existing'!L$12:L$461)</f>
        <v>0</v>
      </c>
      <c r="M163" s="37">
        <f>SUMIF('R-Existing'!$B$12:$B$461,$B163,'R-Existing'!M$12:M$461)</f>
        <v>0</v>
      </c>
      <c r="N163" s="37">
        <f>SUMIF('R-Existing'!$B$12:$B$461,$B163,'R-Existing'!N$12:N$461)</f>
        <v>0</v>
      </c>
      <c r="O163" s="37">
        <f>SUMIF('R-Existing'!$B$12:$B$461,$B163,'R-Existing'!O$12:O$461)</f>
        <v>0</v>
      </c>
      <c r="P163" s="37">
        <f>SUMIF('R-Existing'!$B$12:$B$461,$B163,'R-Existing'!P$12:P$461)</f>
        <v>0</v>
      </c>
      <c r="Q163" s="37">
        <f>SUMIF('R-Existing'!$B$12:$B$461,$B163,'R-Existing'!Q$12:Q$461)</f>
        <v>0</v>
      </c>
      <c r="R163" s="37">
        <f>SUMIF('R-Existing'!$B$12:$B$461,$B163,'R-Existing'!R$12:R$461)</f>
        <v>0</v>
      </c>
      <c r="S163" s="37">
        <f>SUMIF('R-Existing'!$B$12:$B$461,$B163,'R-Existing'!S$12:S$461)</f>
        <v>0</v>
      </c>
      <c r="T163" s="37">
        <f>SUMIF('R-Existing'!$B$12:$B$461,$B163,'R-Existing'!T$12:T$461)</f>
        <v>0</v>
      </c>
      <c r="U163" s="37">
        <f>SUMIF('R-Existing'!$B$12:$B$461,$B163,'R-Existing'!U$12:U$461)</f>
        <v>1</v>
      </c>
      <c r="V163" s="37">
        <f>SUMIF('R-Existing'!$B$12:$B$461,$B163,'R-Existing'!V$12:V$461)</f>
        <v>0</v>
      </c>
      <c r="W163" s="37">
        <f>SUMIF('R-Existing'!$B$12:$B$461,$B163,'R-Existing'!W$12:W$461)</f>
        <v>0</v>
      </c>
      <c r="X163" s="37" t="e">
        <f>SUMIF('R-Existing'!$B$12:$B$461,$B163,'R-Existing'!X$12:X$461)</f>
        <v>#N/A</v>
      </c>
      <c r="Y163" s="37">
        <f>SUMIF('R-Existing'!$B$12:$B$461,$B163,'R-Existing'!Y$12:Y$461)</f>
        <v>0</v>
      </c>
      <c r="Z163" s="37">
        <f>SUMIF('R-Existing'!$B$12:$B$461,$B163,'R-Existing'!Z$12:Z$461)</f>
        <v>0</v>
      </c>
      <c r="AA163" s="37">
        <f>SUMIF('R-Existing'!$B$12:$B$461,$B163,'R-Existing'!AA$12:AA$461)</f>
        <v>0</v>
      </c>
      <c r="AB163" s="37">
        <f>SUMIF('R-Existing'!$B$12:$B$461,$B163,'R-Existing'!AB$12:AB$461)</f>
        <v>0</v>
      </c>
      <c r="AC163" s="37">
        <f>SUMIF('R-Existing'!$B$12:$B$461,$B163,'R-Existing'!AC$12:AC$461)</f>
        <v>0</v>
      </c>
      <c r="AD163" s="37">
        <f>SUMIF('R-Existing'!$B$12:$B$461,$B163,'R-Existing'!AD$12:AD$461)</f>
        <v>0</v>
      </c>
      <c r="AE163" s="56">
        <f>SUMIF('R-Existing'!$B$12:$B$461,$B163,'R-Existing'!AE$12:AE$461)</f>
        <v>9.6699999999999994E-2</v>
      </c>
      <c r="AF163" s="37">
        <f>SUMIF('R-Existing'!$B$12:$B$461,$B163,'R-Existing'!AF$12:AF$461)</f>
        <v>0</v>
      </c>
      <c r="AG163" s="37">
        <f>SUMIF('R-Existing'!$B$12:$B$461,$B163,'R-Existing'!AG$12:AG$461)</f>
        <v>0</v>
      </c>
      <c r="AH163" s="37">
        <f>SUMIF('R-Existing'!$B$12:$B$461,$B163,'R-Existing'!AH$12:AH$461)</f>
        <v>0</v>
      </c>
      <c r="AI163" s="37">
        <f>SUMIF('R-Existing'!$B$12:$B$461,$B163,'R-Existing'!AI$12:AI$461)</f>
        <v>0</v>
      </c>
      <c r="AJ163" s="37">
        <f>SUMIF('R-Existing'!$B$12:$B$461,$B163,'R-Existing'!AJ$12:AJ$461)</f>
        <v>0</v>
      </c>
      <c r="AK163" s="37">
        <f>SUMIF('R-Existing'!$B$12:$B$461,$B163,'R-Existing'!AK$12:AK$461)</f>
        <v>0</v>
      </c>
      <c r="AL163" s="37">
        <f>SUMIF('R-Existing'!$B$12:$B$461,$B163,'R-Existing'!AL$12:AL$461)</f>
        <v>0</v>
      </c>
      <c r="AM163" s="37">
        <f>SUMIF('R-Existing'!$B$12:$B$461,$B163,'R-Existing'!AM$12:AM$461)</f>
        <v>0</v>
      </c>
      <c r="AN163" s="37">
        <f>SUMIF('R-Existing'!$B$12:$B$461,$B163,'R-Existing'!AN$12:AN$461)</f>
        <v>0</v>
      </c>
      <c r="AO163" s="37"/>
      <c r="AP163" s="37"/>
    </row>
    <row r="164" spans="1:42" x14ac:dyDescent="0.2">
      <c r="A164" s="1">
        <f t="shared" si="8"/>
        <v>12</v>
      </c>
      <c r="B164" s="101">
        <f t="shared" si="9"/>
        <v>47848</v>
      </c>
      <c r="C164" s="37">
        <f>SUMIF('R-Existing'!$B$12:$B$461,$B164,'R-Existing'!C$12:C$461)</f>
        <v>0</v>
      </c>
      <c r="D164" s="37">
        <f>SUMIF('R-Existing'!$B$12:$B$461,$B164,'R-Existing'!D$12:D$461)</f>
        <v>1934854.6</v>
      </c>
      <c r="E164" s="37">
        <f>SUMIF('R-Existing'!$B$12:$B$461,$B164,'R-Existing'!E$12:E$461)</f>
        <v>0</v>
      </c>
      <c r="F164" s="37">
        <f>SUMIF('R-Existing'!$B$12:$B$461,$B164,'R-Existing'!F$12:F$461)</f>
        <v>0</v>
      </c>
      <c r="G164" s="37">
        <f>SUMIF('R-Existing'!$B$12:$B$461,$B164,'R-Existing'!G$12:G$461)</f>
        <v>0</v>
      </c>
      <c r="H164" s="37">
        <f>SUMIF('R-Existing'!$B$12:$B$461,$B164,'R-Existing'!H$12:H$461)</f>
        <v>0</v>
      </c>
      <c r="I164" s="37">
        <f>SUMIF('R-Existing'!$B$12:$B$461,$B164,'R-Existing'!I$12:I$461)</f>
        <v>0</v>
      </c>
      <c r="J164" s="37">
        <f>SUMIF('R-Existing'!$B$12:$B$461,$B164,'R-Existing'!J$12:J$461)</f>
        <v>0</v>
      </c>
      <c r="K164" s="37">
        <f>SUMIF('R-Existing'!$B$12:$B$461,$B164,'R-Existing'!K$12:K$461)</f>
        <v>0</v>
      </c>
      <c r="L164" s="37">
        <f>SUMIF('R-Existing'!$B$12:$B$461,$B164,'R-Existing'!L$12:L$461)</f>
        <v>0</v>
      </c>
      <c r="M164" s="37">
        <f>SUMIF('R-Existing'!$B$12:$B$461,$B164,'R-Existing'!M$12:M$461)</f>
        <v>0</v>
      </c>
      <c r="N164" s="37">
        <f>SUMIF('R-Existing'!$B$12:$B$461,$B164,'R-Existing'!N$12:N$461)</f>
        <v>0</v>
      </c>
      <c r="O164" s="37">
        <f>SUMIF('R-Existing'!$B$12:$B$461,$B164,'R-Existing'!O$12:O$461)</f>
        <v>0</v>
      </c>
      <c r="P164" s="37">
        <f>SUMIF('R-Existing'!$B$12:$B$461,$B164,'R-Existing'!P$12:P$461)</f>
        <v>0</v>
      </c>
      <c r="Q164" s="37">
        <f>SUMIF('R-Existing'!$B$12:$B$461,$B164,'R-Existing'!Q$12:Q$461)</f>
        <v>0</v>
      </c>
      <c r="R164" s="37">
        <f>SUMIF('R-Existing'!$B$12:$B$461,$B164,'R-Existing'!R$12:R$461)</f>
        <v>0</v>
      </c>
      <c r="S164" s="37">
        <f>SUMIF('R-Existing'!$B$12:$B$461,$B164,'R-Existing'!S$12:S$461)</f>
        <v>0</v>
      </c>
      <c r="T164" s="37">
        <f>SUMIF('R-Existing'!$B$12:$B$461,$B164,'R-Existing'!T$12:T$461)</f>
        <v>0</v>
      </c>
      <c r="U164" s="37">
        <f>SUMIF('R-Existing'!$B$12:$B$461,$B164,'R-Existing'!U$12:U$461)</f>
        <v>1</v>
      </c>
      <c r="V164" s="37">
        <f>SUMIF('R-Existing'!$B$12:$B$461,$B164,'R-Existing'!V$12:V$461)</f>
        <v>0</v>
      </c>
      <c r="W164" s="37">
        <f>SUMIF('R-Existing'!$B$12:$B$461,$B164,'R-Existing'!W$12:W$461)</f>
        <v>0</v>
      </c>
      <c r="X164" s="37" t="e">
        <f>SUMIF('R-Existing'!$B$12:$B$461,$B164,'R-Existing'!X$12:X$461)</f>
        <v>#N/A</v>
      </c>
      <c r="Y164" s="37">
        <f>SUMIF('R-Existing'!$B$12:$B$461,$B164,'R-Existing'!Y$12:Y$461)</f>
        <v>0</v>
      </c>
      <c r="Z164" s="37">
        <f>SUMIF('R-Existing'!$B$12:$B$461,$B164,'R-Existing'!Z$12:Z$461)</f>
        <v>0</v>
      </c>
      <c r="AA164" s="37">
        <f>SUMIF('R-Existing'!$B$12:$B$461,$B164,'R-Existing'!AA$12:AA$461)</f>
        <v>0</v>
      </c>
      <c r="AB164" s="37">
        <f>SUMIF('R-Existing'!$B$12:$B$461,$B164,'R-Existing'!AB$12:AB$461)</f>
        <v>0</v>
      </c>
      <c r="AC164" s="37">
        <f>SUMIF('R-Existing'!$B$12:$B$461,$B164,'R-Existing'!AC$12:AC$461)</f>
        <v>0</v>
      </c>
      <c r="AD164" s="37">
        <f>SUMIF('R-Existing'!$B$12:$B$461,$B164,'R-Existing'!AD$12:AD$461)</f>
        <v>0</v>
      </c>
      <c r="AE164" s="56">
        <f>SUMIF('R-Existing'!$B$12:$B$461,$B164,'R-Existing'!AE$12:AE$461)</f>
        <v>9.6699999999999994E-2</v>
      </c>
      <c r="AF164" s="37">
        <f>SUMIF('R-Existing'!$B$12:$B$461,$B164,'R-Existing'!AF$12:AF$461)</f>
        <v>0</v>
      </c>
      <c r="AG164" s="37">
        <f>SUMIF('R-Existing'!$B$12:$B$461,$B164,'R-Existing'!AG$12:AG$461)</f>
        <v>0</v>
      </c>
      <c r="AH164" s="37">
        <f>SUMIF('R-Existing'!$B$12:$B$461,$B164,'R-Existing'!AH$12:AH$461)</f>
        <v>0</v>
      </c>
      <c r="AI164" s="37">
        <f>SUMIF('R-Existing'!$B$12:$B$461,$B164,'R-Existing'!AI$12:AI$461)</f>
        <v>0</v>
      </c>
      <c r="AJ164" s="37">
        <f>SUMIF('R-Existing'!$B$12:$B$461,$B164,'R-Existing'!AJ$12:AJ$461)</f>
        <v>0</v>
      </c>
      <c r="AK164" s="37">
        <f>SUMIF('R-Existing'!$B$12:$B$461,$B164,'R-Existing'!AK$12:AK$461)</f>
        <v>0</v>
      </c>
      <c r="AL164" s="37">
        <f>SUMIF('R-Existing'!$B$12:$B$461,$B164,'R-Existing'!AL$12:AL$461)</f>
        <v>0</v>
      </c>
      <c r="AM164" s="37">
        <f>SUMIF('R-Existing'!$B$12:$B$461,$B164,'R-Existing'!AM$12:AM$461)</f>
        <v>0</v>
      </c>
      <c r="AN164" s="37">
        <f>SUMIF('R-Existing'!$B$12:$B$461,$B164,'R-Existing'!AN$12:AN$461)</f>
        <v>0</v>
      </c>
      <c r="AO164" s="37"/>
      <c r="AP164" s="37"/>
    </row>
    <row r="165" spans="1:42" x14ac:dyDescent="0.2">
      <c r="A165" s="1">
        <f t="shared" si="8"/>
        <v>1</v>
      </c>
      <c r="B165" s="101">
        <f t="shared" si="9"/>
        <v>47879</v>
      </c>
      <c r="C165" s="37">
        <f>SUMIF('R-Existing'!$B$12:$B$461,$B165,'R-Existing'!C$12:C$461)</f>
        <v>0</v>
      </c>
      <c r="D165" s="37">
        <f>SUMIF('R-Existing'!$B$12:$B$461,$B165,'R-Existing'!D$12:D$461)</f>
        <v>1934854.6</v>
      </c>
      <c r="E165" s="37">
        <f>SUMIF('R-Existing'!$B$12:$B$461,$B165,'R-Existing'!E$12:E$461)</f>
        <v>0</v>
      </c>
      <c r="F165" s="37">
        <f>SUMIF('R-Existing'!$B$12:$B$461,$B165,'R-Existing'!F$12:F$461)</f>
        <v>0</v>
      </c>
      <c r="G165" s="37">
        <f>SUMIF('R-Existing'!$B$12:$B$461,$B165,'R-Existing'!G$12:G$461)</f>
        <v>0</v>
      </c>
      <c r="H165" s="37">
        <f>SUMIF('R-Existing'!$B$12:$B$461,$B165,'R-Existing'!H$12:H$461)</f>
        <v>0</v>
      </c>
      <c r="I165" s="37">
        <f>SUMIF('R-Existing'!$B$12:$B$461,$B165,'R-Existing'!I$12:I$461)</f>
        <v>0</v>
      </c>
      <c r="J165" s="37">
        <f>SUMIF('R-Existing'!$B$12:$B$461,$B165,'R-Existing'!J$12:J$461)</f>
        <v>0</v>
      </c>
      <c r="K165" s="37">
        <f>SUMIF('R-Existing'!$B$12:$B$461,$B165,'R-Existing'!K$12:K$461)</f>
        <v>0</v>
      </c>
      <c r="L165" s="37">
        <f>SUMIF('R-Existing'!$B$12:$B$461,$B165,'R-Existing'!L$12:L$461)</f>
        <v>0</v>
      </c>
      <c r="M165" s="37">
        <f>SUMIF('R-Existing'!$B$12:$B$461,$B165,'R-Existing'!M$12:M$461)</f>
        <v>0</v>
      </c>
      <c r="N165" s="37">
        <f>SUMIF('R-Existing'!$B$12:$B$461,$B165,'R-Existing'!N$12:N$461)</f>
        <v>0</v>
      </c>
      <c r="O165" s="37">
        <f>SUMIF('R-Existing'!$B$12:$B$461,$B165,'R-Existing'!O$12:O$461)</f>
        <v>0</v>
      </c>
      <c r="P165" s="37">
        <f>SUMIF('R-Existing'!$B$12:$B$461,$B165,'R-Existing'!P$12:P$461)</f>
        <v>0</v>
      </c>
      <c r="Q165" s="37">
        <f>SUMIF('R-Existing'!$B$12:$B$461,$B165,'R-Existing'!Q$12:Q$461)</f>
        <v>0</v>
      </c>
      <c r="R165" s="37">
        <f>SUMIF('R-Existing'!$B$12:$B$461,$B165,'R-Existing'!R$12:R$461)</f>
        <v>0</v>
      </c>
      <c r="S165" s="37">
        <f>SUMIF('R-Existing'!$B$12:$B$461,$B165,'R-Existing'!S$12:S$461)</f>
        <v>0</v>
      </c>
      <c r="T165" s="37">
        <f>SUMIF('R-Existing'!$B$12:$B$461,$B165,'R-Existing'!T$12:T$461)</f>
        <v>0</v>
      </c>
      <c r="U165" s="37">
        <f>SUMIF('R-Existing'!$B$12:$B$461,$B165,'R-Existing'!U$12:U$461)</f>
        <v>1</v>
      </c>
      <c r="V165" s="37">
        <f>SUMIF('R-Existing'!$B$12:$B$461,$B165,'R-Existing'!V$12:V$461)</f>
        <v>0</v>
      </c>
      <c r="W165" s="37">
        <f>SUMIF('R-Existing'!$B$12:$B$461,$B165,'R-Existing'!W$12:W$461)</f>
        <v>0</v>
      </c>
      <c r="X165" s="37" t="e">
        <f>SUMIF('R-Existing'!$B$12:$B$461,$B165,'R-Existing'!X$12:X$461)</f>
        <v>#N/A</v>
      </c>
      <c r="Y165" s="37">
        <f>SUMIF('R-Existing'!$B$12:$B$461,$B165,'R-Existing'!Y$12:Y$461)</f>
        <v>0</v>
      </c>
      <c r="Z165" s="37">
        <f>SUMIF('R-Existing'!$B$12:$B$461,$B165,'R-Existing'!Z$12:Z$461)</f>
        <v>0</v>
      </c>
      <c r="AA165" s="37">
        <f>SUMIF('R-Existing'!$B$12:$B$461,$B165,'R-Existing'!AA$12:AA$461)</f>
        <v>0</v>
      </c>
      <c r="AB165" s="37">
        <f>SUMIF('R-Existing'!$B$12:$B$461,$B165,'R-Existing'!AB$12:AB$461)</f>
        <v>0</v>
      </c>
      <c r="AC165" s="37">
        <f>SUMIF('R-Existing'!$B$12:$B$461,$B165,'R-Existing'!AC$12:AC$461)</f>
        <v>0</v>
      </c>
      <c r="AD165" s="37">
        <f>SUMIF('R-Existing'!$B$12:$B$461,$B165,'R-Existing'!AD$12:AD$461)</f>
        <v>0</v>
      </c>
      <c r="AE165" s="56">
        <f>SUMIF('R-Existing'!$B$12:$B$461,$B165,'R-Existing'!AE$12:AE$461)</f>
        <v>9.6699999999999994E-2</v>
      </c>
      <c r="AF165" s="37">
        <f>SUMIF('R-Existing'!$B$12:$B$461,$B165,'R-Existing'!AF$12:AF$461)</f>
        <v>0</v>
      </c>
      <c r="AG165" s="37">
        <f>SUMIF('R-Existing'!$B$12:$B$461,$B165,'R-Existing'!AG$12:AG$461)</f>
        <v>0</v>
      </c>
      <c r="AH165" s="37">
        <f>SUMIF('R-Existing'!$B$12:$B$461,$B165,'R-Existing'!AH$12:AH$461)</f>
        <v>0</v>
      </c>
      <c r="AI165" s="37">
        <f>SUMIF('R-Existing'!$B$12:$B$461,$B165,'R-Existing'!AI$12:AI$461)</f>
        <v>0</v>
      </c>
      <c r="AJ165" s="37">
        <f>SUMIF('R-Existing'!$B$12:$B$461,$B165,'R-Existing'!AJ$12:AJ$461)</f>
        <v>0</v>
      </c>
      <c r="AK165" s="37">
        <f>SUMIF('R-Existing'!$B$12:$B$461,$B165,'R-Existing'!AK$12:AK$461)</f>
        <v>0</v>
      </c>
      <c r="AL165" s="37">
        <f>SUMIF('R-Existing'!$B$12:$B$461,$B165,'R-Existing'!AL$12:AL$461)</f>
        <v>0</v>
      </c>
      <c r="AM165" s="37">
        <f>SUMIF('R-Existing'!$B$12:$B$461,$B165,'R-Existing'!AM$12:AM$461)</f>
        <v>0</v>
      </c>
      <c r="AN165" s="37">
        <f>SUMIF('R-Existing'!$B$12:$B$461,$B165,'R-Existing'!AN$12:AN$461)</f>
        <v>0</v>
      </c>
      <c r="AO165" s="37"/>
      <c r="AP165" s="37"/>
    </row>
    <row r="166" spans="1:42" x14ac:dyDescent="0.2">
      <c r="A166" s="1">
        <f t="shared" si="8"/>
        <v>2</v>
      </c>
      <c r="B166" s="101">
        <f t="shared" si="9"/>
        <v>47907</v>
      </c>
      <c r="C166" s="37">
        <f>SUMIF('R-Existing'!$B$12:$B$461,$B166,'R-Existing'!C$12:C$461)</f>
        <v>0</v>
      </c>
      <c r="D166" s="37">
        <f>SUMIF('R-Existing'!$B$12:$B$461,$B166,'R-Existing'!D$12:D$461)</f>
        <v>1934854.6</v>
      </c>
      <c r="E166" s="37">
        <f>SUMIF('R-Existing'!$B$12:$B$461,$B166,'R-Existing'!E$12:E$461)</f>
        <v>0</v>
      </c>
      <c r="F166" s="37">
        <f>SUMIF('R-Existing'!$B$12:$B$461,$B166,'R-Existing'!F$12:F$461)</f>
        <v>0</v>
      </c>
      <c r="G166" s="37">
        <f>SUMIF('R-Existing'!$B$12:$B$461,$B166,'R-Existing'!G$12:G$461)</f>
        <v>0</v>
      </c>
      <c r="H166" s="37">
        <f>SUMIF('R-Existing'!$B$12:$B$461,$B166,'R-Existing'!H$12:H$461)</f>
        <v>0</v>
      </c>
      <c r="I166" s="37">
        <f>SUMIF('R-Existing'!$B$12:$B$461,$B166,'R-Existing'!I$12:I$461)</f>
        <v>0</v>
      </c>
      <c r="J166" s="37">
        <f>SUMIF('R-Existing'!$B$12:$B$461,$B166,'R-Existing'!J$12:J$461)</f>
        <v>0</v>
      </c>
      <c r="K166" s="37">
        <f>SUMIF('R-Existing'!$B$12:$B$461,$B166,'R-Existing'!K$12:K$461)</f>
        <v>0</v>
      </c>
      <c r="L166" s="37">
        <f>SUMIF('R-Existing'!$B$12:$B$461,$B166,'R-Existing'!L$12:L$461)</f>
        <v>0</v>
      </c>
      <c r="M166" s="37">
        <f>SUMIF('R-Existing'!$B$12:$B$461,$B166,'R-Existing'!M$12:M$461)</f>
        <v>0</v>
      </c>
      <c r="N166" s="37">
        <f>SUMIF('R-Existing'!$B$12:$B$461,$B166,'R-Existing'!N$12:N$461)</f>
        <v>0</v>
      </c>
      <c r="O166" s="37">
        <f>SUMIF('R-Existing'!$B$12:$B$461,$B166,'R-Existing'!O$12:O$461)</f>
        <v>0</v>
      </c>
      <c r="P166" s="37">
        <f>SUMIF('R-Existing'!$B$12:$B$461,$B166,'R-Existing'!P$12:P$461)</f>
        <v>0</v>
      </c>
      <c r="Q166" s="37">
        <f>SUMIF('R-Existing'!$B$12:$B$461,$B166,'R-Existing'!Q$12:Q$461)</f>
        <v>0</v>
      </c>
      <c r="R166" s="37">
        <f>SUMIF('R-Existing'!$B$12:$B$461,$B166,'R-Existing'!R$12:R$461)</f>
        <v>0</v>
      </c>
      <c r="S166" s="37">
        <f>SUMIF('R-Existing'!$B$12:$B$461,$B166,'R-Existing'!S$12:S$461)</f>
        <v>0</v>
      </c>
      <c r="T166" s="37">
        <f>SUMIF('R-Existing'!$B$12:$B$461,$B166,'R-Existing'!T$12:T$461)</f>
        <v>0</v>
      </c>
      <c r="U166" s="37">
        <f>SUMIF('R-Existing'!$B$12:$B$461,$B166,'R-Existing'!U$12:U$461)</f>
        <v>1</v>
      </c>
      <c r="V166" s="37">
        <f>SUMIF('R-Existing'!$B$12:$B$461,$B166,'R-Existing'!V$12:V$461)</f>
        <v>0</v>
      </c>
      <c r="W166" s="37">
        <f>SUMIF('R-Existing'!$B$12:$B$461,$B166,'R-Existing'!W$12:W$461)</f>
        <v>0</v>
      </c>
      <c r="X166" s="37" t="e">
        <f>SUMIF('R-Existing'!$B$12:$B$461,$B166,'R-Existing'!X$12:X$461)</f>
        <v>#N/A</v>
      </c>
      <c r="Y166" s="37">
        <f>SUMIF('R-Existing'!$B$12:$B$461,$B166,'R-Existing'!Y$12:Y$461)</f>
        <v>0</v>
      </c>
      <c r="Z166" s="37">
        <f>SUMIF('R-Existing'!$B$12:$B$461,$B166,'R-Existing'!Z$12:Z$461)</f>
        <v>0</v>
      </c>
      <c r="AA166" s="37">
        <f>SUMIF('R-Existing'!$B$12:$B$461,$B166,'R-Existing'!AA$12:AA$461)</f>
        <v>0</v>
      </c>
      <c r="AB166" s="37">
        <f>SUMIF('R-Existing'!$B$12:$B$461,$B166,'R-Existing'!AB$12:AB$461)</f>
        <v>0</v>
      </c>
      <c r="AC166" s="37">
        <f>SUMIF('R-Existing'!$B$12:$B$461,$B166,'R-Existing'!AC$12:AC$461)</f>
        <v>0</v>
      </c>
      <c r="AD166" s="37">
        <f>SUMIF('R-Existing'!$B$12:$B$461,$B166,'R-Existing'!AD$12:AD$461)</f>
        <v>0</v>
      </c>
      <c r="AE166" s="56">
        <f>SUMIF('R-Existing'!$B$12:$B$461,$B166,'R-Existing'!AE$12:AE$461)</f>
        <v>9.6699999999999994E-2</v>
      </c>
      <c r="AF166" s="37">
        <f>SUMIF('R-Existing'!$B$12:$B$461,$B166,'R-Existing'!AF$12:AF$461)</f>
        <v>0</v>
      </c>
      <c r="AG166" s="37">
        <f>SUMIF('R-Existing'!$B$12:$B$461,$B166,'R-Existing'!AG$12:AG$461)</f>
        <v>0</v>
      </c>
      <c r="AH166" s="37">
        <f>SUMIF('R-Existing'!$B$12:$B$461,$B166,'R-Existing'!AH$12:AH$461)</f>
        <v>0</v>
      </c>
      <c r="AI166" s="37">
        <f>SUMIF('R-Existing'!$B$12:$B$461,$B166,'R-Existing'!AI$12:AI$461)</f>
        <v>0</v>
      </c>
      <c r="AJ166" s="37">
        <f>SUMIF('R-Existing'!$B$12:$B$461,$B166,'R-Existing'!AJ$12:AJ$461)</f>
        <v>0</v>
      </c>
      <c r="AK166" s="37">
        <f>SUMIF('R-Existing'!$B$12:$B$461,$B166,'R-Existing'!AK$12:AK$461)</f>
        <v>0</v>
      </c>
      <c r="AL166" s="37">
        <f>SUMIF('R-Existing'!$B$12:$B$461,$B166,'R-Existing'!AL$12:AL$461)</f>
        <v>0</v>
      </c>
      <c r="AM166" s="37">
        <f>SUMIF('R-Existing'!$B$12:$B$461,$B166,'R-Existing'!AM$12:AM$461)</f>
        <v>0</v>
      </c>
      <c r="AN166" s="37">
        <f>SUMIF('R-Existing'!$B$12:$B$461,$B166,'R-Existing'!AN$12:AN$461)</f>
        <v>0</v>
      </c>
      <c r="AO166" s="37"/>
      <c r="AP166" s="37"/>
    </row>
    <row r="167" spans="1:42" x14ac:dyDescent="0.2">
      <c r="A167" s="1">
        <f t="shared" si="8"/>
        <v>3</v>
      </c>
      <c r="B167" s="101">
        <f t="shared" si="9"/>
        <v>47938</v>
      </c>
      <c r="C167" s="37">
        <f>SUMIF('R-Existing'!$B$12:$B$461,$B167,'R-Existing'!C$12:C$461)</f>
        <v>0</v>
      </c>
      <c r="D167" s="37">
        <f>SUMIF('R-Existing'!$B$12:$B$461,$B167,'R-Existing'!D$12:D$461)</f>
        <v>1934854.6</v>
      </c>
      <c r="E167" s="37">
        <f>SUMIF('R-Existing'!$B$12:$B$461,$B167,'R-Existing'!E$12:E$461)</f>
        <v>0</v>
      </c>
      <c r="F167" s="37">
        <f>SUMIF('R-Existing'!$B$12:$B$461,$B167,'R-Existing'!F$12:F$461)</f>
        <v>0</v>
      </c>
      <c r="G167" s="37">
        <f>SUMIF('R-Existing'!$B$12:$B$461,$B167,'R-Existing'!G$12:G$461)</f>
        <v>0</v>
      </c>
      <c r="H167" s="37">
        <f>SUMIF('R-Existing'!$B$12:$B$461,$B167,'R-Existing'!H$12:H$461)</f>
        <v>0</v>
      </c>
      <c r="I167" s="37">
        <f>SUMIF('R-Existing'!$B$12:$B$461,$B167,'R-Existing'!I$12:I$461)</f>
        <v>0</v>
      </c>
      <c r="J167" s="37">
        <f>SUMIF('R-Existing'!$B$12:$B$461,$B167,'R-Existing'!J$12:J$461)</f>
        <v>0</v>
      </c>
      <c r="K167" s="37">
        <f>SUMIF('R-Existing'!$B$12:$B$461,$B167,'R-Existing'!K$12:K$461)</f>
        <v>0</v>
      </c>
      <c r="L167" s="37">
        <f>SUMIF('R-Existing'!$B$12:$B$461,$B167,'R-Existing'!L$12:L$461)</f>
        <v>0</v>
      </c>
      <c r="M167" s="37">
        <f>SUMIF('R-Existing'!$B$12:$B$461,$B167,'R-Existing'!M$12:M$461)</f>
        <v>0</v>
      </c>
      <c r="N167" s="37">
        <f>SUMIF('R-Existing'!$B$12:$B$461,$B167,'R-Existing'!N$12:N$461)</f>
        <v>0</v>
      </c>
      <c r="O167" s="37">
        <f>SUMIF('R-Existing'!$B$12:$B$461,$B167,'R-Existing'!O$12:O$461)</f>
        <v>0</v>
      </c>
      <c r="P167" s="37">
        <f>SUMIF('R-Existing'!$B$12:$B$461,$B167,'R-Existing'!P$12:P$461)</f>
        <v>0</v>
      </c>
      <c r="Q167" s="37">
        <f>SUMIF('R-Existing'!$B$12:$B$461,$B167,'R-Existing'!Q$12:Q$461)</f>
        <v>0</v>
      </c>
      <c r="R167" s="37">
        <f>SUMIF('R-Existing'!$B$12:$B$461,$B167,'R-Existing'!R$12:R$461)</f>
        <v>0</v>
      </c>
      <c r="S167" s="37">
        <f>SUMIF('R-Existing'!$B$12:$B$461,$B167,'R-Existing'!S$12:S$461)</f>
        <v>0</v>
      </c>
      <c r="T167" s="37">
        <f>SUMIF('R-Existing'!$B$12:$B$461,$B167,'R-Existing'!T$12:T$461)</f>
        <v>0</v>
      </c>
      <c r="U167" s="37">
        <f>SUMIF('R-Existing'!$B$12:$B$461,$B167,'R-Existing'!U$12:U$461)</f>
        <v>1</v>
      </c>
      <c r="V167" s="37">
        <f>SUMIF('R-Existing'!$B$12:$B$461,$B167,'R-Existing'!V$12:V$461)</f>
        <v>0</v>
      </c>
      <c r="W167" s="37">
        <f>SUMIF('R-Existing'!$B$12:$B$461,$B167,'R-Existing'!W$12:W$461)</f>
        <v>0</v>
      </c>
      <c r="X167" s="37" t="e">
        <f>SUMIF('R-Existing'!$B$12:$B$461,$B167,'R-Existing'!X$12:X$461)</f>
        <v>#N/A</v>
      </c>
      <c r="Y167" s="37">
        <f>SUMIF('R-Existing'!$B$12:$B$461,$B167,'R-Existing'!Y$12:Y$461)</f>
        <v>0</v>
      </c>
      <c r="Z167" s="37">
        <f>SUMIF('R-Existing'!$B$12:$B$461,$B167,'R-Existing'!Z$12:Z$461)</f>
        <v>0</v>
      </c>
      <c r="AA167" s="37">
        <f>SUMIF('R-Existing'!$B$12:$B$461,$B167,'R-Existing'!AA$12:AA$461)</f>
        <v>0</v>
      </c>
      <c r="AB167" s="37">
        <f>SUMIF('R-Existing'!$B$12:$B$461,$B167,'R-Existing'!AB$12:AB$461)</f>
        <v>0</v>
      </c>
      <c r="AC167" s="37">
        <f>SUMIF('R-Existing'!$B$12:$B$461,$B167,'R-Existing'!AC$12:AC$461)</f>
        <v>0</v>
      </c>
      <c r="AD167" s="37">
        <f>SUMIF('R-Existing'!$B$12:$B$461,$B167,'R-Existing'!AD$12:AD$461)</f>
        <v>0</v>
      </c>
      <c r="AE167" s="56">
        <f>SUMIF('R-Existing'!$B$12:$B$461,$B167,'R-Existing'!AE$12:AE$461)</f>
        <v>9.6699999999999994E-2</v>
      </c>
      <c r="AF167" s="37">
        <f>SUMIF('R-Existing'!$B$12:$B$461,$B167,'R-Existing'!AF$12:AF$461)</f>
        <v>0</v>
      </c>
      <c r="AG167" s="37">
        <f>SUMIF('R-Existing'!$B$12:$B$461,$B167,'R-Existing'!AG$12:AG$461)</f>
        <v>0</v>
      </c>
      <c r="AH167" s="37">
        <f>SUMIF('R-Existing'!$B$12:$B$461,$B167,'R-Existing'!AH$12:AH$461)</f>
        <v>0</v>
      </c>
      <c r="AI167" s="37">
        <f>SUMIF('R-Existing'!$B$12:$B$461,$B167,'R-Existing'!AI$12:AI$461)</f>
        <v>0</v>
      </c>
      <c r="AJ167" s="37">
        <f>SUMIF('R-Existing'!$B$12:$B$461,$B167,'R-Existing'!AJ$12:AJ$461)</f>
        <v>0</v>
      </c>
      <c r="AK167" s="37">
        <f>SUMIF('R-Existing'!$B$12:$B$461,$B167,'R-Existing'!AK$12:AK$461)</f>
        <v>0</v>
      </c>
      <c r="AL167" s="37">
        <f>SUMIF('R-Existing'!$B$12:$B$461,$B167,'R-Existing'!AL$12:AL$461)</f>
        <v>0</v>
      </c>
      <c r="AM167" s="37">
        <f>SUMIF('R-Existing'!$B$12:$B$461,$B167,'R-Existing'!AM$12:AM$461)</f>
        <v>0</v>
      </c>
      <c r="AN167" s="37">
        <f>SUMIF('R-Existing'!$B$12:$B$461,$B167,'R-Existing'!AN$12:AN$461)</f>
        <v>0</v>
      </c>
      <c r="AO167" s="37"/>
      <c r="AP167" s="37"/>
    </row>
    <row r="168" spans="1:42" x14ac:dyDescent="0.2">
      <c r="A168" s="1">
        <f t="shared" si="8"/>
        <v>4</v>
      </c>
      <c r="B168" s="101">
        <f t="shared" si="9"/>
        <v>47968</v>
      </c>
      <c r="C168" s="37">
        <f>SUMIF('R-Existing'!$B$12:$B$461,$B168,'R-Existing'!C$12:C$461)</f>
        <v>0</v>
      </c>
      <c r="D168" s="37">
        <f>SUMIF('R-Existing'!$B$12:$B$461,$B168,'R-Existing'!D$12:D$461)</f>
        <v>1934854.6</v>
      </c>
      <c r="E168" s="37">
        <f>SUMIF('R-Existing'!$B$12:$B$461,$B168,'R-Existing'!E$12:E$461)</f>
        <v>0</v>
      </c>
      <c r="F168" s="37">
        <f>SUMIF('R-Existing'!$B$12:$B$461,$B168,'R-Existing'!F$12:F$461)</f>
        <v>0</v>
      </c>
      <c r="G168" s="37">
        <f>SUMIF('R-Existing'!$B$12:$B$461,$B168,'R-Existing'!G$12:G$461)</f>
        <v>0</v>
      </c>
      <c r="H168" s="37">
        <f>SUMIF('R-Existing'!$B$12:$B$461,$B168,'R-Existing'!H$12:H$461)</f>
        <v>0</v>
      </c>
      <c r="I168" s="37">
        <f>SUMIF('R-Existing'!$B$12:$B$461,$B168,'R-Existing'!I$12:I$461)</f>
        <v>0</v>
      </c>
      <c r="J168" s="37">
        <f>SUMIF('R-Existing'!$B$12:$B$461,$B168,'R-Existing'!J$12:J$461)</f>
        <v>0</v>
      </c>
      <c r="K168" s="37">
        <f>SUMIF('R-Existing'!$B$12:$B$461,$B168,'R-Existing'!K$12:K$461)</f>
        <v>0</v>
      </c>
      <c r="L168" s="37">
        <f>SUMIF('R-Existing'!$B$12:$B$461,$B168,'R-Existing'!L$12:L$461)</f>
        <v>0</v>
      </c>
      <c r="M168" s="37">
        <f>SUMIF('R-Existing'!$B$12:$B$461,$B168,'R-Existing'!M$12:M$461)</f>
        <v>0</v>
      </c>
      <c r="N168" s="37">
        <f>SUMIF('R-Existing'!$B$12:$B$461,$B168,'R-Existing'!N$12:N$461)</f>
        <v>0</v>
      </c>
      <c r="O168" s="37">
        <f>SUMIF('R-Existing'!$B$12:$B$461,$B168,'R-Existing'!O$12:O$461)</f>
        <v>0</v>
      </c>
      <c r="P168" s="37">
        <f>SUMIF('R-Existing'!$B$12:$B$461,$B168,'R-Existing'!P$12:P$461)</f>
        <v>0</v>
      </c>
      <c r="Q168" s="37">
        <f>SUMIF('R-Existing'!$B$12:$B$461,$B168,'R-Existing'!Q$12:Q$461)</f>
        <v>0</v>
      </c>
      <c r="R168" s="37">
        <f>SUMIF('R-Existing'!$B$12:$B$461,$B168,'R-Existing'!R$12:R$461)</f>
        <v>0</v>
      </c>
      <c r="S168" s="37">
        <f>SUMIF('R-Existing'!$B$12:$B$461,$B168,'R-Existing'!S$12:S$461)</f>
        <v>0</v>
      </c>
      <c r="T168" s="37">
        <f>SUMIF('R-Existing'!$B$12:$B$461,$B168,'R-Existing'!T$12:T$461)</f>
        <v>0</v>
      </c>
      <c r="U168" s="37">
        <f>SUMIF('R-Existing'!$B$12:$B$461,$B168,'R-Existing'!U$12:U$461)</f>
        <v>1</v>
      </c>
      <c r="V168" s="37">
        <f>SUMIF('R-Existing'!$B$12:$B$461,$B168,'R-Existing'!V$12:V$461)</f>
        <v>0</v>
      </c>
      <c r="W168" s="37">
        <f>SUMIF('R-Existing'!$B$12:$B$461,$B168,'R-Existing'!W$12:W$461)</f>
        <v>0</v>
      </c>
      <c r="X168" s="37" t="e">
        <f>SUMIF('R-Existing'!$B$12:$B$461,$B168,'R-Existing'!X$12:X$461)</f>
        <v>#N/A</v>
      </c>
      <c r="Y168" s="37">
        <f>SUMIF('R-Existing'!$B$12:$B$461,$B168,'R-Existing'!Y$12:Y$461)</f>
        <v>0</v>
      </c>
      <c r="Z168" s="37">
        <f>SUMIF('R-Existing'!$B$12:$B$461,$B168,'R-Existing'!Z$12:Z$461)</f>
        <v>0</v>
      </c>
      <c r="AA168" s="37">
        <f>SUMIF('R-Existing'!$B$12:$B$461,$B168,'R-Existing'!AA$12:AA$461)</f>
        <v>0</v>
      </c>
      <c r="AB168" s="37">
        <f>SUMIF('R-Existing'!$B$12:$B$461,$B168,'R-Existing'!AB$12:AB$461)</f>
        <v>0</v>
      </c>
      <c r="AC168" s="37">
        <f>SUMIF('R-Existing'!$B$12:$B$461,$B168,'R-Existing'!AC$12:AC$461)</f>
        <v>0</v>
      </c>
      <c r="AD168" s="37">
        <f>SUMIF('R-Existing'!$B$12:$B$461,$B168,'R-Existing'!AD$12:AD$461)</f>
        <v>0</v>
      </c>
      <c r="AE168" s="56">
        <f>SUMIF('R-Existing'!$B$12:$B$461,$B168,'R-Existing'!AE$12:AE$461)</f>
        <v>9.6699999999999994E-2</v>
      </c>
      <c r="AF168" s="37">
        <f>SUMIF('R-Existing'!$B$12:$B$461,$B168,'R-Existing'!AF$12:AF$461)</f>
        <v>0</v>
      </c>
      <c r="AG168" s="37">
        <f>SUMIF('R-Existing'!$B$12:$B$461,$B168,'R-Existing'!AG$12:AG$461)</f>
        <v>0</v>
      </c>
      <c r="AH168" s="37">
        <f>SUMIF('R-Existing'!$B$12:$B$461,$B168,'R-Existing'!AH$12:AH$461)</f>
        <v>0</v>
      </c>
      <c r="AI168" s="37">
        <f>SUMIF('R-Existing'!$B$12:$B$461,$B168,'R-Existing'!AI$12:AI$461)</f>
        <v>0</v>
      </c>
      <c r="AJ168" s="37">
        <f>SUMIF('R-Existing'!$B$12:$B$461,$B168,'R-Existing'!AJ$12:AJ$461)</f>
        <v>0</v>
      </c>
      <c r="AK168" s="37">
        <f>SUMIF('R-Existing'!$B$12:$B$461,$B168,'R-Existing'!AK$12:AK$461)</f>
        <v>0</v>
      </c>
      <c r="AL168" s="37">
        <f>SUMIF('R-Existing'!$B$12:$B$461,$B168,'R-Existing'!AL$12:AL$461)</f>
        <v>0</v>
      </c>
      <c r="AM168" s="37">
        <f>SUMIF('R-Existing'!$B$12:$B$461,$B168,'R-Existing'!AM$12:AM$461)</f>
        <v>0</v>
      </c>
      <c r="AN168" s="37">
        <f>SUMIF('R-Existing'!$B$12:$B$461,$B168,'R-Existing'!AN$12:AN$461)</f>
        <v>0</v>
      </c>
      <c r="AO168" s="37"/>
      <c r="AP168" s="37"/>
    </row>
    <row r="169" spans="1:42" x14ac:dyDescent="0.2">
      <c r="A169" s="1">
        <f t="shared" si="8"/>
        <v>5</v>
      </c>
      <c r="B169" s="101">
        <f t="shared" si="9"/>
        <v>47999</v>
      </c>
      <c r="C169" s="37">
        <f>SUMIF('R-Existing'!$B$12:$B$461,$B169,'R-Existing'!C$12:C$461)</f>
        <v>0</v>
      </c>
      <c r="D169" s="37">
        <f>SUMIF('R-Existing'!$B$12:$B$461,$B169,'R-Existing'!D$12:D$461)</f>
        <v>1934854.6</v>
      </c>
      <c r="E169" s="37">
        <f>SUMIF('R-Existing'!$B$12:$B$461,$B169,'R-Existing'!E$12:E$461)</f>
        <v>0</v>
      </c>
      <c r="F169" s="37">
        <f>SUMIF('R-Existing'!$B$12:$B$461,$B169,'R-Existing'!F$12:F$461)</f>
        <v>0</v>
      </c>
      <c r="G169" s="37">
        <f>SUMIF('R-Existing'!$B$12:$B$461,$B169,'R-Existing'!G$12:G$461)</f>
        <v>0</v>
      </c>
      <c r="H169" s="37">
        <f>SUMIF('R-Existing'!$B$12:$B$461,$B169,'R-Existing'!H$12:H$461)</f>
        <v>0</v>
      </c>
      <c r="I169" s="37">
        <f>SUMIF('R-Existing'!$B$12:$B$461,$B169,'R-Existing'!I$12:I$461)</f>
        <v>0</v>
      </c>
      <c r="J169" s="37">
        <f>SUMIF('R-Existing'!$B$12:$B$461,$B169,'R-Existing'!J$12:J$461)</f>
        <v>0</v>
      </c>
      <c r="K169" s="37">
        <f>SUMIF('R-Existing'!$B$12:$B$461,$B169,'R-Existing'!K$12:K$461)</f>
        <v>0</v>
      </c>
      <c r="L169" s="37">
        <f>SUMIF('R-Existing'!$B$12:$B$461,$B169,'R-Existing'!L$12:L$461)</f>
        <v>0</v>
      </c>
      <c r="M169" s="37">
        <f>SUMIF('R-Existing'!$B$12:$B$461,$B169,'R-Existing'!M$12:M$461)</f>
        <v>0</v>
      </c>
      <c r="N169" s="37">
        <f>SUMIF('R-Existing'!$B$12:$B$461,$B169,'R-Existing'!N$12:N$461)</f>
        <v>0</v>
      </c>
      <c r="O169" s="37">
        <f>SUMIF('R-Existing'!$B$12:$B$461,$B169,'R-Existing'!O$12:O$461)</f>
        <v>0</v>
      </c>
      <c r="P169" s="37">
        <f>SUMIF('R-Existing'!$B$12:$B$461,$B169,'R-Existing'!P$12:P$461)</f>
        <v>0</v>
      </c>
      <c r="Q169" s="37">
        <f>SUMIF('R-Existing'!$B$12:$B$461,$B169,'R-Existing'!Q$12:Q$461)</f>
        <v>0</v>
      </c>
      <c r="R169" s="37">
        <f>SUMIF('R-Existing'!$B$12:$B$461,$B169,'R-Existing'!R$12:R$461)</f>
        <v>0</v>
      </c>
      <c r="S169" s="37">
        <f>SUMIF('R-Existing'!$B$12:$B$461,$B169,'R-Existing'!S$12:S$461)</f>
        <v>0</v>
      </c>
      <c r="T169" s="37">
        <f>SUMIF('R-Existing'!$B$12:$B$461,$B169,'R-Existing'!T$12:T$461)</f>
        <v>0</v>
      </c>
      <c r="U169" s="37">
        <f>SUMIF('R-Existing'!$B$12:$B$461,$B169,'R-Existing'!U$12:U$461)</f>
        <v>1</v>
      </c>
      <c r="V169" s="37">
        <f>SUMIF('R-Existing'!$B$12:$B$461,$B169,'R-Existing'!V$12:V$461)</f>
        <v>0</v>
      </c>
      <c r="W169" s="37">
        <f>SUMIF('R-Existing'!$B$12:$B$461,$B169,'R-Existing'!W$12:W$461)</f>
        <v>0</v>
      </c>
      <c r="X169" s="37" t="e">
        <f>SUMIF('R-Existing'!$B$12:$B$461,$B169,'R-Existing'!X$12:X$461)</f>
        <v>#N/A</v>
      </c>
      <c r="Y169" s="37">
        <f>SUMIF('R-Existing'!$B$12:$B$461,$B169,'R-Existing'!Y$12:Y$461)</f>
        <v>0</v>
      </c>
      <c r="Z169" s="37">
        <f>SUMIF('R-Existing'!$B$12:$B$461,$B169,'R-Existing'!Z$12:Z$461)</f>
        <v>0</v>
      </c>
      <c r="AA169" s="37">
        <f>SUMIF('R-Existing'!$B$12:$B$461,$B169,'R-Existing'!AA$12:AA$461)</f>
        <v>0</v>
      </c>
      <c r="AB169" s="37">
        <f>SUMIF('R-Existing'!$B$12:$B$461,$B169,'R-Existing'!AB$12:AB$461)</f>
        <v>0</v>
      </c>
      <c r="AC169" s="37">
        <f>SUMIF('R-Existing'!$B$12:$B$461,$B169,'R-Existing'!AC$12:AC$461)</f>
        <v>0</v>
      </c>
      <c r="AD169" s="37">
        <f>SUMIF('R-Existing'!$B$12:$B$461,$B169,'R-Existing'!AD$12:AD$461)</f>
        <v>0</v>
      </c>
      <c r="AE169" s="56">
        <f>SUMIF('R-Existing'!$B$12:$B$461,$B169,'R-Existing'!AE$12:AE$461)</f>
        <v>9.6699999999999994E-2</v>
      </c>
      <c r="AF169" s="37">
        <f>SUMIF('R-Existing'!$B$12:$B$461,$B169,'R-Existing'!AF$12:AF$461)</f>
        <v>0</v>
      </c>
      <c r="AG169" s="37">
        <f>SUMIF('R-Existing'!$B$12:$B$461,$B169,'R-Existing'!AG$12:AG$461)</f>
        <v>0</v>
      </c>
      <c r="AH169" s="37">
        <f>SUMIF('R-Existing'!$B$12:$B$461,$B169,'R-Existing'!AH$12:AH$461)</f>
        <v>0</v>
      </c>
      <c r="AI169" s="37">
        <f>SUMIF('R-Existing'!$B$12:$B$461,$B169,'R-Existing'!AI$12:AI$461)</f>
        <v>0</v>
      </c>
      <c r="AJ169" s="37">
        <f>SUMIF('R-Existing'!$B$12:$B$461,$B169,'R-Existing'!AJ$12:AJ$461)</f>
        <v>0</v>
      </c>
      <c r="AK169" s="37">
        <f>SUMIF('R-Existing'!$B$12:$B$461,$B169,'R-Existing'!AK$12:AK$461)</f>
        <v>0</v>
      </c>
      <c r="AL169" s="37">
        <f>SUMIF('R-Existing'!$B$12:$B$461,$B169,'R-Existing'!AL$12:AL$461)</f>
        <v>0</v>
      </c>
      <c r="AM169" s="37">
        <f>SUMIF('R-Existing'!$B$12:$B$461,$B169,'R-Existing'!AM$12:AM$461)</f>
        <v>0</v>
      </c>
      <c r="AN169" s="37">
        <f>SUMIF('R-Existing'!$B$12:$B$461,$B169,'R-Existing'!AN$12:AN$461)</f>
        <v>0</v>
      </c>
      <c r="AO169" s="37"/>
      <c r="AP169" s="37"/>
    </row>
    <row r="170" spans="1:42" x14ac:dyDescent="0.2">
      <c r="A170" s="1">
        <f t="shared" si="8"/>
        <v>6</v>
      </c>
      <c r="B170" s="101">
        <f t="shared" si="9"/>
        <v>48029</v>
      </c>
      <c r="C170" s="37">
        <f>SUMIF('R-Existing'!$B$12:$B$461,$B170,'R-Existing'!C$12:C$461)</f>
        <v>0</v>
      </c>
      <c r="D170" s="37">
        <f>SUMIF('R-Existing'!$B$12:$B$461,$B170,'R-Existing'!D$12:D$461)</f>
        <v>1934854.6</v>
      </c>
      <c r="E170" s="37">
        <f>SUMIF('R-Existing'!$B$12:$B$461,$B170,'R-Existing'!E$12:E$461)</f>
        <v>0</v>
      </c>
      <c r="F170" s="37">
        <f>SUMIF('R-Existing'!$B$12:$B$461,$B170,'R-Existing'!F$12:F$461)</f>
        <v>0</v>
      </c>
      <c r="G170" s="37">
        <f>SUMIF('R-Existing'!$B$12:$B$461,$B170,'R-Existing'!G$12:G$461)</f>
        <v>0</v>
      </c>
      <c r="H170" s="37">
        <f>SUMIF('R-Existing'!$B$12:$B$461,$B170,'R-Existing'!H$12:H$461)</f>
        <v>0</v>
      </c>
      <c r="I170" s="37">
        <f>SUMIF('R-Existing'!$B$12:$B$461,$B170,'R-Existing'!I$12:I$461)</f>
        <v>0</v>
      </c>
      <c r="J170" s="37">
        <f>SUMIF('R-Existing'!$B$12:$B$461,$B170,'R-Existing'!J$12:J$461)</f>
        <v>0</v>
      </c>
      <c r="K170" s="37">
        <f>SUMIF('R-Existing'!$B$12:$B$461,$B170,'R-Existing'!K$12:K$461)</f>
        <v>0</v>
      </c>
      <c r="L170" s="37">
        <f>SUMIF('R-Existing'!$B$12:$B$461,$B170,'R-Existing'!L$12:L$461)</f>
        <v>0</v>
      </c>
      <c r="M170" s="37">
        <f>SUMIF('R-Existing'!$B$12:$B$461,$B170,'R-Existing'!M$12:M$461)</f>
        <v>0</v>
      </c>
      <c r="N170" s="37">
        <f>SUMIF('R-Existing'!$B$12:$B$461,$B170,'R-Existing'!N$12:N$461)</f>
        <v>0</v>
      </c>
      <c r="O170" s="37">
        <f>SUMIF('R-Existing'!$B$12:$B$461,$B170,'R-Existing'!O$12:O$461)</f>
        <v>0</v>
      </c>
      <c r="P170" s="37">
        <f>SUMIF('R-Existing'!$B$12:$B$461,$B170,'R-Existing'!P$12:P$461)</f>
        <v>0</v>
      </c>
      <c r="Q170" s="37">
        <f>SUMIF('R-Existing'!$B$12:$B$461,$B170,'R-Existing'!Q$12:Q$461)</f>
        <v>0</v>
      </c>
      <c r="R170" s="37">
        <f>SUMIF('R-Existing'!$B$12:$B$461,$B170,'R-Existing'!R$12:R$461)</f>
        <v>0</v>
      </c>
      <c r="S170" s="37">
        <f>SUMIF('R-Existing'!$B$12:$B$461,$B170,'R-Existing'!S$12:S$461)</f>
        <v>0</v>
      </c>
      <c r="T170" s="37">
        <f>SUMIF('R-Existing'!$B$12:$B$461,$B170,'R-Existing'!T$12:T$461)</f>
        <v>0</v>
      </c>
      <c r="U170" s="37">
        <f>SUMIF('R-Existing'!$B$12:$B$461,$B170,'R-Existing'!U$12:U$461)</f>
        <v>1</v>
      </c>
      <c r="V170" s="37">
        <f>SUMIF('R-Existing'!$B$12:$B$461,$B170,'R-Existing'!V$12:V$461)</f>
        <v>0</v>
      </c>
      <c r="W170" s="37">
        <f>SUMIF('R-Existing'!$B$12:$B$461,$B170,'R-Existing'!W$12:W$461)</f>
        <v>0</v>
      </c>
      <c r="X170" s="37" t="e">
        <f>SUMIF('R-Existing'!$B$12:$B$461,$B170,'R-Existing'!X$12:X$461)</f>
        <v>#N/A</v>
      </c>
      <c r="Y170" s="37">
        <f>SUMIF('R-Existing'!$B$12:$B$461,$B170,'R-Existing'!Y$12:Y$461)</f>
        <v>0</v>
      </c>
      <c r="Z170" s="37">
        <f>SUMIF('R-Existing'!$B$12:$B$461,$B170,'R-Existing'!Z$12:Z$461)</f>
        <v>0</v>
      </c>
      <c r="AA170" s="37">
        <f>SUMIF('R-Existing'!$B$12:$B$461,$B170,'R-Existing'!AA$12:AA$461)</f>
        <v>0</v>
      </c>
      <c r="AB170" s="37">
        <f>SUMIF('R-Existing'!$B$12:$B$461,$B170,'R-Existing'!AB$12:AB$461)</f>
        <v>0</v>
      </c>
      <c r="AC170" s="37">
        <f>SUMIF('R-Existing'!$B$12:$B$461,$B170,'R-Existing'!AC$12:AC$461)</f>
        <v>0</v>
      </c>
      <c r="AD170" s="37">
        <f>SUMIF('R-Existing'!$B$12:$B$461,$B170,'R-Existing'!AD$12:AD$461)</f>
        <v>0</v>
      </c>
      <c r="AE170" s="56">
        <f>SUMIF('R-Existing'!$B$12:$B$461,$B170,'R-Existing'!AE$12:AE$461)</f>
        <v>9.6699999999999994E-2</v>
      </c>
      <c r="AF170" s="37">
        <f>SUMIF('R-Existing'!$B$12:$B$461,$B170,'R-Existing'!AF$12:AF$461)</f>
        <v>0</v>
      </c>
      <c r="AG170" s="37">
        <f>SUMIF('R-Existing'!$B$12:$B$461,$B170,'R-Existing'!AG$12:AG$461)</f>
        <v>0</v>
      </c>
      <c r="AH170" s="37">
        <f>SUMIF('R-Existing'!$B$12:$B$461,$B170,'R-Existing'!AH$12:AH$461)</f>
        <v>0</v>
      </c>
      <c r="AI170" s="37">
        <f>SUMIF('R-Existing'!$B$12:$B$461,$B170,'R-Existing'!AI$12:AI$461)</f>
        <v>0</v>
      </c>
      <c r="AJ170" s="37">
        <f>SUMIF('R-Existing'!$B$12:$B$461,$B170,'R-Existing'!AJ$12:AJ$461)</f>
        <v>0</v>
      </c>
      <c r="AK170" s="37">
        <f>SUMIF('R-Existing'!$B$12:$B$461,$B170,'R-Existing'!AK$12:AK$461)</f>
        <v>0</v>
      </c>
      <c r="AL170" s="37">
        <f>SUMIF('R-Existing'!$B$12:$B$461,$B170,'R-Existing'!AL$12:AL$461)</f>
        <v>0</v>
      </c>
      <c r="AM170" s="37">
        <f>SUMIF('R-Existing'!$B$12:$B$461,$B170,'R-Existing'!AM$12:AM$461)</f>
        <v>0</v>
      </c>
      <c r="AN170" s="37">
        <f>SUMIF('R-Existing'!$B$12:$B$461,$B170,'R-Existing'!AN$12:AN$461)</f>
        <v>0</v>
      </c>
      <c r="AO170" s="37"/>
      <c r="AP170" s="37"/>
    </row>
    <row r="171" spans="1:42" x14ac:dyDescent="0.2">
      <c r="A171" s="1">
        <f t="shared" si="8"/>
        <v>7</v>
      </c>
      <c r="B171" s="101">
        <f t="shared" si="9"/>
        <v>48060</v>
      </c>
      <c r="C171" s="37">
        <f>SUMIF('R-Existing'!$B$12:$B$461,$B171,'R-Existing'!C$12:C$461)</f>
        <v>0</v>
      </c>
      <c r="D171" s="37">
        <f>SUMIF('R-Existing'!$B$12:$B$461,$B171,'R-Existing'!D$12:D$461)</f>
        <v>1934854.6</v>
      </c>
      <c r="E171" s="37">
        <f>SUMIF('R-Existing'!$B$12:$B$461,$B171,'R-Existing'!E$12:E$461)</f>
        <v>0</v>
      </c>
      <c r="F171" s="37">
        <f>SUMIF('R-Existing'!$B$12:$B$461,$B171,'R-Existing'!F$12:F$461)</f>
        <v>0</v>
      </c>
      <c r="G171" s="37">
        <f>SUMIF('R-Existing'!$B$12:$B$461,$B171,'R-Existing'!G$12:G$461)</f>
        <v>0</v>
      </c>
      <c r="H171" s="37">
        <f>SUMIF('R-Existing'!$B$12:$B$461,$B171,'R-Existing'!H$12:H$461)</f>
        <v>0</v>
      </c>
      <c r="I171" s="37">
        <f>SUMIF('R-Existing'!$B$12:$B$461,$B171,'R-Existing'!I$12:I$461)</f>
        <v>0</v>
      </c>
      <c r="J171" s="37">
        <f>SUMIF('R-Existing'!$B$12:$B$461,$B171,'R-Existing'!J$12:J$461)</f>
        <v>0</v>
      </c>
      <c r="K171" s="37">
        <f>SUMIF('R-Existing'!$B$12:$B$461,$B171,'R-Existing'!K$12:K$461)</f>
        <v>0</v>
      </c>
      <c r="L171" s="37">
        <f>SUMIF('R-Existing'!$B$12:$B$461,$B171,'R-Existing'!L$12:L$461)</f>
        <v>0</v>
      </c>
      <c r="M171" s="37">
        <f>SUMIF('R-Existing'!$B$12:$B$461,$B171,'R-Existing'!M$12:M$461)</f>
        <v>0</v>
      </c>
      <c r="N171" s="37">
        <f>SUMIF('R-Existing'!$B$12:$B$461,$B171,'R-Existing'!N$12:N$461)</f>
        <v>0</v>
      </c>
      <c r="O171" s="37">
        <f>SUMIF('R-Existing'!$B$12:$B$461,$B171,'R-Existing'!O$12:O$461)</f>
        <v>0</v>
      </c>
      <c r="P171" s="37">
        <f>SUMIF('R-Existing'!$B$12:$B$461,$B171,'R-Existing'!P$12:P$461)</f>
        <v>0</v>
      </c>
      <c r="Q171" s="37">
        <f>SUMIF('R-Existing'!$B$12:$B$461,$B171,'R-Existing'!Q$12:Q$461)</f>
        <v>0</v>
      </c>
      <c r="R171" s="37">
        <f>SUMIF('R-Existing'!$B$12:$B$461,$B171,'R-Existing'!R$12:R$461)</f>
        <v>0</v>
      </c>
      <c r="S171" s="37">
        <f>SUMIF('R-Existing'!$B$12:$B$461,$B171,'R-Existing'!S$12:S$461)</f>
        <v>0</v>
      </c>
      <c r="T171" s="37">
        <f>SUMIF('R-Existing'!$B$12:$B$461,$B171,'R-Existing'!T$12:T$461)</f>
        <v>0</v>
      </c>
      <c r="U171" s="37">
        <f>SUMIF('R-Existing'!$B$12:$B$461,$B171,'R-Existing'!U$12:U$461)</f>
        <v>1</v>
      </c>
      <c r="V171" s="37">
        <f>SUMIF('R-Existing'!$B$12:$B$461,$B171,'R-Existing'!V$12:V$461)</f>
        <v>0</v>
      </c>
      <c r="W171" s="37">
        <f>SUMIF('R-Existing'!$B$12:$B$461,$B171,'R-Existing'!W$12:W$461)</f>
        <v>0</v>
      </c>
      <c r="X171" s="37" t="e">
        <f>SUMIF('R-Existing'!$B$12:$B$461,$B171,'R-Existing'!X$12:X$461)</f>
        <v>#N/A</v>
      </c>
      <c r="Y171" s="37">
        <f>SUMIF('R-Existing'!$B$12:$B$461,$B171,'R-Existing'!Y$12:Y$461)</f>
        <v>0</v>
      </c>
      <c r="Z171" s="37">
        <f>SUMIF('R-Existing'!$B$12:$B$461,$B171,'R-Existing'!Z$12:Z$461)</f>
        <v>0</v>
      </c>
      <c r="AA171" s="37">
        <f>SUMIF('R-Existing'!$B$12:$B$461,$B171,'R-Existing'!AA$12:AA$461)</f>
        <v>0</v>
      </c>
      <c r="AB171" s="37">
        <f>SUMIF('R-Existing'!$B$12:$B$461,$B171,'R-Existing'!AB$12:AB$461)</f>
        <v>0</v>
      </c>
      <c r="AC171" s="37">
        <f>SUMIF('R-Existing'!$B$12:$B$461,$B171,'R-Existing'!AC$12:AC$461)</f>
        <v>0</v>
      </c>
      <c r="AD171" s="37">
        <f>SUMIF('R-Existing'!$B$12:$B$461,$B171,'R-Existing'!AD$12:AD$461)</f>
        <v>0</v>
      </c>
      <c r="AE171" s="56">
        <f>SUMIF('R-Existing'!$B$12:$B$461,$B171,'R-Existing'!AE$12:AE$461)</f>
        <v>9.6699999999999994E-2</v>
      </c>
      <c r="AF171" s="37">
        <f>SUMIF('R-Existing'!$B$12:$B$461,$B171,'R-Existing'!AF$12:AF$461)</f>
        <v>0</v>
      </c>
      <c r="AG171" s="37">
        <f>SUMIF('R-Existing'!$B$12:$B$461,$B171,'R-Existing'!AG$12:AG$461)</f>
        <v>0</v>
      </c>
      <c r="AH171" s="37">
        <f>SUMIF('R-Existing'!$B$12:$B$461,$B171,'R-Existing'!AH$12:AH$461)</f>
        <v>0</v>
      </c>
      <c r="AI171" s="37">
        <f>SUMIF('R-Existing'!$B$12:$B$461,$B171,'R-Existing'!AI$12:AI$461)</f>
        <v>0</v>
      </c>
      <c r="AJ171" s="37">
        <f>SUMIF('R-Existing'!$B$12:$B$461,$B171,'R-Existing'!AJ$12:AJ$461)</f>
        <v>0</v>
      </c>
      <c r="AK171" s="37">
        <f>SUMIF('R-Existing'!$B$12:$B$461,$B171,'R-Existing'!AK$12:AK$461)</f>
        <v>0</v>
      </c>
      <c r="AL171" s="37">
        <f>SUMIF('R-Existing'!$B$12:$B$461,$B171,'R-Existing'!AL$12:AL$461)</f>
        <v>0</v>
      </c>
      <c r="AM171" s="37">
        <f>SUMIF('R-Existing'!$B$12:$B$461,$B171,'R-Existing'!AM$12:AM$461)</f>
        <v>0</v>
      </c>
      <c r="AN171" s="37">
        <f>SUMIF('R-Existing'!$B$12:$B$461,$B171,'R-Existing'!AN$12:AN$461)</f>
        <v>0</v>
      </c>
      <c r="AO171" s="37"/>
      <c r="AP171" s="37"/>
    </row>
    <row r="172" spans="1:42" x14ac:dyDescent="0.2">
      <c r="A172" s="1">
        <f t="shared" si="8"/>
        <v>8</v>
      </c>
      <c r="B172" s="101">
        <f t="shared" si="9"/>
        <v>48091</v>
      </c>
      <c r="C172" s="37">
        <f>SUMIF('R-Existing'!$B$12:$B$461,$B172,'R-Existing'!C$12:C$461)</f>
        <v>0</v>
      </c>
      <c r="D172" s="37">
        <f>SUMIF('R-Existing'!$B$12:$B$461,$B172,'R-Existing'!D$12:D$461)</f>
        <v>1934854.6</v>
      </c>
      <c r="E172" s="37">
        <f>SUMIF('R-Existing'!$B$12:$B$461,$B172,'R-Existing'!E$12:E$461)</f>
        <v>0</v>
      </c>
      <c r="F172" s="37">
        <f>SUMIF('R-Existing'!$B$12:$B$461,$B172,'R-Existing'!F$12:F$461)</f>
        <v>0</v>
      </c>
      <c r="G172" s="37">
        <f>SUMIF('R-Existing'!$B$12:$B$461,$B172,'R-Existing'!G$12:G$461)</f>
        <v>0</v>
      </c>
      <c r="H172" s="37">
        <f>SUMIF('R-Existing'!$B$12:$B$461,$B172,'R-Existing'!H$12:H$461)</f>
        <v>0</v>
      </c>
      <c r="I172" s="37">
        <f>SUMIF('R-Existing'!$B$12:$B$461,$B172,'R-Existing'!I$12:I$461)</f>
        <v>0</v>
      </c>
      <c r="J172" s="37">
        <f>SUMIF('R-Existing'!$B$12:$B$461,$B172,'R-Existing'!J$12:J$461)</f>
        <v>0</v>
      </c>
      <c r="K172" s="37">
        <f>SUMIF('R-Existing'!$B$12:$B$461,$B172,'R-Existing'!K$12:K$461)</f>
        <v>0</v>
      </c>
      <c r="L172" s="37">
        <f>SUMIF('R-Existing'!$B$12:$B$461,$B172,'R-Existing'!L$12:L$461)</f>
        <v>0</v>
      </c>
      <c r="M172" s="37">
        <f>SUMIF('R-Existing'!$B$12:$B$461,$B172,'R-Existing'!M$12:M$461)</f>
        <v>0</v>
      </c>
      <c r="N172" s="37">
        <f>SUMIF('R-Existing'!$B$12:$B$461,$B172,'R-Existing'!N$12:N$461)</f>
        <v>0</v>
      </c>
      <c r="O172" s="37">
        <f>SUMIF('R-Existing'!$B$12:$B$461,$B172,'R-Existing'!O$12:O$461)</f>
        <v>0</v>
      </c>
      <c r="P172" s="37">
        <f>SUMIF('R-Existing'!$B$12:$B$461,$B172,'R-Existing'!P$12:P$461)</f>
        <v>0</v>
      </c>
      <c r="Q172" s="37">
        <f>SUMIF('R-Existing'!$B$12:$B$461,$B172,'R-Existing'!Q$12:Q$461)</f>
        <v>0</v>
      </c>
      <c r="R172" s="37">
        <f>SUMIF('R-Existing'!$B$12:$B$461,$B172,'R-Existing'!R$12:R$461)</f>
        <v>0</v>
      </c>
      <c r="S172" s="37">
        <f>SUMIF('R-Existing'!$B$12:$B$461,$B172,'R-Existing'!S$12:S$461)</f>
        <v>0</v>
      </c>
      <c r="T172" s="37">
        <f>SUMIF('R-Existing'!$B$12:$B$461,$B172,'R-Existing'!T$12:T$461)</f>
        <v>0</v>
      </c>
      <c r="U172" s="37">
        <f>SUMIF('R-Existing'!$B$12:$B$461,$B172,'R-Existing'!U$12:U$461)</f>
        <v>1</v>
      </c>
      <c r="V172" s="37">
        <f>SUMIF('R-Existing'!$B$12:$B$461,$B172,'R-Existing'!V$12:V$461)</f>
        <v>0</v>
      </c>
      <c r="W172" s="37">
        <f>SUMIF('R-Existing'!$B$12:$B$461,$B172,'R-Existing'!W$12:W$461)</f>
        <v>0</v>
      </c>
      <c r="X172" s="37" t="e">
        <f>SUMIF('R-Existing'!$B$12:$B$461,$B172,'R-Existing'!X$12:X$461)</f>
        <v>#N/A</v>
      </c>
      <c r="Y172" s="37">
        <f>SUMIF('R-Existing'!$B$12:$B$461,$B172,'R-Existing'!Y$12:Y$461)</f>
        <v>0</v>
      </c>
      <c r="Z172" s="37">
        <f>SUMIF('R-Existing'!$B$12:$B$461,$B172,'R-Existing'!Z$12:Z$461)</f>
        <v>0</v>
      </c>
      <c r="AA172" s="37">
        <f>SUMIF('R-Existing'!$B$12:$B$461,$B172,'R-Existing'!AA$12:AA$461)</f>
        <v>0</v>
      </c>
      <c r="AB172" s="37">
        <f>SUMIF('R-Existing'!$B$12:$B$461,$B172,'R-Existing'!AB$12:AB$461)</f>
        <v>0</v>
      </c>
      <c r="AC172" s="37">
        <f>SUMIF('R-Existing'!$B$12:$B$461,$B172,'R-Existing'!AC$12:AC$461)</f>
        <v>0</v>
      </c>
      <c r="AD172" s="37">
        <f>SUMIF('R-Existing'!$B$12:$B$461,$B172,'R-Existing'!AD$12:AD$461)</f>
        <v>0</v>
      </c>
      <c r="AE172" s="56">
        <f>SUMIF('R-Existing'!$B$12:$B$461,$B172,'R-Existing'!AE$12:AE$461)</f>
        <v>9.6699999999999994E-2</v>
      </c>
      <c r="AF172" s="37">
        <f>SUMIF('R-Existing'!$B$12:$B$461,$B172,'R-Existing'!AF$12:AF$461)</f>
        <v>0</v>
      </c>
      <c r="AG172" s="37">
        <f>SUMIF('R-Existing'!$B$12:$B$461,$B172,'R-Existing'!AG$12:AG$461)</f>
        <v>0</v>
      </c>
      <c r="AH172" s="37">
        <f>SUMIF('R-Existing'!$B$12:$B$461,$B172,'R-Existing'!AH$12:AH$461)</f>
        <v>0</v>
      </c>
      <c r="AI172" s="37">
        <f>SUMIF('R-Existing'!$B$12:$B$461,$B172,'R-Existing'!AI$12:AI$461)</f>
        <v>0</v>
      </c>
      <c r="AJ172" s="37">
        <f>SUMIF('R-Existing'!$B$12:$B$461,$B172,'R-Existing'!AJ$12:AJ$461)</f>
        <v>0</v>
      </c>
      <c r="AK172" s="37">
        <f>SUMIF('R-Existing'!$B$12:$B$461,$B172,'R-Existing'!AK$12:AK$461)</f>
        <v>0</v>
      </c>
      <c r="AL172" s="37">
        <f>SUMIF('R-Existing'!$B$12:$B$461,$B172,'R-Existing'!AL$12:AL$461)</f>
        <v>0</v>
      </c>
      <c r="AM172" s="37">
        <f>SUMIF('R-Existing'!$B$12:$B$461,$B172,'R-Existing'!AM$12:AM$461)</f>
        <v>0</v>
      </c>
      <c r="AN172" s="37">
        <f>SUMIF('R-Existing'!$B$12:$B$461,$B172,'R-Existing'!AN$12:AN$461)</f>
        <v>0</v>
      </c>
      <c r="AO172" s="37"/>
      <c r="AP172" s="37"/>
    </row>
    <row r="173" spans="1:42" x14ac:dyDescent="0.2">
      <c r="A173" s="1">
        <f t="shared" si="8"/>
        <v>9</v>
      </c>
      <c r="B173" s="101">
        <f t="shared" ref="B173:B187" si="10">EOMONTH(B172,1)</f>
        <v>48121</v>
      </c>
      <c r="C173" s="37">
        <f>SUMIF('R-Existing'!$B$12:$B$461,$B173,'R-Existing'!C$12:C$461)</f>
        <v>0</v>
      </c>
      <c r="D173" s="37">
        <f>SUMIF('R-Existing'!$B$12:$B$461,$B173,'R-Existing'!D$12:D$461)</f>
        <v>1934854.6</v>
      </c>
      <c r="E173" s="37">
        <f>SUMIF('R-Existing'!$B$12:$B$461,$B173,'R-Existing'!E$12:E$461)</f>
        <v>0</v>
      </c>
      <c r="F173" s="37">
        <f>SUMIF('R-Existing'!$B$12:$B$461,$B173,'R-Existing'!F$12:F$461)</f>
        <v>0</v>
      </c>
      <c r="G173" s="37">
        <f>SUMIF('R-Existing'!$B$12:$B$461,$B173,'R-Existing'!G$12:G$461)</f>
        <v>0</v>
      </c>
      <c r="H173" s="37">
        <f>SUMIF('R-Existing'!$B$12:$B$461,$B173,'R-Existing'!H$12:H$461)</f>
        <v>0</v>
      </c>
      <c r="I173" s="37">
        <f>SUMIF('R-Existing'!$B$12:$B$461,$B173,'R-Existing'!I$12:I$461)</f>
        <v>0</v>
      </c>
      <c r="J173" s="37">
        <f>SUMIF('R-Existing'!$B$12:$B$461,$B173,'R-Existing'!J$12:J$461)</f>
        <v>0</v>
      </c>
      <c r="K173" s="37">
        <f>SUMIF('R-Existing'!$B$12:$B$461,$B173,'R-Existing'!K$12:K$461)</f>
        <v>0</v>
      </c>
      <c r="L173" s="37">
        <f>SUMIF('R-Existing'!$B$12:$B$461,$B173,'R-Existing'!L$12:L$461)</f>
        <v>0</v>
      </c>
      <c r="M173" s="37">
        <f>SUMIF('R-Existing'!$B$12:$B$461,$B173,'R-Existing'!M$12:M$461)</f>
        <v>0</v>
      </c>
      <c r="N173" s="37">
        <f>SUMIF('R-Existing'!$B$12:$B$461,$B173,'R-Existing'!N$12:N$461)</f>
        <v>0</v>
      </c>
      <c r="O173" s="37">
        <f>SUMIF('R-Existing'!$B$12:$B$461,$B173,'R-Existing'!O$12:O$461)</f>
        <v>0</v>
      </c>
      <c r="P173" s="37">
        <f>SUMIF('R-Existing'!$B$12:$B$461,$B173,'R-Existing'!P$12:P$461)</f>
        <v>0</v>
      </c>
      <c r="Q173" s="37">
        <f>SUMIF('R-Existing'!$B$12:$B$461,$B173,'R-Existing'!Q$12:Q$461)</f>
        <v>0</v>
      </c>
      <c r="R173" s="37">
        <f>SUMIF('R-Existing'!$B$12:$B$461,$B173,'R-Existing'!R$12:R$461)</f>
        <v>0</v>
      </c>
      <c r="S173" s="37">
        <f>SUMIF('R-Existing'!$B$12:$B$461,$B173,'R-Existing'!S$12:S$461)</f>
        <v>0</v>
      </c>
      <c r="T173" s="37">
        <f>SUMIF('R-Existing'!$B$12:$B$461,$B173,'R-Existing'!T$12:T$461)</f>
        <v>0</v>
      </c>
      <c r="U173" s="37">
        <f>SUMIF('R-Existing'!$B$12:$B$461,$B173,'R-Existing'!U$12:U$461)</f>
        <v>1</v>
      </c>
      <c r="V173" s="37">
        <f>SUMIF('R-Existing'!$B$12:$B$461,$B173,'R-Existing'!V$12:V$461)</f>
        <v>0</v>
      </c>
      <c r="W173" s="37">
        <f>SUMIF('R-Existing'!$B$12:$B$461,$B173,'R-Existing'!W$12:W$461)</f>
        <v>0</v>
      </c>
      <c r="X173" s="37" t="e">
        <f>SUMIF('R-Existing'!$B$12:$B$461,$B173,'R-Existing'!X$12:X$461)</f>
        <v>#N/A</v>
      </c>
      <c r="Y173" s="37">
        <f>SUMIF('R-Existing'!$B$12:$B$461,$B173,'R-Existing'!Y$12:Y$461)</f>
        <v>0</v>
      </c>
      <c r="Z173" s="37">
        <f>SUMIF('R-Existing'!$B$12:$B$461,$B173,'R-Existing'!Z$12:Z$461)</f>
        <v>0</v>
      </c>
      <c r="AA173" s="37">
        <f>SUMIF('R-Existing'!$B$12:$B$461,$B173,'R-Existing'!AA$12:AA$461)</f>
        <v>0</v>
      </c>
      <c r="AB173" s="37">
        <f>SUMIF('R-Existing'!$B$12:$B$461,$B173,'R-Existing'!AB$12:AB$461)</f>
        <v>0</v>
      </c>
      <c r="AC173" s="37">
        <f>SUMIF('R-Existing'!$B$12:$B$461,$B173,'R-Existing'!AC$12:AC$461)</f>
        <v>0</v>
      </c>
      <c r="AD173" s="37">
        <f>SUMIF('R-Existing'!$B$12:$B$461,$B173,'R-Existing'!AD$12:AD$461)</f>
        <v>0</v>
      </c>
      <c r="AE173" s="56">
        <f>SUMIF('R-Existing'!$B$12:$B$461,$B173,'R-Existing'!AE$12:AE$461)</f>
        <v>9.6699999999999994E-2</v>
      </c>
      <c r="AF173" s="37">
        <f>SUMIF('R-Existing'!$B$12:$B$461,$B173,'R-Existing'!AF$12:AF$461)</f>
        <v>0</v>
      </c>
      <c r="AG173" s="37">
        <f>SUMIF('R-Existing'!$B$12:$B$461,$B173,'R-Existing'!AG$12:AG$461)</f>
        <v>0</v>
      </c>
      <c r="AH173" s="37">
        <f>SUMIF('R-Existing'!$B$12:$B$461,$B173,'R-Existing'!AH$12:AH$461)</f>
        <v>0</v>
      </c>
      <c r="AI173" s="37">
        <f>SUMIF('R-Existing'!$B$12:$B$461,$B173,'R-Existing'!AI$12:AI$461)</f>
        <v>0</v>
      </c>
      <c r="AJ173" s="37">
        <f>SUMIF('R-Existing'!$B$12:$B$461,$B173,'R-Existing'!AJ$12:AJ$461)</f>
        <v>0</v>
      </c>
      <c r="AK173" s="37">
        <f>SUMIF('R-Existing'!$B$12:$B$461,$B173,'R-Existing'!AK$12:AK$461)</f>
        <v>0</v>
      </c>
      <c r="AL173" s="37">
        <f>SUMIF('R-Existing'!$B$12:$B$461,$B173,'R-Existing'!AL$12:AL$461)</f>
        <v>0</v>
      </c>
      <c r="AM173" s="37">
        <f>SUMIF('R-Existing'!$B$12:$B$461,$B173,'R-Existing'!AM$12:AM$461)</f>
        <v>0</v>
      </c>
      <c r="AN173" s="37">
        <f>SUMIF('R-Existing'!$B$12:$B$461,$B173,'R-Existing'!AN$12:AN$461)</f>
        <v>0</v>
      </c>
      <c r="AO173" s="37"/>
      <c r="AP173" s="37"/>
    </row>
    <row r="174" spans="1:42" x14ac:dyDescent="0.2">
      <c r="A174" s="1">
        <f t="shared" si="8"/>
        <v>10</v>
      </c>
      <c r="B174" s="101">
        <f t="shared" si="10"/>
        <v>48152</v>
      </c>
      <c r="C174" s="37">
        <f>SUMIF('R-Existing'!$B$12:$B$461,$B174,'R-Existing'!C$12:C$461)</f>
        <v>0</v>
      </c>
      <c r="D174" s="37">
        <f>SUMIF('R-Existing'!$B$12:$B$461,$B174,'R-Existing'!D$12:D$461)</f>
        <v>1934854.6</v>
      </c>
      <c r="E174" s="37">
        <f>SUMIF('R-Existing'!$B$12:$B$461,$B174,'R-Existing'!E$12:E$461)</f>
        <v>0</v>
      </c>
      <c r="F174" s="37">
        <f>SUMIF('R-Existing'!$B$12:$B$461,$B174,'R-Existing'!F$12:F$461)</f>
        <v>0</v>
      </c>
      <c r="G174" s="37">
        <f>SUMIF('R-Existing'!$B$12:$B$461,$B174,'R-Existing'!G$12:G$461)</f>
        <v>0</v>
      </c>
      <c r="H174" s="37">
        <f>SUMIF('R-Existing'!$B$12:$B$461,$B174,'R-Existing'!H$12:H$461)</f>
        <v>0</v>
      </c>
      <c r="I174" s="37">
        <f>SUMIF('R-Existing'!$B$12:$B$461,$B174,'R-Existing'!I$12:I$461)</f>
        <v>0</v>
      </c>
      <c r="J174" s="37">
        <f>SUMIF('R-Existing'!$B$12:$B$461,$B174,'R-Existing'!J$12:J$461)</f>
        <v>0</v>
      </c>
      <c r="K174" s="37">
        <f>SUMIF('R-Existing'!$B$12:$B$461,$B174,'R-Existing'!K$12:K$461)</f>
        <v>0</v>
      </c>
      <c r="L174" s="37">
        <f>SUMIF('R-Existing'!$B$12:$B$461,$B174,'R-Existing'!L$12:L$461)</f>
        <v>0</v>
      </c>
      <c r="M174" s="37">
        <f>SUMIF('R-Existing'!$B$12:$B$461,$B174,'R-Existing'!M$12:M$461)</f>
        <v>0</v>
      </c>
      <c r="N174" s="37">
        <f>SUMIF('R-Existing'!$B$12:$B$461,$B174,'R-Existing'!N$12:N$461)</f>
        <v>0</v>
      </c>
      <c r="O174" s="37">
        <f>SUMIF('R-Existing'!$B$12:$B$461,$B174,'R-Existing'!O$12:O$461)</f>
        <v>0</v>
      </c>
      <c r="P174" s="37">
        <f>SUMIF('R-Existing'!$B$12:$B$461,$B174,'R-Existing'!P$12:P$461)</f>
        <v>0</v>
      </c>
      <c r="Q174" s="37">
        <f>SUMIF('R-Existing'!$B$12:$B$461,$B174,'R-Existing'!Q$12:Q$461)</f>
        <v>0</v>
      </c>
      <c r="R174" s="37">
        <f>SUMIF('R-Existing'!$B$12:$B$461,$B174,'R-Existing'!R$12:R$461)</f>
        <v>0</v>
      </c>
      <c r="S174" s="37">
        <f>SUMIF('R-Existing'!$B$12:$B$461,$B174,'R-Existing'!S$12:S$461)</f>
        <v>0</v>
      </c>
      <c r="T174" s="37">
        <f>SUMIF('R-Existing'!$B$12:$B$461,$B174,'R-Existing'!T$12:T$461)</f>
        <v>0</v>
      </c>
      <c r="U174" s="37">
        <f>SUMIF('R-Existing'!$B$12:$B$461,$B174,'R-Existing'!U$12:U$461)</f>
        <v>1</v>
      </c>
      <c r="V174" s="37">
        <f>SUMIF('R-Existing'!$B$12:$B$461,$B174,'R-Existing'!V$12:V$461)</f>
        <v>0</v>
      </c>
      <c r="W174" s="37">
        <f>SUMIF('R-Existing'!$B$12:$B$461,$B174,'R-Existing'!W$12:W$461)</f>
        <v>0</v>
      </c>
      <c r="X174" s="37" t="e">
        <f>SUMIF('R-Existing'!$B$12:$B$461,$B174,'R-Existing'!X$12:X$461)</f>
        <v>#N/A</v>
      </c>
      <c r="Y174" s="37">
        <f>SUMIF('R-Existing'!$B$12:$B$461,$B174,'R-Existing'!Y$12:Y$461)</f>
        <v>0</v>
      </c>
      <c r="Z174" s="37">
        <f>SUMIF('R-Existing'!$B$12:$B$461,$B174,'R-Existing'!Z$12:Z$461)</f>
        <v>0</v>
      </c>
      <c r="AA174" s="37">
        <f>SUMIF('R-Existing'!$B$12:$B$461,$B174,'R-Existing'!AA$12:AA$461)</f>
        <v>0</v>
      </c>
      <c r="AB174" s="37">
        <f>SUMIF('R-Existing'!$B$12:$B$461,$B174,'R-Existing'!AB$12:AB$461)</f>
        <v>0</v>
      </c>
      <c r="AC174" s="37">
        <f>SUMIF('R-Existing'!$B$12:$B$461,$B174,'R-Existing'!AC$12:AC$461)</f>
        <v>0</v>
      </c>
      <c r="AD174" s="37">
        <f>SUMIF('R-Existing'!$B$12:$B$461,$B174,'R-Existing'!AD$12:AD$461)</f>
        <v>0</v>
      </c>
      <c r="AE174" s="56">
        <f>SUMIF('R-Existing'!$B$12:$B$461,$B174,'R-Existing'!AE$12:AE$461)</f>
        <v>9.6699999999999994E-2</v>
      </c>
      <c r="AF174" s="37">
        <f>SUMIF('R-Existing'!$B$12:$B$461,$B174,'R-Existing'!AF$12:AF$461)</f>
        <v>0</v>
      </c>
      <c r="AG174" s="37">
        <f>SUMIF('R-Existing'!$B$12:$B$461,$B174,'R-Existing'!AG$12:AG$461)</f>
        <v>0</v>
      </c>
      <c r="AH174" s="37">
        <f>SUMIF('R-Existing'!$B$12:$B$461,$B174,'R-Existing'!AH$12:AH$461)</f>
        <v>0</v>
      </c>
      <c r="AI174" s="37">
        <f>SUMIF('R-Existing'!$B$12:$B$461,$B174,'R-Existing'!AI$12:AI$461)</f>
        <v>0</v>
      </c>
      <c r="AJ174" s="37">
        <f>SUMIF('R-Existing'!$B$12:$B$461,$B174,'R-Existing'!AJ$12:AJ$461)</f>
        <v>0</v>
      </c>
      <c r="AK174" s="37">
        <f>SUMIF('R-Existing'!$B$12:$B$461,$B174,'R-Existing'!AK$12:AK$461)</f>
        <v>0</v>
      </c>
      <c r="AL174" s="37">
        <f>SUMIF('R-Existing'!$B$12:$B$461,$B174,'R-Existing'!AL$12:AL$461)</f>
        <v>0</v>
      </c>
      <c r="AM174" s="37">
        <f>SUMIF('R-Existing'!$B$12:$B$461,$B174,'R-Existing'!AM$12:AM$461)</f>
        <v>0</v>
      </c>
      <c r="AN174" s="37">
        <f>SUMIF('R-Existing'!$B$12:$B$461,$B174,'R-Existing'!AN$12:AN$461)</f>
        <v>0</v>
      </c>
      <c r="AO174" s="37"/>
      <c r="AP174" s="37"/>
    </row>
    <row r="175" spans="1:42" x14ac:dyDescent="0.2">
      <c r="A175" s="1">
        <f t="shared" si="8"/>
        <v>11</v>
      </c>
      <c r="B175" s="101">
        <f t="shared" si="10"/>
        <v>48182</v>
      </c>
      <c r="C175" s="37">
        <f>SUMIF('R-Existing'!$B$12:$B$461,$B175,'R-Existing'!C$12:C$461)</f>
        <v>0</v>
      </c>
      <c r="D175" s="37">
        <f>SUMIF('R-Existing'!$B$12:$B$461,$B175,'R-Existing'!D$12:D$461)</f>
        <v>1934854.6</v>
      </c>
      <c r="E175" s="37">
        <f>SUMIF('R-Existing'!$B$12:$B$461,$B175,'R-Existing'!E$12:E$461)</f>
        <v>0</v>
      </c>
      <c r="F175" s="37">
        <f>SUMIF('R-Existing'!$B$12:$B$461,$B175,'R-Existing'!F$12:F$461)</f>
        <v>0</v>
      </c>
      <c r="G175" s="37">
        <f>SUMIF('R-Existing'!$B$12:$B$461,$B175,'R-Existing'!G$12:G$461)</f>
        <v>0</v>
      </c>
      <c r="H175" s="37">
        <f>SUMIF('R-Existing'!$B$12:$B$461,$B175,'R-Existing'!H$12:H$461)</f>
        <v>0</v>
      </c>
      <c r="I175" s="37">
        <f>SUMIF('R-Existing'!$B$12:$B$461,$B175,'R-Existing'!I$12:I$461)</f>
        <v>0</v>
      </c>
      <c r="J175" s="37">
        <f>SUMIF('R-Existing'!$B$12:$B$461,$B175,'R-Existing'!J$12:J$461)</f>
        <v>0</v>
      </c>
      <c r="K175" s="37">
        <f>SUMIF('R-Existing'!$B$12:$B$461,$B175,'R-Existing'!K$12:K$461)</f>
        <v>0</v>
      </c>
      <c r="L175" s="37">
        <f>SUMIF('R-Existing'!$B$12:$B$461,$B175,'R-Existing'!L$12:L$461)</f>
        <v>0</v>
      </c>
      <c r="M175" s="37">
        <f>SUMIF('R-Existing'!$B$12:$B$461,$B175,'R-Existing'!M$12:M$461)</f>
        <v>0</v>
      </c>
      <c r="N175" s="37">
        <f>SUMIF('R-Existing'!$B$12:$B$461,$B175,'R-Existing'!N$12:N$461)</f>
        <v>0</v>
      </c>
      <c r="O175" s="37">
        <f>SUMIF('R-Existing'!$B$12:$B$461,$B175,'R-Existing'!O$12:O$461)</f>
        <v>0</v>
      </c>
      <c r="P175" s="37">
        <f>SUMIF('R-Existing'!$B$12:$B$461,$B175,'R-Existing'!P$12:P$461)</f>
        <v>0</v>
      </c>
      <c r="Q175" s="37">
        <f>SUMIF('R-Existing'!$B$12:$B$461,$B175,'R-Existing'!Q$12:Q$461)</f>
        <v>0</v>
      </c>
      <c r="R175" s="37">
        <f>SUMIF('R-Existing'!$B$12:$B$461,$B175,'R-Existing'!R$12:R$461)</f>
        <v>0</v>
      </c>
      <c r="S175" s="37">
        <f>SUMIF('R-Existing'!$B$12:$B$461,$B175,'R-Existing'!S$12:S$461)</f>
        <v>0</v>
      </c>
      <c r="T175" s="37">
        <f>SUMIF('R-Existing'!$B$12:$B$461,$B175,'R-Existing'!T$12:T$461)</f>
        <v>0</v>
      </c>
      <c r="U175" s="37">
        <f>SUMIF('R-Existing'!$B$12:$B$461,$B175,'R-Existing'!U$12:U$461)</f>
        <v>1</v>
      </c>
      <c r="V175" s="37">
        <f>SUMIF('R-Existing'!$B$12:$B$461,$B175,'R-Existing'!V$12:V$461)</f>
        <v>0</v>
      </c>
      <c r="W175" s="37">
        <f>SUMIF('R-Existing'!$B$12:$B$461,$B175,'R-Existing'!W$12:W$461)</f>
        <v>0</v>
      </c>
      <c r="X175" s="37" t="e">
        <f>SUMIF('R-Existing'!$B$12:$B$461,$B175,'R-Existing'!X$12:X$461)</f>
        <v>#N/A</v>
      </c>
      <c r="Y175" s="37">
        <f>SUMIF('R-Existing'!$B$12:$B$461,$B175,'R-Existing'!Y$12:Y$461)</f>
        <v>0</v>
      </c>
      <c r="Z175" s="37">
        <f>SUMIF('R-Existing'!$B$12:$B$461,$B175,'R-Existing'!Z$12:Z$461)</f>
        <v>0</v>
      </c>
      <c r="AA175" s="37">
        <f>SUMIF('R-Existing'!$B$12:$B$461,$B175,'R-Existing'!AA$12:AA$461)</f>
        <v>0</v>
      </c>
      <c r="AB175" s="37">
        <f>SUMIF('R-Existing'!$B$12:$B$461,$B175,'R-Existing'!AB$12:AB$461)</f>
        <v>0</v>
      </c>
      <c r="AC175" s="37">
        <f>SUMIF('R-Existing'!$B$12:$B$461,$B175,'R-Existing'!AC$12:AC$461)</f>
        <v>0</v>
      </c>
      <c r="AD175" s="37">
        <f>SUMIF('R-Existing'!$B$12:$B$461,$B175,'R-Existing'!AD$12:AD$461)</f>
        <v>0</v>
      </c>
      <c r="AE175" s="56">
        <f>SUMIF('R-Existing'!$B$12:$B$461,$B175,'R-Existing'!AE$12:AE$461)</f>
        <v>9.6699999999999994E-2</v>
      </c>
      <c r="AF175" s="37">
        <f>SUMIF('R-Existing'!$B$12:$B$461,$B175,'R-Existing'!AF$12:AF$461)</f>
        <v>0</v>
      </c>
      <c r="AG175" s="37">
        <f>SUMIF('R-Existing'!$B$12:$B$461,$B175,'R-Existing'!AG$12:AG$461)</f>
        <v>0</v>
      </c>
      <c r="AH175" s="37">
        <f>SUMIF('R-Existing'!$B$12:$B$461,$B175,'R-Existing'!AH$12:AH$461)</f>
        <v>0</v>
      </c>
      <c r="AI175" s="37">
        <f>SUMIF('R-Existing'!$B$12:$B$461,$B175,'R-Existing'!AI$12:AI$461)</f>
        <v>0</v>
      </c>
      <c r="AJ175" s="37">
        <f>SUMIF('R-Existing'!$B$12:$B$461,$B175,'R-Existing'!AJ$12:AJ$461)</f>
        <v>0</v>
      </c>
      <c r="AK175" s="37">
        <f>SUMIF('R-Existing'!$B$12:$B$461,$B175,'R-Existing'!AK$12:AK$461)</f>
        <v>0</v>
      </c>
      <c r="AL175" s="37">
        <f>SUMIF('R-Existing'!$B$12:$B$461,$B175,'R-Existing'!AL$12:AL$461)</f>
        <v>0</v>
      </c>
      <c r="AM175" s="37">
        <f>SUMIF('R-Existing'!$B$12:$B$461,$B175,'R-Existing'!AM$12:AM$461)</f>
        <v>0</v>
      </c>
      <c r="AN175" s="37">
        <f>SUMIF('R-Existing'!$B$12:$B$461,$B175,'R-Existing'!AN$12:AN$461)</f>
        <v>0</v>
      </c>
      <c r="AO175" s="37"/>
      <c r="AP175" s="37"/>
    </row>
    <row r="176" spans="1:42" x14ac:dyDescent="0.2">
      <c r="A176" s="1">
        <f t="shared" si="8"/>
        <v>12</v>
      </c>
      <c r="B176" s="101">
        <f t="shared" si="10"/>
        <v>48213</v>
      </c>
      <c r="C176" s="37">
        <f>SUMIF('R-Existing'!$B$12:$B$461,$B176,'R-Existing'!C$12:C$461)</f>
        <v>0</v>
      </c>
      <c r="D176" s="37">
        <f>SUMIF('R-Existing'!$B$12:$B$461,$B176,'R-Existing'!D$12:D$461)</f>
        <v>1934854.6</v>
      </c>
      <c r="E176" s="37">
        <f>SUMIF('R-Existing'!$B$12:$B$461,$B176,'R-Existing'!E$12:E$461)</f>
        <v>0</v>
      </c>
      <c r="F176" s="37">
        <f>SUMIF('R-Existing'!$B$12:$B$461,$B176,'R-Existing'!F$12:F$461)</f>
        <v>0</v>
      </c>
      <c r="G176" s="37">
        <f>SUMIF('R-Existing'!$B$12:$B$461,$B176,'R-Existing'!G$12:G$461)</f>
        <v>0</v>
      </c>
      <c r="H176" s="37">
        <f>SUMIF('R-Existing'!$B$12:$B$461,$B176,'R-Existing'!H$12:H$461)</f>
        <v>0</v>
      </c>
      <c r="I176" s="37">
        <f>SUMIF('R-Existing'!$B$12:$B$461,$B176,'R-Existing'!I$12:I$461)</f>
        <v>0</v>
      </c>
      <c r="J176" s="37">
        <f>SUMIF('R-Existing'!$B$12:$B$461,$B176,'R-Existing'!J$12:J$461)</f>
        <v>0</v>
      </c>
      <c r="K176" s="37">
        <f>SUMIF('R-Existing'!$B$12:$B$461,$B176,'R-Existing'!K$12:K$461)</f>
        <v>0</v>
      </c>
      <c r="L176" s="37">
        <f>SUMIF('R-Existing'!$B$12:$B$461,$B176,'R-Existing'!L$12:L$461)</f>
        <v>0</v>
      </c>
      <c r="M176" s="37">
        <f>SUMIF('R-Existing'!$B$12:$B$461,$B176,'R-Existing'!M$12:M$461)</f>
        <v>0</v>
      </c>
      <c r="N176" s="37">
        <f>SUMIF('R-Existing'!$B$12:$B$461,$B176,'R-Existing'!N$12:N$461)</f>
        <v>0</v>
      </c>
      <c r="O176" s="37">
        <f>SUMIF('R-Existing'!$B$12:$B$461,$B176,'R-Existing'!O$12:O$461)</f>
        <v>0</v>
      </c>
      <c r="P176" s="37">
        <f>SUMIF('R-Existing'!$B$12:$B$461,$B176,'R-Existing'!P$12:P$461)</f>
        <v>0</v>
      </c>
      <c r="Q176" s="37">
        <f>SUMIF('R-Existing'!$B$12:$B$461,$B176,'R-Existing'!Q$12:Q$461)</f>
        <v>0</v>
      </c>
      <c r="R176" s="37">
        <f>SUMIF('R-Existing'!$B$12:$B$461,$B176,'R-Existing'!R$12:R$461)</f>
        <v>0</v>
      </c>
      <c r="S176" s="37">
        <f>SUMIF('R-Existing'!$B$12:$B$461,$B176,'R-Existing'!S$12:S$461)</f>
        <v>0</v>
      </c>
      <c r="T176" s="37">
        <f>SUMIF('R-Existing'!$B$12:$B$461,$B176,'R-Existing'!T$12:T$461)</f>
        <v>0</v>
      </c>
      <c r="U176" s="37">
        <f>SUMIF('R-Existing'!$B$12:$B$461,$B176,'R-Existing'!U$12:U$461)</f>
        <v>1</v>
      </c>
      <c r="V176" s="37">
        <f>SUMIF('R-Existing'!$B$12:$B$461,$B176,'R-Existing'!V$12:V$461)</f>
        <v>0</v>
      </c>
      <c r="W176" s="37">
        <f>SUMIF('R-Existing'!$B$12:$B$461,$B176,'R-Existing'!W$12:W$461)</f>
        <v>0</v>
      </c>
      <c r="X176" s="37" t="e">
        <f>SUMIF('R-Existing'!$B$12:$B$461,$B176,'R-Existing'!X$12:X$461)</f>
        <v>#N/A</v>
      </c>
      <c r="Y176" s="37">
        <f>SUMIF('R-Existing'!$B$12:$B$461,$B176,'R-Existing'!Y$12:Y$461)</f>
        <v>0</v>
      </c>
      <c r="Z176" s="37">
        <f>SUMIF('R-Existing'!$B$12:$B$461,$B176,'R-Existing'!Z$12:Z$461)</f>
        <v>0</v>
      </c>
      <c r="AA176" s="37">
        <f>SUMIF('R-Existing'!$B$12:$B$461,$B176,'R-Existing'!AA$12:AA$461)</f>
        <v>0</v>
      </c>
      <c r="AB176" s="37">
        <f>SUMIF('R-Existing'!$B$12:$B$461,$B176,'R-Existing'!AB$12:AB$461)</f>
        <v>0</v>
      </c>
      <c r="AC176" s="37">
        <f>SUMIF('R-Existing'!$B$12:$B$461,$B176,'R-Existing'!AC$12:AC$461)</f>
        <v>0</v>
      </c>
      <c r="AD176" s="37">
        <f>SUMIF('R-Existing'!$B$12:$B$461,$B176,'R-Existing'!AD$12:AD$461)</f>
        <v>0</v>
      </c>
      <c r="AE176" s="56">
        <f>SUMIF('R-Existing'!$B$12:$B$461,$B176,'R-Existing'!AE$12:AE$461)</f>
        <v>9.6699999999999994E-2</v>
      </c>
      <c r="AF176" s="37">
        <f>SUMIF('R-Existing'!$B$12:$B$461,$B176,'R-Existing'!AF$12:AF$461)</f>
        <v>0</v>
      </c>
      <c r="AG176" s="37">
        <f>SUMIF('R-Existing'!$B$12:$B$461,$B176,'R-Existing'!AG$12:AG$461)</f>
        <v>0</v>
      </c>
      <c r="AH176" s="37">
        <f>SUMIF('R-Existing'!$B$12:$B$461,$B176,'R-Existing'!AH$12:AH$461)</f>
        <v>0</v>
      </c>
      <c r="AI176" s="37">
        <f>SUMIF('R-Existing'!$B$12:$B$461,$B176,'R-Existing'!AI$12:AI$461)</f>
        <v>0</v>
      </c>
      <c r="AJ176" s="37">
        <f>SUMIF('R-Existing'!$B$12:$B$461,$B176,'R-Existing'!AJ$12:AJ$461)</f>
        <v>0</v>
      </c>
      <c r="AK176" s="37">
        <f>SUMIF('R-Existing'!$B$12:$B$461,$B176,'R-Existing'!AK$12:AK$461)</f>
        <v>0</v>
      </c>
      <c r="AL176" s="37">
        <f>SUMIF('R-Existing'!$B$12:$B$461,$B176,'R-Existing'!AL$12:AL$461)</f>
        <v>0</v>
      </c>
      <c r="AM176" s="37">
        <f>SUMIF('R-Existing'!$B$12:$B$461,$B176,'R-Existing'!AM$12:AM$461)</f>
        <v>0</v>
      </c>
      <c r="AN176" s="37">
        <f>SUMIF('R-Existing'!$B$12:$B$461,$B176,'R-Existing'!AN$12:AN$461)</f>
        <v>0</v>
      </c>
      <c r="AO176" s="37"/>
      <c r="AP176" s="37"/>
    </row>
    <row r="177" spans="1:42" x14ac:dyDescent="0.2">
      <c r="A177" s="1">
        <f t="shared" si="8"/>
        <v>1</v>
      </c>
      <c r="B177" s="101">
        <f t="shared" si="10"/>
        <v>48244</v>
      </c>
      <c r="C177" s="37">
        <f>SUMIF('R-Existing'!$B$12:$B$461,$B177,'R-Existing'!C$12:C$461)</f>
        <v>0</v>
      </c>
      <c r="D177" s="37">
        <f>SUMIF('R-Existing'!$B$12:$B$461,$B177,'R-Existing'!D$12:D$461)</f>
        <v>1934854.6</v>
      </c>
      <c r="E177" s="37">
        <f>SUMIF('R-Existing'!$B$12:$B$461,$B177,'R-Existing'!E$12:E$461)</f>
        <v>0</v>
      </c>
      <c r="F177" s="37">
        <f>SUMIF('R-Existing'!$B$12:$B$461,$B177,'R-Existing'!F$12:F$461)</f>
        <v>0</v>
      </c>
      <c r="G177" s="37">
        <f>SUMIF('R-Existing'!$B$12:$B$461,$B177,'R-Existing'!G$12:G$461)</f>
        <v>0</v>
      </c>
      <c r="H177" s="37">
        <f>SUMIF('R-Existing'!$B$12:$B$461,$B177,'R-Existing'!H$12:H$461)</f>
        <v>0</v>
      </c>
      <c r="I177" s="37">
        <f>SUMIF('R-Existing'!$B$12:$B$461,$B177,'R-Existing'!I$12:I$461)</f>
        <v>0</v>
      </c>
      <c r="J177" s="37">
        <f>SUMIF('R-Existing'!$B$12:$B$461,$B177,'R-Existing'!J$12:J$461)</f>
        <v>0</v>
      </c>
      <c r="K177" s="37">
        <f>SUMIF('R-Existing'!$B$12:$B$461,$B177,'R-Existing'!K$12:K$461)</f>
        <v>0</v>
      </c>
      <c r="L177" s="37">
        <f>SUMIF('R-Existing'!$B$12:$B$461,$B177,'R-Existing'!L$12:L$461)</f>
        <v>0</v>
      </c>
      <c r="M177" s="37">
        <f>SUMIF('R-Existing'!$B$12:$B$461,$B177,'R-Existing'!M$12:M$461)</f>
        <v>0</v>
      </c>
      <c r="N177" s="37">
        <f>SUMIF('R-Existing'!$B$12:$B$461,$B177,'R-Existing'!N$12:N$461)</f>
        <v>0</v>
      </c>
      <c r="O177" s="37">
        <f>SUMIF('R-Existing'!$B$12:$B$461,$B177,'R-Existing'!O$12:O$461)</f>
        <v>0</v>
      </c>
      <c r="P177" s="37">
        <f>SUMIF('R-Existing'!$B$12:$B$461,$B177,'R-Existing'!P$12:P$461)</f>
        <v>0</v>
      </c>
      <c r="Q177" s="37">
        <f>SUMIF('R-Existing'!$B$12:$B$461,$B177,'R-Existing'!Q$12:Q$461)</f>
        <v>0</v>
      </c>
      <c r="R177" s="37">
        <f>SUMIF('R-Existing'!$B$12:$B$461,$B177,'R-Existing'!R$12:R$461)</f>
        <v>0</v>
      </c>
      <c r="S177" s="37">
        <f>SUMIF('R-Existing'!$B$12:$B$461,$B177,'R-Existing'!S$12:S$461)</f>
        <v>0</v>
      </c>
      <c r="T177" s="37">
        <f>SUMIF('R-Existing'!$B$12:$B$461,$B177,'R-Existing'!T$12:T$461)</f>
        <v>0</v>
      </c>
      <c r="U177" s="37">
        <f>SUMIF('R-Existing'!$B$12:$B$461,$B177,'R-Existing'!U$12:U$461)</f>
        <v>1</v>
      </c>
      <c r="V177" s="37">
        <f>SUMIF('R-Existing'!$B$12:$B$461,$B177,'R-Existing'!V$12:V$461)</f>
        <v>0</v>
      </c>
      <c r="W177" s="37">
        <f>SUMIF('R-Existing'!$B$12:$B$461,$B177,'R-Existing'!W$12:W$461)</f>
        <v>0</v>
      </c>
      <c r="X177" s="37" t="e">
        <f>SUMIF('R-Existing'!$B$12:$B$461,$B177,'R-Existing'!X$12:X$461)</f>
        <v>#N/A</v>
      </c>
      <c r="Y177" s="37">
        <f>SUMIF('R-Existing'!$B$12:$B$461,$B177,'R-Existing'!Y$12:Y$461)</f>
        <v>0</v>
      </c>
      <c r="Z177" s="37">
        <f>SUMIF('R-Existing'!$B$12:$B$461,$B177,'R-Existing'!Z$12:Z$461)</f>
        <v>0</v>
      </c>
      <c r="AA177" s="37">
        <f>SUMIF('R-Existing'!$B$12:$B$461,$B177,'R-Existing'!AA$12:AA$461)</f>
        <v>0</v>
      </c>
      <c r="AB177" s="37">
        <f>SUMIF('R-Existing'!$B$12:$B$461,$B177,'R-Existing'!AB$12:AB$461)</f>
        <v>0</v>
      </c>
      <c r="AC177" s="37">
        <f>SUMIF('R-Existing'!$B$12:$B$461,$B177,'R-Existing'!AC$12:AC$461)</f>
        <v>0</v>
      </c>
      <c r="AD177" s="37">
        <f>SUMIF('R-Existing'!$B$12:$B$461,$B177,'R-Existing'!AD$12:AD$461)</f>
        <v>0</v>
      </c>
      <c r="AE177" s="56">
        <f>SUMIF('R-Existing'!$B$12:$B$461,$B177,'R-Existing'!AE$12:AE$461)</f>
        <v>9.6699999999999994E-2</v>
      </c>
      <c r="AF177" s="37">
        <f>SUMIF('R-Existing'!$B$12:$B$461,$B177,'R-Existing'!AF$12:AF$461)</f>
        <v>0</v>
      </c>
      <c r="AG177" s="37">
        <f>SUMIF('R-Existing'!$B$12:$B$461,$B177,'R-Existing'!AG$12:AG$461)</f>
        <v>0</v>
      </c>
      <c r="AH177" s="37">
        <f>SUMIF('R-Existing'!$B$12:$B$461,$B177,'R-Existing'!AH$12:AH$461)</f>
        <v>0</v>
      </c>
      <c r="AI177" s="37">
        <f>SUMIF('R-Existing'!$B$12:$B$461,$B177,'R-Existing'!AI$12:AI$461)</f>
        <v>0</v>
      </c>
      <c r="AJ177" s="37">
        <f>SUMIF('R-Existing'!$B$12:$B$461,$B177,'R-Existing'!AJ$12:AJ$461)</f>
        <v>0</v>
      </c>
      <c r="AK177" s="37">
        <f>SUMIF('R-Existing'!$B$12:$B$461,$B177,'R-Existing'!AK$12:AK$461)</f>
        <v>0</v>
      </c>
      <c r="AL177" s="37">
        <f>SUMIF('R-Existing'!$B$12:$B$461,$B177,'R-Existing'!AL$12:AL$461)</f>
        <v>0</v>
      </c>
      <c r="AM177" s="37">
        <f>SUMIF('R-Existing'!$B$12:$B$461,$B177,'R-Existing'!AM$12:AM$461)</f>
        <v>0</v>
      </c>
      <c r="AN177" s="37">
        <f>SUMIF('R-Existing'!$B$12:$B$461,$B177,'R-Existing'!AN$12:AN$461)</f>
        <v>0</v>
      </c>
      <c r="AO177" s="37"/>
      <c r="AP177" s="37"/>
    </row>
    <row r="178" spans="1:42" x14ac:dyDescent="0.2">
      <c r="A178" s="1">
        <f t="shared" si="8"/>
        <v>2</v>
      </c>
      <c r="B178" s="101">
        <f t="shared" si="10"/>
        <v>48273</v>
      </c>
      <c r="C178" s="37">
        <f>SUMIF('R-Existing'!$B$12:$B$461,$B178,'R-Existing'!C$12:C$461)</f>
        <v>0</v>
      </c>
      <c r="D178" s="37">
        <f>SUMIF('R-Existing'!$B$12:$B$461,$B178,'R-Existing'!D$12:D$461)</f>
        <v>1934854.6</v>
      </c>
      <c r="E178" s="37">
        <f>SUMIF('R-Existing'!$B$12:$B$461,$B178,'R-Existing'!E$12:E$461)</f>
        <v>0</v>
      </c>
      <c r="F178" s="37">
        <f>SUMIF('R-Existing'!$B$12:$B$461,$B178,'R-Existing'!F$12:F$461)</f>
        <v>0</v>
      </c>
      <c r="G178" s="37">
        <f>SUMIF('R-Existing'!$B$12:$B$461,$B178,'R-Existing'!G$12:G$461)</f>
        <v>0</v>
      </c>
      <c r="H178" s="37">
        <f>SUMIF('R-Existing'!$B$12:$B$461,$B178,'R-Existing'!H$12:H$461)</f>
        <v>0</v>
      </c>
      <c r="I178" s="37">
        <f>SUMIF('R-Existing'!$B$12:$B$461,$B178,'R-Existing'!I$12:I$461)</f>
        <v>0</v>
      </c>
      <c r="J178" s="37">
        <f>SUMIF('R-Existing'!$B$12:$B$461,$B178,'R-Existing'!J$12:J$461)</f>
        <v>0</v>
      </c>
      <c r="K178" s="37">
        <f>SUMIF('R-Existing'!$B$12:$B$461,$B178,'R-Existing'!K$12:K$461)</f>
        <v>0</v>
      </c>
      <c r="L178" s="37">
        <f>SUMIF('R-Existing'!$B$12:$B$461,$B178,'R-Existing'!L$12:L$461)</f>
        <v>0</v>
      </c>
      <c r="M178" s="37">
        <f>SUMIF('R-Existing'!$B$12:$B$461,$B178,'R-Existing'!M$12:M$461)</f>
        <v>0</v>
      </c>
      <c r="N178" s="37">
        <f>SUMIF('R-Existing'!$B$12:$B$461,$B178,'R-Existing'!N$12:N$461)</f>
        <v>0</v>
      </c>
      <c r="O178" s="37">
        <f>SUMIF('R-Existing'!$B$12:$B$461,$B178,'R-Existing'!O$12:O$461)</f>
        <v>0</v>
      </c>
      <c r="P178" s="37">
        <f>SUMIF('R-Existing'!$B$12:$B$461,$B178,'R-Existing'!P$12:P$461)</f>
        <v>0</v>
      </c>
      <c r="Q178" s="37">
        <f>SUMIF('R-Existing'!$B$12:$B$461,$B178,'R-Existing'!Q$12:Q$461)</f>
        <v>0</v>
      </c>
      <c r="R178" s="37">
        <f>SUMIF('R-Existing'!$B$12:$B$461,$B178,'R-Existing'!R$12:R$461)</f>
        <v>0</v>
      </c>
      <c r="S178" s="37">
        <f>SUMIF('R-Existing'!$B$12:$B$461,$B178,'R-Existing'!S$12:S$461)</f>
        <v>0</v>
      </c>
      <c r="T178" s="37">
        <f>SUMIF('R-Existing'!$B$12:$B$461,$B178,'R-Existing'!T$12:T$461)</f>
        <v>0</v>
      </c>
      <c r="U178" s="37">
        <f>SUMIF('R-Existing'!$B$12:$B$461,$B178,'R-Existing'!U$12:U$461)</f>
        <v>1</v>
      </c>
      <c r="V178" s="37">
        <f>SUMIF('R-Existing'!$B$12:$B$461,$B178,'R-Existing'!V$12:V$461)</f>
        <v>0</v>
      </c>
      <c r="W178" s="37">
        <f>SUMIF('R-Existing'!$B$12:$B$461,$B178,'R-Existing'!W$12:W$461)</f>
        <v>0</v>
      </c>
      <c r="X178" s="37" t="e">
        <f>SUMIF('R-Existing'!$B$12:$B$461,$B178,'R-Existing'!X$12:X$461)</f>
        <v>#N/A</v>
      </c>
      <c r="Y178" s="37">
        <f>SUMIF('R-Existing'!$B$12:$B$461,$B178,'R-Existing'!Y$12:Y$461)</f>
        <v>0</v>
      </c>
      <c r="Z178" s="37">
        <f>SUMIF('R-Existing'!$B$12:$B$461,$B178,'R-Existing'!Z$12:Z$461)</f>
        <v>0</v>
      </c>
      <c r="AA178" s="37">
        <f>SUMIF('R-Existing'!$B$12:$B$461,$B178,'R-Existing'!AA$12:AA$461)</f>
        <v>0</v>
      </c>
      <c r="AB178" s="37">
        <f>SUMIF('R-Existing'!$B$12:$B$461,$B178,'R-Existing'!AB$12:AB$461)</f>
        <v>0</v>
      </c>
      <c r="AC178" s="37">
        <f>SUMIF('R-Existing'!$B$12:$B$461,$B178,'R-Existing'!AC$12:AC$461)</f>
        <v>0</v>
      </c>
      <c r="AD178" s="37">
        <f>SUMIF('R-Existing'!$B$12:$B$461,$B178,'R-Existing'!AD$12:AD$461)</f>
        <v>0</v>
      </c>
      <c r="AE178" s="56">
        <f>SUMIF('R-Existing'!$B$12:$B$461,$B178,'R-Existing'!AE$12:AE$461)</f>
        <v>9.6699999999999994E-2</v>
      </c>
      <c r="AF178" s="37">
        <f>SUMIF('R-Existing'!$B$12:$B$461,$B178,'R-Existing'!AF$12:AF$461)</f>
        <v>0</v>
      </c>
      <c r="AG178" s="37">
        <f>SUMIF('R-Existing'!$B$12:$B$461,$B178,'R-Existing'!AG$12:AG$461)</f>
        <v>0</v>
      </c>
      <c r="AH178" s="37">
        <f>SUMIF('R-Existing'!$B$12:$B$461,$B178,'R-Existing'!AH$12:AH$461)</f>
        <v>0</v>
      </c>
      <c r="AI178" s="37">
        <f>SUMIF('R-Existing'!$B$12:$B$461,$B178,'R-Existing'!AI$12:AI$461)</f>
        <v>0</v>
      </c>
      <c r="AJ178" s="37">
        <f>SUMIF('R-Existing'!$B$12:$B$461,$B178,'R-Existing'!AJ$12:AJ$461)</f>
        <v>0</v>
      </c>
      <c r="AK178" s="37">
        <f>SUMIF('R-Existing'!$B$12:$B$461,$B178,'R-Existing'!AK$12:AK$461)</f>
        <v>0</v>
      </c>
      <c r="AL178" s="37">
        <f>SUMIF('R-Existing'!$B$12:$B$461,$B178,'R-Existing'!AL$12:AL$461)</f>
        <v>0</v>
      </c>
      <c r="AM178" s="37">
        <f>SUMIF('R-Existing'!$B$12:$B$461,$B178,'R-Existing'!AM$12:AM$461)</f>
        <v>0</v>
      </c>
      <c r="AN178" s="37">
        <f>SUMIF('R-Existing'!$B$12:$B$461,$B178,'R-Existing'!AN$12:AN$461)</f>
        <v>0</v>
      </c>
      <c r="AO178" s="37"/>
      <c r="AP178" s="37"/>
    </row>
    <row r="179" spans="1:42" x14ac:dyDescent="0.2">
      <c r="A179" s="1">
        <f t="shared" si="8"/>
        <v>3</v>
      </c>
      <c r="B179" s="101">
        <f t="shared" si="10"/>
        <v>48304</v>
      </c>
      <c r="C179" s="37">
        <f>SUMIF('R-Existing'!$B$12:$B$461,$B179,'R-Existing'!C$12:C$461)</f>
        <v>0</v>
      </c>
      <c r="D179" s="37">
        <f>SUMIF('R-Existing'!$B$12:$B$461,$B179,'R-Existing'!D$12:D$461)</f>
        <v>1934854.6</v>
      </c>
      <c r="E179" s="37">
        <f>SUMIF('R-Existing'!$B$12:$B$461,$B179,'R-Existing'!E$12:E$461)</f>
        <v>0</v>
      </c>
      <c r="F179" s="37">
        <f>SUMIF('R-Existing'!$B$12:$B$461,$B179,'R-Existing'!F$12:F$461)</f>
        <v>0</v>
      </c>
      <c r="G179" s="37">
        <f>SUMIF('R-Existing'!$B$12:$B$461,$B179,'R-Existing'!G$12:G$461)</f>
        <v>0</v>
      </c>
      <c r="H179" s="37">
        <f>SUMIF('R-Existing'!$B$12:$B$461,$B179,'R-Existing'!H$12:H$461)</f>
        <v>0</v>
      </c>
      <c r="I179" s="37">
        <f>SUMIF('R-Existing'!$B$12:$B$461,$B179,'R-Existing'!I$12:I$461)</f>
        <v>0</v>
      </c>
      <c r="J179" s="37">
        <f>SUMIF('R-Existing'!$B$12:$B$461,$B179,'R-Existing'!J$12:J$461)</f>
        <v>0</v>
      </c>
      <c r="K179" s="37">
        <f>SUMIF('R-Existing'!$B$12:$B$461,$B179,'R-Existing'!K$12:K$461)</f>
        <v>0</v>
      </c>
      <c r="L179" s="37">
        <f>SUMIF('R-Existing'!$B$12:$B$461,$B179,'R-Existing'!L$12:L$461)</f>
        <v>0</v>
      </c>
      <c r="M179" s="37">
        <f>SUMIF('R-Existing'!$B$12:$B$461,$B179,'R-Existing'!M$12:M$461)</f>
        <v>0</v>
      </c>
      <c r="N179" s="37">
        <f>SUMIF('R-Existing'!$B$12:$B$461,$B179,'R-Existing'!N$12:N$461)</f>
        <v>0</v>
      </c>
      <c r="O179" s="37">
        <f>SUMIF('R-Existing'!$B$12:$B$461,$B179,'R-Existing'!O$12:O$461)</f>
        <v>0</v>
      </c>
      <c r="P179" s="37">
        <f>SUMIF('R-Existing'!$B$12:$B$461,$B179,'R-Existing'!P$12:P$461)</f>
        <v>0</v>
      </c>
      <c r="Q179" s="37">
        <f>SUMIF('R-Existing'!$B$12:$B$461,$B179,'R-Existing'!Q$12:Q$461)</f>
        <v>0</v>
      </c>
      <c r="R179" s="37">
        <f>SUMIF('R-Existing'!$B$12:$B$461,$B179,'R-Existing'!R$12:R$461)</f>
        <v>0</v>
      </c>
      <c r="S179" s="37">
        <f>SUMIF('R-Existing'!$B$12:$B$461,$B179,'R-Existing'!S$12:S$461)</f>
        <v>0</v>
      </c>
      <c r="T179" s="37">
        <f>SUMIF('R-Existing'!$B$12:$B$461,$B179,'R-Existing'!T$12:T$461)</f>
        <v>0</v>
      </c>
      <c r="U179" s="37">
        <f>SUMIF('R-Existing'!$B$12:$B$461,$B179,'R-Existing'!U$12:U$461)</f>
        <v>1</v>
      </c>
      <c r="V179" s="37">
        <f>SUMIF('R-Existing'!$B$12:$B$461,$B179,'R-Existing'!V$12:V$461)</f>
        <v>0</v>
      </c>
      <c r="W179" s="37">
        <f>SUMIF('R-Existing'!$B$12:$B$461,$B179,'R-Existing'!W$12:W$461)</f>
        <v>0</v>
      </c>
      <c r="X179" s="37" t="e">
        <f>SUMIF('R-Existing'!$B$12:$B$461,$B179,'R-Existing'!X$12:X$461)</f>
        <v>#N/A</v>
      </c>
      <c r="Y179" s="37">
        <f>SUMIF('R-Existing'!$B$12:$B$461,$B179,'R-Existing'!Y$12:Y$461)</f>
        <v>0</v>
      </c>
      <c r="Z179" s="37">
        <f>SUMIF('R-Existing'!$B$12:$B$461,$B179,'R-Existing'!Z$12:Z$461)</f>
        <v>0</v>
      </c>
      <c r="AA179" s="37">
        <f>SUMIF('R-Existing'!$B$12:$B$461,$B179,'R-Existing'!AA$12:AA$461)</f>
        <v>0</v>
      </c>
      <c r="AB179" s="37">
        <f>SUMIF('R-Existing'!$B$12:$B$461,$B179,'R-Existing'!AB$12:AB$461)</f>
        <v>0</v>
      </c>
      <c r="AC179" s="37">
        <f>SUMIF('R-Existing'!$B$12:$B$461,$B179,'R-Existing'!AC$12:AC$461)</f>
        <v>0</v>
      </c>
      <c r="AD179" s="37">
        <f>SUMIF('R-Existing'!$B$12:$B$461,$B179,'R-Existing'!AD$12:AD$461)</f>
        <v>0</v>
      </c>
      <c r="AE179" s="56">
        <f>SUMIF('R-Existing'!$B$12:$B$461,$B179,'R-Existing'!AE$12:AE$461)</f>
        <v>9.6699999999999994E-2</v>
      </c>
      <c r="AF179" s="37">
        <f>SUMIF('R-Existing'!$B$12:$B$461,$B179,'R-Existing'!AF$12:AF$461)</f>
        <v>0</v>
      </c>
      <c r="AG179" s="37">
        <f>SUMIF('R-Existing'!$B$12:$B$461,$B179,'R-Existing'!AG$12:AG$461)</f>
        <v>0</v>
      </c>
      <c r="AH179" s="37">
        <f>SUMIF('R-Existing'!$B$12:$B$461,$B179,'R-Existing'!AH$12:AH$461)</f>
        <v>0</v>
      </c>
      <c r="AI179" s="37">
        <f>SUMIF('R-Existing'!$B$12:$B$461,$B179,'R-Existing'!AI$12:AI$461)</f>
        <v>0</v>
      </c>
      <c r="AJ179" s="37">
        <f>SUMIF('R-Existing'!$B$12:$B$461,$B179,'R-Existing'!AJ$12:AJ$461)</f>
        <v>0</v>
      </c>
      <c r="AK179" s="37">
        <f>SUMIF('R-Existing'!$B$12:$B$461,$B179,'R-Existing'!AK$12:AK$461)</f>
        <v>0</v>
      </c>
      <c r="AL179" s="37">
        <f>SUMIF('R-Existing'!$B$12:$B$461,$B179,'R-Existing'!AL$12:AL$461)</f>
        <v>0</v>
      </c>
      <c r="AM179" s="37">
        <f>SUMIF('R-Existing'!$B$12:$B$461,$B179,'R-Existing'!AM$12:AM$461)</f>
        <v>0</v>
      </c>
      <c r="AN179" s="37">
        <f>SUMIF('R-Existing'!$B$12:$B$461,$B179,'R-Existing'!AN$12:AN$461)</f>
        <v>0</v>
      </c>
      <c r="AO179" s="37"/>
      <c r="AP179" s="37"/>
    </row>
    <row r="180" spans="1:42" x14ac:dyDescent="0.2">
      <c r="A180" s="1">
        <f t="shared" si="8"/>
        <v>4</v>
      </c>
      <c r="B180" s="101">
        <f t="shared" si="10"/>
        <v>48334</v>
      </c>
      <c r="C180" s="37">
        <f>SUMIF('R-Existing'!$B$12:$B$461,$B180,'R-Existing'!C$12:C$461)</f>
        <v>0</v>
      </c>
      <c r="D180" s="37">
        <f>SUMIF('R-Existing'!$B$12:$B$461,$B180,'R-Existing'!D$12:D$461)</f>
        <v>1934854.6</v>
      </c>
      <c r="E180" s="37">
        <f>SUMIF('R-Existing'!$B$12:$B$461,$B180,'R-Existing'!E$12:E$461)</f>
        <v>0</v>
      </c>
      <c r="F180" s="37">
        <f>SUMIF('R-Existing'!$B$12:$B$461,$B180,'R-Existing'!F$12:F$461)</f>
        <v>0</v>
      </c>
      <c r="G180" s="37">
        <f>SUMIF('R-Existing'!$B$12:$B$461,$B180,'R-Existing'!G$12:G$461)</f>
        <v>0</v>
      </c>
      <c r="H180" s="37">
        <f>SUMIF('R-Existing'!$B$12:$B$461,$B180,'R-Existing'!H$12:H$461)</f>
        <v>0</v>
      </c>
      <c r="I180" s="37">
        <f>SUMIF('R-Existing'!$B$12:$B$461,$B180,'R-Existing'!I$12:I$461)</f>
        <v>0</v>
      </c>
      <c r="J180" s="37">
        <f>SUMIF('R-Existing'!$B$12:$B$461,$B180,'R-Existing'!J$12:J$461)</f>
        <v>0</v>
      </c>
      <c r="K180" s="37">
        <f>SUMIF('R-Existing'!$B$12:$B$461,$B180,'R-Existing'!K$12:K$461)</f>
        <v>0</v>
      </c>
      <c r="L180" s="37">
        <f>SUMIF('R-Existing'!$B$12:$B$461,$B180,'R-Existing'!L$12:L$461)</f>
        <v>0</v>
      </c>
      <c r="M180" s="37">
        <f>SUMIF('R-Existing'!$B$12:$B$461,$B180,'R-Existing'!M$12:M$461)</f>
        <v>0</v>
      </c>
      <c r="N180" s="37">
        <f>SUMIF('R-Existing'!$B$12:$B$461,$B180,'R-Existing'!N$12:N$461)</f>
        <v>0</v>
      </c>
      <c r="O180" s="37">
        <f>SUMIF('R-Existing'!$B$12:$B$461,$B180,'R-Existing'!O$12:O$461)</f>
        <v>0</v>
      </c>
      <c r="P180" s="37">
        <f>SUMIF('R-Existing'!$B$12:$B$461,$B180,'R-Existing'!P$12:P$461)</f>
        <v>0</v>
      </c>
      <c r="Q180" s="37">
        <f>SUMIF('R-Existing'!$B$12:$B$461,$B180,'R-Existing'!Q$12:Q$461)</f>
        <v>0</v>
      </c>
      <c r="R180" s="37">
        <f>SUMIF('R-Existing'!$B$12:$B$461,$B180,'R-Existing'!R$12:R$461)</f>
        <v>0</v>
      </c>
      <c r="S180" s="37">
        <f>SUMIF('R-Existing'!$B$12:$B$461,$B180,'R-Existing'!S$12:S$461)</f>
        <v>0</v>
      </c>
      <c r="T180" s="37">
        <f>SUMIF('R-Existing'!$B$12:$B$461,$B180,'R-Existing'!T$12:T$461)</f>
        <v>0</v>
      </c>
      <c r="U180" s="37">
        <f>SUMIF('R-Existing'!$B$12:$B$461,$B180,'R-Existing'!U$12:U$461)</f>
        <v>1</v>
      </c>
      <c r="V180" s="37">
        <f>SUMIF('R-Existing'!$B$12:$B$461,$B180,'R-Existing'!V$12:V$461)</f>
        <v>0</v>
      </c>
      <c r="W180" s="37">
        <f>SUMIF('R-Existing'!$B$12:$B$461,$B180,'R-Existing'!W$12:W$461)</f>
        <v>0</v>
      </c>
      <c r="X180" s="37" t="e">
        <f>SUMIF('R-Existing'!$B$12:$B$461,$B180,'R-Existing'!X$12:X$461)</f>
        <v>#N/A</v>
      </c>
      <c r="Y180" s="37">
        <f>SUMIF('R-Existing'!$B$12:$B$461,$B180,'R-Existing'!Y$12:Y$461)</f>
        <v>0</v>
      </c>
      <c r="Z180" s="37">
        <f>SUMIF('R-Existing'!$B$12:$B$461,$B180,'R-Existing'!Z$12:Z$461)</f>
        <v>0</v>
      </c>
      <c r="AA180" s="37">
        <f>SUMIF('R-Existing'!$B$12:$B$461,$B180,'R-Existing'!AA$12:AA$461)</f>
        <v>0</v>
      </c>
      <c r="AB180" s="37">
        <f>SUMIF('R-Existing'!$B$12:$B$461,$B180,'R-Existing'!AB$12:AB$461)</f>
        <v>0</v>
      </c>
      <c r="AC180" s="37">
        <f>SUMIF('R-Existing'!$B$12:$B$461,$B180,'R-Existing'!AC$12:AC$461)</f>
        <v>0</v>
      </c>
      <c r="AD180" s="37">
        <f>SUMIF('R-Existing'!$B$12:$B$461,$B180,'R-Existing'!AD$12:AD$461)</f>
        <v>0</v>
      </c>
      <c r="AE180" s="56">
        <f>SUMIF('R-Existing'!$B$12:$B$461,$B180,'R-Existing'!AE$12:AE$461)</f>
        <v>9.6699999999999994E-2</v>
      </c>
      <c r="AF180" s="37">
        <f>SUMIF('R-Existing'!$B$12:$B$461,$B180,'R-Existing'!AF$12:AF$461)</f>
        <v>0</v>
      </c>
      <c r="AG180" s="37">
        <f>SUMIF('R-Existing'!$B$12:$B$461,$B180,'R-Existing'!AG$12:AG$461)</f>
        <v>0</v>
      </c>
      <c r="AH180" s="37">
        <f>SUMIF('R-Existing'!$B$12:$B$461,$B180,'R-Existing'!AH$12:AH$461)</f>
        <v>0</v>
      </c>
      <c r="AI180" s="37">
        <f>SUMIF('R-Existing'!$B$12:$B$461,$B180,'R-Existing'!AI$12:AI$461)</f>
        <v>0</v>
      </c>
      <c r="AJ180" s="37">
        <f>SUMIF('R-Existing'!$B$12:$B$461,$B180,'R-Existing'!AJ$12:AJ$461)</f>
        <v>0</v>
      </c>
      <c r="AK180" s="37">
        <f>SUMIF('R-Existing'!$B$12:$B$461,$B180,'R-Existing'!AK$12:AK$461)</f>
        <v>0</v>
      </c>
      <c r="AL180" s="37">
        <f>SUMIF('R-Existing'!$B$12:$B$461,$B180,'R-Existing'!AL$12:AL$461)</f>
        <v>0</v>
      </c>
      <c r="AM180" s="37">
        <f>SUMIF('R-Existing'!$B$12:$B$461,$B180,'R-Existing'!AM$12:AM$461)</f>
        <v>0</v>
      </c>
      <c r="AN180" s="37">
        <f>SUMIF('R-Existing'!$B$12:$B$461,$B180,'R-Existing'!AN$12:AN$461)</f>
        <v>0</v>
      </c>
      <c r="AO180" s="37"/>
      <c r="AP180" s="37"/>
    </row>
    <row r="181" spans="1:42" x14ac:dyDescent="0.2">
      <c r="A181" s="1">
        <f t="shared" si="8"/>
        <v>5</v>
      </c>
      <c r="B181" s="101">
        <f t="shared" si="10"/>
        <v>48365</v>
      </c>
      <c r="C181" s="37">
        <f>SUMIF('R-Existing'!$B$12:$B$461,$B181,'R-Existing'!C$12:C$461)</f>
        <v>0</v>
      </c>
      <c r="D181" s="37">
        <f>SUMIF('R-Existing'!$B$12:$B$461,$B181,'R-Existing'!D$12:D$461)</f>
        <v>1934854.6</v>
      </c>
      <c r="E181" s="37">
        <f>SUMIF('R-Existing'!$B$12:$B$461,$B181,'R-Existing'!E$12:E$461)</f>
        <v>0</v>
      </c>
      <c r="F181" s="37">
        <f>SUMIF('R-Existing'!$B$12:$B$461,$B181,'R-Existing'!F$12:F$461)</f>
        <v>0</v>
      </c>
      <c r="G181" s="37">
        <f>SUMIF('R-Existing'!$B$12:$B$461,$B181,'R-Existing'!G$12:G$461)</f>
        <v>0</v>
      </c>
      <c r="H181" s="37">
        <f>SUMIF('R-Existing'!$B$12:$B$461,$B181,'R-Existing'!H$12:H$461)</f>
        <v>0</v>
      </c>
      <c r="I181" s="37">
        <f>SUMIF('R-Existing'!$B$12:$B$461,$B181,'R-Existing'!I$12:I$461)</f>
        <v>0</v>
      </c>
      <c r="J181" s="37">
        <f>SUMIF('R-Existing'!$B$12:$B$461,$B181,'R-Existing'!J$12:J$461)</f>
        <v>0</v>
      </c>
      <c r="K181" s="37">
        <f>SUMIF('R-Existing'!$B$12:$B$461,$B181,'R-Existing'!K$12:K$461)</f>
        <v>0</v>
      </c>
      <c r="L181" s="37">
        <f>SUMIF('R-Existing'!$B$12:$B$461,$B181,'R-Existing'!L$12:L$461)</f>
        <v>0</v>
      </c>
      <c r="M181" s="37">
        <f>SUMIF('R-Existing'!$B$12:$B$461,$B181,'R-Existing'!M$12:M$461)</f>
        <v>0</v>
      </c>
      <c r="N181" s="37">
        <f>SUMIF('R-Existing'!$B$12:$B$461,$B181,'R-Existing'!N$12:N$461)</f>
        <v>0</v>
      </c>
      <c r="O181" s="37">
        <f>SUMIF('R-Existing'!$B$12:$B$461,$B181,'R-Existing'!O$12:O$461)</f>
        <v>0</v>
      </c>
      <c r="P181" s="37">
        <f>SUMIF('R-Existing'!$B$12:$B$461,$B181,'R-Existing'!P$12:P$461)</f>
        <v>0</v>
      </c>
      <c r="Q181" s="37">
        <f>SUMIF('R-Existing'!$B$12:$B$461,$B181,'R-Existing'!Q$12:Q$461)</f>
        <v>0</v>
      </c>
      <c r="R181" s="37">
        <f>SUMIF('R-Existing'!$B$12:$B$461,$B181,'R-Existing'!R$12:R$461)</f>
        <v>0</v>
      </c>
      <c r="S181" s="37">
        <f>SUMIF('R-Existing'!$B$12:$B$461,$B181,'R-Existing'!S$12:S$461)</f>
        <v>0</v>
      </c>
      <c r="T181" s="37">
        <f>SUMIF('R-Existing'!$B$12:$B$461,$B181,'R-Existing'!T$12:T$461)</f>
        <v>0</v>
      </c>
      <c r="U181" s="37">
        <f>SUMIF('R-Existing'!$B$12:$B$461,$B181,'R-Existing'!U$12:U$461)</f>
        <v>1</v>
      </c>
      <c r="V181" s="37">
        <f>SUMIF('R-Existing'!$B$12:$B$461,$B181,'R-Existing'!V$12:V$461)</f>
        <v>0</v>
      </c>
      <c r="W181" s="37">
        <f>SUMIF('R-Existing'!$B$12:$B$461,$B181,'R-Existing'!W$12:W$461)</f>
        <v>0</v>
      </c>
      <c r="X181" s="37" t="e">
        <f>SUMIF('R-Existing'!$B$12:$B$461,$B181,'R-Existing'!X$12:X$461)</f>
        <v>#N/A</v>
      </c>
      <c r="Y181" s="37">
        <f>SUMIF('R-Existing'!$B$12:$B$461,$B181,'R-Existing'!Y$12:Y$461)</f>
        <v>0</v>
      </c>
      <c r="Z181" s="37">
        <f>SUMIF('R-Existing'!$B$12:$B$461,$B181,'R-Existing'!Z$12:Z$461)</f>
        <v>0</v>
      </c>
      <c r="AA181" s="37">
        <f>SUMIF('R-Existing'!$B$12:$B$461,$B181,'R-Existing'!AA$12:AA$461)</f>
        <v>0</v>
      </c>
      <c r="AB181" s="37">
        <f>SUMIF('R-Existing'!$B$12:$B$461,$B181,'R-Existing'!AB$12:AB$461)</f>
        <v>0</v>
      </c>
      <c r="AC181" s="37">
        <f>SUMIF('R-Existing'!$B$12:$B$461,$B181,'R-Existing'!AC$12:AC$461)</f>
        <v>0</v>
      </c>
      <c r="AD181" s="37">
        <f>SUMIF('R-Existing'!$B$12:$B$461,$B181,'R-Existing'!AD$12:AD$461)</f>
        <v>0</v>
      </c>
      <c r="AE181" s="56">
        <f>SUMIF('R-Existing'!$B$12:$B$461,$B181,'R-Existing'!AE$12:AE$461)</f>
        <v>9.6699999999999994E-2</v>
      </c>
      <c r="AF181" s="37">
        <f>SUMIF('R-Existing'!$B$12:$B$461,$B181,'R-Existing'!AF$12:AF$461)</f>
        <v>0</v>
      </c>
      <c r="AG181" s="37">
        <f>SUMIF('R-Existing'!$B$12:$B$461,$B181,'R-Existing'!AG$12:AG$461)</f>
        <v>0</v>
      </c>
      <c r="AH181" s="37">
        <f>SUMIF('R-Existing'!$B$12:$B$461,$B181,'R-Existing'!AH$12:AH$461)</f>
        <v>0</v>
      </c>
      <c r="AI181" s="37">
        <f>SUMIF('R-Existing'!$B$12:$B$461,$B181,'R-Existing'!AI$12:AI$461)</f>
        <v>0</v>
      </c>
      <c r="AJ181" s="37">
        <f>SUMIF('R-Existing'!$B$12:$B$461,$B181,'R-Existing'!AJ$12:AJ$461)</f>
        <v>0</v>
      </c>
      <c r="AK181" s="37">
        <f>SUMIF('R-Existing'!$B$12:$B$461,$B181,'R-Existing'!AK$12:AK$461)</f>
        <v>0</v>
      </c>
      <c r="AL181" s="37">
        <f>SUMIF('R-Existing'!$B$12:$B$461,$B181,'R-Existing'!AL$12:AL$461)</f>
        <v>0</v>
      </c>
      <c r="AM181" s="37">
        <f>SUMIF('R-Existing'!$B$12:$B$461,$B181,'R-Existing'!AM$12:AM$461)</f>
        <v>0</v>
      </c>
      <c r="AN181" s="37">
        <f>SUMIF('R-Existing'!$B$12:$B$461,$B181,'R-Existing'!AN$12:AN$461)</f>
        <v>0</v>
      </c>
      <c r="AO181" s="37"/>
      <c r="AP181" s="37"/>
    </row>
    <row r="182" spans="1:42" x14ac:dyDescent="0.2">
      <c r="A182" s="1">
        <f t="shared" si="8"/>
        <v>6</v>
      </c>
      <c r="B182" s="101">
        <f t="shared" si="10"/>
        <v>48395</v>
      </c>
      <c r="C182" s="37">
        <f>SUMIF('R-Existing'!$B$12:$B$461,$B182,'R-Existing'!C$12:C$461)</f>
        <v>0</v>
      </c>
      <c r="D182" s="37">
        <f>SUMIF('R-Existing'!$B$12:$B$461,$B182,'R-Existing'!D$12:D$461)</f>
        <v>1934854.6</v>
      </c>
      <c r="E182" s="37">
        <f>SUMIF('R-Existing'!$B$12:$B$461,$B182,'R-Existing'!E$12:E$461)</f>
        <v>0</v>
      </c>
      <c r="F182" s="37">
        <f>SUMIF('R-Existing'!$B$12:$B$461,$B182,'R-Existing'!F$12:F$461)</f>
        <v>0</v>
      </c>
      <c r="G182" s="37">
        <f>SUMIF('R-Existing'!$B$12:$B$461,$B182,'R-Existing'!G$12:G$461)</f>
        <v>0</v>
      </c>
      <c r="H182" s="37">
        <f>SUMIF('R-Existing'!$B$12:$B$461,$B182,'R-Existing'!H$12:H$461)</f>
        <v>0</v>
      </c>
      <c r="I182" s="37">
        <f>SUMIF('R-Existing'!$B$12:$B$461,$B182,'R-Existing'!I$12:I$461)</f>
        <v>0</v>
      </c>
      <c r="J182" s="37">
        <f>SUMIF('R-Existing'!$B$12:$B$461,$B182,'R-Existing'!J$12:J$461)</f>
        <v>0</v>
      </c>
      <c r="K182" s="37">
        <f>SUMIF('R-Existing'!$B$12:$B$461,$B182,'R-Existing'!K$12:K$461)</f>
        <v>0</v>
      </c>
      <c r="L182" s="37">
        <f>SUMIF('R-Existing'!$B$12:$B$461,$B182,'R-Existing'!L$12:L$461)</f>
        <v>0</v>
      </c>
      <c r="M182" s="37">
        <f>SUMIF('R-Existing'!$B$12:$B$461,$B182,'R-Existing'!M$12:M$461)</f>
        <v>0</v>
      </c>
      <c r="N182" s="37">
        <f>SUMIF('R-Existing'!$B$12:$B$461,$B182,'R-Existing'!N$12:N$461)</f>
        <v>0</v>
      </c>
      <c r="O182" s="37">
        <f>SUMIF('R-Existing'!$B$12:$B$461,$B182,'R-Existing'!O$12:O$461)</f>
        <v>0</v>
      </c>
      <c r="P182" s="37">
        <f>SUMIF('R-Existing'!$B$12:$B$461,$B182,'R-Existing'!P$12:P$461)</f>
        <v>0</v>
      </c>
      <c r="Q182" s="37">
        <f>SUMIF('R-Existing'!$B$12:$B$461,$B182,'R-Existing'!Q$12:Q$461)</f>
        <v>0</v>
      </c>
      <c r="R182" s="37">
        <f>SUMIF('R-Existing'!$B$12:$B$461,$B182,'R-Existing'!R$12:R$461)</f>
        <v>0</v>
      </c>
      <c r="S182" s="37">
        <f>SUMIF('R-Existing'!$B$12:$B$461,$B182,'R-Existing'!S$12:S$461)</f>
        <v>0</v>
      </c>
      <c r="T182" s="37">
        <f>SUMIF('R-Existing'!$B$12:$B$461,$B182,'R-Existing'!T$12:T$461)</f>
        <v>0</v>
      </c>
      <c r="U182" s="37">
        <f>SUMIF('R-Existing'!$B$12:$B$461,$B182,'R-Existing'!U$12:U$461)</f>
        <v>1</v>
      </c>
      <c r="V182" s="37">
        <f>SUMIF('R-Existing'!$B$12:$B$461,$B182,'R-Existing'!V$12:V$461)</f>
        <v>0</v>
      </c>
      <c r="W182" s="37">
        <f>SUMIF('R-Existing'!$B$12:$B$461,$B182,'R-Existing'!W$12:W$461)</f>
        <v>0</v>
      </c>
      <c r="X182" s="37" t="e">
        <f>SUMIF('R-Existing'!$B$12:$B$461,$B182,'R-Existing'!X$12:X$461)</f>
        <v>#N/A</v>
      </c>
      <c r="Y182" s="37">
        <f>SUMIF('R-Existing'!$B$12:$B$461,$B182,'R-Existing'!Y$12:Y$461)</f>
        <v>0</v>
      </c>
      <c r="Z182" s="37">
        <f>SUMIF('R-Existing'!$B$12:$B$461,$B182,'R-Existing'!Z$12:Z$461)</f>
        <v>0</v>
      </c>
      <c r="AA182" s="37">
        <f>SUMIF('R-Existing'!$B$12:$B$461,$B182,'R-Existing'!AA$12:AA$461)</f>
        <v>0</v>
      </c>
      <c r="AB182" s="37">
        <f>SUMIF('R-Existing'!$B$12:$B$461,$B182,'R-Existing'!AB$12:AB$461)</f>
        <v>0</v>
      </c>
      <c r="AC182" s="37">
        <f>SUMIF('R-Existing'!$B$12:$B$461,$B182,'R-Existing'!AC$12:AC$461)</f>
        <v>0</v>
      </c>
      <c r="AD182" s="37">
        <f>SUMIF('R-Existing'!$B$12:$B$461,$B182,'R-Existing'!AD$12:AD$461)</f>
        <v>0</v>
      </c>
      <c r="AE182" s="56">
        <f>SUMIF('R-Existing'!$B$12:$B$461,$B182,'R-Existing'!AE$12:AE$461)</f>
        <v>9.6699999999999994E-2</v>
      </c>
      <c r="AF182" s="37">
        <f>SUMIF('R-Existing'!$B$12:$B$461,$B182,'R-Existing'!AF$12:AF$461)</f>
        <v>0</v>
      </c>
      <c r="AG182" s="37">
        <f>SUMIF('R-Existing'!$B$12:$B$461,$B182,'R-Existing'!AG$12:AG$461)</f>
        <v>0</v>
      </c>
      <c r="AH182" s="37">
        <f>SUMIF('R-Existing'!$B$12:$B$461,$B182,'R-Existing'!AH$12:AH$461)</f>
        <v>0</v>
      </c>
      <c r="AI182" s="37">
        <f>SUMIF('R-Existing'!$B$12:$B$461,$B182,'R-Existing'!AI$12:AI$461)</f>
        <v>0</v>
      </c>
      <c r="AJ182" s="37">
        <f>SUMIF('R-Existing'!$B$12:$B$461,$B182,'R-Existing'!AJ$12:AJ$461)</f>
        <v>0</v>
      </c>
      <c r="AK182" s="37">
        <f>SUMIF('R-Existing'!$B$12:$B$461,$B182,'R-Existing'!AK$12:AK$461)</f>
        <v>0</v>
      </c>
      <c r="AL182" s="37">
        <f>SUMIF('R-Existing'!$B$12:$B$461,$B182,'R-Existing'!AL$12:AL$461)</f>
        <v>0</v>
      </c>
      <c r="AM182" s="37">
        <f>SUMIF('R-Existing'!$B$12:$B$461,$B182,'R-Existing'!AM$12:AM$461)</f>
        <v>0</v>
      </c>
      <c r="AN182" s="37">
        <f>SUMIF('R-Existing'!$B$12:$B$461,$B182,'R-Existing'!AN$12:AN$461)</f>
        <v>0</v>
      </c>
      <c r="AO182" s="37"/>
      <c r="AP182" s="37"/>
    </row>
    <row r="183" spans="1:42" x14ac:dyDescent="0.2">
      <c r="A183" s="1">
        <f t="shared" si="8"/>
        <v>7</v>
      </c>
      <c r="B183" s="101">
        <f t="shared" si="10"/>
        <v>48426</v>
      </c>
      <c r="C183" s="37">
        <f>SUMIF('R-Existing'!$B$12:$B$461,$B183,'R-Existing'!C$12:C$461)</f>
        <v>0</v>
      </c>
      <c r="D183" s="37">
        <f>SUMIF('R-Existing'!$B$12:$B$461,$B183,'R-Existing'!D$12:D$461)</f>
        <v>1934854.6</v>
      </c>
      <c r="E183" s="37">
        <f>SUMIF('R-Existing'!$B$12:$B$461,$B183,'R-Existing'!E$12:E$461)</f>
        <v>0</v>
      </c>
      <c r="F183" s="37">
        <f>SUMIF('R-Existing'!$B$12:$B$461,$B183,'R-Existing'!F$12:F$461)</f>
        <v>0</v>
      </c>
      <c r="G183" s="37">
        <f>SUMIF('R-Existing'!$B$12:$B$461,$B183,'R-Existing'!G$12:G$461)</f>
        <v>0</v>
      </c>
      <c r="H183" s="37">
        <f>SUMIF('R-Existing'!$B$12:$B$461,$B183,'R-Existing'!H$12:H$461)</f>
        <v>0</v>
      </c>
      <c r="I183" s="37">
        <f>SUMIF('R-Existing'!$B$12:$B$461,$B183,'R-Existing'!I$12:I$461)</f>
        <v>0</v>
      </c>
      <c r="J183" s="37">
        <f>SUMIF('R-Existing'!$B$12:$B$461,$B183,'R-Existing'!J$12:J$461)</f>
        <v>0</v>
      </c>
      <c r="K183" s="37">
        <f>SUMIF('R-Existing'!$B$12:$B$461,$B183,'R-Existing'!K$12:K$461)</f>
        <v>0</v>
      </c>
      <c r="L183" s="37">
        <f>SUMIF('R-Existing'!$B$12:$B$461,$B183,'R-Existing'!L$12:L$461)</f>
        <v>0</v>
      </c>
      <c r="M183" s="37">
        <f>SUMIF('R-Existing'!$B$12:$B$461,$B183,'R-Existing'!M$12:M$461)</f>
        <v>0</v>
      </c>
      <c r="N183" s="37">
        <f>SUMIF('R-Existing'!$B$12:$B$461,$B183,'R-Existing'!N$12:N$461)</f>
        <v>0</v>
      </c>
      <c r="O183" s="37">
        <f>SUMIF('R-Existing'!$B$12:$B$461,$B183,'R-Existing'!O$12:O$461)</f>
        <v>0</v>
      </c>
      <c r="P183" s="37">
        <f>SUMIF('R-Existing'!$B$12:$B$461,$B183,'R-Existing'!P$12:P$461)</f>
        <v>0</v>
      </c>
      <c r="Q183" s="37">
        <f>SUMIF('R-Existing'!$B$12:$B$461,$B183,'R-Existing'!Q$12:Q$461)</f>
        <v>0</v>
      </c>
      <c r="R183" s="37">
        <f>SUMIF('R-Existing'!$B$12:$B$461,$B183,'R-Existing'!R$12:R$461)</f>
        <v>0</v>
      </c>
      <c r="S183" s="37">
        <f>SUMIF('R-Existing'!$B$12:$B$461,$B183,'R-Existing'!S$12:S$461)</f>
        <v>0</v>
      </c>
      <c r="T183" s="37">
        <f>SUMIF('R-Existing'!$B$12:$B$461,$B183,'R-Existing'!T$12:T$461)</f>
        <v>0</v>
      </c>
      <c r="U183" s="37">
        <f>SUMIF('R-Existing'!$B$12:$B$461,$B183,'R-Existing'!U$12:U$461)</f>
        <v>1</v>
      </c>
      <c r="V183" s="37">
        <f>SUMIF('R-Existing'!$B$12:$B$461,$B183,'R-Existing'!V$12:V$461)</f>
        <v>0</v>
      </c>
      <c r="W183" s="37">
        <f>SUMIF('R-Existing'!$B$12:$B$461,$B183,'R-Existing'!W$12:W$461)</f>
        <v>0</v>
      </c>
      <c r="X183" s="37" t="e">
        <f>SUMIF('R-Existing'!$B$12:$B$461,$B183,'R-Existing'!X$12:X$461)</f>
        <v>#N/A</v>
      </c>
      <c r="Y183" s="37">
        <f>SUMIF('R-Existing'!$B$12:$B$461,$B183,'R-Existing'!Y$12:Y$461)</f>
        <v>0</v>
      </c>
      <c r="Z183" s="37">
        <f>SUMIF('R-Existing'!$B$12:$B$461,$B183,'R-Existing'!Z$12:Z$461)</f>
        <v>0</v>
      </c>
      <c r="AA183" s="37">
        <f>SUMIF('R-Existing'!$B$12:$B$461,$B183,'R-Existing'!AA$12:AA$461)</f>
        <v>0</v>
      </c>
      <c r="AB183" s="37">
        <f>SUMIF('R-Existing'!$B$12:$B$461,$B183,'R-Existing'!AB$12:AB$461)</f>
        <v>0</v>
      </c>
      <c r="AC183" s="37">
        <f>SUMIF('R-Existing'!$B$12:$B$461,$B183,'R-Existing'!AC$12:AC$461)</f>
        <v>0</v>
      </c>
      <c r="AD183" s="37">
        <f>SUMIF('R-Existing'!$B$12:$B$461,$B183,'R-Existing'!AD$12:AD$461)</f>
        <v>0</v>
      </c>
      <c r="AE183" s="56">
        <f>SUMIF('R-Existing'!$B$12:$B$461,$B183,'R-Existing'!AE$12:AE$461)</f>
        <v>9.6699999999999994E-2</v>
      </c>
      <c r="AF183" s="37">
        <f>SUMIF('R-Existing'!$B$12:$B$461,$B183,'R-Existing'!AF$12:AF$461)</f>
        <v>0</v>
      </c>
      <c r="AG183" s="37">
        <f>SUMIF('R-Existing'!$B$12:$B$461,$B183,'R-Existing'!AG$12:AG$461)</f>
        <v>0</v>
      </c>
      <c r="AH183" s="37">
        <f>SUMIF('R-Existing'!$B$12:$B$461,$B183,'R-Existing'!AH$12:AH$461)</f>
        <v>0</v>
      </c>
      <c r="AI183" s="37">
        <f>SUMIF('R-Existing'!$B$12:$B$461,$B183,'R-Existing'!AI$12:AI$461)</f>
        <v>0</v>
      </c>
      <c r="AJ183" s="37">
        <f>SUMIF('R-Existing'!$B$12:$B$461,$B183,'R-Existing'!AJ$12:AJ$461)</f>
        <v>0</v>
      </c>
      <c r="AK183" s="37">
        <f>SUMIF('R-Existing'!$B$12:$B$461,$B183,'R-Existing'!AK$12:AK$461)</f>
        <v>0</v>
      </c>
      <c r="AL183" s="37">
        <f>SUMIF('R-Existing'!$B$12:$B$461,$B183,'R-Existing'!AL$12:AL$461)</f>
        <v>0</v>
      </c>
      <c r="AM183" s="37">
        <f>SUMIF('R-Existing'!$B$12:$B$461,$B183,'R-Existing'!AM$12:AM$461)</f>
        <v>0</v>
      </c>
      <c r="AN183" s="37">
        <f>SUMIF('R-Existing'!$B$12:$B$461,$B183,'R-Existing'!AN$12:AN$461)</f>
        <v>0</v>
      </c>
      <c r="AO183" s="37"/>
      <c r="AP183" s="37"/>
    </row>
    <row r="184" spans="1:42" x14ac:dyDescent="0.2">
      <c r="A184" s="1">
        <f t="shared" si="8"/>
        <v>8</v>
      </c>
      <c r="B184" s="101">
        <f t="shared" si="10"/>
        <v>48457</v>
      </c>
      <c r="C184" s="37">
        <f>SUMIF('R-Existing'!$B$12:$B$461,$B184,'R-Existing'!C$12:C$461)</f>
        <v>0</v>
      </c>
      <c r="D184" s="37">
        <f>SUMIF('R-Existing'!$B$12:$B$461,$B184,'R-Existing'!D$12:D$461)</f>
        <v>1934854.6</v>
      </c>
      <c r="E184" s="37">
        <f>SUMIF('R-Existing'!$B$12:$B$461,$B184,'R-Existing'!E$12:E$461)</f>
        <v>0</v>
      </c>
      <c r="F184" s="37">
        <f>SUMIF('R-Existing'!$B$12:$B$461,$B184,'R-Existing'!F$12:F$461)</f>
        <v>0</v>
      </c>
      <c r="G184" s="37">
        <f>SUMIF('R-Existing'!$B$12:$B$461,$B184,'R-Existing'!G$12:G$461)</f>
        <v>0</v>
      </c>
      <c r="H184" s="37">
        <f>SUMIF('R-Existing'!$B$12:$B$461,$B184,'R-Existing'!H$12:H$461)</f>
        <v>0</v>
      </c>
      <c r="I184" s="37">
        <f>SUMIF('R-Existing'!$B$12:$B$461,$B184,'R-Existing'!I$12:I$461)</f>
        <v>0</v>
      </c>
      <c r="J184" s="37">
        <f>SUMIF('R-Existing'!$B$12:$B$461,$B184,'R-Existing'!J$12:J$461)</f>
        <v>0</v>
      </c>
      <c r="K184" s="37">
        <f>SUMIF('R-Existing'!$B$12:$B$461,$B184,'R-Existing'!K$12:K$461)</f>
        <v>0</v>
      </c>
      <c r="L184" s="37">
        <f>SUMIF('R-Existing'!$B$12:$B$461,$B184,'R-Existing'!L$12:L$461)</f>
        <v>0</v>
      </c>
      <c r="M184" s="37">
        <f>SUMIF('R-Existing'!$B$12:$B$461,$B184,'R-Existing'!M$12:M$461)</f>
        <v>0</v>
      </c>
      <c r="N184" s="37">
        <f>SUMIF('R-Existing'!$B$12:$B$461,$B184,'R-Existing'!N$12:N$461)</f>
        <v>0</v>
      </c>
      <c r="O184" s="37">
        <f>SUMIF('R-Existing'!$B$12:$B$461,$B184,'R-Existing'!O$12:O$461)</f>
        <v>0</v>
      </c>
      <c r="P184" s="37">
        <f>SUMIF('R-Existing'!$B$12:$B$461,$B184,'R-Existing'!P$12:P$461)</f>
        <v>0</v>
      </c>
      <c r="Q184" s="37">
        <f>SUMIF('R-Existing'!$B$12:$B$461,$B184,'R-Existing'!Q$12:Q$461)</f>
        <v>0</v>
      </c>
      <c r="R184" s="37">
        <f>SUMIF('R-Existing'!$B$12:$B$461,$B184,'R-Existing'!R$12:R$461)</f>
        <v>0</v>
      </c>
      <c r="S184" s="37">
        <f>SUMIF('R-Existing'!$B$12:$B$461,$B184,'R-Existing'!S$12:S$461)</f>
        <v>0</v>
      </c>
      <c r="T184" s="37">
        <f>SUMIF('R-Existing'!$B$12:$B$461,$B184,'R-Existing'!T$12:T$461)</f>
        <v>0</v>
      </c>
      <c r="U184" s="37">
        <f>SUMIF('R-Existing'!$B$12:$B$461,$B184,'R-Existing'!U$12:U$461)</f>
        <v>1</v>
      </c>
      <c r="V184" s="37">
        <f>SUMIF('R-Existing'!$B$12:$B$461,$B184,'R-Existing'!V$12:V$461)</f>
        <v>0</v>
      </c>
      <c r="W184" s="37">
        <f>SUMIF('R-Existing'!$B$12:$B$461,$B184,'R-Existing'!W$12:W$461)</f>
        <v>0</v>
      </c>
      <c r="X184" s="37" t="e">
        <f>SUMIF('R-Existing'!$B$12:$B$461,$B184,'R-Existing'!X$12:X$461)</f>
        <v>#N/A</v>
      </c>
      <c r="Y184" s="37">
        <f>SUMIF('R-Existing'!$B$12:$B$461,$B184,'R-Existing'!Y$12:Y$461)</f>
        <v>0</v>
      </c>
      <c r="Z184" s="37">
        <f>SUMIF('R-Existing'!$B$12:$B$461,$B184,'R-Existing'!Z$12:Z$461)</f>
        <v>0</v>
      </c>
      <c r="AA184" s="37">
        <f>SUMIF('R-Existing'!$B$12:$B$461,$B184,'R-Existing'!AA$12:AA$461)</f>
        <v>0</v>
      </c>
      <c r="AB184" s="37">
        <f>SUMIF('R-Existing'!$B$12:$B$461,$B184,'R-Existing'!AB$12:AB$461)</f>
        <v>0</v>
      </c>
      <c r="AC184" s="37">
        <f>SUMIF('R-Existing'!$B$12:$B$461,$B184,'R-Existing'!AC$12:AC$461)</f>
        <v>0</v>
      </c>
      <c r="AD184" s="37">
        <f>SUMIF('R-Existing'!$B$12:$B$461,$B184,'R-Existing'!AD$12:AD$461)</f>
        <v>0</v>
      </c>
      <c r="AE184" s="56">
        <f>SUMIF('R-Existing'!$B$12:$B$461,$B184,'R-Existing'!AE$12:AE$461)</f>
        <v>9.6699999999999994E-2</v>
      </c>
      <c r="AF184" s="37">
        <f>SUMIF('R-Existing'!$B$12:$B$461,$B184,'R-Existing'!AF$12:AF$461)</f>
        <v>0</v>
      </c>
      <c r="AG184" s="37">
        <f>SUMIF('R-Existing'!$B$12:$B$461,$B184,'R-Existing'!AG$12:AG$461)</f>
        <v>0</v>
      </c>
      <c r="AH184" s="37">
        <f>SUMIF('R-Existing'!$B$12:$B$461,$B184,'R-Existing'!AH$12:AH$461)</f>
        <v>0</v>
      </c>
      <c r="AI184" s="37">
        <f>SUMIF('R-Existing'!$B$12:$B$461,$B184,'R-Existing'!AI$12:AI$461)</f>
        <v>0</v>
      </c>
      <c r="AJ184" s="37">
        <f>SUMIF('R-Existing'!$B$12:$B$461,$B184,'R-Existing'!AJ$12:AJ$461)</f>
        <v>0</v>
      </c>
      <c r="AK184" s="37">
        <f>SUMIF('R-Existing'!$B$12:$B$461,$B184,'R-Existing'!AK$12:AK$461)</f>
        <v>0</v>
      </c>
      <c r="AL184" s="37">
        <f>SUMIF('R-Existing'!$B$12:$B$461,$B184,'R-Existing'!AL$12:AL$461)</f>
        <v>0</v>
      </c>
      <c r="AM184" s="37">
        <f>SUMIF('R-Existing'!$B$12:$B$461,$B184,'R-Existing'!AM$12:AM$461)</f>
        <v>0</v>
      </c>
      <c r="AN184" s="37">
        <f>SUMIF('R-Existing'!$B$12:$B$461,$B184,'R-Existing'!AN$12:AN$461)</f>
        <v>0</v>
      </c>
      <c r="AO184" s="37"/>
      <c r="AP184" s="37"/>
    </row>
    <row r="185" spans="1:42" x14ac:dyDescent="0.2">
      <c r="A185" s="1">
        <f t="shared" si="8"/>
        <v>9</v>
      </c>
      <c r="B185" s="101">
        <f t="shared" si="10"/>
        <v>48487</v>
      </c>
      <c r="C185" s="37">
        <f>SUMIF('R-Existing'!$B$12:$B$461,$B185,'R-Existing'!C$12:C$461)</f>
        <v>0</v>
      </c>
      <c r="D185" s="37">
        <f>SUMIF('R-Existing'!$B$12:$B$461,$B185,'R-Existing'!D$12:D$461)</f>
        <v>1934854.6</v>
      </c>
      <c r="E185" s="37">
        <f>SUMIF('R-Existing'!$B$12:$B$461,$B185,'R-Existing'!E$12:E$461)</f>
        <v>0</v>
      </c>
      <c r="F185" s="37">
        <f>SUMIF('R-Existing'!$B$12:$B$461,$B185,'R-Existing'!F$12:F$461)</f>
        <v>0</v>
      </c>
      <c r="G185" s="37">
        <f>SUMIF('R-Existing'!$B$12:$B$461,$B185,'R-Existing'!G$12:G$461)</f>
        <v>0</v>
      </c>
      <c r="H185" s="37">
        <f>SUMIF('R-Existing'!$B$12:$B$461,$B185,'R-Existing'!H$12:H$461)</f>
        <v>0</v>
      </c>
      <c r="I185" s="37">
        <f>SUMIF('R-Existing'!$B$12:$B$461,$B185,'R-Existing'!I$12:I$461)</f>
        <v>0</v>
      </c>
      <c r="J185" s="37">
        <f>SUMIF('R-Existing'!$B$12:$B$461,$B185,'R-Existing'!J$12:J$461)</f>
        <v>0</v>
      </c>
      <c r="K185" s="37">
        <f>SUMIF('R-Existing'!$B$12:$B$461,$B185,'R-Existing'!K$12:K$461)</f>
        <v>0</v>
      </c>
      <c r="L185" s="37">
        <f>SUMIF('R-Existing'!$B$12:$B$461,$B185,'R-Existing'!L$12:L$461)</f>
        <v>0</v>
      </c>
      <c r="M185" s="37">
        <f>SUMIF('R-Existing'!$B$12:$B$461,$B185,'R-Existing'!M$12:M$461)</f>
        <v>0</v>
      </c>
      <c r="N185" s="37">
        <f>SUMIF('R-Existing'!$B$12:$B$461,$B185,'R-Existing'!N$12:N$461)</f>
        <v>0</v>
      </c>
      <c r="O185" s="37">
        <f>SUMIF('R-Existing'!$B$12:$B$461,$B185,'R-Existing'!O$12:O$461)</f>
        <v>0</v>
      </c>
      <c r="P185" s="37">
        <f>SUMIF('R-Existing'!$B$12:$B$461,$B185,'R-Existing'!P$12:P$461)</f>
        <v>0</v>
      </c>
      <c r="Q185" s="37">
        <f>SUMIF('R-Existing'!$B$12:$B$461,$B185,'R-Existing'!Q$12:Q$461)</f>
        <v>0</v>
      </c>
      <c r="R185" s="37">
        <f>SUMIF('R-Existing'!$B$12:$B$461,$B185,'R-Existing'!R$12:R$461)</f>
        <v>0</v>
      </c>
      <c r="S185" s="37">
        <f>SUMIF('R-Existing'!$B$12:$B$461,$B185,'R-Existing'!S$12:S$461)</f>
        <v>0</v>
      </c>
      <c r="T185" s="37">
        <f>SUMIF('R-Existing'!$B$12:$B$461,$B185,'R-Existing'!T$12:T$461)</f>
        <v>0</v>
      </c>
      <c r="U185" s="37">
        <f>SUMIF('R-Existing'!$B$12:$B$461,$B185,'R-Existing'!U$12:U$461)</f>
        <v>1</v>
      </c>
      <c r="V185" s="37">
        <f>SUMIF('R-Existing'!$B$12:$B$461,$B185,'R-Existing'!V$12:V$461)</f>
        <v>0</v>
      </c>
      <c r="W185" s="37">
        <f>SUMIF('R-Existing'!$B$12:$B$461,$B185,'R-Existing'!W$12:W$461)</f>
        <v>0</v>
      </c>
      <c r="X185" s="37" t="e">
        <f>SUMIF('R-Existing'!$B$12:$B$461,$B185,'R-Existing'!X$12:X$461)</f>
        <v>#N/A</v>
      </c>
      <c r="Y185" s="37">
        <f>SUMIF('R-Existing'!$B$12:$B$461,$B185,'R-Existing'!Y$12:Y$461)</f>
        <v>0</v>
      </c>
      <c r="Z185" s="37">
        <f>SUMIF('R-Existing'!$B$12:$B$461,$B185,'R-Existing'!Z$12:Z$461)</f>
        <v>0</v>
      </c>
      <c r="AA185" s="37">
        <f>SUMIF('R-Existing'!$B$12:$B$461,$B185,'R-Existing'!AA$12:AA$461)</f>
        <v>0</v>
      </c>
      <c r="AB185" s="37">
        <f>SUMIF('R-Existing'!$B$12:$B$461,$B185,'R-Existing'!AB$12:AB$461)</f>
        <v>0</v>
      </c>
      <c r="AC185" s="37">
        <f>SUMIF('R-Existing'!$B$12:$B$461,$B185,'R-Existing'!AC$12:AC$461)</f>
        <v>0</v>
      </c>
      <c r="AD185" s="37">
        <f>SUMIF('R-Existing'!$B$12:$B$461,$B185,'R-Existing'!AD$12:AD$461)</f>
        <v>0</v>
      </c>
      <c r="AE185" s="56">
        <f>SUMIF('R-Existing'!$B$12:$B$461,$B185,'R-Existing'!AE$12:AE$461)</f>
        <v>9.6699999999999994E-2</v>
      </c>
      <c r="AF185" s="37">
        <f>SUMIF('R-Existing'!$B$12:$B$461,$B185,'R-Existing'!AF$12:AF$461)</f>
        <v>0</v>
      </c>
      <c r="AG185" s="37">
        <f>SUMIF('R-Existing'!$B$12:$B$461,$B185,'R-Existing'!AG$12:AG$461)</f>
        <v>0</v>
      </c>
      <c r="AH185" s="37">
        <f>SUMIF('R-Existing'!$B$12:$B$461,$B185,'R-Existing'!AH$12:AH$461)</f>
        <v>0</v>
      </c>
      <c r="AI185" s="37">
        <f>SUMIF('R-Existing'!$B$12:$B$461,$B185,'R-Existing'!AI$12:AI$461)</f>
        <v>0</v>
      </c>
      <c r="AJ185" s="37">
        <f>SUMIF('R-Existing'!$B$12:$B$461,$B185,'R-Existing'!AJ$12:AJ$461)</f>
        <v>0</v>
      </c>
      <c r="AK185" s="37">
        <f>SUMIF('R-Existing'!$B$12:$B$461,$B185,'R-Existing'!AK$12:AK$461)</f>
        <v>0</v>
      </c>
      <c r="AL185" s="37">
        <f>SUMIF('R-Existing'!$B$12:$B$461,$B185,'R-Existing'!AL$12:AL$461)</f>
        <v>0</v>
      </c>
      <c r="AM185" s="37">
        <f>SUMIF('R-Existing'!$B$12:$B$461,$B185,'R-Existing'!AM$12:AM$461)</f>
        <v>0</v>
      </c>
      <c r="AN185" s="37">
        <f>SUMIF('R-Existing'!$B$12:$B$461,$B185,'R-Existing'!AN$12:AN$461)</f>
        <v>0</v>
      </c>
      <c r="AO185" s="37"/>
      <c r="AP185" s="37"/>
    </row>
    <row r="186" spans="1:42" x14ac:dyDescent="0.2">
      <c r="A186" s="1">
        <f t="shared" si="8"/>
        <v>10</v>
      </c>
      <c r="B186" s="101">
        <f t="shared" si="10"/>
        <v>48518</v>
      </c>
      <c r="C186" s="37">
        <f>SUMIF('R-Existing'!$B$12:$B$461,$B186,'R-Existing'!C$12:C$461)</f>
        <v>0</v>
      </c>
      <c r="D186" s="37">
        <f>SUMIF('R-Existing'!$B$12:$B$461,$B186,'R-Existing'!D$12:D$461)</f>
        <v>1934854.6</v>
      </c>
      <c r="E186" s="37">
        <f>SUMIF('R-Existing'!$B$12:$B$461,$B186,'R-Existing'!E$12:E$461)</f>
        <v>0</v>
      </c>
      <c r="F186" s="37">
        <f>SUMIF('R-Existing'!$B$12:$B$461,$B186,'R-Existing'!F$12:F$461)</f>
        <v>0</v>
      </c>
      <c r="G186" s="37">
        <f>SUMIF('R-Existing'!$B$12:$B$461,$B186,'R-Existing'!G$12:G$461)</f>
        <v>0</v>
      </c>
      <c r="H186" s="37">
        <f>SUMIF('R-Existing'!$B$12:$B$461,$B186,'R-Existing'!H$12:H$461)</f>
        <v>0</v>
      </c>
      <c r="I186" s="37">
        <f>SUMIF('R-Existing'!$B$12:$B$461,$B186,'R-Existing'!I$12:I$461)</f>
        <v>0</v>
      </c>
      <c r="J186" s="37">
        <f>SUMIF('R-Existing'!$B$12:$B$461,$B186,'R-Existing'!J$12:J$461)</f>
        <v>0</v>
      </c>
      <c r="K186" s="37">
        <f>SUMIF('R-Existing'!$B$12:$B$461,$B186,'R-Existing'!K$12:K$461)</f>
        <v>0</v>
      </c>
      <c r="L186" s="37">
        <f>SUMIF('R-Existing'!$B$12:$B$461,$B186,'R-Existing'!L$12:L$461)</f>
        <v>0</v>
      </c>
      <c r="M186" s="37">
        <f>SUMIF('R-Existing'!$B$12:$B$461,$B186,'R-Existing'!M$12:M$461)</f>
        <v>0</v>
      </c>
      <c r="N186" s="37">
        <f>SUMIF('R-Existing'!$B$12:$B$461,$B186,'R-Existing'!N$12:N$461)</f>
        <v>0</v>
      </c>
      <c r="O186" s="37">
        <f>SUMIF('R-Existing'!$B$12:$B$461,$B186,'R-Existing'!O$12:O$461)</f>
        <v>0</v>
      </c>
      <c r="P186" s="37">
        <f>SUMIF('R-Existing'!$B$12:$B$461,$B186,'R-Existing'!P$12:P$461)</f>
        <v>0</v>
      </c>
      <c r="Q186" s="37">
        <f>SUMIF('R-Existing'!$B$12:$B$461,$B186,'R-Existing'!Q$12:Q$461)</f>
        <v>0</v>
      </c>
      <c r="R186" s="37">
        <f>SUMIF('R-Existing'!$B$12:$B$461,$B186,'R-Existing'!R$12:R$461)</f>
        <v>0</v>
      </c>
      <c r="S186" s="37">
        <f>SUMIF('R-Existing'!$B$12:$B$461,$B186,'R-Existing'!S$12:S$461)</f>
        <v>0</v>
      </c>
      <c r="T186" s="37">
        <f>SUMIF('R-Existing'!$B$12:$B$461,$B186,'R-Existing'!T$12:T$461)</f>
        <v>0</v>
      </c>
      <c r="U186" s="37">
        <f>SUMIF('R-Existing'!$B$12:$B$461,$B186,'R-Existing'!U$12:U$461)</f>
        <v>1</v>
      </c>
      <c r="V186" s="37">
        <f>SUMIF('R-Existing'!$B$12:$B$461,$B186,'R-Existing'!V$12:V$461)</f>
        <v>0</v>
      </c>
      <c r="W186" s="37">
        <f>SUMIF('R-Existing'!$B$12:$B$461,$B186,'R-Existing'!W$12:W$461)</f>
        <v>0</v>
      </c>
      <c r="X186" s="37" t="e">
        <f>SUMIF('R-Existing'!$B$12:$B$461,$B186,'R-Existing'!X$12:X$461)</f>
        <v>#N/A</v>
      </c>
      <c r="Y186" s="37">
        <f>SUMIF('R-Existing'!$B$12:$B$461,$B186,'R-Existing'!Y$12:Y$461)</f>
        <v>0</v>
      </c>
      <c r="Z186" s="37">
        <f>SUMIF('R-Existing'!$B$12:$B$461,$B186,'R-Existing'!Z$12:Z$461)</f>
        <v>0</v>
      </c>
      <c r="AA186" s="37">
        <f>SUMIF('R-Existing'!$B$12:$B$461,$B186,'R-Existing'!AA$12:AA$461)</f>
        <v>0</v>
      </c>
      <c r="AB186" s="37">
        <f>SUMIF('R-Existing'!$B$12:$B$461,$B186,'R-Existing'!AB$12:AB$461)</f>
        <v>0</v>
      </c>
      <c r="AC186" s="37">
        <f>SUMIF('R-Existing'!$B$12:$B$461,$B186,'R-Existing'!AC$12:AC$461)</f>
        <v>0</v>
      </c>
      <c r="AD186" s="37">
        <f>SUMIF('R-Existing'!$B$12:$B$461,$B186,'R-Existing'!AD$12:AD$461)</f>
        <v>0</v>
      </c>
      <c r="AE186" s="56">
        <f>SUMIF('R-Existing'!$B$12:$B$461,$B186,'R-Existing'!AE$12:AE$461)</f>
        <v>9.6699999999999994E-2</v>
      </c>
      <c r="AF186" s="37">
        <f>SUMIF('R-Existing'!$B$12:$B$461,$B186,'R-Existing'!AF$12:AF$461)</f>
        <v>0</v>
      </c>
      <c r="AG186" s="37">
        <f>SUMIF('R-Existing'!$B$12:$B$461,$B186,'R-Existing'!AG$12:AG$461)</f>
        <v>0</v>
      </c>
      <c r="AH186" s="37">
        <f>SUMIF('R-Existing'!$B$12:$B$461,$B186,'R-Existing'!AH$12:AH$461)</f>
        <v>0</v>
      </c>
      <c r="AI186" s="37">
        <f>SUMIF('R-Existing'!$B$12:$B$461,$B186,'R-Existing'!AI$12:AI$461)</f>
        <v>0</v>
      </c>
      <c r="AJ186" s="37">
        <f>SUMIF('R-Existing'!$B$12:$B$461,$B186,'R-Existing'!AJ$12:AJ$461)</f>
        <v>0</v>
      </c>
      <c r="AK186" s="37">
        <f>SUMIF('R-Existing'!$B$12:$B$461,$B186,'R-Existing'!AK$12:AK$461)</f>
        <v>0</v>
      </c>
      <c r="AL186" s="37">
        <f>SUMIF('R-Existing'!$B$12:$B$461,$B186,'R-Existing'!AL$12:AL$461)</f>
        <v>0</v>
      </c>
      <c r="AM186" s="37">
        <f>SUMIF('R-Existing'!$B$12:$B$461,$B186,'R-Existing'!AM$12:AM$461)</f>
        <v>0</v>
      </c>
      <c r="AN186" s="37">
        <f>SUMIF('R-Existing'!$B$12:$B$461,$B186,'R-Existing'!AN$12:AN$461)</f>
        <v>0</v>
      </c>
      <c r="AO186" s="37"/>
      <c r="AP186" s="37"/>
    </row>
    <row r="187" spans="1:42" x14ac:dyDescent="0.2">
      <c r="A187" s="1">
        <f t="shared" si="8"/>
        <v>11</v>
      </c>
      <c r="B187" s="101">
        <f t="shared" si="10"/>
        <v>48548</v>
      </c>
      <c r="C187" s="37">
        <f>SUMIF('R-Existing'!$B$12:$B$461,$B187,'R-Existing'!C$12:C$461)</f>
        <v>0</v>
      </c>
      <c r="D187" s="37">
        <f>SUMIF('R-Existing'!$B$12:$B$461,$B187,'R-Existing'!D$12:D$461)</f>
        <v>1934854.6</v>
      </c>
      <c r="E187" s="37">
        <f>SUMIF('R-Existing'!$B$12:$B$461,$B187,'R-Existing'!E$12:E$461)</f>
        <v>0</v>
      </c>
      <c r="F187" s="37">
        <f>SUMIF('R-Existing'!$B$12:$B$461,$B187,'R-Existing'!F$12:F$461)</f>
        <v>0</v>
      </c>
      <c r="G187" s="37">
        <f>SUMIF('R-Existing'!$B$12:$B$461,$B187,'R-Existing'!G$12:G$461)</f>
        <v>0</v>
      </c>
      <c r="H187" s="37">
        <f>SUMIF('R-Existing'!$B$12:$B$461,$B187,'R-Existing'!H$12:H$461)</f>
        <v>0</v>
      </c>
      <c r="I187" s="37">
        <f>SUMIF('R-Existing'!$B$12:$B$461,$B187,'R-Existing'!I$12:I$461)</f>
        <v>0</v>
      </c>
      <c r="J187" s="37">
        <f>SUMIF('R-Existing'!$B$12:$B$461,$B187,'R-Existing'!J$12:J$461)</f>
        <v>0</v>
      </c>
      <c r="K187" s="37">
        <f>SUMIF('R-Existing'!$B$12:$B$461,$B187,'R-Existing'!K$12:K$461)</f>
        <v>0</v>
      </c>
      <c r="L187" s="37">
        <f>SUMIF('R-Existing'!$B$12:$B$461,$B187,'R-Existing'!L$12:L$461)</f>
        <v>0</v>
      </c>
      <c r="M187" s="37">
        <f>SUMIF('R-Existing'!$B$12:$B$461,$B187,'R-Existing'!M$12:M$461)</f>
        <v>0</v>
      </c>
      <c r="N187" s="37">
        <f>SUMIF('R-Existing'!$B$12:$B$461,$B187,'R-Existing'!N$12:N$461)</f>
        <v>0</v>
      </c>
      <c r="O187" s="37">
        <f>SUMIF('R-Existing'!$B$12:$B$461,$B187,'R-Existing'!O$12:O$461)</f>
        <v>0</v>
      </c>
      <c r="P187" s="37">
        <f>SUMIF('R-Existing'!$B$12:$B$461,$B187,'R-Existing'!P$12:P$461)</f>
        <v>0</v>
      </c>
      <c r="Q187" s="37">
        <f>SUMIF('R-Existing'!$B$12:$B$461,$B187,'R-Existing'!Q$12:Q$461)</f>
        <v>0</v>
      </c>
      <c r="R187" s="37">
        <f>SUMIF('R-Existing'!$B$12:$B$461,$B187,'R-Existing'!R$12:R$461)</f>
        <v>0</v>
      </c>
      <c r="S187" s="37">
        <f>SUMIF('R-Existing'!$B$12:$B$461,$B187,'R-Existing'!S$12:S$461)</f>
        <v>0</v>
      </c>
      <c r="T187" s="37">
        <f>SUMIF('R-Existing'!$B$12:$B$461,$B187,'R-Existing'!T$12:T$461)</f>
        <v>0</v>
      </c>
      <c r="U187" s="37">
        <f>SUMIF('R-Existing'!$B$12:$B$461,$B187,'R-Existing'!U$12:U$461)</f>
        <v>1</v>
      </c>
      <c r="V187" s="37">
        <f>SUMIF('R-Existing'!$B$12:$B$461,$B187,'R-Existing'!V$12:V$461)</f>
        <v>0</v>
      </c>
      <c r="W187" s="37">
        <f>SUMIF('R-Existing'!$B$12:$B$461,$B187,'R-Existing'!W$12:W$461)</f>
        <v>0</v>
      </c>
      <c r="X187" s="37" t="e">
        <f>SUMIF('R-Existing'!$B$12:$B$461,$B187,'R-Existing'!X$12:X$461)</f>
        <v>#N/A</v>
      </c>
      <c r="Y187" s="37">
        <f>SUMIF('R-Existing'!$B$12:$B$461,$B187,'R-Existing'!Y$12:Y$461)</f>
        <v>0</v>
      </c>
      <c r="Z187" s="37">
        <f>SUMIF('R-Existing'!$B$12:$B$461,$B187,'R-Existing'!Z$12:Z$461)</f>
        <v>0</v>
      </c>
      <c r="AA187" s="37">
        <f>SUMIF('R-Existing'!$B$12:$B$461,$B187,'R-Existing'!AA$12:AA$461)</f>
        <v>0</v>
      </c>
      <c r="AB187" s="37">
        <f>SUMIF('R-Existing'!$B$12:$B$461,$B187,'R-Existing'!AB$12:AB$461)</f>
        <v>0</v>
      </c>
      <c r="AC187" s="37">
        <f>SUMIF('R-Existing'!$B$12:$B$461,$B187,'R-Existing'!AC$12:AC$461)</f>
        <v>0</v>
      </c>
      <c r="AD187" s="37">
        <f>SUMIF('R-Existing'!$B$12:$B$461,$B187,'R-Existing'!AD$12:AD$461)</f>
        <v>0</v>
      </c>
      <c r="AE187" s="56">
        <f>SUMIF('R-Existing'!$B$12:$B$461,$B187,'R-Existing'!AE$12:AE$461)</f>
        <v>9.6699999999999994E-2</v>
      </c>
      <c r="AF187" s="37">
        <f>SUMIF('R-Existing'!$B$12:$B$461,$B187,'R-Existing'!AF$12:AF$461)</f>
        <v>0</v>
      </c>
      <c r="AG187" s="37">
        <f>SUMIF('R-Existing'!$B$12:$B$461,$B187,'R-Existing'!AG$12:AG$461)</f>
        <v>0</v>
      </c>
      <c r="AH187" s="37">
        <f>SUMIF('R-Existing'!$B$12:$B$461,$B187,'R-Existing'!AH$12:AH$461)</f>
        <v>0</v>
      </c>
      <c r="AI187" s="37">
        <f>SUMIF('R-Existing'!$B$12:$B$461,$B187,'R-Existing'!AI$12:AI$461)</f>
        <v>0</v>
      </c>
      <c r="AJ187" s="37">
        <f>SUMIF('R-Existing'!$B$12:$B$461,$B187,'R-Existing'!AJ$12:AJ$461)</f>
        <v>0</v>
      </c>
      <c r="AK187" s="37">
        <f>SUMIF('R-Existing'!$B$12:$B$461,$B187,'R-Existing'!AK$12:AK$461)</f>
        <v>0</v>
      </c>
      <c r="AL187" s="37">
        <f>SUMIF('R-Existing'!$B$12:$B$461,$B187,'R-Existing'!AL$12:AL$461)</f>
        <v>0</v>
      </c>
      <c r="AM187" s="37">
        <f>SUMIF('R-Existing'!$B$12:$B$461,$B187,'R-Existing'!AM$12:AM$461)</f>
        <v>0</v>
      </c>
      <c r="AN187" s="37">
        <f>SUMIF('R-Existing'!$B$12:$B$461,$B187,'R-Existing'!AN$12:AN$461)</f>
        <v>0</v>
      </c>
      <c r="AO187" s="37"/>
      <c r="AP187" s="37"/>
    </row>
    <row r="188" spans="1:42" x14ac:dyDescent="0.2">
      <c r="B188" s="10"/>
      <c r="X188" s="20"/>
      <c r="Y188" s="20"/>
      <c r="Z188" s="20"/>
      <c r="AA188" s="20"/>
    </row>
    <row r="189" spans="1:42" x14ac:dyDescent="0.2">
      <c r="B189" s="10"/>
      <c r="X189" s="20"/>
      <c r="Y189" s="20"/>
      <c r="Z189" s="20"/>
      <c r="AA189" s="20"/>
    </row>
    <row r="190" spans="1:42" x14ac:dyDescent="0.2">
      <c r="B190" s="10"/>
      <c r="X190" s="20"/>
      <c r="Y190" s="20"/>
      <c r="Z190" s="20"/>
      <c r="AA190" s="20"/>
    </row>
    <row r="191" spans="1:42" x14ac:dyDescent="0.2">
      <c r="B191" s="10"/>
      <c r="X191" s="20"/>
      <c r="Y191" s="20"/>
      <c r="Z191" s="20"/>
      <c r="AA191" s="20"/>
    </row>
    <row r="192" spans="1:42" x14ac:dyDescent="0.2">
      <c r="B192" s="10"/>
      <c r="X192" s="20"/>
      <c r="Y192" s="20"/>
      <c r="Z192" s="20"/>
      <c r="AA192" s="20"/>
    </row>
    <row r="193" spans="2:27" x14ac:dyDescent="0.2">
      <c r="B193" s="10"/>
      <c r="X193" s="20"/>
      <c r="Y193" s="20"/>
      <c r="Z193" s="20"/>
      <c r="AA193" s="20"/>
    </row>
    <row r="194" spans="2:27" x14ac:dyDescent="0.2">
      <c r="B194" s="10"/>
      <c r="X194" s="20"/>
      <c r="Y194" s="20"/>
      <c r="Z194" s="20"/>
      <c r="AA194" s="20"/>
    </row>
    <row r="195" spans="2:27" x14ac:dyDescent="0.2">
      <c r="B195" s="10"/>
      <c r="X195" s="20"/>
      <c r="Y195" s="20"/>
      <c r="Z195" s="20"/>
      <c r="AA195" s="20"/>
    </row>
    <row r="196" spans="2:27" x14ac:dyDescent="0.2">
      <c r="B196" s="10"/>
      <c r="X196" s="20"/>
      <c r="Y196" s="20"/>
      <c r="Z196" s="20"/>
      <c r="AA196" s="20"/>
    </row>
    <row r="197" spans="2:27" x14ac:dyDescent="0.2">
      <c r="B197" s="10"/>
      <c r="X197" s="20"/>
      <c r="Y197" s="20"/>
      <c r="Z197" s="20"/>
      <c r="AA197" s="20"/>
    </row>
    <row r="198" spans="2:27" x14ac:dyDescent="0.2">
      <c r="B198" s="10"/>
      <c r="X198" s="20"/>
      <c r="Y198" s="20"/>
      <c r="Z198" s="20"/>
      <c r="AA198" s="20"/>
    </row>
    <row r="199" spans="2:27" x14ac:dyDescent="0.2">
      <c r="B199" s="10"/>
      <c r="X199" s="20"/>
      <c r="Y199" s="20"/>
      <c r="Z199" s="20"/>
      <c r="AA199" s="20"/>
    </row>
    <row r="200" spans="2:27" x14ac:dyDescent="0.2">
      <c r="B200" s="10"/>
      <c r="X200" s="20"/>
      <c r="Y200" s="20"/>
      <c r="Z200" s="20"/>
      <c r="AA200" s="20"/>
    </row>
    <row r="201" spans="2:27" x14ac:dyDescent="0.2">
      <c r="B201" s="10"/>
      <c r="X201" s="20"/>
      <c r="Y201" s="20"/>
      <c r="Z201" s="20"/>
      <c r="AA201" s="20"/>
    </row>
    <row r="202" spans="2:27" x14ac:dyDescent="0.2">
      <c r="B202" s="10"/>
      <c r="X202" s="20"/>
      <c r="Y202" s="20"/>
      <c r="Z202" s="20"/>
      <c r="AA202" s="20"/>
    </row>
    <row r="203" spans="2:27" x14ac:dyDescent="0.2">
      <c r="B203" s="10"/>
      <c r="X203" s="20"/>
      <c r="Y203" s="20"/>
      <c r="Z203" s="20"/>
      <c r="AA203" s="20"/>
    </row>
    <row r="204" spans="2:27" x14ac:dyDescent="0.2">
      <c r="B204" s="10"/>
      <c r="X204" s="20"/>
      <c r="Y204" s="20"/>
      <c r="Z204" s="20"/>
      <c r="AA204" s="20"/>
    </row>
    <row r="205" spans="2:27" x14ac:dyDescent="0.2">
      <c r="B205" s="10"/>
      <c r="X205" s="20"/>
      <c r="Y205" s="20"/>
      <c r="Z205" s="20"/>
      <c r="AA205" s="20"/>
    </row>
    <row r="206" spans="2:27" x14ac:dyDescent="0.2">
      <c r="B206" s="10"/>
      <c r="X206" s="20"/>
      <c r="Y206" s="20"/>
      <c r="Z206" s="20"/>
      <c r="AA206" s="20"/>
    </row>
    <row r="207" spans="2:27" x14ac:dyDescent="0.2">
      <c r="B207" s="10"/>
      <c r="X207" s="20"/>
      <c r="Y207" s="20"/>
      <c r="Z207" s="20"/>
      <c r="AA207" s="20"/>
    </row>
    <row r="208" spans="2:27" x14ac:dyDescent="0.2">
      <c r="B208" s="10"/>
      <c r="X208" s="20"/>
      <c r="Y208" s="20"/>
      <c r="Z208" s="20"/>
      <c r="AA208" s="20"/>
    </row>
  </sheetData>
  <mergeCells count="1">
    <mergeCell ref="O2:P2"/>
  </mergeCells>
  <phoneticPr fontId="2" type="noConversion"/>
  <pageMargins left="0.25" right="0.25" top="0.34" bottom="0.52" header="0.22" footer="0.3"/>
  <pageSetup orientation="portrait" r:id="rId1"/>
  <headerFooter alignWithMargins="0">
    <oddFooter>Page &amp;P of &amp;N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"/>
  <sheetViews>
    <sheetView workbookViewId="0"/>
  </sheetViews>
  <sheetFormatPr defaultRowHeight="12.75" x14ac:dyDescent="0.2"/>
  <cols>
    <col min="1" max="16384" width="9.140625" style="100"/>
  </cols>
  <sheetData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AR293"/>
  <sheetViews>
    <sheetView zoomScale="75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activeCell="D1" sqref="D1"/>
    </sheetView>
  </sheetViews>
  <sheetFormatPr defaultRowHeight="12.75" x14ac:dyDescent="0.2"/>
  <cols>
    <col min="1" max="1" width="7.5703125" style="1" customWidth="1"/>
    <col min="2" max="2" width="12.42578125" bestFit="1" customWidth="1"/>
    <col min="3" max="3" width="11.5703125" customWidth="1"/>
    <col min="4" max="4" width="17.85546875" customWidth="1"/>
    <col min="5" max="5" width="12.28515625" customWidth="1"/>
    <col min="6" max="6" width="10.5703125" customWidth="1"/>
    <col min="7" max="7" width="7.85546875" customWidth="1"/>
    <col min="8" max="8" width="15.140625" customWidth="1"/>
    <col min="9" max="9" width="16" customWidth="1"/>
    <col min="10" max="10" width="14" customWidth="1"/>
    <col min="11" max="11" width="11.85546875" customWidth="1"/>
    <col min="12" max="12" width="12.42578125" bestFit="1" customWidth="1"/>
    <col min="13" max="13" width="12.140625" customWidth="1"/>
    <col min="14" max="14" width="10.42578125" customWidth="1"/>
    <col min="15" max="15" width="14.42578125" customWidth="1"/>
    <col min="16" max="16" width="11.42578125" customWidth="1"/>
    <col min="17" max="17" width="14.140625" customWidth="1"/>
    <col min="18" max="18" width="13.140625" bestFit="1" customWidth="1"/>
    <col min="19" max="19" width="14" customWidth="1"/>
    <col min="20" max="20" width="15.28515625" customWidth="1"/>
    <col min="21" max="21" width="14" style="19" customWidth="1"/>
    <col min="22" max="22" width="13.42578125" customWidth="1"/>
    <col min="23" max="23" width="12.28515625" customWidth="1"/>
    <col min="24" max="24" width="13" customWidth="1"/>
    <col min="25" max="27" width="13.42578125" customWidth="1"/>
    <col min="28" max="28" width="13.7109375" style="20" customWidth="1"/>
    <col min="29" max="29" width="13.28515625" bestFit="1" customWidth="1"/>
    <col min="30" max="31" width="14.42578125" customWidth="1"/>
    <col min="32" max="32" width="14.5703125" customWidth="1"/>
    <col min="34" max="34" width="11.5703125" bestFit="1" customWidth="1"/>
    <col min="35" max="35" width="11.5703125" customWidth="1"/>
    <col min="36" max="36" width="13.5703125" bestFit="1" customWidth="1"/>
    <col min="37" max="37" width="10.85546875" customWidth="1"/>
    <col min="39" max="39" width="12.140625" bestFit="1" customWidth="1"/>
  </cols>
  <sheetData>
    <row r="1" spans="1:44" ht="13.5" thickBot="1" x14ac:dyDescent="0.25">
      <c r="D1" s="2">
        <f>'[7]C-Existing'!D1</f>
        <v>40328136.030000001</v>
      </c>
      <c r="E1" t="s">
        <v>0</v>
      </c>
      <c r="J1" s="104">
        <f>'[7]C-Existing'!J1</f>
        <v>0.1111</v>
      </c>
      <c r="K1" t="s">
        <v>1</v>
      </c>
      <c r="N1" s="21"/>
      <c r="U1" s="4"/>
      <c r="V1" s="5"/>
      <c r="W1" s="5"/>
      <c r="AB1"/>
    </row>
    <row r="2" spans="1:44" ht="13.5" thickBot="1" x14ac:dyDescent="0.25">
      <c r="D2" s="22">
        <f>'[7]C-Existing'!$D$2</f>
        <v>43220</v>
      </c>
      <c r="E2" t="s">
        <v>3</v>
      </c>
      <c r="I2" s="23"/>
      <c r="J2" s="48">
        <f>'[7]C-Existing'!J2</f>
        <v>9.2583333333333337E-3</v>
      </c>
      <c r="K2" t="s">
        <v>4</v>
      </c>
      <c r="N2" s="24"/>
      <c r="O2" s="178"/>
      <c r="P2" s="179"/>
      <c r="R2" s="25"/>
      <c r="S2" s="26"/>
      <c r="U2"/>
      <c r="V2" s="7"/>
      <c r="W2" s="7"/>
      <c r="X2" s="7"/>
      <c r="Y2" s="7"/>
      <c r="Z2" s="7"/>
      <c r="AA2" s="7"/>
      <c r="AB2"/>
    </row>
    <row r="3" spans="1:44" x14ac:dyDescent="0.2">
      <c r="D3" s="8">
        <f>(B12-D2)/(DAY(B12))</f>
        <v>0</v>
      </c>
      <c r="E3" t="s">
        <v>7</v>
      </c>
      <c r="I3" s="27"/>
      <c r="J3">
        <f>'[7]C-Existing'!J3</f>
        <v>2</v>
      </c>
      <c r="K3" t="s">
        <v>8</v>
      </c>
      <c r="N3" s="10"/>
      <c r="U3"/>
      <c r="V3" s="11"/>
      <c r="W3" s="4"/>
      <c r="X3" s="4"/>
      <c r="Y3" s="4"/>
      <c r="Z3" s="4"/>
      <c r="AA3" s="4"/>
      <c r="AB3"/>
    </row>
    <row r="4" spans="1:44" x14ac:dyDescent="0.2">
      <c r="B4" s="28" t="s">
        <v>9</v>
      </c>
      <c r="C4" s="28"/>
      <c r="D4" s="29">
        <f>YEAR(D2)</f>
        <v>2018</v>
      </c>
      <c r="E4" t="s">
        <v>10</v>
      </c>
      <c r="I4" s="9"/>
      <c r="N4" s="10"/>
      <c r="U4"/>
      <c r="V4" s="11"/>
      <c r="W4" s="4"/>
      <c r="X4" s="4"/>
      <c r="Y4" s="4"/>
      <c r="Z4" s="4"/>
      <c r="AA4" s="4"/>
      <c r="AB4"/>
    </row>
    <row r="5" spans="1:44" x14ac:dyDescent="0.2">
      <c r="D5" s="30">
        <f>DATE(D4,1,1)</f>
        <v>43101</v>
      </c>
      <c r="E5" t="s">
        <v>11</v>
      </c>
      <c r="I5" s="9"/>
      <c r="N5" s="10"/>
      <c r="U5"/>
      <c r="V5" s="11"/>
      <c r="W5" s="4"/>
      <c r="X5" s="4"/>
      <c r="Y5" s="4"/>
      <c r="Z5" s="4"/>
      <c r="AA5" s="4"/>
      <c r="AB5"/>
    </row>
    <row r="6" spans="1:44" x14ac:dyDescent="0.2">
      <c r="D6" s="31">
        <f>EOMONTH(D5,11)</f>
        <v>43465</v>
      </c>
      <c r="E6" t="s">
        <v>12</v>
      </c>
      <c r="I6" s="9"/>
      <c r="J6" s="37"/>
      <c r="N6" s="10"/>
      <c r="U6"/>
      <c r="V6" s="11"/>
      <c r="W6" s="4"/>
      <c r="X6" s="4"/>
      <c r="Y6" s="4"/>
      <c r="Z6" s="4"/>
      <c r="AA6" s="4"/>
      <c r="AB6"/>
      <c r="AG6" t="s">
        <v>69</v>
      </c>
      <c r="AJ6" t="s">
        <v>70</v>
      </c>
    </row>
    <row r="7" spans="1:44" x14ac:dyDescent="0.2">
      <c r="D7" s="32">
        <f>1+D6-D5</f>
        <v>365</v>
      </c>
      <c r="E7" t="s">
        <v>13</v>
      </c>
      <c r="I7" s="9"/>
      <c r="N7" s="10"/>
      <c r="U7"/>
      <c r="V7" s="11"/>
      <c r="W7" s="4"/>
      <c r="X7" s="4"/>
      <c r="Y7" s="4"/>
      <c r="Z7" s="4"/>
      <c r="AA7" s="4"/>
      <c r="AB7"/>
      <c r="AG7" s="41">
        <v>0.03</v>
      </c>
      <c r="AJ7">
        <v>475</v>
      </c>
    </row>
    <row r="8" spans="1:44" x14ac:dyDescent="0.2">
      <c r="C8" s="37"/>
      <c r="D8" s="33">
        <f>(B12-D2)/D7</f>
        <v>0</v>
      </c>
      <c r="E8" t="s">
        <v>14</v>
      </c>
      <c r="I8" s="9"/>
      <c r="N8" s="10"/>
      <c r="T8" s="4"/>
      <c r="U8"/>
      <c r="V8" s="11"/>
      <c r="W8" s="98"/>
      <c r="X8" s="34"/>
      <c r="Y8" s="34"/>
      <c r="Z8" s="34"/>
      <c r="AA8" s="34"/>
      <c r="AB8" s="34"/>
      <c r="AC8" s="34"/>
      <c r="AD8" s="34"/>
    </row>
    <row r="9" spans="1:44" s="1" customFormat="1" ht="55.5" customHeight="1" x14ac:dyDescent="0.2">
      <c r="A9" s="12">
        <v>1</v>
      </c>
      <c r="B9" s="12">
        <f t="shared" ref="B9:I9" si="0">COLUMN(B:B)</f>
        <v>2</v>
      </c>
      <c r="C9" s="13">
        <f t="shared" si="0"/>
        <v>3</v>
      </c>
      <c r="D9" s="13">
        <f t="shared" si="0"/>
        <v>4</v>
      </c>
      <c r="E9" s="13">
        <f t="shared" si="0"/>
        <v>5</v>
      </c>
      <c r="F9" s="12">
        <f t="shared" si="0"/>
        <v>6</v>
      </c>
      <c r="G9" s="13">
        <f t="shared" si="0"/>
        <v>7</v>
      </c>
      <c r="H9" s="13">
        <f t="shared" si="0"/>
        <v>8</v>
      </c>
      <c r="I9" s="13">
        <f t="shared" si="0"/>
        <v>9</v>
      </c>
      <c r="J9" s="13" t="s">
        <v>15</v>
      </c>
      <c r="K9" s="13" t="s">
        <v>16</v>
      </c>
      <c r="L9" s="14" t="s">
        <v>17</v>
      </c>
      <c r="M9" s="13" t="s">
        <v>18</v>
      </c>
      <c r="N9" s="13">
        <f>COLUMN(N:N)</f>
        <v>14</v>
      </c>
      <c r="O9" s="12" t="s">
        <v>19</v>
      </c>
      <c r="P9" s="12" t="s">
        <v>20</v>
      </c>
      <c r="Q9" s="12" t="s">
        <v>21</v>
      </c>
      <c r="R9" s="13" t="s">
        <v>22</v>
      </c>
      <c r="S9" s="13" t="s">
        <v>23</v>
      </c>
      <c r="T9" s="12" t="s">
        <v>24</v>
      </c>
      <c r="U9" s="13">
        <v>21</v>
      </c>
      <c r="V9" s="13" t="s">
        <v>84</v>
      </c>
      <c r="W9" s="1">
        <v>23</v>
      </c>
      <c r="X9" s="13">
        <v>24</v>
      </c>
      <c r="Y9" s="13" t="s">
        <v>85</v>
      </c>
      <c r="Z9" s="13">
        <v>26</v>
      </c>
      <c r="AA9" s="13" t="s">
        <v>86</v>
      </c>
      <c r="AB9" s="13" t="s">
        <v>87</v>
      </c>
      <c r="AC9" s="13" t="s">
        <v>88</v>
      </c>
      <c r="AD9" s="13" t="s">
        <v>89</v>
      </c>
      <c r="AE9" s="13">
        <v>31</v>
      </c>
      <c r="AF9" s="13" t="s">
        <v>71</v>
      </c>
      <c r="AG9" s="13" t="s">
        <v>72</v>
      </c>
      <c r="AH9" s="13" t="s">
        <v>73</v>
      </c>
      <c r="AI9" s="13" t="s">
        <v>74</v>
      </c>
      <c r="AJ9" s="13" t="s">
        <v>68</v>
      </c>
      <c r="AK9" s="1" t="s">
        <v>75</v>
      </c>
      <c r="AL9" s="13" t="s">
        <v>76</v>
      </c>
      <c r="AM9" s="13" t="s">
        <v>77</v>
      </c>
      <c r="AN9" s="13" t="s">
        <v>78</v>
      </c>
    </row>
    <row r="10" spans="1:44" ht="63.75" x14ac:dyDescent="0.2">
      <c r="A10" s="15" t="s">
        <v>26</v>
      </c>
      <c r="B10" s="14" t="s">
        <v>27</v>
      </c>
      <c r="C10" s="13" t="s">
        <v>28</v>
      </c>
      <c r="D10" s="13" t="s">
        <v>29</v>
      </c>
      <c r="E10" s="13" t="s">
        <v>30</v>
      </c>
      <c r="F10" s="13" t="s">
        <v>31</v>
      </c>
      <c r="G10" s="13" t="s">
        <v>32</v>
      </c>
      <c r="H10" s="13" t="s">
        <v>33</v>
      </c>
      <c r="I10" s="13" t="s">
        <v>34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6" t="s">
        <v>42</v>
      </c>
      <c r="R10" s="13" t="s">
        <v>43</v>
      </c>
      <c r="S10" s="13" t="s">
        <v>44</v>
      </c>
      <c r="T10" s="13" t="s">
        <v>45</v>
      </c>
      <c r="U10" s="13" t="s">
        <v>46</v>
      </c>
      <c r="V10" s="16" t="s">
        <v>47</v>
      </c>
      <c r="W10" t="s">
        <v>90</v>
      </c>
      <c r="X10" s="42" t="s">
        <v>48</v>
      </c>
      <c r="Y10" s="17" t="s">
        <v>49</v>
      </c>
      <c r="Z10" s="17" t="s">
        <v>50</v>
      </c>
      <c r="AA10" s="17" t="s">
        <v>51</v>
      </c>
      <c r="AB10" s="17" t="s">
        <v>52</v>
      </c>
      <c r="AC10" s="17" t="s">
        <v>53</v>
      </c>
      <c r="AD10" s="17" t="s">
        <v>54</v>
      </c>
      <c r="AE10" s="42" t="s">
        <v>79</v>
      </c>
      <c r="AF10" s="17" t="s">
        <v>59</v>
      </c>
      <c r="AG10" s="17" t="s">
        <v>63</v>
      </c>
      <c r="AH10" s="17" t="s">
        <v>62</v>
      </c>
      <c r="AI10" s="17" t="s">
        <v>65</v>
      </c>
      <c r="AJ10" s="17" t="s">
        <v>66</v>
      </c>
      <c r="AK10" s="17" t="s">
        <v>80</v>
      </c>
      <c r="AL10" s="17" t="s">
        <v>81</v>
      </c>
      <c r="AM10" s="17" t="s">
        <v>82</v>
      </c>
      <c r="AN10" s="17" t="s">
        <v>83</v>
      </c>
      <c r="AO10" s="17"/>
    </row>
    <row r="11" spans="1:44" x14ac:dyDescent="0.2">
      <c r="A11" s="1" t="s">
        <v>55</v>
      </c>
      <c r="B11" s="44">
        <f>D2</f>
        <v>43220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  <c r="N11" s="6"/>
      <c r="O11" s="35"/>
      <c r="P11" s="92"/>
      <c r="Q11" s="92"/>
      <c r="R11" s="92"/>
      <c r="S11" s="93"/>
      <c r="T11" s="92"/>
      <c r="U11" s="94"/>
      <c r="V11" s="51"/>
      <c r="W11" s="99"/>
      <c r="X11" s="15"/>
      <c r="Y11" s="1"/>
      <c r="Z11" s="1"/>
      <c r="AA11" s="1"/>
      <c r="AB11"/>
    </row>
    <row r="12" spans="1:44" x14ac:dyDescent="0.2">
      <c r="A12" s="1" t="s">
        <v>56</v>
      </c>
      <c r="B12" s="101">
        <f>B11</f>
        <v>43220</v>
      </c>
      <c r="C12" s="37">
        <f>'[7]C-Existing'!C12</f>
        <v>2320872.870000001</v>
      </c>
      <c r="D12" s="37">
        <f>'[7]C-Existing'!D12</f>
        <v>2320872.870000001</v>
      </c>
      <c r="E12" s="37">
        <f>'[7]C-Existing'!E12</f>
        <v>0</v>
      </c>
      <c r="F12" s="37">
        <f>'[7]C-Existing'!F12</f>
        <v>0</v>
      </c>
      <c r="G12" s="37">
        <f>'[7]C-Existing'!G12</f>
        <v>1455</v>
      </c>
      <c r="H12" s="37">
        <f>'[7]C-Existing'!H12</f>
        <v>40040360.580000006</v>
      </c>
      <c r="I12" s="37">
        <f>'[7]C-Existing'!I12</f>
        <v>287775.45000000019</v>
      </c>
      <c r="J12" s="37">
        <f>'[7]C-Existing'!J12</f>
        <v>40328136.030000001</v>
      </c>
      <c r="K12" s="37">
        <f>'[7]C-Existing'!K12</f>
        <v>373369.99999999983</v>
      </c>
      <c r="L12" s="37">
        <f>'[7]C-Existing'!L12</f>
        <v>661145.45000000007</v>
      </c>
      <c r="M12" s="37">
        <f>'[7]C-Existing'!M12</f>
        <v>691125</v>
      </c>
      <c r="N12" s="37">
        <f>'[7]C-Existing'!N12</f>
        <v>0</v>
      </c>
      <c r="O12" s="37">
        <f>'[7]C-Existing'!O12</f>
        <v>691125</v>
      </c>
      <c r="P12" s="37">
        <f>'[7]C-Existing'!P12</f>
        <v>395213.7</v>
      </c>
      <c r="Q12" s="37">
        <f>'[7]C-Existing'!Q12</f>
        <v>295911.3</v>
      </c>
      <c r="R12" s="37">
        <f>'[7]C-Existing'!R12</f>
        <v>265931.75000000006</v>
      </c>
      <c r="S12" s="37">
        <f>'[7]C-Existing'!S12</f>
        <v>39744449.280000009</v>
      </c>
      <c r="T12" s="37">
        <f>'[7]C-Existing'!T12</f>
        <v>40010381.030000016</v>
      </c>
      <c r="U12" s="37">
        <f>'[7]C-Existing'!U12</f>
        <v>1</v>
      </c>
      <c r="V12" s="37">
        <f>'[7]C-Existing'!V12</f>
        <v>324977.56284174998</v>
      </c>
      <c r="W12" s="37">
        <f>'[7]C-Existing'!W12</f>
        <v>0</v>
      </c>
      <c r="X12" s="37">
        <f>'[7]C-Existing'!X12</f>
        <v>209</v>
      </c>
      <c r="Y12" s="37">
        <f>'[7]C-Existing'!Y12</f>
        <v>0</v>
      </c>
      <c r="Z12" s="37">
        <f>'[7]C-Existing'!Z12</f>
        <v>0</v>
      </c>
      <c r="AA12" s="37">
        <f>'[7]C-Existing'!AA12</f>
        <v>0</v>
      </c>
      <c r="AB12" s="37">
        <f>'[7]C-Existing'!AB12</f>
        <v>0</v>
      </c>
      <c r="AC12" s="37">
        <f>'[7]C-Existing'!AC12</f>
        <v>0</v>
      </c>
      <c r="AD12" s="37">
        <f>'[7]C-Existing'!AD12</f>
        <v>0</v>
      </c>
      <c r="AE12" s="56">
        <f>'[7]C-Existing'!AE12</f>
        <v>9.6699999999999994E-2</v>
      </c>
      <c r="AF12" s="37">
        <f>'[7]C-Existing'!AF12</f>
        <v>-48393.763236000057</v>
      </c>
      <c r="AG12" s="37">
        <f>'[7]C-Existing'!AG12</f>
        <v>0</v>
      </c>
      <c r="AH12" s="37">
        <f>'[7]C-Existing'!AH12</f>
        <v>0</v>
      </c>
      <c r="AI12" s="37">
        <f>'[7]C-Existing'!AI12</f>
        <v>1455</v>
      </c>
      <c r="AJ12" s="37">
        <f>'[7]C-Existing'!AJ12</f>
        <v>387030</v>
      </c>
      <c r="AK12" s="37">
        <f>'[7]C-Existing'!AK12</f>
        <v>0</v>
      </c>
      <c r="AL12" s="37">
        <f>'[7]C-Existing'!AL12</f>
        <v>0</v>
      </c>
      <c r="AM12" s="37">
        <f>'[7]C-Existing'!AM12</f>
        <v>0</v>
      </c>
      <c r="AN12" s="37">
        <f>'[7]C-Existing'!AN12</f>
        <v>0</v>
      </c>
      <c r="AO12" s="37"/>
      <c r="AP12" s="37"/>
      <c r="AQ12" s="37"/>
      <c r="AR12" s="37"/>
    </row>
    <row r="13" spans="1:44" x14ac:dyDescent="0.2">
      <c r="A13" s="1">
        <f t="shared" ref="A13:A76" si="1">MONTH(B13)</f>
        <v>5</v>
      </c>
      <c r="B13" s="101">
        <f t="shared" ref="B13:B76" si="2">EOMONTH(B12,1)</f>
        <v>43251</v>
      </c>
      <c r="C13" s="37">
        <f>'[7]C-Existing'!C13</f>
        <v>2774691.4099999997</v>
      </c>
      <c r="D13" s="37">
        <f>'[7]C-Existing'!D13</f>
        <v>5095564.2800000012</v>
      </c>
      <c r="E13" s="37">
        <f>'[7]C-Existing'!E13</f>
        <v>0</v>
      </c>
      <c r="F13" s="37">
        <f>'[7]C-Existing'!F13</f>
        <v>0</v>
      </c>
      <c r="G13" s="37">
        <f>'[7]C-Existing'!G13</f>
        <v>2062</v>
      </c>
      <c r="H13" s="37">
        <f>'[7]C-Existing'!H13</f>
        <v>39744449.280000009</v>
      </c>
      <c r="I13" s="37">
        <f>'[7]C-Existing'!I13</f>
        <v>265931.75000000029</v>
      </c>
      <c r="J13" s="37">
        <f>'[7]C-Existing'!J13</f>
        <v>40010381.030000016</v>
      </c>
      <c r="K13" s="37">
        <f>'[7]C-Existing'!K13</f>
        <v>370428.12999999977</v>
      </c>
      <c r="L13" s="37">
        <f>'[7]C-Existing'!L13</f>
        <v>636359.87999999989</v>
      </c>
      <c r="M13" s="37">
        <f>'[7]C-Existing'!M13</f>
        <v>979450</v>
      </c>
      <c r="N13" s="37">
        <f>'[7]C-Existing'!N13</f>
        <v>0</v>
      </c>
      <c r="O13" s="37">
        <f>'[7]C-Existing'!O13</f>
        <v>979450</v>
      </c>
      <c r="P13" s="37">
        <f>'[7]C-Existing'!P13</f>
        <v>400277.57</v>
      </c>
      <c r="Q13" s="37">
        <f>'[7]C-Existing'!Q13</f>
        <v>579172.43000000005</v>
      </c>
      <c r="R13" s="37">
        <f>'[7]C-Existing'!R13</f>
        <v>236082.31</v>
      </c>
      <c r="S13" s="37">
        <f>'[7]C-Existing'!S13</f>
        <v>39165276.850000001</v>
      </c>
      <c r="T13" s="37">
        <f>'[7]C-Existing'!T13</f>
        <v>39401359.160000004</v>
      </c>
      <c r="U13" s="37">
        <f>'[7]C-Existing'!U13</f>
        <v>1</v>
      </c>
      <c r="V13" s="37">
        <f>'[7]C-Existing'!V13</f>
        <v>322416.98713341675</v>
      </c>
      <c r="W13" s="37">
        <f>'[7]C-Existing'!W13</f>
        <v>0</v>
      </c>
      <c r="X13" s="37">
        <f>'[7]C-Existing'!X13</f>
        <v>209</v>
      </c>
      <c r="Y13" s="37">
        <f>'[7]C-Existing'!Y13</f>
        <v>0</v>
      </c>
      <c r="Z13" s="37">
        <f>'[7]C-Existing'!Z13</f>
        <v>0</v>
      </c>
      <c r="AA13" s="37">
        <f>'[7]C-Existing'!AA13</f>
        <v>0</v>
      </c>
      <c r="AB13" s="37">
        <f>'[7]C-Existing'!AB13</f>
        <v>0</v>
      </c>
      <c r="AC13" s="37">
        <f>'[7]C-Existing'!AC13</f>
        <v>0</v>
      </c>
      <c r="AD13" s="37">
        <f>'[7]C-Existing'!AD13</f>
        <v>0</v>
      </c>
      <c r="AE13" s="56">
        <f>'[7]C-Existing'!AE13</f>
        <v>9.6699999999999994E-2</v>
      </c>
      <c r="AF13" s="37">
        <f>'[7]C-Existing'!AF13</f>
        <v>-48012.457236000075</v>
      </c>
      <c r="AG13" s="37">
        <f>'[7]C-Existing'!AG13</f>
        <v>0</v>
      </c>
      <c r="AH13" s="37">
        <f>'[7]C-Existing'!AH13</f>
        <v>0</v>
      </c>
      <c r="AI13" s="37">
        <f>'[7]C-Existing'!AI13</f>
        <v>2062</v>
      </c>
      <c r="AJ13" s="37">
        <f>'[7]C-Existing'!AJ13</f>
        <v>548492</v>
      </c>
      <c r="AK13" s="37">
        <f>'[7]C-Existing'!AK13</f>
        <v>0</v>
      </c>
      <c r="AL13" s="37">
        <f>'[7]C-Existing'!AL13</f>
        <v>0</v>
      </c>
      <c r="AM13" s="37">
        <f>'[7]C-Existing'!AM13</f>
        <v>0</v>
      </c>
      <c r="AN13" s="37">
        <f>'[7]C-Existing'!AN13</f>
        <v>0</v>
      </c>
      <c r="AO13" s="37"/>
      <c r="AP13" s="37"/>
      <c r="AQ13" s="37"/>
      <c r="AR13" s="37"/>
    </row>
    <row r="14" spans="1:44" x14ac:dyDescent="0.2">
      <c r="A14" s="1">
        <f t="shared" si="1"/>
        <v>6</v>
      </c>
      <c r="B14" s="101">
        <f t="shared" si="2"/>
        <v>43281</v>
      </c>
      <c r="C14" s="37">
        <f>'[7]C-Existing'!C14</f>
        <v>2720414.0399999986</v>
      </c>
      <c r="D14" s="37">
        <f>'[7]C-Existing'!D14</f>
        <v>7815978.3200000003</v>
      </c>
      <c r="E14" s="37">
        <f>'[7]C-Existing'!E14</f>
        <v>0</v>
      </c>
      <c r="F14" s="37">
        <f>'[7]C-Existing'!F14</f>
        <v>0</v>
      </c>
      <c r="G14" s="37">
        <f>'[7]C-Existing'!G14</f>
        <v>2321</v>
      </c>
      <c r="H14" s="37">
        <f>'[7]C-Existing'!H14</f>
        <v>39165276.850000009</v>
      </c>
      <c r="I14" s="37">
        <f>'[7]C-Existing'!I14</f>
        <v>236082.31000000006</v>
      </c>
      <c r="J14" s="37">
        <f>'[7]C-Existing'!J14</f>
        <v>39401359.160000004</v>
      </c>
      <c r="K14" s="37">
        <f>'[7]C-Existing'!K14</f>
        <v>364789.60999999993</v>
      </c>
      <c r="L14" s="37">
        <f>'[7]C-Existing'!L14</f>
        <v>600871.91999999981</v>
      </c>
      <c r="M14" s="37">
        <f>'[7]C-Existing'!M14</f>
        <v>1102475</v>
      </c>
      <c r="N14" s="37">
        <f>'[7]C-Existing'!N14</f>
        <v>0</v>
      </c>
      <c r="O14" s="37">
        <f>'[7]C-Existing'!O14</f>
        <v>1102475</v>
      </c>
      <c r="P14" s="37">
        <f>'[7]C-Existing'!P14</f>
        <v>383489.53999999992</v>
      </c>
      <c r="Q14" s="37">
        <f>'[7]C-Existing'!Q14</f>
        <v>718985.4600000002</v>
      </c>
      <c r="R14" s="37">
        <f>'[7]C-Existing'!R14</f>
        <v>217382.38</v>
      </c>
      <c r="S14" s="37">
        <f>'[7]C-Existing'!S14</f>
        <v>38446291.389999993</v>
      </c>
      <c r="T14" s="37">
        <f>'[7]C-Existing'!T14</f>
        <v>38663673.769999988</v>
      </c>
      <c r="U14" s="37">
        <f>'[7]C-Existing'!U14</f>
        <v>1</v>
      </c>
      <c r="V14" s="37">
        <f>'[7]C-Existing'!V14</f>
        <v>317509.28589766665</v>
      </c>
      <c r="W14" s="37">
        <f>'[7]C-Existing'!W14</f>
        <v>0</v>
      </c>
      <c r="X14" s="37">
        <f>'[7]C-Existing'!X14</f>
        <v>209</v>
      </c>
      <c r="Y14" s="37">
        <f>'[7]C-Existing'!Y14</f>
        <v>0</v>
      </c>
      <c r="Z14" s="37">
        <f>'[7]C-Existing'!Z14</f>
        <v>0</v>
      </c>
      <c r="AA14" s="37">
        <f>'[7]C-Existing'!AA14</f>
        <v>0</v>
      </c>
      <c r="AB14" s="37">
        <f>'[7]C-Existing'!AB14</f>
        <v>0</v>
      </c>
      <c r="AC14" s="37">
        <f>'[7]C-Existing'!AC14</f>
        <v>0</v>
      </c>
      <c r="AD14" s="37">
        <f>'[7]C-Existing'!AD14</f>
        <v>0</v>
      </c>
      <c r="AE14" s="56">
        <f>'[7]C-Existing'!AE14</f>
        <v>9.6699999999999994E-2</v>
      </c>
      <c r="AF14" s="37">
        <f>'[7]C-Existing'!AF14</f>
        <v>-47281.630992000057</v>
      </c>
      <c r="AG14" s="37">
        <f>'[7]C-Existing'!AG14</f>
        <v>0</v>
      </c>
      <c r="AH14" s="37">
        <f>'[7]C-Existing'!AH14</f>
        <v>0</v>
      </c>
      <c r="AI14" s="37">
        <f>'[7]C-Existing'!AI14</f>
        <v>2321</v>
      </c>
      <c r="AJ14" s="37">
        <f>'[7]C-Existing'!AJ14</f>
        <v>617386</v>
      </c>
      <c r="AK14" s="37">
        <f>'[7]C-Existing'!AK14</f>
        <v>0</v>
      </c>
      <c r="AL14" s="37">
        <f>'[7]C-Existing'!AL14</f>
        <v>0</v>
      </c>
      <c r="AM14" s="37">
        <f>'[7]C-Existing'!AM14</f>
        <v>0</v>
      </c>
      <c r="AN14" s="37">
        <f>'[7]C-Existing'!AN14</f>
        <v>0</v>
      </c>
      <c r="AO14" s="37"/>
      <c r="AP14" s="37"/>
      <c r="AQ14" s="37"/>
      <c r="AR14" s="37"/>
    </row>
    <row r="15" spans="1:44" x14ac:dyDescent="0.2">
      <c r="A15" s="1">
        <f t="shared" si="1"/>
        <v>7</v>
      </c>
      <c r="B15" s="101">
        <f t="shared" si="2"/>
        <v>43312</v>
      </c>
      <c r="C15" s="37">
        <f>'[7]C-Existing'!C15</f>
        <v>2695544.919999999</v>
      </c>
      <c r="D15" s="37">
        <f>'[7]C-Existing'!D15</f>
        <v>10511523.239999998</v>
      </c>
      <c r="E15" s="37">
        <f>'[7]C-Existing'!E15</f>
        <v>0</v>
      </c>
      <c r="F15" s="37">
        <f>'[7]C-Existing'!F15</f>
        <v>0</v>
      </c>
      <c r="G15" s="37">
        <f>'[7]C-Existing'!G15</f>
        <v>2775</v>
      </c>
      <c r="H15" s="37">
        <f>'[7]C-Existing'!H15</f>
        <v>38446291.389999993</v>
      </c>
      <c r="I15" s="37">
        <f>'[7]C-Existing'!I15</f>
        <v>217382.38000000012</v>
      </c>
      <c r="J15" s="37">
        <f>'[7]C-Existing'!J15</f>
        <v>38663673.769999988</v>
      </c>
      <c r="K15" s="37">
        <f>'[7]C-Existing'!K15</f>
        <v>357959.88999999978</v>
      </c>
      <c r="L15" s="37">
        <f>'[7]C-Existing'!L15</f>
        <v>575342.2699999999</v>
      </c>
      <c r="M15" s="37">
        <f>'[7]C-Existing'!M15</f>
        <v>1318125</v>
      </c>
      <c r="N15" s="37">
        <f>'[7]C-Existing'!N15</f>
        <v>0</v>
      </c>
      <c r="O15" s="37">
        <f>'[7]C-Existing'!O15</f>
        <v>1315860.1400000001</v>
      </c>
      <c r="P15" s="37">
        <f>'[7]C-Existing'!P15</f>
        <v>384432.94999999984</v>
      </c>
      <c r="Q15" s="37">
        <f>'[7]C-Existing'!Q15</f>
        <v>931427.18999999983</v>
      </c>
      <c r="R15" s="37">
        <f>'[7]C-Existing'!R15</f>
        <v>190909.32</v>
      </c>
      <c r="S15" s="37">
        <f>'[7]C-Existing'!S15</f>
        <v>37514864.199999996</v>
      </c>
      <c r="T15" s="37">
        <f>'[7]C-Existing'!T15</f>
        <v>37705773.519999996</v>
      </c>
      <c r="U15" s="37">
        <f>'[7]C-Existing'!U15</f>
        <v>1</v>
      </c>
      <c r="V15" s="37">
        <f>'[7]C-Existing'!V15</f>
        <v>311564.77112991654</v>
      </c>
      <c r="W15" s="37">
        <f>'[7]C-Existing'!W15</f>
        <v>0</v>
      </c>
      <c r="X15" s="37">
        <f>'[7]C-Existing'!X15</f>
        <v>209</v>
      </c>
      <c r="Y15" s="37">
        <f>'[7]C-Existing'!Y15</f>
        <v>0</v>
      </c>
      <c r="Z15" s="37">
        <f>'[7]C-Existing'!Z15</f>
        <v>0</v>
      </c>
      <c r="AA15" s="37">
        <f>'[7]C-Existing'!AA15</f>
        <v>0</v>
      </c>
      <c r="AB15" s="37">
        <f>'[7]C-Existing'!AB15</f>
        <v>0</v>
      </c>
      <c r="AC15" s="37">
        <f>'[7]C-Existing'!AC15</f>
        <v>4</v>
      </c>
      <c r="AD15" s="37">
        <f>'[7]C-Existing'!AD15</f>
        <v>0</v>
      </c>
      <c r="AE15" s="56">
        <f>'[7]C-Existing'!AE15</f>
        <v>9.6699999999999994E-2</v>
      </c>
      <c r="AF15" s="37">
        <f>'[7]C-Existing'!AF15</f>
        <v>-46396.408524000042</v>
      </c>
      <c r="AG15" s="37">
        <f>'[7]C-Existing'!AG15</f>
        <v>0</v>
      </c>
      <c r="AH15" s="37">
        <f>'[7]C-Existing'!AH15</f>
        <v>0</v>
      </c>
      <c r="AI15" s="37">
        <f>'[7]C-Existing'!AI15</f>
        <v>2771</v>
      </c>
      <c r="AJ15" s="37">
        <f>'[7]C-Existing'!AJ15</f>
        <v>736721.14</v>
      </c>
      <c r="AK15" s="37">
        <f>'[7]C-Existing'!AK15</f>
        <v>0</v>
      </c>
      <c r="AL15" s="37">
        <f>'[7]C-Existing'!AL15</f>
        <v>0</v>
      </c>
      <c r="AM15" s="37">
        <f>'[7]C-Existing'!AM15</f>
        <v>0</v>
      </c>
      <c r="AN15" s="37">
        <f>'[7]C-Existing'!AN15</f>
        <v>0</v>
      </c>
      <c r="AO15" s="37"/>
      <c r="AP15" s="37"/>
      <c r="AQ15" s="37"/>
      <c r="AR15" s="37"/>
    </row>
    <row r="16" spans="1:44" x14ac:dyDescent="0.2">
      <c r="A16" s="1">
        <f t="shared" si="1"/>
        <v>8</v>
      </c>
      <c r="B16" s="101">
        <f t="shared" si="2"/>
        <v>43343</v>
      </c>
      <c r="C16" s="37">
        <f>'[7]C-Existing'!C16</f>
        <v>2480395.1599999997</v>
      </c>
      <c r="D16" s="37">
        <f>'[7]C-Existing'!D16</f>
        <v>12991918.399999999</v>
      </c>
      <c r="E16" s="37">
        <f>'[7]C-Existing'!E16</f>
        <v>0</v>
      </c>
      <c r="F16" s="37">
        <f>'[7]C-Existing'!F16</f>
        <v>0</v>
      </c>
      <c r="G16" s="37">
        <f>'[7]C-Existing'!G16</f>
        <v>2722</v>
      </c>
      <c r="H16" s="37">
        <f>'[7]C-Existing'!H16</f>
        <v>37514864.199999996</v>
      </c>
      <c r="I16" s="37">
        <f>'[7]C-Existing'!I16</f>
        <v>190909.32000000007</v>
      </c>
      <c r="J16" s="37">
        <f>'[7]C-Existing'!J16</f>
        <v>37705773.519999996</v>
      </c>
      <c r="K16" s="37">
        <f>'[7]C-Existing'!K16</f>
        <v>349091.33999999991</v>
      </c>
      <c r="L16" s="37">
        <f>'[7]C-Existing'!L16</f>
        <v>540000.65999999992</v>
      </c>
      <c r="M16" s="37">
        <f>'[7]C-Existing'!M16</f>
        <v>1290024</v>
      </c>
      <c r="N16" s="37">
        <f>'[7]C-Existing'!N16</f>
        <v>0</v>
      </c>
      <c r="O16" s="37">
        <f>'[7]C-Existing'!O16</f>
        <v>1282567.28</v>
      </c>
      <c r="P16" s="37">
        <f>'[7]C-Existing'!P16</f>
        <v>375809.5</v>
      </c>
      <c r="Q16" s="37">
        <f>'[7]C-Existing'!Q16</f>
        <v>906757.78000000014</v>
      </c>
      <c r="R16" s="37">
        <f>'[7]C-Existing'!R16</f>
        <v>164191.16</v>
      </c>
      <c r="S16" s="37">
        <f>'[7]C-Existing'!S16</f>
        <v>36608106.420000024</v>
      </c>
      <c r="T16" s="37">
        <f>'[7]C-Existing'!T16</f>
        <v>36772297.580000028</v>
      </c>
      <c r="U16" s="37">
        <f>'[7]C-Existing'!U16</f>
        <v>1</v>
      </c>
      <c r="V16" s="37">
        <f>'[7]C-Existing'!V16</f>
        <v>303845.69161533326</v>
      </c>
      <c r="W16" s="37">
        <f>'[7]C-Existing'!W16</f>
        <v>0</v>
      </c>
      <c r="X16" s="37">
        <f>'[7]C-Existing'!X16</f>
        <v>209</v>
      </c>
      <c r="Y16" s="37">
        <f>'[7]C-Existing'!Y16</f>
        <v>0</v>
      </c>
      <c r="Z16" s="37">
        <f>'[7]C-Existing'!Z16</f>
        <v>0</v>
      </c>
      <c r="AA16" s="37">
        <f>'[7]C-Existing'!AA16</f>
        <v>0</v>
      </c>
      <c r="AB16" s="37">
        <f>'[7]C-Existing'!AB16</f>
        <v>0</v>
      </c>
      <c r="AC16" s="37">
        <f>'[7]C-Existing'!AC16</f>
        <v>21</v>
      </c>
      <c r="AD16" s="37">
        <f>'[7]C-Existing'!AD16</f>
        <v>0</v>
      </c>
      <c r="AE16" s="56">
        <f>'[7]C-Existing'!AE16</f>
        <v>9.6699999999999994E-2</v>
      </c>
      <c r="AF16" s="37">
        <f>'[7]C-Existing'!AF16</f>
        <v>-45246.928224000047</v>
      </c>
      <c r="AG16" s="37">
        <f>'[7]C-Existing'!AG16</f>
        <v>0</v>
      </c>
      <c r="AH16" s="37">
        <f>'[7]C-Existing'!AH16</f>
        <v>0</v>
      </c>
      <c r="AI16" s="37">
        <f>'[7]C-Existing'!AI16</f>
        <v>2701</v>
      </c>
      <c r="AJ16" s="37">
        <f>'[7]C-Existing'!AJ16</f>
        <v>718058.28</v>
      </c>
      <c r="AK16" s="37">
        <f>'[7]C-Existing'!AK16</f>
        <v>0</v>
      </c>
      <c r="AL16" s="37">
        <f>'[7]C-Existing'!AL16</f>
        <v>0</v>
      </c>
      <c r="AM16" s="37">
        <f>'[7]C-Existing'!AM16</f>
        <v>0</v>
      </c>
      <c r="AN16" s="37">
        <f>'[7]C-Existing'!AN16</f>
        <v>0</v>
      </c>
      <c r="AO16" s="37"/>
      <c r="AP16" s="37"/>
      <c r="AQ16" s="37"/>
      <c r="AR16" s="37"/>
    </row>
    <row r="17" spans="1:44" x14ac:dyDescent="0.2">
      <c r="A17" s="1">
        <f t="shared" si="1"/>
        <v>9</v>
      </c>
      <c r="B17" s="101">
        <f t="shared" si="2"/>
        <v>43373</v>
      </c>
      <c r="C17" s="37">
        <f>'[7]C-Existing'!C17</f>
        <v>2111440.4799999991</v>
      </c>
      <c r="D17" s="37">
        <f>'[7]C-Existing'!D17</f>
        <v>15103358.879999997</v>
      </c>
      <c r="E17" s="37">
        <f>'[7]C-Existing'!E17</f>
        <v>0</v>
      </c>
      <c r="F17" s="37">
        <f>'[7]C-Existing'!F17</f>
        <v>0</v>
      </c>
      <c r="G17" s="37">
        <f>'[7]C-Existing'!G17</f>
        <v>2691</v>
      </c>
      <c r="H17" s="37">
        <f>'[7]C-Existing'!H17</f>
        <v>36608106.420000024</v>
      </c>
      <c r="I17" s="37">
        <f>'[7]C-Existing'!I17</f>
        <v>164191.16000000015</v>
      </c>
      <c r="J17" s="37">
        <f>'[7]C-Existing'!J17</f>
        <v>36772297.580000028</v>
      </c>
      <c r="K17" s="37">
        <f>'[7]C-Existing'!K17</f>
        <v>340448.95999999985</v>
      </c>
      <c r="L17" s="37">
        <f>'[7]C-Existing'!L17</f>
        <v>504640.12</v>
      </c>
      <c r="M17" s="37">
        <f>'[7]C-Existing'!M17</f>
        <v>1269713</v>
      </c>
      <c r="N17" s="37">
        <f>'[7]C-Existing'!N17</f>
        <v>0</v>
      </c>
      <c r="O17" s="37">
        <f>'[7]C-Existing'!O17</f>
        <v>1263025</v>
      </c>
      <c r="P17" s="37">
        <f>'[7]C-Existing'!P17</f>
        <v>365989.48</v>
      </c>
      <c r="Q17" s="37">
        <f>'[7]C-Existing'!Q17</f>
        <v>897035.52000000014</v>
      </c>
      <c r="R17" s="37">
        <f>'[7]C-Existing'!R17</f>
        <v>138650.64000000001</v>
      </c>
      <c r="S17" s="37">
        <f>'[7]C-Existing'!S17</f>
        <v>35711070.899999999</v>
      </c>
      <c r="T17" s="37">
        <f>'[7]C-Existing'!T17</f>
        <v>35849721.539999999</v>
      </c>
      <c r="U17" s="37">
        <f>'[7]C-Existing'!U17</f>
        <v>1</v>
      </c>
      <c r="V17" s="37">
        <f>'[7]C-Existing'!V17</f>
        <v>296323.43133216683</v>
      </c>
      <c r="W17" s="37">
        <f>'[7]C-Existing'!W17</f>
        <v>0</v>
      </c>
      <c r="X17" s="37">
        <f>'[7]C-Existing'!X17</f>
        <v>209</v>
      </c>
      <c r="Y17" s="37">
        <f>'[7]C-Existing'!Y17</f>
        <v>0</v>
      </c>
      <c r="Z17" s="37">
        <f>'[7]C-Existing'!Z17</f>
        <v>0</v>
      </c>
      <c r="AA17" s="37">
        <f>'[7]C-Existing'!AA17</f>
        <v>0</v>
      </c>
      <c r="AB17" s="37">
        <f>'[7]C-Existing'!AB17</f>
        <v>0</v>
      </c>
      <c r="AC17" s="37">
        <f>'[7]C-Existing'!AC17</f>
        <v>32</v>
      </c>
      <c r="AD17" s="37">
        <f>'[7]C-Existing'!AD17</f>
        <v>0</v>
      </c>
      <c r="AE17" s="56">
        <f>'[7]C-Existing'!AE17</f>
        <v>9.6699999999999994E-2</v>
      </c>
      <c r="AF17" s="37">
        <f>'[7]C-Existing'!AF17</f>
        <v>-44126.757096000088</v>
      </c>
      <c r="AG17" s="37">
        <f>'[7]C-Existing'!AG17</f>
        <v>0</v>
      </c>
      <c r="AH17" s="37">
        <f>'[7]C-Existing'!AH17</f>
        <v>0</v>
      </c>
      <c r="AI17" s="37">
        <f>'[7]C-Existing'!AI17</f>
        <v>2659</v>
      </c>
      <c r="AJ17" s="37">
        <f>'[7]C-Existing'!AJ17</f>
        <v>707294</v>
      </c>
      <c r="AK17" s="37">
        <f>'[7]C-Existing'!AK17</f>
        <v>0</v>
      </c>
      <c r="AL17" s="37">
        <f>'[7]C-Existing'!AL17</f>
        <v>0</v>
      </c>
      <c r="AM17" s="37">
        <f>'[7]C-Existing'!AM17</f>
        <v>0</v>
      </c>
      <c r="AN17" s="37">
        <f>'[7]C-Existing'!AN17</f>
        <v>0</v>
      </c>
      <c r="AO17" s="37"/>
      <c r="AP17" s="37"/>
      <c r="AQ17" s="37"/>
      <c r="AR17" s="37"/>
    </row>
    <row r="18" spans="1:44" s="4" customFormat="1" x14ac:dyDescent="0.2">
      <c r="A18" s="1">
        <f t="shared" si="1"/>
        <v>10</v>
      </c>
      <c r="B18" s="101">
        <f t="shared" si="2"/>
        <v>43404</v>
      </c>
      <c r="C18" s="37">
        <f>'[7]C-Existing'!C18</f>
        <v>1703913.9400000002</v>
      </c>
      <c r="D18" s="37">
        <f>'[7]C-Existing'!D18</f>
        <v>16807272.819999997</v>
      </c>
      <c r="E18" s="37">
        <f>'[7]C-Existing'!E18</f>
        <v>0</v>
      </c>
      <c r="F18" s="37">
        <f>'[7]C-Existing'!F18</f>
        <v>0</v>
      </c>
      <c r="G18" s="37">
        <f>'[7]C-Existing'!G18</f>
        <v>2484</v>
      </c>
      <c r="H18" s="37">
        <f>'[7]C-Existing'!H18</f>
        <v>35711070.899999999</v>
      </c>
      <c r="I18" s="37">
        <f>'[7]C-Existing'!I18</f>
        <v>138650.64000000013</v>
      </c>
      <c r="J18" s="37">
        <f>'[7]C-Existing'!J18</f>
        <v>35849721.539999999</v>
      </c>
      <c r="K18" s="37">
        <f>'[7]C-Existing'!K18</f>
        <v>331907.46999999986</v>
      </c>
      <c r="L18" s="37">
        <f>'[7]C-Existing'!L18</f>
        <v>470558.10999999981</v>
      </c>
      <c r="M18" s="37">
        <f>'[7]C-Existing'!M18</f>
        <v>1171920</v>
      </c>
      <c r="N18" s="37">
        <f>'[7]C-Existing'!N18</f>
        <v>0</v>
      </c>
      <c r="O18" s="37">
        <f>'[7]C-Existing'!O18</f>
        <v>1165650</v>
      </c>
      <c r="P18" s="37">
        <f>'[7]C-Existing'!P18</f>
        <v>354359.44999999995</v>
      </c>
      <c r="Q18" s="37">
        <f>'[7]C-Existing'!Q18</f>
        <v>811290.5499999997</v>
      </c>
      <c r="R18" s="37">
        <f>'[7]C-Existing'!R18</f>
        <v>116198.66</v>
      </c>
      <c r="S18" s="37">
        <f>'[7]C-Existing'!S18</f>
        <v>34899780.350000001</v>
      </c>
      <c r="T18" s="37">
        <f>'[7]C-Existing'!T18</f>
        <v>35015979.010000005</v>
      </c>
      <c r="U18" s="37">
        <f>'[7]C-Existing'!U18</f>
        <v>1</v>
      </c>
      <c r="V18" s="37">
        <f>'[7]C-Existing'!V18</f>
        <v>288889.00607649994</v>
      </c>
      <c r="W18" s="37">
        <f>'[7]C-Existing'!W18</f>
        <v>0</v>
      </c>
      <c r="X18" s="37">
        <f>'[7]C-Existing'!X18</f>
        <v>209</v>
      </c>
      <c r="Y18" s="37">
        <f>'[7]C-Existing'!Y18</f>
        <v>0</v>
      </c>
      <c r="Z18" s="37">
        <f>'[7]C-Existing'!Z18</f>
        <v>0</v>
      </c>
      <c r="AA18" s="37">
        <f>'[7]C-Existing'!AA18</f>
        <v>0</v>
      </c>
      <c r="AB18" s="37">
        <f>'[7]C-Existing'!AB18</f>
        <v>0</v>
      </c>
      <c r="AC18" s="37">
        <f>'[7]C-Existing'!AC18</f>
        <v>30</v>
      </c>
      <c r="AD18" s="37">
        <f>'[7]C-Existing'!AD18</f>
        <v>0</v>
      </c>
      <c r="AE18" s="56">
        <f>'[7]C-Existing'!AE18</f>
        <v>9.6699999999999994E-2</v>
      </c>
      <c r="AF18" s="37">
        <f>'[7]C-Existing'!AF18</f>
        <v>-43019.665848000048</v>
      </c>
      <c r="AG18" s="37">
        <f>'[7]C-Existing'!AG18</f>
        <v>0</v>
      </c>
      <c r="AH18" s="37">
        <f>'[7]C-Existing'!AH18</f>
        <v>0</v>
      </c>
      <c r="AI18" s="37">
        <f>'[7]C-Existing'!AI18</f>
        <v>2454</v>
      </c>
      <c r="AJ18" s="37">
        <f>'[7]C-Existing'!AJ18</f>
        <v>652764</v>
      </c>
      <c r="AK18" s="37">
        <f>'[7]C-Existing'!AK18</f>
        <v>0</v>
      </c>
      <c r="AL18" s="37">
        <f>'[7]C-Existing'!AL18</f>
        <v>0</v>
      </c>
      <c r="AM18" s="37">
        <f>'[7]C-Existing'!AM18</f>
        <v>0</v>
      </c>
      <c r="AN18" s="37">
        <f>'[7]C-Existing'!AN18</f>
        <v>0</v>
      </c>
      <c r="AO18" s="37"/>
      <c r="AP18" s="37"/>
      <c r="AQ18" s="37"/>
      <c r="AR18" s="37"/>
    </row>
    <row r="19" spans="1:44" x14ac:dyDescent="0.2">
      <c r="A19" s="1">
        <f t="shared" si="1"/>
        <v>11</v>
      </c>
      <c r="B19" s="101">
        <f t="shared" si="2"/>
        <v>43434</v>
      </c>
      <c r="C19" s="37">
        <f>'[7]C-Existing'!C19</f>
        <v>1070968.1300000001</v>
      </c>
      <c r="D19" s="37">
        <f>'[7]C-Existing'!D19</f>
        <v>17878240.949999996</v>
      </c>
      <c r="E19" s="37">
        <f>'[7]C-Existing'!E19</f>
        <v>0</v>
      </c>
      <c r="F19" s="37">
        <f>'[7]C-Existing'!F19</f>
        <v>0</v>
      </c>
      <c r="G19" s="37">
        <f>'[7]C-Existing'!G19</f>
        <v>2114</v>
      </c>
      <c r="H19" s="37">
        <f>'[7]C-Existing'!H19</f>
        <v>34899780.350000001</v>
      </c>
      <c r="I19" s="37">
        <f>'[7]C-Existing'!I19</f>
        <v>116198.66000000015</v>
      </c>
      <c r="J19" s="37">
        <f>'[7]C-Existing'!J19</f>
        <v>35015979.010000005</v>
      </c>
      <c r="K19" s="37">
        <f>'[7]C-Existing'!K19</f>
        <v>324188.42999999988</v>
      </c>
      <c r="L19" s="37">
        <f>'[7]C-Existing'!L19</f>
        <v>440387.09</v>
      </c>
      <c r="M19" s="37">
        <f>'[7]C-Existing'!M19</f>
        <v>997500</v>
      </c>
      <c r="N19" s="37">
        <f>'[7]C-Existing'!N19</f>
        <v>0</v>
      </c>
      <c r="O19" s="37">
        <f>'[7]C-Existing'!O19</f>
        <v>992275</v>
      </c>
      <c r="P19" s="37">
        <f>'[7]C-Existing'!P19</f>
        <v>340198.28</v>
      </c>
      <c r="Q19" s="37">
        <f>'[7]C-Existing'!Q19</f>
        <v>652076.72000000009</v>
      </c>
      <c r="R19" s="37">
        <f>'[7]C-Existing'!R19</f>
        <v>100188.81</v>
      </c>
      <c r="S19" s="37">
        <f>'[7]C-Existing'!S19</f>
        <v>34247703.629999988</v>
      </c>
      <c r="T19" s="37">
        <f>'[7]C-Existing'!T19</f>
        <v>34347892.43999999</v>
      </c>
      <c r="U19" s="37">
        <f>'[7]C-Existing'!U19</f>
        <v>1</v>
      </c>
      <c r="V19" s="37">
        <f>'[7]C-Existing'!V19</f>
        <v>282170.43085558334</v>
      </c>
      <c r="W19" s="37">
        <f>'[7]C-Existing'!W19</f>
        <v>0</v>
      </c>
      <c r="X19" s="37">
        <f>'[7]C-Existing'!X19</f>
        <v>209</v>
      </c>
      <c r="Y19" s="37">
        <f>'[7]C-Existing'!Y19</f>
        <v>0</v>
      </c>
      <c r="Z19" s="37">
        <f>'[7]C-Existing'!Z19</f>
        <v>0</v>
      </c>
      <c r="AA19" s="37">
        <f>'[7]C-Existing'!AA19</f>
        <v>0</v>
      </c>
      <c r="AB19" s="37">
        <f>'[7]C-Existing'!AB19</f>
        <v>0</v>
      </c>
      <c r="AC19" s="37">
        <f>'[7]C-Existing'!AC19</f>
        <v>25</v>
      </c>
      <c r="AD19" s="37">
        <f>'[7]C-Existing'!AD19</f>
        <v>0</v>
      </c>
      <c r="AE19" s="56">
        <f>'[7]C-Existing'!AE19</f>
        <v>9.6699999999999994E-2</v>
      </c>
      <c r="AF19" s="37">
        <f>'[7]C-Existing'!AF19</f>
        <v>-42019.174812000056</v>
      </c>
      <c r="AG19" s="37">
        <f>'[7]C-Existing'!AG19</f>
        <v>0</v>
      </c>
      <c r="AH19" s="37">
        <f>'[7]C-Existing'!AH19</f>
        <v>0</v>
      </c>
      <c r="AI19" s="37">
        <f>'[7]C-Existing'!AI19</f>
        <v>2089</v>
      </c>
      <c r="AJ19" s="37">
        <f>'[7]C-Existing'!AJ19</f>
        <v>555674</v>
      </c>
      <c r="AK19" s="37">
        <f>'[7]C-Existing'!AK19</f>
        <v>0</v>
      </c>
      <c r="AL19" s="37">
        <f>'[7]C-Existing'!AL19</f>
        <v>0</v>
      </c>
      <c r="AM19" s="37">
        <f>'[7]C-Existing'!AM19</f>
        <v>0</v>
      </c>
      <c r="AN19" s="37">
        <f>'[7]C-Existing'!AN19</f>
        <v>0</v>
      </c>
      <c r="AO19" s="37"/>
      <c r="AP19" s="37"/>
      <c r="AQ19" s="37"/>
      <c r="AR19" s="37"/>
    </row>
    <row r="20" spans="1:44" x14ac:dyDescent="0.2">
      <c r="A20" s="1">
        <f t="shared" si="1"/>
        <v>12</v>
      </c>
      <c r="B20" s="101">
        <f t="shared" si="2"/>
        <v>43465</v>
      </c>
      <c r="C20" s="37">
        <f>'[7]C-Existing'!C20</f>
        <v>947779.95</v>
      </c>
      <c r="D20" s="37">
        <f>'[7]C-Existing'!D20</f>
        <v>18826020.899999995</v>
      </c>
      <c r="E20" s="37">
        <f>'[7]C-Existing'!E20</f>
        <v>0</v>
      </c>
      <c r="F20" s="37">
        <f>'[7]C-Existing'!F20</f>
        <v>0</v>
      </c>
      <c r="G20" s="37">
        <f>'[7]C-Existing'!G20</f>
        <v>1700</v>
      </c>
      <c r="H20" s="37">
        <f>'[7]C-Existing'!H20</f>
        <v>34247703.629999988</v>
      </c>
      <c r="I20" s="37">
        <f>'[7]C-Existing'!I20</f>
        <v>100188.81000000006</v>
      </c>
      <c r="J20" s="37">
        <f>'[7]C-Existing'!J20</f>
        <v>34347892.43999999</v>
      </c>
      <c r="K20" s="37">
        <f>'[7]C-Existing'!K20</f>
        <v>318003.12</v>
      </c>
      <c r="L20" s="37">
        <f>'[7]C-Existing'!L20</f>
        <v>418191.93</v>
      </c>
      <c r="M20" s="37">
        <f>'[7]C-Existing'!M20</f>
        <v>801648</v>
      </c>
      <c r="N20" s="37">
        <f>'[7]C-Existing'!N20</f>
        <v>0</v>
      </c>
      <c r="O20" s="37">
        <f>'[7]C-Existing'!O20</f>
        <v>797050</v>
      </c>
      <c r="P20" s="37">
        <f>'[7]C-Existing'!P20</f>
        <v>327511.19000000006</v>
      </c>
      <c r="Q20" s="37">
        <f>'[7]C-Existing'!Q20</f>
        <v>469538.81</v>
      </c>
      <c r="R20" s="37">
        <f>'[7]C-Existing'!R20</f>
        <v>90680.74</v>
      </c>
      <c r="S20" s="37">
        <f>'[7]C-Existing'!S20</f>
        <v>33778164.82</v>
      </c>
      <c r="T20" s="37">
        <f>'[7]C-Existing'!T20</f>
        <v>33868845.559999995</v>
      </c>
      <c r="U20" s="37">
        <f>'[7]C-Existing'!U20</f>
        <v>1</v>
      </c>
      <c r="V20" s="37">
        <f>'[7]C-Existing'!V20</f>
        <v>276786.76657899987</v>
      </c>
      <c r="W20" s="37">
        <f>'[7]C-Existing'!W20</f>
        <v>0</v>
      </c>
      <c r="X20" s="37">
        <f>'[7]C-Existing'!X20</f>
        <v>209</v>
      </c>
      <c r="Y20" s="37">
        <f>'[7]C-Existing'!Y20</f>
        <v>0</v>
      </c>
      <c r="Z20" s="37">
        <f>'[7]C-Existing'!Z20</f>
        <v>0</v>
      </c>
      <c r="AA20" s="37">
        <f>'[7]C-Existing'!AA20</f>
        <v>0</v>
      </c>
      <c r="AB20" s="37">
        <f>'[7]C-Existing'!AB20</f>
        <v>0</v>
      </c>
      <c r="AC20" s="37">
        <f>'[7]C-Existing'!AC20</f>
        <v>22</v>
      </c>
      <c r="AD20" s="37">
        <f>'[7]C-Existing'!AD20</f>
        <v>0</v>
      </c>
      <c r="AE20" s="56">
        <f>'[7]C-Existing'!AE20</f>
        <v>9.6699999999999994E-2</v>
      </c>
      <c r="AF20" s="37">
        <f>'[7]C-Existing'!AF20</f>
        <v>-41217.470928000039</v>
      </c>
      <c r="AG20" s="37">
        <f>'[7]C-Existing'!AG20</f>
        <v>0</v>
      </c>
      <c r="AH20" s="37">
        <f>'[7]C-Existing'!AH20</f>
        <v>0</v>
      </c>
      <c r="AI20" s="37">
        <f>'[7]C-Existing'!AI20</f>
        <v>1678</v>
      </c>
      <c r="AJ20" s="37">
        <f>'[7]C-Existing'!AJ20</f>
        <v>446348</v>
      </c>
      <c r="AK20" s="37">
        <f>'[7]C-Existing'!AK20</f>
        <v>0</v>
      </c>
      <c r="AL20" s="37">
        <f>'[7]C-Existing'!AL20</f>
        <v>0</v>
      </c>
      <c r="AM20" s="37">
        <f>'[7]C-Existing'!AM20</f>
        <v>0</v>
      </c>
      <c r="AN20" s="37">
        <f>'[7]C-Existing'!AN20</f>
        <v>0</v>
      </c>
      <c r="AO20" s="37"/>
      <c r="AP20" s="37"/>
      <c r="AQ20" s="37"/>
      <c r="AR20" s="37"/>
    </row>
    <row r="21" spans="1:44" x14ac:dyDescent="0.2">
      <c r="A21" s="1">
        <f t="shared" si="1"/>
        <v>1</v>
      </c>
      <c r="B21" s="101">
        <f t="shared" si="2"/>
        <v>43496</v>
      </c>
      <c r="C21" s="37">
        <f>'[7]C-Existing'!C21</f>
        <v>1170434.4400000004</v>
      </c>
      <c r="D21" s="37">
        <f>'[7]C-Existing'!D21</f>
        <v>19996455.339999996</v>
      </c>
      <c r="E21" s="37">
        <f>'[7]C-Existing'!E21</f>
        <v>0</v>
      </c>
      <c r="F21" s="37">
        <f>'[7]C-Existing'!F21</f>
        <v>0</v>
      </c>
      <c r="G21" s="37">
        <f>'[7]C-Existing'!G21</f>
        <v>1075</v>
      </c>
      <c r="H21" s="37">
        <f>'[7]C-Existing'!H21</f>
        <v>33778164.82</v>
      </c>
      <c r="I21" s="37">
        <f>'[7]C-Existing'!I21</f>
        <v>90680.739999999991</v>
      </c>
      <c r="J21" s="37">
        <f>'[7]C-Existing'!J21</f>
        <v>33868845.559999995</v>
      </c>
      <c r="K21" s="37">
        <f>'[7]C-Existing'!K21</f>
        <v>313567.93000000005</v>
      </c>
      <c r="L21" s="37">
        <f>'[7]C-Existing'!L21</f>
        <v>404248.67000000004</v>
      </c>
      <c r="M21" s="37">
        <f>'[7]C-Existing'!M21</f>
        <v>506901</v>
      </c>
      <c r="N21" s="37">
        <f>'[7]C-Existing'!N21</f>
        <v>0</v>
      </c>
      <c r="O21" s="37">
        <f>'[7]C-Existing'!O21</f>
        <v>503975</v>
      </c>
      <c r="P21" s="37">
        <f>'[7]C-Existing'!P21</f>
        <v>313374.31000000006</v>
      </c>
      <c r="Q21" s="37">
        <f>'[7]C-Existing'!Q21</f>
        <v>190600.68999999997</v>
      </c>
      <c r="R21" s="37">
        <f>'[7]C-Existing'!R21</f>
        <v>90874.36</v>
      </c>
      <c r="S21" s="37">
        <f>'[7]C-Existing'!S21</f>
        <v>33587564.130000003</v>
      </c>
      <c r="T21" s="37">
        <f>'[7]C-Existing'!T21</f>
        <v>33678438.490000002</v>
      </c>
      <c r="U21" s="37">
        <f>'[7]C-Existing'!U21</f>
        <v>1</v>
      </c>
      <c r="V21" s="37">
        <f>'[7]C-Existing'!V21</f>
        <v>272926.44713766658</v>
      </c>
      <c r="W21" s="37">
        <f>'[7]C-Existing'!W21</f>
        <v>0</v>
      </c>
      <c r="X21" s="37">
        <f>'[7]C-Existing'!X21</f>
        <v>209</v>
      </c>
      <c r="Y21" s="37">
        <f>'[7]C-Existing'!Y21</f>
        <v>0</v>
      </c>
      <c r="Z21" s="37">
        <f>'[7]C-Existing'!Z21</f>
        <v>0</v>
      </c>
      <c r="AA21" s="37">
        <f>'[7]C-Existing'!AA21</f>
        <v>0</v>
      </c>
      <c r="AB21" s="37">
        <f>'[7]C-Existing'!AB21</f>
        <v>0</v>
      </c>
      <c r="AC21" s="37">
        <f>'[7]C-Existing'!AC21</f>
        <v>14</v>
      </c>
      <c r="AD21" s="37">
        <f>'[7]C-Existing'!AD21</f>
        <v>0</v>
      </c>
      <c r="AE21" s="56">
        <f>'[7]C-Existing'!AE21</f>
        <v>9.6699999999999994E-2</v>
      </c>
      <c r="AF21" s="37">
        <f>'[7]C-Existing'!AF21</f>
        <v>-40642.61467200004</v>
      </c>
      <c r="AG21" s="37">
        <f>'[7]C-Existing'!AG21</f>
        <v>0</v>
      </c>
      <c r="AH21" s="37">
        <f>'[7]C-Existing'!AH21</f>
        <v>0</v>
      </c>
      <c r="AI21" s="37">
        <f>'[7]C-Existing'!AI21</f>
        <v>1061</v>
      </c>
      <c r="AJ21" s="37">
        <f>'[7]C-Existing'!AJ21</f>
        <v>282226</v>
      </c>
      <c r="AK21" s="37">
        <f>'[7]C-Existing'!AK21</f>
        <v>0</v>
      </c>
      <c r="AL21" s="37">
        <f>'[7]C-Existing'!AL21</f>
        <v>0</v>
      </c>
      <c r="AM21" s="37">
        <f>'[7]C-Existing'!AM21</f>
        <v>0</v>
      </c>
      <c r="AN21" s="37">
        <f>'[7]C-Existing'!AN21</f>
        <v>0</v>
      </c>
      <c r="AO21" s="37"/>
      <c r="AP21" s="37"/>
      <c r="AQ21" s="37"/>
      <c r="AR21" s="37"/>
    </row>
    <row r="22" spans="1:44" x14ac:dyDescent="0.2">
      <c r="A22" s="1">
        <f t="shared" si="1"/>
        <v>2</v>
      </c>
      <c r="B22" s="101">
        <f t="shared" si="2"/>
        <v>43524</v>
      </c>
      <c r="C22" s="37">
        <f>'[7]C-Existing'!C22</f>
        <v>1446642.85</v>
      </c>
      <c r="D22" s="37">
        <f>'[7]C-Existing'!D22</f>
        <v>21443098.189999998</v>
      </c>
      <c r="E22" s="37">
        <f>'[7]C-Existing'!E22</f>
        <v>0</v>
      </c>
      <c r="F22" s="37">
        <f>'[7]C-Existing'!F22</f>
        <v>0</v>
      </c>
      <c r="G22" s="37">
        <f>'[7]C-Existing'!G22</f>
        <v>948</v>
      </c>
      <c r="H22" s="37">
        <f>'[7]C-Existing'!H22</f>
        <v>33587564.130000003</v>
      </c>
      <c r="I22" s="37">
        <f>'[7]C-Existing'!I22</f>
        <v>90874.360000000102</v>
      </c>
      <c r="J22" s="37">
        <f>'[7]C-Existing'!J22</f>
        <v>33678438.490000002</v>
      </c>
      <c r="K22" s="37">
        <f>'[7]C-Existing'!K22</f>
        <v>311805.05</v>
      </c>
      <c r="L22" s="37">
        <f>'[7]C-Existing'!L22</f>
        <v>402679.41000000021</v>
      </c>
      <c r="M22" s="37">
        <f>'[7]C-Existing'!M22</f>
        <v>447108</v>
      </c>
      <c r="N22" s="37">
        <f>'[7]C-Existing'!N22</f>
        <v>0</v>
      </c>
      <c r="O22" s="37">
        <f>'[7]C-Existing'!O22</f>
        <v>444600</v>
      </c>
      <c r="P22" s="37">
        <f>'[7]C-Existing'!P22</f>
        <v>306476.08000000013</v>
      </c>
      <c r="Q22" s="37">
        <f>'[7]C-Existing'!Q22</f>
        <v>138123.91999999998</v>
      </c>
      <c r="R22" s="37">
        <f>'[7]C-Existing'!R22</f>
        <v>96203.330000000016</v>
      </c>
      <c r="S22" s="37">
        <f>'[7]C-Existing'!S22</f>
        <v>33449440.210000005</v>
      </c>
      <c r="T22" s="37">
        <f>'[7]C-Existing'!T22</f>
        <v>33545643.54000001</v>
      </c>
      <c r="U22" s="37">
        <f>'[7]C-Existing'!U22</f>
        <v>1</v>
      </c>
      <c r="V22" s="37">
        <f>'[7]C-Existing'!V22</f>
        <v>271392.08349858329</v>
      </c>
      <c r="W22" s="37">
        <f>'[7]C-Existing'!W22</f>
        <v>0</v>
      </c>
      <c r="X22" s="37">
        <f>'[7]C-Existing'!X22</f>
        <v>209</v>
      </c>
      <c r="Y22" s="37">
        <f>'[7]C-Existing'!Y22</f>
        <v>0</v>
      </c>
      <c r="Z22" s="37">
        <f>'[7]C-Existing'!Z22</f>
        <v>0</v>
      </c>
      <c r="AA22" s="37">
        <f>'[7]C-Existing'!AA22</f>
        <v>0</v>
      </c>
      <c r="AB22" s="37">
        <f>'[7]C-Existing'!AB22</f>
        <v>0</v>
      </c>
      <c r="AC22" s="37">
        <f>'[7]C-Existing'!AC22</f>
        <v>12</v>
      </c>
      <c r="AD22" s="37">
        <f>'[7]C-Existing'!AD22</f>
        <v>0</v>
      </c>
      <c r="AE22" s="56">
        <f>'[7]C-Existing'!AE22</f>
        <v>9.6699999999999994E-2</v>
      </c>
      <c r="AF22" s="37">
        <f>'[7]C-Existing'!AF22</f>
        <v>-40414.126188000053</v>
      </c>
      <c r="AG22" s="37">
        <f>'[7]C-Existing'!AG22</f>
        <v>0</v>
      </c>
      <c r="AH22" s="37">
        <f>'[7]C-Existing'!AH22</f>
        <v>0</v>
      </c>
      <c r="AI22" s="37">
        <f>'[7]C-Existing'!AI22</f>
        <v>936</v>
      </c>
      <c r="AJ22" s="37">
        <f>'[7]C-Existing'!AJ22</f>
        <v>248976</v>
      </c>
      <c r="AK22" s="37">
        <f>'[7]C-Existing'!AK22</f>
        <v>0</v>
      </c>
      <c r="AL22" s="37">
        <f>'[7]C-Existing'!AL22</f>
        <v>0</v>
      </c>
      <c r="AM22" s="37">
        <f>'[7]C-Existing'!AM22</f>
        <v>0</v>
      </c>
      <c r="AN22" s="37">
        <f>'[7]C-Existing'!AN22</f>
        <v>0</v>
      </c>
      <c r="AO22" s="37"/>
      <c r="AP22" s="37"/>
      <c r="AQ22" s="37"/>
      <c r="AR22" s="37"/>
    </row>
    <row r="23" spans="1:44" x14ac:dyDescent="0.2">
      <c r="A23" s="1">
        <f t="shared" si="1"/>
        <v>3</v>
      </c>
      <c r="B23" s="101">
        <f t="shared" si="2"/>
        <v>43555</v>
      </c>
      <c r="C23" s="37">
        <f>'[7]C-Existing'!C23</f>
        <v>2055220.9099999995</v>
      </c>
      <c r="D23" s="37">
        <f>'[7]C-Existing'!D23</f>
        <v>23498319.099999998</v>
      </c>
      <c r="E23" s="37">
        <f>'[7]C-Existing'!E23</f>
        <v>0</v>
      </c>
      <c r="F23" s="37">
        <f>'[7]C-Existing'!F23</f>
        <v>0</v>
      </c>
      <c r="G23" s="37">
        <f>'[7]C-Existing'!G23</f>
        <v>1170</v>
      </c>
      <c r="H23" s="37">
        <f>'[7]C-Existing'!H23</f>
        <v>33449440.210000005</v>
      </c>
      <c r="I23" s="37">
        <f>'[7]C-Existing'!I23</f>
        <v>96203.330000000016</v>
      </c>
      <c r="J23" s="37">
        <f>'[7]C-Existing'!J23</f>
        <v>33545643.54000001</v>
      </c>
      <c r="K23" s="37">
        <f>'[7]C-Existing'!K23</f>
        <v>310575.61000000004</v>
      </c>
      <c r="L23" s="37">
        <f>'[7]C-Existing'!L23</f>
        <v>406778.94000000012</v>
      </c>
      <c r="M23" s="37">
        <f>'[7]C-Existing'!M23</f>
        <v>551760</v>
      </c>
      <c r="N23" s="37">
        <f>'[7]C-Existing'!N23</f>
        <v>0</v>
      </c>
      <c r="O23" s="37">
        <f>'[7]C-Existing'!O23</f>
        <v>548625</v>
      </c>
      <c r="P23" s="37">
        <f>'[7]C-Existing'!P23</f>
        <v>313572.37000000011</v>
      </c>
      <c r="Q23" s="37">
        <f>'[7]C-Existing'!Q23</f>
        <v>235052.63000000003</v>
      </c>
      <c r="R23" s="37">
        <f>'[7]C-Existing'!R23</f>
        <v>93206.569999999992</v>
      </c>
      <c r="S23" s="37">
        <f>'[7]C-Existing'!S23</f>
        <v>33214387.580000002</v>
      </c>
      <c r="T23" s="37">
        <f>'[7]C-Existing'!T23</f>
        <v>33307594.15000001</v>
      </c>
      <c r="U23" s="37">
        <f>'[7]C-Existing'!U23</f>
        <v>1</v>
      </c>
      <c r="V23" s="37">
        <f>'[7]C-Existing'!V23</f>
        <v>270321.97752650006</v>
      </c>
      <c r="W23" s="37">
        <f>'[7]C-Existing'!W23</f>
        <v>0</v>
      </c>
      <c r="X23" s="37">
        <f>'[7]C-Existing'!X23</f>
        <v>209</v>
      </c>
      <c r="Y23" s="37">
        <f>'[7]C-Existing'!Y23</f>
        <v>0</v>
      </c>
      <c r="Z23" s="37">
        <f>'[7]C-Existing'!Z23</f>
        <v>0</v>
      </c>
      <c r="AA23" s="37">
        <f>'[7]C-Existing'!AA23</f>
        <v>0</v>
      </c>
      <c r="AB23" s="37">
        <f>'[7]C-Existing'!AB23</f>
        <v>0</v>
      </c>
      <c r="AC23" s="37">
        <f>'[7]C-Existing'!AC23</f>
        <v>15</v>
      </c>
      <c r="AD23" s="37">
        <f>'[7]C-Existing'!AD23</f>
        <v>0</v>
      </c>
      <c r="AE23" s="56">
        <f>'[7]C-Existing'!AE23</f>
        <v>9.6699999999999994E-2</v>
      </c>
      <c r="AF23" s="37">
        <f>'[7]C-Existing'!AF23</f>
        <v>-40254.772248000059</v>
      </c>
      <c r="AG23" s="37">
        <f>'[7]C-Existing'!AG23</f>
        <v>0</v>
      </c>
      <c r="AH23" s="37">
        <f>'[7]C-Existing'!AH23</f>
        <v>0</v>
      </c>
      <c r="AI23" s="37">
        <f>'[7]C-Existing'!AI23</f>
        <v>1155</v>
      </c>
      <c r="AJ23" s="37">
        <f>'[7]C-Existing'!AJ23</f>
        <v>307230</v>
      </c>
      <c r="AK23" s="37">
        <f>'[7]C-Existing'!AK23</f>
        <v>0</v>
      </c>
      <c r="AL23" s="37">
        <f>'[7]C-Existing'!AL23</f>
        <v>0</v>
      </c>
      <c r="AM23" s="37">
        <f>'[7]C-Existing'!AM23</f>
        <v>0</v>
      </c>
      <c r="AN23" s="37">
        <f>'[7]C-Existing'!AN23</f>
        <v>0</v>
      </c>
      <c r="AO23" s="37"/>
      <c r="AP23" s="37"/>
      <c r="AQ23" s="37"/>
      <c r="AR23" s="37"/>
    </row>
    <row r="24" spans="1:44" x14ac:dyDescent="0.2">
      <c r="A24" s="1">
        <f t="shared" si="1"/>
        <v>4</v>
      </c>
      <c r="B24" s="101">
        <f t="shared" si="2"/>
        <v>43585</v>
      </c>
      <c r="C24" s="37">
        <f>'[7]C-Existing'!C24</f>
        <v>2309268.4900000007</v>
      </c>
      <c r="D24" s="37">
        <f>'[7]C-Existing'!D24</f>
        <v>25807587.59</v>
      </c>
      <c r="E24" s="37">
        <f>'[7]C-Existing'!E24</f>
        <v>0</v>
      </c>
      <c r="F24" s="37">
        <f>'[7]C-Existing'!F24</f>
        <v>0</v>
      </c>
      <c r="G24" s="37">
        <f>'[7]C-Existing'!G24</f>
        <v>1446</v>
      </c>
      <c r="H24" s="37">
        <f>'[7]C-Existing'!H24</f>
        <v>33214387.580000002</v>
      </c>
      <c r="I24" s="37">
        <f>'[7]C-Existing'!I24</f>
        <v>93206.570000000065</v>
      </c>
      <c r="J24" s="37">
        <f>'[7]C-Existing'!J24</f>
        <v>33307594.15000001</v>
      </c>
      <c r="K24" s="37">
        <f>'[7]C-Existing'!K24</f>
        <v>308371.68999999989</v>
      </c>
      <c r="L24" s="37">
        <f>'[7]C-Existing'!L24</f>
        <v>401578.25999999995</v>
      </c>
      <c r="M24" s="37">
        <f>'[7]C-Existing'!M24</f>
        <v>682062</v>
      </c>
      <c r="N24" s="37">
        <f>'[7]C-Existing'!N24</f>
        <v>0</v>
      </c>
      <c r="O24" s="37">
        <f>'[7]C-Existing'!O24</f>
        <v>657585.25</v>
      </c>
      <c r="P24" s="37">
        <f>'[7]C-Existing'!P24</f>
        <v>316978.46999999997</v>
      </c>
      <c r="Q24" s="37">
        <f>'[7]C-Existing'!Q24</f>
        <v>340606.77999999997</v>
      </c>
      <c r="R24" s="37">
        <f>'[7]C-Existing'!R24</f>
        <v>84599.79</v>
      </c>
      <c r="S24" s="37">
        <f>'[7]C-Existing'!S24</f>
        <v>32873780.800000004</v>
      </c>
      <c r="T24" s="37">
        <f>'[7]C-Existing'!T24</f>
        <v>32958380.590000004</v>
      </c>
      <c r="U24" s="37">
        <f>'[7]C-Existing'!U24</f>
        <v>1</v>
      </c>
      <c r="V24" s="37">
        <f>'[7]C-Existing'!V24</f>
        <v>268403.69619208336</v>
      </c>
      <c r="W24" s="37">
        <f>'[7]C-Existing'!W24</f>
        <v>0</v>
      </c>
      <c r="X24" s="37">
        <f>'[7]C-Existing'!X24</f>
        <v>209</v>
      </c>
      <c r="Y24" s="37">
        <f>'[7]C-Existing'!Y24</f>
        <v>0</v>
      </c>
      <c r="Z24" s="37">
        <f>'[7]C-Existing'!Z24</f>
        <v>0</v>
      </c>
      <c r="AA24" s="37">
        <f>'[7]C-Existing'!AA24</f>
        <v>0</v>
      </c>
      <c r="AB24" s="37">
        <f>'[7]C-Existing'!AB24</f>
        <v>0</v>
      </c>
      <c r="AC24" s="37">
        <f>'[7]C-Existing'!AC24</f>
        <v>61</v>
      </c>
      <c r="AD24" s="37">
        <f>'[7]C-Existing'!AD24</f>
        <v>0</v>
      </c>
      <c r="AE24" s="56">
        <f>'[7]C-Existing'!AE24</f>
        <v>9.6699999999999994E-2</v>
      </c>
      <c r="AF24" s="37">
        <f>'[7]C-Existing'!AF24</f>
        <v>-39969.112980000056</v>
      </c>
      <c r="AG24" s="37">
        <f>'[7]C-Existing'!AG24</f>
        <v>0</v>
      </c>
      <c r="AH24" s="37">
        <f>'[7]C-Existing'!AH24</f>
        <v>0</v>
      </c>
      <c r="AI24" s="37">
        <f>'[7]C-Existing'!AI24</f>
        <v>1385</v>
      </c>
      <c r="AJ24" s="37">
        <f>'[7]C-Existing'!AJ24</f>
        <v>368120.25000000006</v>
      </c>
      <c r="AK24" s="37">
        <f>'[7]C-Existing'!AK24</f>
        <v>0</v>
      </c>
      <c r="AL24" s="37">
        <f>'[7]C-Existing'!AL24</f>
        <v>0</v>
      </c>
      <c r="AM24" s="37">
        <f>'[7]C-Existing'!AM24</f>
        <v>0</v>
      </c>
      <c r="AN24" s="37">
        <f>'[7]C-Existing'!AN24</f>
        <v>0</v>
      </c>
      <c r="AO24" s="37"/>
      <c r="AP24" s="37"/>
      <c r="AQ24" s="37"/>
      <c r="AR24" s="37"/>
    </row>
    <row r="25" spans="1:44" x14ac:dyDescent="0.2">
      <c r="A25" s="1">
        <f t="shared" si="1"/>
        <v>5</v>
      </c>
      <c r="B25" s="101">
        <f t="shared" si="2"/>
        <v>43616</v>
      </c>
      <c r="C25" s="37">
        <f>'[7]C-Existing'!C25</f>
        <v>2760817.9499999997</v>
      </c>
      <c r="D25" s="37">
        <f>'[7]C-Existing'!D25</f>
        <v>28568405.539999999</v>
      </c>
      <c r="E25" s="37">
        <f>'[7]C-Existing'!E25</f>
        <v>0</v>
      </c>
      <c r="F25" s="37">
        <f>'[7]C-Existing'!F25</f>
        <v>0</v>
      </c>
      <c r="G25" s="37">
        <f>'[7]C-Existing'!G25</f>
        <v>2054</v>
      </c>
      <c r="H25" s="37">
        <f>'[7]C-Existing'!H25</f>
        <v>32873780.800000004</v>
      </c>
      <c r="I25" s="37">
        <f>'[7]C-Existing'!I25</f>
        <v>84599.790000000037</v>
      </c>
      <c r="J25" s="37">
        <f>'[7]C-Existing'!J25</f>
        <v>32958380.590000004</v>
      </c>
      <c r="K25" s="37">
        <f>'[7]C-Existing'!K25</f>
        <v>305138.57</v>
      </c>
      <c r="L25" s="37">
        <f>'[7]C-Existing'!L25</f>
        <v>389738.36</v>
      </c>
      <c r="M25" s="37">
        <f>'[7]C-Existing'!M25</f>
        <v>951178</v>
      </c>
      <c r="N25" s="37">
        <f>'[7]C-Existing'!N25</f>
        <v>0</v>
      </c>
      <c r="O25" s="37">
        <f>'[7]C-Existing'!O25</f>
        <v>931950</v>
      </c>
      <c r="P25" s="37">
        <f>'[7]C-Existing'!P25</f>
        <v>320965.97000000003</v>
      </c>
      <c r="Q25" s="37">
        <f>'[7]C-Existing'!Q25</f>
        <v>610984.03000000014</v>
      </c>
      <c r="R25" s="37">
        <f>'[7]C-Existing'!R25</f>
        <v>68772.39</v>
      </c>
      <c r="S25" s="37">
        <f>'[7]C-Existing'!S25</f>
        <v>32262796.769999992</v>
      </c>
      <c r="T25" s="37">
        <f>'[7]C-Existing'!T25</f>
        <v>32331569.159999993</v>
      </c>
      <c r="U25" s="37">
        <f>'[7]C-Existing'!U25</f>
        <v>1</v>
      </c>
      <c r="V25" s="37">
        <f>'[7]C-Existing'!V25</f>
        <v>265589.6169210833</v>
      </c>
      <c r="W25" s="37">
        <f>'[7]C-Existing'!W25</f>
        <v>0</v>
      </c>
      <c r="X25" s="37">
        <f>'[7]C-Existing'!X25</f>
        <v>209</v>
      </c>
      <c r="Y25" s="37">
        <f>'[7]C-Existing'!Y25</f>
        <v>0</v>
      </c>
      <c r="Z25" s="37">
        <f>'[7]C-Existing'!Z25</f>
        <v>0</v>
      </c>
      <c r="AA25" s="37">
        <f>'[7]C-Existing'!AA25</f>
        <v>0</v>
      </c>
      <c r="AB25" s="37">
        <f>'[7]C-Existing'!AB25</f>
        <v>0</v>
      </c>
      <c r="AC25" s="37">
        <f>'[7]C-Existing'!AC25</f>
        <v>92</v>
      </c>
      <c r="AD25" s="37">
        <f>'[7]C-Existing'!AD25</f>
        <v>0</v>
      </c>
      <c r="AE25" s="56">
        <f>'[7]C-Existing'!AE25</f>
        <v>9.6699999999999994E-2</v>
      </c>
      <c r="AF25" s="37">
        <f>'[7]C-Existing'!AF25</f>
        <v>-39550.056708000047</v>
      </c>
      <c r="AG25" s="37">
        <f>'[7]C-Existing'!AG25</f>
        <v>0</v>
      </c>
      <c r="AH25" s="37">
        <f>'[7]C-Existing'!AH25</f>
        <v>0</v>
      </c>
      <c r="AI25" s="37">
        <f>'[7]C-Existing'!AI25</f>
        <v>1962</v>
      </c>
      <c r="AJ25" s="37">
        <f>'[7]C-Existing'!AJ25</f>
        <v>521892</v>
      </c>
      <c r="AK25" s="37">
        <f>'[7]C-Existing'!AK25</f>
        <v>0</v>
      </c>
      <c r="AL25" s="37">
        <f>'[7]C-Existing'!AL25</f>
        <v>0</v>
      </c>
      <c r="AM25" s="37">
        <f>'[7]C-Existing'!AM25</f>
        <v>0</v>
      </c>
      <c r="AN25" s="37">
        <f>'[7]C-Existing'!AN25</f>
        <v>0</v>
      </c>
      <c r="AO25" s="37"/>
      <c r="AP25" s="37"/>
      <c r="AQ25" s="37"/>
      <c r="AR25" s="37"/>
    </row>
    <row r="26" spans="1:44" x14ac:dyDescent="0.2">
      <c r="A26" s="1">
        <f t="shared" si="1"/>
        <v>6</v>
      </c>
      <c r="B26" s="101">
        <f t="shared" si="2"/>
        <v>43646</v>
      </c>
      <c r="C26" s="37">
        <f>'[7]C-Existing'!C26</f>
        <v>2706811.9400000004</v>
      </c>
      <c r="D26" s="37">
        <f>'[7]C-Existing'!D26</f>
        <v>31275217.48</v>
      </c>
      <c r="E26" s="37">
        <f>'[7]C-Existing'!E26</f>
        <v>0</v>
      </c>
      <c r="F26" s="37">
        <f>'[7]C-Existing'!F26</f>
        <v>0</v>
      </c>
      <c r="G26" s="37">
        <f>'[7]C-Existing'!G26</f>
        <v>2309</v>
      </c>
      <c r="H26" s="37">
        <f>'[7]C-Existing'!H26</f>
        <v>32262796.769999996</v>
      </c>
      <c r="I26" s="37">
        <f>'[7]C-Existing'!I26</f>
        <v>68772.39000000013</v>
      </c>
      <c r="J26" s="37">
        <f>'[7]C-Existing'!J26</f>
        <v>32331569.159999993</v>
      </c>
      <c r="K26" s="37">
        <f>'[7]C-Existing'!K26</f>
        <v>299335.37</v>
      </c>
      <c r="L26" s="37">
        <f>'[7]C-Existing'!L26</f>
        <v>368107.76000000007</v>
      </c>
      <c r="M26" s="37">
        <f>'[7]C-Existing'!M26</f>
        <v>1068845</v>
      </c>
      <c r="N26" s="37">
        <f>'[7]C-Existing'!N26</f>
        <v>0</v>
      </c>
      <c r="O26" s="37">
        <f>'[7]C-Existing'!O26</f>
        <v>1046900</v>
      </c>
      <c r="P26" s="37">
        <f>'[7]C-Existing'!P26</f>
        <v>319584.31000000011</v>
      </c>
      <c r="Q26" s="37">
        <f>'[7]C-Existing'!Q26</f>
        <v>727315.69000000018</v>
      </c>
      <c r="R26" s="37">
        <f>'[7]C-Existing'!R26</f>
        <v>48523.45</v>
      </c>
      <c r="S26" s="37">
        <f>'[7]C-Existing'!S26</f>
        <v>31535481.080000006</v>
      </c>
      <c r="T26" s="37">
        <f>'[7]C-Existing'!T26</f>
        <v>31584004.530000001</v>
      </c>
      <c r="U26" s="37">
        <f>'[7]C-Existing'!U26</f>
        <v>1</v>
      </c>
      <c r="V26" s="37">
        <f>'[7]C-Existing'!V26</f>
        <v>260538.5614809999</v>
      </c>
      <c r="W26" s="37">
        <f>'[7]C-Existing'!W26</f>
        <v>0</v>
      </c>
      <c r="X26" s="37">
        <f>'[7]C-Existing'!X26</f>
        <v>209</v>
      </c>
      <c r="Y26" s="37">
        <f>'[7]C-Existing'!Y26</f>
        <v>0</v>
      </c>
      <c r="Z26" s="37">
        <f>'[7]C-Existing'!Z26</f>
        <v>0</v>
      </c>
      <c r="AA26" s="37">
        <f>'[7]C-Existing'!AA26</f>
        <v>0</v>
      </c>
      <c r="AB26" s="37">
        <f>'[7]C-Existing'!AB26</f>
        <v>0</v>
      </c>
      <c r="AC26" s="37">
        <f>'[7]C-Existing'!AC26</f>
        <v>105</v>
      </c>
      <c r="AD26" s="37">
        <f>'[7]C-Existing'!AD26</f>
        <v>0</v>
      </c>
      <c r="AE26" s="56">
        <f>'[7]C-Existing'!AE26</f>
        <v>9.6699999999999994E-2</v>
      </c>
      <c r="AF26" s="37">
        <f>'[7]C-Existing'!AF26</f>
        <v>-38797.882992000035</v>
      </c>
      <c r="AG26" s="37">
        <f>'[7]C-Existing'!AG26</f>
        <v>0</v>
      </c>
      <c r="AH26" s="37">
        <f>'[7]C-Existing'!AH26</f>
        <v>0</v>
      </c>
      <c r="AI26" s="37">
        <f>'[7]C-Existing'!AI26</f>
        <v>2204</v>
      </c>
      <c r="AJ26" s="37">
        <f>'[7]C-Existing'!AJ26</f>
        <v>586264</v>
      </c>
      <c r="AK26" s="37">
        <f>'[7]C-Existing'!AK26</f>
        <v>0</v>
      </c>
      <c r="AL26" s="37">
        <f>'[7]C-Existing'!AL26</f>
        <v>0</v>
      </c>
      <c r="AM26" s="37">
        <f>'[7]C-Existing'!AM26</f>
        <v>0</v>
      </c>
      <c r="AN26" s="37">
        <f>'[7]C-Existing'!AN26</f>
        <v>0</v>
      </c>
      <c r="AO26" s="37"/>
      <c r="AP26" s="37"/>
      <c r="AQ26" s="37"/>
      <c r="AR26" s="37"/>
    </row>
    <row r="27" spans="1:44" x14ac:dyDescent="0.2">
      <c r="A27" s="1">
        <f t="shared" si="1"/>
        <v>7</v>
      </c>
      <c r="B27" s="101">
        <f t="shared" si="2"/>
        <v>43677</v>
      </c>
      <c r="C27" s="37">
        <f>'[7]C-Existing'!C27</f>
        <v>2682067.2200000002</v>
      </c>
      <c r="D27" s="37">
        <f>'[7]C-Existing'!D27</f>
        <v>33957284.700000003</v>
      </c>
      <c r="E27" s="37">
        <f>'[7]C-Existing'!E27</f>
        <v>0</v>
      </c>
      <c r="F27" s="37">
        <f>'[7]C-Existing'!F27</f>
        <v>0</v>
      </c>
      <c r="G27" s="37">
        <f>'[7]C-Existing'!G27</f>
        <v>2763</v>
      </c>
      <c r="H27" s="37">
        <f>'[7]C-Existing'!H27</f>
        <v>31535481.080000006</v>
      </c>
      <c r="I27" s="37">
        <f>'[7]C-Existing'!I27</f>
        <v>48523.450000000186</v>
      </c>
      <c r="J27" s="37">
        <f>'[7]C-Existing'!J27</f>
        <v>31584004.530000001</v>
      </c>
      <c r="K27" s="37">
        <f>'[7]C-Existing'!K27</f>
        <v>292414.18999999983</v>
      </c>
      <c r="L27" s="37">
        <f>'[7]C-Existing'!L27</f>
        <v>340937.64</v>
      </c>
      <c r="M27" s="37">
        <f>'[7]C-Existing'!M27</f>
        <v>1279175</v>
      </c>
      <c r="N27" s="37">
        <f>'[7]C-Existing'!N27</f>
        <v>0</v>
      </c>
      <c r="O27" s="37">
        <f>'[7]C-Existing'!O27</f>
        <v>1253050</v>
      </c>
      <c r="P27" s="37">
        <f>'[7]C-Existing'!P27</f>
        <v>320450.59999999998</v>
      </c>
      <c r="Q27" s="37">
        <f>'[7]C-Existing'!Q27</f>
        <v>932599.4</v>
      </c>
      <c r="R27" s="37">
        <f>'[7]C-Existing'!R27</f>
        <v>20487.04</v>
      </c>
      <c r="S27" s="37">
        <f>'[7]C-Existing'!S27</f>
        <v>30602881.680000007</v>
      </c>
      <c r="T27" s="37">
        <f>'[7]C-Existing'!T27</f>
        <v>30623368.720000006</v>
      </c>
      <c r="U27" s="37">
        <f>'[7]C-Existing'!U27</f>
        <v>1</v>
      </c>
      <c r="V27" s="37">
        <f>'[7]C-Existing'!V27</f>
        <v>254514.43650424998</v>
      </c>
      <c r="W27" s="37">
        <f>'[7]C-Existing'!W27</f>
        <v>0</v>
      </c>
      <c r="X27" s="37">
        <f>'[7]C-Existing'!X27</f>
        <v>209</v>
      </c>
      <c r="Y27" s="37">
        <f>'[7]C-Existing'!Y27</f>
        <v>0</v>
      </c>
      <c r="Z27" s="37">
        <f>'[7]C-Existing'!Z27</f>
        <v>0</v>
      </c>
      <c r="AA27" s="37">
        <f>'[7]C-Existing'!AA27</f>
        <v>0</v>
      </c>
      <c r="AB27" s="37">
        <f>'[7]C-Existing'!AB27</f>
        <v>0</v>
      </c>
      <c r="AC27" s="37">
        <f>'[7]C-Existing'!AC27</f>
        <v>125</v>
      </c>
      <c r="AD27" s="37">
        <f>'[7]C-Existing'!AD27</f>
        <v>0</v>
      </c>
      <c r="AE27" s="56">
        <f>'[7]C-Existing'!AE27</f>
        <v>9.6699999999999994E-2</v>
      </c>
      <c r="AF27" s="37">
        <f>'[7]C-Existing'!AF27</f>
        <v>-37900.805436000046</v>
      </c>
      <c r="AG27" s="37">
        <f>'[7]C-Existing'!AG27</f>
        <v>0</v>
      </c>
      <c r="AH27" s="37">
        <f>'[7]C-Existing'!AH27</f>
        <v>0</v>
      </c>
      <c r="AI27" s="37">
        <f>'[7]C-Existing'!AI27</f>
        <v>2638</v>
      </c>
      <c r="AJ27" s="37">
        <f>'[7]C-Existing'!AJ27</f>
        <v>701708</v>
      </c>
      <c r="AK27" s="37">
        <f>'[7]C-Existing'!AK27</f>
        <v>0</v>
      </c>
      <c r="AL27" s="37">
        <f>'[7]C-Existing'!AL27</f>
        <v>0</v>
      </c>
      <c r="AM27" s="37">
        <f>'[7]C-Existing'!AM27</f>
        <v>0</v>
      </c>
      <c r="AN27" s="37">
        <f>'[7]C-Existing'!AN27</f>
        <v>0</v>
      </c>
      <c r="AO27" s="37"/>
      <c r="AP27" s="37"/>
      <c r="AQ27" s="37"/>
      <c r="AR27" s="37"/>
    </row>
    <row r="28" spans="1:44" x14ac:dyDescent="0.2">
      <c r="A28" s="1">
        <f t="shared" si="1"/>
        <v>8</v>
      </c>
      <c r="B28" s="101">
        <f t="shared" si="2"/>
        <v>43708</v>
      </c>
      <c r="C28" s="37">
        <f>'[7]C-Existing'!C28</f>
        <v>2467993.1700000004</v>
      </c>
      <c r="D28" s="37">
        <f>'[7]C-Existing'!D28</f>
        <v>36425277.870000005</v>
      </c>
      <c r="E28" s="37">
        <f>'[7]C-Existing'!E28</f>
        <v>0</v>
      </c>
      <c r="F28" s="37">
        <f>'[7]C-Existing'!F28</f>
        <v>0</v>
      </c>
      <c r="G28" s="37">
        <f>'[7]C-Existing'!G28</f>
        <v>2706</v>
      </c>
      <c r="H28" s="37">
        <f>'[7]C-Existing'!H28</f>
        <v>30602881.680000007</v>
      </c>
      <c r="I28" s="37">
        <f>'[7]C-Existing'!I28</f>
        <v>20487.040000000037</v>
      </c>
      <c r="J28" s="37">
        <f>'[7]C-Existing'!J28</f>
        <v>30623368.720000006</v>
      </c>
      <c r="K28" s="37">
        <f>'[7]C-Existing'!K28</f>
        <v>283520.34999999992</v>
      </c>
      <c r="L28" s="37">
        <f>'[7]C-Existing'!L28</f>
        <v>304007.38999999996</v>
      </c>
      <c r="M28" s="37">
        <f>'[7]C-Existing'!M28</f>
        <v>1252632</v>
      </c>
      <c r="N28" s="37">
        <f>'[7]C-Existing'!N28</f>
        <v>0</v>
      </c>
      <c r="O28" s="37">
        <f>'[7]C-Existing'!O28</f>
        <v>1226925</v>
      </c>
      <c r="P28" s="37">
        <f>'[7]C-Existing'!P28</f>
        <v>304007.38999999996</v>
      </c>
      <c r="Q28" s="37">
        <f>'[7]C-Existing'!Q28</f>
        <v>922917.6100000001</v>
      </c>
      <c r="R28" s="37">
        <f>'[7]C-Existing'!R28</f>
        <v>0</v>
      </c>
      <c r="S28" s="37">
        <f>'[7]C-Existing'!S28</f>
        <v>29679964.069999993</v>
      </c>
      <c r="T28" s="37">
        <f>'[7]C-Existing'!T28</f>
        <v>29679964.069999993</v>
      </c>
      <c r="U28" s="37">
        <f>'[7]C-Existing'!U28</f>
        <v>1</v>
      </c>
      <c r="V28" s="37">
        <f>'[7]C-Existing'!V28</f>
        <v>246773.31293533335</v>
      </c>
      <c r="W28" s="37">
        <f>'[7]C-Existing'!W28</f>
        <v>0</v>
      </c>
      <c r="X28" s="37">
        <f>'[7]C-Existing'!X28</f>
        <v>209</v>
      </c>
      <c r="Y28" s="37">
        <f>'[7]C-Existing'!Y28</f>
        <v>0</v>
      </c>
      <c r="Z28" s="37">
        <f>'[7]C-Existing'!Z28</f>
        <v>0</v>
      </c>
      <c r="AA28" s="37">
        <f>'[7]C-Existing'!AA28</f>
        <v>0</v>
      </c>
      <c r="AB28" s="37">
        <f>'[7]C-Existing'!AB28</f>
        <v>0</v>
      </c>
      <c r="AC28" s="37">
        <f>'[7]C-Existing'!AC28</f>
        <v>123</v>
      </c>
      <c r="AD28" s="37">
        <f>'[7]C-Existing'!AD28</f>
        <v>0</v>
      </c>
      <c r="AE28" s="56">
        <f>'[7]C-Existing'!AE28</f>
        <v>9.6699999999999994E-2</v>
      </c>
      <c r="AF28" s="37">
        <f>'[7]C-Existing'!AF28</f>
        <v>-36748.042464000049</v>
      </c>
      <c r="AG28" s="37">
        <f>'[7]C-Existing'!AG28</f>
        <v>0</v>
      </c>
      <c r="AH28" s="37">
        <f>'[7]C-Existing'!AH28</f>
        <v>0</v>
      </c>
      <c r="AI28" s="37">
        <f>'[7]C-Existing'!AI28</f>
        <v>2583</v>
      </c>
      <c r="AJ28" s="37">
        <f>'[7]C-Existing'!AJ28</f>
        <v>687078</v>
      </c>
      <c r="AK28" s="37">
        <f>'[7]C-Existing'!AK28</f>
        <v>0</v>
      </c>
      <c r="AL28" s="37">
        <f>'[7]C-Existing'!AL28</f>
        <v>0</v>
      </c>
      <c r="AM28" s="37">
        <f>'[7]C-Existing'!AM28</f>
        <v>0</v>
      </c>
      <c r="AN28" s="37">
        <f>'[7]C-Existing'!AN28</f>
        <v>0</v>
      </c>
      <c r="AO28" s="37"/>
      <c r="AP28" s="37"/>
      <c r="AQ28" s="37"/>
      <c r="AR28" s="37"/>
    </row>
    <row r="29" spans="1:44" x14ac:dyDescent="0.2">
      <c r="A29" s="1">
        <f t="shared" si="1"/>
        <v>9</v>
      </c>
      <c r="B29" s="101">
        <f t="shared" si="2"/>
        <v>43738</v>
      </c>
      <c r="C29" s="37">
        <f>'[7]C-Existing'!C29</f>
        <v>2100883.2899999996</v>
      </c>
      <c r="D29" s="37">
        <f>'[7]C-Existing'!D29</f>
        <v>38526161.160000004</v>
      </c>
      <c r="E29" s="37">
        <f>'[7]C-Existing'!E29</f>
        <v>0</v>
      </c>
      <c r="F29" s="37">
        <f>'[7]C-Existing'!F29</f>
        <v>0</v>
      </c>
      <c r="G29" s="37">
        <f>'[7]C-Existing'!G29</f>
        <v>2679</v>
      </c>
      <c r="H29" s="37">
        <f>'[7]C-Existing'!H29</f>
        <v>29679964.069999997</v>
      </c>
      <c r="I29" s="37">
        <f>'[7]C-Existing'!I29</f>
        <v>0</v>
      </c>
      <c r="J29" s="37">
        <f>'[7]C-Existing'!J29</f>
        <v>29679964.069999993</v>
      </c>
      <c r="K29" s="37">
        <f>'[7]C-Existing'!K29</f>
        <v>274786</v>
      </c>
      <c r="L29" s="37">
        <f>'[7]C-Existing'!L29</f>
        <v>274786</v>
      </c>
      <c r="M29" s="37">
        <f>'[7]C-Existing'!M29</f>
        <v>1240605</v>
      </c>
      <c r="N29" s="37">
        <f>'[7]C-Existing'!N29</f>
        <v>0</v>
      </c>
      <c r="O29" s="37">
        <f>'[7]C-Existing'!O29</f>
        <v>1214209.3900000001</v>
      </c>
      <c r="P29" s="37">
        <f>'[7]C-Existing'!P29</f>
        <v>274786</v>
      </c>
      <c r="Q29" s="37">
        <f>'[7]C-Existing'!Q29</f>
        <v>939423.3899999999</v>
      </c>
      <c r="R29" s="37">
        <f>'[7]C-Existing'!R29</f>
        <v>0</v>
      </c>
      <c r="S29" s="37">
        <f>'[7]C-Existing'!S29</f>
        <v>28740540.679999996</v>
      </c>
      <c r="T29" s="37">
        <f>'[7]C-Existing'!T29</f>
        <v>28740540.679999996</v>
      </c>
      <c r="U29" s="37">
        <f>'[7]C-Existing'!U29</f>
        <v>1</v>
      </c>
      <c r="V29" s="37">
        <f>'[7]C-Existing'!V29</f>
        <v>239171.04379741658</v>
      </c>
      <c r="W29" s="37">
        <f>'[7]C-Existing'!W29</f>
        <v>0</v>
      </c>
      <c r="X29" s="37">
        <f>'[7]C-Existing'!X29</f>
        <v>209</v>
      </c>
      <c r="Y29" s="37">
        <f>'[7]C-Existing'!Y29</f>
        <v>0</v>
      </c>
      <c r="Z29" s="37">
        <f>'[7]C-Existing'!Z29</f>
        <v>0</v>
      </c>
      <c r="AA29" s="37">
        <f>'[7]C-Existing'!AA29</f>
        <v>0</v>
      </c>
      <c r="AB29" s="37">
        <f>'[7]C-Existing'!AB29</f>
        <v>0</v>
      </c>
      <c r="AC29" s="37">
        <f>'[7]C-Existing'!AC29</f>
        <v>122</v>
      </c>
      <c r="AD29" s="37">
        <f>'[7]C-Existing'!AD29</f>
        <v>0</v>
      </c>
      <c r="AE29" s="56">
        <f>'[7]C-Existing'!AE29</f>
        <v>9.6699999999999994E-2</v>
      </c>
      <c r="AF29" s="37">
        <f>'[7]C-Existing'!AF29</f>
        <v>-35615.956884000036</v>
      </c>
      <c r="AG29" s="37">
        <f>'[7]C-Existing'!AG29</f>
        <v>0</v>
      </c>
      <c r="AH29" s="37">
        <f>'[7]C-Existing'!AH29</f>
        <v>0</v>
      </c>
      <c r="AI29" s="37">
        <f>'[7]C-Existing'!AI29</f>
        <v>2557</v>
      </c>
      <c r="AJ29" s="37">
        <f>'[7]C-Existing'!AJ29</f>
        <v>679796.39</v>
      </c>
      <c r="AK29" s="37">
        <f>'[7]C-Existing'!AK29</f>
        <v>0</v>
      </c>
      <c r="AL29" s="37">
        <f>'[7]C-Existing'!AL29</f>
        <v>0</v>
      </c>
      <c r="AM29" s="37">
        <f>'[7]C-Existing'!AM29</f>
        <v>0</v>
      </c>
      <c r="AN29" s="37">
        <f>'[7]C-Existing'!AN29</f>
        <v>0</v>
      </c>
      <c r="AO29" s="37"/>
      <c r="AP29" s="37"/>
      <c r="AQ29" s="37"/>
      <c r="AR29" s="37"/>
    </row>
    <row r="30" spans="1:44" x14ac:dyDescent="0.2">
      <c r="A30" s="1">
        <f t="shared" si="1"/>
        <v>10</v>
      </c>
      <c r="B30" s="101">
        <f t="shared" si="2"/>
        <v>43769</v>
      </c>
      <c r="C30" s="37">
        <f>'[7]C-Existing'!C30</f>
        <v>1695394.35</v>
      </c>
      <c r="D30" s="37">
        <f>'[7]C-Existing'!D30</f>
        <v>40221555.510000005</v>
      </c>
      <c r="E30" s="37">
        <f>'[7]C-Existing'!E30</f>
        <v>0</v>
      </c>
      <c r="F30" s="37">
        <f>'[7]C-Existing'!F30</f>
        <v>0</v>
      </c>
      <c r="G30" s="37">
        <f>'[7]C-Existing'!G30</f>
        <v>2470</v>
      </c>
      <c r="H30" s="37">
        <f>'[7]C-Existing'!H30</f>
        <v>28740540.679999996</v>
      </c>
      <c r="I30" s="37">
        <f>'[7]C-Existing'!I30</f>
        <v>0</v>
      </c>
      <c r="J30" s="37">
        <f>'[7]C-Existing'!J30</f>
        <v>28740540.679999996</v>
      </c>
      <c r="K30" s="37">
        <f>'[7]C-Existing'!K30</f>
        <v>266088.56999999983</v>
      </c>
      <c r="L30" s="37">
        <f>'[7]C-Existing'!L30</f>
        <v>266088.56999999983</v>
      </c>
      <c r="M30" s="37">
        <f>'[7]C-Existing'!M30</f>
        <v>1141064</v>
      </c>
      <c r="N30" s="37">
        <f>'[7]C-Existing'!N30</f>
        <v>0</v>
      </c>
      <c r="O30" s="37">
        <f>'[7]C-Existing'!O30</f>
        <v>1115775</v>
      </c>
      <c r="P30" s="37">
        <f>'[7]C-Existing'!P30</f>
        <v>266088.56999999983</v>
      </c>
      <c r="Q30" s="37">
        <f>'[7]C-Existing'!Q30</f>
        <v>849686.42999999982</v>
      </c>
      <c r="R30" s="37">
        <f>'[7]C-Existing'!R30</f>
        <v>0</v>
      </c>
      <c r="S30" s="37">
        <f>'[7]C-Existing'!S30</f>
        <v>27890854.25</v>
      </c>
      <c r="T30" s="37">
        <f>'[7]C-Existing'!T30</f>
        <v>27890854.25</v>
      </c>
      <c r="U30" s="37">
        <f>'[7]C-Existing'!U30</f>
        <v>1</v>
      </c>
      <c r="V30" s="37">
        <f>'[7]C-Existing'!V30</f>
        <v>231600.8569796666</v>
      </c>
      <c r="W30" s="37">
        <f>'[7]C-Existing'!W30</f>
        <v>0</v>
      </c>
      <c r="X30" s="37">
        <f>'[7]C-Existing'!X30</f>
        <v>209</v>
      </c>
      <c r="Y30" s="37">
        <f>'[7]C-Existing'!Y30</f>
        <v>0</v>
      </c>
      <c r="Z30" s="37">
        <f>'[7]C-Existing'!Z30</f>
        <v>0</v>
      </c>
      <c r="AA30" s="37">
        <f>'[7]C-Existing'!AA30</f>
        <v>0</v>
      </c>
      <c r="AB30" s="37">
        <f>'[7]C-Existing'!AB30</f>
        <v>0</v>
      </c>
      <c r="AC30" s="37">
        <f>'[7]C-Existing'!AC30</f>
        <v>121</v>
      </c>
      <c r="AD30" s="37">
        <f>'[7]C-Existing'!AD30</f>
        <v>0</v>
      </c>
      <c r="AE30" s="56">
        <f>'[7]C-Existing'!AE30</f>
        <v>9.6699999999999994E-2</v>
      </c>
      <c r="AF30" s="37">
        <f>'[7]C-Existing'!AF30</f>
        <v>-34488.648816000037</v>
      </c>
      <c r="AG30" s="37">
        <f>'[7]C-Existing'!AG30</f>
        <v>0</v>
      </c>
      <c r="AH30" s="37">
        <f>'[7]C-Existing'!AH30</f>
        <v>0</v>
      </c>
      <c r="AI30" s="37">
        <f>'[7]C-Existing'!AI30</f>
        <v>2349</v>
      </c>
      <c r="AJ30" s="37">
        <f>'[7]C-Existing'!AJ30</f>
        <v>624834</v>
      </c>
      <c r="AK30" s="37">
        <f>'[7]C-Existing'!AK30</f>
        <v>0</v>
      </c>
      <c r="AL30" s="37">
        <f>'[7]C-Existing'!AL30</f>
        <v>0</v>
      </c>
      <c r="AM30" s="37">
        <f>'[7]C-Existing'!AM30</f>
        <v>0</v>
      </c>
      <c r="AN30" s="37">
        <f>'[7]C-Existing'!AN30</f>
        <v>0</v>
      </c>
      <c r="AO30" s="37"/>
      <c r="AP30" s="37"/>
      <c r="AQ30" s="37"/>
      <c r="AR30" s="37"/>
    </row>
    <row r="31" spans="1:44" x14ac:dyDescent="0.2">
      <c r="A31" s="1">
        <f t="shared" si="1"/>
        <v>11</v>
      </c>
      <c r="B31" s="101">
        <f t="shared" si="2"/>
        <v>43799</v>
      </c>
      <c r="C31" s="37">
        <f>'[7]C-Existing'!C31</f>
        <v>1065613.29</v>
      </c>
      <c r="D31" s="37">
        <f>'[7]C-Existing'!D31</f>
        <v>41287168.800000004</v>
      </c>
      <c r="E31" s="37">
        <f>'[7]C-Existing'!E31</f>
        <v>0</v>
      </c>
      <c r="F31" s="37">
        <f>'[7]C-Existing'!F31</f>
        <v>0</v>
      </c>
      <c r="G31" s="37">
        <f>'[7]C-Existing'!G31</f>
        <v>2104</v>
      </c>
      <c r="H31" s="37">
        <f>'[7]C-Existing'!H31</f>
        <v>27890854.250000004</v>
      </c>
      <c r="I31" s="37">
        <f>'[7]C-Existing'!I31</f>
        <v>0</v>
      </c>
      <c r="J31" s="37">
        <f>'[7]C-Existing'!J31</f>
        <v>27890854.25</v>
      </c>
      <c r="K31" s="37">
        <f>'[7]C-Existing'!K31</f>
        <v>258221.9</v>
      </c>
      <c r="L31" s="37">
        <f>'[7]C-Existing'!L31</f>
        <v>258221.9</v>
      </c>
      <c r="M31" s="37">
        <f>'[7]C-Existing'!M31</f>
        <v>971204</v>
      </c>
      <c r="N31" s="37">
        <f>'[7]C-Existing'!N31</f>
        <v>0</v>
      </c>
      <c r="O31" s="37">
        <f>'[7]C-Existing'!O31</f>
        <v>949050</v>
      </c>
      <c r="P31" s="37">
        <f>'[7]C-Existing'!P31</f>
        <v>258221.9</v>
      </c>
      <c r="Q31" s="37">
        <f>'[7]C-Existing'!Q31</f>
        <v>690828.10000000009</v>
      </c>
      <c r="R31" s="37">
        <f>'[7]C-Existing'!R31</f>
        <v>0</v>
      </c>
      <c r="S31" s="37">
        <f>'[7]C-Existing'!S31</f>
        <v>27200026.149999999</v>
      </c>
      <c r="T31" s="37">
        <f>'[7]C-Existing'!T31</f>
        <v>27200026.149999999</v>
      </c>
      <c r="U31" s="37">
        <f>'[7]C-Existing'!U31</f>
        <v>1</v>
      </c>
      <c r="V31" s="37">
        <f>'[7]C-Existing'!V31</f>
        <v>224753.80049791664</v>
      </c>
      <c r="W31" s="37">
        <f>'[7]C-Existing'!W31</f>
        <v>0</v>
      </c>
      <c r="X31" s="37">
        <f>'[7]C-Existing'!X31</f>
        <v>209</v>
      </c>
      <c r="Y31" s="37">
        <f>'[7]C-Existing'!Y31</f>
        <v>0</v>
      </c>
      <c r="Z31" s="37">
        <f>'[7]C-Existing'!Z31</f>
        <v>0</v>
      </c>
      <c r="AA31" s="37">
        <f>'[7]C-Existing'!AA31</f>
        <v>0</v>
      </c>
      <c r="AB31" s="37">
        <f>'[7]C-Existing'!AB31</f>
        <v>0</v>
      </c>
      <c r="AC31" s="37">
        <f>'[7]C-Existing'!AC31</f>
        <v>106</v>
      </c>
      <c r="AD31" s="37">
        <f>'[7]C-Existing'!AD31</f>
        <v>0</v>
      </c>
      <c r="AE31" s="56">
        <f>'[7]C-Existing'!AE31</f>
        <v>9.6699999999999994E-2</v>
      </c>
      <c r="AF31" s="37">
        <f>'[7]C-Existing'!AF31</f>
        <v>-33469.025100000043</v>
      </c>
      <c r="AG31" s="37">
        <f>'[7]C-Existing'!AG31</f>
        <v>0</v>
      </c>
      <c r="AH31" s="37">
        <f>'[7]C-Existing'!AH31</f>
        <v>0</v>
      </c>
      <c r="AI31" s="37">
        <f>'[7]C-Existing'!AI31</f>
        <v>1998</v>
      </c>
      <c r="AJ31" s="37">
        <f>'[7]C-Existing'!AJ31</f>
        <v>531468</v>
      </c>
      <c r="AK31" s="37">
        <f>'[7]C-Existing'!AK31</f>
        <v>0</v>
      </c>
      <c r="AL31" s="37">
        <f>'[7]C-Existing'!AL31</f>
        <v>0</v>
      </c>
      <c r="AM31" s="37">
        <f>'[7]C-Existing'!AM31</f>
        <v>0</v>
      </c>
      <c r="AN31" s="37">
        <f>'[7]C-Existing'!AN31</f>
        <v>0</v>
      </c>
      <c r="AO31" s="37"/>
      <c r="AP31" s="37"/>
      <c r="AQ31" s="37"/>
      <c r="AR31" s="37"/>
    </row>
    <row r="32" spans="1:44" x14ac:dyDescent="0.2">
      <c r="A32" s="1">
        <f t="shared" si="1"/>
        <v>12</v>
      </c>
      <c r="B32" s="101">
        <f t="shared" si="2"/>
        <v>43830</v>
      </c>
      <c r="C32" s="37">
        <f>'[7]C-Existing'!C32</f>
        <v>943041.03</v>
      </c>
      <c r="D32" s="37">
        <f>'[7]C-Existing'!D32</f>
        <v>42230209.830000006</v>
      </c>
      <c r="E32" s="37">
        <f>'[7]C-Existing'!E32</f>
        <v>0</v>
      </c>
      <c r="F32" s="37">
        <f>'[7]C-Existing'!F32</f>
        <v>0</v>
      </c>
      <c r="G32" s="37">
        <f>'[7]C-Existing'!G32</f>
        <v>1696</v>
      </c>
      <c r="H32" s="37">
        <f>'[7]C-Existing'!H32</f>
        <v>27200026.149999999</v>
      </c>
      <c r="I32" s="37">
        <f>'[7]C-Existing'!I32</f>
        <v>0</v>
      </c>
      <c r="J32" s="37">
        <f>'[7]C-Existing'!J32</f>
        <v>27200026.149999999</v>
      </c>
      <c r="K32" s="37">
        <f>'[7]C-Existing'!K32</f>
        <v>251825.98999999996</v>
      </c>
      <c r="L32" s="37">
        <f>'[7]C-Existing'!L32</f>
        <v>251825.98999999996</v>
      </c>
      <c r="M32" s="37">
        <f>'[7]C-Existing'!M32</f>
        <v>782990</v>
      </c>
      <c r="N32" s="37">
        <f>'[7]C-Existing'!N32</f>
        <v>0</v>
      </c>
      <c r="O32" s="37">
        <f>'[7]C-Existing'!O32</f>
        <v>765225</v>
      </c>
      <c r="P32" s="37">
        <f>'[7]C-Existing'!P32</f>
        <v>251825.98999999996</v>
      </c>
      <c r="Q32" s="37">
        <f>'[7]C-Existing'!Q32</f>
        <v>513399.00999999995</v>
      </c>
      <c r="R32" s="37">
        <f>'[7]C-Existing'!R32</f>
        <v>0</v>
      </c>
      <c r="S32" s="37">
        <f>'[7]C-Existing'!S32</f>
        <v>26686627.140000012</v>
      </c>
      <c r="T32" s="37">
        <f>'[7]C-Existing'!T32</f>
        <v>26686627.140000012</v>
      </c>
      <c r="U32" s="37">
        <f>'[7]C-Existing'!U32</f>
        <v>1</v>
      </c>
      <c r="V32" s="37">
        <f>'[7]C-Existing'!V32</f>
        <v>219186.87739208329</v>
      </c>
      <c r="W32" s="37">
        <f>'[7]C-Existing'!W32</f>
        <v>0</v>
      </c>
      <c r="X32" s="37">
        <f>'[7]C-Existing'!X32</f>
        <v>209</v>
      </c>
      <c r="Y32" s="37">
        <f>'[7]C-Existing'!Y32</f>
        <v>0</v>
      </c>
      <c r="Z32" s="37">
        <f>'[7]C-Existing'!Z32</f>
        <v>0</v>
      </c>
      <c r="AA32" s="37">
        <f>'[7]C-Existing'!AA32</f>
        <v>0</v>
      </c>
      <c r="AB32" s="37">
        <f>'[7]C-Existing'!AB32</f>
        <v>0</v>
      </c>
      <c r="AC32" s="37">
        <f>'[7]C-Existing'!AC32</f>
        <v>85</v>
      </c>
      <c r="AD32" s="37">
        <f>'[7]C-Existing'!AD32</f>
        <v>0</v>
      </c>
      <c r="AE32" s="56">
        <f>'[7]C-Existing'!AE32</f>
        <v>9.6699999999999994E-2</v>
      </c>
      <c r="AF32" s="37">
        <f>'[7]C-Existing'!AF32</f>
        <v>-32640.031380000037</v>
      </c>
      <c r="AG32" s="37">
        <f>'[7]C-Existing'!AG32</f>
        <v>0</v>
      </c>
      <c r="AH32" s="37">
        <f>'[7]C-Existing'!AH32</f>
        <v>0</v>
      </c>
      <c r="AI32" s="37">
        <f>'[7]C-Existing'!AI32</f>
        <v>1611</v>
      </c>
      <c r="AJ32" s="37">
        <f>'[7]C-Existing'!AJ32</f>
        <v>428526</v>
      </c>
      <c r="AK32" s="37">
        <f>'[7]C-Existing'!AK32</f>
        <v>0</v>
      </c>
      <c r="AL32" s="37">
        <f>'[7]C-Existing'!AL32</f>
        <v>0</v>
      </c>
      <c r="AM32" s="37">
        <f>'[7]C-Existing'!AM32</f>
        <v>0</v>
      </c>
      <c r="AN32" s="37">
        <f>'[7]C-Existing'!AN32</f>
        <v>0</v>
      </c>
      <c r="AO32" s="37"/>
      <c r="AP32" s="37"/>
      <c r="AQ32" s="37"/>
      <c r="AR32" s="37"/>
    </row>
    <row r="33" spans="1:44" x14ac:dyDescent="0.2">
      <c r="A33" s="1">
        <f t="shared" si="1"/>
        <v>1</v>
      </c>
      <c r="B33" s="101">
        <f t="shared" si="2"/>
        <v>43861</v>
      </c>
      <c r="C33" s="37">
        <f>'[7]C-Existing'!C33</f>
        <v>1164582.26</v>
      </c>
      <c r="D33" s="37">
        <f>'[7]C-Existing'!D33</f>
        <v>43394792.090000004</v>
      </c>
      <c r="E33" s="37">
        <f>'[7]C-Existing'!E33</f>
        <v>0</v>
      </c>
      <c r="F33" s="37">
        <f>'[7]C-Existing'!F33</f>
        <v>0</v>
      </c>
      <c r="G33" s="37">
        <f>'[7]C-Existing'!G33</f>
        <v>1063</v>
      </c>
      <c r="H33" s="37">
        <f>'[7]C-Existing'!H33</f>
        <v>26686627.140000012</v>
      </c>
      <c r="I33" s="37">
        <f>'[7]C-Existing'!I33</f>
        <v>0</v>
      </c>
      <c r="J33" s="37">
        <f>'[7]C-Existing'!J33</f>
        <v>26686627.140000012</v>
      </c>
      <c r="K33" s="37">
        <f>'[7]C-Existing'!K33</f>
        <v>247072.75999999998</v>
      </c>
      <c r="L33" s="37">
        <f>'[7]C-Existing'!L33</f>
        <v>247072.75999999998</v>
      </c>
      <c r="M33" s="37">
        <f>'[7]C-Existing'!M33</f>
        <v>491093</v>
      </c>
      <c r="N33" s="37">
        <f>'[7]C-Existing'!N33</f>
        <v>0</v>
      </c>
      <c r="O33" s="37">
        <f>'[7]C-Existing'!O33</f>
        <v>480225</v>
      </c>
      <c r="P33" s="37">
        <f>'[7]C-Existing'!P33</f>
        <v>247072.75999999998</v>
      </c>
      <c r="Q33" s="37">
        <f>'[7]C-Existing'!Q33</f>
        <v>233152.24000000002</v>
      </c>
      <c r="R33" s="37">
        <f>'[7]C-Existing'!R33</f>
        <v>0</v>
      </c>
      <c r="S33" s="37">
        <f>'[7]C-Existing'!S33</f>
        <v>26453474.900000002</v>
      </c>
      <c r="T33" s="37">
        <f>'[7]C-Existing'!T33</f>
        <v>26453474.900000002</v>
      </c>
      <c r="U33" s="37">
        <f>'[7]C-Existing'!U33</f>
        <v>1</v>
      </c>
      <c r="V33" s="37">
        <f>'[7]C-Existing'!V33</f>
        <v>215049.73703650007</v>
      </c>
      <c r="W33" s="37">
        <f>'[7]C-Existing'!W33</f>
        <v>0</v>
      </c>
      <c r="X33" s="37">
        <f>'[7]C-Existing'!X33</f>
        <v>209</v>
      </c>
      <c r="Y33" s="37">
        <f>'[7]C-Existing'!Y33</f>
        <v>0</v>
      </c>
      <c r="Z33" s="37">
        <f>'[7]C-Existing'!Z33</f>
        <v>0</v>
      </c>
      <c r="AA33" s="37">
        <f>'[7]C-Existing'!AA33</f>
        <v>0</v>
      </c>
      <c r="AB33" s="37">
        <f>'[7]C-Existing'!AB33</f>
        <v>0</v>
      </c>
      <c r="AC33" s="37">
        <f>'[7]C-Existing'!AC33</f>
        <v>52</v>
      </c>
      <c r="AD33" s="37">
        <f>'[7]C-Existing'!AD33</f>
        <v>0</v>
      </c>
      <c r="AE33" s="56">
        <f>'[7]C-Existing'!AE33</f>
        <v>9.6699999999999994E-2</v>
      </c>
      <c r="AF33" s="37">
        <f>'[7]C-Existing'!AF33</f>
        <v>-32023.952568000052</v>
      </c>
      <c r="AG33" s="37">
        <f>'[7]C-Existing'!AG33</f>
        <v>0</v>
      </c>
      <c r="AH33" s="37">
        <f>'[7]C-Existing'!AH33</f>
        <v>0</v>
      </c>
      <c r="AI33" s="37">
        <f>'[7]C-Existing'!AI33</f>
        <v>1011</v>
      </c>
      <c r="AJ33" s="37">
        <f>'[7]C-Existing'!AJ33</f>
        <v>268926</v>
      </c>
      <c r="AK33" s="37">
        <f>'[7]C-Existing'!AK33</f>
        <v>0</v>
      </c>
      <c r="AL33" s="37">
        <f>'[7]C-Existing'!AL33</f>
        <v>0</v>
      </c>
      <c r="AM33" s="37">
        <f>'[7]C-Existing'!AM33</f>
        <v>0</v>
      </c>
      <c r="AN33" s="37">
        <f>'[7]C-Existing'!AN33</f>
        <v>0</v>
      </c>
      <c r="AO33" s="37"/>
      <c r="AP33" s="37"/>
      <c r="AQ33" s="37"/>
      <c r="AR33" s="37"/>
    </row>
    <row r="34" spans="1:44" x14ac:dyDescent="0.2">
      <c r="A34" s="1">
        <f t="shared" si="1"/>
        <v>2</v>
      </c>
      <c r="B34" s="101">
        <f t="shared" si="2"/>
        <v>43890</v>
      </c>
      <c r="C34" s="37">
        <f>'[7]C-Existing'!C34</f>
        <v>1439409.65</v>
      </c>
      <c r="D34" s="37">
        <f>'[7]C-Existing'!D34</f>
        <v>44834201.740000002</v>
      </c>
      <c r="E34" s="37">
        <f>'[7]C-Existing'!E34</f>
        <v>0</v>
      </c>
      <c r="F34" s="37">
        <f>'[7]C-Existing'!F34</f>
        <v>0</v>
      </c>
      <c r="G34" s="37">
        <f>'[7]C-Existing'!G34</f>
        <v>939</v>
      </c>
      <c r="H34" s="37">
        <f>'[7]C-Existing'!H34</f>
        <v>26453474.900000002</v>
      </c>
      <c r="I34" s="37">
        <f>'[7]C-Existing'!I34</f>
        <v>0</v>
      </c>
      <c r="J34" s="37">
        <f>'[7]C-Existing'!J34</f>
        <v>26453474.900000002</v>
      </c>
      <c r="K34" s="37">
        <f>'[7]C-Existing'!K34</f>
        <v>244914.20999999996</v>
      </c>
      <c r="L34" s="37">
        <f>'[7]C-Existing'!L34</f>
        <v>244914.20999999996</v>
      </c>
      <c r="M34" s="37">
        <f>'[7]C-Existing'!M34</f>
        <v>433257</v>
      </c>
      <c r="N34" s="37">
        <f>'[7]C-Existing'!N34</f>
        <v>0</v>
      </c>
      <c r="O34" s="37">
        <f>'[7]C-Existing'!O34</f>
        <v>423225</v>
      </c>
      <c r="P34" s="37">
        <f>'[7]C-Existing'!P34</f>
        <v>243498.54999999996</v>
      </c>
      <c r="Q34" s="37">
        <f>'[7]C-Existing'!Q34</f>
        <v>179726.44999999998</v>
      </c>
      <c r="R34" s="37">
        <f>'[7]C-Existing'!R34</f>
        <v>1415.66</v>
      </c>
      <c r="S34" s="37">
        <f>'[7]C-Existing'!S34</f>
        <v>26273748.450000003</v>
      </c>
      <c r="T34" s="37">
        <f>'[7]C-Existing'!T34</f>
        <v>26275164.110000007</v>
      </c>
      <c r="U34" s="37">
        <f>'[7]C-Existing'!U34</f>
        <v>1</v>
      </c>
      <c r="V34" s="37">
        <f>'[7]C-Existing'!V34</f>
        <v>213170.91856916665</v>
      </c>
      <c r="W34" s="37">
        <f>'[7]C-Existing'!W34</f>
        <v>0</v>
      </c>
      <c r="X34" s="37">
        <f>'[7]C-Existing'!X34</f>
        <v>209</v>
      </c>
      <c r="Y34" s="37">
        <f>'[7]C-Existing'!Y34</f>
        <v>0</v>
      </c>
      <c r="Z34" s="37">
        <f>'[7]C-Existing'!Z34</f>
        <v>0</v>
      </c>
      <c r="AA34" s="37">
        <f>'[7]C-Existing'!AA34</f>
        <v>0</v>
      </c>
      <c r="AB34" s="37">
        <f>'[7]C-Existing'!AB34</f>
        <v>0</v>
      </c>
      <c r="AC34" s="37">
        <f>'[7]C-Existing'!AC34</f>
        <v>48</v>
      </c>
      <c r="AD34" s="37">
        <f>'[7]C-Existing'!AD34</f>
        <v>0</v>
      </c>
      <c r="AE34" s="56">
        <f>'[7]C-Existing'!AE34</f>
        <v>9.6699999999999994E-2</v>
      </c>
      <c r="AF34" s="37">
        <f>'[7]C-Existing'!AF34</f>
        <v>-31744.169880000041</v>
      </c>
      <c r="AG34" s="37">
        <f>'[7]C-Existing'!AG34</f>
        <v>0</v>
      </c>
      <c r="AH34" s="37">
        <f>'[7]C-Existing'!AH34</f>
        <v>0</v>
      </c>
      <c r="AI34" s="37">
        <f>'[7]C-Existing'!AI34</f>
        <v>891</v>
      </c>
      <c r="AJ34" s="37">
        <f>'[7]C-Existing'!AJ34</f>
        <v>237006</v>
      </c>
      <c r="AK34" s="37">
        <f>'[7]C-Existing'!AK34</f>
        <v>0</v>
      </c>
      <c r="AL34" s="37">
        <f>'[7]C-Existing'!AL34</f>
        <v>0</v>
      </c>
      <c r="AM34" s="37">
        <f>'[7]C-Existing'!AM34</f>
        <v>0</v>
      </c>
      <c r="AN34" s="37">
        <f>'[7]C-Existing'!AN34</f>
        <v>0</v>
      </c>
      <c r="AO34" s="37"/>
      <c r="AP34" s="37"/>
      <c r="AQ34" s="37"/>
      <c r="AR34" s="37"/>
    </row>
    <row r="35" spans="1:44" x14ac:dyDescent="0.2">
      <c r="A35" s="1">
        <f t="shared" si="1"/>
        <v>3</v>
      </c>
      <c r="B35" s="101">
        <f t="shared" si="2"/>
        <v>43921</v>
      </c>
      <c r="C35" s="37">
        <f>'[7]C-Existing'!C35</f>
        <v>2044944.82</v>
      </c>
      <c r="D35" s="37">
        <f>'[7]C-Existing'!D35</f>
        <v>46879146.560000002</v>
      </c>
      <c r="E35" s="37">
        <f>'[7]C-Existing'!E35</f>
        <v>0</v>
      </c>
      <c r="F35" s="37">
        <f>'[7]C-Existing'!F35</f>
        <v>0</v>
      </c>
      <c r="G35" s="37">
        <f>'[7]C-Existing'!G35</f>
        <v>1165</v>
      </c>
      <c r="H35" s="37">
        <f>'[7]C-Existing'!H35</f>
        <v>26273748.45000001</v>
      </c>
      <c r="I35" s="37">
        <f>'[7]C-Existing'!I35</f>
        <v>1415.6599999999162</v>
      </c>
      <c r="J35" s="37">
        <f>'[7]C-Existing'!J35</f>
        <v>26275164.110000007</v>
      </c>
      <c r="K35" s="37">
        <f>'[7]C-Existing'!K35</f>
        <v>243263.34000000003</v>
      </c>
      <c r="L35" s="37">
        <f>'[7]C-Existing'!L35</f>
        <v>244678.99999999994</v>
      </c>
      <c r="M35" s="37">
        <f>'[7]C-Existing'!M35</f>
        <v>537415</v>
      </c>
      <c r="N35" s="37">
        <f>'[7]C-Existing'!N35</f>
        <v>0</v>
      </c>
      <c r="O35" s="37">
        <f>'[7]C-Existing'!O35</f>
        <v>524875</v>
      </c>
      <c r="P35" s="37">
        <f>'[7]C-Existing'!P35</f>
        <v>244678.99999999994</v>
      </c>
      <c r="Q35" s="37">
        <f>'[7]C-Existing'!Q35</f>
        <v>280196.00000000006</v>
      </c>
      <c r="R35" s="37">
        <f>'[7]C-Existing'!R35</f>
        <v>0</v>
      </c>
      <c r="S35" s="37">
        <f>'[7]C-Existing'!S35</f>
        <v>25993552.450000003</v>
      </c>
      <c r="T35" s="37">
        <f>'[7]C-Existing'!T35</f>
        <v>25993552.450000003</v>
      </c>
      <c r="U35" s="37">
        <f>'[7]C-Existing'!U35</f>
        <v>1</v>
      </c>
      <c r="V35" s="37">
        <f>'[7]C-Existing'!V35</f>
        <v>211734.0307864167</v>
      </c>
      <c r="W35" s="37">
        <f>'[7]C-Existing'!W35</f>
        <v>0</v>
      </c>
      <c r="X35" s="37">
        <f>'[7]C-Existing'!X35</f>
        <v>209</v>
      </c>
      <c r="Y35" s="37">
        <f>'[7]C-Existing'!Y35</f>
        <v>0</v>
      </c>
      <c r="Z35" s="37">
        <f>'[7]C-Existing'!Z35</f>
        <v>0</v>
      </c>
      <c r="AA35" s="37">
        <f>'[7]C-Existing'!AA35</f>
        <v>0</v>
      </c>
      <c r="AB35" s="37">
        <f>'[7]C-Existing'!AB35</f>
        <v>0</v>
      </c>
      <c r="AC35" s="37">
        <f>'[7]C-Existing'!AC35</f>
        <v>60</v>
      </c>
      <c r="AD35" s="37">
        <f>'[7]C-Existing'!AD35</f>
        <v>0</v>
      </c>
      <c r="AE35" s="56">
        <f>'[7]C-Existing'!AE35</f>
        <v>9.6699999999999994E-2</v>
      </c>
      <c r="AF35" s="37">
        <f>'[7]C-Existing'!AF35</f>
        <v>-31530.196932000046</v>
      </c>
      <c r="AG35" s="37">
        <f>'[7]C-Existing'!AG35</f>
        <v>0</v>
      </c>
      <c r="AH35" s="37">
        <f>'[7]C-Existing'!AH35</f>
        <v>0</v>
      </c>
      <c r="AI35" s="37">
        <f>'[7]C-Existing'!AI35</f>
        <v>1105</v>
      </c>
      <c r="AJ35" s="37">
        <f>'[7]C-Existing'!AJ35</f>
        <v>293930</v>
      </c>
      <c r="AK35" s="37">
        <f>'[7]C-Existing'!AK35</f>
        <v>0</v>
      </c>
      <c r="AL35" s="37">
        <f>'[7]C-Existing'!AL35</f>
        <v>0</v>
      </c>
      <c r="AM35" s="37">
        <f>'[7]C-Existing'!AM35</f>
        <v>0</v>
      </c>
      <c r="AN35" s="37">
        <f>'[7]C-Existing'!AN35</f>
        <v>0</v>
      </c>
      <c r="AO35" s="37"/>
      <c r="AP35" s="37"/>
      <c r="AQ35" s="37"/>
      <c r="AR35" s="37"/>
    </row>
    <row r="36" spans="1:44" x14ac:dyDescent="0.2">
      <c r="A36" s="1">
        <f t="shared" si="1"/>
        <v>4</v>
      </c>
      <c r="B36" s="101">
        <f t="shared" si="2"/>
        <v>43951</v>
      </c>
      <c r="C36" s="37">
        <f>'[7]C-Existing'!C36</f>
        <v>2297722.12</v>
      </c>
      <c r="D36" s="37">
        <f>'[7]C-Existing'!D36</f>
        <v>49176868.68</v>
      </c>
      <c r="E36" s="37">
        <f>'[7]C-Existing'!E36</f>
        <v>0</v>
      </c>
      <c r="F36" s="37">
        <f>'[7]C-Existing'!F36</f>
        <v>0</v>
      </c>
      <c r="G36" s="37">
        <f>'[7]C-Existing'!G36</f>
        <v>1441</v>
      </c>
      <c r="H36" s="37">
        <f>'[7]C-Existing'!H36</f>
        <v>25993552.450000003</v>
      </c>
      <c r="I36" s="37">
        <f>'[7]C-Existing'!I36</f>
        <v>0</v>
      </c>
      <c r="J36" s="37">
        <f>'[7]C-Existing'!J36</f>
        <v>25993552.450000003</v>
      </c>
      <c r="K36" s="37">
        <f>'[7]C-Existing'!K36</f>
        <v>240656.09999999998</v>
      </c>
      <c r="L36" s="37">
        <f>'[7]C-Existing'!L36</f>
        <v>240656.09999999998</v>
      </c>
      <c r="M36" s="37">
        <f>'[7]C-Existing'!M36</f>
        <v>665323</v>
      </c>
      <c r="N36" s="37">
        <f>'[7]C-Existing'!N36</f>
        <v>0</v>
      </c>
      <c r="O36" s="37">
        <f>'[7]C-Existing'!O36</f>
        <v>650275</v>
      </c>
      <c r="P36" s="37">
        <f>'[7]C-Existing'!P36</f>
        <v>240656.09999999998</v>
      </c>
      <c r="Q36" s="37">
        <f>'[7]C-Existing'!Q36</f>
        <v>409618.89999999997</v>
      </c>
      <c r="R36" s="37">
        <f>'[7]C-Existing'!R36</f>
        <v>0</v>
      </c>
      <c r="S36" s="37">
        <f>'[7]C-Existing'!S36</f>
        <v>25583933.550000008</v>
      </c>
      <c r="T36" s="37">
        <f>'[7]C-Existing'!T36</f>
        <v>25583933.550000008</v>
      </c>
      <c r="U36" s="37">
        <f>'[7]C-Existing'!U36</f>
        <v>1</v>
      </c>
      <c r="V36" s="37">
        <f>'[7]C-Existing'!V36</f>
        <v>209464.71015958334</v>
      </c>
      <c r="W36" s="37">
        <f>'[7]C-Existing'!W36</f>
        <v>0</v>
      </c>
      <c r="X36" s="37">
        <f>'[7]C-Existing'!X36</f>
        <v>209</v>
      </c>
      <c r="Y36" s="37">
        <f>'[7]C-Existing'!Y36</f>
        <v>0</v>
      </c>
      <c r="Z36" s="37">
        <f>'[7]C-Existing'!Z36</f>
        <v>0</v>
      </c>
      <c r="AA36" s="37">
        <f>'[7]C-Existing'!AA36</f>
        <v>0</v>
      </c>
      <c r="AB36" s="37">
        <f>'[7]C-Existing'!AB36</f>
        <v>0</v>
      </c>
      <c r="AC36" s="37">
        <f>'[7]C-Existing'!AC36</f>
        <v>72</v>
      </c>
      <c r="AD36" s="37">
        <f>'[7]C-Existing'!AD36</f>
        <v>0</v>
      </c>
      <c r="AE36" s="56">
        <f>'[7]C-Existing'!AE36</f>
        <v>9.6699999999999994E-2</v>
      </c>
      <c r="AF36" s="37">
        <f>'[7]C-Existing'!AF36</f>
        <v>-31192.262940000041</v>
      </c>
      <c r="AG36" s="37">
        <f>'[7]C-Existing'!AG36</f>
        <v>0</v>
      </c>
      <c r="AH36" s="37">
        <f>'[7]C-Existing'!AH36</f>
        <v>0</v>
      </c>
      <c r="AI36" s="37">
        <f>'[7]C-Existing'!AI36</f>
        <v>1369</v>
      </c>
      <c r="AJ36" s="37">
        <f>'[7]C-Existing'!AJ36</f>
        <v>364154</v>
      </c>
      <c r="AK36" s="37">
        <f>'[7]C-Existing'!AK36</f>
        <v>0</v>
      </c>
      <c r="AL36" s="37">
        <f>'[7]C-Existing'!AL36</f>
        <v>0</v>
      </c>
      <c r="AM36" s="37">
        <f>'[7]C-Existing'!AM36</f>
        <v>0</v>
      </c>
      <c r="AN36" s="37">
        <f>'[7]C-Existing'!AN36</f>
        <v>0</v>
      </c>
      <c r="AO36" s="37"/>
      <c r="AP36" s="37"/>
      <c r="AQ36" s="37"/>
      <c r="AR36" s="37"/>
    </row>
    <row r="37" spans="1:44" x14ac:dyDescent="0.2">
      <c r="A37" s="1">
        <f t="shared" si="1"/>
        <v>5</v>
      </c>
      <c r="B37" s="101">
        <f t="shared" si="2"/>
        <v>43982</v>
      </c>
      <c r="C37" s="37">
        <f>'[7]C-Existing'!C37</f>
        <v>2747013.8900000006</v>
      </c>
      <c r="D37" s="37">
        <f>'[7]C-Existing'!D37</f>
        <v>51923882.57</v>
      </c>
      <c r="E37" s="37">
        <f>'[7]C-Existing'!E37</f>
        <v>0</v>
      </c>
      <c r="F37" s="37">
        <f>'[7]C-Existing'!F37</f>
        <v>0</v>
      </c>
      <c r="G37" s="37">
        <f>'[7]C-Existing'!G37</f>
        <v>2044</v>
      </c>
      <c r="H37" s="37">
        <f>'[7]C-Existing'!H37</f>
        <v>25583933.550000008</v>
      </c>
      <c r="I37" s="37">
        <f>'[7]C-Existing'!I37</f>
        <v>0</v>
      </c>
      <c r="J37" s="37">
        <f>'[7]C-Existing'!J37</f>
        <v>25583933.550000008</v>
      </c>
      <c r="K37" s="37">
        <f>'[7]C-Existing'!K37</f>
        <v>236863.76999999996</v>
      </c>
      <c r="L37" s="37">
        <f>'[7]C-Existing'!L37</f>
        <v>236863.76999999996</v>
      </c>
      <c r="M37" s="37">
        <f>'[7]C-Existing'!M37</f>
        <v>944034</v>
      </c>
      <c r="N37" s="37">
        <f>'[7]C-Existing'!N37</f>
        <v>0</v>
      </c>
      <c r="O37" s="37">
        <f>'[7]C-Existing'!O37</f>
        <v>922925</v>
      </c>
      <c r="P37" s="37">
        <f>'[7]C-Existing'!P37</f>
        <v>236863.76999999996</v>
      </c>
      <c r="Q37" s="37">
        <f>'[7]C-Existing'!Q37</f>
        <v>686061.23</v>
      </c>
      <c r="R37" s="37">
        <f>'[7]C-Existing'!R37</f>
        <v>0</v>
      </c>
      <c r="S37" s="37">
        <f>'[7]C-Existing'!S37</f>
        <v>24897872.319999985</v>
      </c>
      <c r="T37" s="37">
        <f>'[7]C-Existing'!T37</f>
        <v>24897872.319999985</v>
      </c>
      <c r="U37" s="37">
        <f>'[7]C-Existing'!U37</f>
        <v>1</v>
      </c>
      <c r="V37" s="37">
        <f>'[7]C-Existing'!V37</f>
        <v>206163.86452375003</v>
      </c>
      <c r="W37" s="37">
        <f>'[7]C-Existing'!W37</f>
        <v>0</v>
      </c>
      <c r="X37" s="37">
        <f>'[7]C-Existing'!X37</f>
        <v>209</v>
      </c>
      <c r="Y37" s="37">
        <f>'[7]C-Existing'!Y37</f>
        <v>0</v>
      </c>
      <c r="Z37" s="37">
        <f>'[7]C-Existing'!Z37</f>
        <v>0</v>
      </c>
      <c r="AA37" s="37">
        <f>'[7]C-Existing'!AA37</f>
        <v>0</v>
      </c>
      <c r="AB37" s="37">
        <f>'[7]C-Existing'!AB37</f>
        <v>0</v>
      </c>
      <c r="AC37" s="37">
        <f>'[7]C-Existing'!AC37</f>
        <v>101</v>
      </c>
      <c r="AD37" s="37">
        <f>'[7]C-Existing'!AD37</f>
        <v>0</v>
      </c>
      <c r="AE37" s="56">
        <f>'[7]C-Existing'!AE37</f>
        <v>9.6699999999999994E-2</v>
      </c>
      <c r="AF37" s="37">
        <f>'[7]C-Existing'!AF37</f>
        <v>-30700.720260000046</v>
      </c>
      <c r="AG37" s="37">
        <f>'[7]C-Existing'!AG37</f>
        <v>0</v>
      </c>
      <c r="AH37" s="37">
        <f>'[7]C-Existing'!AH37</f>
        <v>0</v>
      </c>
      <c r="AI37" s="37">
        <f>'[7]C-Existing'!AI37</f>
        <v>1943</v>
      </c>
      <c r="AJ37" s="37">
        <f>'[7]C-Existing'!AJ37</f>
        <v>516838</v>
      </c>
      <c r="AK37" s="37">
        <f>'[7]C-Existing'!AK37</f>
        <v>0</v>
      </c>
      <c r="AL37" s="37">
        <f>'[7]C-Existing'!AL37</f>
        <v>0</v>
      </c>
      <c r="AM37" s="37">
        <f>'[7]C-Existing'!AM37</f>
        <v>0</v>
      </c>
      <c r="AN37" s="37">
        <f>'[7]C-Existing'!AN37</f>
        <v>0</v>
      </c>
      <c r="AO37" s="37"/>
      <c r="AP37" s="37"/>
      <c r="AQ37" s="37"/>
      <c r="AR37" s="37"/>
    </row>
    <row r="38" spans="1:44" x14ac:dyDescent="0.2">
      <c r="A38" s="1">
        <f t="shared" si="1"/>
        <v>6</v>
      </c>
      <c r="B38" s="101">
        <f t="shared" si="2"/>
        <v>44012</v>
      </c>
      <c r="C38" s="37">
        <f>'[7]C-Existing'!C38</f>
        <v>2693277.8799999994</v>
      </c>
      <c r="D38" s="37">
        <f>'[7]C-Existing'!D38</f>
        <v>54617160.450000003</v>
      </c>
      <c r="E38" s="37">
        <f>'[7]C-Existing'!E38</f>
        <v>0</v>
      </c>
      <c r="F38" s="37">
        <f>'[7]C-Existing'!F38</f>
        <v>0</v>
      </c>
      <c r="G38" s="37">
        <f>'[7]C-Existing'!G38</f>
        <v>2299</v>
      </c>
      <c r="H38" s="37">
        <f>'[7]C-Existing'!H38</f>
        <v>24897872.319999993</v>
      </c>
      <c r="I38" s="37">
        <f>'[7]C-Existing'!I38</f>
        <v>0</v>
      </c>
      <c r="J38" s="37">
        <f>'[7]C-Existing'!J38</f>
        <v>24897872.319999985</v>
      </c>
      <c r="K38" s="37">
        <f>'[7]C-Existing'!K38</f>
        <v>230511.96999999994</v>
      </c>
      <c r="L38" s="37">
        <f>'[7]C-Existing'!L38</f>
        <v>230511.96999999994</v>
      </c>
      <c r="M38" s="37">
        <f>'[7]C-Existing'!M38</f>
        <v>1061701</v>
      </c>
      <c r="N38" s="37">
        <f>'[7]C-Existing'!N38</f>
        <v>0</v>
      </c>
      <c r="O38" s="37">
        <f>'[7]C-Existing'!O38</f>
        <v>1037875</v>
      </c>
      <c r="P38" s="37">
        <f>'[7]C-Existing'!P38</f>
        <v>230511.96999999994</v>
      </c>
      <c r="Q38" s="37">
        <f>'[7]C-Existing'!Q38</f>
        <v>807363.02999999968</v>
      </c>
      <c r="R38" s="37">
        <f>'[7]C-Existing'!R38</f>
        <v>0</v>
      </c>
      <c r="S38" s="37">
        <f>'[7]C-Existing'!S38</f>
        <v>24090509.289999992</v>
      </c>
      <c r="T38" s="37">
        <f>'[7]C-Existing'!T38</f>
        <v>24090509.289999992</v>
      </c>
      <c r="U38" s="37">
        <f>'[7]C-Existing'!U38</f>
        <v>1</v>
      </c>
      <c r="V38" s="37">
        <f>'[7]C-Existing'!V38</f>
        <v>200635.35444533319</v>
      </c>
      <c r="W38" s="37">
        <f>'[7]C-Existing'!W38</f>
        <v>0</v>
      </c>
      <c r="X38" s="37">
        <f>'[7]C-Existing'!X38</f>
        <v>209</v>
      </c>
      <c r="Y38" s="37">
        <f>'[7]C-Existing'!Y38</f>
        <v>0</v>
      </c>
      <c r="Z38" s="37">
        <f>'[7]C-Existing'!Z38</f>
        <v>0</v>
      </c>
      <c r="AA38" s="37">
        <f>'[7]C-Existing'!AA38</f>
        <v>0</v>
      </c>
      <c r="AB38" s="37">
        <f>'[7]C-Existing'!AB38</f>
        <v>0</v>
      </c>
      <c r="AC38" s="37">
        <f>'[7]C-Existing'!AC38</f>
        <v>114</v>
      </c>
      <c r="AD38" s="37">
        <f>'[7]C-Existing'!AD38</f>
        <v>0</v>
      </c>
      <c r="AE38" s="56">
        <f>'[7]C-Existing'!AE38</f>
        <v>9.6699999999999994E-2</v>
      </c>
      <c r="AF38" s="37">
        <f>'[7]C-Existing'!AF38</f>
        <v>-29877.446784000018</v>
      </c>
      <c r="AG38" s="37">
        <f>'[7]C-Existing'!AG38</f>
        <v>0</v>
      </c>
      <c r="AH38" s="37">
        <f>'[7]C-Existing'!AH38</f>
        <v>0</v>
      </c>
      <c r="AI38" s="37">
        <f>'[7]C-Existing'!AI38</f>
        <v>2185</v>
      </c>
      <c r="AJ38" s="37">
        <f>'[7]C-Existing'!AJ38</f>
        <v>581210</v>
      </c>
      <c r="AK38" s="37">
        <f>'[7]C-Existing'!AK38</f>
        <v>0</v>
      </c>
      <c r="AL38" s="37">
        <f>'[7]C-Existing'!AL38</f>
        <v>0</v>
      </c>
      <c r="AM38" s="37">
        <f>'[7]C-Existing'!AM38</f>
        <v>0</v>
      </c>
      <c r="AN38" s="37">
        <f>'[7]C-Existing'!AN38</f>
        <v>0</v>
      </c>
      <c r="AO38" s="37"/>
      <c r="AP38" s="37"/>
      <c r="AQ38" s="37"/>
      <c r="AR38" s="37"/>
    </row>
    <row r="39" spans="1:44" x14ac:dyDescent="0.2">
      <c r="A39" s="1">
        <f t="shared" si="1"/>
        <v>7</v>
      </c>
      <c r="B39" s="101">
        <f t="shared" si="2"/>
        <v>44043</v>
      </c>
      <c r="C39" s="37">
        <f>'[7]C-Existing'!C39</f>
        <v>2668656.91</v>
      </c>
      <c r="D39" s="37">
        <f>'[7]C-Existing'!D39</f>
        <v>57285817.359999999</v>
      </c>
      <c r="E39" s="37">
        <f>'[7]C-Existing'!E39</f>
        <v>0</v>
      </c>
      <c r="F39" s="37">
        <f>'[7]C-Existing'!F39</f>
        <v>0</v>
      </c>
      <c r="G39" s="37">
        <f>'[7]C-Existing'!G39</f>
        <v>2750</v>
      </c>
      <c r="H39" s="37">
        <f>'[7]C-Existing'!H39</f>
        <v>24090509.289999992</v>
      </c>
      <c r="I39" s="37">
        <f>'[7]C-Existing'!I39</f>
        <v>0</v>
      </c>
      <c r="J39" s="37">
        <f>'[7]C-Existing'!J39</f>
        <v>24090509.289999992</v>
      </c>
      <c r="K39" s="37">
        <f>'[7]C-Existing'!K39</f>
        <v>223037.19000000012</v>
      </c>
      <c r="L39" s="37">
        <f>'[7]C-Existing'!L39</f>
        <v>223037.19000000012</v>
      </c>
      <c r="M39" s="37">
        <f>'[7]C-Existing'!M39</f>
        <v>1269808</v>
      </c>
      <c r="N39" s="37">
        <f>'[7]C-Existing'!N39</f>
        <v>0</v>
      </c>
      <c r="O39" s="37">
        <f>'[7]C-Existing'!O39</f>
        <v>1236847.8899999999</v>
      </c>
      <c r="P39" s="37">
        <f>'[7]C-Existing'!P39</f>
        <v>223037.19000000012</v>
      </c>
      <c r="Q39" s="37">
        <f>'[7]C-Existing'!Q39</f>
        <v>1013810.6999999995</v>
      </c>
      <c r="R39" s="37">
        <f>'[7]C-Existing'!R39</f>
        <v>0</v>
      </c>
      <c r="S39" s="37">
        <f>'[7]C-Existing'!S39</f>
        <v>23076698.59</v>
      </c>
      <c r="T39" s="37">
        <f>'[7]C-Existing'!T39</f>
        <v>23076698.59</v>
      </c>
      <c r="U39" s="37">
        <f>'[7]C-Existing'!U39</f>
        <v>1</v>
      </c>
      <c r="V39" s="37">
        <f>'[7]C-Existing'!V39</f>
        <v>194129.35402858324</v>
      </c>
      <c r="W39" s="37">
        <f>'[7]C-Existing'!W39</f>
        <v>0</v>
      </c>
      <c r="X39" s="37">
        <f>'[7]C-Existing'!X39</f>
        <v>209</v>
      </c>
      <c r="Y39" s="37">
        <f>'[7]C-Existing'!Y39</f>
        <v>0</v>
      </c>
      <c r="Z39" s="37">
        <f>'[7]C-Existing'!Z39</f>
        <v>0</v>
      </c>
      <c r="AA39" s="37">
        <f>'[7]C-Existing'!AA39</f>
        <v>0</v>
      </c>
      <c r="AB39" s="37">
        <f>'[7]C-Existing'!AB39</f>
        <v>0</v>
      </c>
      <c r="AC39" s="37">
        <f>'[7]C-Existing'!AC39</f>
        <v>146</v>
      </c>
      <c r="AD39" s="37">
        <f>'[7]C-Existing'!AD39</f>
        <v>0</v>
      </c>
      <c r="AE39" s="56">
        <f>'[7]C-Existing'!AE39</f>
        <v>9.6699999999999994E-2</v>
      </c>
      <c r="AF39" s="37">
        <f>'[7]C-Existing'!AF39</f>
        <v>-28908.611148000025</v>
      </c>
      <c r="AG39" s="37">
        <f>'[7]C-Existing'!AG39</f>
        <v>0</v>
      </c>
      <c r="AH39" s="37">
        <f>'[7]C-Existing'!AH39</f>
        <v>0</v>
      </c>
      <c r="AI39" s="37">
        <f>'[7]C-Existing'!AI39</f>
        <v>2604</v>
      </c>
      <c r="AJ39" s="37">
        <f>'[7]C-Existing'!AJ39</f>
        <v>692611.89</v>
      </c>
      <c r="AK39" s="37">
        <f>'[7]C-Existing'!AK39</f>
        <v>0</v>
      </c>
      <c r="AL39" s="37">
        <f>'[7]C-Existing'!AL39</f>
        <v>0</v>
      </c>
      <c r="AM39" s="37">
        <f>'[7]C-Existing'!AM39</f>
        <v>0</v>
      </c>
      <c r="AN39" s="37">
        <f>'[7]C-Existing'!AN39</f>
        <v>0</v>
      </c>
      <c r="AO39" s="37"/>
      <c r="AP39" s="37"/>
      <c r="AQ39" s="37"/>
      <c r="AR39" s="37"/>
    </row>
    <row r="40" spans="1:44" x14ac:dyDescent="0.2">
      <c r="A40" s="1">
        <f t="shared" si="1"/>
        <v>8</v>
      </c>
      <c r="B40" s="101">
        <f t="shared" si="2"/>
        <v>44074</v>
      </c>
      <c r="C40" s="37">
        <f>'[7]C-Existing'!C40</f>
        <v>2455653.2199999988</v>
      </c>
      <c r="D40" s="37">
        <f>'[7]C-Existing'!D40</f>
        <v>59741470.579999998</v>
      </c>
      <c r="E40" s="37">
        <f>'[7]C-Existing'!E40</f>
        <v>0</v>
      </c>
      <c r="F40" s="37">
        <f>'[7]C-Existing'!F40</f>
        <v>0</v>
      </c>
      <c r="G40" s="37">
        <f>'[7]C-Existing'!G40</f>
        <v>2693</v>
      </c>
      <c r="H40" s="37">
        <f>'[7]C-Existing'!H40</f>
        <v>23076698.59</v>
      </c>
      <c r="I40" s="37">
        <f>'[7]C-Existing'!I40</f>
        <v>0</v>
      </c>
      <c r="J40" s="37">
        <f>'[7]C-Existing'!J40</f>
        <v>23076698.59</v>
      </c>
      <c r="K40" s="37">
        <f>'[7]C-Existing'!K40</f>
        <v>213650.99000000005</v>
      </c>
      <c r="L40" s="37">
        <f>'[7]C-Existing'!L40</f>
        <v>213650.99000000005</v>
      </c>
      <c r="M40" s="37">
        <f>'[7]C-Existing'!M40</f>
        <v>1234221</v>
      </c>
      <c r="N40" s="37">
        <f>'[7]C-Existing'!N40</f>
        <v>0</v>
      </c>
      <c r="O40" s="37">
        <f>'[7]C-Existing'!O40</f>
        <v>1193270.49</v>
      </c>
      <c r="P40" s="37">
        <f>'[7]C-Existing'!P40</f>
        <v>213650.99000000005</v>
      </c>
      <c r="Q40" s="37">
        <f>'[7]C-Existing'!Q40</f>
        <v>979619.5</v>
      </c>
      <c r="R40" s="37">
        <f>'[7]C-Existing'!R40</f>
        <v>0</v>
      </c>
      <c r="S40" s="37">
        <f>'[7]C-Existing'!S40</f>
        <v>22097079.089999996</v>
      </c>
      <c r="T40" s="37">
        <f>'[7]C-Existing'!T40</f>
        <v>22097079.089999996</v>
      </c>
      <c r="U40" s="37">
        <f>'[7]C-Existing'!U40</f>
        <v>1</v>
      </c>
      <c r="V40" s="37">
        <f>'[7]C-Existing'!V40</f>
        <v>185959.72947108329</v>
      </c>
      <c r="W40" s="37">
        <f>'[7]C-Existing'!W40</f>
        <v>0</v>
      </c>
      <c r="X40" s="37">
        <f>'[7]C-Existing'!X40</f>
        <v>209</v>
      </c>
      <c r="Y40" s="37">
        <f>'[7]C-Existing'!Y40</f>
        <v>0</v>
      </c>
      <c r="Z40" s="37">
        <f>'[7]C-Existing'!Z40</f>
        <v>0</v>
      </c>
      <c r="AA40" s="37">
        <f>'[7]C-Existing'!AA40</f>
        <v>0</v>
      </c>
      <c r="AB40" s="37">
        <f>'[7]C-Existing'!AB40</f>
        <v>0</v>
      </c>
      <c r="AC40" s="37">
        <f>'[7]C-Existing'!AC40</f>
        <v>180</v>
      </c>
      <c r="AD40" s="37">
        <f>'[7]C-Existing'!AD40</f>
        <v>0</v>
      </c>
      <c r="AE40" s="56">
        <f>'[7]C-Existing'!AE40</f>
        <v>9.6699999999999994E-2</v>
      </c>
      <c r="AF40" s="37">
        <f>'[7]C-Existing'!AF40</f>
        <v>-27692.038308000032</v>
      </c>
      <c r="AG40" s="37">
        <f>'[7]C-Existing'!AG40</f>
        <v>0</v>
      </c>
      <c r="AH40" s="37">
        <f>'[7]C-Existing'!AH40</f>
        <v>0</v>
      </c>
      <c r="AI40" s="37">
        <f>'[7]C-Existing'!AI40</f>
        <v>2513</v>
      </c>
      <c r="AJ40" s="37">
        <f>'[7]C-Existing'!AJ40</f>
        <v>668053.49</v>
      </c>
      <c r="AK40" s="37">
        <f>'[7]C-Existing'!AK40</f>
        <v>0</v>
      </c>
      <c r="AL40" s="37">
        <f>'[7]C-Existing'!AL40</f>
        <v>0</v>
      </c>
      <c r="AM40" s="37">
        <f>'[7]C-Existing'!AM40</f>
        <v>0</v>
      </c>
      <c r="AN40" s="37">
        <f>'[7]C-Existing'!AN40</f>
        <v>0</v>
      </c>
      <c r="AO40" s="37"/>
      <c r="AP40" s="37"/>
      <c r="AQ40" s="37"/>
      <c r="AR40" s="37"/>
    </row>
    <row r="41" spans="1:44" x14ac:dyDescent="0.2">
      <c r="A41" s="1">
        <f t="shared" si="1"/>
        <v>9</v>
      </c>
      <c r="B41" s="101">
        <f t="shared" si="2"/>
        <v>44104</v>
      </c>
      <c r="C41" s="37">
        <f>'[7]C-Existing'!C41</f>
        <v>2090378.8599999989</v>
      </c>
      <c r="D41" s="37">
        <f>'[7]C-Existing'!D41</f>
        <v>61831849.439999998</v>
      </c>
      <c r="E41" s="37">
        <f>'[7]C-Existing'!E41</f>
        <v>0</v>
      </c>
      <c r="F41" s="37">
        <f>'[7]C-Existing'!F41</f>
        <v>0</v>
      </c>
      <c r="G41" s="37">
        <f>'[7]C-Existing'!G41</f>
        <v>2667</v>
      </c>
      <c r="H41" s="37">
        <f>'[7]C-Existing'!H41</f>
        <v>22097079.089999996</v>
      </c>
      <c r="I41" s="37">
        <f>'[7]C-Existing'!I41</f>
        <v>0</v>
      </c>
      <c r="J41" s="37">
        <f>'[7]C-Existing'!J41</f>
        <v>22097079.089999996</v>
      </c>
      <c r="K41" s="37">
        <f>'[7]C-Existing'!K41</f>
        <v>204581.43000000002</v>
      </c>
      <c r="L41" s="37">
        <f>'[7]C-Existing'!L41</f>
        <v>204581.43000000002</v>
      </c>
      <c r="M41" s="37">
        <f>'[7]C-Existing'!M41</f>
        <v>1217349</v>
      </c>
      <c r="N41" s="37">
        <f>'[7]C-Existing'!N41</f>
        <v>0</v>
      </c>
      <c r="O41" s="37">
        <f>'[7]C-Existing'!O41</f>
        <v>1172467.3599999999</v>
      </c>
      <c r="P41" s="37">
        <f>'[7]C-Existing'!P41</f>
        <v>204581.43000000002</v>
      </c>
      <c r="Q41" s="37">
        <f>'[7]C-Existing'!Q41</f>
        <v>967885.92999999993</v>
      </c>
      <c r="R41" s="37">
        <f>'[7]C-Existing'!R41</f>
        <v>0</v>
      </c>
      <c r="S41" s="37">
        <f>'[7]C-Existing'!S41</f>
        <v>21129193.159999996</v>
      </c>
      <c r="T41" s="37">
        <f>'[7]C-Existing'!T41</f>
        <v>21129193.159999996</v>
      </c>
      <c r="U41" s="37">
        <f>'[7]C-Existing'!U41</f>
        <v>1</v>
      </c>
      <c r="V41" s="37">
        <f>'[7]C-Existing'!V41</f>
        <v>178065.62900024996</v>
      </c>
      <c r="W41" s="37">
        <f>'[7]C-Existing'!W41</f>
        <v>0</v>
      </c>
      <c r="X41" s="37">
        <f>'[7]C-Existing'!X41</f>
        <v>209</v>
      </c>
      <c r="Y41" s="37">
        <f>'[7]C-Existing'!Y41</f>
        <v>0</v>
      </c>
      <c r="Z41" s="37">
        <f>'[7]C-Existing'!Z41</f>
        <v>0</v>
      </c>
      <c r="AA41" s="37">
        <f>'[7]C-Existing'!AA41</f>
        <v>0</v>
      </c>
      <c r="AB41" s="37">
        <f>'[7]C-Existing'!AB41</f>
        <v>0</v>
      </c>
      <c r="AC41" s="37">
        <f>'[7]C-Existing'!AC41</f>
        <v>198</v>
      </c>
      <c r="AD41" s="37">
        <f>'[7]C-Existing'!AD41</f>
        <v>0</v>
      </c>
      <c r="AE41" s="56">
        <f>'[7]C-Existing'!AE41</f>
        <v>9.6699999999999994E-2</v>
      </c>
      <c r="AF41" s="37">
        <f>'[7]C-Existing'!AF41</f>
        <v>-26516.494908000026</v>
      </c>
      <c r="AG41" s="37">
        <f>'[7]C-Existing'!AG41</f>
        <v>0</v>
      </c>
      <c r="AH41" s="37">
        <f>'[7]C-Existing'!AH41</f>
        <v>0</v>
      </c>
      <c r="AI41" s="37">
        <f>'[7]C-Existing'!AI41</f>
        <v>2469</v>
      </c>
      <c r="AJ41" s="37">
        <f>'[7]C-Existing'!AJ41</f>
        <v>656446.36</v>
      </c>
      <c r="AK41" s="37">
        <f>'[7]C-Existing'!AK41</f>
        <v>0</v>
      </c>
      <c r="AL41" s="37">
        <f>'[7]C-Existing'!AL41</f>
        <v>0</v>
      </c>
      <c r="AM41" s="37">
        <f>'[7]C-Existing'!AM41</f>
        <v>0</v>
      </c>
      <c r="AN41" s="37">
        <f>'[7]C-Existing'!AN41</f>
        <v>0</v>
      </c>
      <c r="AO41" s="37"/>
      <c r="AP41" s="37"/>
      <c r="AQ41" s="37"/>
      <c r="AR41" s="37"/>
    </row>
    <row r="42" spans="1:44" x14ac:dyDescent="0.2">
      <c r="A42" s="1">
        <f t="shared" si="1"/>
        <v>10</v>
      </c>
      <c r="B42" s="101">
        <f t="shared" si="2"/>
        <v>44135</v>
      </c>
      <c r="C42" s="37">
        <f>'[7]C-Existing'!C42</f>
        <v>1686917.3599999999</v>
      </c>
      <c r="D42" s="37">
        <f>'[7]C-Existing'!D42</f>
        <v>63518766.799999997</v>
      </c>
      <c r="E42" s="37">
        <f>'[7]C-Existing'!E42</f>
        <v>0</v>
      </c>
      <c r="F42" s="37">
        <f>'[7]C-Existing'!F42</f>
        <v>0</v>
      </c>
      <c r="G42" s="37">
        <f>'[7]C-Existing'!G42</f>
        <v>2456</v>
      </c>
      <c r="H42" s="37">
        <f>'[7]C-Existing'!H42</f>
        <v>21129193.159999996</v>
      </c>
      <c r="I42" s="37">
        <f>'[7]C-Existing'!I42</f>
        <v>0</v>
      </c>
      <c r="J42" s="37">
        <f>'[7]C-Existing'!J42</f>
        <v>21129193.159999996</v>
      </c>
      <c r="K42" s="37">
        <f>'[7]C-Existing'!K42</f>
        <v>195620.37999999995</v>
      </c>
      <c r="L42" s="37">
        <f>'[7]C-Existing'!L42</f>
        <v>195620.37999999995</v>
      </c>
      <c r="M42" s="37">
        <f>'[7]C-Existing'!M42</f>
        <v>1111804</v>
      </c>
      <c r="N42" s="37">
        <f>'[7]C-Existing'!N42</f>
        <v>0</v>
      </c>
      <c r="O42" s="37">
        <f>'[7]C-Existing'!O42</f>
        <v>1062485.6499999999</v>
      </c>
      <c r="P42" s="37">
        <f>'[7]C-Existing'!P42</f>
        <v>195620.37999999995</v>
      </c>
      <c r="Q42" s="37">
        <f>'[7]C-Existing'!Q42</f>
        <v>866865.27000000037</v>
      </c>
      <c r="R42" s="37">
        <f>'[7]C-Existing'!R42</f>
        <v>0</v>
      </c>
      <c r="S42" s="37">
        <f>'[7]C-Existing'!S42</f>
        <v>20262327.890000001</v>
      </c>
      <c r="T42" s="37">
        <f>'[7]C-Existing'!T42</f>
        <v>20262327.890000001</v>
      </c>
      <c r="U42" s="37">
        <f>'[7]C-Existing'!U42</f>
        <v>1</v>
      </c>
      <c r="V42" s="37">
        <f>'[7]C-Existing'!V42</f>
        <v>170266.0815476666</v>
      </c>
      <c r="W42" s="37">
        <f>'[7]C-Existing'!W42</f>
        <v>0</v>
      </c>
      <c r="X42" s="37">
        <f>'[7]C-Existing'!X42</f>
        <v>209</v>
      </c>
      <c r="Y42" s="37">
        <f>'[7]C-Existing'!Y42</f>
        <v>0</v>
      </c>
      <c r="Z42" s="37">
        <f>'[7]C-Existing'!Z42</f>
        <v>0</v>
      </c>
      <c r="AA42" s="37">
        <f>'[7]C-Existing'!AA42</f>
        <v>0</v>
      </c>
      <c r="AB42" s="37">
        <f>'[7]C-Existing'!AB42</f>
        <v>0</v>
      </c>
      <c r="AC42" s="37">
        <f>'[7]C-Existing'!AC42</f>
        <v>219</v>
      </c>
      <c r="AD42" s="37">
        <f>'[7]C-Existing'!AD42</f>
        <v>0</v>
      </c>
      <c r="AE42" s="56">
        <f>'[7]C-Existing'!AE42</f>
        <v>9.6699999999999994E-2</v>
      </c>
      <c r="AF42" s="37">
        <f>'[7]C-Existing'!AF42</f>
        <v>-25355.031792000027</v>
      </c>
      <c r="AG42" s="37">
        <f>'[7]C-Existing'!AG42</f>
        <v>0</v>
      </c>
      <c r="AH42" s="37">
        <f>'[7]C-Existing'!AH42</f>
        <v>0</v>
      </c>
      <c r="AI42" s="37">
        <f>'[7]C-Existing'!AI42</f>
        <v>2237</v>
      </c>
      <c r="AJ42" s="37">
        <f>'[7]C-Existing'!AJ42</f>
        <v>594952.65</v>
      </c>
      <c r="AK42" s="37">
        <f>'[7]C-Existing'!AK42</f>
        <v>0</v>
      </c>
      <c r="AL42" s="37">
        <f>'[7]C-Existing'!AL42</f>
        <v>0</v>
      </c>
      <c r="AM42" s="37">
        <f>'[7]C-Existing'!AM42</f>
        <v>0</v>
      </c>
      <c r="AN42" s="37">
        <f>'[7]C-Existing'!AN42</f>
        <v>0</v>
      </c>
      <c r="AO42" s="37"/>
      <c r="AP42" s="37"/>
      <c r="AQ42" s="37"/>
      <c r="AR42" s="37"/>
    </row>
    <row r="43" spans="1:44" x14ac:dyDescent="0.2">
      <c r="A43" s="1">
        <f t="shared" si="1"/>
        <v>11</v>
      </c>
      <c r="B43" s="101">
        <f t="shared" si="2"/>
        <v>44165</v>
      </c>
      <c r="C43" s="37">
        <f>'[7]C-Existing'!C43</f>
        <v>1060285.22</v>
      </c>
      <c r="D43" s="37">
        <f>'[7]C-Existing'!D43</f>
        <v>64579052.019999996</v>
      </c>
      <c r="E43" s="37">
        <f>'[7]C-Existing'!E43</f>
        <v>0</v>
      </c>
      <c r="F43" s="37">
        <f>'[7]C-Existing'!F43</f>
        <v>0</v>
      </c>
      <c r="G43" s="37">
        <f>'[7]C-Existing'!G43</f>
        <v>2087</v>
      </c>
      <c r="H43" s="37">
        <f>'[7]C-Existing'!H43</f>
        <v>20262327.889999997</v>
      </c>
      <c r="I43" s="37">
        <f>'[7]C-Existing'!I43</f>
        <v>0</v>
      </c>
      <c r="J43" s="37">
        <f>'[7]C-Existing'!J43</f>
        <v>20262327.890000001</v>
      </c>
      <c r="K43" s="37">
        <f>'[7]C-Existing'!K43</f>
        <v>187594.7</v>
      </c>
      <c r="L43" s="37">
        <f>'[7]C-Existing'!L43</f>
        <v>187594.7</v>
      </c>
      <c r="M43" s="37">
        <f>'[7]C-Existing'!M43</f>
        <v>939721</v>
      </c>
      <c r="N43" s="37">
        <f>'[7]C-Existing'!N43</f>
        <v>0</v>
      </c>
      <c r="O43" s="37">
        <f>'[7]C-Existing'!O43</f>
        <v>872122.82</v>
      </c>
      <c r="P43" s="37">
        <f>'[7]C-Existing'!P43</f>
        <v>187594.7</v>
      </c>
      <c r="Q43" s="37">
        <f>'[7]C-Existing'!Q43</f>
        <v>684528.12000000034</v>
      </c>
      <c r="R43" s="37">
        <f>'[7]C-Existing'!R43</f>
        <v>0</v>
      </c>
      <c r="S43" s="37">
        <f>'[7]C-Existing'!S43</f>
        <v>19577799.769999996</v>
      </c>
      <c r="T43" s="37">
        <f>'[7]C-Existing'!T43</f>
        <v>19577799.769999996</v>
      </c>
      <c r="U43" s="37">
        <f>'[7]C-Existing'!U43</f>
        <v>1</v>
      </c>
      <c r="V43" s="37">
        <f>'[7]C-Existing'!V43</f>
        <v>163280.59224691664</v>
      </c>
      <c r="W43" s="37">
        <f>'[7]C-Existing'!W43</f>
        <v>0</v>
      </c>
      <c r="X43" s="37">
        <f>'[7]C-Existing'!X43</f>
        <v>209</v>
      </c>
      <c r="Y43" s="37">
        <f>'[7]C-Existing'!Y43</f>
        <v>0</v>
      </c>
      <c r="Z43" s="37">
        <f>'[7]C-Existing'!Z43</f>
        <v>0</v>
      </c>
      <c r="AA43" s="37">
        <f>'[7]C-Existing'!AA43</f>
        <v>0</v>
      </c>
      <c r="AB43" s="37">
        <f>'[7]C-Existing'!AB43</f>
        <v>0</v>
      </c>
      <c r="AC43" s="37">
        <f>'[7]C-Existing'!AC43</f>
        <v>250</v>
      </c>
      <c r="AD43" s="37">
        <f>'[7]C-Existing'!AD43</f>
        <v>0</v>
      </c>
      <c r="AE43" s="56">
        <f>'[7]C-Existing'!AE43</f>
        <v>9.6699999999999994E-2</v>
      </c>
      <c r="AF43" s="37">
        <f>'[7]C-Existing'!AF43</f>
        <v>-24314.793468000029</v>
      </c>
      <c r="AG43" s="37">
        <f>'[7]C-Existing'!AG43</f>
        <v>0</v>
      </c>
      <c r="AH43" s="37">
        <f>'[7]C-Existing'!AH43</f>
        <v>0</v>
      </c>
      <c r="AI43" s="37">
        <f>'[7]C-Existing'!AI43</f>
        <v>1837</v>
      </c>
      <c r="AJ43" s="37">
        <f>'[7]C-Existing'!AJ43</f>
        <v>488189.82</v>
      </c>
      <c r="AK43" s="37">
        <f>'[7]C-Existing'!AK43</f>
        <v>0</v>
      </c>
      <c r="AL43" s="37">
        <f>'[7]C-Existing'!AL43</f>
        <v>0</v>
      </c>
      <c r="AM43" s="37">
        <f>'[7]C-Existing'!AM43</f>
        <v>0</v>
      </c>
      <c r="AN43" s="37">
        <f>'[7]C-Existing'!AN43</f>
        <v>0</v>
      </c>
      <c r="AO43" s="37"/>
      <c r="AP43" s="37"/>
      <c r="AQ43" s="37"/>
      <c r="AR43" s="37"/>
    </row>
    <row r="44" spans="1:44" x14ac:dyDescent="0.2">
      <c r="A44" s="1">
        <f t="shared" si="1"/>
        <v>12</v>
      </c>
      <c r="B44" s="101">
        <f t="shared" si="2"/>
        <v>44196</v>
      </c>
      <c r="C44" s="37">
        <f>'[7]C-Existing'!C44</f>
        <v>938325.81000000017</v>
      </c>
      <c r="D44" s="37">
        <f>'[7]C-Existing'!D44</f>
        <v>65517377.829999998</v>
      </c>
      <c r="E44" s="37">
        <f>'[7]C-Existing'!E44</f>
        <v>0</v>
      </c>
      <c r="F44" s="37">
        <f>'[7]C-Existing'!F44</f>
        <v>0</v>
      </c>
      <c r="G44" s="37">
        <f>'[7]C-Existing'!G44</f>
        <v>1690</v>
      </c>
      <c r="H44" s="37">
        <f>'[7]C-Existing'!H44</f>
        <v>19577799.769999996</v>
      </c>
      <c r="I44" s="37">
        <f>'[7]C-Existing'!I44</f>
        <v>0</v>
      </c>
      <c r="J44" s="37">
        <f>'[7]C-Existing'!J44</f>
        <v>19577799.769999996</v>
      </c>
      <c r="K44" s="37">
        <f>'[7]C-Existing'!K44</f>
        <v>181257.13</v>
      </c>
      <c r="L44" s="37">
        <f>'[7]C-Existing'!L44</f>
        <v>181257.13</v>
      </c>
      <c r="M44" s="37">
        <f>'[7]C-Existing'!M44</f>
        <v>741570</v>
      </c>
      <c r="N44" s="37">
        <f>'[7]C-Existing'!N44</f>
        <v>0</v>
      </c>
      <c r="O44" s="37">
        <f>'[7]C-Existing'!O44</f>
        <v>687427.28</v>
      </c>
      <c r="P44" s="37">
        <f>'[7]C-Existing'!P44</f>
        <v>181257.13</v>
      </c>
      <c r="Q44" s="37">
        <f>'[7]C-Existing'!Q44</f>
        <v>506170.14999999991</v>
      </c>
      <c r="R44" s="37">
        <f>'[7]C-Existing'!R44</f>
        <v>0</v>
      </c>
      <c r="S44" s="37">
        <f>'[7]C-Existing'!S44</f>
        <v>19071629.620000001</v>
      </c>
      <c r="T44" s="37">
        <f>'[7]C-Existing'!T44</f>
        <v>19071629.620000001</v>
      </c>
      <c r="U44" s="37">
        <f>'[7]C-Existing'!U44</f>
        <v>1</v>
      </c>
      <c r="V44" s="37">
        <f>'[7]C-Existing'!V44</f>
        <v>157764.43647991662</v>
      </c>
      <c r="W44" s="37">
        <f>'[7]C-Existing'!W44</f>
        <v>0</v>
      </c>
      <c r="X44" s="37">
        <f>'[7]C-Existing'!X44</f>
        <v>209</v>
      </c>
      <c r="Y44" s="37">
        <f>'[7]C-Existing'!Y44</f>
        <v>0</v>
      </c>
      <c r="Z44" s="37">
        <f>'[7]C-Existing'!Z44</f>
        <v>0</v>
      </c>
      <c r="AA44" s="37">
        <f>'[7]C-Existing'!AA44</f>
        <v>0</v>
      </c>
      <c r="AB44" s="37">
        <f>'[7]C-Existing'!AB44</f>
        <v>0</v>
      </c>
      <c r="AC44" s="37">
        <f>'[7]C-Existing'!AC44</f>
        <v>242</v>
      </c>
      <c r="AD44" s="37">
        <f>'[7]C-Existing'!AD44</f>
        <v>0</v>
      </c>
      <c r="AE44" s="56">
        <f>'[7]C-Existing'!AE44</f>
        <v>9.6699999999999994E-2</v>
      </c>
      <c r="AF44" s="37">
        <f>'[7]C-Existing'!AF44</f>
        <v>-23493.359724000024</v>
      </c>
      <c r="AG44" s="37">
        <f>'[7]C-Existing'!AG44</f>
        <v>0</v>
      </c>
      <c r="AH44" s="37">
        <f>'[7]C-Existing'!AH44</f>
        <v>0</v>
      </c>
      <c r="AI44" s="37">
        <f>'[7]C-Existing'!AI44</f>
        <v>1448</v>
      </c>
      <c r="AJ44" s="37">
        <f>'[7]C-Existing'!AJ44</f>
        <v>384795.28</v>
      </c>
      <c r="AK44" s="37">
        <f>'[7]C-Existing'!AK44</f>
        <v>0</v>
      </c>
      <c r="AL44" s="37">
        <f>'[7]C-Existing'!AL44</f>
        <v>0</v>
      </c>
      <c r="AM44" s="37">
        <f>'[7]C-Existing'!AM44</f>
        <v>0</v>
      </c>
      <c r="AN44" s="37">
        <f>'[7]C-Existing'!AN44</f>
        <v>0</v>
      </c>
      <c r="AO44" s="37"/>
      <c r="AP44" s="37"/>
      <c r="AQ44" s="37"/>
      <c r="AR44" s="37"/>
    </row>
    <row r="45" spans="1:44" x14ac:dyDescent="0.2">
      <c r="A45" s="1">
        <f t="shared" si="1"/>
        <v>1</v>
      </c>
      <c r="B45" s="101">
        <f t="shared" si="2"/>
        <v>44227</v>
      </c>
      <c r="C45" s="37">
        <f>'[7]C-Existing'!C45</f>
        <v>1158759.3500000001</v>
      </c>
      <c r="D45" s="37">
        <f>'[7]C-Existing'!D45</f>
        <v>66676137.18</v>
      </c>
      <c r="E45" s="37">
        <f>'[7]C-Existing'!E45</f>
        <v>0</v>
      </c>
      <c r="F45" s="37">
        <f>'[7]C-Existing'!F45</f>
        <v>0</v>
      </c>
      <c r="G45" s="37">
        <f>'[7]C-Existing'!G45</f>
        <v>1060</v>
      </c>
      <c r="H45" s="37">
        <f>'[7]C-Existing'!H45</f>
        <v>19071629.620000001</v>
      </c>
      <c r="I45" s="37">
        <f>'[7]C-Existing'!I45</f>
        <v>0</v>
      </c>
      <c r="J45" s="37">
        <f>'[7]C-Existing'!J45</f>
        <v>19071629.620000001</v>
      </c>
      <c r="K45" s="37">
        <f>'[7]C-Existing'!K45</f>
        <v>176570.90000000008</v>
      </c>
      <c r="L45" s="37">
        <f>'[7]C-Existing'!L45</f>
        <v>176570.90000000008</v>
      </c>
      <c r="M45" s="37">
        <f>'[7]C-Existing'!M45</f>
        <v>462270</v>
      </c>
      <c r="N45" s="37">
        <f>'[7]C-Existing'!N45</f>
        <v>0</v>
      </c>
      <c r="O45" s="37">
        <f>'[7]C-Existing'!O45</f>
        <v>397119.19</v>
      </c>
      <c r="P45" s="37">
        <f>'[7]C-Existing'!P45</f>
        <v>176570.90000000008</v>
      </c>
      <c r="Q45" s="37">
        <f>'[7]C-Existing'!Q45</f>
        <v>220548.28999999992</v>
      </c>
      <c r="R45" s="37">
        <f>'[7]C-Existing'!R45</f>
        <v>0</v>
      </c>
      <c r="S45" s="37">
        <f>'[7]C-Existing'!S45</f>
        <v>18851081.329999994</v>
      </c>
      <c r="T45" s="37">
        <f>'[7]C-Existing'!T45</f>
        <v>18851081.329999994</v>
      </c>
      <c r="U45" s="37">
        <f>'[7]C-Existing'!U45</f>
        <v>1</v>
      </c>
      <c r="V45" s="37">
        <f>'[7]C-Existing'!V45</f>
        <v>153685.54868783333</v>
      </c>
      <c r="W45" s="37">
        <f>'[7]C-Existing'!W45</f>
        <v>0</v>
      </c>
      <c r="X45" s="37">
        <f>'[7]C-Existing'!X45</f>
        <v>209</v>
      </c>
      <c r="Y45" s="37">
        <f>'[7]C-Existing'!Y45</f>
        <v>0</v>
      </c>
      <c r="Z45" s="37">
        <f>'[7]C-Existing'!Z45</f>
        <v>0</v>
      </c>
      <c r="AA45" s="37">
        <f>'[7]C-Existing'!AA45</f>
        <v>0</v>
      </c>
      <c r="AB45" s="37">
        <f>'[7]C-Existing'!AB45</f>
        <v>0</v>
      </c>
      <c r="AC45" s="37">
        <f>'[7]C-Existing'!AC45</f>
        <v>224</v>
      </c>
      <c r="AD45" s="37">
        <f>'[7]C-Existing'!AD45</f>
        <v>0</v>
      </c>
      <c r="AE45" s="56">
        <f>'[7]C-Existing'!AE45</f>
        <v>9.6699999999999994E-2</v>
      </c>
      <c r="AF45" s="37">
        <f>'[7]C-Existing'!AF45</f>
        <v>-22885.955544000029</v>
      </c>
      <c r="AG45" s="37">
        <f>'[7]C-Existing'!AG45</f>
        <v>0</v>
      </c>
      <c r="AH45" s="37">
        <f>'[7]C-Existing'!AH45</f>
        <v>0</v>
      </c>
      <c r="AI45" s="37">
        <f>'[7]C-Existing'!AI45</f>
        <v>836</v>
      </c>
      <c r="AJ45" s="37">
        <f>'[7]C-Existing'!AJ45</f>
        <v>222376</v>
      </c>
      <c r="AK45" s="37">
        <f>'[7]C-Existing'!AK45</f>
        <v>0</v>
      </c>
      <c r="AL45" s="37">
        <f>'[7]C-Existing'!AL45</f>
        <v>0</v>
      </c>
      <c r="AM45" s="37">
        <f>'[7]C-Existing'!AM45</f>
        <v>0</v>
      </c>
      <c r="AN45" s="37">
        <f>'[7]C-Existing'!AN45</f>
        <v>0</v>
      </c>
      <c r="AO45" s="37"/>
      <c r="AP45" s="37"/>
      <c r="AQ45" s="37"/>
      <c r="AR45" s="37"/>
    </row>
    <row r="46" spans="1:44" x14ac:dyDescent="0.2">
      <c r="A46" s="1">
        <f t="shared" si="1"/>
        <v>2</v>
      </c>
      <c r="B46" s="101">
        <f t="shared" si="2"/>
        <v>44255</v>
      </c>
      <c r="C46" s="37">
        <f>'[7]C-Existing'!C46</f>
        <v>1432212.6000000008</v>
      </c>
      <c r="D46" s="37">
        <f>'[7]C-Existing'!D46</f>
        <v>68108349.780000001</v>
      </c>
      <c r="E46" s="37">
        <f>'[7]C-Existing'!E46</f>
        <v>0</v>
      </c>
      <c r="F46" s="37">
        <f>'[7]C-Existing'!F46</f>
        <v>0</v>
      </c>
      <c r="G46" s="37">
        <f>'[7]C-Existing'!G46</f>
        <v>935</v>
      </c>
      <c r="H46" s="37">
        <f>'[7]C-Existing'!H46</f>
        <v>18851081.329999994</v>
      </c>
      <c r="I46" s="37">
        <f>'[7]C-Existing'!I46</f>
        <v>0</v>
      </c>
      <c r="J46" s="37">
        <f>'[7]C-Existing'!J46</f>
        <v>18851081.329999994</v>
      </c>
      <c r="K46" s="37">
        <f>'[7]C-Existing'!K46</f>
        <v>174528.97</v>
      </c>
      <c r="L46" s="37">
        <f>'[7]C-Existing'!L46</f>
        <v>174528.97</v>
      </c>
      <c r="M46" s="37">
        <f>'[7]C-Existing'!M46</f>
        <v>386935</v>
      </c>
      <c r="N46" s="37">
        <f>'[7]C-Existing'!N46</f>
        <v>0</v>
      </c>
      <c r="O46" s="37">
        <f>'[7]C-Existing'!O46</f>
        <v>342000</v>
      </c>
      <c r="P46" s="37">
        <f>'[7]C-Existing'!P46</f>
        <v>174528.97</v>
      </c>
      <c r="Q46" s="37">
        <f>'[7]C-Existing'!Q46</f>
        <v>167471.03000000003</v>
      </c>
      <c r="R46" s="37">
        <f>'[7]C-Existing'!R46</f>
        <v>0</v>
      </c>
      <c r="S46" s="37">
        <f>'[7]C-Existing'!S46</f>
        <v>18683610.300000008</v>
      </c>
      <c r="T46" s="37">
        <f>'[7]C-Existing'!T46</f>
        <v>18683610.300000008</v>
      </c>
      <c r="U46" s="37">
        <f>'[7]C-Existing'!U46</f>
        <v>1</v>
      </c>
      <c r="V46" s="37">
        <f>'[7]C-Existing'!V46</f>
        <v>151908.29705091659</v>
      </c>
      <c r="W46" s="37">
        <f>'[7]C-Existing'!W46</f>
        <v>0</v>
      </c>
      <c r="X46" s="37">
        <f>'[7]C-Existing'!X46</f>
        <v>209</v>
      </c>
      <c r="Y46" s="37">
        <f>'[7]C-Existing'!Y46</f>
        <v>0</v>
      </c>
      <c r="Z46" s="37">
        <f>'[7]C-Existing'!Z46</f>
        <v>0</v>
      </c>
      <c r="AA46" s="37">
        <f>'[7]C-Existing'!AA46</f>
        <v>0</v>
      </c>
      <c r="AB46" s="37">
        <f>'[7]C-Existing'!AB46</f>
        <v>0</v>
      </c>
      <c r="AC46" s="37">
        <f>'[7]C-Existing'!AC46</f>
        <v>215</v>
      </c>
      <c r="AD46" s="37">
        <f>'[7]C-Existing'!AD46</f>
        <v>0</v>
      </c>
      <c r="AE46" s="56">
        <f>'[7]C-Existing'!AE46</f>
        <v>9.6699999999999994E-2</v>
      </c>
      <c r="AF46" s="37">
        <f>'[7]C-Existing'!AF46</f>
        <v>-22621.297596000019</v>
      </c>
      <c r="AG46" s="37">
        <f>'[7]C-Existing'!AG46</f>
        <v>0</v>
      </c>
      <c r="AH46" s="37">
        <f>'[7]C-Existing'!AH46</f>
        <v>0</v>
      </c>
      <c r="AI46" s="37">
        <f>'[7]C-Existing'!AI46</f>
        <v>720</v>
      </c>
      <c r="AJ46" s="37">
        <f>'[7]C-Existing'!AJ46</f>
        <v>191520</v>
      </c>
      <c r="AK46" s="37">
        <f>'[7]C-Existing'!AK46</f>
        <v>0</v>
      </c>
      <c r="AL46" s="37">
        <f>'[7]C-Existing'!AL46</f>
        <v>0</v>
      </c>
      <c r="AM46" s="37">
        <f>'[7]C-Existing'!AM46</f>
        <v>0</v>
      </c>
      <c r="AN46" s="37">
        <f>'[7]C-Existing'!AN46</f>
        <v>0</v>
      </c>
      <c r="AO46" s="37"/>
      <c r="AP46" s="37"/>
      <c r="AQ46" s="37"/>
      <c r="AR46" s="37"/>
    </row>
    <row r="47" spans="1:44" x14ac:dyDescent="0.2">
      <c r="A47" s="1">
        <f t="shared" si="1"/>
        <v>3</v>
      </c>
      <c r="B47" s="101">
        <f t="shared" si="2"/>
        <v>44286</v>
      </c>
      <c r="C47" s="37">
        <f>'[7]C-Existing'!C47</f>
        <v>2034720.0499999996</v>
      </c>
      <c r="D47" s="37">
        <f>'[7]C-Existing'!D47</f>
        <v>70143069.829999998</v>
      </c>
      <c r="E47" s="37">
        <f>'[7]C-Existing'!E47</f>
        <v>0</v>
      </c>
      <c r="F47" s="37">
        <f>'[7]C-Existing'!F47</f>
        <v>0</v>
      </c>
      <c r="G47" s="37">
        <f>'[7]C-Existing'!G47</f>
        <v>1162</v>
      </c>
      <c r="H47" s="37">
        <f>'[7]C-Existing'!H47</f>
        <v>18683610.300000008</v>
      </c>
      <c r="I47" s="37">
        <f>'[7]C-Existing'!I47</f>
        <v>0</v>
      </c>
      <c r="J47" s="37">
        <f>'[7]C-Existing'!J47</f>
        <v>18683610.300000008</v>
      </c>
      <c r="K47" s="37">
        <f>'[7]C-Existing'!K47</f>
        <v>172978.45000000004</v>
      </c>
      <c r="L47" s="37">
        <f>'[7]C-Existing'!L47</f>
        <v>172978.45000000004</v>
      </c>
      <c r="M47" s="37">
        <f>'[7]C-Existing'!M47</f>
        <v>481194</v>
      </c>
      <c r="N47" s="37">
        <f>'[7]C-Existing'!N47</f>
        <v>0</v>
      </c>
      <c r="O47" s="37">
        <f>'[7]C-Existing'!O47</f>
        <v>425600</v>
      </c>
      <c r="P47" s="37">
        <f>'[7]C-Existing'!P47</f>
        <v>172978.45000000004</v>
      </c>
      <c r="Q47" s="37">
        <f>'[7]C-Existing'!Q47</f>
        <v>252621.54999999993</v>
      </c>
      <c r="R47" s="37">
        <f>'[7]C-Existing'!R47</f>
        <v>0</v>
      </c>
      <c r="S47" s="37">
        <f>'[7]C-Existing'!S47</f>
        <v>18430988.75</v>
      </c>
      <c r="T47" s="37">
        <f>'[7]C-Existing'!T47</f>
        <v>18430988.75</v>
      </c>
      <c r="U47" s="37">
        <f>'[7]C-Existing'!U47</f>
        <v>1</v>
      </c>
      <c r="V47" s="37">
        <f>'[7]C-Existing'!V47</f>
        <v>150558.75966750004</v>
      </c>
      <c r="W47" s="37">
        <f>'[7]C-Existing'!W47</f>
        <v>0</v>
      </c>
      <c r="X47" s="37">
        <f>'[7]C-Existing'!X47</f>
        <v>209</v>
      </c>
      <c r="Y47" s="37">
        <f>'[7]C-Existing'!Y47</f>
        <v>0</v>
      </c>
      <c r="Z47" s="37">
        <f>'[7]C-Existing'!Z47</f>
        <v>0</v>
      </c>
      <c r="AA47" s="37">
        <f>'[7]C-Existing'!AA47</f>
        <v>0</v>
      </c>
      <c r="AB47" s="37">
        <f>'[7]C-Existing'!AB47</f>
        <v>0</v>
      </c>
      <c r="AC47" s="37">
        <f>'[7]C-Existing'!AC47</f>
        <v>266</v>
      </c>
      <c r="AD47" s="37">
        <f>'[7]C-Existing'!AD47</f>
        <v>0</v>
      </c>
      <c r="AE47" s="56">
        <f>'[7]C-Existing'!AE47</f>
        <v>9.6699999999999994E-2</v>
      </c>
      <c r="AF47" s="37">
        <f>'[7]C-Existing'!AF47</f>
        <v>-22420.332360000037</v>
      </c>
      <c r="AG47" s="37">
        <f>'[7]C-Existing'!AG47</f>
        <v>0</v>
      </c>
      <c r="AH47" s="37">
        <f>'[7]C-Existing'!AH47</f>
        <v>0</v>
      </c>
      <c r="AI47" s="37">
        <f>'[7]C-Existing'!AI47</f>
        <v>896</v>
      </c>
      <c r="AJ47" s="37">
        <f>'[7]C-Existing'!AJ47</f>
        <v>238336</v>
      </c>
      <c r="AK47" s="37">
        <f>'[7]C-Existing'!AK47</f>
        <v>0</v>
      </c>
      <c r="AL47" s="37">
        <f>'[7]C-Existing'!AL47</f>
        <v>0</v>
      </c>
      <c r="AM47" s="37">
        <f>'[7]C-Existing'!AM47</f>
        <v>0</v>
      </c>
      <c r="AN47" s="37">
        <f>'[7]C-Existing'!AN47</f>
        <v>0</v>
      </c>
      <c r="AO47" s="37"/>
      <c r="AP47" s="37"/>
      <c r="AQ47" s="37"/>
      <c r="AR47" s="37"/>
    </row>
    <row r="48" spans="1:44" x14ac:dyDescent="0.2">
      <c r="A48" s="1">
        <f t="shared" si="1"/>
        <v>4</v>
      </c>
      <c r="B48" s="101">
        <f t="shared" si="2"/>
        <v>44316</v>
      </c>
      <c r="C48" s="37">
        <f>'[7]C-Existing'!C48</f>
        <v>2286233.5200000009</v>
      </c>
      <c r="D48" s="37">
        <f>'[7]C-Existing'!D48</f>
        <v>72429303.349999994</v>
      </c>
      <c r="E48" s="37">
        <f>'[7]C-Existing'!E48</f>
        <v>0</v>
      </c>
      <c r="F48" s="37">
        <f>'[7]C-Existing'!F48</f>
        <v>0</v>
      </c>
      <c r="G48" s="37">
        <f>'[7]C-Existing'!G48</f>
        <v>1433</v>
      </c>
      <c r="H48" s="37">
        <f>'[7]C-Existing'!H48</f>
        <v>18430988.75</v>
      </c>
      <c r="I48" s="37">
        <f>'[7]C-Existing'!I48</f>
        <v>0</v>
      </c>
      <c r="J48" s="37">
        <f>'[7]C-Existing'!J48</f>
        <v>18430988.75</v>
      </c>
      <c r="K48" s="37">
        <f>'[7]C-Existing'!K48</f>
        <v>170639.62000000005</v>
      </c>
      <c r="L48" s="37">
        <f>'[7]C-Existing'!L48</f>
        <v>170639.62000000005</v>
      </c>
      <c r="M48" s="37">
        <f>'[7]C-Existing'!M48</f>
        <v>592629</v>
      </c>
      <c r="N48" s="37">
        <f>'[7]C-Existing'!N48</f>
        <v>0</v>
      </c>
      <c r="O48" s="37">
        <f>'[7]C-Existing'!O48</f>
        <v>522660.65</v>
      </c>
      <c r="P48" s="37">
        <f>'[7]C-Existing'!P48</f>
        <v>170639.62000000005</v>
      </c>
      <c r="Q48" s="37">
        <f>'[7]C-Existing'!Q48</f>
        <v>352021.03000000009</v>
      </c>
      <c r="R48" s="37">
        <f>'[7]C-Existing'!R48</f>
        <v>0</v>
      </c>
      <c r="S48" s="37">
        <f>'[7]C-Existing'!S48</f>
        <v>18078967.719999995</v>
      </c>
      <c r="T48" s="37">
        <f>'[7]C-Existing'!T48</f>
        <v>18078967.719999995</v>
      </c>
      <c r="U48" s="37">
        <f>'[7]C-Existing'!U48</f>
        <v>1</v>
      </c>
      <c r="V48" s="37">
        <f>'[7]C-Existing'!V48</f>
        <v>148523.05101041665</v>
      </c>
      <c r="W48" s="37">
        <f>'[7]C-Existing'!W48</f>
        <v>0</v>
      </c>
      <c r="X48" s="37">
        <f>'[7]C-Existing'!X48</f>
        <v>209</v>
      </c>
      <c r="Y48" s="37">
        <f>'[7]C-Existing'!Y48</f>
        <v>0</v>
      </c>
      <c r="Z48" s="37">
        <f>'[7]C-Existing'!Z48</f>
        <v>0</v>
      </c>
      <c r="AA48" s="37">
        <f>'[7]C-Existing'!AA48</f>
        <v>0</v>
      </c>
      <c r="AB48" s="37">
        <f>'[7]C-Existing'!AB48</f>
        <v>0</v>
      </c>
      <c r="AC48" s="37">
        <f>'[7]C-Existing'!AC48</f>
        <v>332</v>
      </c>
      <c r="AD48" s="37">
        <f>'[7]C-Existing'!AD48</f>
        <v>0</v>
      </c>
      <c r="AE48" s="56">
        <f>'[7]C-Existing'!AE48</f>
        <v>9.6699999999999994E-2</v>
      </c>
      <c r="AF48" s="37">
        <f>'[7]C-Existing'!AF48</f>
        <v>-22117.186500000025</v>
      </c>
      <c r="AG48" s="37">
        <f>'[7]C-Existing'!AG48</f>
        <v>0</v>
      </c>
      <c r="AH48" s="37">
        <f>'[7]C-Existing'!AH48</f>
        <v>0</v>
      </c>
      <c r="AI48" s="37">
        <f>'[7]C-Existing'!AI48</f>
        <v>1101</v>
      </c>
      <c r="AJ48" s="37">
        <f>'[7]C-Existing'!AJ48</f>
        <v>292600</v>
      </c>
      <c r="AK48" s="37">
        <f>'[7]C-Existing'!AK48</f>
        <v>0</v>
      </c>
      <c r="AL48" s="37">
        <f>'[7]C-Existing'!AL48</f>
        <v>0</v>
      </c>
      <c r="AM48" s="37">
        <f>'[7]C-Existing'!AM48</f>
        <v>0</v>
      </c>
      <c r="AN48" s="37">
        <f>'[7]C-Existing'!AN48</f>
        <v>0</v>
      </c>
      <c r="AO48" s="37"/>
      <c r="AP48" s="37"/>
      <c r="AQ48" s="37"/>
      <c r="AR48" s="37"/>
    </row>
    <row r="49" spans="1:44" x14ac:dyDescent="0.2">
      <c r="A49" s="1">
        <f t="shared" si="1"/>
        <v>5</v>
      </c>
      <c r="B49" s="101">
        <f t="shared" si="2"/>
        <v>44347</v>
      </c>
      <c r="C49" s="37">
        <f>'[7]C-Existing'!C49</f>
        <v>2733278.8000000003</v>
      </c>
      <c r="D49" s="37">
        <f>'[7]C-Existing'!D49</f>
        <v>75162582.149999991</v>
      </c>
      <c r="E49" s="37">
        <f>'[7]C-Existing'!E49</f>
        <v>0</v>
      </c>
      <c r="F49" s="37">
        <f>'[7]C-Existing'!F49</f>
        <v>0</v>
      </c>
      <c r="G49" s="37">
        <f>'[7]C-Existing'!G49</f>
        <v>2033</v>
      </c>
      <c r="H49" s="37">
        <f>'[7]C-Existing'!H49</f>
        <v>18078967.719999995</v>
      </c>
      <c r="I49" s="37">
        <f>'[7]C-Existing'!I49</f>
        <v>0</v>
      </c>
      <c r="J49" s="37">
        <f>'[7]C-Existing'!J49</f>
        <v>18078967.719999995</v>
      </c>
      <c r="K49" s="37">
        <f>'[7]C-Existing'!K49</f>
        <v>167380.50999999995</v>
      </c>
      <c r="L49" s="37">
        <f>'[7]C-Existing'!L49</f>
        <v>167380.50999999995</v>
      </c>
      <c r="M49" s="37">
        <f>'[7]C-Existing'!M49</f>
        <v>840123</v>
      </c>
      <c r="N49" s="37">
        <f>'[7]C-Existing'!N49</f>
        <v>0</v>
      </c>
      <c r="O49" s="37">
        <f>'[7]C-Existing'!O49</f>
        <v>741475</v>
      </c>
      <c r="P49" s="37">
        <f>'[7]C-Existing'!P49</f>
        <v>167380.50999999995</v>
      </c>
      <c r="Q49" s="37">
        <f>'[7]C-Existing'!Q49</f>
        <v>574094.49</v>
      </c>
      <c r="R49" s="37">
        <f>'[7]C-Existing'!R49</f>
        <v>0</v>
      </c>
      <c r="S49" s="37">
        <f>'[7]C-Existing'!S49</f>
        <v>17504873.230000004</v>
      </c>
      <c r="T49" s="37">
        <f>'[7]C-Existing'!T49</f>
        <v>17504873.230000004</v>
      </c>
      <c r="U49" s="37">
        <f>'[7]C-Existing'!U49</f>
        <v>1</v>
      </c>
      <c r="V49" s="37">
        <f>'[7]C-Existing'!V49</f>
        <v>145686.34821033326</v>
      </c>
      <c r="W49" s="37">
        <f>'[7]C-Existing'!W49</f>
        <v>0</v>
      </c>
      <c r="X49" s="37">
        <f>'[7]C-Existing'!X49</f>
        <v>209</v>
      </c>
      <c r="Y49" s="37">
        <f>'[7]C-Existing'!Y49</f>
        <v>0</v>
      </c>
      <c r="Z49" s="37">
        <f>'[7]C-Existing'!Z49</f>
        <v>0</v>
      </c>
      <c r="AA49" s="37">
        <f>'[7]C-Existing'!AA49</f>
        <v>0</v>
      </c>
      <c r="AB49" s="37">
        <f>'[7]C-Existing'!AB49</f>
        <v>0</v>
      </c>
      <c r="AC49" s="37">
        <f>'[7]C-Existing'!AC49</f>
        <v>472</v>
      </c>
      <c r="AD49" s="37">
        <f>'[7]C-Existing'!AD49</f>
        <v>0</v>
      </c>
      <c r="AE49" s="56">
        <f>'[7]C-Existing'!AE49</f>
        <v>9.6699999999999994E-2</v>
      </c>
      <c r="AF49" s="37">
        <f>'[7]C-Existing'!AF49</f>
        <v>-21694.761264000019</v>
      </c>
      <c r="AG49" s="37">
        <f>'[7]C-Existing'!AG49</f>
        <v>0</v>
      </c>
      <c r="AH49" s="37">
        <f>'[7]C-Existing'!AH49</f>
        <v>0</v>
      </c>
      <c r="AI49" s="37">
        <f>'[7]C-Existing'!AI49</f>
        <v>1561</v>
      </c>
      <c r="AJ49" s="37">
        <f>'[7]C-Existing'!AJ49</f>
        <v>415226</v>
      </c>
      <c r="AK49" s="37">
        <f>'[7]C-Existing'!AK49</f>
        <v>0</v>
      </c>
      <c r="AL49" s="37">
        <f>'[7]C-Existing'!AL49</f>
        <v>0</v>
      </c>
      <c r="AM49" s="37">
        <f>'[7]C-Existing'!AM49</f>
        <v>0</v>
      </c>
      <c r="AN49" s="37">
        <f>'[7]C-Existing'!AN49</f>
        <v>0</v>
      </c>
      <c r="AO49" s="37"/>
      <c r="AP49" s="37"/>
      <c r="AQ49" s="37"/>
      <c r="AR49" s="37"/>
    </row>
    <row r="50" spans="1:44" x14ac:dyDescent="0.2">
      <c r="A50" s="1">
        <f t="shared" si="1"/>
        <v>6</v>
      </c>
      <c r="B50" s="101">
        <f t="shared" si="2"/>
        <v>44377</v>
      </c>
      <c r="C50" s="37">
        <f>'[7]C-Existing'!C50</f>
        <v>2679811.5</v>
      </c>
      <c r="D50" s="37">
        <f>'[7]C-Existing'!D50</f>
        <v>77842393.649999991</v>
      </c>
      <c r="E50" s="37">
        <f>'[7]C-Existing'!E50</f>
        <v>0</v>
      </c>
      <c r="F50" s="37">
        <f>'[7]C-Existing'!F50</f>
        <v>0</v>
      </c>
      <c r="G50" s="37">
        <f>'[7]C-Existing'!G50</f>
        <v>2285</v>
      </c>
      <c r="H50" s="37">
        <f>'[7]C-Existing'!H50</f>
        <v>17504873.230000004</v>
      </c>
      <c r="I50" s="37">
        <f>'[7]C-Existing'!I50</f>
        <v>0</v>
      </c>
      <c r="J50" s="37">
        <f>'[7]C-Existing'!J50</f>
        <v>17504873.230000004</v>
      </c>
      <c r="K50" s="37">
        <f>'[7]C-Existing'!K50</f>
        <v>162065.34999999998</v>
      </c>
      <c r="L50" s="37">
        <f>'[7]C-Existing'!L50</f>
        <v>162065.34999999998</v>
      </c>
      <c r="M50" s="37">
        <f>'[7]C-Existing'!M50</f>
        <v>944927</v>
      </c>
      <c r="N50" s="37">
        <f>'[7]C-Existing'!N50</f>
        <v>0</v>
      </c>
      <c r="O50" s="37">
        <f>'[7]C-Existing'!O50</f>
        <v>834575</v>
      </c>
      <c r="P50" s="37">
        <f>'[7]C-Existing'!P50</f>
        <v>162065.34999999998</v>
      </c>
      <c r="Q50" s="37">
        <f>'[7]C-Existing'!Q50</f>
        <v>672509.65</v>
      </c>
      <c r="R50" s="37">
        <f>'[7]C-Existing'!R50</f>
        <v>0</v>
      </c>
      <c r="S50" s="37">
        <f>'[7]C-Existing'!S50</f>
        <v>16832363.579999998</v>
      </c>
      <c r="T50" s="37">
        <f>'[7]C-Existing'!T50</f>
        <v>16832363.579999998</v>
      </c>
      <c r="U50" s="37">
        <f>'[7]C-Existing'!U50</f>
        <v>1</v>
      </c>
      <c r="V50" s="37">
        <f>'[7]C-Existing'!V50</f>
        <v>141060.10344508334</v>
      </c>
      <c r="W50" s="37">
        <f>'[7]C-Existing'!W50</f>
        <v>0</v>
      </c>
      <c r="X50" s="37">
        <f>'[7]C-Existing'!X50</f>
        <v>209</v>
      </c>
      <c r="Y50" s="37">
        <f>'[7]C-Existing'!Y50</f>
        <v>0</v>
      </c>
      <c r="Z50" s="37">
        <f>'[7]C-Existing'!Z50</f>
        <v>0</v>
      </c>
      <c r="AA50" s="37">
        <f>'[7]C-Existing'!AA50</f>
        <v>0</v>
      </c>
      <c r="AB50" s="37">
        <f>'[7]C-Existing'!AB50</f>
        <v>0</v>
      </c>
      <c r="AC50" s="37">
        <f>'[7]C-Existing'!AC50</f>
        <v>528</v>
      </c>
      <c r="AD50" s="37">
        <f>'[7]C-Existing'!AD50</f>
        <v>0</v>
      </c>
      <c r="AE50" s="56">
        <f>'[7]C-Existing'!AE50</f>
        <v>9.6699999999999994E-2</v>
      </c>
      <c r="AF50" s="37">
        <f>'[7]C-Existing'!AF50</f>
        <v>-21005.847876000029</v>
      </c>
      <c r="AG50" s="37">
        <f>'[7]C-Existing'!AG50</f>
        <v>0</v>
      </c>
      <c r="AH50" s="37">
        <f>'[7]C-Existing'!AH50</f>
        <v>0</v>
      </c>
      <c r="AI50" s="37">
        <f>'[7]C-Existing'!AI50</f>
        <v>1757</v>
      </c>
      <c r="AJ50" s="37">
        <f>'[7]C-Existing'!AJ50</f>
        <v>467362</v>
      </c>
      <c r="AK50" s="37">
        <f>'[7]C-Existing'!AK50</f>
        <v>0</v>
      </c>
      <c r="AL50" s="37">
        <f>'[7]C-Existing'!AL50</f>
        <v>0</v>
      </c>
      <c r="AM50" s="37">
        <f>'[7]C-Existing'!AM50</f>
        <v>0</v>
      </c>
      <c r="AN50" s="37">
        <f>'[7]C-Existing'!AN50</f>
        <v>0</v>
      </c>
      <c r="AO50" s="37"/>
      <c r="AP50" s="37"/>
      <c r="AQ50" s="37"/>
      <c r="AR50" s="37"/>
    </row>
    <row r="51" spans="1:44" x14ac:dyDescent="0.2">
      <c r="A51" s="1">
        <f t="shared" si="1"/>
        <v>7</v>
      </c>
      <c r="B51" s="101">
        <f t="shared" si="2"/>
        <v>44408</v>
      </c>
      <c r="C51" s="37">
        <f>'[7]C-Existing'!C51</f>
        <v>2655313.65</v>
      </c>
      <c r="D51" s="37">
        <f>'[7]C-Existing'!D51</f>
        <v>80497707.299999997</v>
      </c>
      <c r="E51" s="37">
        <f>'[7]C-Existing'!E51</f>
        <v>0</v>
      </c>
      <c r="F51" s="37">
        <f>'[7]C-Existing'!F51</f>
        <v>0</v>
      </c>
      <c r="G51" s="37">
        <f>'[7]C-Existing'!G51</f>
        <v>2733</v>
      </c>
      <c r="H51" s="37">
        <f>'[7]C-Existing'!H51</f>
        <v>16832363.579999998</v>
      </c>
      <c r="I51" s="37">
        <f>'[7]C-Existing'!I51</f>
        <v>0</v>
      </c>
      <c r="J51" s="37">
        <f>'[7]C-Existing'!J51</f>
        <v>16832363.579999998</v>
      </c>
      <c r="K51" s="37">
        <f>'[7]C-Existing'!K51</f>
        <v>155839.05000000002</v>
      </c>
      <c r="L51" s="37">
        <f>'[7]C-Existing'!L51</f>
        <v>155839.05000000002</v>
      </c>
      <c r="M51" s="37">
        <f>'[7]C-Existing'!M51</f>
        <v>1128733</v>
      </c>
      <c r="N51" s="37">
        <f>'[7]C-Existing'!N51</f>
        <v>0</v>
      </c>
      <c r="O51" s="37">
        <f>'[7]C-Existing'!O51</f>
        <v>988768.56</v>
      </c>
      <c r="P51" s="37">
        <f>'[7]C-Existing'!P51</f>
        <v>155839.05000000002</v>
      </c>
      <c r="Q51" s="37">
        <f>'[7]C-Existing'!Q51</f>
        <v>832929.50999999989</v>
      </c>
      <c r="R51" s="37">
        <f>'[7]C-Existing'!R51</f>
        <v>0</v>
      </c>
      <c r="S51" s="37">
        <f>'[7]C-Existing'!S51</f>
        <v>15999434.070000002</v>
      </c>
      <c r="T51" s="37">
        <f>'[7]C-Existing'!T51</f>
        <v>15999434.070000002</v>
      </c>
      <c r="U51" s="37">
        <f>'[7]C-Existing'!U51</f>
        <v>1</v>
      </c>
      <c r="V51" s="37">
        <f>'[7]C-Existing'!V51</f>
        <v>135640.79651549997</v>
      </c>
      <c r="W51" s="37">
        <f>'[7]C-Existing'!W51</f>
        <v>0</v>
      </c>
      <c r="X51" s="37">
        <f>'[7]C-Existing'!X51</f>
        <v>209</v>
      </c>
      <c r="Y51" s="37">
        <f>'[7]C-Existing'!Y51</f>
        <v>0</v>
      </c>
      <c r="Z51" s="37">
        <f>'[7]C-Existing'!Z51</f>
        <v>0</v>
      </c>
      <c r="AA51" s="37">
        <f>'[7]C-Existing'!AA51</f>
        <v>0</v>
      </c>
      <c r="AB51" s="37">
        <f>'[7]C-Existing'!AB51</f>
        <v>0</v>
      </c>
      <c r="AC51" s="37">
        <f>'[7]C-Existing'!AC51</f>
        <v>651</v>
      </c>
      <c r="AD51" s="37">
        <f>'[7]C-Existing'!AD51</f>
        <v>0</v>
      </c>
      <c r="AE51" s="56">
        <f>'[7]C-Existing'!AE51</f>
        <v>9.6699999999999994E-2</v>
      </c>
      <c r="AF51" s="37">
        <f>'[7]C-Existing'!AF51</f>
        <v>-20198.836296000023</v>
      </c>
      <c r="AG51" s="37">
        <f>'[7]C-Existing'!AG51</f>
        <v>0</v>
      </c>
      <c r="AH51" s="37">
        <f>'[7]C-Existing'!AH51</f>
        <v>0</v>
      </c>
      <c r="AI51" s="37">
        <f>'[7]C-Existing'!AI51</f>
        <v>2082</v>
      </c>
      <c r="AJ51" s="37">
        <f>'[7]C-Existing'!AJ51</f>
        <v>553630.56000000006</v>
      </c>
      <c r="AK51" s="37">
        <f>'[7]C-Existing'!AK51</f>
        <v>0</v>
      </c>
      <c r="AL51" s="37">
        <f>'[7]C-Existing'!AL51</f>
        <v>0</v>
      </c>
      <c r="AM51" s="37">
        <f>'[7]C-Existing'!AM51</f>
        <v>0</v>
      </c>
      <c r="AN51" s="37">
        <f>'[7]C-Existing'!AN51</f>
        <v>0</v>
      </c>
      <c r="AO51" s="37"/>
      <c r="AP51" s="37"/>
      <c r="AQ51" s="37"/>
      <c r="AR51" s="37"/>
    </row>
    <row r="52" spans="1:44" x14ac:dyDescent="0.2">
      <c r="A52" s="1">
        <f t="shared" si="1"/>
        <v>8</v>
      </c>
      <c r="B52" s="101">
        <f t="shared" si="2"/>
        <v>44439</v>
      </c>
      <c r="C52" s="37">
        <f>'[7]C-Existing'!C52</f>
        <v>2443374.9900000007</v>
      </c>
      <c r="D52" s="37">
        <f>'[7]C-Existing'!D52</f>
        <v>82941082.289999992</v>
      </c>
      <c r="E52" s="37">
        <f>'[7]C-Existing'!E52</f>
        <v>0</v>
      </c>
      <c r="F52" s="37">
        <f>'[7]C-Existing'!F52</f>
        <v>0</v>
      </c>
      <c r="G52" s="37">
        <f>'[7]C-Existing'!G52</f>
        <v>2681</v>
      </c>
      <c r="H52" s="37">
        <f>'[7]C-Existing'!H52</f>
        <v>15999434.070000002</v>
      </c>
      <c r="I52" s="37">
        <f>'[7]C-Existing'!I52</f>
        <v>0</v>
      </c>
      <c r="J52" s="37">
        <f>'[7]C-Existing'!J52</f>
        <v>15999434.070000002</v>
      </c>
      <c r="K52" s="37">
        <f>'[7]C-Existing'!K52</f>
        <v>148127.55999999997</v>
      </c>
      <c r="L52" s="37">
        <f>'[7]C-Existing'!L52</f>
        <v>148127.55999999997</v>
      </c>
      <c r="M52" s="37">
        <f>'[7]C-Existing'!M52</f>
        <v>1090733</v>
      </c>
      <c r="N52" s="37">
        <f>'[7]C-Existing'!N52</f>
        <v>0</v>
      </c>
      <c r="O52" s="37">
        <f>'[7]C-Existing'!O52</f>
        <v>946280.51</v>
      </c>
      <c r="P52" s="37">
        <f>'[7]C-Existing'!P52</f>
        <v>148127.55999999997</v>
      </c>
      <c r="Q52" s="37">
        <f>'[7]C-Existing'!Q52</f>
        <v>798152.95</v>
      </c>
      <c r="R52" s="37">
        <f>'[7]C-Existing'!R52</f>
        <v>0</v>
      </c>
      <c r="S52" s="37">
        <f>'[7]C-Existing'!S52</f>
        <v>15201281.119999997</v>
      </c>
      <c r="T52" s="37">
        <f>'[7]C-Existing'!T52</f>
        <v>15201281.119999997</v>
      </c>
      <c r="U52" s="37">
        <f>'[7]C-Existing'!U52</f>
        <v>1</v>
      </c>
      <c r="V52" s="37">
        <f>'[7]C-Existing'!V52</f>
        <v>128928.77288075</v>
      </c>
      <c r="W52" s="37">
        <f>'[7]C-Existing'!W52</f>
        <v>0</v>
      </c>
      <c r="X52" s="37">
        <f>'[7]C-Existing'!X52</f>
        <v>209</v>
      </c>
      <c r="Y52" s="37">
        <f>'[7]C-Existing'!Y52</f>
        <v>0</v>
      </c>
      <c r="Z52" s="37">
        <f>'[7]C-Existing'!Z52</f>
        <v>0</v>
      </c>
      <c r="AA52" s="37">
        <f>'[7]C-Existing'!AA52</f>
        <v>0</v>
      </c>
      <c r="AB52" s="37">
        <f>'[7]C-Existing'!AB52</f>
        <v>0</v>
      </c>
      <c r="AC52" s="37">
        <f>'[7]C-Existing'!AC52</f>
        <v>688</v>
      </c>
      <c r="AD52" s="37">
        <f>'[7]C-Existing'!AD52</f>
        <v>0</v>
      </c>
      <c r="AE52" s="56">
        <f>'[7]C-Existing'!AE52</f>
        <v>9.6699999999999994E-2</v>
      </c>
      <c r="AF52" s="37">
        <f>'[7]C-Existing'!AF52</f>
        <v>-19199.320884000026</v>
      </c>
      <c r="AG52" s="37">
        <f>'[7]C-Existing'!AG52</f>
        <v>0</v>
      </c>
      <c r="AH52" s="37">
        <f>'[7]C-Existing'!AH52</f>
        <v>0</v>
      </c>
      <c r="AI52" s="37">
        <f>'[7]C-Existing'!AI52</f>
        <v>1993</v>
      </c>
      <c r="AJ52" s="37">
        <f>'[7]C-Existing'!AJ52</f>
        <v>529743.51</v>
      </c>
      <c r="AK52" s="37">
        <f>'[7]C-Existing'!AK52</f>
        <v>0</v>
      </c>
      <c r="AL52" s="37">
        <f>'[7]C-Existing'!AL52</f>
        <v>0</v>
      </c>
      <c r="AM52" s="37">
        <f>'[7]C-Existing'!AM52</f>
        <v>0</v>
      </c>
      <c r="AN52" s="37">
        <f>'[7]C-Existing'!AN52</f>
        <v>0</v>
      </c>
      <c r="AO52" s="37"/>
      <c r="AP52" s="37"/>
      <c r="AQ52" s="37"/>
      <c r="AR52" s="37"/>
    </row>
    <row r="53" spans="1:44" x14ac:dyDescent="0.2">
      <c r="A53" s="1">
        <f t="shared" si="1"/>
        <v>9</v>
      </c>
      <c r="B53" s="101">
        <f t="shared" si="2"/>
        <v>44469</v>
      </c>
      <c r="C53" s="37">
        <f>'[7]C-Existing'!C53</f>
        <v>2079926.9799999997</v>
      </c>
      <c r="D53" s="37">
        <f>'[7]C-Existing'!D53</f>
        <v>85021009.269999996</v>
      </c>
      <c r="E53" s="37">
        <f>'[7]C-Existing'!E53</f>
        <v>0</v>
      </c>
      <c r="F53" s="37">
        <f>'[7]C-Existing'!F53</f>
        <v>0</v>
      </c>
      <c r="G53" s="37">
        <f>'[7]C-Existing'!G53</f>
        <v>2653</v>
      </c>
      <c r="H53" s="37">
        <f>'[7]C-Existing'!H53</f>
        <v>15201281.119999997</v>
      </c>
      <c r="I53" s="37">
        <f>'[7]C-Existing'!I53</f>
        <v>0</v>
      </c>
      <c r="J53" s="37">
        <f>'[7]C-Existing'!J53</f>
        <v>15201281.119999997</v>
      </c>
      <c r="K53" s="37">
        <f>'[7]C-Existing'!K53</f>
        <v>140738.02000000002</v>
      </c>
      <c r="L53" s="37">
        <f>'[7]C-Existing'!L53</f>
        <v>140738.02000000002</v>
      </c>
      <c r="M53" s="37">
        <f>'[7]C-Existing'!M53</f>
        <v>1077965</v>
      </c>
      <c r="N53" s="37">
        <f>'[7]C-Existing'!N53</f>
        <v>0</v>
      </c>
      <c r="O53" s="37">
        <f>'[7]C-Existing'!O53</f>
        <v>902916.79</v>
      </c>
      <c r="P53" s="37">
        <f>'[7]C-Existing'!P53</f>
        <v>140738.02000000002</v>
      </c>
      <c r="Q53" s="37">
        <f>'[7]C-Existing'!Q53</f>
        <v>762178.77000000025</v>
      </c>
      <c r="R53" s="37">
        <f>'[7]C-Existing'!R53</f>
        <v>0</v>
      </c>
      <c r="S53" s="37">
        <f>'[7]C-Existing'!S53</f>
        <v>14439102.35</v>
      </c>
      <c r="T53" s="37">
        <f>'[7]C-Existing'!T53</f>
        <v>14439102.35</v>
      </c>
      <c r="U53" s="37">
        <f>'[7]C-Existing'!U53</f>
        <v>1</v>
      </c>
      <c r="V53" s="37">
        <f>'[7]C-Existing'!V53</f>
        <v>122496.99035866663</v>
      </c>
      <c r="W53" s="37">
        <f>'[7]C-Existing'!W53</f>
        <v>0</v>
      </c>
      <c r="X53" s="37">
        <f>'[7]C-Existing'!X53</f>
        <v>209</v>
      </c>
      <c r="Y53" s="37">
        <f>'[7]C-Existing'!Y53</f>
        <v>0</v>
      </c>
      <c r="Z53" s="37">
        <f>'[7]C-Existing'!Z53</f>
        <v>0</v>
      </c>
      <c r="AA53" s="37">
        <f>'[7]C-Existing'!AA53</f>
        <v>0</v>
      </c>
      <c r="AB53" s="37">
        <f>'[7]C-Existing'!AB53</f>
        <v>0</v>
      </c>
      <c r="AC53" s="37">
        <f>'[7]C-Existing'!AC53</f>
        <v>751</v>
      </c>
      <c r="AD53" s="37">
        <f>'[7]C-Existing'!AD53</f>
        <v>0</v>
      </c>
      <c r="AE53" s="56">
        <f>'[7]C-Existing'!AE53</f>
        <v>9.6699999999999994E-2</v>
      </c>
      <c r="AF53" s="37">
        <f>'[7]C-Existing'!AF53</f>
        <v>-18241.537344000018</v>
      </c>
      <c r="AG53" s="37">
        <f>'[7]C-Existing'!AG53</f>
        <v>0</v>
      </c>
      <c r="AH53" s="37">
        <f>'[7]C-Existing'!AH53</f>
        <v>0</v>
      </c>
      <c r="AI53" s="37">
        <f>'[7]C-Existing'!AI53</f>
        <v>1902</v>
      </c>
      <c r="AJ53" s="37">
        <f>'[7]C-Existing'!AJ53</f>
        <v>505398.79000000004</v>
      </c>
      <c r="AK53" s="37">
        <f>'[7]C-Existing'!AK53</f>
        <v>0</v>
      </c>
      <c r="AL53" s="37">
        <f>'[7]C-Existing'!AL53</f>
        <v>0</v>
      </c>
      <c r="AM53" s="37">
        <f>'[7]C-Existing'!AM53</f>
        <v>0</v>
      </c>
      <c r="AN53" s="37">
        <f>'[7]C-Existing'!AN53</f>
        <v>0</v>
      </c>
      <c r="AO53" s="37"/>
      <c r="AP53" s="37"/>
      <c r="AQ53" s="37"/>
      <c r="AR53" s="37"/>
    </row>
    <row r="54" spans="1:44" x14ac:dyDescent="0.2">
      <c r="A54" s="1">
        <f t="shared" si="1"/>
        <v>10</v>
      </c>
      <c r="B54" s="101">
        <f t="shared" si="2"/>
        <v>44500</v>
      </c>
      <c r="C54" s="37">
        <f>'[7]C-Existing'!C54</f>
        <v>1678482.8000000005</v>
      </c>
      <c r="D54" s="37">
        <f>'[7]C-Existing'!D54</f>
        <v>86699492.069999993</v>
      </c>
      <c r="E54" s="37">
        <f>'[7]C-Existing'!E54</f>
        <v>0</v>
      </c>
      <c r="F54" s="37">
        <f>'[7]C-Existing'!F54</f>
        <v>0</v>
      </c>
      <c r="G54" s="37">
        <f>'[7]C-Existing'!G54</f>
        <v>2449</v>
      </c>
      <c r="H54" s="37">
        <f>'[7]C-Existing'!H54</f>
        <v>14439102.350000001</v>
      </c>
      <c r="I54" s="37">
        <f>'[7]C-Existing'!I54</f>
        <v>0</v>
      </c>
      <c r="J54" s="37">
        <f>'[7]C-Existing'!J54</f>
        <v>14439102.35</v>
      </c>
      <c r="K54" s="37">
        <f>'[7]C-Existing'!K54</f>
        <v>133681.53</v>
      </c>
      <c r="L54" s="37">
        <f>'[7]C-Existing'!L54</f>
        <v>133681.53</v>
      </c>
      <c r="M54" s="37">
        <f>'[7]C-Existing'!M54</f>
        <v>975745</v>
      </c>
      <c r="N54" s="37">
        <f>'[7]C-Existing'!N54</f>
        <v>0</v>
      </c>
      <c r="O54" s="37">
        <f>'[7]C-Existing'!O54</f>
        <v>828400</v>
      </c>
      <c r="P54" s="37">
        <f>'[7]C-Existing'!P54</f>
        <v>133681.53</v>
      </c>
      <c r="Q54" s="37">
        <f>'[7]C-Existing'!Q54</f>
        <v>694718.47</v>
      </c>
      <c r="R54" s="37">
        <f>'[7]C-Existing'!R54</f>
        <v>0</v>
      </c>
      <c r="S54" s="37">
        <f>'[7]C-Existing'!S54</f>
        <v>13744383.880000003</v>
      </c>
      <c r="T54" s="37">
        <f>'[7]C-Existing'!T54</f>
        <v>13744383.880000003</v>
      </c>
      <c r="U54" s="37">
        <f>'[7]C-Existing'!U54</f>
        <v>1</v>
      </c>
      <c r="V54" s="37">
        <f>'[7]C-Existing'!V54</f>
        <v>116355.09977041665</v>
      </c>
      <c r="W54" s="37">
        <f>'[7]C-Existing'!W54</f>
        <v>0</v>
      </c>
      <c r="X54" s="37">
        <f>'[7]C-Existing'!X54</f>
        <v>209</v>
      </c>
      <c r="Y54" s="37">
        <f>'[7]C-Existing'!Y54</f>
        <v>0</v>
      </c>
      <c r="Z54" s="37">
        <f>'[7]C-Existing'!Z54</f>
        <v>0</v>
      </c>
      <c r="AA54" s="37">
        <f>'[7]C-Existing'!AA54</f>
        <v>0</v>
      </c>
      <c r="AB54" s="37">
        <f>'[7]C-Existing'!AB54</f>
        <v>0</v>
      </c>
      <c r="AC54" s="37">
        <f>'[7]C-Existing'!AC54</f>
        <v>705</v>
      </c>
      <c r="AD54" s="37">
        <f>'[7]C-Existing'!AD54</f>
        <v>0</v>
      </c>
      <c r="AE54" s="56">
        <f>'[7]C-Existing'!AE54</f>
        <v>9.6699999999999994E-2</v>
      </c>
      <c r="AF54" s="37">
        <f>'[7]C-Existing'!AF54</f>
        <v>-17326.922820000022</v>
      </c>
      <c r="AG54" s="37">
        <f>'[7]C-Existing'!AG54</f>
        <v>0</v>
      </c>
      <c r="AH54" s="37">
        <f>'[7]C-Existing'!AH54</f>
        <v>0</v>
      </c>
      <c r="AI54" s="37">
        <f>'[7]C-Existing'!AI54</f>
        <v>1744</v>
      </c>
      <c r="AJ54" s="37">
        <f>'[7]C-Existing'!AJ54</f>
        <v>463904</v>
      </c>
      <c r="AK54" s="37">
        <f>'[7]C-Existing'!AK54</f>
        <v>0</v>
      </c>
      <c r="AL54" s="37">
        <f>'[7]C-Existing'!AL54</f>
        <v>0</v>
      </c>
      <c r="AM54" s="37">
        <f>'[7]C-Existing'!AM54</f>
        <v>0</v>
      </c>
      <c r="AN54" s="37">
        <f>'[7]C-Existing'!AN54</f>
        <v>0</v>
      </c>
      <c r="AO54" s="37"/>
      <c r="AP54" s="37"/>
      <c r="AQ54" s="37"/>
      <c r="AR54" s="37"/>
    </row>
    <row r="55" spans="1:44" x14ac:dyDescent="0.2">
      <c r="A55" s="1">
        <f t="shared" si="1"/>
        <v>11</v>
      </c>
      <c r="B55" s="101">
        <f t="shared" si="2"/>
        <v>44530</v>
      </c>
      <c r="C55" s="37">
        <f>'[7]C-Existing'!C55</f>
        <v>1054983.76</v>
      </c>
      <c r="D55" s="37">
        <f>'[7]C-Existing'!D55</f>
        <v>87754475.829999998</v>
      </c>
      <c r="E55" s="37">
        <f>'[7]C-Existing'!E55</f>
        <v>0</v>
      </c>
      <c r="F55" s="37">
        <f>'[7]C-Existing'!F55</f>
        <v>0</v>
      </c>
      <c r="G55" s="37">
        <f>'[7]C-Existing'!G55</f>
        <v>2074</v>
      </c>
      <c r="H55" s="37">
        <f>'[7]C-Existing'!H55</f>
        <v>13744383.880000005</v>
      </c>
      <c r="I55" s="37">
        <f>'[7]C-Existing'!I55</f>
        <v>0</v>
      </c>
      <c r="J55" s="37">
        <f>'[7]C-Existing'!J55</f>
        <v>13744383.880000003</v>
      </c>
      <c r="K55" s="37">
        <f>'[7]C-Existing'!K55</f>
        <v>127249.65000000001</v>
      </c>
      <c r="L55" s="37">
        <f>'[7]C-Existing'!L55</f>
        <v>127249.65000000001</v>
      </c>
      <c r="M55" s="37">
        <f>'[7]C-Existing'!M55</f>
        <v>826614</v>
      </c>
      <c r="N55" s="37">
        <f>'[7]C-Existing'!N55</f>
        <v>0</v>
      </c>
      <c r="O55" s="37">
        <f>'[7]C-Existing'!O55</f>
        <v>702050</v>
      </c>
      <c r="P55" s="37">
        <f>'[7]C-Existing'!P55</f>
        <v>127249.65000000001</v>
      </c>
      <c r="Q55" s="37">
        <f>'[7]C-Existing'!Q55</f>
        <v>574800.35</v>
      </c>
      <c r="R55" s="37">
        <f>'[7]C-Existing'!R55</f>
        <v>0</v>
      </c>
      <c r="S55" s="37">
        <f>'[7]C-Existing'!S55</f>
        <v>13169583.529999999</v>
      </c>
      <c r="T55" s="37">
        <f>'[7]C-Existing'!T55</f>
        <v>13169583.529999999</v>
      </c>
      <c r="U55" s="37">
        <f>'[7]C-Existing'!U55</f>
        <v>1</v>
      </c>
      <c r="V55" s="37">
        <f>'[7]C-Existing'!V55</f>
        <v>110756.82676633334</v>
      </c>
      <c r="W55" s="37">
        <f>'[7]C-Existing'!W55</f>
        <v>0</v>
      </c>
      <c r="X55" s="37">
        <f>'[7]C-Existing'!X55</f>
        <v>209</v>
      </c>
      <c r="Y55" s="37">
        <f>'[7]C-Existing'!Y55</f>
        <v>0</v>
      </c>
      <c r="Z55" s="37">
        <f>'[7]C-Existing'!Z55</f>
        <v>0</v>
      </c>
      <c r="AA55" s="37">
        <f>'[7]C-Existing'!AA55</f>
        <v>0</v>
      </c>
      <c r="AB55" s="37">
        <f>'[7]C-Existing'!AB55</f>
        <v>0</v>
      </c>
      <c r="AC55" s="37">
        <f>'[7]C-Existing'!AC55</f>
        <v>596</v>
      </c>
      <c r="AD55" s="37">
        <f>'[7]C-Existing'!AD55</f>
        <v>0</v>
      </c>
      <c r="AE55" s="56">
        <f>'[7]C-Existing'!AE55</f>
        <v>9.6699999999999994E-2</v>
      </c>
      <c r="AF55" s="37">
        <f>'[7]C-Existing'!AF55</f>
        <v>-16493.260656000024</v>
      </c>
      <c r="AG55" s="37">
        <f>'[7]C-Existing'!AG55</f>
        <v>0</v>
      </c>
      <c r="AH55" s="37">
        <f>'[7]C-Existing'!AH55</f>
        <v>0</v>
      </c>
      <c r="AI55" s="37">
        <f>'[7]C-Existing'!AI55</f>
        <v>1478</v>
      </c>
      <c r="AJ55" s="37">
        <f>'[7]C-Existing'!AJ55</f>
        <v>393148</v>
      </c>
      <c r="AK55" s="37">
        <f>'[7]C-Existing'!AK55</f>
        <v>0</v>
      </c>
      <c r="AL55" s="37">
        <f>'[7]C-Existing'!AL55</f>
        <v>0</v>
      </c>
      <c r="AM55" s="37">
        <f>'[7]C-Existing'!AM55</f>
        <v>0</v>
      </c>
      <c r="AN55" s="37">
        <f>'[7]C-Existing'!AN55</f>
        <v>0</v>
      </c>
      <c r="AO55" s="37"/>
      <c r="AP55" s="37"/>
      <c r="AQ55" s="37"/>
      <c r="AR55" s="37"/>
    </row>
    <row r="56" spans="1:44" x14ac:dyDescent="0.2">
      <c r="A56" s="1">
        <f t="shared" si="1"/>
        <v>12</v>
      </c>
      <c r="B56" s="101">
        <f t="shared" si="2"/>
        <v>44561</v>
      </c>
      <c r="C56" s="37">
        <f>'[7]C-Existing'!C56</f>
        <v>933634.18</v>
      </c>
      <c r="D56" s="37">
        <f>'[7]C-Existing'!D56</f>
        <v>88688110.010000005</v>
      </c>
      <c r="E56" s="37">
        <f>'[7]C-Existing'!E56</f>
        <v>0</v>
      </c>
      <c r="F56" s="37">
        <f>'[7]C-Existing'!F56</f>
        <v>0</v>
      </c>
      <c r="G56" s="37">
        <f>'[7]C-Existing'!G56</f>
        <v>1681</v>
      </c>
      <c r="H56" s="37">
        <f>'[7]C-Existing'!H56</f>
        <v>13169583.529999999</v>
      </c>
      <c r="I56" s="37">
        <f>'[7]C-Existing'!I56</f>
        <v>0</v>
      </c>
      <c r="J56" s="37">
        <f>'[7]C-Existing'!J56</f>
        <v>13169583.529999999</v>
      </c>
      <c r="K56" s="37">
        <f>'[7]C-Existing'!K56</f>
        <v>121927.97000000003</v>
      </c>
      <c r="L56" s="37">
        <f>'[7]C-Existing'!L56</f>
        <v>121927.97000000003</v>
      </c>
      <c r="M56" s="37">
        <f>'[7]C-Existing'!M56</f>
        <v>670529</v>
      </c>
      <c r="N56" s="37">
        <f>'[7]C-Existing'!N56</f>
        <v>0</v>
      </c>
      <c r="O56" s="37">
        <f>'[7]C-Existing'!O56</f>
        <v>568907.87</v>
      </c>
      <c r="P56" s="37">
        <f>'[7]C-Existing'!P56</f>
        <v>121927.97000000003</v>
      </c>
      <c r="Q56" s="37">
        <f>'[7]C-Existing'!Q56</f>
        <v>446979.89999999985</v>
      </c>
      <c r="R56" s="37">
        <f>'[7]C-Existing'!R56</f>
        <v>0</v>
      </c>
      <c r="S56" s="37">
        <f>'[7]C-Existing'!S56</f>
        <v>12722603.629999999</v>
      </c>
      <c r="T56" s="37">
        <f>'[7]C-Existing'!T56</f>
        <v>12722603.629999999</v>
      </c>
      <c r="U56" s="37">
        <f>'[7]C-Existing'!U56</f>
        <v>1</v>
      </c>
      <c r="V56" s="37">
        <f>'[7]C-Existing'!V56</f>
        <v>106124.89394591664</v>
      </c>
      <c r="W56" s="37">
        <f>'[7]C-Existing'!W56</f>
        <v>0</v>
      </c>
      <c r="X56" s="37">
        <f>'[7]C-Existing'!X56</f>
        <v>209</v>
      </c>
      <c r="Y56" s="37">
        <f>'[7]C-Existing'!Y56</f>
        <v>0</v>
      </c>
      <c r="Z56" s="37">
        <f>'[7]C-Existing'!Z56</f>
        <v>0</v>
      </c>
      <c r="AA56" s="37">
        <f>'[7]C-Existing'!AA56</f>
        <v>0</v>
      </c>
      <c r="AB56" s="37">
        <f>'[7]C-Existing'!AB56</f>
        <v>0</v>
      </c>
      <c r="AC56" s="37">
        <f>'[7]C-Existing'!AC56</f>
        <v>483</v>
      </c>
      <c r="AD56" s="37">
        <f>'[7]C-Existing'!AD56</f>
        <v>0</v>
      </c>
      <c r="AE56" s="56">
        <f>'[7]C-Existing'!AE56</f>
        <v>9.6699999999999994E-2</v>
      </c>
      <c r="AF56" s="37">
        <f>'[7]C-Existing'!AF56</f>
        <v>-15803.500236000018</v>
      </c>
      <c r="AG56" s="37">
        <f>'[7]C-Existing'!AG56</f>
        <v>0</v>
      </c>
      <c r="AH56" s="37">
        <f>'[7]C-Existing'!AH56</f>
        <v>0</v>
      </c>
      <c r="AI56" s="37">
        <f>'[7]C-Existing'!AI56</f>
        <v>1198</v>
      </c>
      <c r="AJ56" s="37">
        <f>'[7]C-Existing'!AJ56</f>
        <v>318525.87</v>
      </c>
      <c r="AK56" s="37">
        <f>'[7]C-Existing'!AK56</f>
        <v>0</v>
      </c>
      <c r="AL56" s="37">
        <f>'[7]C-Existing'!AL56</f>
        <v>0</v>
      </c>
      <c r="AM56" s="37">
        <f>'[7]C-Existing'!AM56</f>
        <v>0</v>
      </c>
      <c r="AN56" s="37">
        <f>'[7]C-Existing'!AN56</f>
        <v>0</v>
      </c>
      <c r="AO56" s="37"/>
      <c r="AP56" s="37"/>
      <c r="AQ56" s="37"/>
      <c r="AR56" s="37"/>
    </row>
    <row r="57" spans="1:44" x14ac:dyDescent="0.2">
      <c r="A57" s="1">
        <f t="shared" si="1"/>
        <v>1</v>
      </c>
      <c r="B57" s="101">
        <f t="shared" si="2"/>
        <v>44592</v>
      </c>
      <c r="C57" s="37">
        <f>'[7]C-Existing'!C57</f>
        <v>1152965.5100000002</v>
      </c>
      <c r="D57" s="37">
        <f>'[7]C-Existing'!D57</f>
        <v>89841075.520000011</v>
      </c>
      <c r="E57" s="37">
        <f>'[7]C-Existing'!E57</f>
        <v>0</v>
      </c>
      <c r="F57" s="37">
        <f>'[7]C-Existing'!F57</f>
        <v>0</v>
      </c>
      <c r="G57" s="37">
        <f>'[7]C-Existing'!G57</f>
        <v>1054</v>
      </c>
      <c r="H57" s="37">
        <f>'[7]C-Existing'!H57</f>
        <v>12722603.629999999</v>
      </c>
      <c r="I57" s="37">
        <f>'[7]C-Existing'!I57</f>
        <v>0</v>
      </c>
      <c r="J57" s="37">
        <f>'[7]C-Existing'!J57</f>
        <v>12722603.629999999</v>
      </c>
      <c r="K57" s="37">
        <f>'[7]C-Existing'!K57</f>
        <v>117789.65999999999</v>
      </c>
      <c r="L57" s="37">
        <f>'[7]C-Existing'!L57</f>
        <v>117789.65999999999</v>
      </c>
      <c r="M57" s="37">
        <f>'[7]C-Existing'!M57</f>
        <v>419254</v>
      </c>
      <c r="N57" s="37">
        <f>'[7]C-Existing'!N57</f>
        <v>0</v>
      </c>
      <c r="O57" s="37">
        <f>'[7]C-Existing'!O57</f>
        <v>355300</v>
      </c>
      <c r="P57" s="37">
        <f>'[7]C-Existing'!P57</f>
        <v>117789.65999999999</v>
      </c>
      <c r="Q57" s="37">
        <f>'[7]C-Existing'!Q57</f>
        <v>237510.34</v>
      </c>
      <c r="R57" s="37">
        <f>'[7]C-Existing'!R57</f>
        <v>0</v>
      </c>
      <c r="S57" s="37">
        <f>'[7]C-Existing'!S57</f>
        <v>12485093.290000003</v>
      </c>
      <c r="T57" s="37">
        <f>'[7]C-Existing'!T57</f>
        <v>12485093.290000003</v>
      </c>
      <c r="U57" s="37">
        <f>'[7]C-Existing'!U57</f>
        <v>1</v>
      </c>
      <c r="V57" s="37">
        <f>'[7]C-Existing'!V57</f>
        <v>102522.98091841665</v>
      </c>
      <c r="W57" s="37">
        <f>'[7]C-Existing'!W57</f>
        <v>0</v>
      </c>
      <c r="X57" s="37">
        <f>'[7]C-Existing'!X57</f>
        <v>209</v>
      </c>
      <c r="Y57" s="37">
        <f>'[7]C-Existing'!Y57</f>
        <v>0</v>
      </c>
      <c r="Z57" s="37">
        <f>'[7]C-Existing'!Z57</f>
        <v>0</v>
      </c>
      <c r="AA57" s="37">
        <f>'[7]C-Existing'!AA57</f>
        <v>0</v>
      </c>
      <c r="AB57" s="37">
        <f>'[7]C-Existing'!AB57</f>
        <v>0</v>
      </c>
      <c r="AC57" s="37">
        <f>'[7]C-Existing'!AC57</f>
        <v>306</v>
      </c>
      <c r="AD57" s="37">
        <f>'[7]C-Existing'!AD57</f>
        <v>0</v>
      </c>
      <c r="AE57" s="56">
        <f>'[7]C-Existing'!AE57</f>
        <v>9.6699999999999994E-2</v>
      </c>
      <c r="AF57" s="37">
        <f>'[7]C-Existing'!AF57</f>
        <v>-15267.124356000017</v>
      </c>
      <c r="AG57" s="37">
        <f>'[7]C-Existing'!AG57</f>
        <v>0</v>
      </c>
      <c r="AH57" s="37">
        <f>'[7]C-Existing'!AH57</f>
        <v>0</v>
      </c>
      <c r="AI57" s="37">
        <f>'[7]C-Existing'!AI57</f>
        <v>748</v>
      </c>
      <c r="AJ57" s="37">
        <f>'[7]C-Existing'!AJ57</f>
        <v>198968</v>
      </c>
      <c r="AK57" s="37">
        <f>'[7]C-Existing'!AK57</f>
        <v>0</v>
      </c>
      <c r="AL57" s="37">
        <f>'[7]C-Existing'!AL57</f>
        <v>0</v>
      </c>
      <c r="AM57" s="37">
        <f>'[7]C-Existing'!AM57</f>
        <v>0</v>
      </c>
      <c r="AN57" s="37">
        <f>'[7]C-Existing'!AN57</f>
        <v>0</v>
      </c>
      <c r="AO57" s="37"/>
      <c r="AP57" s="37"/>
      <c r="AQ57" s="37"/>
      <c r="AR57" s="37"/>
    </row>
    <row r="58" spans="1:44" x14ac:dyDescent="0.2">
      <c r="A58" s="1">
        <f t="shared" si="1"/>
        <v>2</v>
      </c>
      <c r="B58" s="101">
        <f t="shared" si="2"/>
        <v>44620</v>
      </c>
      <c r="C58" s="37">
        <f>'[7]C-Existing'!C58</f>
        <v>1425051.5600000005</v>
      </c>
      <c r="D58" s="37">
        <f>'[7]C-Existing'!D58</f>
        <v>91266127.080000013</v>
      </c>
      <c r="E58" s="37">
        <f>'[7]C-Existing'!E58</f>
        <v>0</v>
      </c>
      <c r="F58" s="37">
        <f>'[7]C-Existing'!F58</f>
        <v>0</v>
      </c>
      <c r="G58" s="37">
        <f>'[7]C-Existing'!G58</f>
        <v>935</v>
      </c>
      <c r="H58" s="37">
        <f>'[7]C-Existing'!H58</f>
        <v>12485093.290000003</v>
      </c>
      <c r="I58" s="37">
        <f>'[7]C-Existing'!I58</f>
        <v>0</v>
      </c>
      <c r="J58" s="37">
        <f>'[7]C-Existing'!J58</f>
        <v>12485093.290000003</v>
      </c>
      <c r="K58" s="37">
        <f>'[7]C-Existing'!K58</f>
        <v>115590.75000000001</v>
      </c>
      <c r="L58" s="37">
        <f>'[7]C-Existing'!L58</f>
        <v>115590.75000000001</v>
      </c>
      <c r="M58" s="37">
        <f>'[7]C-Existing'!M58</f>
        <v>372305</v>
      </c>
      <c r="N58" s="37">
        <f>'[7]C-Existing'!N58</f>
        <v>0</v>
      </c>
      <c r="O58" s="37">
        <f>'[7]C-Existing'!O58</f>
        <v>315875</v>
      </c>
      <c r="P58" s="37">
        <f>'[7]C-Existing'!P58</f>
        <v>115590.75000000001</v>
      </c>
      <c r="Q58" s="37">
        <f>'[7]C-Existing'!Q58</f>
        <v>200284.25</v>
      </c>
      <c r="R58" s="37">
        <f>'[7]C-Existing'!R58</f>
        <v>0</v>
      </c>
      <c r="S58" s="37">
        <f>'[7]C-Existing'!S58</f>
        <v>12284809.039999995</v>
      </c>
      <c r="T58" s="37">
        <f>'[7]C-Existing'!T58</f>
        <v>12284809.039999995</v>
      </c>
      <c r="U58" s="37">
        <f>'[7]C-Existing'!U58</f>
        <v>1</v>
      </c>
      <c r="V58" s="37">
        <f>'[7]C-Existing'!V58</f>
        <v>100609.04342858335</v>
      </c>
      <c r="W58" s="37">
        <f>'[7]C-Existing'!W58</f>
        <v>0</v>
      </c>
      <c r="X58" s="37">
        <f>'[7]C-Existing'!X58</f>
        <v>209</v>
      </c>
      <c r="Y58" s="37">
        <f>'[7]C-Existing'!Y58</f>
        <v>0</v>
      </c>
      <c r="Z58" s="37">
        <f>'[7]C-Existing'!Z58</f>
        <v>0</v>
      </c>
      <c r="AA58" s="37">
        <f>'[7]C-Existing'!AA58</f>
        <v>0</v>
      </c>
      <c r="AB58" s="37">
        <f>'[7]C-Existing'!AB58</f>
        <v>0</v>
      </c>
      <c r="AC58" s="37">
        <f>'[7]C-Existing'!AC58</f>
        <v>270</v>
      </c>
      <c r="AD58" s="37">
        <f>'[7]C-Existing'!AD58</f>
        <v>0</v>
      </c>
      <c r="AE58" s="56">
        <f>'[7]C-Existing'!AE58</f>
        <v>9.6699999999999994E-2</v>
      </c>
      <c r="AF58" s="37">
        <f>'[7]C-Existing'!AF58</f>
        <v>-14982.111948000022</v>
      </c>
      <c r="AG58" s="37">
        <f>'[7]C-Existing'!AG58</f>
        <v>0</v>
      </c>
      <c r="AH58" s="37">
        <f>'[7]C-Existing'!AH58</f>
        <v>0</v>
      </c>
      <c r="AI58" s="37">
        <f>'[7]C-Existing'!AI58</f>
        <v>665</v>
      </c>
      <c r="AJ58" s="37">
        <f>'[7]C-Existing'!AJ58</f>
        <v>176890</v>
      </c>
      <c r="AK58" s="37">
        <f>'[7]C-Existing'!AK58</f>
        <v>0</v>
      </c>
      <c r="AL58" s="37">
        <f>'[7]C-Existing'!AL58</f>
        <v>0</v>
      </c>
      <c r="AM58" s="37">
        <f>'[7]C-Existing'!AM58</f>
        <v>0</v>
      </c>
      <c r="AN58" s="37">
        <f>'[7]C-Existing'!AN58</f>
        <v>0</v>
      </c>
      <c r="AO58" s="37"/>
      <c r="AP58" s="37"/>
      <c r="AQ58" s="37"/>
      <c r="AR58" s="37"/>
    </row>
    <row r="59" spans="1:44" x14ac:dyDescent="0.2">
      <c r="A59" s="1">
        <f t="shared" si="1"/>
        <v>3</v>
      </c>
      <c r="B59" s="101">
        <f t="shared" si="2"/>
        <v>44651</v>
      </c>
      <c r="C59" s="37">
        <f>'[7]C-Existing'!C59</f>
        <v>2024546.4100000004</v>
      </c>
      <c r="D59" s="37">
        <f>'[7]C-Existing'!D59</f>
        <v>93290673.49000001</v>
      </c>
      <c r="E59" s="37">
        <f>'[7]C-Existing'!E59</f>
        <v>0</v>
      </c>
      <c r="F59" s="37">
        <f>'[7]C-Existing'!F59</f>
        <v>0</v>
      </c>
      <c r="G59" s="37">
        <f>'[7]C-Existing'!G59</f>
        <v>1156</v>
      </c>
      <c r="H59" s="37">
        <f>'[7]C-Existing'!H59</f>
        <v>12284809.039999997</v>
      </c>
      <c r="I59" s="37">
        <f>'[7]C-Existing'!I59</f>
        <v>0</v>
      </c>
      <c r="J59" s="37">
        <f>'[7]C-Existing'!J59</f>
        <v>12284809.039999995</v>
      </c>
      <c r="K59" s="37">
        <f>'[7]C-Existing'!K59</f>
        <v>113736.46000000004</v>
      </c>
      <c r="L59" s="37">
        <f>'[7]C-Existing'!L59</f>
        <v>113736.46000000004</v>
      </c>
      <c r="M59" s="37">
        <f>'[7]C-Existing'!M59</f>
        <v>459724</v>
      </c>
      <c r="N59" s="37">
        <f>'[7]C-Existing'!N59</f>
        <v>0</v>
      </c>
      <c r="O59" s="37">
        <f>'[7]C-Existing'!O59</f>
        <v>378788.78</v>
      </c>
      <c r="P59" s="37">
        <f>'[7]C-Existing'!P59</f>
        <v>113736.46000000004</v>
      </c>
      <c r="Q59" s="37">
        <f>'[7]C-Existing'!Q59</f>
        <v>265052.31999999995</v>
      </c>
      <c r="R59" s="37">
        <f>'[7]C-Existing'!R59</f>
        <v>0</v>
      </c>
      <c r="S59" s="37">
        <f>'[7]C-Existing'!S59</f>
        <v>12019756.720000001</v>
      </c>
      <c r="T59" s="37">
        <f>'[7]C-Existing'!T59</f>
        <v>12019756.720000001</v>
      </c>
      <c r="U59" s="37">
        <f>'[7]C-Existing'!U59</f>
        <v>1</v>
      </c>
      <c r="V59" s="37">
        <f>'[7]C-Existing'!V59</f>
        <v>98995.086180666622</v>
      </c>
      <c r="W59" s="37">
        <f>'[7]C-Existing'!W59</f>
        <v>0</v>
      </c>
      <c r="X59" s="37">
        <f>'[7]C-Existing'!X59</f>
        <v>209</v>
      </c>
      <c r="Y59" s="37">
        <f>'[7]C-Existing'!Y59</f>
        <v>0</v>
      </c>
      <c r="Z59" s="37">
        <f>'[7]C-Existing'!Z59</f>
        <v>0</v>
      </c>
      <c r="AA59" s="37">
        <f>'[7]C-Existing'!AA59</f>
        <v>0</v>
      </c>
      <c r="AB59" s="37">
        <f>'[7]C-Existing'!AB59</f>
        <v>0</v>
      </c>
      <c r="AC59" s="37">
        <f>'[7]C-Existing'!AC59</f>
        <v>357</v>
      </c>
      <c r="AD59" s="37">
        <f>'[7]C-Existing'!AD59</f>
        <v>0</v>
      </c>
      <c r="AE59" s="56">
        <f>'[7]C-Existing'!AE59</f>
        <v>9.6699999999999994E-2</v>
      </c>
      <c r="AF59" s="37">
        <f>'[7]C-Existing'!AF59</f>
        <v>-14741.770848000011</v>
      </c>
      <c r="AG59" s="37">
        <f>'[7]C-Existing'!AG59</f>
        <v>0</v>
      </c>
      <c r="AH59" s="37">
        <f>'[7]C-Existing'!AH59</f>
        <v>0</v>
      </c>
      <c r="AI59" s="37">
        <f>'[7]C-Existing'!AI59</f>
        <v>799</v>
      </c>
      <c r="AJ59" s="37">
        <f>'[7]C-Existing'!AJ59</f>
        <v>211797.78</v>
      </c>
      <c r="AK59" s="37">
        <f>'[7]C-Existing'!AK59</f>
        <v>0</v>
      </c>
      <c r="AL59" s="37">
        <f>'[7]C-Existing'!AL59</f>
        <v>0</v>
      </c>
      <c r="AM59" s="37">
        <f>'[7]C-Existing'!AM59</f>
        <v>0</v>
      </c>
      <c r="AN59" s="37">
        <f>'[7]C-Existing'!AN59</f>
        <v>0</v>
      </c>
      <c r="AO59" s="37"/>
      <c r="AP59" s="37"/>
      <c r="AQ59" s="37"/>
      <c r="AR59" s="37"/>
    </row>
    <row r="60" spans="1:44" x14ac:dyDescent="0.2">
      <c r="A60" s="1">
        <f t="shared" si="1"/>
        <v>4</v>
      </c>
      <c r="B60" s="101">
        <f t="shared" si="2"/>
        <v>44681</v>
      </c>
      <c r="C60" s="37">
        <f>'[7]C-Existing'!C60</f>
        <v>2274802.3600000003</v>
      </c>
      <c r="D60" s="37">
        <f>'[7]C-Existing'!D60</f>
        <v>95565475.850000009</v>
      </c>
      <c r="E60" s="37">
        <f>'[7]C-Existing'!E60</f>
        <v>0</v>
      </c>
      <c r="F60" s="37">
        <f>'[7]C-Existing'!F60</f>
        <v>0</v>
      </c>
      <c r="G60" s="37">
        <f>'[7]C-Existing'!G60</f>
        <v>1419</v>
      </c>
      <c r="H60" s="37">
        <f>'[7]C-Existing'!H60</f>
        <v>12019756.720000001</v>
      </c>
      <c r="I60" s="37">
        <f>'[7]C-Existing'!I60</f>
        <v>0</v>
      </c>
      <c r="J60" s="37">
        <f>'[7]C-Existing'!J60</f>
        <v>12019756.720000001</v>
      </c>
      <c r="K60" s="37">
        <f>'[7]C-Existing'!K60</f>
        <v>111282.51999999999</v>
      </c>
      <c r="L60" s="37">
        <f>'[7]C-Existing'!L60</f>
        <v>111282.51999999999</v>
      </c>
      <c r="M60" s="37">
        <f>'[7]C-Existing'!M60</f>
        <v>555921</v>
      </c>
      <c r="N60" s="37">
        <f>'[7]C-Existing'!N60</f>
        <v>0</v>
      </c>
      <c r="O60" s="37">
        <f>'[7]C-Existing'!O60</f>
        <v>463125</v>
      </c>
      <c r="P60" s="37">
        <f>'[7]C-Existing'!P60</f>
        <v>111282.51999999999</v>
      </c>
      <c r="Q60" s="37">
        <f>'[7]C-Existing'!Q60</f>
        <v>351842.47999999992</v>
      </c>
      <c r="R60" s="37">
        <f>'[7]C-Existing'!R60</f>
        <v>0</v>
      </c>
      <c r="S60" s="37">
        <f>'[7]C-Existing'!S60</f>
        <v>11667914.239999998</v>
      </c>
      <c r="T60" s="37">
        <f>'[7]C-Existing'!T60</f>
        <v>11667914.239999998</v>
      </c>
      <c r="U60" s="37">
        <f>'[7]C-Existing'!U60</f>
        <v>1</v>
      </c>
      <c r="V60" s="37">
        <f>'[7]C-Existing'!V60</f>
        <v>96859.206235333331</v>
      </c>
      <c r="W60" s="37">
        <f>'[7]C-Existing'!W60</f>
        <v>0</v>
      </c>
      <c r="X60" s="37">
        <f>'[7]C-Existing'!X60</f>
        <v>209</v>
      </c>
      <c r="Y60" s="37">
        <f>'[7]C-Existing'!Y60</f>
        <v>0</v>
      </c>
      <c r="Z60" s="37">
        <f>'[7]C-Existing'!Z60</f>
        <v>0</v>
      </c>
      <c r="AA60" s="37">
        <f>'[7]C-Existing'!AA60</f>
        <v>0</v>
      </c>
      <c r="AB60" s="37">
        <f>'[7]C-Existing'!AB60</f>
        <v>0</v>
      </c>
      <c r="AC60" s="37">
        <f>'[7]C-Existing'!AC60</f>
        <v>444</v>
      </c>
      <c r="AD60" s="37">
        <f>'[7]C-Existing'!AD60</f>
        <v>0</v>
      </c>
      <c r="AE60" s="56">
        <f>'[7]C-Existing'!AE60</f>
        <v>9.6699999999999994E-2</v>
      </c>
      <c r="AF60" s="37">
        <f>'[7]C-Existing'!AF60</f>
        <v>-14423.708064000019</v>
      </c>
      <c r="AG60" s="37">
        <f>'[7]C-Existing'!AG60</f>
        <v>0</v>
      </c>
      <c r="AH60" s="37">
        <f>'[7]C-Existing'!AH60</f>
        <v>0</v>
      </c>
      <c r="AI60" s="37">
        <f>'[7]C-Existing'!AI60</f>
        <v>975</v>
      </c>
      <c r="AJ60" s="37">
        <f>'[7]C-Existing'!AJ60</f>
        <v>259350</v>
      </c>
      <c r="AK60" s="37">
        <f>'[7]C-Existing'!AK60</f>
        <v>0</v>
      </c>
      <c r="AL60" s="37">
        <f>'[7]C-Existing'!AL60</f>
        <v>0</v>
      </c>
      <c r="AM60" s="37">
        <f>'[7]C-Existing'!AM60</f>
        <v>0</v>
      </c>
      <c r="AN60" s="37">
        <f>'[7]C-Existing'!AN60</f>
        <v>0</v>
      </c>
      <c r="AO60" s="37"/>
      <c r="AP60" s="37"/>
      <c r="AQ60" s="37"/>
      <c r="AR60" s="37"/>
    </row>
    <row r="61" spans="1:44" x14ac:dyDescent="0.2">
      <c r="A61" s="1">
        <f t="shared" si="1"/>
        <v>5</v>
      </c>
      <c r="B61" s="101">
        <f t="shared" si="2"/>
        <v>44712</v>
      </c>
      <c r="C61" s="37">
        <f>'[7]C-Existing'!C61</f>
        <v>2719612.3999999994</v>
      </c>
      <c r="D61" s="37">
        <f>'[7]C-Existing'!D61</f>
        <v>98285088.250000015</v>
      </c>
      <c r="E61" s="37">
        <f>'[7]C-Existing'!E61</f>
        <v>0</v>
      </c>
      <c r="F61" s="37">
        <f>'[7]C-Existing'!F61</f>
        <v>0</v>
      </c>
      <c r="G61" s="37">
        <f>'[7]C-Existing'!G61</f>
        <v>2030</v>
      </c>
      <c r="H61" s="37">
        <f>'[7]C-Existing'!H61</f>
        <v>11667914.239999998</v>
      </c>
      <c r="I61" s="37">
        <f>'[7]C-Existing'!I61</f>
        <v>0</v>
      </c>
      <c r="J61" s="37">
        <f>'[7]C-Existing'!J61</f>
        <v>11667914.239999998</v>
      </c>
      <c r="K61" s="37">
        <f>'[7]C-Existing'!K61</f>
        <v>108025.06000000001</v>
      </c>
      <c r="L61" s="37">
        <f>'[7]C-Existing'!L61</f>
        <v>108025.06000000001</v>
      </c>
      <c r="M61" s="37">
        <f>'[7]C-Existing'!M61</f>
        <v>794276</v>
      </c>
      <c r="N61" s="37">
        <f>'[7]C-Existing'!N61</f>
        <v>0</v>
      </c>
      <c r="O61" s="37">
        <f>'[7]C-Existing'!O61</f>
        <v>660725</v>
      </c>
      <c r="P61" s="37">
        <f>'[7]C-Existing'!P61</f>
        <v>108025.06000000001</v>
      </c>
      <c r="Q61" s="37">
        <f>'[7]C-Existing'!Q61</f>
        <v>552699.94000000006</v>
      </c>
      <c r="R61" s="37">
        <f>'[7]C-Existing'!R61</f>
        <v>0</v>
      </c>
      <c r="S61" s="37">
        <f>'[7]C-Existing'!S61</f>
        <v>11115214.300000001</v>
      </c>
      <c r="T61" s="37">
        <f>'[7]C-Existing'!T61</f>
        <v>11115214.300000001</v>
      </c>
      <c r="U61" s="37">
        <f>'[7]C-Existing'!U61</f>
        <v>1</v>
      </c>
      <c r="V61" s="37">
        <f>'[7]C-Existing'!V61</f>
        <v>94023.942250666645</v>
      </c>
      <c r="W61" s="37">
        <f>'[7]C-Existing'!W61</f>
        <v>0</v>
      </c>
      <c r="X61" s="37">
        <f>'[7]C-Existing'!X61</f>
        <v>209</v>
      </c>
      <c r="Y61" s="37">
        <f>'[7]C-Existing'!Y61</f>
        <v>0</v>
      </c>
      <c r="Z61" s="37">
        <f>'[7]C-Existing'!Z61</f>
        <v>0</v>
      </c>
      <c r="AA61" s="37">
        <f>'[7]C-Existing'!AA61</f>
        <v>0</v>
      </c>
      <c r="AB61" s="37">
        <f>'[7]C-Existing'!AB61</f>
        <v>0</v>
      </c>
      <c r="AC61" s="37">
        <f>'[7]C-Existing'!AC61</f>
        <v>639</v>
      </c>
      <c r="AD61" s="37">
        <f>'[7]C-Existing'!AD61</f>
        <v>0</v>
      </c>
      <c r="AE61" s="56">
        <f>'[7]C-Existing'!AE61</f>
        <v>9.6699999999999994E-2</v>
      </c>
      <c r="AF61" s="37">
        <f>'[7]C-Existing'!AF61</f>
        <v>-14001.497088000015</v>
      </c>
      <c r="AG61" s="37">
        <f>'[7]C-Existing'!AG61</f>
        <v>0</v>
      </c>
      <c r="AH61" s="37">
        <f>'[7]C-Existing'!AH61</f>
        <v>0</v>
      </c>
      <c r="AI61" s="37">
        <f>'[7]C-Existing'!AI61</f>
        <v>1391</v>
      </c>
      <c r="AJ61" s="37">
        <f>'[7]C-Existing'!AJ61</f>
        <v>370006</v>
      </c>
      <c r="AK61" s="37">
        <f>'[7]C-Existing'!AK61</f>
        <v>0</v>
      </c>
      <c r="AL61" s="37">
        <f>'[7]C-Existing'!AL61</f>
        <v>0</v>
      </c>
      <c r="AM61" s="37">
        <f>'[7]C-Existing'!AM61</f>
        <v>0</v>
      </c>
      <c r="AN61" s="37">
        <f>'[7]C-Existing'!AN61</f>
        <v>0</v>
      </c>
      <c r="AO61" s="37"/>
      <c r="AP61" s="37"/>
      <c r="AQ61" s="37"/>
      <c r="AR61" s="37"/>
    </row>
    <row r="62" spans="1:44" x14ac:dyDescent="0.2">
      <c r="A62" s="1">
        <f t="shared" si="1"/>
        <v>6</v>
      </c>
      <c r="B62" s="101">
        <f t="shared" si="2"/>
        <v>44742</v>
      </c>
      <c r="C62" s="37">
        <f>'[7]C-Existing'!C62</f>
        <v>2666412.4699999993</v>
      </c>
      <c r="D62" s="37">
        <f>'[7]C-Existing'!D62</f>
        <v>100951500.72000001</v>
      </c>
      <c r="E62" s="37">
        <f>'[7]C-Existing'!E62</f>
        <v>0</v>
      </c>
      <c r="F62" s="37">
        <f>'[7]C-Existing'!F62</f>
        <v>0</v>
      </c>
      <c r="G62" s="37">
        <f>'[7]C-Existing'!G62</f>
        <v>2274</v>
      </c>
      <c r="H62" s="37">
        <f>'[7]C-Existing'!H62</f>
        <v>11115214.300000001</v>
      </c>
      <c r="I62" s="37">
        <f>'[7]C-Existing'!I62</f>
        <v>0</v>
      </c>
      <c r="J62" s="37">
        <f>'[7]C-Existing'!J62</f>
        <v>11115214.300000001</v>
      </c>
      <c r="K62" s="37">
        <f>'[7]C-Existing'!K62</f>
        <v>102907.98999999998</v>
      </c>
      <c r="L62" s="37">
        <f>'[7]C-Existing'!L62</f>
        <v>102907.98999999998</v>
      </c>
      <c r="M62" s="37">
        <f>'[7]C-Existing'!M62</f>
        <v>889960</v>
      </c>
      <c r="N62" s="37">
        <f>'[7]C-Existing'!N62</f>
        <v>0</v>
      </c>
      <c r="O62" s="37">
        <f>'[7]C-Existing'!O62</f>
        <v>735287.29999999993</v>
      </c>
      <c r="P62" s="37">
        <f>'[7]C-Existing'!P62</f>
        <v>102907.98999999998</v>
      </c>
      <c r="Q62" s="37">
        <f>'[7]C-Existing'!Q62</f>
        <v>632379.31000000017</v>
      </c>
      <c r="R62" s="37">
        <f>'[7]C-Existing'!R62</f>
        <v>0</v>
      </c>
      <c r="S62" s="37">
        <f>'[7]C-Existing'!S62</f>
        <v>10482834.990000002</v>
      </c>
      <c r="T62" s="37">
        <f>'[7]C-Existing'!T62</f>
        <v>10482834.990000002</v>
      </c>
      <c r="U62" s="37">
        <f>'[7]C-Existing'!U62</f>
        <v>1</v>
      </c>
      <c r="V62" s="37">
        <f>'[7]C-Existing'!V62</f>
        <v>89570.101900833324</v>
      </c>
      <c r="W62" s="37">
        <f>'[7]C-Existing'!W62</f>
        <v>0</v>
      </c>
      <c r="X62" s="37">
        <f>'[7]C-Existing'!X62</f>
        <v>209</v>
      </c>
      <c r="Y62" s="37">
        <f>'[7]C-Existing'!Y62</f>
        <v>0</v>
      </c>
      <c r="Z62" s="37">
        <f>'[7]C-Existing'!Z62</f>
        <v>0</v>
      </c>
      <c r="AA62" s="37">
        <f>'[7]C-Existing'!AA62</f>
        <v>0</v>
      </c>
      <c r="AB62" s="37">
        <f>'[7]C-Existing'!AB62</f>
        <v>0</v>
      </c>
      <c r="AC62" s="37">
        <f>'[7]C-Existing'!AC62</f>
        <v>725</v>
      </c>
      <c r="AD62" s="37">
        <f>'[7]C-Existing'!AD62</f>
        <v>0</v>
      </c>
      <c r="AE62" s="56">
        <f>'[7]C-Existing'!AE62</f>
        <v>9.6699999999999994E-2</v>
      </c>
      <c r="AF62" s="37">
        <f>'[7]C-Existing'!AF62</f>
        <v>-13338.257160000017</v>
      </c>
      <c r="AG62" s="37">
        <f>'[7]C-Existing'!AG62</f>
        <v>0</v>
      </c>
      <c r="AH62" s="37">
        <f>'[7]C-Existing'!AH62</f>
        <v>0</v>
      </c>
      <c r="AI62" s="37">
        <f>'[7]C-Existing'!AI62</f>
        <v>1549</v>
      </c>
      <c r="AJ62" s="37">
        <f>'[7]C-Existing'!AJ62</f>
        <v>411537.6</v>
      </c>
      <c r="AK62" s="37">
        <f>'[7]C-Existing'!AK62</f>
        <v>0</v>
      </c>
      <c r="AL62" s="37">
        <f>'[7]C-Existing'!AL62</f>
        <v>0</v>
      </c>
      <c r="AM62" s="37">
        <f>'[7]C-Existing'!AM62</f>
        <v>0</v>
      </c>
      <c r="AN62" s="37">
        <f>'[7]C-Existing'!AN62</f>
        <v>0</v>
      </c>
      <c r="AO62" s="37"/>
      <c r="AP62" s="37"/>
      <c r="AQ62" s="37"/>
      <c r="AR62" s="37"/>
    </row>
    <row r="63" spans="1:44" x14ac:dyDescent="0.2">
      <c r="A63" s="1">
        <f t="shared" si="1"/>
        <v>7</v>
      </c>
      <c r="B63" s="101">
        <f t="shared" si="2"/>
        <v>44773</v>
      </c>
      <c r="C63" s="37">
        <f>'[7]C-Existing'!C63</f>
        <v>2642037.09</v>
      </c>
      <c r="D63" s="37">
        <f>'[7]C-Existing'!D63</f>
        <v>103593537.81000002</v>
      </c>
      <c r="E63" s="37">
        <f>'[7]C-Existing'!E63</f>
        <v>0</v>
      </c>
      <c r="F63" s="37">
        <f>'[7]C-Existing'!F63</f>
        <v>0</v>
      </c>
      <c r="G63" s="37">
        <f>'[7]C-Existing'!G63</f>
        <v>2718</v>
      </c>
      <c r="H63" s="37">
        <f>'[7]C-Existing'!H63</f>
        <v>10482834.990000002</v>
      </c>
      <c r="I63" s="37">
        <f>'[7]C-Existing'!I63</f>
        <v>0</v>
      </c>
      <c r="J63" s="37">
        <f>'[7]C-Existing'!J63</f>
        <v>10482834.990000002</v>
      </c>
      <c r="K63" s="37">
        <f>'[7]C-Existing'!K63</f>
        <v>97053.239999999976</v>
      </c>
      <c r="L63" s="37">
        <f>'[7]C-Existing'!L63</f>
        <v>97053.239999999976</v>
      </c>
      <c r="M63" s="37">
        <f>'[7]C-Existing'!M63</f>
        <v>1051916</v>
      </c>
      <c r="N63" s="37">
        <f>'[7]C-Existing'!N63</f>
        <v>0</v>
      </c>
      <c r="O63" s="37">
        <f>'[7]C-Existing'!O63</f>
        <v>859847.43</v>
      </c>
      <c r="P63" s="37">
        <f>'[7]C-Existing'!P63</f>
        <v>97053.239999999976</v>
      </c>
      <c r="Q63" s="37">
        <f>'[7]C-Existing'!Q63</f>
        <v>762794.19000000006</v>
      </c>
      <c r="R63" s="37">
        <f>'[7]C-Existing'!R63</f>
        <v>0</v>
      </c>
      <c r="S63" s="37">
        <f>'[7]C-Existing'!S63</f>
        <v>9720040.799999997</v>
      </c>
      <c r="T63" s="37">
        <f>'[7]C-Existing'!T63</f>
        <v>9720040.799999997</v>
      </c>
      <c r="U63" s="37">
        <f>'[7]C-Existing'!U63</f>
        <v>1</v>
      </c>
      <c r="V63" s="37">
        <f>'[7]C-Existing'!V63</f>
        <v>84474.178627750007</v>
      </c>
      <c r="W63" s="37">
        <f>'[7]C-Existing'!W63</f>
        <v>0</v>
      </c>
      <c r="X63" s="37">
        <f>'[7]C-Existing'!X63</f>
        <v>209</v>
      </c>
      <c r="Y63" s="37">
        <f>'[7]C-Existing'!Y63</f>
        <v>0</v>
      </c>
      <c r="Z63" s="37">
        <f>'[7]C-Existing'!Z63</f>
        <v>0</v>
      </c>
      <c r="AA63" s="37">
        <f>'[7]C-Existing'!AA63</f>
        <v>0</v>
      </c>
      <c r="AB63" s="37">
        <f>'[7]C-Existing'!AB63</f>
        <v>0</v>
      </c>
      <c r="AC63" s="37">
        <f>'[7]C-Existing'!AC63</f>
        <v>907</v>
      </c>
      <c r="AD63" s="37">
        <f>'[7]C-Existing'!AD63</f>
        <v>0</v>
      </c>
      <c r="AE63" s="56">
        <f>'[7]C-Existing'!AE63</f>
        <v>9.6699999999999994E-2</v>
      </c>
      <c r="AF63" s="37">
        <f>'[7]C-Existing'!AF63</f>
        <v>-12579.401988000018</v>
      </c>
      <c r="AG63" s="37">
        <f>'[7]C-Existing'!AG63</f>
        <v>0</v>
      </c>
      <c r="AH63" s="37">
        <f>'[7]C-Existing'!AH63</f>
        <v>0</v>
      </c>
      <c r="AI63" s="37">
        <f>'[7]C-Existing'!AI63</f>
        <v>1811</v>
      </c>
      <c r="AJ63" s="37">
        <f>'[7]C-Existing'!AJ63</f>
        <v>481348.43</v>
      </c>
      <c r="AK63" s="37">
        <f>'[7]C-Existing'!AK63</f>
        <v>0</v>
      </c>
      <c r="AL63" s="37">
        <f>'[7]C-Existing'!AL63</f>
        <v>0</v>
      </c>
      <c r="AM63" s="37">
        <f>'[7]C-Existing'!AM63</f>
        <v>0</v>
      </c>
      <c r="AN63" s="37">
        <f>'[7]C-Existing'!AN63</f>
        <v>0</v>
      </c>
      <c r="AO63" s="37"/>
      <c r="AP63" s="37"/>
      <c r="AQ63" s="37"/>
      <c r="AR63" s="37"/>
    </row>
    <row r="64" spans="1:44" x14ac:dyDescent="0.2">
      <c r="A64" s="1">
        <f t="shared" si="1"/>
        <v>8</v>
      </c>
      <c r="B64" s="101">
        <f t="shared" si="2"/>
        <v>44804</v>
      </c>
      <c r="C64" s="37">
        <f>'[7]C-Existing'!C64</f>
        <v>2431158.0999999996</v>
      </c>
      <c r="D64" s="37">
        <f>'[7]C-Existing'!D64</f>
        <v>106024695.91000001</v>
      </c>
      <c r="E64" s="37">
        <f>'[7]C-Existing'!E64</f>
        <v>0</v>
      </c>
      <c r="F64" s="37">
        <f>'[7]C-Existing'!F64</f>
        <v>0</v>
      </c>
      <c r="G64" s="37">
        <f>'[7]C-Existing'!G64</f>
        <v>2666</v>
      </c>
      <c r="H64" s="37">
        <f>'[7]C-Existing'!H64</f>
        <v>9720040.799999997</v>
      </c>
      <c r="I64" s="37">
        <f>'[7]C-Existing'!I64</f>
        <v>0</v>
      </c>
      <c r="J64" s="37">
        <f>'[7]C-Existing'!J64</f>
        <v>9720040.799999997</v>
      </c>
      <c r="K64" s="37">
        <f>'[7]C-Existing'!K64</f>
        <v>89991.05</v>
      </c>
      <c r="L64" s="37">
        <f>'[7]C-Existing'!L64</f>
        <v>89991.05</v>
      </c>
      <c r="M64" s="37">
        <f>'[7]C-Existing'!M64</f>
        <v>1025620</v>
      </c>
      <c r="N64" s="37">
        <f>'[7]C-Existing'!N64</f>
        <v>0</v>
      </c>
      <c r="O64" s="37">
        <f>'[7]C-Existing'!O64</f>
        <v>836475</v>
      </c>
      <c r="P64" s="37">
        <f>'[7]C-Existing'!P64</f>
        <v>89991.05</v>
      </c>
      <c r="Q64" s="37">
        <f>'[7]C-Existing'!Q64</f>
        <v>746483.95000000019</v>
      </c>
      <c r="R64" s="37">
        <f>'[7]C-Existing'!R64</f>
        <v>0</v>
      </c>
      <c r="S64" s="37">
        <f>'[7]C-Existing'!S64</f>
        <v>8973556.8499999996</v>
      </c>
      <c r="T64" s="37">
        <f>'[7]C-Existing'!T64</f>
        <v>8973556.8499999996</v>
      </c>
      <c r="U64" s="37">
        <f>'[7]C-Existing'!U64</f>
        <v>1</v>
      </c>
      <c r="V64" s="37">
        <f>'[7]C-Existing'!V64</f>
        <v>78327.328779999967</v>
      </c>
      <c r="W64" s="37">
        <f>'[7]C-Existing'!W64</f>
        <v>0</v>
      </c>
      <c r="X64" s="37">
        <f>'[7]C-Existing'!X64</f>
        <v>209</v>
      </c>
      <c r="Y64" s="37">
        <f>'[7]C-Existing'!Y64</f>
        <v>0</v>
      </c>
      <c r="Z64" s="37">
        <f>'[7]C-Existing'!Z64</f>
        <v>0</v>
      </c>
      <c r="AA64" s="37">
        <f>'[7]C-Existing'!AA64</f>
        <v>0</v>
      </c>
      <c r="AB64" s="37">
        <f>'[7]C-Existing'!AB64</f>
        <v>0</v>
      </c>
      <c r="AC64" s="37">
        <f>'[7]C-Existing'!AC64</f>
        <v>905</v>
      </c>
      <c r="AD64" s="37">
        <f>'[7]C-Existing'!AD64</f>
        <v>0</v>
      </c>
      <c r="AE64" s="56">
        <f>'[7]C-Existing'!AE64</f>
        <v>9.6699999999999994E-2</v>
      </c>
      <c r="AF64" s="37">
        <f>'[7]C-Existing'!AF64</f>
        <v>-11664.048960000011</v>
      </c>
      <c r="AG64" s="37">
        <f>'[7]C-Existing'!AG64</f>
        <v>0</v>
      </c>
      <c r="AH64" s="37">
        <f>'[7]C-Existing'!AH64</f>
        <v>0</v>
      </c>
      <c r="AI64" s="37">
        <f>'[7]C-Existing'!AI64</f>
        <v>1761</v>
      </c>
      <c r="AJ64" s="37">
        <f>'[7]C-Existing'!AJ64</f>
        <v>468426</v>
      </c>
      <c r="AK64" s="37">
        <f>'[7]C-Existing'!AK64</f>
        <v>0</v>
      </c>
      <c r="AL64" s="37">
        <f>'[7]C-Existing'!AL64</f>
        <v>0</v>
      </c>
      <c r="AM64" s="37">
        <f>'[7]C-Existing'!AM64</f>
        <v>0</v>
      </c>
      <c r="AN64" s="37">
        <f>'[7]C-Existing'!AN64</f>
        <v>0</v>
      </c>
      <c r="AO64" s="37"/>
      <c r="AP64" s="37"/>
      <c r="AQ64" s="37"/>
      <c r="AR64" s="37"/>
    </row>
    <row r="65" spans="1:44" x14ac:dyDescent="0.2">
      <c r="A65" s="1">
        <f t="shared" si="1"/>
        <v>9</v>
      </c>
      <c r="B65" s="101">
        <f t="shared" si="2"/>
        <v>44834</v>
      </c>
      <c r="C65" s="37">
        <f>'[7]C-Existing'!C65</f>
        <v>2069527.3600000003</v>
      </c>
      <c r="D65" s="37">
        <f>'[7]C-Existing'!D65</f>
        <v>108094223.27000001</v>
      </c>
      <c r="E65" s="37">
        <f>'[7]C-Existing'!E65</f>
        <v>0</v>
      </c>
      <c r="F65" s="37">
        <f>'[7]C-Existing'!F65</f>
        <v>0</v>
      </c>
      <c r="G65" s="37">
        <f>'[7]C-Existing'!G65</f>
        <v>2643</v>
      </c>
      <c r="H65" s="37">
        <f>'[7]C-Existing'!H65</f>
        <v>8973556.8499999996</v>
      </c>
      <c r="I65" s="37">
        <f>'[7]C-Existing'!I65</f>
        <v>0</v>
      </c>
      <c r="J65" s="37">
        <f>'[7]C-Existing'!J65</f>
        <v>8973556.8499999996</v>
      </c>
      <c r="K65" s="37">
        <f>'[7]C-Existing'!K65</f>
        <v>83079.889999999985</v>
      </c>
      <c r="L65" s="37">
        <f>'[7]C-Existing'!L65</f>
        <v>83079.889999999985</v>
      </c>
      <c r="M65" s="37">
        <f>'[7]C-Existing'!M65</f>
        <v>1016025</v>
      </c>
      <c r="N65" s="37">
        <f>'[7]C-Existing'!N65</f>
        <v>0</v>
      </c>
      <c r="O65" s="37">
        <f>'[7]C-Existing'!O65</f>
        <v>803717.53</v>
      </c>
      <c r="P65" s="37">
        <f>'[7]C-Existing'!P65</f>
        <v>83079.889999999985</v>
      </c>
      <c r="Q65" s="37">
        <f>'[7]C-Existing'!Q65</f>
        <v>720637.6399999999</v>
      </c>
      <c r="R65" s="37">
        <f>'[7]C-Existing'!R65</f>
        <v>0</v>
      </c>
      <c r="S65" s="37">
        <f>'[7]C-Existing'!S65</f>
        <v>8252919.209999999</v>
      </c>
      <c r="T65" s="37">
        <f>'[7]C-Existing'!T65</f>
        <v>8252919.209999999</v>
      </c>
      <c r="U65" s="37">
        <f>'[7]C-Existing'!U65</f>
        <v>1</v>
      </c>
      <c r="V65" s="37">
        <f>'[7]C-Existing'!V65</f>
        <v>72311.912282916659</v>
      </c>
      <c r="W65" s="37">
        <f>'[7]C-Existing'!W65</f>
        <v>0</v>
      </c>
      <c r="X65" s="37">
        <f>'[7]C-Existing'!X65</f>
        <v>209</v>
      </c>
      <c r="Y65" s="37">
        <f>'[7]C-Existing'!Y65</f>
        <v>0</v>
      </c>
      <c r="Z65" s="37">
        <f>'[7]C-Existing'!Z65</f>
        <v>0</v>
      </c>
      <c r="AA65" s="37">
        <f>'[7]C-Existing'!AA65</f>
        <v>0</v>
      </c>
      <c r="AB65" s="37">
        <f>'[7]C-Existing'!AB65</f>
        <v>0</v>
      </c>
      <c r="AC65" s="37">
        <f>'[7]C-Existing'!AC65</f>
        <v>951</v>
      </c>
      <c r="AD65" s="37">
        <f>'[7]C-Existing'!AD65</f>
        <v>0</v>
      </c>
      <c r="AE65" s="56">
        <f>'[7]C-Existing'!AE65</f>
        <v>9.6699999999999994E-2</v>
      </c>
      <c r="AF65" s="37">
        <f>'[7]C-Existing'!AF65</f>
        <v>-10768.268220000013</v>
      </c>
      <c r="AG65" s="37">
        <f>'[7]C-Existing'!AG65</f>
        <v>0</v>
      </c>
      <c r="AH65" s="37">
        <f>'[7]C-Existing'!AH65</f>
        <v>0</v>
      </c>
      <c r="AI65" s="37">
        <f>'[7]C-Existing'!AI65</f>
        <v>1692</v>
      </c>
      <c r="AJ65" s="37">
        <f>'[7]C-Existing'!AJ65</f>
        <v>449797.1</v>
      </c>
      <c r="AK65" s="37">
        <f>'[7]C-Existing'!AK65</f>
        <v>0</v>
      </c>
      <c r="AL65" s="37">
        <f>'[7]C-Existing'!AL65</f>
        <v>0</v>
      </c>
      <c r="AM65" s="37">
        <f>'[7]C-Existing'!AM65</f>
        <v>0</v>
      </c>
      <c r="AN65" s="37">
        <f>'[7]C-Existing'!AN65</f>
        <v>0</v>
      </c>
      <c r="AO65" s="37"/>
      <c r="AP65" s="37"/>
      <c r="AQ65" s="37"/>
      <c r="AR65" s="37"/>
    </row>
    <row r="66" spans="1:44" x14ac:dyDescent="0.2">
      <c r="A66" s="1">
        <f t="shared" si="1"/>
        <v>10</v>
      </c>
      <c r="B66" s="101">
        <f t="shared" si="2"/>
        <v>44865</v>
      </c>
      <c r="C66" s="37">
        <f>'[7]C-Existing'!C66</f>
        <v>1670090.3899999997</v>
      </c>
      <c r="D66" s="37">
        <f>'[7]C-Existing'!D66</f>
        <v>109764313.66000001</v>
      </c>
      <c r="E66" s="37">
        <f>'[7]C-Existing'!E66</f>
        <v>0</v>
      </c>
      <c r="F66" s="37">
        <f>'[7]C-Existing'!F66</f>
        <v>0</v>
      </c>
      <c r="G66" s="37">
        <f>'[7]C-Existing'!G66</f>
        <v>2432</v>
      </c>
      <c r="H66" s="37">
        <f>'[7]C-Existing'!H66</f>
        <v>8252919.209999999</v>
      </c>
      <c r="I66" s="37">
        <f>'[7]C-Existing'!I66</f>
        <v>0</v>
      </c>
      <c r="J66" s="37">
        <f>'[7]C-Existing'!J66</f>
        <v>8252919.209999999</v>
      </c>
      <c r="K66" s="37">
        <f>'[7]C-Existing'!K66</f>
        <v>76408.009999999995</v>
      </c>
      <c r="L66" s="37">
        <f>'[7]C-Existing'!L66</f>
        <v>76408.009999999995</v>
      </c>
      <c r="M66" s="37">
        <f>'[7]C-Existing'!M66</f>
        <v>893456</v>
      </c>
      <c r="N66" s="37">
        <f>'[7]C-Existing'!N66</f>
        <v>0</v>
      </c>
      <c r="O66" s="37">
        <f>'[7]C-Existing'!O66</f>
        <v>613626.16</v>
      </c>
      <c r="P66" s="37">
        <f>'[7]C-Existing'!P66</f>
        <v>76408.009999999995</v>
      </c>
      <c r="Q66" s="37">
        <f>'[7]C-Existing'!Q66</f>
        <v>537218.14999999991</v>
      </c>
      <c r="R66" s="37">
        <f>'[7]C-Existing'!R66</f>
        <v>0</v>
      </c>
      <c r="S66" s="37">
        <f>'[7]C-Existing'!S66</f>
        <v>7715701.0600000005</v>
      </c>
      <c r="T66" s="37">
        <f>'[7]C-Existing'!T66</f>
        <v>7715701.0600000005</v>
      </c>
      <c r="U66" s="37">
        <f>'[7]C-Existing'!U66</f>
        <v>1</v>
      </c>
      <c r="V66" s="37">
        <f>'[7]C-Existing'!V66</f>
        <v>66504.773967249988</v>
      </c>
      <c r="W66" s="37">
        <f>'[7]C-Existing'!W66</f>
        <v>0</v>
      </c>
      <c r="X66" s="37">
        <f>'[7]C-Existing'!X66</f>
        <v>209</v>
      </c>
      <c r="Y66" s="37">
        <f>'[7]C-Existing'!Y66</f>
        <v>0</v>
      </c>
      <c r="Z66" s="37">
        <f>'[7]C-Existing'!Z66</f>
        <v>0</v>
      </c>
      <c r="AA66" s="37">
        <f>'[7]C-Existing'!AA66</f>
        <v>0</v>
      </c>
      <c r="AB66" s="37">
        <f>'[7]C-Existing'!AB66</f>
        <v>0</v>
      </c>
      <c r="AC66" s="37">
        <f>'[7]C-Existing'!AC66</f>
        <v>1140</v>
      </c>
      <c r="AD66" s="37">
        <f>'[7]C-Existing'!AD66</f>
        <v>0</v>
      </c>
      <c r="AE66" s="56">
        <f>'[7]C-Existing'!AE66</f>
        <v>9.6699999999999994E-2</v>
      </c>
      <c r="AF66" s="37">
        <f>'[7]C-Existing'!AF66</f>
        <v>-9903.5030520000109</v>
      </c>
      <c r="AG66" s="37">
        <f>'[7]C-Existing'!AG66</f>
        <v>0</v>
      </c>
      <c r="AH66" s="37">
        <f>'[7]C-Existing'!AH66</f>
        <v>0</v>
      </c>
      <c r="AI66" s="37">
        <f>'[7]C-Existing'!AI66</f>
        <v>1292</v>
      </c>
      <c r="AJ66" s="37">
        <f>'[7]C-Existing'!AJ66</f>
        <v>343426.26</v>
      </c>
      <c r="AK66" s="37">
        <f>'[7]C-Existing'!AK66</f>
        <v>0</v>
      </c>
      <c r="AL66" s="37">
        <f>'[7]C-Existing'!AL66</f>
        <v>0</v>
      </c>
      <c r="AM66" s="37">
        <f>'[7]C-Existing'!AM66</f>
        <v>0</v>
      </c>
      <c r="AN66" s="37">
        <f>'[7]C-Existing'!AN66</f>
        <v>0</v>
      </c>
      <c r="AO66" s="37"/>
      <c r="AP66" s="37"/>
      <c r="AQ66" s="37"/>
      <c r="AR66" s="37"/>
    </row>
    <row r="67" spans="1:44" x14ac:dyDescent="0.2">
      <c r="A67" s="1">
        <f t="shared" si="1"/>
        <v>11</v>
      </c>
      <c r="B67" s="101">
        <f t="shared" si="2"/>
        <v>44895</v>
      </c>
      <c r="C67" s="37">
        <f>'[7]C-Existing'!C67</f>
        <v>1049708.8499999999</v>
      </c>
      <c r="D67" s="37">
        <f>'[7]C-Existing'!D67</f>
        <v>110814022.51000001</v>
      </c>
      <c r="E67" s="37">
        <f>'[7]C-Existing'!E67</f>
        <v>0</v>
      </c>
      <c r="F67" s="37">
        <f>'[7]C-Existing'!F67</f>
        <v>0</v>
      </c>
      <c r="G67" s="37">
        <f>'[7]C-Existing'!G67</f>
        <v>2070</v>
      </c>
      <c r="H67" s="37">
        <f>'[7]C-Existing'!H67</f>
        <v>7715701.0599999987</v>
      </c>
      <c r="I67" s="37">
        <f>'[7]C-Existing'!I67</f>
        <v>0</v>
      </c>
      <c r="J67" s="37">
        <f>'[7]C-Existing'!J67</f>
        <v>7715701.0600000005</v>
      </c>
      <c r="K67" s="37">
        <f>'[7]C-Existing'!K67</f>
        <v>71434.28</v>
      </c>
      <c r="L67" s="37">
        <f>'[7]C-Existing'!L67</f>
        <v>71434.28</v>
      </c>
      <c r="M67" s="37">
        <f>'[7]C-Existing'!M67</f>
        <v>706876</v>
      </c>
      <c r="N67" s="37">
        <f>'[7]C-Existing'!N67</f>
        <v>0</v>
      </c>
      <c r="O67" s="37">
        <f>'[7]C-Existing'!O67</f>
        <v>482511.82</v>
      </c>
      <c r="P67" s="37">
        <f>'[7]C-Existing'!P67</f>
        <v>71434.28</v>
      </c>
      <c r="Q67" s="37">
        <f>'[7]C-Existing'!Q67</f>
        <v>411077.53999999992</v>
      </c>
      <c r="R67" s="37">
        <f>'[7]C-Existing'!R67</f>
        <v>0</v>
      </c>
      <c r="S67" s="37">
        <f>'[7]C-Existing'!S67</f>
        <v>7304623.5200000014</v>
      </c>
      <c r="T67" s="37">
        <f>'[7]C-Existing'!T67</f>
        <v>7304623.5200000014</v>
      </c>
      <c r="U67" s="37">
        <f>'[7]C-Existing'!U67</f>
        <v>1</v>
      </c>
      <c r="V67" s="37">
        <f>'[7]C-Existing'!V67</f>
        <v>62175.691041833328</v>
      </c>
      <c r="W67" s="37">
        <f>'[7]C-Existing'!W67</f>
        <v>0</v>
      </c>
      <c r="X67" s="37">
        <f>'[7]C-Existing'!X67</f>
        <v>209</v>
      </c>
      <c r="Y67" s="37">
        <f>'[7]C-Existing'!Y67</f>
        <v>0</v>
      </c>
      <c r="Z67" s="37">
        <f>'[7]C-Existing'!Z67</f>
        <v>0</v>
      </c>
      <c r="AA67" s="37">
        <f>'[7]C-Existing'!AA67</f>
        <v>0</v>
      </c>
      <c r="AB67" s="37">
        <f>'[7]C-Existing'!AB67</f>
        <v>0</v>
      </c>
      <c r="AC67" s="37">
        <f>'[7]C-Existing'!AC67</f>
        <v>1054</v>
      </c>
      <c r="AD67" s="37">
        <f>'[7]C-Existing'!AD67</f>
        <v>0</v>
      </c>
      <c r="AE67" s="56">
        <f>'[7]C-Existing'!AE67</f>
        <v>9.6699999999999994E-2</v>
      </c>
      <c r="AF67" s="37">
        <f>'[7]C-Existing'!AF67</f>
        <v>-9258.8412720000124</v>
      </c>
      <c r="AG67" s="37">
        <f>'[7]C-Existing'!AG67</f>
        <v>0</v>
      </c>
      <c r="AH67" s="37">
        <f>'[7]C-Existing'!AH67</f>
        <v>0</v>
      </c>
      <c r="AI67" s="37">
        <f>'[7]C-Existing'!AI67</f>
        <v>1016</v>
      </c>
      <c r="AJ67" s="37">
        <f>'[7]C-Existing'!AJ67</f>
        <v>270167.82</v>
      </c>
      <c r="AK67" s="37">
        <f>'[7]C-Existing'!AK67</f>
        <v>0</v>
      </c>
      <c r="AL67" s="37">
        <f>'[7]C-Existing'!AL67</f>
        <v>0</v>
      </c>
      <c r="AM67" s="37">
        <f>'[7]C-Existing'!AM67</f>
        <v>0</v>
      </c>
      <c r="AN67" s="37">
        <f>'[7]C-Existing'!AN67</f>
        <v>0</v>
      </c>
      <c r="AO67" s="37"/>
      <c r="AP67" s="37"/>
      <c r="AQ67" s="37"/>
      <c r="AR67" s="37"/>
    </row>
    <row r="68" spans="1:44" x14ac:dyDescent="0.2">
      <c r="A68" s="1">
        <f t="shared" si="1"/>
        <v>12</v>
      </c>
      <c r="B68" s="101">
        <f t="shared" si="2"/>
        <v>44926</v>
      </c>
      <c r="C68" s="37">
        <f>'[7]C-Existing'!C68</f>
        <v>928965.98999999976</v>
      </c>
      <c r="D68" s="37">
        <f>'[7]C-Existing'!D68</f>
        <v>111742988.5</v>
      </c>
      <c r="E68" s="37">
        <f>'[7]C-Existing'!E68</f>
        <v>0</v>
      </c>
      <c r="F68" s="37">
        <f>'[7]C-Existing'!F68</f>
        <v>0</v>
      </c>
      <c r="G68" s="37">
        <f>'[7]C-Existing'!G68</f>
        <v>1669</v>
      </c>
      <c r="H68" s="37">
        <f>'[7]C-Existing'!H68</f>
        <v>7304623.5200000014</v>
      </c>
      <c r="I68" s="37">
        <f>'[7]C-Existing'!I68</f>
        <v>0</v>
      </c>
      <c r="J68" s="37">
        <f>'[7]C-Existing'!J68</f>
        <v>7304623.5200000014</v>
      </c>
      <c r="K68" s="37">
        <f>'[7]C-Existing'!K68</f>
        <v>67628.38</v>
      </c>
      <c r="L68" s="37">
        <f>'[7]C-Existing'!L68</f>
        <v>67628.38</v>
      </c>
      <c r="M68" s="37">
        <f>'[7]C-Existing'!M68</f>
        <v>567207</v>
      </c>
      <c r="N68" s="37">
        <f>'[7]C-Existing'!N68</f>
        <v>0</v>
      </c>
      <c r="O68" s="37">
        <f>'[7]C-Existing'!O68</f>
        <v>389975</v>
      </c>
      <c r="P68" s="37">
        <f>'[7]C-Existing'!P68</f>
        <v>67628.38</v>
      </c>
      <c r="Q68" s="37">
        <f>'[7]C-Existing'!Q68</f>
        <v>322346.62</v>
      </c>
      <c r="R68" s="37">
        <f>'[7]C-Existing'!R68</f>
        <v>0</v>
      </c>
      <c r="S68" s="37">
        <f>'[7]C-Existing'!S68</f>
        <v>6982276.8999999994</v>
      </c>
      <c r="T68" s="37">
        <f>'[7]C-Existing'!T68</f>
        <v>6982276.8999999994</v>
      </c>
      <c r="U68" s="37">
        <f>'[7]C-Existing'!U68</f>
        <v>1</v>
      </c>
      <c r="V68" s="37">
        <f>'[7]C-Existing'!V68</f>
        <v>58863.091198666669</v>
      </c>
      <c r="W68" s="37">
        <f>'[7]C-Existing'!W68</f>
        <v>0</v>
      </c>
      <c r="X68" s="37">
        <f>'[7]C-Existing'!X68</f>
        <v>209</v>
      </c>
      <c r="Y68" s="37">
        <f>'[7]C-Existing'!Y68</f>
        <v>0</v>
      </c>
      <c r="Z68" s="37">
        <f>'[7]C-Existing'!Z68</f>
        <v>0</v>
      </c>
      <c r="AA68" s="37">
        <f>'[7]C-Existing'!AA68</f>
        <v>0</v>
      </c>
      <c r="AB68" s="37">
        <f>'[7]C-Existing'!AB68</f>
        <v>0</v>
      </c>
      <c r="AC68" s="37">
        <f>'[7]C-Existing'!AC68</f>
        <v>848</v>
      </c>
      <c r="AD68" s="37">
        <f>'[7]C-Existing'!AD68</f>
        <v>0</v>
      </c>
      <c r="AE68" s="56">
        <f>'[7]C-Existing'!AE68</f>
        <v>9.6699999999999994E-2</v>
      </c>
      <c r="AF68" s="37">
        <f>'[7]C-Existing'!AF68</f>
        <v>-8765.5482240000129</v>
      </c>
      <c r="AG68" s="37">
        <f>'[7]C-Existing'!AG68</f>
        <v>0</v>
      </c>
      <c r="AH68" s="37">
        <f>'[7]C-Existing'!AH68</f>
        <v>0</v>
      </c>
      <c r="AI68" s="37">
        <f>'[7]C-Existing'!AI68</f>
        <v>821</v>
      </c>
      <c r="AJ68" s="37">
        <f>'[7]C-Existing'!AJ68</f>
        <v>218386</v>
      </c>
      <c r="AK68" s="37">
        <f>'[7]C-Existing'!AK68</f>
        <v>0</v>
      </c>
      <c r="AL68" s="37">
        <f>'[7]C-Existing'!AL68</f>
        <v>0</v>
      </c>
      <c r="AM68" s="37">
        <f>'[7]C-Existing'!AM68</f>
        <v>0</v>
      </c>
      <c r="AN68" s="37">
        <f>'[7]C-Existing'!AN68</f>
        <v>0</v>
      </c>
      <c r="AO68" s="37"/>
      <c r="AP68" s="37"/>
      <c r="AQ68" s="37"/>
      <c r="AR68" s="37"/>
    </row>
    <row r="69" spans="1:44" x14ac:dyDescent="0.2">
      <c r="A69" s="1">
        <f t="shared" si="1"/>
        <v>1</v>
      </c>
      <c r="B69" s="101">
        <f t="shared" si="2"/>
        <v>44957</v>
      </c>
      <c r="C69" s="37">
        <f>'[7]C-Existing'!C69</f>
        <v>1147200.69</v>
      </c>
      <c r="D69" s="37">
        <f>'[7]C-Existing'!D69</f>
        <v>112890189.19</v>
      </c>
      <c r="E69" s="37">
        <f>'[7]C-Existing'!E69</f>
        <v>0</v>
      </c>
      <c r="F69" s="37">
        <f>'[7]C-Existing'!F69</f>
        <v>0</v>
      </c>
      <c r="G69" s="37">
        <f>'[7]C-Existing'!G69</f>
        <v>1048</v>
      </c>
      <c r="H69" s="37">
        <f>'[7]C-Existing'!H69</f>
        <v>6982276.8999999994</v>
      </c>
      <c r="I69" s="37">
        <f>'[7]C-Existing'!I69</f>
        <v>0</v>
      </c>
      <c r="J69" s="37">
        <f>'[7]C-Existing'!J69</f>
        <v>6982276.8999999994</v>
      </c>
      <c r="K69" s="37">
        <f>'[7]C-Existing'!K69</f>
        <v>64644.03</v>
      </c>
      <c r="L69" s="37">
        <f>'[7]C-Existing'!L69</f>
        <v>64644.03</v>
      </c>
      <c r="M69" s="37">
        <f>'[7]C-Existing'!M69</f>
        <v>356022</v>
      </c>
      <c r="N69" s="37">
        <f>'[7]C-Existing'!N69</f>
        <v>0</v>
      </c>
      <c r="O69" s="37">
        <f>'[7]C-Existing'!O69</f>
        <v>244625</v>
      </c>
      <c r="P69" s="37">
        <f>'[7]C-Existing'!P69</f>
        <v>64644.03</v>
      </c>
      <c r="Q69" s="37">
        <f>'[7]C-Existing'!Q69</f>
        <v>179980.97000000003</v>
      </c>
      <c r="R69" s="37">
        <f>'[7]C-Existing'!R69</f>
        <v>0</v>
      </c>
      <c r="S69" s="37">
        <f>'[7]C-Existing'!S69</f>
        <v>6802295.9300000006</v>
      </c>
      <c r="T69" s="37">
        <f>'[7]C-Existing'!T69</f>
        <v>6802295.9300000006</v>
      </c>
      <c r="U69" s="37">
        <f>'[7]C-Existing'!U69</f>
        <v>1</v>
      </c>
      <c r="V69" s="37">
        <f>'[7]C-Existing'!V69</f>
        <v>56265.514685833325</v>
      </c>
      <c r="W69" s="37">
        <f>'[7]C-Existing'!W69</f>
        <v>0</v>
      </c>
      <c r="X69" s="37">
        <f>'[7]C-Existing'!X69</f>
        <v>209</v>
      </c>
      <c r="Y69" s="37">
        <f>'[7]C-Existing'!Y69</f>
        <v>0</v>
      </c>
      <c r="Z69" s="37">
        <f>'[7]C-Existing'!Z69</f>
        <v>0</v>
      </c>
      <c r="AA69" s="37">
        <f>'[7]C-Existing'!AA69</f>
        <v>0</v>
      </c>
      <c r="AB69" s="37">
        <f>'[7]C-Existing'!AB69</f>
        <v>0</v>
      </c>
      <c r="AC69" s="37">
        <f>'[7]C-Existing'!AC69</f>
        <v>533</v>
      </c>
      <c r="AD69" s="37">
        <f>'[7]C-Existing'!AD69</f>
        <v>0</v>
      </c>
      <c r="AE69" s="56">
        <f>'[7]C-Existing'!AE69</f>
        <v>9.6699999999999994E-2</v>
      </c>
      <c r="AF69" s="37">
        <f>'[7]C-Existing'!AF69</f>
        <v>-8378.7322800000093</v>
      </c>
      <c r="AG69" s="37">
        <f>'[7]C-Existing'!AG69</f>
        <v>0</v>
      </c>
      <c r="AH69" s="37">
        <f>'[7]C-Existing'!AH69</f>
        <v>0</v>
      </c>
      <c r="AI69" s="37">
        <f>'[7]C-Existing'!AI69</f>
        <v>515</v>
      </c>
      <c r="AJ69" s="37">
        <f>'[7]C-Existing'!AJ69</f>
        <v>136990</v>
      </c>
      <c r="AK69" s="37">
        <f>'[7]C-Existing'!AK69</f>
        <v>0</v>
      </c>
      <c r="AL69" s="37">
        <f>'[7]C-Existing'!AL69</f>
        <v>0</v>
      </c>
      <c r="AM69" s="37">
        <f>'[7]C-Existing'!AM69</f>
        <v>0</v>
      </c>
      <c r="AN69" s="37">
        <f>'[7]C-Existing'!AN69</f>
        <v>0</v>
      </c>
      <c r="AO69" s="37"/>
      <c r="AP69" s="37"/>
      <c r="AQ69" s="37"/>
      <c r="AR69" s="37"/>
    </row>
    <row r="70" spans="1:44" x14ac:dyDescent="0.2">
      <c r="A70" s="1">
        <f t="shared" si="1"/>
        <v>2</v>
      </c>
      <c r="B70" s="101">
        <f t="shared" si="2"/>
        <v>44985</v>
      </c>
      <c r="C70" s="37">
        <f>'[7]C-Existing'!C70</f>
        <v>1417926.3099999994</v>
      </c>
      <c r="D70" s="37">
        <f>'[7]C-Existing'!D70</f>
        <v>114308115.5</v>
      </c>
      <c r="E70" s="37">
        <f>'[7]C-Existing'!E70</f>
        <v>0</v>
      </c>
      <c r="F70" s="37">
        <f>'[7]C-Existing'!F70</f>
        <v>0</v>
      </c>
      <c r="G70" s="37">
        <f>'[7]C-Existing'!G70</f>
        <v>931</v>
      </c>
      <c r="H70" s="37">
        <f>'[7]C-Existing'!H70</f>
        <v>6802295.9299999988</v>
      </c>
      <c r="I70" s="37">
        <f>'[7]C-Existing'!I70</f>
        <v>0</v>
      </c>
      <c r="J70" s="37">
        <f>'[7]C-Existing'!J70</f>
        <v>6802295.9300000006</v>
      </c>
      <c r="K70" s="37">
        <f>'[7]C-Existing'!K70</f>
        <v>62977.680000000008</v>
      </c>
      <c r="L70" s="37">
        <f>'[7]C-Existing'!L70</f>
        <v>62977.680000000008</v>
      </c>
      <c r="M70" s="37">
        <f>'[7]C-Existing'!M70</f>
        <v>316141</v>
      </c>
      <c r="N70" s="37">
        <f>'[7]C-Existing'!N70</f>
        <v>0</v>
      </c>
      <c r="O70" s="37">
        <f>'[7]C-Existing'!O70</f>
        <v>211774.33</v>
      </c>
      <c r="P70" s="37">
        <f>'[7]C-Existing'!P70</f>
        <v>62977.680000000008</v>
      </c>
      <c r="Q70" s="37">
        <f>'[7]C-Existing'!Q70</f>
        <v>148796.65000000002</v>
      </c>
      <c r="R70" s="37">
        <f>'[7]C-Existing'!R70</f>
        <v>0</v>
      </c>
      <c r="S70" s="37">
        <f>'[7]C-Existing'!S70</f>
        <v>6653499.2800000003</v>
      </c>
      <c r="T70" s="37">
        <f>'[7]C-Existing'!T70</f>
        <v>6653499.2800000003</v>
      </c>
      <c r="U70" s="37">
        <f>'[7]C-Existing'!U70</f>
        <v>1</v>
      </c>
      <c r="V70" s="37">
        <f>'[7]C-Existing'!V70</f>
        <v>54815.168035916664</v>
      </c>
      <c r="W70" s="37">
        <f>'[7]C-Existing'!W70</f>
        <v>0</v>
      </c>
      <c r="X70" s="37">
        <f>'[7]C-Existing'!X70</f>
        <v>209</v>
      </c>
      <c r="Y70" s="37">
        <f>'[7]C-Existing'!Y70</f>
        <v>0</v>
      </c>
      <c r="Z70" s="37">
        <f>'[7]C-Existing'!Z70</f>
        <v>0</v>
      </c>
      <c r="AA70" s="37">
        <f>'[7]C-Existing'!AA70</f>
        <v>0</v>
      </c>
      <c r="AB70" s="37">
        <f>'[7]C-Existing'!AB70</f>
        <v>0</v>
      </c>
      <c r="AC70" s="37">
        <f>'[7]C-Existing'!AC70</f>
        <v>485</v>
      </c>
      <c r="AD70" s="37">
        <f>'[7]C-Existing'!AD70</f>
        <v>0</v>
      </c>
      <c r="AE70" s="56">
        <f>'[7]C-Existing'!AE70</f>
        <v>9.6699999999999994E-2</v>
      </c>
      <c r="AF70" s="37">
        <f>'[7]C-Existing'!AF70</f>
        <v>-8162.7551160000103</v>
      </c>
      <c r="AG70" s="37">
        <f>'[7]C-Existing'!AG70</f>
        <v>0</v>
      </c>
      <c r="AH70" s="37">
        <f>'[7]C-Existing'!AH70</f>
        <v>0</v>
      </c>
      <c r="AI70" s="37">
        <f>'[7]C-Existing'!AI70</f>
        <v>446</v>
      </c>
      <c r="AJ70" s="37">
        <f>'[7]C-Existing'!AJ70</f>
        <v>118560.33</v>
      </c>
      <c r="AK70" s="37">
        <f>'[7]C-Existing'!AK70</f>
        <v>0</v>
      </c>
      <c r="AL70" s="37">
        <f>'[7]C-Existing'!AL70</f>
        <v>0</v>
      </c>
      <c r="AM70" s="37">
        <f>'[7]C-Existing'!AM70</f>
        <v>0</v>
      </c>
      <c r="AN70" s="37">
        <f>'[7]C-Existing'!AN70</f>
        <v>0</v>
      </c>
      <c r="AO70" s="37"/>
      <c r="AP70" s="37"/>
      <c r="AQ70" s="37"/>
      <c r="AR70" s="37"/>
    </row>
    <row r="71" spans="1:44" x14ac:dyDescent="0.2">
      <c r="A71" s="1">
        <f t="shared" si="1"/>
        <v>3</v>
      </c>
      <c r="B71" s="101">
        <f t="shared" si="2"/>
        <v>45016</v>
      </c>
      <c r="C71" s="37">
        <f>'[7]C-Existing'!C71</f>
        <v>2014423.6700000002</v>
      </c>
      <c r="D71" s="37">
        <f>'[7]C-Existing'!D71</f>
        <v>116322539.17</v>
      </c>
      <c r="E71" s="37">
        <f>'[7]C-Existing'!E71</f>
        <v>0</v>
      </c>
      <c r="F71" s="37">
        <f>'[7]C-Existing'!F71</f>
        <v>0</v>
      </c>
      <c r="G71" s="37">
        <f>'[7]C-Existing'!G71</f>
        <v>1146</v>
      </c>
      <c r="H71" s="37">
        <f>'[7]C-Existing'!H71</f>
        <v>6653499.2800000003</v>
      </c>
      <c r="I71" s="37">
        <f>'[7]C-Existing'!I71</f>
        <v>0</v>
      </c>
      <c r="J71" s="37">
        <f>'[7]C-Existing'!J71</f>
        <v>6653499.2800000003</v>
      </c>
      <c r="K71" s="37">
        <f>'[7]C-Existing'!K71</f>
        <v>61600.1</v>
      </c>
      <c r="L71" s="37">
        <f>'[7]C-Existing'!L71</f>
        <v>61600.1</v>
      </c>
      <c r="M71" s="37">
        <f>'[7]C-Existing'!M71</f>
        <v>386080</v>
      </c>
      <c r="N71" s="37">
        <f>'[7]C-Existing'!N71</f>
        <v>0</v>
      </c>
      <c r="O71" s="37">
        <f>'[7]C-Existing'!O71</f>
        <v>261725</v>
      </c>
      <c r="P71" s="37">
        <f>'[7]C-Existing'!P71</f>
        <v>61600.1</v>
      </c>
      <c r="Q71" s="37">
        <f>'[7]C-Existing'!Q71</f>
        <v>200124.89999999997</v>
      </c>
      <c r="R71" s="37">
        <f>'[7]C-Existing'!R71</f>
        <v>0</v>
      </c>
      <c r="S71" s="37">
        <f>'[7]C-Existing'!S71</f>
        <v>6453374.3799999999</v>
      </c>
      <c r="T71" s="37">
        <f>'[7]C-Existing'!T71</f>
        <v>6453374.3799999999</v>
      </c>
      <c r="U71" s="37">
        <f>'[7]C-Existing'!U71</f>
        <v>1</v>
      </c>
      <c r="V71" s="37">
        <f>'[7]C-Existing'!V71</f>
        <v>53616.115031333327</v>
      </c>
      <c r="W71" s="37">
        <f>'[7]C-Existing'!W71</f>
        <v>0</v>
      </c>
      <c r="X71" s="37">
        <f>'[7]C-Existing'!X71</f>
        <v>209</v>
      </c>
      <c r="Y71" s="37">
        <f>'[7]C-Existing'!Y71</f>
        <v>0</v>
      </c>
      <c r="Z71" s="37">
        <f>'[7]C-Existing'!Z71</f>
        <v>0</v>
      </c>
      <c r="AA71" s="37">
        <f>'[7]C-Existing'!AA71</f>
        <v>0</v>
      </c>
      <c r="AB71" s="37">
        <f>'[7]C-Existing'!AB71</f>
        <v>0</v>
      </c>
      <c r="AC71" s="37">
        <f>'[7]C-Existing'!AC71</f>
        <v>595</v>
      </c>
      <c r="AD71" s="37">
        <f>'[7]C-Existing'!AD71</f>
        <v>0</v>
      </c>
      <c r="AE71" s="56">
        <f>'[7]C-Existing'!AE71</f>
        <v>9.6699999999999994E-2</v>
      </c>
      <c r="AF71" s="37">
        <f>'[7]C-Existing'!AF71</f>
        <v>-7984.1991360000093</v>
      </c>
      <c r="AG71" s="37">
        <f>'[7]C-Existing'!AG71</f>
        <v>0</v>
      </c>
      <c r="AH71" s="37">
        <f>'[7]C-Existing'!AH71</f>
        <v>0</v>
      </c>
      <c r="AI71" s="37">
        <f>'[7]C-Existing'!AI71</f>
        <v>551</v>
      </c>
      <c r="AJ71" s="37">
        <f>'[7]C-Existing'!AJ71</f>
        <v>146566</v>
      </c>
      <c r="AK71" s="37">
        <f>'[7]C-Existing'!AK71</f>
        <v>0</v>
      </c>
      <c r="AL71" s="37">
        <f>'[7]C-Existing'!AL71</f>
        <v>0</v>
      </c>
      <c r="AM71" s="37">
        <f>'[7]C-Existing'!AM71</f>
        <v>0</v>
      </c>
      <c r="AN71" s="37">
        <f>'[7]C-Existing'!AN71</f>
        <v>0</v>
      </c>
      <c r="AO71" s="37"/>
      <c r="AP71" s="37"/>
      <c r="AQ71" s="37"/>
      <c r="AR71" s="37"/>
    </row>
    <row r="72" spans="1:44" x14ac:dyDescent="0.2">
      <c r="A72" s="1">
        <f t="shared" si="1"/>
        <v>4</v>
      </c>
      <c r="B72" s="101">
        <f t="shared" si="2"/>
        <v>45046</v>
      </c>
      <c r="C72" s="37">
        <f>'[7]C-Existing'!C72</f>
        <v>2263428.37</v>
      </c>
      <c r="D72" s="37">
        <f>'[7]C-Existing'!D72</f>
        <v>118585967.54000001</v>
      </c>
      <c r="E72" s="37">
        <f>'[7]C-Existing'!E72</f>
        <v>0</v>
      </c>
      <c r="F72" s="37">
        <f>'[7]C-Existing'!F72</f>
        <v>0</v>
      </c>
      <c r="G72" s="37">
        <f>'[7]C-Existing'!G72</f>
        <v>1421</v>
      </c>
      <c r="H72" s="37">
        <f>'[7]C-Existing'!H72</f>
        <v>6453374.3800000008</v>
      </c>
      <c r="I72" s="37">
        <f>'[7]C-Existing'!I72</f>
        <v>0</v>
      </c>
      <c r="J72" s="37">
        <f>'[7]C-Existing'!J72</f>
        <v>6453374.3799999999</v>
      </c>
      <c r="K72" s="37">
        <f>'[7]C-Existing'!K72</f>
        <v>59747.270000000004</v>
      </c>
      <c r="L72" s="37">
        <f>'[7]C-Existing'!L72</f>
        <v>59747.270000000004</v>
      </c>
      <c r="M72" s="37">
        <f>'[7]C-Existing'!M72</f>
        <v>477337</v>
      </c>
      <c r="N72" s="37">
        <f>'[7]C-Existing'!N72</f>
        <v>0</v>
      </c>
      <c r="O72" s="37">
        <f>'[7]C-Existing'!O72</f>
        <v>322050</v>
      </c>
      <c r="P72" s="37">
        <f>'[7]C-Existing'!P72</f>
        <v>59747.270000000004</v>
      </c>
      <c r="Q72" s="37">
        <f>'[7]C-Existing'!Q72</f>
        <v>262302.73</v>
      </c>
      <c r="R72" s="37">
        <f>'[7]C-Existing'!R72</f>
        <v>0</v>
      </c>
      <c r="S72" s="37">
        <f>'[7]C-Existing'!S72</f>
        <v>6191071.6500000004</v>
      </c>
      <c r="T72" s="37">
        <f>'[7]C-Existing'!T72</f>
        <v>6191071.6500000004</v>
      </c>
      <c r="U72" s="37">
        <f>'[7]C-Existing'!U72</f>
        <v>1</v>
      </c>
      <c r="V72" s="37">
        <f>'[7]C-Existing'!V72</f>
        <v>52003.441878833328</v>
      </c>
      <c r="W72" s="37">
        <f>'[7]C-Existing'!W72</f>
        <v>0</v>
      </c>
      <c r="X72" s="37">
        <f>'[7]C-Existing'!X72</f>
        <v>209</v>
      </c>
      <c r="Y72" s="37">
        <f>'[7]C-Existing'!Y72</f>
        <v>0</v>
      </c>
      <c r="Z72" s="37">
        <f>'[7]C-Existing'!Z72</f>
        <v>0</v>
      </c>
      <c r="AA72" s="37">
        <f>'[7]C-Existing'!AA72</f>
        <v>0</v>
      </c>
      <c r="AB72" s="37">
        <f>'[7]C-Existing'!AB72</f>
        <v>0</v>
      </c>
      <c r="AC72" s="37">
        <f>'[7]C-Existing'!AC72</f>
        <v>743</v>
      </c>
      <c r="AD72" s="37">
        <f>'[7]C-Existing'!AD72</f>
        <v>0</v>
      </c>
      <c r="AE72" s="56">
        <f>'[7]C-Existing'!AE72</f>
        <v>9.6699999999999994E-2</v>
      </c>
      <c r="AF72" s="37">
        <f>'[7]C-Existing'!AF72</f>
        <v>-7744.0492560000093</v>
      </c>
      <c r="AG72" s="37">
        <f>'[7]C-Existing'!AG72</f>
        <v>0</v>
      </c>
      <c r="AH72" s="37">
        <f>'[7]C-Existing'!AH72</f>
        <v>0</v>
      </c>
      <c r="AI72" s="37">
        <f>'[7]C-Existing'!AI72</f>
        <v>678</v>
      </c>
      <c r="AJ72" s="37">
        <f>'[7]C-Existing'!AJ72</f>
        <v>180348</v>
      </c>
      <c r="AK72" s="37">
        <f>'[7]C-Existing'!AK72</f>
        <v>0</v>
      </c>
      <c r="AL72" s="37">
        <f>'[7]C-Existing'!AL72</f>
        <v>0</v>
      </c>
      <c r="AM72" s="37">
        <f>'[7]C-Existing'!AM72</f>
        <v>0</v>
      </c>
      <c r="AN72" s="37">
        <f>'[7]C-Existing'!AN72</f>
        <v>0</v>
      </c>
      <c r="AO72" s="37"/>
      <c r="AP72" s="37"/>
      <c r="AQ72" s="37"/>
      <c r="AR72" s="37"/>
    </row>
    <row r="73" spans="1:44" x14ac:dyDescent="0.2">
      <c r="A73" s="1">
        <f t="shared" si="1"/>
        <v>5</v>
      </c>
      <c r="B73" s="101">
        <f t="shared" si="2"/>
        <v>45077</v>
      </c>
      <c r="C73" s="37">
        <f>'[7]C-Existing'!C73</f>
        <v>2706014.35</v>
      </c>
      <c r="D73" s="37">
        <f>'[7]C-Existing'!D73</f>
        <v>121291981.89</v>
      </c>
      <c r="E73" s="37">
        <f>'[7]C-Existing'!E73</f>
        <v>0</v>
      </c>
      <c r="F73" s="37">
        <f>'[7]C-Existing'!F73</f>
        <v>0</v>
      </c>
      <c r="G73" s="37">
        <f>'[7]C-Existing'!G73</f>
        <v>2013</v>
      </c>
      <c r="H73" s="37">
        <f>'[7]C-Existing'!H73</f>
        <v>6191071.6500000004</v>
      </c>
      <c r="I73" s="37">
        <f>'[7]C-Existing'!I73</f>
        <v>0</v>
      </c>
      <c r="J73" s="37">
        <f>'[7]C-Existing'!J73</f>
        <v>6191071.6500000004</v>
      </c>
      <c r="K73" s="37">
        <f>'[7]C-Existing'!K73</f>
        <v>57318.79</v>
      </c>
      <c r="L73" s="37">
        <f>'[7]C-Existing'!L73</f>
        <v>57318.79</v>
      </c>
      <c r="M73" s="37">
        <f>'[7]C-Existing'!M73</f>
        <v>677141</v>
      </c>
      <c r="N73" s="37">
        <f>'[7]C-Existing'!N73</f>
        <v>0</v>
      </c>
      <c r="O73" s="37">
        <f>'[7]C-Existing'!O73</f>
        <v>457900</v>
      </c>
      <c r="P73" s="37">
        <f>'[7]C-Existing'!P73</f>
        <v>57318.79</v>
      </c>
      <c r="Q73" s="37">
        <f>'[7]C-Existing'!Q73</f>
        <v>400581.20999999996</v>
      </c>
      <c r="R73" s="37">
        <f>'[7]C-Existing'!R73</f>
        <v>0</v>
      </c>
      <c r="S73" s="37">
        <f>'[7]C-Existing'!S73</f>
        <v>5790490.4400000004</v>
      </c>
      <c r="T73" s="37">
        <f>'[7]C-Existing'!T73</f>
        <v>5790490.4400000004</v>
      </c>
      <c r="U73" s="37">
        <f>'[7]C-Existing'!U73</f>
        <v>1</v>
      </c>
      <c r="V73" s="37">
        <f>'[7]C-Existing'!V73</f>
        <v>49889.719046249993</v>
      </c>
      <c r="W73" s="37">
        <f>'[7]C-Existing'!W73</f>
        <v>0</v>
      </c>
      <c r="X73" s="37">
        <f>'[7]C-Existing'!X73</f>
        <v>209</v>
      </c>
      <c r="Y73" s="37">
        <f>'[7]C-Existing'!Y73</f>
        <v>0</v>
      </c>
      <c r="Z73" s="37">
        <f>'[7]C-Existing'!Z73</f>
        <v>0</v>
      </c>
      <c r="AA73" s="37">
        <f>'[7]C-Existing'!AA73</f>
        <v>0</v>
      </c>
      <c r="AB73" s="37">
        <f>'[7]C-Existing'!AB73</f>
        <v>0</v>
      </c>
      <c r="AC73" s="37">
        <f>'[7]C-Existing'!AC73</f>
        <v>1049</v>
      </c>
      <c r="AD73" s="37">
        <f>'[7]C-Existing'!AD73</f>
        <v>0</v>
      </c>
      <c r="AE73" s="56">
        <f>'[7]C-Existing'!AE73</f>
        <v>9.6699999999999994E-2</v>
      </c>
      <c r="AF73" s="37">
        <f>'[7]C-Existing'!AF73</f>
        <v>-7429.2859800000087</v>
      </c>
      <c r="AG73" s="37">
        <f>'[7]C-Existing'!AG73</f>
        <v>0</v>
      </c>
      <c r="AH73" s="37">
        <f>'[7]C-Existing'!AH73</f>
        <v>0</v>
      </c>
      <c r="AI73" s="37">
        <f>'[7]C-Existing'!AI73</f>
        <v>964</v>
      </c>
      <c r="AJ73" s="37">
        <f>'[7]C-Existing'!AJ73</f>
        <v>256424</v>
      </c>
      <c r="AK73" s="37">
        <f>'[7]C-Existing'!AK73</f>
        <v>0</v>
      </c>
      <c r="AL73" s="37">
        <f>'[7]C-Existing'!AL73</f>
        <v>0</v>
      </c>
      <c r="AM73" s="37">
        <f>'[7]C-Existing'!AM73</f>
        <v>0</v>
      </c>
      <c r="AN73" s="37">
        <f>'[7]C-Existing'!AN73</f>
        <v>0</v>
      </c>
      <c r="AO73" s="37"/>
      <c r="AP73" s="37"/>
      <c r="AQ73" s="37"/>
      <c r="AR73" s="37"/>
    </row>
    <row r="74" spans="1:44" x14ac:dyDescent="0.2">
      <c r="A74" s="1">
        <f t="shared" si="1"/>
        <v>6</v>
      </c>
      <c r="B74" s="101">
        <f t="shared" si="2"/>
        <v>45107</v>
      </c>
      <c r="C74" s="37">
        <f>'[7]C-Existing'!C74</f>
        <v>2653080.4</v>
      </c>
      <c r="D74" s="37">
        <f>'[7]C-Existing'!D74</f>
        <v>123945062.29000001</v>
      </c>
      <c r="E74" s="37">
        <f>'[7]C-Existing'!E74</f>
        <v>0</v>
      </c>
      <c r="F74" s="37">
        <f>'[7]C-Existing'!F74</f>
        <v>0</v>
      </c>
      <c r="G74" s="37">
        <f>'[7]C-Existing'!G74</f>
        <v>2261</v>
      </c>
      <c r="H74" s="37">
        <f>'[7]C-Existing'!H74</f>
        <v>5790490.4400000004</v>
      </c>
      <c r="I74" s="37">
        <f>'[7]C-Existing'!I74</f>
        <v>0</v>
      </c>
      <c r="J74" s="37">
        <f>'[7]C-Existing'!J74</f>
        <v>5790490.4400000004</v>
      </c>
      <c r="K74" s="37">
        <f>'[7]C-Existing'!K74</f>
        <v>53610.090000000004</v>
      </c>
      <c r="L74" s="37">
        <f>'[7]C-Existing'!L74</f>
        <v>53610.090000000004</v>
      </c>
      <c r="M74" s="37">
        <f>'[7]C-Existing'!M74</f>
        <v>759829</v>
      </c>
      <c r="N74" s="37">
        <f>'[7]C-Existing'!N74</f>
        <v>0</v>
      </c>
      <c r="O74" s="37">
        <f>'[7]C-Existing'!O74</f>
        <v>513000</v>
      </c>
      <c r="P74" s="37">
        <f>'[7]C-Existing'!P74</f>
        <v>53610.090000000004</v>
      </c>
      <c r="Q74" s="37">
        <f>'[7]C-Existing'!Q74</f>
        <v>459389.90999999992</v>
      </c>
      <c r="R74" s="37">
        <f>'[7]C-Existing'!R74</f>
        <v>0</v>
      </c>
      <c r="S74" s="37">
        <f>'[7]C-Existing'!S74</f>
        <v>5331100.5299999993</v>
      </c>
      <c r="T74" s="37">
        <f>'[7]C-Existing'!T74</f>
        <v>5331100.5299999993</v>
      </c>
      <c r="U74" s="37">
        <f>'[7]C-Existing'!U74</f>
        <v>1</v>
      </c>
      <c r="V74" s="37">
        <f>'[7]C-Existing'!V74</f>
        <v>46661.702128999998</v>
      </c>
      <c r="W74" s="37">
        <f>'[7]C-Existing'!W74</f>
        <v>0</v>
      </c>
      <c r="X74" s="37">
        <f>'[7]C-Existing'!X74</f>
        <v>209</v>
      </c>
      <c r="Y74" s="37">
        <f>'[7]C-Existing'!Y74</f>
        <v>0</v>
      </c>
      <c r="Z74" s="37">
        <f>'[7]C-Existing'!Z74</f>
        <v>0</v>
      </c>
      <c r="AA74" s="37">
        <f>'[7]C-Existing'!AA74</f>
        <v>0</v>
      </c>
      <c r="AB74" s="37">
        <f>'[7]C-Existing'!AB74</f>
        <v>0</v>
      </c>
      <c r="AC74" s="37">
        <f>'[7]C-Existing'!AC74</f>
        <v>1181</v>
      </c>
      <c r="AD74" s="37">
        <f>'[7]C-Existing'!AD74</f>
        <v>0</v>
      </c>
      <c r="AE74" s="56">
        <f>'[7]C-Existing'!AE74</f>
        <v>9.6699999999999994E-2</v>
      </c>
      <c r="AF74" s="37">
        <f>'[7]C-Existing'!AF74</f>
        <v>-6948.5885280000084</v>
      </c>
      <c r="AG74" s="37">
        <f>'[7]C-Existing'!AG74</f>
        <v>0</v>
      </c>
      <c r="AH74" s="37">
        <f>'[7]C-Existing'!AH74</f>
        <v>0</v>
      </c>
      <c r="AI74" s="37">
        <f>'[7]C-Existing'!AI74</f>
        <v>1080</v>
      </c>
      <c r="AJ74" s="37">
        <f>'[7]C-Existing'!AJ74</f>
        <v>287280</v>
      </c>
      <c r="AK74" s="37">
        <f>'[7]C-Existing'!AK74</f>
        <v>0</v>
      </c>
      <c r="AL74" s="37">
        <f>'[7]C-Existing'!AL74</f>
        <v>0</v>
      </c>
      <c r="AM74" s="37">
        <f>'[7]C-Existing'!AM74</f>
        <v>0</v>
      </c>
      <c r="AN74" s="37">
        <f>'[7]C-Existing'!AN74</f>
        <v>0</v>
      </c>
      <c r="AO74" s="37"/>
      <c r="AP74" s="37"/>
      <c r="AQ74" s="37"/>
      <c r="AR74" s="37"/>
    </row>
    <row r="75" spans="1:44" x14ac:dyDescent="0.2">
      <c r="A75" s="1">
        <f t="shared" si="1"/>
        <v>7</v>
      </c>
      <c r="B75" s="101">
        <f t="shared" si="2"/>
        <v>45138</v>
      </c>
      <c r="C75" s="37">
        <f>'[7]C-Existing'!C75</f>
        <v>2628826.92</v>
      </c>
      <c r="D75" s="37">
        <f>'[7]C-Existing'!D75</f>
        <v>126573889.21000001</v>
      </c>
      <c r="E75" s="37">
        <f>'[7]C-Existing'!E75</f>
        <v>0</v>
      </c>
      <c r="F75" s="37">
        <f>'[7]C-Existing'!F75</f>
        <v>0</v>
      </c>
      <c r="G75" s="37">
        <f>'[7]C-Existing'!G75</f>
        <v>2709</v>
      </c>
      <c r="H75" s="37">
        <f>'[7]C-Existing'!H75</f>
        <v>5331100.5299999993</v>
      </c>
      <c r="I75" s="37">
        <f>'[7]C-Existing'!I75</f>
        <v>0</v>
      </c>
      <c r="J75" s="37">
        <f>'[7]C-Existing'!J75</f>
        <v>5331100.5299999993</v>
      </c>
      <c r="K75" s="37">
        <f>'[7]C-Existing'!K75</f>
        <v>49356.920000000006</v>
      </c>
      <c r="L75" s="37">
        <f>'[7]C-Existing'!L75</f>
        <v>49356.920000000006</v>
      </c>
      <c r="M75" s="37">
        <f>'[7]C-Existing'!M75</f>
        <v>910119</v>
      </c>
      <c r="N75" s="37">
        <f>'[7]C-Existing'!N75</f>
        <v>0</v>
      </c>
      <c r="O75" s="37">
        <f>'[7]C-Existing'!O75</f>
        <v>613813.43000000005</v>
      </c>
      <c r="P75" s="37">
        <f>'[7]C-Existing'!P75</f>
        <v>49356.920000000006</v>
      </c>
      <c r="Q75" s="37">
        <f>'[7]C-Existing'!Q75</f>
        <v>564456.51</v>
      </c>
      <c r="R75" s="37">
        <f>'[7]C-Existing'!R75</f>
        <v>0</v>
      </c>
      <c r="S75" s="37">
        <f>'[7]C-Existing'!S75</f>
        <v>4766644.0199999996</v>
      </c>
      <c r="T75" s="37">
        <f>'[7]C-Existing'!T75</f>
        <v>4766644.0199999996</v>
      </c>
      <c r="U75" s="37">
        <f>'[7]C-Existing'!U75</f>
        <v>1</v>
      </c>
      <c r="V75" s="37">
        <f>'[7]C-Existing'!V75</f>
        <v>42959.78510424999</v>
      </c>
      <c r="W75" s="37">
        <f>'[7]C-Existing'!W75</f>
        <v>0</v>
      </c>
      <c r="X75" s="37">
        <f>'[7]C-Existing'!X75</f>
        <v>209</v>
      </c>
      <c r="Y75" s="37">
        <f>'[7]C-Existing'!Y75</f>
        <v>0</v>
      </c>
      <c r="Z75" s="37">
        <f>'[7]C-Existing'!Z75</f>
        <v>0</v>
      </c>
      <c r="AA75" s="37">
        <f>'[7]C-Existing'!AA75</f>
        <v>0</v>
      </c>
      <c r="AB75" s="37">
        <f>'[7]C-Existing'!AB75</f>
        <v>0</v>
      </c>
      <c r="AC75" s="37">
        <f>'[7]C-Existing'!AC75</f>
        <v>1416</v>
      </c>
      <c r="AD75" s="37">
        <f>'[7]C-Existing'!AD75</f>
        <v>0</v>
      </c>
      <c r="AE75" s="56">
        <f>'[7]C-Existing'!AE75</f>
        <v>9.6699999999999994E-2</v>
      </c>
      <c r="AF75" s="37">
        <f>'[7]C-Existing'!AF75</f>
        <v>-6397.3206360000067</v>
      </c>
      <c r="AG75" s="37">
        <f>'[7]C-Existing'!AG75</f>
        <v>0</v>
      </c>
      <c r="AH75" s="37">
        <f>'[7]C-Existing'!AH75</f>
        <v>0</v>
      </c>
      <c r="AI75" s="37">
        <f>'[7]C-Existing'!AI75</f>
        <v>1293</v>
      </c>
      <c r="AJ75" s="37">
        <f>'[7]C-Existing'!AJ75</f>
        <v>343576.43</v>
      </c>
      <c r="AK75" s="37">
        <f>'[7]C-Existing'!AK75</f>
        <v>0</v>
      </c>
      <c r="AL75" s="37">
        <f>'[7]C-Existing'!AL75</f>
        <v>0</v>
      </c>
      <c r="AM75" s="37">
        <f>'[7]C-Existing'!AM75</f>
        <v>0</v>
      </c>
      <c r="AN75" s="37">
        <f>'[7]C-Existing'!AN75</f>
        <v>0</v>
      </c>
      <c r="AO75" s="37"/>
      <c r="AP75" s="37"/>
      <c r="AQ75" s="37"/>
      <c r="AR75" s="37"/>
    </row>
    <row r="76" spans="1:44" x14ac:dyDescent="0.2">
      <c r="A76" s="1">
        <f t="shared" si="1"/>
        <v>8</v>
      </c>
      <c r="B76" s="101">
        <f t="shared" si="2"/>
        <v>45169</v>
      </c>
      <c r="C76" s="37">
        <f>'[7]C-Existing'!C76</f>
        <v>2419002.2999999998</v>
      </c>
      <c r="D76" s="37">
        <f>'[7]C-Existing'!D76</f>
        <v>128992891.51000001</v>
      </c>
      <c r="E76" s="37">
        <f>'[7]C-Existing'!E76</f>
        <v>0</v>
      </c>
      <c r="F76" s="37">
        <f>'[7]C-Existing'!F76</f>
        <v>0</v>
      </c>
      <c r="G76" s="37">
        <f>'[7]C-Existing'!G76</f>
        <v>2650</v>
      </c>
      <c r="H76" s="37">
        <f>'[7]C-Existing'!H76</f>
        <v>4766644.0199999996</v>
      </c>
      <c r="I76" s="37">
        <f>'[7]C-Existing'!I76</f>
        <v>0</v>
      </c>
      <c r="J76" s="37">
        <f>'[7]C-Existing'!J76</f>
        <v>4766644.0199999996</v>
      </c>
      <c r="K76" s="37">
        <f>'[7]C-Existing'!K76</f>
        <v>44131.009999999995</v>
      </c>
      <c r="L76" s="37">
        <f>'[7]C-Existing'!L76</f>
        <v>44131.009999999995</v>
      </c>
      <c r="M76" s="37">
        <f>'[7]C-Existing'!M76</f>
        <v>886616</v>
      </c>
      <c r="N76" s="37">
        <f>'[7]C-Existing'!N76</f>
        <v>0</v>
      </c>
      <c r="O76" s="37">
        <f>'[7]C-Existing'!O76</f>
        <v>594225</v>
      </c>
      <c r="P76" s="37">
        <f>'[7]C-Existing'!P76</f>
        <v>44131.009999999995</v>
      </c>
      <c r="Q76" s="37">
        <f>'[7]C-Existing'!Q76</f>
        <v>550093.99</v>
      </c>
      <c r="R76" s="37">
        <f>'[7]C-Existing'!R76</f>
        <v>0</v>
      </c>
      <c r="S76" s="37">
        <f>'[7]C-Existing'!S76</f>
        <v>4216550.03</v>
      </c>
      <c r="T76" s="37">
        <f>'[7]C-Existing'!T76</f>
        <v>4216550.03</v>
      </c>
      <c r="U76" s="37">
        <f>'[7]C-Existing'!U76</f>
        <v>1</v>
      </c>
      <c r="V76" s="37">
        <f>'[7]C-Existing'!V76</f>
        <v>38411.20639449999</v>
      </c>
      <c r="W76" s="37">
        <f>'[7]C-Existing'!W76</f>
        <v>0</v>
      </c>
      <c r="X76" s="37">
        <f>'[7]C-Existing'!X76</f>
        <v>209</v>
      </c>
      <c r="Y76" s="37">
        <f>'[7]C-Existing'!Y76</f>
        <v>0</v>
      </c>
      <c r="Z76" s="37">
        <f>'[7]C-Existing'!Z76</f>
        <v>0</v>
      </c>
      <c r="AA76" s="37">
        <f>'[7]C-Existing'!AA76</f>
        <v>0</v>
      </c>
      <c r="AB76" s="37">
        <f>'[7]C-Existing'!AB76</f>
        <v>0</v>
      </c>
      <c r="AC76" s="37">
        <f>'[7]C-Existing'!AC76</f>
        <v>1399</v>
      </c>
      <c r="AD76" s="37">
        <f>'[7]C-Existing'!AD76</f>
        <v>0</v>
      </c>
      <c r="AE76" s="56">
        <f>'[7]C-Existing'!AE76</f>
        <v>9.6699999999999994E-2</v>
      </c>
      <c r="AF76" s="37">
        <f>'[7]C-Existing'!AF76</f>
        <v>-5719.9728240000059</v>
      </c>
      <c r="AG76" s="37">
        <f>'[7]C-Existing'!AG76</f>
        <v>0</v>
      </c>
      <c r="AH76" s="37">
        <f>'[7]C-Existing'!AH76</f>
        <v>0</v>
      </c>
      <c r="AI76" s="37">
        <f>'[7]C-Existing'!AI76</f>
        <v>1251</v>
      </c>
      <c r="AJ76" s="37">
        <f>'[7]C-Existing'!AJ76</f>
        <v>332766</v>
      </c>
      <c r="AK76" s="37">
        <f>'[7]C-Existing'!AK76</f>
        <v>0</v>
      </c>
      <c r="AL76" s="37">
        <f>'[7]C-Existing'!AL76</f>
        <v>0</v>
      </c>
      <c r="AM76" s="37">
        <f>'[7]C-Existing'!AM76</f>
        <v>0</v>
      </c>
      <c r="AN76" s="37">
        <f>'[7]C-Existing'!AN76</f>
        <v>0</v>
      </c>
      <c r="AO76" s="37"/>
      <c r="AP76" s="37"/>
      <c r="AQ76" s="37"/>
      <c r="AR76" s="37"/>
    </row>
    <row r="77" spans="1:44" x14ac:dyDescent="0.2">
      <c r="A77" s="1">
        <f t="shared" ref="A77:A140" si="3">MONTH(B77)</f>
        <v>9</v>
      </c>
      <c r="B77" s="101">
        <f t="shared" ref="B77:B140" si="4">EOMONTH(B76,1)</f>
        <v>45199</v>
      </c>
      <c r="C77" s="37">
        <f>'[7]C-Existing'!C77</f>
        <v>2059179.7299999997</v>
      </c>
      <c r="D77" s="37">
        <f>'[7]C-Existing'!D77</f>
        <v>131052071.24000001</v>
      </c>
      <c r="E77" s="37">
        <f>'[7]C-Existing'!E77</f>
        <v>0</v>
      </c>
      <c r="F77" s="37">
        <f>'[7]C-Existing'!F77</f>
        <v>0</v>
      </c>
      <c r="G77" s="37">
        <f>'[7]C-Existing'!G77</f>
        <v>2633</v>
      </c>
      <c r="H77" s="37">
        <f>'[7]C-Existing'!H77</f>
        <v>4216550.03</v>
      </c>
      <c r="I77" s="37">
        <f>'[7]C-Existing'!I77</f>
        <v>0</v>
      </c>
      <c r="J77" s="37">
        <f>'[7]C-Existing'!J77</f>
        <v>4216550.03</v>
      </c>
      <c r="K77" s="37">
        <f>'[7]C-Existing'!K77</f>
        <v>39038.089999999997</v>
      </c>
      <c r="L77" s="37">
        <f>'[7]C-Existing'!L77</f>
        <v>39038.089999999997</v>
      </c>
      <c r="M77" s="37">
        <f>'[7]C-Existing'!M77</f>
        <v>880403</v>
      </c>
      <c r="N77" s="37">
        <f>'[7]C-Existing'!N77</f>
        <v>0</v>
      </c>
      <c r="O77" s="37">
        <f>'[7]C-Existing'!O77</f>
        <v>589475</v>
      </c>
      <c r="P77" s="37">
        <f>'[7]C-Existing'!P77</f>
        <v>39038.089999999997</v>
      </c>
      <c r="Q77" s="37">
        <f>'[7]C-Existing'!Q77</f>
        <v>550436.91</v>
      </c>
      <c r="R77" s="37">
        <f>'[7]C-Existing'!R77</f>
        <v>0</v>
      </c>
      <c r="S77" s="37">
        <f>'[7]C-Existing'!S77</f>
        <v>3666113.1200000006</v>
      </c>
      <c r="T77" s="37">
        <f>'[7]C-Existing'!T77</f>
        <v>3666113.1200000006</v>
      </c>
      <c r="U77" s="37">
        <f>'[7]C-Existing'!U77</f>
        <v>1</v>
      </c>
      <c r="V77" s="37">
        <f>'[7]C-Existing'!V77</f>
        <v>33978.365658416667</v>
      </c>
      <c r="W77" s="37">
        <f>'[7]C-Existing'!W77</f>
        <v>0</v>
      </c>
      <c r="X77" s="37">
        <f>'[7]C-Existing'!X77</f>
        <v>209</v>
      </c>
      <c r="Y77" s="37">
        <f>'[7]C-Existing'!Y77</f>
        <v>0</v>
      </c>
      <c r="Z77" s="37">
        <f>'[7]C-Existing'!Z77</f>
        <v>0</v>
      </c>
      <c r="AA77" s="37">
        <f>'[7]C-Existing'!AA77</f>
        <v>0</v>
      </c>
      <c r="AB77" s="37">
        <f>'[7]C-Existing'!AB77</f>
        <v>0</v>
      </c>
      <c r="AC77" s="37">
        <f>'[7]C-Existing'!AC77</f>
        <v>1392</v>
      </c>
      <c r="AD77" s="37">
        <f>'[7]C-Existing'!AD77</f>
        <v>0</v>
      </c>
      <c r="AE77" s="56">
        <f>'[7]C-Existing'!AE77</f>
        <v>9.6699999999999994E-2</v>
      </c>
      <c r="AF77" s="37">
        <f>'[7]C-Existing'!AF77</f>
        <v>-5059.8600360000064</v>
      </c>
      <c r="AG77" s="37">
        <f>'[7]C-Existing'!AG77</f>
        <v>0</v>
      </c>
      <c r="AH77" s="37">
        <f>'[7]C-Existing'!AH77</f>
        <v>0</v>
      </c>
      <c r="AI77" s="37">
        <f>'[7]C-Existing'!AI77</f>
        <v>1241</v>
      </c>
      <c r="AJ77" s="37">
        <f>'[7]C-Existing'!AJ77</f>
        <v>330106</v>
      </c>
      <c r="AK77" s="37">
        <f>'[7]C-Existing'!AK77</f>
        <v>0</v>
      </c>
      <c r="AL77" s="37">
        <f>'[7]C-Existing'!AL77</f>
        <v>0</v>
      </c>
      <c r="AM77" s="37">
        <f>'[7]C-Existing'!AM77</f>
        <v>0</v>
      </c>
      <c r="AN77" s="37">
        <f>'[7]C-Existing'!AN77</f>
        <v>0</v>
      </c>
      <c r="AO77" s="37"/>
      <c r="AP77" s="37"/>
      <c r="AQ77" s="37"/>
      <c r="AR77" s="37"/>
    </row>
    <row r="78" spans="1:44" x14ac:dyDescent="0.2">
      <c r="A78" s="1">
        <f t="shared" si="3"/>
        <v>10</v>
      </c>
      <c r="B78" s="101">
        <f t="shared" si="4"/>
        <v>45230</v>
      </c>
      <c r="C78" s="37">
        <f>'[7]C-Existing'!C78</f>
        <v>1661739.93</v>
      </c>
      <c r="D78" s="37">
        <f>'[7]C-Existing'!D78</f>
        <v>132713811.17000002</v>
      </c>
      <c r="E78" s="37">
        <f>'[7]C-Existing'!E78</f>
        <v>0</v>
      </c>
      <c r="F78" s="37">
        <f>'[7]C-Existing'!F78</f>
        <v>0</v>
      </c>
      <c r="G78" s="37">
        <f>'[7]C-Existing'!G78</f>
        <v>2417</v>
      </c>
      <c r="H78" s="37">
        <f>'[7]C-Existing'!H78</f>
        <v>3666113.1200000006</v>
      </c>
      <c r="I78" s="37">
        <f>'[7]C-Existing'!I78</f>
        <v>0</v>
      </c>
      <c r="J78" s="37">
        <f>'[7]C-Existing'!J78</f>
        <v>3666113.1200000006</v>
      </c>
      <c r="K78" s="37">
        <f>'[7]C-Existing'!K78</f>
        <v>33941.97</v>
      </c>
      <c r="L78" s="37">
        <f>'[7]C-Existing'!L78</f>
        <v>33941.97</v>
      </c>
      <c r="M78" s="37">
        <f>'[7]C-Existing'!M78</f>
        <v>808393</v>
      </c>
      <c r="N78" s="37">
        <f>'[7]C-Existing'!N78</f>
        <v>0</v>
      </c>
      <c r="O78" s="37">
        <f>'[7]C-Existing'!O78</f>
        <v>541500</v>
      </c>
      <c r="P78" s="37">
        <f>'[7]C-Existing'!P78</f>
        <v>33941.97</v>
      </c>
      <c r="Q78" s="37">
        <f>'[7]C-Existing'!Q78</f>
        <v>507558.03</v>
      </c>
      <c r="R78" s="37">
        <f>'[7]C-Existing'!R78</f>
        <v>0</v>
      </c>
      <c r="S78" s="37">
        <f>'[7]C-Existing'!S78</f>
        <v>3158555.09</v>
      </c>
      <c r="T78" s="37">
        <f>'[7]C-Existing'!T78</f>
        <v>3158555.09</v>
      </c>
      <c r="U78" s="37">
        <f>'[7]C-Existing'!U78</f>
        <v>1</v>
      </c>
      <c r="V78" s="37">
        <f>'[7]C-Existing'!V78</f>
        <v>29542.761558666669</v>
      </c>
      <c r="W78" s="37">
        <f>'[7]C-Existing'!W78</f>
        <v>0</v>
      </c>
      <c r="X78" s="37">
        <f>'[7]C-Existing'!X78</f>
        <v>209</v>
      </c>
      <c r="Y78" s="37">
        <f>'[7]C-Existing'!Y78</f>
        <v>0</v>
      </c>
      <c r="Z78" s="37">
        <f>'[7]C-Existing'!Z78</f>
        <v>0</v>
      </c>
      <c r="AA78" s="37">
        <f>'[7]C-Existing'!AA78</f>
        <v>0</v>
      </c>
      <c r="AB78" s="37">
        <f>'[7]C-Existing'!AB78</f>
        <v>0</v>
      </c>
      <c r="AC78" s="37">
        <f>'[7]C-Existing'!AC78</f>
        <v>1277</v>
      </c>
      <c r="AD78" s="37">
        <f>'[7]C-Existing'!AD78</f>
        <v>0</v>
      </c>
      <c r="AE78" s="56">
        <f>'[7]C-Existing'!AE78</f>
        <v>9.6699999999999994E-2</v>
      </c>
      <c r="AF78" s="37">
        <f>'[7]C-Existing'!AF78</f>
        <v>-4399.3357440000054</v>
      </c>
      <c r="AG78" s="37">
        <f>'[7]C-Existing'!AG78</f>
        <v>0</v>
      </c>
      <c r="AH78" s="37">
        <f>'[7]C-Existing'!AH78</f>
        <v>0</v>
      </c>
      <c r="AI78" s="37">
        <f>'[7]C-Existing'!AI78</f>
        <v>1140</v>
      </c>
      <c r="AJ78" s="37">
        <f>'[7]C-Existing'!AJ78</f>
        <v>303240</v>
      </c>
      <c r="AK78" s="37">
        <f>'[7]C-Existing'!AK78</f>
        <v>0</v>
      </c>
      <c r="AL78" s="37">
        <f>'[7]C-Existing'!AL78</f>
        <v>0</v>
      </c>
      <c r="AM78" s="37">
        <f>'[7]C-Existing'!AM78</f>
        <v>0</v>
      </c>
      <c r="AN78" s="37">
        <f>'[7]C-Existing'!AN78</f>
        <v>0</v>
      </c>
      <c r="AO78" s="37"/>
      <c r="AP78" s="37"/>
      <c r="AQ78" s="37"/>
      <c r="AR78" s="37"/>
    </row>
    <row r="79" spans="1:44" x14ac:dyDescent="0.2">
      <c r="A79" s="1">
        <f t="shared" si="3"/>
        <v>11</v>
      </c>
      <c r="B79" s="101">
        <f t="shared" si="4"/>
        <v>45260</v>
      </c>
      <c r="C79" s="37">
        <f>'[7]C-Existing'!C79</f>
        <v>1044460.2999999999</v>
      </c>
      <c r="D79" s="37">
        <f>'[7]C-Existing'!D79</f>
        <v>133758271.47000001</v>
      </c>
      <c r="E79" s="37">
        <f>'[7]C-Existing'!E79</f>
        <v>0</v>
      </c>
      <c r="F79" s="37">
        <f>'[7]C-Existing'!F79</f>
        <v>0</v>
      </c>
      <c r="G79" s="37">
        <f>'[7]C-Existing'!G79</f>
        <v>2059</v>
      </c>
      <c r="H79" s="37">
        <f>'[7]C-Existing'!H79</f>
        <v>3158555.09</v>
      </c>
      <c r="I79" s="37">
        <f>'[7]C-Existing'!I79</f>
        <v>0</v>
      </c>
      <c r="J79" s="37">
        <f>'[7]C-Existing'!J79</f>
        <v>3158555.09</v>
      </c>
      <c r="K79" s="37">
        <f>'[7]C-Existing'!K79</f>
        <v>29242.84</v>
      </c>
      <c r="L79" s="37">
        <f>'[7]C-Existing'!L79</f>
        <v>29242.84</v>
      </c>
      <c r="M79" s="37">
        <f>'[7]C-Existing'!M79</f>
        <v>689681</v>
      </c>
      <c r="N79" s="37">
        <f>'[7]C-Existing'!N79</f>
        <v>0</v>
      </c>
      <c r="O79" s="37">
        <f>'[7]C-Existing'!O79</f>
        <v>463125</v>
      </c>
      <c r="P79" s="37">
        <f>'[7]C-Existing'!P79</f>
        <v>29242.84</v>
      </c>
      <c r="Q79" s="37">
        <f>'[7]C-Existing'!Q79</f>
        <v>433882.16000000015</v>
      </c>
      <c r="R79" s="37">
        <f>'[7]C-Existing'!R79</f>
        <v>0</v>
      </c>
      <c r="S79" s="37">
        <f>'[7]C-Existing'!S79</f>
        <v>2724672.9299999997</v>
      </c>
      <c r="T79" s="37">
        <f>'[7]C-Existing'!T79</f>
        <v>2724672.9299999997</v>
      </c>
      <c r="U79" s="37">
        <f>'[7]C-Existing'!U79</f>
        <v>1</v>
      </c>
      <c r="V79" s="37">
        <f>'[7]C-Existing'!V79</f>
        <v>25452.689766916661</v>
      </c>
      <c r="W79" s="37">
        <f>'[7]C-Existing'!W79</f>
        <v>0</v>
      </c>
      <c r="X79" s="37">
        <f>'[7]C-Existing'!X79</f>
        <v>209</v>
      </c>
      <c r="Y79" s="37">
        <f>'[7]C-Existing'!Y79</f>
        <v>0</v>
      </c>
      <c r="Z79" s="37">
        <f>'[7]C-Existing'!Z79</f>
        <v>0</v>
      </c>
      <c r="AA79" s="37">
        <f>'[7]C-Existing'!AA79</f>
        <v>0</v>
      </c>
      <c r="AB79" s="37">
        <f>'[7]C-Existing'!AB79</f>
        <v>0</v>
      </c>
      <c r="AC79" s="37">
        <f>'[7]C-Existing'!AC79</f>
        <v>1084</v>
      </c>
      <c r="AD79" s="37">
        <f>'[7]C-Existing'!AD79</f>
        <v>0</v>
      </c>
      <c r="AE79" s="56">
        <f>'[7]C-Existing'!AE79</f>
        <v>9.6699999999999994E-2</v>
      </c>
      <c r="AF79" s="37">
        <f>'[7]C-Existing'!AF79</f>
        <v>-3790.2661080000044</v>
      </c>
      <c r="AG79" s="37">
        <f>'[7]C-Existing'!AG79</f>
        <v>0</v>
      </c>
      <c r="AH79" s="37">
        <f>'[7]C-Existing'!AH79</f>
        <v>0</v>
      </c>
      <c r="AI79" s="37">
        <f>'[7]C-Existing'!AI79</f>
        <v>975</v>
      </c>
      <c r="AJ79" s="37">
        <f>'[7]C-Existing'!AJ79</f>
        <v>259350</v>
      </c>
      <c r="AK79" s="37">
        <f>'[7]C-Existing'!AK79</f>
        <v>0</v>
      </c>
      <c r="AL79" s="37">
        <f>'[7]C-Existing'!AL79</f>
        <v>0</v>
      </c>
      <c r="AM79" s="37">
        <f>'[7]C-Existing'!AM79</f>
        <v>0</v>
      </c>
      <c r="AN79" s="37">
        <f>'[7]C-Existing'!AN79</f>
        <v>0</v>
      </c>
      <c r="AO79" s="37"/>
      <c r="AP79" s="37"/>
      <c r="AQ79" s="37"/>
      <c r="AR79" s="37"/>
    </row>
    <row r="80" spans="1:44" x14ac:dyDescent="0.2">
      <c r="A80" s="1">
        <f t="shared" si="3"/>
        <v>12</v>
      </c>
      <c r="B80" s="101">
        <f t="shared" si="4"/>
        <v>45291</v>
      </c>
      <c r="C80" s="37">
        <f>'[7]C-Existing'!C80</f>
        <v>924321.19000000018</v>
      </c>
      <c r="D80" s="37">
        <f>'[7]C-Existing'!D80</f>
        <v>134682592.66000003</v>
      </c>
      <c r="E80" s="37">
        <f>'[7]C-Existing'!E80</f>
        <v>0</v>
      </c>
      <c r="F80" s="37">
        <f>'[7]C-Existing'!F80</f>
        <v>0</v>
      </c>
      <c r="G80" s="37">
        <f>'[7]C-Existing'!G80</f>
        <v>1663</v>
      </c>
      <c r="H80" s="37">
        <f>'[7]C-Existing'!H80</f>
        <v>2724672.9299999997</v>
      </c>
      <c r="I80" s="37">
        <f>'[7]C-Existing'!I80</f>
        <v>0</v>
      </c>
      <c r="J80" s="37">
        <f>'[7]C-Existing'!J80</f>
        <v>2724672.9299999997</v>
      </c>
      <c r="K80" s="37">
        <f>'[7]C-Existing'!K80</f>
        <v>25225.839999999997</v>
      </c>
      <c r="L80" s="37">
        <f>'[7]C-Existing'!L80</f>
        <v>25225.839999999997</v>
      </c>
      <c r="M80" s="37">
        <f>'[7]C-Existing'!M80</f>
        <v>556909</v>
      </c>
      <c r="N80" s="37">
        <f>'[7]C-Existing'!N80</f>
        <v>0</v>
      </c>
      <c r="O80" s="37">
        <f>'[7]C-Existing'!O80</f>
        <v>373825</v>
      </c>
      <c r="P80" s="37">
        <f>'[7]C-Existing'!P80</f>
        <v>25225.839999999997</v>
      </c>
      <c r="Q80" s="37">
        <f>'[7]C-Existing'!Q80</f>
        <v>348599.16000000003</v>
      </c>
      <c r="R80" s="37">
        <f>'[7]C-Existing'!R80</f>
        <v>0</v>
      </c>
      <c r="S80" s="37">
        <f>'[7]C-Existing'!S80</f>
        <v>2376073.77</v>
      </c>
      <c r="T80" s="37">
        <f>'[7]C-Existing'!T80</f>
        <v>2376073.77</v>
      </c>
      <c r="U80" s="37">
        <f>'[7]C-Existing'!U80</f>
        <v>1</v>
      </c>
      <c r="V80" s="37">
        <f>'[7]C-Existing'!V80</f>
        <v>21956.322694249993</v>
      </c>
      <c r="W80" s="37">
        <f>'[7]C-Existing'!W80</f>
        <v>0</v>
      </c>
      <c r="X80" s="37">
        <f>'[7]C-Existing'!X80</f>
        <v>209</v>
      </c>
      <c r="Y80" s="37">
        <f>'[7]C-Existing'!Y80</f>
        <v>0</v>
      </c>
      <c r="Z80" s="37">
        <f>'[7]C-Existing'!Z80</f>
        <v>0</v>
      </c>
      <c r="AA80" s="37">
        <f>'[7]C-Existing'!AA80</f>
        <v>0</v>
      </c>
      <c r="AB80" s="37">
        <f>'[7]C-Existing'!AB80</f>
        <v>0</v>
      </c>
      <c r="AC80" s="37">
        <f>'[7]C-Existing'!AC80</f>
        <v>876</v>
      </c>
      <c r="AD80" s="37">
        <f>'[7]C-Existing'!AD80</f>
        <v>0</v>
      </c>
      <c r="AE80" s="56">
        <f>'[7]C-Existing'!AE80</f>
        <v>9.6699999999999994E-2</v>
      </c>
      <c r="AF80" s="37">
        <f>'[7]C-Existing'!AF80</f>
        <v>-3269.6075160000037</v>
      </c>
      <c r="AG80" s="37">
        <f>'[7]C-Existing'!AG80</f>
        <v>0</v>
      </c>
      <c r="AH80" s="37">
        <f>'[7]C-Existing'!AH80</f>
        <v>0</v>
      </c>
      <c r="AI80" s="37">
        <f>'[7]C-Existing'!AI80</f>
        <v>787</v>
      </c>
      <c r="AJ80" s="37">
        <f>'[7]C-Existing'!AJ80</f>
        <v>209342</v>
      </c>
      <c r="AK80" s="37">
        <f>'[7]C-Existing'!AK80</f>
        <v>0</v>
      </c>
      <c r="AL80" s="37">
        <f>'[7]C-Existing'!AL80</f>
        <v>0</v>
      </c>
      <c r="AM80" s="37">
        <f>'[7]C-Existing'!AM80</f>
        <v>0</v>
      </c>
      <c r="AN80" s="37">
        <f>'[7]C-Existing'!AN80</f>
        <v>0</v>
      </c>
      <c r="AO80" s="37"/>
      <c r="AP80" s="37"/>
      <c r="AQ80" s="37"/>
      <c r="AR80" s="37"/>
    </row>
    <row r="81" spans="1:44" x14ac:dyDescent="0.2">
      <c r="A81" s="1">
        <f t="shared" si="3"/>
        <v>1</v>
      </c>
      <c r="B81" s="101">
        <f t="shared" si="4"/>
        <v>45322</v>
      </c>
      <c r="C81" s="37">
        <f>'[7]C-Existing'!C81</f>
        <v>1141464.68</v>
      </c>
      <c r="D81" s="37">
        <f>'[7]C-Existing'!D81</f>
        <v>135824057.34000003</v>
      </c>
      <c r="E81" s="37">
        <f>'[7]C-Existing'!E81</f>
        <v>0</v>
      </c>
      <c r="F81" s="37">
        <f>'[7]C-Existing'!F81</f>
        <v>0</v>
      </c>
      <c r="G81" s="37">
        <f>'[7]C-Existing'!G81</f>
        <v>1045</v>
      </c>
      <c r="H81" s="37">
        <f>'[7]C-Existing'!H81</f>
        <v>2376073.77</v>
      </c>
      <c r="I81" s="37">
        <f>'[7]C-Existing'!I81</f>
        <v>0</v>
      </c>
      <c r="J81" s="37">
        <f>'[7]C-Existing'!J81</f>
        <v>2376073.77</v>
      </c>
      <c r="K81" s="37">
        <f>'[7]C-Existing'!K81</f>
        <v>21998.39</v>
      </c>
      <c r="L81" s="37">
        <f>'[7]C-Existing'!L81</f>
        <v>21998.39</v>
      </c>
      <c r="M81" s="37">
        <f>'[7]C-Existing'!M81</f>
        <v>350607</v>
      </c>
      <c r="N81" s="37">
        <f>'[7]C-Existing'!N81</f>
        <v>0</v>
      </c>
      <c r="O81" s="37">
        <f>'[7]C-Existing'!O81</f>
        <v>236075</v>
      </c>
      <c r="P81" s="37">
        <f>'[7]C-Existing'!P81</f>
        <v>21998.39</v>
      </c>
      <c r="Q81" s="37">
        <f>'[7]C-Existing'!Q81</f>
        <v>214076.61</v>
      </c>
      <c r="R81" s="37">
        <f>'[7]C-Existing'!R81</f>
        <v>0</v>
      </c>
      <c r="S81" s="37">
        <f>'[7]C-Existing'!S81</f>
        <v>2161997.16</v>
      </c>
      <c r="T81" s="37">
        <f>'[7]C-Existing'!T81</f>
        <v>2161997.16</v>
      </c>
      <c r="U81" s="37">
        <f>'[7]C-Existing'!U81</f>
        <v>1</v>
      </c>
      <c r="V81" s="37">
        <f>'[7]C-Existing'!V81</f>
        <v>19147.194463249998</v>
      </c>
      <c r="W81" s="37">
        <f>'[7]C-Existing'!W81</f>
        <v>0</v>
      </c>
      <c r="X81" s="37">
        <f>'[7]C-Existing'!X81</f>
        <v>209</v>
      </c>
      <c r="Y81" s="37">
        <f>'[7]C-Existing'!Y81</f>
        <v>0</v>
      </c>
      <c r="Z81" s="37">
        <f>'[7]C-Existing'!Z81</f>
        <v>0</v>
      </c>
      <c r="AA81" s="37">
        <f>'[7]C-Existing'!AA81</f>
        <v>0</v>
      </c>
      <c r="AB81" s="37">
        <f>'[7]C-Existing'!AB81</f>
        <v>0</v>
      </c>
      <c r="AC81" s="37">
        <f>'[7]C-Existing'!AC81</f>
        <v>548</v>
      </c>
      <c r="AD81" s="37">
        <f>'[7]C-Existing'!AD81</f>
        <v>0</v>
      </c>
      <c r="AE81" s="56">
        <f>'[7]C-Existing'!AE81</f>
        <v>9.6699999999999994E-2</v>
      </c>
      <c r="AF81" s="37">
        <f>'[7]C-Existing'!AF81</f>
        <v>-2851.2885240000032</v>
      </c>
      <c r="AG81" s="37">
        <f>'[7]C-Existing'!AG81</f>
        <v>0</v>
      </c>
      <c r="AH81" s="37">
        <f>'[7]C-Existing'!AH81</f>
        <v>0</v>
      </c>
      <c r="AI81" s="37">
        <f>'[7]C-Existing'!AI81</f>
        <v>497</v>
      </c>
      <c r="AJ81" s="37">
        <f>'[7]C-Existing'!AJ81</f>
        <v>132202</v>
      </c>
      <c r="AK81" s="37">
        <f>'[7]C-Existing'!AK81</f>
        <v>0</v>
      </c>
      <c r="AL81" s="37">
        <f>'[7]C-Existing'!AL81</f>
        <v>0</v>
      </c>
      <c r="AM81" s="37">
        <f>'[7]C-Existing'!AM81</f>
        <v>0</v>
      </c>
      <c r="AN81" s="37">
        <f>'[7]C-Existing'!AN81</f>
        <v>0</v>
      </c>
      <c r="AO81" s="37"/>
      <c r="AP81" s="37"/>
      <c r="AQ81" s="37"/>
      <c r="AR81" s="37"/>
    </row>
    <row r="82" spans="1:44" x14ac:dyDescent="0.2">
      <c r="A82" s="1">
        <f t="shared" si="3"/>
        <v>2</v>
      </c>
      <c r="B82" s="101">
        <f t="shared" si="4"/>
        <v>45351</v>
      </c>
      <c r="C82" s="37">
        <f>'[7]C-Existing'!C82</f>
        <v>1410836.6700000002</v>
      </c>
      <c r="D82" s="37">
        <f>'[7]C-Existing'!D82</f>
        <v>137234894.01000002</v>
      </c>
      <c r="E82" s="37">
        <f>'[7]C-Existing'!E82</f>
        <v>0</v>
      </c>
      <c r="F82" s="37">
        <f>'[7]C-Existing'!F82</f>
        <v>0</v>
      </c>
      <c r="G82" s="37">
        <f>'[7]C-Existing'!G82</f>
        <v>920</v>
      </c>
      <c r="H82" s="37">
        <f>'[7]C-Existing'!H82</f>
        <v>2161997.16</v>
      </c>
      <c r="I82" s="37">
        <f>'[7]C-Existing'!I82</f>
        <v>0</v>
      </c>
      <c r="J82" s="37">
        <f>'[7]C-Existing'!J82</f>
        <v>2161997.16</v>
      </c>
      <c r="K82" s="37">
        <f>'[7]C-Existing'!K82</f>
        <v>20016.419999999998</v>
      </c>
      <c r="L82" s="37">
        <f>'[7]C-Existing'!L82</f>
        <v>20016.419999999998</v>
      </c>
      <c r="M82" s="37">
        <f>'[7]C-Existing'!M82</f>
        <v>308788</v>
      </c>
      <c r="N82" s="37">
        <f>'[7]C-Existing'!N82</f>
        <v>0</v>
      </c>
      <c r="O82" s="37">
        <f>'[7]C-Existing'!O82</f>
        <v>208050</v>
      </c>
      <c r="P82" s="37">
        <f>'[7]C-Existing'!P82</f>
        <v>20016.419999999998</v>
      </c>
      <c r="Q82" s="37">
        <f>'[7]C-Existing'!Q82</f>
        <v>188033.58000000002</v>
      </c>
      <c r="R82" s="37">
        <f>'[7]C-Existing'!R82</f>
        <v>0</v>
      </c>
      <c r="S82" s="37">
        <f>'[7]C-Existing'!S82</f>
        <v>1973963.58</v>
      </c>
      <c r="T82" s="37">
        <f>'[7]C-Existing'!T82</f>
        <v>1973963.58</v>
      </c>
      <c r="U82" s="37">
        <f>'[7]C-Existing'!U82</f>
        <v>1</v>
      </c>
      <c r="V82" s="37">
        <f>'[7]C-Existing'!V82</f>
        <v>17422.093781</v>
      </c>
      <c r="W82" s="37">
        <f>'[7]C-Existing'!W82</f>
        <v>0</v>
      </c>
      <c r="X82" s="37">
        <f>'[7]C-Existing'!X82</f>
        <v>209</v>
      </c>
      <c r="Y82" s="37">
        <f>'[7]C-Existing'!Y82</f>
        <v>0</v>
      </c>
      <c r="Z82" s="37">
        <f>'[7]C-Existing'!Z82</f>
        <v>0</v>
      </c>
      <c r="AA82" s="37">
        <f>'[7]C-Existing'!AA82</f>
        <v>0</v>
      </c>
      <c r="AB82" s="37">
        <f>'[7]C-Existing'!AB82</f>
        <v>0</v>
      </c>
      <c r="AC82" s="37">
        <f>'[7]C-Existing'!AC82</f>
        <v>482</v>
      </c>
      <c r="AD82" s="37">
        <f>'[7]C-Existing'!AD82</f>
        <v>0</v>
      </c>
      <c r="AE82" s="56">
        <f>'[7]C-Existing'!AE82</f>
        <v>9.6699999999999994E-2</v>
      </c>
      <c r="AF82" s="37">
        <f>'[7]C-Existing'!AF82</f>
        <v>-2594.3965920000032</v>
      </c>
      <c r="AG82" s="37">
        <f>'[7]C-Existing'!AG82</f>
        <v>0</v>
      </c>
      <c r="AH82" s="37">
        <f>'[7]C-Existing'!AH82</f>
        <v>0</v>
      </c>
      <c r="AI82" s="37">
        <f>'[7]C-Existing'!AI82</f>
        <v>438</v>
      </c>
      <c r="AJ82" s="37">
        <f>'[7]C-Existing'!AJ82</f>
        <v>116508</v>
      </c>
      <c r="AK82" s="37">
        <f>'[7]C-Existing'!AK82</f>
        <v>0</v>
      </c>
      <c r="AL82" s="37">
        <f>'[7]C-Existing'!AL82</f>
        <v>0</v>
      </c>
      <c r="AM82" s="37">
        <f>'[7]C-Existing'!AM82</f>
        <v>0</v>
      </c>
      <c r="AN82" s="37">
        <f>'[7]C-Existing'!AN82</f>
        <v>0</v>
      </c>
      <c r="AO82" s="37"/>
      <c r="AP82" s="37"/>
      <c r="AQ82" s="37"/>
      <c r="AR82" s="37"/>
    </row>
    <row r="83" spans="1:44" x14ac:dyDescent="0.2">
      <c r="A83" s="1">
        <f t="shared" si="3"/>
        <v>3</v>
      </c>
      <c r="B83" s="101">
        <f t="shared" si="4"/>
        <v>45382</v>
      </c>
      <c r="C83" s="37">
        <f>'[7]C-Existing'!C83</f>
        <v>1956260.7799999998</v>
      </c>
      <c r="D83" s="37">
        <f>'[7]C-Existing'!D83</f>
        <v>139191154.79000002</v>
      </c>
      <c r="E83" s="37">
        <f>'[7]C-Existing'!E83</f>
        <v>0</v>
      </c>
      <c r="F83" s="37">
        <f>'[7]C-Existing'!F83</f>
        <v>0</v>
      </c>
      <c r="G83" s="37">
        <f>'[7]C-Existing'!G83</f>
        <v>1119</v>
      </c>
      <c r="H83" s="37">
        <f>'[7]C-Existing'!H83</f>
        <v>1973963.58</v>
      </c>
      <c r="I83" s="37">
        <f>'[7]C-Existing'!I83</f>
        <v>0</v>
      </c>
      <c r="J83" s="37">
        <f>'[7]C-Existing'!J83</f>
        <v>1973963.58</v>
      </c>
      <c r="K83" s="37">
        <f>'[7]C-Existing'!K83</f>
        <v>18275.54</v>
      </c>
      <c r="L83" s="37">
        <f>'[7]C-Existing'!L83</f>
        <v>18275.54</v>
      </c>
      <c r="M83" s="37">
        <f>'[7]C-Existing'!M83</f>
        <v>378043</v>
      </c>
      <c r="N83" s="37">
        <f>'[7]C-Existing'!N83</f>
        <v>0</v>
      </c>
      <c r="O83" s="37">
        <f>'[7]C-Existing'!O83</f>
        <v>246892.82</v>
      </c>
      <c r="P83" s="37">
        <f>'[7]C-Existing'!P83</f>
        <v>18275.54</v>
      </c>
      <c r="Q83" s="37">
        <f>'[7]C-Existing'!Q83</f>
        <v>228617.28</v>
      </c>
      <c r="R83" s="37">
        <f>'[7]C-Existing'!R83</f>
        <v>0</v>
      </c>
      <c r="S83" s="37">
        <f>'[7]C-Existing'!S83</f>
        <v>1745346.3</v>
      </c>
      <c r="T83" s="37">
        <f>'[7]C-Existing'!T83</f>
        <v>1745346.3</v>
      </c>
      <c r="U83" s="37">
        <f>'[7]C-Existing'!U83</f>
        <v>1</v>
      </c>
      <c r="V83" s="37">
        <f>'[7]C-Existing'!V83</f>
        <v>15906.856515499998</v>
      </c>
      <c r="W83" s="37">
        <f>'[7]C-Existing'!W83</f>
        <v>0</v>
      </c>
      <c r="X83" s="37">
        <f>'[7]C-Existing'!X83</f>
        <v>209</v>
      </c>
      <c r="Y83" s="37">
        <f>'[7]C-Existing'!Y83</f>
        <v>0</v>
      </c>
      <c r="Z83" s="37">
        <f>'[7]C-Existing'!Z83</f>
        <v>0</v>
      </c>
      <c r="AA83" s="37">
        <f>'[7]C-Existing'!AA83</f>
        <v>0</v>
      </c>
      <c r="AB83" s="37">
        <f>'[7]C-Existing'!AB83</f>
        <v>0</v>
      </c>
      <c r="AC83" s="37">
        <f>'[7]C-Existing'!AC83</f>
        <v>599</v>
      </c>
      <c r="AD83" s="37">
        <f>'[7]C-Existing'!AD83</f>
        <v>0</v>
      </c>
      <c r="AE83" s="56">
        <f>'[7]C-Existing'!AE83</f>
        <v>9.6699999999999994E-2</v>
      </c>
      <c r="AF83" s="37">
        <f>'[7]C-Existing'!AF83</f>
        <v>-2368.7562960000027</v>
      </c>
      <c r="AG83" s="37">
        <f>'[7]C-Existing'!AG83</f>
        <v>0</v>
      </c>
      <c r="AH83" s="37">
        <f>'[7]C-Existing'!AH83</f>
        <v>0</v>
      </c>
      <c r="AI83" s="37">
        <f>'[7]C-Existing'!AI83</f>
        <v>520</v>
      </c>
      <c r="AJ83" s="37">
        <f>'[7]C-Existing'!AJ83</f>
        <v>138212.82</v>
      </c>
      <c r="AK83" s="37">
        <f>'[7]C-Existing'!AK83</f>
        <v>0</v>
      </c>
      <c r="AL83" s="37">
        <f>'[7]C-Existing'!AL83</f>
        <v>0</v>
      </c>
      <c r="AM83" s="37">
        <f>'[7]C-Existing'!AM83</f>
        <v>0</v>
      </c>
      <c r="AN83" s="37">
        <f>'[7]C-Existing'!AN83</f>
        <v>0</v>
      </c>
      <c r="AO83" s="37"/>
      <c r="AP83" s="37"/>
      <c r="AQ83" s="37"/>
      <c r="AR83" s="37"/>
    </row>
    <row r="84" spans="1:44" x14ac:dyDescent="0.2">
      <c r="A84" s="1">
        <f t="shared" si="3"/>
        <v>4</v>
      </c>
      <c r="B84" s="101">
        <f t="shared" si="4"/>
        <v>45412</v>
      </c>
      <c r="C84" s="37">
        <f>'[7]C-Existing'!C84</f>
        <v>2064972.34</v>
      </c>
      <c r="D84" s="37">
        <f>'[7]C-Existing'!D84</f>
        <v>141256127.13000003</v>
      </c>
      <c r="E84" s="37">
        <f>'[7]C-Existing'!E84</f>
        <v>0</v>
      </c>
      <c r="F84" s="37">
        <f>'[7]C-Existing'!F84</f>
        <v>0</v>
      </c>
      <c r="G84" s="37">
        <f>'[7]C-Existing'!G84</f>
        <v>1289</v>
      </c>
      <c r="H84" s="37">
        <f>'[7]C-Existing'!H84</f>
        <v>1745346.3</v>
      </c>
      <c r="I84" s="37">
        <f>'[7]C-Existing'!I84</f>
        <v>0</v>
      </c>
      <c r="J84" s="37">
        <f>'[7]C-Existing'!J84</f>
        <v>1745346.3</v>
      </c>
      <c r="K84" s="37">
        <f>'[7]C-Existing'!K84</f>
        <v>16158.93</v>
      </c>
      <c r="L84" s="37">
        <f>'[7]C-Existing'!L84</f>
        <v>16158.93</v>
      </c>
      <c r="M84" s="37">
        <f>'[7]C-Existing'!M84</f>
        <v>424479</v>
      </c>
      <c r="N84" s="37">
        <f>'[7]C-Existing'!N84</f>
        <v>0</v>
      </c>
      <c r="O84" s="37">
        <f>'[7]C-Existing'!O84</f>
        <v>276925</v>
      </c>
      <c r="P84" s="37">
        <f>'[7]C-Existing'!P84</f>
        <v>16158.93</v>
      </c>
      <c r="Q84" s="37">
        <f>'[7]C-Existing'!Q84</f>
        <v>260766.06999999998</v>
      </c>
      <c r="R84" s="37">
        <f>'[7]C-Existing'!R84</f>
        <v>0</v>
      </c>
      <c r="S84" s="37">
        <f>'[7]C-Existing'!S84</f>
        <v>1484580.2300000002</v>
      </c>
      <c r="T84" s="37">
        <f>'[7]C-Existing'!T84</f>
        <v>1484580.2300000002</v>
      </c>
      <c r="U84" s="37">
        <f>'[7]C-Existing'!U84</f>
        <v>1</v>
      </c>
      <c r="V84" s="37">
        <f>'[7]C-Existing'!V84</f>
        <v>14064.582267499998</v>
      </c>
      <c r="W84" s="37">
        <f>'[7]C-Existing'!W84</f>
        <v>0</v>
      </c>
      <c r="X84" s="37">
        <f>'[7]C-Existing'!X84</f>
        <v>209</v>
      </c>
      <c r="Y84" s="37">
        <f>'[7]C-Existing'!Y84</f>
        <v>0</v>
      </c>
      <c r="Z84" s="37">
        <f>'[7]C-Existing'!Z84</f>
        <v>0</v>
      </c>
      <c r="AA84" s="37">
        <f>'[7]C-Existing'!AA84</f>
        <v>0</v>
      </c>
      <c r="AB84" s="37">
        <f>'[7]C-Existing'!AB84</f>
        <v>0</v>
      </c>
      <c r="AC84" s="37">
        <f>'[7]C-Existing'!AC84</f>
        <v>706</v>
      </c>
      <c r="AD84" s="37">
        <f>'[7]C-Existing'!AD84</f>
        <v>0</v>
      </c>
      <c r="AE84" s="56">
        <f>'[7]C-Existing'!AE84</f>
        <v>9.6699999999999994E-2</v>
      </c>
      <c r="AF84" s="37">
        <f>'[7]C-Existing'!AF84</f>
        <v>-2094.4155600000026</v>
      </c>
      <c r="AG84" s="37">
        <f>'[7]C-Existing'!AG84</f>
        <v>0</v>
      </c>
      <c r="AH84" s="37">
        <f>'[7]C-Existing'!AH84</f>
        <v>0</v>
      </c>
      <c r="AI84" s="37">
        <f>'[7]C-Existing'!AI84</f>
        <v>583</v>
      </c>
      <c r="AJ84" s="37">
        <f>'[7]C-Existing'!AJ84</f>
        <v>155078</v>
      </c>
      <c r="AK84" s="37">
        <f>'[7]C-Existing'!AK84</f>
        <v>0</v>
      </c>
      <c r="AL84" s="37">
        <f>'[7]C-Existing'!AL84</f>
        <v>0</v>
      </c>
      <c r="AM84" s="37">
        <f>'[7]C-Existing'!AM84</f>
        <v>0</v>
      </c>
      <c r="AN84" s="37">
        <f>'[7]C-Existing'!AN84</f>
        <v>0</v>
      </c>
      <c r="AO84" s="37"/>
      <c r="AP84" s="37"/>
      <c r="AQ84" s="37"/>
      <c r="AR84" s="37"/>
    </row>
    <row r="85" spans="1:44" x14ac:dyDescent="0.2">
      <c r="A85" s="1">
        <f t="shared" si="3"/>
        <v>5</v>
      </c>
      <c r="B85" s="101">
        <f t="shared" si="4"/>
        <v>45443</v>
      </c>
      <c r="C85" s="37">
        <f>'[7]C-Existing'!C85</f>
        <v>2407961.7600000007</v>
      </c>
      <c r="D85" s="37">
        <f>'[7]C-Existing'!D85</f>
        <v>143664088.89000002</v>
      </c>
      <c r="E85" s="37">
        <f>'[7]C-Existing'!E85</f>
        <v>0</v>
      </c>
      <c r="F85" s="37">
        <f>'[7]C-Existing'!F85</f>
        <v>0</v>
      </c>
      <c r="G85" s="37">
        <f>'[7]C-Existing'!G85</f>
        <v>1793</v>
      </c>
      <c r="H85" s="37">
        <f>'[7]C-Existing'!H85</f>
        <v>1484580.23</v>
      </c>
      <c r="I85" s="37">
        <f>'[7]C-Existing'!I85</f>
        <v>0</v>
      </c>
      <c r="J85" s="37">
        <f>'[7]C-Existing'!J85</f>
        <v>1484580.2300000002</v>
      </c>
      <c r="K85" s="37">
        <f>'[7]C-Existing'!K85</f>
        <v>13744.68</v>
      </c>
      <c r="L85" s="37">
        <f>'[7]C-Existing'!L85</f>
        <v>13744.68</v>
      </c>
      <c r="M85" s="37">
        <f>'[7]C-Existing'!M85</f>
        <v>597645</v>
      </c>
      <c r="N85" s="37">
        <f>'[7]C-Existing'!N85</f>
        <v>0</v>
      </c>
      <c r="O85" s="37">
        <f>'[7]C-Existing'!O85</f>
        <v>377176.02</v>
      </c>
      <c r="P85" s="37">
        <f>'[7]C-Existing'!P85</f>
        <v>13744.68</v>
      </c>
      <c r="Q85" s="37">
        <f>'[7]C-Existing'!Q85</f>
        <v>363431.34</v>
      </c>
      <c r="R85" s="37">
        <f>'[7]C-Existing'!R85</f>
        <v>0</v>
      </c>
      <c r="S85" s="37">
        <f>'[7]C-Existing'!S85</f>
        <v>1121148.8899999997</v>
      </c>
      <c r="T85" s="37">
        <f>'[7]C-Existing'!T85</f>
        <v>1121148.8899999997</v>
      </c>
      <c r="U85" s="37">
        <f>'[7]C-Existing'!U85</f>
        <v>1</v>
      </c>
      <c r="V85" s="37">
        <f>'[7]C-Existing'!V85</f>
        <v>11963.242353416666</v>
      </c>
      <c r="W85" s="37">
        <f>'[7]C-Existing'!W85</f>
        <v>0</v>
      </c>
      <c r="X85" s="37">
        <f>'[7]C-Existing'!X85</f>
        <v>209</v>
      </c>
      <c r="Y85" s="37">
        <f>'[7]C-Existing'!Y85</f>
        <v>0</v>
      </c>
      <c r="Z85" s="37">
        <f>'[7]C-Existing'!Z85</f>
        <v>0</v>
      </c>
      <c r="AA85" s="37">
        <f>'[7]C-Existing'!AA85</f>
        <v>0</v>
      </c>
      <c r="AB85" s="37">
        <f>'[7]C-Existing'!AB85</f>
        <v>0</v>
      </c>
      <c r="AC85" s="37">
        <f>'[7]C-Existing'!AC85</f>
        <v>1001</v>
      </c>
      <c r="AD85" s="37">
        <f>'[7]C-Existing'!AD85</f>
        <v>0</v>
      </c>
      <c r="AE85" s="56">
        <f>'[7]C-Existing'!AE85</f>
        <v>9.6699999999999994E-2</v>
      </c>
      <c r="AF85" s="37">
        <f>'[7]C-Existing'!AF85</f>
        <v>-1781.4962760000024</v>
      </c>
      <c r="AG85" s="37">
        <f>'[7]C-Existing'!AG85</f>
        <v>0</v>
      </c>
      <c r="AH85" s="37">
        <f>'[7]C-Existing'!AH85</f>
        <v>0</v>
      </c>
      <c r="AI85" s="37">
        <f>'[7]C-Existing'!AI85</f>
        <v>792</v>
      </c>
      <c r="AJ85" s="37">
        <f>'[7]C-Existing'!AJ85</f>
        <v>210328.85</v>
      </c>
      <c r="AK85" s="37">
        <f>'[7]C-Existing'!AK85</f>
        <v>0</v>
      </c>
      <c r="AL85" s="37">
        <f>'[7]C-Existing'!AL85</f>
        <v>0</v>
      </c>
      <c r="AM85" s="37">
        <f>'[7]C-Existing'!AM85</f>
        <v>0</v>
      </c>
      <c r="AN85" s="37">
        <f>'[7]C-Existing'!AN85</f>
        <v>0</v>
      </c>
      <c r="AO85" s="37"/>
      <c r="AP85" s="37"/>
      <c r="AQ85" s="37"/>
      <c r="AR85" s="37"/>
    </row>
    <row r="86" spans="1:44" x14ac:dyDescent="0.2">
      <c r="A86" s="1">
        <f t="shared" si="3"/>
        <v>6</v>
      </c>
      <c r="B86" s="101">
        <f t="shared" si="4"/>
        <v>45473</v>
      </c>
      <c r="C86" s="37">
        <f>'[7]C-Existing'!C86</f>
        <v>2306535.7800000003</v>
      </c>
      <c r="D86" s="37">
        <f>'[7]C-Existing'!D86</f>
        <v>145970624.67000002</v>
      </c>
      <c r="E86" s="37">
        <f>'[7]C-Existing'!E86</f>
        <v>0</v>
      </c>
      <c r="F86" s="37">
        <f>'[7]C-Existing'!F86</f>
        <v>0</v>
      </c>
      <c r="G86" s="37">
        <f>'[7]C-Existing'!G86</f>
        <v>1960</v>
      </c>
      <c r="H86" s="37">
        <f>'[7]C-Existing'!H86</f>
        <v>1121148.8899999997</v>
      </c>
      <c r="I86" s="37">
        <f>'[7]C-Existing'!I86</f>
        <v>0</v>
      </c>
      <c r="J86" s="37">
        <f>'[7]C-Existing'!J86</f>
        <v>1121148.8899999997</v>
      </c>
      <c r="K86" s="37">
        <f>'[7]C-Existing'!K86</f>
        <v>10379.919999999998</v>
      </c>
      <c r="L86" s="37">
        <f>'[7]C-Existing'!L86</f>
        <v>10379.919999999998</v>
      </c>
      <c r="M86" s="37">
        <f>'[7]C-Existing'!M86</f>
        <v>533064</v>
      </c>
      <c r="N86" s="37">
        <f>'[7]C-Existing'!N86</f>
        <v>0</v>
      </c>
      <c r="O86" s="37">
        <f>'[7]C-Existing'!O86</f>
        <v>124907.42</v>
      </c>
      <c r="P86" s="37">
        <f>'[7]C-Existing'!P86</f>
        <v>10379.919999999998</v>
      </c>
      <c r="Q86" s="37">
        <f>'[7]C-Existing'!Q86</f>
        <v>114527.5</v>
      </c>
      <c r="R86" s="37">
        <f>'[7]C-Existing'!R86</f>
        <v>0</v>
      </c>
      <c r="S86" s="37">
        <f>'[7]C-Existing'!S86</f>
        <v>1006621.3899999999</v>
      </c>
      <c r="T86" s="37">
        <f>'[7]C-Existing'!T86</f>
        <v>1006621.3899999999</v>
      </c>
      <c r="U86" s="37">
        <f>'[7]C-Existing'!U86</f>
        <v>1</v>
      </c>
      <c r="V86" s="37">
        <f>'[7]C-Existing'!V86</f>
        <v>9034.5914719166631</v>
      </c>
      <c r="W86" s="37">
        <f>'[7]C-Existing'!W86</f>
        <v>0</v>
      </c>
      <c r="X86" s="37">
        <f>'[7]C-Existing'!X86</f>
        <v>209</v>
      </c>
      <c r="Y86" s="37">
        <f>'[7]C-Existing'!Y86</f>
        <v>0</v>
      </c>
      <c r="Z86" s="37">
        <f>'[7]C-Existing'!Z86</f>
        <v>0</v>
      </c>
      <c r="AA86" s="37">
        <f>'[7]C-Existing'!AA86</f>
        <v>0</v>
      </c>
      <c r="AB86" s="37">
        <f>'[7]C-Existing'!AB86</f>
        <v>0</v>
      </c>
      <c r="AC86" s="37">
        <f>'[7]C-Existing'!AC86</f>
        <v>1697</v>
      </c>
      <c r="AD86" s="37">
        <f>'[7]C-Existing'!AD86</f>
        <v>0</v>
      </c>
      <c r="AE86" s="56">
        <f>'[7]C-Existing'!AE86</f>
        <v>9.6699999999999994E-2</v>
      </c>
      <c r="AF86" s="37">
        <f>'[7]C-Existing'!AF86</f>
        <v>-1345.3786680000012</v>
      </c>
      <c r="AG86" s="37">
        <f>'[7]C-Existing'!AG86</f>
        <v>0</v>
      </c>
      <c r="AH86" s="37">
        <f>'[7]C-Existing'!AH86</f>
        <v>0</v>
      </c>
      <c r="AI86" s="37">
        <f>'[7]C-Existing'!AI86</f>
        <v>263</v>
      </c>
      <c r="AJ86" s="37">
        <f>'[7]C-Existing'!AJ86</f>
        <v>69934.38</v>
      </c>
      <c r="AK86" s="37">
        <f>'[7]C-Existing'!AK86</f>
        <v>0</v>
      </c>
      <c r="AL86" s="37">
        <f>'[7]C-Existing'!AL86</f>
        <v>0</v>
      </c>
      <c r="AM86" s="37">
        <f>'[7]C-Existing'!AM86</f>
        <v>0</v>
      </c>
      <c r="AN86" s="37">
        <f>'[7]C-Existing'!AN86</f>
        <v>0</v>
      </c>
      <c r="AO86" s="37"/>
      <c r="AP86" s="37"/>
      <c r="AQ86" s="37"/>
      <c r="AR86" s="37"/>
    </row>
    <row r="87" spans="1:44" x14ac:dyDescent="0.2">
      <c r="A87" s="1">
        <f t="shared" si="3"/>
        <v>7</v>
      </c>
      <c r="B87" s="101">
        <f t="shared" si="4"/>
        <v>45504</v>
      </c>
      <c r="C87" s="37">
        <f>'[7]C-Existing'!C87</f>
        <v>2203469.2800000003</v>
      </c>
      <c r="D87" s="37">
        <f>'[7]C-Existing'!D87</f>
        <v>148174093.95000002</v>
      </c>
      <c r="E87" s="37">
        <f>'[7]C-Existing'!E87</f>
        <v>0</v>
      </c>
      <c r="F87" s="37">
        <f>'[7]C-Existing'!F87</f>
        <v>0</v>
      </c>
      <c r="G87" s="37">
        <f>'[7]C-Existing'!G87</f>
        <v>2269</v>
      </c>
      <c r="H87" s="37">
        <f>'[7]C-Existing'!H87</f>
        <v>781642.58000000007</v>
      </c>
      <c r="I87" s="37">
        <f>'[7]C-Existing'!I87</f>
        <v>0</v>
      </c>
      <c r="J87" s="37">
        <f>'[7]C-Existing'!J87</f>
        <v>781642.58000000007</v>
      </c>
      <c r="K87" s="37">
        <f>'[7]C-Existing'!K87</f>
        <v>7236.6799999999994</v>
      </c>
      <c r="L87" s="37">
        <f>'[7]C-Existing'!L87</f>
        <v>7236.6799999999994</v>
      </c>
      <c r="M87" s="37">
        <f>'[7]C-Existing'!M87</f>
        <v>529283</v>
      </c>
      <c r="N87" s="37">
        <f>'[7]C-Existing'!N87</f>
        <v>0</v>
      </c>
      <c r="O87" s="37">
        <f>'[7]C-Existing'!O87</f>
        <v>98325</v>
      </c>
      <c r="P87" s="37">
        <f>'[7]C-Existing'!P87</f>
        <v>7236.6799999999994</v>
      </c>
      <c r="Q87" s="37">
        <f>'[7]C-Existing'!Q87</f>
        <v>91088.320000000007</v>
      </c>
      <c r="R87" s="37">
        <f>'[7]C-Existing'!R87</f>
        <v>0</v>
      </c>
      <c r="S87" s="37">
        <f>'[7]C-Existing'!S87</f>
        <v>690554.26</v>
      </c>
      <c r="T87" s="37">
        <f>'[7]C-Existing'!T87</f>
        <v>690554.26</v>
      </c>
      <c r="U87" s="37">
        <f>'[7]C-Existing'!U87</f>
        <v>1</v>
      </c>
      <c r="V87" s="37">
        <f>'[7]C-Existing'!V87</f>
        <v>6298.7364571666667</v>
      </c>
      <c r="W87" s="37">
        <f>'[7]C-Existing'!W87</f>
        <v>0</v>
      </c>
      <c r="X87" s="37">
        <f>'[7]C-Existing'!X87</f>
        <v>209</v>
      </c>
      <c r="Y87" s="37">
        <f>'[7]C-Existing'!Y87</f>
        <v>0</v>
      </c>
      <c r="Z87" s="37">
        <f>'[7]C-Existing'!Z87</f>
        <v>0</v>
      </c>
      <c r="AA87" s="37">
        <f>'[7]C-Existing'!AA87</f>
        <v>0</v>
      </c>
      <c r="AB87" s="37">
        <f>'[7]C-Existing'!AB87</f>
        <v>0</v>
      </c>
      <c r="AC87" s="37">
        <f>'[7]C-Existing'!AC87</f>
        <v>2062</v>
      </c>
      <c r="AD87" s="37">
        <f>'[7]C-Existing'!AD87</f>
        <v>0</v>
      </c>
      <c r="AE87" s="56">
        <f>'[7]C-Existing'!AE87</f>
        <v>9.6699999999999994E-2</v>
      </c>
      <c r="AF87" s="37">
        <f>'[7]C-Existing'!AF87</f>
        <v>-937.97109600000124</v>
      </c>
      <c r="AG87" s="37">
        <f>'[7]C-Existing'!AG87</f>
        <v>0</v>
      </c>
      <c r="AH87" s="37">
        <f>'[7]C-Existing'!AH87</f>
        <v>0</v>
      </c>
      <c r="AI87" s="37">
        <f>'[7]C-Existing'!AI87</f>
        <v>207</v>
      </c>
      <c r="AJ87" s="37">
        <f>'[7]C-Existing'!AJ87</f>
        <v>55062</v>
      </c>
      <c r="AK87" s="37">
        <f>'[7]C-Existing'!AK87</f>
        <v>0</v>
      </c>
      <c r="AL87" s="37">
        <f>'[7]C-Existing'!AL87</f>
        <v>0</v>
      </c>
      <c r="AM87" s="37">
        <f>'[7]C-Existing'!AM87</f>
        <v>0</v>
      </c>
      <c r="AN87" s="37">
        <f>'[7]C-Existing'!AN87</f>
        <v>0</v>
      </c>
      <c r="AO87" s="37"/>
      <c r="AP87" s="37"/>
      <c r="AQ87" s="37"/>
      <c r="AR87" s="37"/>
    </row>
    <row r="88" spans="1:44" x14ac:dyDescent="0.2">
      <c r="A88" s="1">
        <f t="shared" si="3"/>
        <v>8</v>
      </c>
      <c r="B88" s="101">
        <f t="shared" si="4"/>
        <v>45535</v>
      </c>
      <c r="C88" s="37">
        <f>'[7]C-Existing'!C88</f>
        <v>2028128.9199999997</v>
      </c>
      <c r="D88" s="37">
        <f>'[7]C-Existing'!D88</f>
        <v>150202222.87</v>
      </c>
      <c r="E88" s="37">
        <f>'[7]C-Existing'!E88</f>
        <v>0</v>
      </c>
      <c r="F88" s="37">
        <f>'[7]C-Existing'!F88</f>
        <v>0</v>
      </c>
      <c r="G88" s="37">
        <f>'[7]C-Existing'!G88</f>
        <v>2223</v>
      </c>
      <c r="H88" s="37">
        <f>'[7]C-Existing'!H88</f>
        <v>690554.26</v>
      </c>
      <c r="I88" s="37">
        <f>'[7]C-Existing'!I88</f>
        <v>0</v>
      </c>
      <c r="J88" s="37">
        <f>'[7]C-Existing'!J88</f>
        <v>690554.26</v>
      </c>
      <c r="K88" s="37">
        <f>'[7]C-Existing'!K88</f>
        <v>6393.35</v>
      </c>
      <c r="L88" s="37">
        <f>'[7]C-Existing'!L88</f>
        <v>6393.35</v>
      </c>
      <c r="M88" s="37">
        <f>'[7]C-Existing'!M88</f>
        <v>518605</v>
      </c>
      <c r="N88" s="37">
        <f>'[7]C-Existing'!N88</f>
        <v>0</v>
      </c>
      <c r="O88" s="37">
        <f>'[7]C-Existing'!O88</f>
        <v>96425</v>
      </c>
      <c r="P88" s="37">
        <f>'[7]C-Existing'!P88</f>
        <v>6393.35</v>
      </c>
      <c r="Q88" s="37">
        <f>'[7]C-Existing'!Q88</f>
        <v>90031.65</v>
      </c>
      <c r="R88" s="37">
        <f>'[7]C-Existing'!R88</f>
        <v>0</v>
      </c>
      <c r="S88" s="37">
        <f>'[7]C-Existing'!S88</f>
        <v>600522.61</v>
      </c>
      <c r="T88" s="37">
        <f>'[7]C-Existing'!T88</f>
        <v>600522.61</v>
      </c>
      <c r="U88" s="37">
        <f>'[7]C-Existing'!U88</f>
        <v>1</v>
      </c>
      <c r="V88" s="37">
        <f>'[7]C-Existing'!V88</f>
        <v>5564.716411833333</v>
      </c>
      <c r="W88" s="37">
        <f>'[7]C-Existing'!W88</f>
        <v>0</v>
      </c>
      <c r="X88" s="37">
        <f>'[7]C-Existing'!X88</f>
        <v>209</v>
      </c>
      <c r="Y88" s="37">
        <f>'[7]C-Existing'!Y88</f>
        <v>0</v>
      </c>
      <c r="Z88" s="37">
        <f>'[7]C-Existing'!Z88</f>
        <v>0</v>
      </c>
      <c r="AA88" s="37">
        <f>'[7]C-Existing'!AA88</f>
        <v>0</v>
      </c>
      <c r="AB88" s="37">
        <f>'[7]C-Existing'!AB88</f>
        <v>0</v>
      </c>
      <c r="AC88" s="37">
        <f>'[7]C-Existing'!AC88</f>
        <v>2020</v>
      </c>
      <c r="AD88" s="37">
        <f>'[7]C-Existing'!AD88</f>
        <v>0</v>
      </c>
      <c r="AE88" s="56">
        <f>'[7]C-Existing'!AE88</f>
        <v>9.6699999999999994E-2</v>
      </c>
      <c r="AF88" s="37">
        <f>'[7]C-Existing'!AF88</f>
        <v>-828.66511200000093</v>
      </c>
      <c r="AG88" s="37">
        <f>'[7]C-Existing'!AG88</f>
        <v>0</v>
      </c>
      <c r="AH88" s="37">
        <f>'[7]C-Existing'!AH88</f>
        <v>0</v>
      </c>
      <c r="AI88" s="37">
        <f>'[7]C-Existing'!AI88</f>
        <v>203</v>
      </c>
      <c r="AJ88" s="37">
        <f>'[7]C-Existing'!AJ88</f>
        <v>53998</v>
      </c>
      <c r="AK88" s="37">
        <f>'[7]C-Existing'!AK88</f>
        <v>0</v>
      </c>
      <c r="AL88" s="37">
        <f>'[7]C-Existing'!AL88</f>
        <v>0</v>
      </c>
      <c r="AM88" s="37">
        <f>'[7]C-Existing'!AM88</f>
        <v>0</v>
      </c>
      <c r="AN88" s="37">
        <f>'[7]C-Existing'!AN88</f>
        <v>0</v>
      </c>
      <c r="AO88" s="37"/>
      <c r="AP88" s="37"/>
      <c r="AQ88" s="37"/>
      <c r="AR88" s="37"/>
    </row>
    <row r="89" spans="1:44" x14ac:dyDescent="0.2">
      <c r="A89" s="1">
        <f t="shared" si="3"/>
        <v>9</v>
      </c>
      <c r="B89" s="101">
        <f t="shared" si="4"/>
        <v>45565</v>
      </c>
      <c r="C89" s="37">
        <f>'[7]C-Existing'!C89</f>
        <v>1526575.3399999992</v>
      </c>
      <c r="D89" s="37">
        <f>'[7]C-Existing'!D89</f>
        <v>151728798.21000001</v>
      </c>
      <c r="E89" s="37">
        <f>'[7]C-Existing'!E89</f>
        <v>0</v>
      </c>
      <c r="F89" s="37">
        <f>'[7]C-Existing'!F89</f>
        <v>0</v>
      </c>
      <c r="G89" s="37">
        <f>'[7]C-Existing'!G89</f>
        <v>1942</v>
      </c>
      <c r="H89" s="37">
        <f>'[7]C-Existing'!H89</f>
        <v>600522.61</v>
      </c>
      <c r="I89" s="37">
        <f>'[7]C-Existing'!I89</f>
        <v>0</v>
      </c>
      <c r="J89" s="37">
        <f>'[7]C-Existing'!J89</f>
        <v>600522.61</v>
      </c>
      <c r="K89" s="37">
        <f>'[7]C-Existing'!K89</f>
        <v>5559.82</v>
      </c>
      <c r="L89" s="37">
        <f>'[7]C-Existing'!L89</f>
        <v>5559.82</v>
      </c>
      <c r="M89" s="37">
        <f>'[7]C-Existing'!M89</f>
        <v>459078</v>
      </c>
      <c r="N89" s="37">
        <f>'[7]C-Existing'!N89</f>
        <v>0</v>
      </c>
      <c r="O89" s="37">
        <f>'[7]C-Existing'!O89</f>
        <v>95000</v>
      </c>
      <c r="P89" s="37">
        <f>'[7]C-Existing'!P89</f>
        <v>5559.82</v>
      </c>
      <c r="Q89" s="37">
        <f>'[7]C-Existing'!Q89</f>
        <v>89440.18</v>
      </c>
      <c r="R89" s="37">
        <f>'[7]C-Existing'!R89</f>
        <v>0</v>
      </c>
      <c r="S89" s="37">
        <f>'[7]C-Existing'!S89</f>
        <v>511082.43</v>
      </c>
      <c r="T89" s="37">
        <f>'[7]C-Existing'!T89</f>
        <v>511082.43</v>
      </c>
      <c r="U89" s="37">
        <f>'[7]C-Existing'!U89</f>
        <v>1</v>
      </c>
      <c r="V89" s="37">
        <f>'[7]C-Existing'!V89</f>
        <v>4839.2113655833327</v>
      </c>
      <c r="W89" s="37">
        <f>'[7]C-Existing'!W89</f>
        <v>0</v>
      </c>
      <c r="X89" s="37">
        <f>'[7]C-Existing'!X89</f>
        <v>209</v>
      </c>
      <c r="Y89" s="37">
        <f>'[7]C-Existing'!Y89</f>
        <v>0</v>
      </c>
      <c r="Z89" s="37">
        <f>'[7]C-Existing'!Z89</f>
        <v>0</v>
      </c>
      <c r="AA89" s="37">
        <f>'[7]C-Existing'!AA89</f>
        <v>0</v>
      </c>
      <c r="AB89" s="37">
        <f>'[7]C-Existing'!AB89</f>
        <v>0</v>
      </c>
      <c r="AC89" s="37">
        <f>'[7]C-Existing'!AC89</f>
        <v>1742</v>
      </c>
      <c r="AD89" s="37">
        <f>'[7]C-Existing'!AD89</f>
        <v>0</v>
      </c>
      <c r="AE89" s="56">
        <f>'[7]C-Existing'!AE89</f>
        <v>9.6699999999999994E-2</v>
      </c>
      <c r="AF89" s="37">
        <f>'[7]C-Existing'!AF89</f>
        <v>-720.62713200000087</v>
      </c>
      <c r="AG89" s="37">
        <f>'[7]C-Existing'!AG89</f>
        <v>0</v>
      </c>
      <c r="AH89" s="37">
        <f>'[7]C-Existing'!AH89</f>
        <v>0</v>
      </c>
      <c r="AI89" s="37">
        <f>'[7]C-Existing'!AI89</f>
        <v>200</v>
      </c>
      <c r="AJ89" s="37">
        <f>'[7]C-Existing'!AJ89</f>
        <v>53200</v>
      </c>
      <c r="AK89" s="37">
        <f>'[7]C-Existing'!AK89</f>
        <v>0</v>
      </c>
      <c r="AL89" s="37">
        <f>'[7]C-Existing'!AL89</f>
        <v>0</v>
      </c>
      <c r="AM89" s="37">
        <f>'[7]C-Existing'!AM89</f>
        <v>0</v>
      </c>
      <c r="AN89" s="37">
        <f>'[7]C-Existing'!AN89</f>
        <v>0</v>
      </c>
      <c r="AO89" s="37"/>
      <c r="AP89" s="37"/>
      <c r="AQ89" s="37"/>
      <c r="AR89" s="37"/>
    </row>
    <row r="90" spans="1:44" x14ac:dyDescent="0.2">
      <c r="A90" s="1">
        <f t="shared" si="3"/>
        <v>10</v>
      </c>
      <c r="B90" s="101">
        <f t="shared" si="4"/>
        <v>45596</v>
      </c>
      <c r="C90" s="37">
        <f>'[7]C-Existing'!C90</f>
        <v>1200316.57</v>
      </c>
      <c r="D90" s="37">
        <f>'[7]C-Existing'!D90</f>
        <v>152929114.78</v>
      </c>
      <c r="E90" s="37">
        <f>'[7]C-Existing'!E90</f>
        <v>0</v>
      </c>
      <c r="F90" s="37">
        <f>'[7]C-Existing'!F90</f>
        <v>0</v>
      </c>
      <c r="G90" s="37">
        <f>'[7]C-Existing'!G90</f>
        <v>1741</v>
      </c>
      <c r="H90" s="37">
        <f>'[7]C-Existing'!H90</f>
        <v>511082.43</v>
      </c>
      <c r="I90" s="37">
        <f>'[7]C-Existing'!I90</f>
        <v>0</v>
      </c>
      <c r="J90" s="37">
        <f>'[7]C-Existing'!J90</f>
        <v>511082.43</v>
      </c>
      <c r="K90" s="37">
        <f>'[7]C-Existing'!K90</f>
        <v>4731.76</v>
      </c>
      <c r="L90" s="37">
        <f>'[7]C-Existing'!L90</f>
        <v>4731.76</v>
      </c>
      <c r="M90" s="37">
        <f>'[7]C-Existing'!M90</f>
        <v>413611</v>
      </c>
      <c r="N90" s="37">
        <f>'[7]C-Existing'!N90</f>
        <v>0</v>
      </c>
      <c r="O90" s="37">
        <f>'[7]C-Existing'!O90</f>
        <v>88825</v>
      </c>
      <c r="P90" s="37">
        <f>'[7]C-Existing'!P90</f>
        <v>4731.76</v>
      </c>
      <c r="Q90" s="37">
        <f>'[7]C-Existing'!Q90</f>
        <v>84093.24</v>
      </c>
      <c r="R90" s="37">
        <f>'[7]C-Existing'!R90</f>
        <v>0</v>
      </c>
      <c r="S90" s="37">
        <f>'[7]C-Existing'!S90</f>
        <v>426989.19</v>
      </c>
      <c r="T90" s="37">
        <f>'[7]C-Existing'!T90</f>
        <v>426989.19</v>
      </c>
      <c r="U90" s="37">
        <f>'[7]C-Existing'!U90</f>
        <v>1</v>
      </c>
      <c r="V90" s="37">
        <f>'[7]C-Existing'!V90</f>
        <v>4118.4725817499993</v>
      </c>
      <c r="W90" s="37">
        <f>'[7]C-Existing'!W90</f>
        <v>0</v>
      </c>
      <c r="X90" s="37">
        <f>'[7]C-Existing'!X90</f>
        <v>209</v>
      </c>
      <c r="Y90" s="37">
        <f>'[7]C-Existing'!Y90</f>
        <v>0</v>
      </c>
      <c r="Z90" s="37">
        <f>'[7]C-Existing'!Z90</f>
        <v>0</v>
      </c>
      <c r="AA90" s="37">
        <f>'[7]C-Existing'!AA90</f>
        <v>0</v>
      </c>
      <c r="AB90" s="37">
        <f>'[7]C-Existing'!AB90</f>
        <v>0</v>
      </c>
      <c r="AC90" s="37">
        <f>'[7]C-Existing'!AC90</f>
        <v>1554</v>
      </c>
      <c r="AD90" s="37">
        <f>'[7]C-Existing'!AD90</f>
        <v>0</v>
      </c>
      <c r="AE90" s="56">
        <f>'[7]C-Existing'!AE90</f>
        <v>9.6699999999999994E-2</v>
      </c>
      <c r="AF90" s="37">
        <f>'[7]C-Existing'!AF90</f>
        <v>-613.29891600000076</v>
      </c>
      <c r="AG90" s="37">
        <f>'[7]C-Existing'!AG90</f>
        <v>0</v>
      </c>
      <c r="AH90" s="37">
        <f>'[7]C-Existing'!AH90</f>
        <v>0</v>
      </c>
      <c r="AI90" s="37">
        <f>'[7]C-Existing'!AI90</f>
        <v>187</v>
      </c>
      <c r="AJ90" s="37">
        <f>'[7]C-Existing'!AJ90</f>
        <v>49742</v>
      </c>
      <c r="AK90" s="37">
        <f>'[7]C-Existing'!AK90</f>
        <v>0</v>
      </c>
      <c r="AL90" s="37">
        <f>'[7]C-Existing'!AL90</f>
        <v>0</v>
      </c>
      <c r="AM90" s="37">
        <f>'[7]C-Existing'!AM90</f>
        <v>0</v>
      </c>
      <c r="AN90" s="37">
        <f>'[7]C-Existing'!AN90</f>
        <v>0</v>
      </c>
      <c r="AO90" s="37"/>
      <c r="AP90" s="37"/>
      <c r="AQ90" s="37"/>
      <c r="AR90" s="37"/>
    </row>
    <row r="91" spans="1:44" x14ac:dyDescent="0.2">
      <c r="A91" s="1">
        <f t="shared" si="3"/>
        <v>11</v>
      </c>
      <c r="B91" s="101">
        <f t="shared" si="4"/>
        <v>45626</v>
      </c>
      <c r="C91" s="37">
        <f>'[7]C-Existing'!C91</f>
        <v>757049.24</v>
      </c>
      <c r="D91" s="37">
        <f>'[7]C-Existing'!D91</f>
        <v>153686164.02000001</v>
      </c>
      <c r="E91" s="37">
        <f>'[7]C-Existing'!E91</f>
        <v>0</v>
      </c>
      <c r="F91" s="37">
        <f>'[7]C-Existing'!F91</f>
        <v>0</v>
      </c>
      <c r="G91" s="37">
        <f>'[7]C-Existing'!G91</f>
        <v>1482</v>
      </c>
      <c r="H91" s="37">
        <f>'[7]C-Existing'!H91</f>
        <v>426989.19</v>
      </c>
      <c r="I91" s="37">
        <f>'[7]C-Existing'!I91</f>
        <v>0</v>
      </c>
      <c r="J91" s="37">
        <f>'[7]C-Existing'!J91</f>
        <v>426989.19</v>
      </c>
      <c r="K91" s="37">
        <f>'[7]C-Existing'!K91</f>
        <v>3953.19</v>
      </c>
      <c r="L91" s="37">
        <f>'[7]C-Existing'!L91</f>
        <v>3953.19</v>
      </c>
      <c r="M91" s="37">
        <f>'[7]C-Existing'!M91</f>
        <v>352830</v>
      </c>
      <c r="N91" s="37">
        <f>'[7]C-Existing'!N91</f>
        <v>0</v>
      </c>
      <c r="O91" s="37">
        <f>'[7]C-Existing'!O91</f>
        <v>76950</v>
      </c>
      <c r="P91" s="37">
        <f>'[7]C-Existing'!P91</f>
        <v>3953.19</v>
      </c>
      <c r="Q91" s="37">
        <f>'[7]C-Existing'!Q91</f>
        <v>72996.81</v>
      </c>
      <c r="R91" s="37">
        <f>'[7]C-Existing'!R91</f>
        <v>0</v>
      </c>
      <c r="S91" s="37">
        <f>'[7]C-Existing'!S91</f>
        <v>353992.38</v>
      </c>
      <c r="T91" s="37">
        <f>'[7]C-Existing'!T91</f>
        <v>353992.38</v>
      </c>
      <c r="U91" s="37">
        <f>'[7]C-Existing'!U91</f>
        <v>1</v>
      </c>
      <c r="V91" s="37">
        <f>'[7]C-Existing'!V91</f>
        <v>3440.8212227499994</v>
      </c>
      <c r="W91" s="37">
        <f>'[7]C-Existing'!W91</f>
        <v>0</v>
      </c>
      <c r="X91" s="37">
        <f>'[7]C-Existing'!X91</f>
        <v>209</v>
      </c>
      <c r="Y91" s="37">
        <f>'[7]C-Existing'!Y91</f>
        <v>0</v>
      </c>
      <c r="Z91" s="37">
        <f>'[7]C-Existing'!Z91</f>
        <v>0</v>
      </c>
      <c r="AA91" s="37">
        <f>'[7]C-Existing'!AA91</f>
        <v>0</v>
      </c>
      <c r="AB91" s="37">
        <f>'[7]C-Existing'!AB91</f>
        <v>0</v>
      </c>
      <c r="AC91" s="37">
        <f>'[7]C-Existing'!AC91</f>
        <v>1320</v>
      </c>
      <c r="AD91" s="37">
        <f>'[7]C-Existing'!AD91</f>
        <v>0</v>
      </c>
      <c r="AE91" s="56">
        <f>'[7]C-Existing'!AE91</f>
        <v>9.6699999999999994E-2</v>
      </c>
      <c r="AF91" s="37">
        <f>'[7]C-Existing'!AF91</f>
        <v>-512.38702800000056</v>
      </c>
      <c r="AG91" s="37">
        <f>'[7]C-Existing'!AG91</f>
        <v>0</v>
      </c>
      <c r="AH91" s="37">
        <f>'[7]C-Existing'!AH91</f>
        <v>0</v>
      </c>
      <c r="AI91" s="37">
        <f>'[7]C-Existing'!AI91</f>
        <v>162</v>
      </c>
      <c r="AJ91" s="37">
        <f>'[7]C-Existing'!AJ91</f>
        <v>43092</v>
      </c>
      <c r="AK91" s="37">
        <f>'[7]C-Existing'!AK91</f>
        <v>0</v>
      </c>
      <c r="AL91" s="37">
        <f>'[7]C-Existing'!AL91</f>
        <v>0</v>
      </c>
      <c r="AM91" s="37">
        <f>'[7]C-Existing'!AM91</f>
        <v>0</v>
      </c>
      <c r="AN91" s="37">
        <f>'[7]C-Existing'!AN91</f>
        <v>0</v>
      </c>
      <c r="AO91" s="37"/>
      <c r="AP91" s="37"/>
      <c r="AQ91" s="37"/>
      <c r="AR91" s="37"/>
    </row>
    <row r="92" spans="1:44" x14ac:dyDescent="0.2">
      <c r="A92" s="1">
        <f t="shared" si="3"/>
        <v>12</v>
      </c>
      <c r="B92" s="101">
        <f t="shared" si="4"/>
        <v>45657</v>
      </c>
      <c r="C92" s="37">
        <f>'[7]C-Existing'!C92</f>
        <v>670252.07000000007</v>
      </c>
      <c r="D92" s="37">
        <f>'[7]C-Existing'!D92</f>
        <v>154356416.09</v>
      </c>
      <c r="E92" s="37">
        <f>'[7]C-Existing'!E92</f>
        <v>0</v>
      </c>
      <c r="F92" s="37">
        <f>'[7]C-Existing'!F92</f>
        <v>0</v>
      </c>
      <c r="G92" s="37">
        <f>'[7]C-Existing'!G92</f>
        <v>1202</v>
      </c>
      <c r="H92" s="37">
        <f>'[7]C-Existing'!H92</f>
        <v>353992.38</v>
      </c>
      <c r="I92" s="37">
        <f>'[7]C-Existing'!I92</f>
        <v>0</v>
      </c>
      <c r="J92" s="37">
        <f>'[7]C-Existing'!J92</f>
        <v>353992.38</v>
      </c>
      <c r="K92" s="37">
        <f>'[7]C-Existing'!K92</f>
        <v>3277.37</v>
      </c>
      <c r="L92" s="37">
        <f>'[7]C-Existing'!L92</f>
        <v>3277.37</v>
      </c>
      <c r="M92" s="37">
        <f>'[7]C-Existing'!M92</f>
        <v>287128</v>
      </c>
      <c r="N92" s="37">
        <f>'[7]C-Existing'!N92</f>
        <v>0</v>
      </c>
      <c r="O92" s="37">
        <f>'[7]C-Existing'!O92</f>
        <v>64125</v>
      </c>
      <c r="P92" s="37">
        <f>'[7]C-Existing'!P92</f>
        <v>3277.37</v>
      </c>
      <c r="Q92" s="37">
        <f>'[7]C-Existing'!Q92</f>
        <v>60847.630000000005</v>
      </c>
      <c r="R92" s="37">
        <f>'[7]C-Existing'!R92</f>
        <v>0</v>
      </c>
      <c r="S92" s="37">
        <f>'[7]C-Existing'!S92</f>
        <v>293144.75</v>
      </c>
      <c r="T92" s="37">
        <f>'[7]C-Existing'!T92</f>
        <v>293144.75</v>
      </c>
      <c r="U92" s="37">
        <f>'[7]C-Existing'!U92</f>
        <v>1</v>
      </c>
      <c r="V92" s="37">
        <f>'[7]C-Existing'!V92</f>
        <v>2852.5885954999999</v>
      </c>
      <c r="W92" s="37">
        <f>'[7]C-Existing'!W92</f>
        <v>0</v>
      </c>
      <c r="X92" s="37">
        <f>'[7]C-Existing'!X92</f>
        <v>209</v>
      </c>
      <c r="Y92" s="37">
        <f>'[7]C-Existing'!Y92</f>
        <v>0</v>
      </c>
      <c r="Z92" s="37">
        <f>'[7]C-Existing'!Z92</f>
        <v>0</v>
      </c>
      <c r="AA92" s="37">
        <f>'[7]C-Existing'!AA92</f>
        <v>0</v>
      </c>
      <c r="AB92" s="37">
        <f>'[7]C-Existing'!AB92</f>
        <v>0</v>
      </c>
      <c r="AC92" s="37">
        <f>'[7]C-Existing'!AC92</f>
        <v>1067</v>
      </c>
      <c r="AD92" s="37">
        <f>'[7]C-Existing'!AD92</f>
        <v>0</v>
      </c>
      <c r="AE92" s="56">
        <f>'[7]C-Existing'!AE92</f>
        <v>9.6699999999999994E-2</v>
      </c>
      <c r="AF92" s="37">
        <f>'[7]C-Existing'!AF92</f>
        <v>-424.79085600000053</v>
      </c>
      <c r="AG92" s="37">
        <f>'[7]C-Existing'!AG92</f>
        <v>0</v>
      </c>
      <c r="AH92" s="37">
        <f>'[7]C-Existing'!AH92</f>
        <v>0</v>
      </c>
      <c r="AI92" s="37">
        <f>'[7]C-Existing'!AI92</f>
        <v>135</v>
      </c>
      <c r="AJ92" s="37">
        <f>'[7]C-Existing'!AJ92</f>
        <v>35910</v>
      </c>
      <c r="AK92" s="37">
        <f>'[7]C-Existing'!AK92</f>
        <v>0</v>
      </c>
      <c r="AL92" s="37">
        <f>'[7]C-Existing'!AL92</f>
        <v>0</v>
      </c>
      <c r="AM92" s="37">
        <f>'[7]C-Existing'!AM92</f>
        <v>0</v>
      </c>
      <c r="AN92" s="37">
        <f>'[7]C-Existing'!AN92</f>
        <v>0</v>
      </c>
      <c r="AO92" s="37"/>
      <c r="AP92" s="37"/>
      <c r="AQ92" s="37"/>
      <c r="AR92" s="37"/>
    </row>
    <row r="93" spans="1:44" x14ac:dyDescent="0.2">
      <c r="A93" s="1">
        <f t="shared" si="3"/>
        <v>1</v>
      </c>
      <c r="B93" s="101">
        <f t="shared" si="4"/>
        <v>45688</v>
      </c>
      <c r="C93" s="37">
        <f>'[7]C-Existing'!C93</f>
        <v>523246.36</v>
      </c>
      <c r="D93" s="37">
        <f>'[7]C-Existing'!D93</f>
        <v>154879662.45000002</v>
      </c>
      <c r="E93" s="37">
        <f>'[7]C-Existing'!E93</f>
        <v>0</v>
      </c>
      <c r="F93" s="37">
        <f>'[7]C-Existing'!F93</f>
        <v>0</v>
      </c>
      <c r="G93" s="37">
        <f>'[7]C-Existing'!G93</f>
        <v>481</v>
      </c>
      <c r="H93" s="37">
        <f>'[7]C-Existing'!H93</f>
        <v>269922.7</v>
      </c>
      <c r="I93" s="37">
        <f>'[7]C-Existing'!I93</f>
        <v>0</v>
      </c>
      <c r="J93" s="37">
        <f>'[7]C-Existing'!J93</f>
        <v>269922.7</v>
      </c>
      <c r="K93" s="37">
        <f>'[7]C-Existing'!K93</f>
        <v>2499.02</v>
      </c>
      <c r="L93" s="37">
        <f>'[7]C-Existing'!L93</f>
        <v>2499.02</v>
      </c>
      <c r="M93" s="37">
        <f>'[7]C-Existing'!M93</f>
        <v>110105</v>
      </c>
      <c r="N93" s="37">
        <f>'[7]C-Existing'!N93</f>
        <v>0</v>
      </c>
      <c r="O93" s="37">
        <f>'[7]C-Existing'!O93</f>
        <v>17100</v>
      </c>
      <c r="P93" s="37">
        <f>'[7]C-Existing'!P93</f>
        <v>2499.02</v>
      </c>
      <c r="Q93" s="37">
        <f>'[7]C-Existing'!Q93</f>
        <v>14600.98</v>
      </c>
      <c r="R93" s="37">
        <f>'[7]C-Existing'!R93</f>
        <v>0</v>
      </c>
      <c r="S93" s="37">
        <f>'[7]C-Existing'!S93</f>
        <v>255321.72</v>
      </c>
      <c r="T93" s="37">
        <f>'[7]C-Existing'!T93</f>
        <v>255321.72</v>
      </c>
      <c r="U93" s="37">
        <f>'[7]C-Existing'!U93</f>
        <v>1</v>
      </c>
      <c r="V93" s="37">
        <f>'[7]C-Existing'!V93</f>
        <v>2175.1270908333331</v>
      </c>
      <c r="W93" s="37">
        <f>'[7]C-Existing'!W93</f>
        <v>0</v>
      </c>
      <c r="X93" s="37">
        <f>'[7]C-Existing'!X93</f>
        <v>209</v>
      </c>
      <c r="Y93" s="37">
        <f>'[7]C-Existing'!Y93</f>
        <v>0</v>
      </c>
      <c r="Z93" s="37">
        <f>'[7]C-Existing'!Z93</f>
        <v>0</v>
      </c>
      <c r="AA93" s="37">
        <f>'[7]C-Existing'!AA93</f>
        <v>0</v>
      </c>
      <c r="AB93" s="37">
        <f>'[7]C-Existing'!AB93</f>
        <v>0</v>
      </c>
      <c r="AC93" s="37">
        <f>'[7]C-Existing'!AC93</f>
        <v>445</v>
      </c>
      <c r="AD93" s="37">
        <f>'[7]C-Existing'!AD93</f>
        <v>0</v>
      </c>
      <c r="AE93" s="56">
        <f>'[7]C-Existing'!AE93</f>
        <v>9.6699999999999994E-2</v>
      </c>
      <c r="AF93" s="37">
        <f>'[7]C-Existing'!AF93</f>
        <v>-323.9072400000004</v>
      </c>
      <c r="AG93" s="37">
        <f>'[7]C-Existing'!AG93</f>
        <v>0</v>
      </c>
      <c r="AH93" s="37">
        <f>'[7]C-Existing'!AH93</f>
        <v>0</v>
      </c>
      <c r="AI93" s="37">
        <f>'[7]C-Existing'!AI93</f>
        <v>36</v>
      </c>
      <c r="AJ93" s="37">
        <f>'[7]C-Existing'!AJ93</f>
        <v>9576</v>
      </c>
      <c r="AK93" s="37">
        <f>'[7]C-Existing'!AK93</f>
        <v>0</v>
      </c>
      <c r="AL93" s="37">
        <f>'[7]C-Existing'!AL93</f>
        <v>0</v>
      </c>
      <c r="AM93" s="37">
        <f>'[7]C-Existing'!AM93</f>
        <v>0</v>
      </c>
      <c r="AN93" s="37">
        <f>'[7]C-Existing'!AN93</f>
        <v>0</v>
      </c>
      <c r="AO93" s="37"/>
      <c r="AP93" s="37"/>
      <c r="AQ93" s="37"/>
      <c r="AR93" s="37"/>
    </row>
    <row r="94" spans="1:44" x14ac:dyDescent="0.2">
      <c r="A94" s="1">
        <f t="shared" si="3"/>
        <v>2</v>
      </c>
      <c r="B94" s="101">
        <f t="shared" si="4"/>
        <v>45716</v>
      </c>
      <c r="C94" s="37">
        <f>'[7]C-Existing'!C94</f>
        <v>632011.6799999997</v>
      </c>
      <c r="D94" s="37">
        <f>'[7]C-Existing'!D94</f>
        <v>155511674.13000003</v>
      </c>
      <c r="E94" s="37">
        <f>'[7]C-Existing'!E94</f>
        <v>0</v>
      </c>
      <c r="F94" s="37">
        <f>'[7]C-Existing'!F94</f>
        <v>0</v>
      </c>
      <c r="G94" s="37">
        <f>'[7]C-Existing'!G94</f>
        <v>404</v>
      </c>
      <c r="H94" s="37">
        <f>'[7]C-Existing'!H94</f>
        <v>255321.72</v>
      </c>
      <c r="I94" s="37">
        <f>'[7]C-Existing'!I94</f>
        <v>0</v>
      </c>
      <c r="J94" s="37">
        <f>'[7]C-Existing'!J94</f>
        <v>255321.72</v>
      </c>
      <c r="K94" s="37">
        <f>'[7]C-Existing'!K94</f>
        <v>2363.8500000000004</v>
      </c>
      <c r="L94" s="37">
        <f>'[7]C-Existing'!L94</f>
        <v>2363.8500000000004</v>
      </c>
      <c r="M94" s="37">
        <f>'[7]C-Existing'!M94</f>
        <v>92682</v>
      </c>
      <c r="N94" s="37">
        <f>'[7]C-Existing'!N94</f>
        <v>0</v>
      </c>
      <c r="O94" s="37">
        <f>'[7]C-Existing'!O94</f>
        <v>14725</v>
      </c>
      <c r="P94" s="37">
        <f>'[7]C-Existing'!P94</f>
        <v>2363.8500000000004</v>
      </c>
      <c r="Q94" s="37">
        <f>'[7]C-Existing'!Q94</f>
        <v>12361.150000000001</v>
      </c>
      <c r="R94" s="37">
        <f>'[7]C-Existing'!R94</f>
        <v>0</v>
      </c>
      <c r="S94" s="37">
        <f>'[7]C-Existing'!S94</f>
        <v>242960.57</v>
      </c>
      <c r="T94" s="37">
        <f>'[7]C-Existing'!T94</f>
        <v>242960.57</v>
      </c>
      <c r="U94" s="37">
        <f>'[7]C-Existing'!U94</f>
        <v>1</v>
      </c>
      <c r="V94" s="37">
        <f>'[7]C-Existing'!V94</f>
        <v>2057.4675269999998</v>
      </c>
      <c r="W94" s="37">
        <f>'[7]C-Existing'!W94</f>
        <v>0</v>
      </c>
      <c r="X94" s="37">
        <f>'[7]C-Existing'!X94</f>
        <v>209</v>
      </c>
      <c r="Y94" s="37">
        <f>'[7]C-Existing'!Y94</f>
        <v>0</v>
      </c>
      <c r="Z94" s="37">
        <f>'[7]C-Existing'!Z94</f>
        <v>0</v>
      </c>
      <c r="AA94" s="37">
        <f>'[7]C-Existing'!AA94</f>
        <v>0</v>
      </c>
      <c r="AB94" s="37">
        <f>'[7]C-Existing'!AB94</f>
        <v>0</v>
      </c>
      <c r="AC94" s="37">
        <f>'[7]C-Existing'!AC94</f>
        <v>373</v>
      </c>
      <c r="AD94" s="37">
        <f>'[7]C-Existing'!AD94</f>
        <v>0</v>
      </c>
      <c r="AE94" s="56">
        <f>'[7]C-Existing'!AE94</f>
        <v>9.6699999999999994E-2</v>
      </c>
      <c r="AF94" s="37">
        <f>'[7]C-Existing'!AF94</f>
        <v>-306.38606400000037</v>
      </c>
      <c r="AG94" s="37">
        <f>'[7]C-Existing'!AG94</f>
        <v>0</v>
      </c>
      <c r="AH94" s="37">
        <f>'[7]C-Existing'!AH94</f>
        <v>0</v>
      </c>
      <c r="AI94" s="37">
        <f>'[7]C-Existing'!AI94</f>
        <v>31</v>
      </c>
      <c r="AJ94" s="37">
        <f>'[7]C-Existing'!AJ94</f>
        <v>8246</v>
      </c>
      <c r="AK94" s="37">
        <f>'[7]C-Existing'!AK94</f>
        <v>0</v>
      </c>
      <c r="AL94" s="37">
        <f>'[7]C-Existing'!AL94</f>
        <v>0</v>
      </c>
      <c r="AM94" s="37">
        <f>'[7]C-Existing'!AM94</f>
        <v>0</v>
      </c>
      <c r="AN94" s="37">
        <f>'[7]C-Existing'!AN94</f>
        <v>0</v>
      </c>
      <c r="AO94" s="37"/>
      <c r="AP94" s="37"/>
      <c r="AQ94" s="37"/>
      <c r="AR94" s="37"/>
    </row>
    <row r="95" spans="1:44" x14ac:dyDescent="0.2">
      <c r="A95" s="1">
        <f t="shared" si="3"/>
        <v>3</v>
      </c>
      <c r="B95" s="101">
        <f t="shared" si="4"/>
        <v>45747</v>
      </c>
      <c r="C95" s="37">
        <f>'[7]C-Existing'!C95</f>
        <v>844307.66</v>
      </c>
      <c r="D95" s="37">
        <f>'[7]C-Existing'!D95</f>
        <v>156355981.79000002</v>
      </c>
      <c r="E95" s="37">
        <f>'[7]C-Existing'!E95</f>
        <v>0</v>
      </c>
      <c r="F95" s="37">
        <f>'[7]C-Existing'!F95</f>
        <v>0</v>
      </c>
      <c r="G95" s="37">
        <f>'[7]C-Existing'!G95</f>
        <v>470</v>
      </c>
      <c r="H95" s="37">
        <f>'[7]C-Existing'!H95</f>
        <v>242960.56999999998</v>
      </c>
      <c r="I95" s="37">
        <f>'[7]C-Existing'!I95</f>
        <v>0</v>
      </c>
      <c r="J95" s="37">
        <f>'[7]C-Existing'!J95</f>
        <v>242960.57</v>
      </c>
      <c r="K95" s="37">
        <f>'[7]C-Existing'!K95</f>
        <v>2249.4</v>
      </c>
      <c r="L95" s="37">
        <f>'[7]C-Existing'!L95</f>
        <v>2249.4</v>
      </c>
      <c r="M95" s="37">
        <f>'[7]C-Existing'!M95</f>
        <v>108338</v>
      </c>
      <c r="N95" s="37">
        <f>'[7]C-Existing'!N95</f>
        <v>0</v>
      </c>
      <c r="O95" s="37">
        <f>'[7]C-Existing'!O95</f>
        <v>18050</v>
      </c>
      <c r="P95" s="37">
        <f>'[7]C-Existing'!P95</f>
        <v>2249.4</v>
      </c>
      <c r="Q95" s="37">
        <f>'[7]C-Existing'!Q95</f>
        <v>15800.6</v>
      </c>
      <c r="R95" s="37">
        <f>'[7]C-Existing'!R95</f>
        <v>0</v>
      </c>
      <c r="S95" s="37">
        <f>'[7]C-Existing'!S95</f>
        <v>227159.97</v>
      </c>
      <c r="T95" s="37">
        <f>'[7]C-Existing'!T95</f>
        <v>227159.97</v>
      </c>
      <c r="U95" s="37">
        <f>'[7]C-Existing'!U95</f>
        <v>1</v>
      </c>
      <c r="V95" s="37">
        <f>'[7]C-Existing'!V95</f>
        <v>1957.8572599166664</v>
      </c>
      <c r="W95" s="37">
        <f>'[7]C-Existing'!W95</f>
        <v>0</v>
      </c>
      <c r="X95" s="37">
        <f>'[7]C-Existing'!X95</f>
        <v>209</v>
      </c>
      <c r="Y95" s="37">
        <f>'[7]C-Existing'!Y95</f>
        <v>0</v>
      </c>
      <c r="Z95" s="37">
        <f>'[7]C-Existing'!Z95</f>
        <v>0</v>
      </c>
      <c r="AA95" s="37">
        <f>'[7]C-Existing'!AA95</f>
        <v>0</v>
      </c>
      <c r="AB95" s="37">
        <f>'[7]C-Existing'!AB95</f>
        <v>0</v>
      </c>
      <c r="AC95" s="37">
        <f>'[7]C-Existing'!AC95</f>
        <v>432</v>
      </c>
      <c r="AD95" s="37">
        <f>'[7]C-Existing'!AD95</f>
        <v>0</v>
      </c>
      <c r="AE95" s="56">
        <f>'[7]C-Existing'!AE95</f>
        <v>9.6699999999999994E-2</v>
      </c>
      <c r="AF95" s="37">
        <f>'[7]C-Existing'!AF95</f>
        <v>-291.55268400000034</v>
      </c>
      <c r="AG95" s="37">
        <f>'[7]C-Existing'!AG95</f>
        <v>0</v>
      </c>
      <c r="AH95" s="37">
        <f>'[7]C-Existing'!AH95</f>
        <v>0</v>
      </c>
      <c r="AI95" s="37">
        <f>'[7]C-Existing'!AI95</f>
        <v>38</v>
      </c>
      <c r="AJ95" s="37">
        <f>'[7]C-Existing'!AJ95</f>
        <v>10108</v>
      </c>
      <c r="AK95" s="37">
        <f>'[7]C-Existing'!AK95</f>
        <v>0</v>
      </c>
      <c r="AL95" s="37">
        <f>'[7]C-Existing'!AL95</f>
        <v>0</v>
      </c>
      <c r="AM95" s="37">
        <f>'[7]C-Existing'!AM95</f>
        <v>0</v>
      </c>
      <c r="AN95" s="37">
        <f>'[7]C-Existing'!AN95</f>
        <v>0</v>
      </c>
      <c r="AO95" s="37"/>
      <c r="AP95" s="37"/>
      <c r="AQ95" s="37"/>
      <c r="AR95" s="37"/>
    </row>
    <row r="96" spans="1:44" x14ac:dyDescent="0.2">
      <c r="A96" s="1">
        <f t="shared" si="3"/>
        <v>4</v>
      </c>
      <c r="B96" s="101">
        <f t="shared" si="4"/>
        <v>45777</v>
      </c>
      <c r="C96" s="37">
        <f>'[7]C-Existing'!C96</f>
        <v>912608.73</v>
      </c>
      <c r="D96" s="37">
        <f>'[7]C-Existing'!D96</f>
        <v>157268590.52000001</v>
      </c>
      <c r="E96" s="37">
        <f>'[7]C-Existing'!E96</f>
        <v>0</v>
      </c>
      <c r="F96" s="37">
        <f>'[7]C-Existing'!F96</f>
        <v>0</v>
      </c>
      <c r="G96" s="37">
        <f>'[7]C-Existing'!G96</f>
        <v>555</v>
      </c>
      <c r="H96" s="37">
        <f>'[7]C-Existing'!H96</f>
        <v>227159.97</v>
      </c>
      <c r="I96" s="37">
        <f>'[7]C-Existing'!I96</f>
        <v>0</v>
      </c>
      <c r="J96" s="37">
        <f>'[7]C-Existing'!J96</f>
        <v>227159.97</v>
      </c>
      <c r="K96" s="37">
        <f>'[7]C-Existing'!K96</f>
        <v>2103.12</v>
      </c>
      <c r="L96" s="37">
        <f>'[7]C-Existing'!L96</f>
        <v>2103.12</v>
      </c>
      <c r="M96" s="37">
        <f>'[7]C-Existing'!M96</f>
        <v>129561</v>
      </c>
      <c r="N96" s="37">
        <f>'[7]C-Existing'!N96</f>
        <v>0</v>
      </c>
      <c r="O96" s="37">
        <f>'[7]C-Existing'!O96</f>
        <v>24225</v>
      </c>
      <c r="P96" s="37">
        <f>'[7]C-Existing'!P96</f>
        <v>2103.12</v>
      </c>
      <c r="Q96" s="37">
        <f>'[7]C-Existing'!Q96</f>
        <v>22121.88</v>
      </c>
      <c r="R96" s="37">
        <f>'[7]C-Existing'!R96</f>
        <v>0</v>
      </c>
      <c r="S96" s="37">
        <f>'[7]C-Existing'!S96</f>
        <v>205038.09</v>
      </c>
      <c r="T96" s="37">
        <f>'[7]C-Existing'!T96</f>
        <v>205038.09</v>
      </c>
      <c r="U96" s="37">
        <f>'[7]C-Existing'!U96</f>
        <v>1</v>
      </c>
      <c r="V96" s="37">
        <f>'[7]C-Existing'!V96</f>
        <v>1830.5307582499997</v>
      </c>
      <c r="W96" s="37">
        <f>'[7]C-Existing'!W96</f>
        <v>0</v>
      </c>
      <c r="X96" s="37">
        <f>'[7]C-Existing'!X96</f>
        <v>209</v>
      </c>
      <c r="Y96" s="37">
        <f>'[7]C-Existing'!Y96</f>
        <v>0</v>
      </c>
      <c r="Z96" s="37">
        <f>'[7]C-Existing'!Z96</f>
        <v>0</v>
      </c>
      <c r="AA96" s="37">
        <f>'[7]C-Existing'!AA96</f>
        <v>0</v>
      </c>
      <c r="AB96" s="37">
        <f>'[7]C-Existing'!AB96</f>
        <v>0</v>
      </c>
      <c r="AC96" s="37">
        <f>'[7]C-Existing'!AC96</f>
        <v>504</v>
      </c>
      <c r="AD96" s="37">
        <f>'[7]C-Existing'!AD96</f>
        <v>0</v>
      </c>
      <c r="AE96" s="56">
        <f>'[7]C-Existing'!AE96</f>
        <v>9.6699999999999994E-2</v>
      </c>
      <c r="AF96" s="37">
        <f>'[7]C-Existing'!AF96</f>
        <v>-272.5919640000003</v>
      </c>
      <c r="AG96" s="37">
        <f>'[7]C-Existing'!AG96</f>
        <v>0</v>
      </c>
      <c r="AH96" s="37">
        <f>'[7]C-Existing'!AH96</f>
        <v>0</v>
      </c>
      <c r="AI96" s="37">
        <f>'[7]C-Existing'!AI96</f>
        <v>51</v>
      </c>
      <c r="AJ96" s="37">
        <f>'[7]C-Existing'!AJ96</f>
        <v>13566</v>
      </c>
      <c r="AK96" s="37">
        <f>'[7]C-Existing'!AK96</f>
        <v>0</v>
      </c>
      <c r="AL96" s="37">
        <f>'[7]C-Existing'!AL96</f>
        <v>0</v>
      </c>
      <c r="AM96" s="37">
        <f>'[7]C-Existing'!AM96</f>
        <v>0</v>
      </c>
      <c r="AN96" s="37">
        <f>'[7]C-Existing'!AN96</f>
        <v>0</v>
      </c>
      <c r="AO96" s="37"/>
      <c r="AP96" s="37"/>
      <c r="AQ96" s="37"/>
      <c r="AR96" s="37"/>
    </row>
    <row r="97" spans="1:44" x14ac:dyDescent="0.2">
      <c r="A97" s="1">
        <f t="shared" si="3"/>
        <v>5</v>
      </c>
      <c r="B97" s="101">
        <f t="shared" si="4"/>
        <v>45808</v>
      </c>
      <c r="C97" s="37">
        <f>'[7]C-Existing'!C97</f>
        <v>1063870.7</v>
      </c>
      <c r="D97" s="37">
        <f>'[7]C-Existing'!D97</f>
        <v>158332461.22</v>
      </c>
      <c r="E97" s="37">
        <f>'[7]C-Existing'!E97</f>
        <v>0</v>
      </c>
      <c r="F97" s="37">
        <f>'[7]C-Existing'!F97</f>
        <v>0</v>
      </c>
      <c r="G97" s="37">
        <f>'[7]C-Existing'!G97</f>
        <v>776</v>
      </c>
      <c r="H97" s="37">
        <f>'[7]C-Existing'!H97</f>
        <v>205038.09000000003</v>
      </c>
      <c r="I97" s="37">
        <f>'[7]C-Existing'!I97</f>
        <v>0</v>
      </c>
      <c r="J97" s="37">
        <f>'[7]C-Existing'!J97</f>
        <v>205038.09</v>
      </c>
      <c r="K97" s="37">
        <f>'[7]C-Existing'!K97</f>
        <v>1898.3000000000002</v>
      </c>
      <c r="L97" s="37">
        <f>'[7]C-Existing'!L97</f>
        <v>1898.3000000000002</v>
      </c>
      <c r="M97" s="37">
        <f>'[7]C-Existing'!M97</f>
        <v>182134</v>
      </c>
      <c r="N97" s="37">
        <f>'[7]C-Existing'!N97</f>
        <v>0</v>
      </c>
      <c r="O97" s="37">
        <f>'[7]C-Existing'!O97</f>
        <v>35625</v>
      </c>
      <c r="P97" s="37">
        <f>'[7]C-Existing'!P97</f>
        <v>1898.3000000000002</v>
      </c>
      <c r="Q97" s="37">
        <f>'[7]C-Existing'!Q97</f>
        <v>33726.699999999997</v>
      </c>
      <c r="R97" s="37">
        <f>'[7]C-Existing'!R97</f>
        <v>0</v>
      </c>
      <c r="S97" s="37">
        <f>'[7]C-Existing'!S97</f>
        <v>171311.39</v>
      </c>
      <c r="T97" s="37">
        <f>'[7]C-Existing'!T97</f>
        <v>171311.39</v>
      </c>
      <c r="U97" s="37">
        <f>'[7]C-Existing'!U97</f>
        <v>1</v>
      </c>
      <c r="V97" s="37">
        <f>'[7]C-Existing'!V97</f>
        <v>1652.2652752499998</v>
      </c>
      <c r="W97" s="37">
        <f>'[7]C-Existing'!W97</f>
        <v>0</v>
      </c>
      <c r="X97" s="37">
        <f>'[7]C-Existing'!X97</f>
        <v>209</v>
      </c>
      <c r="Y97" s="37">
        <f>'[7]C-Existing'!Y97</f>
        <v>0</v>
      </c>
      <c r="Z97" s="37">
        <f>'[7]C-Existing'!Z97</f>
        <v>0</v>
      </c>
      <c r="AA97" s="37">
        <f>'[7]C-Existing'!AA97</f>
        <v>0</v>
      </c>
      <c r="AB97" s="37">
        <f>'[7]C-Existing'!AB97</f>
        <v>0</v>
      </c>
      <c r="AC97" s="37">
        <f>'[7]C-Existing'!AC97</f>
        <v>701</v>
      </c>
      <c r="AD97" s="37">
        <f>'[7]C-Existing'!AD97</f>
        <v>0</v>
      </c>
      <c r="AE97" s="56">
        <f>'[7]C-Existing'!AE97</f>
        <v>9.6699999999999994E-2</v>
      </c>
      <c r="AF97" s="37">
        <f>'[7]C-Existing'!AF97</f>
        <v>-246.04570800000027</v>
      </c>
      <c r="AG97" s="37">
        <f>'[7]C-Existing'!AG97</f>
        <v>0</v>
      </c>
      <c r="AH97" s="37">
        <f>'[7]C-Existing'!AH97</f>
        <v>0</v>
      </c>
      <c r="AI97" s="37">
        <f>'[7]C-Existing'!AI97</f>
        <v>75</v>
      </c>
      <c r="AJ97" s="37">
        <f>'[7]C-Existing'!AJ97</f>
        <v>19950</v>
      </c>
      <c r="AK97" s="37">
        <f>'[7]C-Existing'!AK97</f>
        <v>0</v>
      </c>
      <c r="AL97" s="37">
        <f>'[7]C-Existing'!AL97</f>
        <v>0</v>
      </c>
      <c r="AM97" s="37">
        <f>'[7]C-Existing'!AM97</f>
        <v>0</v>
      </c>
      <c r="AN97" s="37">
        <f>'[7]C-Existing'!AN97</f>
        <v>0</v>
      </c>
      <c r="AO97" s="37"/>
      <c r="AP97" s="37"/>
      <c r="AQ97" s="37"/>
      <c r="AR97" s="37"/>
    </row>
    <row r="98" spans="1:44" x14ac:dyDescent="0.2">
      <c r="A98" s="1">
        <f t="shared" si="3"/>
        <v>6</v>
      </c>
      <c r="B98" s="101">
        <f t="shared" si="4"/>
        <v>45838</v>
      </c>
      <c r="C98" s="37">
        <f>'[7]C-Existing'!C98</f>
        <v>988888.4600000002</v>
      </c>
      <c r="D98" s="37">
        <f>'[7]C-Existing'!D98</f>
        <v>159321349.68000001</v>
      </c>
      <c r="E98" s="37">
        <f>'[7]C-Existing'!E98</f>
        <v>0</v>
      </c>
      <c r="F98" s="37">
        <f>'[7]C-Existing'!F98</f>
        <v>0</v>
      </c>
      <c r="G98" s="37">
        <f>'[7]C-Existing'!G98</f>
        <v>836</v>
      </c>
      <c r="H98" s="37">
        <f>'[7]C-Existing'!H98</f>
        <v>171311.39</v>
      </c>
      <c r="I98" s="37">
        <f>'[7]C-Existing'!I98</f>
        <v>0</v>
      </c>
      <c r="J98" s="37">
        <f>'[7]C-Existing'!J98</f>
        <v>171311.39</v>
      </c>
      <c r="K98" s="37">
        <f>'[7]C-Existing'!K98</f>
        <v>1586.05</v>
      </c>
      <c r="L98" s="37">
        <f>'[7]C-Existing'!L98</f>
        <v>1586.05</v>
      </c>
      <c r="M98" s="37">
        <f>'[7]C-Existing'!M98</f>
        <v>198132</v>
      </c>
      <c r="N98" s="37">
        <f>'[7]C-Existing'!N98</f>
        <v>0</v>
      </c>
      <c r="O98" s="37">
        <f>'[7]C-Existing'!O98</f>
        <v>41800</v>
      </c>
      <c r="P98" s="37">
        <f>'[7]C-Existing'!P98</f>
        <v>1586.05</v>
      </c>
      <c r="Q98" s="37">
        <f>'[7]C-Existing'!Q98</f>
        <v>40213.949999999997</v>
      </c>
      <c r="R98" s="37">
        <f>'[7]C-Existing'!R98</f>
        <v>0</v>
      </c>
      <c r="S98" s="37">
        <f>'[7]C-Existing'!S98</f>
        <v>131097.44</v>
      </c>
      <c r="T98" s="37">
        <f>'[7]C-Existing'!T98</f>
        <v>131097.44</v>
      </c>
      <c r="U98" s="37">
        <f>'[7]C-Existing'!U98</f>
        <v>1</v>
      </c>
      <c r="V98" s="37">
        <f>'[7]C-Existing'!V98</f>
        <v>1380.4842844166667</v>
      </c>
      <c r="W98" s="37">
        <f>'[7]C-Existing'!W98</f>
        <v>0</v>
      </c>
      <c r="X98" s="37">
        <f>'[7]C-Existing'!X98</f>
        <v>209</v>
      </c>
      <c r="Y98" s="37">
        <f>'[7]C-Existing'!Y98</f>
        <v>0</v>
      </c>
      <c r="Z98" s="37">
        <f>'[7]C-Existing'!Z98</f>
        <v>0</v>
      </c>
      <c r="AA98" s="37">
        <f>'[7]C-Existing'!AA98</f>
        <v>0</v>
      </c>
      <c r="AB98" s="37">
        <f>'[7]C-Existing'!AB98</f>
        <v>0</v>
      </c>
      <c r="AC98" s="37">
        <f>'[7]C-Existing'!AC98</f>
        <v>748</v>
      </c>
      <c r="AD98" s="37">
        <f>'[7]C-Existing'!AD98</f>
        <v>0</v>
      </c>
      <c r="AE98" s="56">
        <f>'[7]C-Existing'!AE98</f>
        <v>9.6699999999999994E-2</v>
      </c>
      <c r="AF98" s="37">
        <f>'[7]C-Existing'!AF98</f>
        <v>-205.57366800000025</v>
      </c>
      <c r="AG98" s="37">
        <f>'[7]C-Existing'!AG98</f>
        <v>0</v>
      </c>
      <c r="AH98" s="37">
        <f>'[7]C-Existing'!AH98</f>
        <v>0</v>
      </c>
      <c r="AI98" s="37">
        <f>'[7]C-Existing'!AI98</f>
        <v>88</v>
      </c>
      <c r="AJ98" s="37">
        <f>'[7]C-Existing'!AJ98</f>
        <v>23408</v>
      </c>
      <c r="AK98" s="37">
        <f>'[7]C-Existing'!AK98</f>
        <v>0</v>
      </c>
      <c r="AL98" s="37">
        <f>'[7]C-Existing'!AL98</f>
        <v>0</v>
      </c>
      <c r="AM98" s="37">
        <f>'[7]C-Existing'!AM98</f>
        <v>0</v>
      </c>
      <c r="AN98" s="37">
        <f>'[7]C-Existing'!AN98</f>
        <v>0</v>
      </c>
      <c r="AO98" s="37"/>
      <c r="AP98" s="37"/>
      <c r="AQ98" s="37"/>
      <c r="AR98" s="37"/>
    </row>
    <row r="99" spans="1:44" x14ac:dyDescent="0.2">
      <c r="A99" s="1">
        <f t="shared" si="3"/>
        <v>7</v>
      </c>
      <c r="B99" s="101">
        <f t="shared" si="4"/>
        <v>45869</v>
      </c>
      <c r="C99" s="37">
        <f>'[7]C-Existing'!C99</f>
        <v>876405.70000000007</v>
      </c>
      <c r="D99" s="37">
        <f>'[7]C-Existing'!D99</f>
        <v>160197755.38</v>
      </c>
      <c r="E99" s="37">
        <f>'[7]C-Existing'!E99</f>
        <v>0</v>
      </c>
      <c r="F99" s="37">
        <f>'[7]C-Existing'!F99</f>
        <v>0</v>
      </c>
      <c r="G99" s="37">
        <f>'[7]C-Existing'!G99</f>
        <v>900</v>
      </c>
      <c r="H99" s="37">
        <f>'[7]C-Existing'!H99</f>
        <v>35262.949999999997</v>
      </c>
      <c r="I99" s="37">
        <f>'[7]C-Existing'!I99</f>
        <v>0</v>
      </c>
      <c r="J99" s="37">
        <f>'[7]C-Existing'!J99</f>
        <v>35262.949999999997</v>
      </c>
      <c r="K99" s="37">
        <f>'[7]C-Existing'!K99</f>
        <v>326.47000000000003</v>
      </c>
      <c r="L99" s="37">
        <f>'[7]C-Existing'!L99</f>
        <v>326.47000000000003</v>
      </c>
      <c r="M99" s="37">
        <f>'[7]C-Existing'!M99</f>
        <v>192090</v>
      </c>
      <c r="N99" s="37">
        <f>'[7]C-Existing'!N99</f>
        <v>0</v>
      </c>
      <c r="O99" s="37">
        <f>'[7]C-Existing'!O99</f>
        <v>7125</v>
      </c>
      <c r="P99" s="37">
        <f>'[7]C-Existing'!P99</f>
        <v>326.47000000000003</v>
      </c>
      <c r="Q99" s="37">
        <f>'[7]C-Existing'!Q99</f>
        <v>6798.53</v>
      </c>
      <c r="R99" s="37">
        <f>'[7]C-Existing'!R99</f>
        <v>0</v>
      </c>
      <c r="S99" s="37">
        <f>'[7]C-Existing'!S99</f>
        <v>28464.42</v>
      </c>
      <c r="T99" s="37">
        <f>'[7]C-Existing'!T99</f>
        <v>28464.42</v>
      </c>
      <c r="U99" s="37">
        <f>'[7]C-Existing'!U99</f>
        <v>1</v>
      </c>
      <c r="V99" s="37">
        <f>'[7]C-Existing'!V99</f>
        <v>284.16060541666661</v>
      </c>
      <c r="W99" s="37">
        <f>'[7]C-Existing'!W99</f>
        <v>0</v>
      </c>
      <c r="X99" s="37">
        <f>'[7]C-Existing'!X99</f>
        <v>209</v>
      </c>
      <c r="Y99" s="37">
        <f>'[7]C-Existing'!Y99</f>
        <v>0</v>
      </c>
      <c r="Z99" s="37">
        <f>'[7]C-Existing'!Z99</f>
        <v>0</v>
      </c>
      <c r="AA99" s="37">
        <f>'[7]C-Existing'!AA99</f>
        <v>0</v>
      </c>
      <c r="AB99" s="37">
        <f>'[7]C-Existing'!AB99</f>
        <v>0</v>
      </c>
      <c r="AC99" s="37">
        <f>'[7]C-Existing'!AC99</f>
        <v>885</v>
      </c>
      <c r="AD99" s="37">
        <f>'[7]C-Existing'!AD99</f>
        <v>0</v>
      </c>
      <c r="AE99" s="56">
        <f>'[7]C-Existing'!AE99</f>
        <v>9.6699999999999994E-2</v>
      </c>
      <c r="AF99" s="37">
        <f>'[7]C-Existing'!AF99</f>
        <v>-42.315540000000048</v>
      </c>
      <c r="AG99" s="37">
        <f>'[7]C-Existing'!AG99</f>
        <v>0</v>
      </c>
      <c r="AH99" s="37">
        <f>'[7]C-Existing'!AH99</f>
        <v>0</v>
      </c>
      <c r="AI99" s="37">
        <f>'[7]C-Existing'!AI99</f>
        <v>15</v>
      </c>
      <c r="AJ99" s="37">
        <f>'[7]C-Existing'!AJ99</f>
        <v>3990</v>
      </c>
      <c r="AK99" s="37">
        <f>'[7]C-Existing'!AK99</f>
        <v>0</v>
      </c>
      <c r="AL99" s="37">
        <f>'[7]C-Existing'!AL99</f>
        <v>0</v>
      </c>
      <c r="AM99" s="37">
        <f>'[7]C-Existing'!AM99</f>
        <v>0</v>
      </c>
      <c r="AN99" s="37">
        <f>'[7]C-Existing'!AN99</f>
        <v>0</v>
      </c>
      <c r="AO99" s="37"/>
      <c r="AP99" s="37"/>
      <c r="AQ99" s="37"/>
      <c r="AR99" s="37"/>
    </row>
    <row r="100" spans="1:44" x14ac:dyDescent="0.2">
      <c r="A100" s="1">
        <f t="shared" si="3"/>
        <v>8</v>
      </c>
      <c r="B100" s="101">
        <f t="shared" si="4"/>
        <v>45900</v>
      </c>
      <c r="C100" s="37">
        <f>'[7]C-Existing'!C100</f>
        <v>770816.99000000011</v>
      </c>
      <c r="D100" s="37">
        <f>'[7]C-Existing'!D100</f>
        <v>160968572.37</v>
      </c>
      <c r="E100" s="37">
        <f>'[7]C-Existing'!E100</f>
        <v>0</v>
      </c>
      <c r="F100" s="37">
        <f>'[7]C-Existing'!F100</f>
        <v>0</v>
      </c>
      <c r="G100" s="37">
        <f>'[7]C-Existing'!G100</f>
        <v>850</v>
      </c>
      <c r="H100" s="37">
        <f>'[7]C-Existing'!H100</f>
        <v>28464.420000000002</v>
      </c>
      <c r="I100" s="37">
        <f>'[7]C-Existing'!I100</f>
        <v>0</v>
      </c>
      <c r="J100" s="37">
        <f>'[7]C-Existing'!J100</f>
        <v>28464.42</v>
      </c>
      <c r="K100" s="37">
        <f>'[7]C-Existing'!K100</f>
        <v>263.52999999999997</v>
      </c>
      <c r="L100" s="37">
        <f>'[7]C-Existing'!L100</f>
        <v>263.52999999999997</v>
      </c>
      <c r="M100" s="37">
        <f>'[7]C-Existing'!M100</f>
        <v>181374</v>
      </c>
      <c r="N100" s="37">
        <f>'[7]C-Existing'!N100</f>
        <v>0</v>
      </c>
      <c r="O100" s="37">
        <f>'[7]C-Existing'!O100</f>
        <v>6650</v>
      </c>
      <c r="P100" s="37">
        <f>'[7]C-Existing'!P100</f>
        <v>263.52999999999997</v>
      </c>
      <c r="Q100" s="37">
        <f>'[7]C-Existing'!Q100</f>
        <v>6386.47</v>
      </c>
      <c r="R100" s="37">
        <f>'[7]C-Existing'!R100</f>
        <v>0</v>
      </c>
      <c r="S100" s="37">
        <f>'[7]C-Existing'!S100</f>
        <v>22077.95</v>
      </c>
      <c r="T100" s="37">
        <f>'[7]C-Existing'!T100</f>
        <v>22077.95</v>
      </c>
      <c r="U100" s="37">
        <f>'[7]C-Existing'!U100</f>
        <v>1</v>
      </c>
      <c r="V100" s="37">
        <f>'[7]C-Existing'!V100</f>
        <v>229.37578449999995</v>
      </c>
      <c r="W100" s="37">
        <f>'[7]C-Existing'!W100</f>
        <v>0</v>
      </c>
      <c r="X100" s="37">
        <f>'[7]C-Existing'!X100</f>
        <v>209</v>
      </c>
      <c r="Y100" s="37">
        <f>'[7]C-Existing'!Y100</f>
        <v>0</v>
      </c>
      <c r="Z100" s="37">
        <f>'[7]C-Existing'!Z100</f>
        <v>0</v>
      </c>
      <c r="AA100" s="37">
        <f>'[7]C-Existing'!AA100</f>
        <v>0</v>
      </c>
      <c r="AB100" s="37">
        <f>'[7]C-Existing'!AB100</f>
        <v>0</v>
      </c>
      <c r="AC100" s="37">
        <f>'[7]C-Existing'!AC100</f>
        <v>836</v>
      </c>
      <c r="AD100" s="37">
        <f>'[7]C-Existing'!AD100</f>
        <v>0</v>
      </c>
      <c r="AE100" s="56">
        <f>'[7]C-Existing'!AE100</f>
        <v>9.6699999999999994E-2</v>
      </c>
      <c r="AF100" s="37">
        <f>'[7]C-Existing'!AF100</f>
        <v>-34.157304000000039</v>
      </c>
      <c r="AG100" s="37">
        <f>'[7]C-Existing'!AG100</f>
        <v>0</v>
      </c>
      <c r="AH100" s="37">
        <f>'[7]C-Existing'!AH100</f>
        <v>0</v>
      </c>
      <c r="AI100" s="37">
        <f>'[7]C-Existing'!AI100</f>
        <v>14</v>
      </c>
      <c r="AJ100" s="37">
        <f>'[7]C-Existing'!AJ100</f>
        <v>3724</v>
      </c>
      <c r="AK100" s="37">
        <f>'[7]C-Existing'!AK100</f>
        <v>0</v>
      </c>
      <c r="AL100" s="37">
        <f>'[7]C-Existing'!AL100</f>
        <v>0</v>
      </c>
      <c r="AM100" s="37">
        <f>'[7]C-Existing'!AM100</f>
        <v>0</v>
      </c>
      <c r="AN100" s="37">
        <f>'[7]C-Existing'!AN100</f>
        <v>0</v>
      </c>
      <c r="AO100" s="37"/>
      <c r="AP100" s="37"/>
      <c r="AQ100" s="37"/>
      <c r="AR100" s="37"/>
    </row>
    <row r="101" spans="1:44" x14ac:dyDescent="0.2">
      <c r="A101" s="1">
        <f t="shared" si="3"/>
        <v>9</v>
      </c>
      <c r="B101" s="101">
        <f t="shared" si="4"/>
        <v>45930</v>
      </c>
      <c r="C101" s="37">
        <f>'[7]C-Existing'!C101</f>
        <v>649976.14</v>
      </c>
      <c r="D101" s="37">
        <f>'[7]C-Existing'!D101</f>
        <v>161618548.50999999</v>
      </c>
      <c r="E101" s="37">
        <f>'[7]C-Existing'!E101</f>
        <v>0</v>
      </c>
      <c r="F101" s="37">
        <f>'[7]C-Existing'!F101</f>
        <v>0</v>
      </c>
      <c r="G101" s="37">
        <f>'[7]C-Existing'!G101</f>
        <v>842</v>
      </c>
      <c r="H101" s="37">
        <f>'[7]C-Existing'!H101</f>
        <v>22077.95</v>
      </c>
      <c r="I101" s="37">
        <f>'[7]C-Existing'!I101</f>
        <v>0</v>
      </c>
      <c r="J101" s="37">
        <f>'[7]C-Existing'!J101</f>
        <v>22077.95</v>
      </c>
      <c r="K101" s="37">
        <f>'[7]C-Existing'!K101</f>
        <v>204.4</v>
      </c>
      <c r="L101" s="37">
        <f>'[7]C-Existing'!L101</f>
        <v>204.4</v>
      </c>
      <c r="M101" s="37">
        <f>'[7]C-Existing'!M101</f>
        <v>179702</v>
      </c>
      <c r="N101" s="37">
        <f>'[7]C-Existing'!N101</f>
        <v>0</v>
      </c>
      <c r="O101" s="37">
        <f>'[7]C-Existing'!O101</f>
        <v>6650</v>
      </c>
      <c r="P101" s="37">
        <f>'[7]C-Existing'!P101</f>
        <v>204.4</v>
      </c>
      <c r="Q101" s="37">
        <f>'[7]C-Existing'!Q101</f>
        <v>6445.6</v>
      </c>
      <c r="R101" s="37">
        <f>'[7]C-Existing'!R101</f>
        <v>0</v>
      </c>
      <c r="S101" s="37">
        <f>'[7]C-Existing'!S101</f>
        <v>15632.35</v>
      </c>
      <c r="T101" s="37">
        <f>'[7]C-Existing'!T101</f>
        <v>15632.35</v>
      </c>
      <c r="U101" s="37">
        <f>'[7]C-Existing'!U101</f>
        <v>1</v>
      </c>
      <c r="V101" s="37">
        <f>'[7]C-Existing'!V101</f>
        <v>177.91148041666665</v>
      </c>
      <c r="W101" s="37">
        <f>'[7]C-Existing'!W101</f>
        <v>0</v>
      </c>
      <c r="X101" s="37">
        <f>'[7]C-Existing'!X101</f>
        <v>209</v>
      </c>
      <c r="Y101" s="37">
        <f>'[7]C-Existing'!Y101</f>
        <v>0</v>
      </c>
      <c r="Z101" s="37">
        <f>'[7]C-Existing'!Z101</f>
        <v>0</v>
      </c>
      <c r="AA101" s="37">
        <f>'[7]C-Existing'!AA101</f>
        <v>0</v>
      </c>
      <c r="AB101" s="37">
        <f>'[7]C-Existing'!AB101</f>
        <v>0</v>
      </c>
      <c r="AC101" s="37">
        <f>'[7]C-Existing'!AC101</f>
        <v>828</v>
      </c>
      <c r="AD101" s="37">
        <f>'[7]C-Existing'!AD101</f>
        <v>0</v>
      </c>
      <c r="AE101" s="56">
        <f>'[7]C-Existing'!AE101</f>
        <v>9.6699999999999994E-2</v>
      </c>
      <c r="AF101" s="37">
        <f>'[7]C-Existing'!AF101</f>
        <v>-26.493540000000031</v>
      </c>
      <c r="AG101" s="37">
        <f>'[7]C-Existing'!AG101</f>
        <v>0</v>
      </c>
      <c r="AH101" s="37">
        <f>'[7]C-Existing'!AH101</f>
        <v>0</v>
      </c>
      <c r="AI101" s="37">
        <f>'[7]C-Existing'!AI101</f>
        <v>14</v>
      </c>
      <c r="AJ101" s="37">
        <f>'[7]C-Existing'!AJ101</f>
        <v>3724</v>
      </c>
      <c r="AK101" s="37">
        <f>'[7]C-Existing'!AK101</f>
        <v>0</v>
      </c>
      <c r="AL101" s="37">
        <f>'[7]C-Existing'!AL101</f>
        <v>0</v>
      </c>
      <c r="AM101" s="37">
        <f>'[7]C-Existing'!AM101</f>
        <v>0</v>
      </c>
      <c r="AN101" s="37">
        <f>'[7]C-Existing'!AN101</f>
        <v>0</v>
      </c>
      <c r="AO101" s="37"/>
      <c r="AP101" s="37"/>
      <c r="AQ101" s="37"/>
      <c r="AR101" s="37"/>
    </row>
    <row r="102" spans="1:44" x14ac:dyDescent="0.2">
      <c r="A102" s="1">
        <f t="shared" si="3"/>
        <v>10</v>
      </c>
      <c r="B102" s="101">
        <f t="shared" si="4"/>
        <v>45961</v>
      </c>
      <c r="C102" s="37">
        <f>'[7]C-Existing'!C102</f>
        <v>516993.00000000006</v>
      </c>
      <c r="D102" s="37">
        <f>'[7]C-Existing'!D102</f>
        <v>162135541.50999999</v>
      </c>
      <c r="E102" s="37">
        <f>'[7]C-Existing'!E102</f>
        <v>0</v>
      </c>
      <c r="F102" s="37">
        <f>'[7]C-Existing'!F102</f>
        <v>0</v>
      </c>
      <c r="G102" s="37">
        <f>'[7]C-Existing'!G102</f>
        <v>771</v>
      </c>
      <c r="H102" s="37">
        <f>'[7]C-Existing'!H102</f>
        <v>15632.35</v>
      </c>
      <c r="I102" s="37">
        <f>'[7]C-Existing'!I102</f>
        <v>0</v>
      </c>
      <c r="J102" s="37">
        <f>'[7]C-Existing'!J102</f>
        <v>15632.35</v>
      </c>
      <c r="K102" s="37">
        <f>'[7]C-Existing'!K102</f>
        <v>144.72999999999999</v>
      </c>
      <c r="L102" s="37">
        <f>'[7]C-Existing'!L102</f>
        <v>144.72999999999999</v>
      </c>
      <c r="M102" s="37">
        <f>'[7]C-Existing'!M102</f>
        <v>164331</v>
      </c>
      <c r="N102" s="37">
        <f>'[7]C-Existing'!N102</f>
        <v>0</v>
      </c>
      <c r="O102" s="37">
        <f>'[7]C-Existing'!O102</f>
        <v>5700</v>
      </c>
      <c r="P102" s="37">
        <f>'[7]C-Existing'!P102</f>
        <v>144.72999999999999</v>
      </c>
      <c r="Q102" s="37">
        <f>'[7]C-Existing'!Q102</f>
        <v>5555.27</v>
      </c>
      <c r="R102" s="37">
        <f>'[7]C-Existing'!R102</f>
        <v>0</v>
      </c>
      <c r="S102" s="37">
        <f>'[7]C-Existing'!S102</f>
        <v>10077.08</v>
      </c>
      <c r="T102" s="37">
        <f>'[7]C-Existing'!T102</f>
        <v>10077.08</v>
      </c>
      <c r="U102" s="37">
        <f>'[7]C-Existing'!U102</f>
        <v>1</v>
      </c>
      <c r="V102" s="37">
        <f>'[7]C-Existing'!V102</f>
        <v>125.97068708333332</v>
      </c>
      <c r="W102" s="37">
        <f>'[7]C-Existing'!W102</f>
        <v>0</v>
      </c>
      <c r="X102" s="37">
        <f>'[7]C-Existing'!X102</f>
        <v>209</v>
      </c>
      <c r="Y102" s="37">
        <f>'[7]C-Existing'!Y102</f>
        <v>0</v>
      </c>
      <c r="Z102" s="37">
        <f>'[7]C-Existing'!Z102</f>
        <v>0</v>
      </c>
      <c r="AA102" s="37">
        <f>'[7]C-Existing'!AA102</f>
        <v>0</v>
      </c>
      <c r="AB102" s="37">
        <f>'[7]C-Existing'!AB102</f>
        <v>0</v>
      </c>
      <c r="AC102" s="37">
        <f>'[7]C-Existing'!AC102</f>
        <v>759</v>
      </c>
      <c r="AD102" s="37">
        <f>'[7]C-Existing'!AD102</f>
        <v>0</v>
      </c>
      <c r="AE102" s="56">
        <f>'[7]C-Existing'!AE102</f>
        <v>9.6699999999999994E-2</v>
      </c>
      <c r="AF102" s="37">
        <f>'[7]C-Existing'!AF102</f>
        <v>-18.758820000000021</v>
      </c>
      <c r="AG102" s="37">
        <f>'[7]C-Existing'!AG102</f>
        <v>0</v>
      </c>
      <c r="AH102" s="37">
        <f>'[7]C-Existing'!AH102</f>
        <v>0</v>
      </c>
      <c r="AI102" s="37">
        <f>'[7]C-Existing'!AI102</f>
        <v>12</v>
      </c>
      <c r="AJ102" s="37">
        <f>'[7]C-Existing'!AJ102</f>
        <v>3192</v>
      </c>
      <c r="AK102" s="37">
        <f>'[7]C-Existing'!AK102</f>
        <v>0</v>
      </c>
      <c r="AL102" s="37">
        <f>'[7]C-Existing'!AL102</f>
        <v>0</v>
      </c>
      <c r="AM102" s="37">
        <f>'[7]C-Existing'!AM102</f>
        <v>0</v>
      </c>
      <c r="AN102" s="37">
        <f>'[7]C-Existing'!AN102</f>
        <v>0</v>
      </c>
      <c r="AO102" s="37"/>
      <c r="AP102" s="37"/>
      <c r="AQ102" s="37"/>
      <c r="AR102" s="37"/>
    </row>
    <row r="103" spans="1:44" x14ac:dyDescent="0.2">
      <c r="A103" s="1">
        <f t="shared" si="3"/>
        <v>11</v>
      </c>
      <c r="B103" s="101">
        <f t="shared" si="4"/>
        <v>45991</v>
      </c>
      <c r="C103" s="37">
        <f>'[7]C-Existing'!C103</f>
        <v>320547.46000000002</v>
      </c>
      <c r="D103" s="37">
        <f>'[7]C-Existing'!D103</f>
        <v>162456088.97</v>
      </c>
      <c r="E103" s="37">
        <f>'[7]C-Existing'!E103</f>
        <v>0</v>
      </c>
      <c r="F103" s="37">
        <f>'[7]C-Existing'!F103</f>
        <v>0</v>
      </c>
      <c r="G103" s="37">
        <f>'[7]C-Existing'!G103</f>
        <v>649</v>
      </c>
      <c r="H103" s="37">
        <f>'[7]C-Existing'!H103</f>
        <v>10077.08</v>
      </c>
      <c r="I103" s="37">
        <f>'[7]C-Existing'!I103</f>
        <v>0</v>
      </c>
      <c r="J103" s="37">
        <f>'[7]C-Existing'!J103</f>
        <v>10077.08</v>
      </c>
      <c r="K103" s="37">
        <f>'[7]C-Existing'!K103</f>
        <v>93.3</v>
      </c>
      <c r="L103" s="37">
        <f>'[7]C-Existing'!L103</f>
        <v>93.3</v>
      </c>
      <c r="M103" s="37">
        <f>'[7]C-Existing'!M103</f>
        <v>138567</v>
      </c>
      <c r="N103" s="37">
        <f>'[7]C-Existing'!N103</f>
        <v>0</v>
      </c>
      <c r="O103" s="37">
        <f>'[7]C-Existing'!O103</f>
        <v>5225</v>
      </c>
      <c r="P103" s="37">
        <f>'[7]C-Existing'!P103</f>
        <v>93.3</v>
      </c>
      <c r="Q103" s="37">
        <f>'[7]C-Existing'!Q103</f>
        <v>5131.7</v>
      </c>
      <c r="R103" s="37">
        <f>'[7]C-Existing'!R103</f>
        <v>0</v>
      </c>
      <c r="S103" s="37">
        <f>'[7]C-Existing'!S103</f>
        <v>4945.38</v>
      </c>
      <c r="T103" s="37">
        <f>'[7]C-Existing'!T103</f>
        <v>4945.38</v>
      </c>
      <c r="U103" s="37">
        <f>'[7]C-Existing'!U103</f>
        <v>1</v>
      </c>
      <c r="V103" s="37">
        <f>'[7]C-Existing'!V103</f>
        <v>81.204469666666654</v>
      </c>
      <c r="W103" s="37">
        <f>'[7]C-Existing'!W103</f>
        <v>0</v>
      </c>
      <c r="X103" s="37">
        <f>'[7]C-Existing'!X103</f>
        <v>209</v>
      </c>
      <c r="Y103" s="37">
        <f>'[7]C-Existing'!Y103</f>
        <v>0</v>
      </c>
      <c r="Z103" s="37">
        <f>'[7]C-Existing'!Z103</f>
        <v>0</v>
      </c>
      <c r="AA103" s="37">
        <f>'[7]C-Existing'!AA103</f>
        <v>0</v>
      </c>
      <c r="AB103" s="37">
        <f>'[7]C-Existing'!AB103</f>
        <v>0</v>
      </c>
      <c r="AC103" s="37">
        <f>'[7]C-Existing'!AC103</f>
        <v>638</v>
      </c>
      <c r="AD103" s="37">
        <f>'[7]C-Existing'!AD103</f>
        <v>0</v>
      </c>
      <c r="AE103" s="56">
        <f>'[7]C-Existing'!AE103</f>
        <v>9.6699999999999994E-2</v>
      </c>
      <c r="AF103" s="37">
        <f>'[7]C-Existing'!AF103</f>
        <v>-12.092496000000015</v>
      </c>
      <c r="AG103" s="37">
        <f>'[7]C-Existing'!AG103</f>
        <v>0</v>
      </c>
      <c r="AH103" s="37">
        <f>'[7]C-Existing'!AH103</f>
        <v>0</v>
      </c>
      <c r="AI103" s="37">
        <f>'[7]C-Existing'!AI103</f>
        <v>11</v>
      </c>
      <c r="AJ103" s="37">
        <f>'[7]C-Existing'!AJ103</f>
        <v>2926</v>
      </c>
      <c r="AK103" s="37">
        <f>'[7]C-Existing'!AK103</f>
        <v>0</v>
      </c>
      <c r="AL103" s="37">
        <f>'[7]C-Existing'!AL103</f>
        <v>0</v>
      </c>
      <c r="AM103" s="37">
        <f>'[7]C-Existing'!AM103</f>
        <v>0</v>
      </c>
      <c r="AN103" s="37">
        <f>'[7]C-Existing'!AN103</f>
        <v>0</v>
      </c>
      <c r="AO103" s="37"/>
      <c r="AP103" s="37"/>
      <c r="AQ103" s="37"/>
      <c r="AR103" s="37"/>
    </row>
    <row r="104" spans="1:44" x14ac:dyDescent="0.2">
      <c r="A104" s="1">
        <f t="shared" si="3"/>
        <v>12</v>
      </c>
      <c r="B104" s="101">
        <f t="shared" si="4"/>
        <v>46022</v>
      </c>
      <c r="C104" s="37">
        <f>'[7]C-Existing'!C104</f>
        <v>280685.17000000004</v>
      </c>
      <c r="D104" s="37">
        <f>'[7]C-Existing'!D104</f>
        <v>162736774.13999999</v>
      </c>
      <c r="E104" s="37">
        <f>'[7]C-Existing'!E104</f>
        <v>0</v>
      </c>
      <c r="F104" s="37">
        <f>'[7]C-Existing'!F104</f>
        <v>0</v>
      </c>
      <c r="G104" s="37">
        <f>'[7]C-Existing'!G104</f>
        <v>518</v>
      </c>
      <c r="H104" s="37">
        <f>'[7]C-Existing'!H104</f>
        <v>4945.38</v>
      </c>
      <c r="I104" s="37">
        <f>'[7]C-Existing'!I104</f>
        <v>0</v>
      </c>
      <c r="J104" s="37">
        <f>'[7]C-Existing'!J104</f>
        <v>4945.38</v>
      </c>
      <c r="K104" s="37">
        <f>'[7]C-Existing'!K104</f>
        <v>45.79</v>
      </c>
      <c r="L104" s="37">
        <f>'[7]C-Existing'!L104</f>
        <v>45.79</v>
      </c>
      <c r="M104" s="37">
        <f>'[7]C-Existing'!M104</f>
        <v>110656</v>
      </c>
      <c r="N104" s="37">
        <f>'[7]C-Existing'!N104</f>
        <v>0</v>
      </c>
      <c r="O104" s="37">
        <f>'[7]C-Existing'!O104</f>
        <v>4275</v>
      </c>
      <c r="P104" s="37">
        <f>'[7]C-Existing'!P104</f>
        <v>45.79</v>
      </c>
      <c r="Q104" s="37">
        <f>'[7]C-Existing'!Q104</f>
        <v>4229.21</v>
      </c>
      <c r="R104" s="37">
        <f>'[7]C-Existing'!R104</f>
        <v>0</v>
      </c>
      <c r="S104" s="37">
        <f>'[7]C-Existing'!S104</f>
        <v>716.17</v>
      </c>
      <c r="T104" s="37">
        <f>'[7]C-Existing'!T104</f>
        <v>716.17</v>
      </c>
      <c r="U104" s="37">
        <f>'[7]C-Existing'!U104</f>
        <v>1</v>
      </c>
      <c r="V104" s="37">
        <f>'[7]C-Existing'!V104</f>
        <v>39.851520499999992</v>
      </c>
      <c r="W104" s="37">
        <f>'[7]C-Existing'!W104</f>
        <v>0</v>
      </c>
      <c r="X104" s="37">
        <f>'[7]C-Existing'!X104</f>
        <v>209</v>
      </c>
      <c r="Y104" s="37">
        <f>'[7]C-Existing'!Y104</f>
        <v>0</v>
      </c>
      <c r="Z104" s="37">
        <f>'[7]C-Existing'!Z104</f>
        <v>0</v>
      </c>
      <c r="AA104" s="37">
        <f>'[7]C-Existing'!AA104</f>
        <v>0</v>
      </c>
      <c r="AB104" s="37">
        <f>'[7]C-Existing'!AB104</f>
        <v>0</v>
      </c>
      <c r="AC104" s="37">
        <f>'[7]C-Existing'!AC104</f>
        <v>509</v>
      </c>
      <c r="AD104" s="37">
        <f>'[7]C-Existing'!AD104</f>
        <v>0</v>
      </c>
      <c r="AE104" s="56">
        <f>'[7]C-Existing'!AE104</f>
        <v>9.6699999999999994E-2</v>
      </c>
      <c r="AF104" s="37">
        <f>'[7]C-Existing'!AF104</f>
        <v>-5.9344560000000071</v>
      </c>
      <c r="AG104" s="37">
        <f>'[7]C-Existing'!AG104</f>
        <v>0</v>
      </c>
      <c r="AH104" s="37">
        <f>'[7]C-Existing'!AH104</f>
        <v>0</v>
      </c>
      <c r="AI104" s="37">
        <f>'[7]C-Existing'!AI104</f>
        <v>9</v>
      </c>
      <c r="AJ104" s="37">
        <f>'[7]C-Existing'!AJ104</f>
        <v>2394</v>
      </c>
      <c r="AK104" s="37">
        <f>'[7]C-Existing'!AK104</f>
        <v>0</v>
      </c>
      <c r="AL104" s="37">
        <f>'[7]C-Existing'!AL104</f>
        <v>0</v>
      </c>
      <c r="AM104" s="37">
        <f>'[7]C-Existing'!AM104</f>
        <v>0</v>
      </c>
      <c r="AN104" s="37">
        <f>'[7]C-Existing'!AN104</f>
        <v>0</v>
      </c>
      <c r="AO104" s="37"/>
      <c r="AP104" s="37"/>
      <c r="AQ104" s="37"/>
      <c r="AR104" s="37"/>
    </row>
    <row r="105" spans="1:44" x14ac:dyDescent="0.2">
      <c r="A105" s="1">
        <f t="shared" si="3"/>
        <v>1</v>
      </c>
      <c r="B105" s="101">
        <f t="shared" si="4"/>
        <v>46053</v>
      </c>
      <c r="C105" s="37">
        <f>'[7]C-Existing'!C105</f>
        <v>130899.09999999999</v>
      </c>
      <c r="D105" s="37">
        <f>'[7]C-Existing'!D105</f>
        <v>162867673.23999998</v>
      </c>
      <c r="E105" s="37">
        <f>'[7]C-Existing'!E105</f>
        <v>0</v>
      </c>
      <c r="F105" s="37">
        <f>'[7]C-Existing'!F105</f>
        <v>0</v>
      </c>
      <c r="G105" s="37">
        <f>'[7]C-Existing'!G105</f>
        <v>119</v>
      </c>
      <c r="H105" s="37">
        <f>'[7]C-Existing'!H105</f>
        <v>716.17</v>
      </c>
      <c r="I105" s="37">
        <f>'[7]C-Existing'!I105</f>
        <v>0</v>
      </c>
      <c r="J105" s="37">
        <f>'[7]C-Existing'!J105</f>
        <v>716.17</v>
      </c>
      <c r="K105" s="37">
        <f>'[7]C-Existing'!K105</f>
        <v>6.63</v>
      </c>
      <c r="L105" s="37">
        <f>'[7]C-Existing'!L105</f>
        <v>6.63</v>
      </c>
      <c r="M105" s="37">
        <f>'[7]C-Existing'!M105</f>
        <v>26467</v>
      </c>
      <c r="N105" s="37">
        <f>'[7]C-Existing'!N105</f>
        <v>0</v>
      </c>
      <c r="O105" s="37">
        <f>'[7]C-Existing'!O105</f>
        <v>722.8</v>
      </c>
      <c r="P105" s="37">
        <f>'[7]C-Existing'!P105</f>
        <v>6.63</v>
      </c>
      <c r="Q105" s="37">
        <f>'[7]C-Existing'!Q105</f>
        <v>716.17</v>
      </c>
      <c r="R105" s="37">
        <f>'[7]C-Existing'!R105</f>
        <v>0</v>
      </c>
      <c r="S105" s="37">
        <f>'[7]C-Existing'!S105</f>
        <v>0</v>
      </c>
      <c r="T105" s="37">
        <f>'[7]C-Existing'!T105</f>
        <v>0</v>
      </c>
      <c r="U105" s="37">
        <f>'[7]C-Existing'!U105</f>
        <v>1</v>
      </c>
      <c r="V105" s="37">
        <f>'[7]C-Existing'!V105</f>
        <v>5.7711365833333321</v>
      </c>
      <c r="W105" s="37">
        <f>'[7]C-Existing'!W105</f>
        <v>0</v>
      </c>
      <c r="X105" s="37">
        <f>'[7]C-Existing'!X105</f>
        <v>209</v>
      </c>
      <c r="Y105" s="37">
        <f>'[7]C-Existing'!Y105</f>
        <v>0</v>
      </c>
      <c r="Z105" s="37">
        <f>'[7]C-Existing'!Z105</f>
        <v>0</v>
      </c>
      <c r="AA105" s="37">
        <f>'[7]C-Existing'!AA105</f>
        <v>0</v>
      </c>
      <c r="AB105" s="37">
        <f>'[7]C-Existing'!AB105</f>
        <v>0</v>
      </c>
      <c r="AC105" s="37">
        <f>'[7]C-Existing'!AC105</f>
        <v>117</v>
      </c>
      <c r="AD105" s="37">
        <f>'[7]C-Existing'!AD105</f>
        <v>0</v>
      </c>
      <c r="AE105" s="56">
        <f>'[7]C-Existing'!AE105</f>
        <v>9.6699999999999994E-2</v>
      </c>
      <c r="AF105" s="37">
        <f>'[7]C-Existing'!AF105</f>
        <v>-0.85940400000000094</v>
      </c>
      <c r="AG105" s="37">
        <f>'[7]C-Existing'!AG105</f>
        <v>0</v>
      </c>
      <c r="AH105" s="37">
        <f>'[7]C-Existing'!AH105</f>
        <v>0</v>
      </c>
      <c r="AI105" s="37">
        <f>'[7]C-Existing'!AI105</f>
        <v>2</v>
      </c>
      <c r="AJ105" s="37">
        <f>'[7]C-Existing'!AJ105</f>
        <v>304.79999999999995</v>
      </c>
      <c r="AK105" s="37">
        <f>'[7]C-Existing'!AK105</f>
        <v>0</v>
      </c>
      <c r="AL105" s="37">
        <f>'[7]C-Existing'!AL105</f>
        <v>0</v>
      </c>
      <c r="AM105" s="37">
        <f>'[7]C-Existing'!AM105</f>
        <v>0</v>
      </c>
      <c r="AN105" s="37">
        <f>'[7]C-Existing'!AN105</f>
        <v>0</v>
      </c>
      <c r="AO105" s="37"/>
      <c r="AP105" s="37"/>
      <c r="AQ105" s="37"/>
      <c r="AR105" s="37"/>
    </row>
    <row r="106" spans="1:44" x14ac:dyDescent="0.2">
      <c r="A106" s="1">
        <f t="shared" si="3"/>
        <v>2</v>
      </c>
      <c r="B106" s="101">
        <f t="shared" si="4"/>
        <v>46081</v>
      </c>
      <c r="C106" s="37">
        <f>'[7]C-Existing'!C106</f>
        <v>137404.21</v>
      </c>
      <c r="D106" s="37">
        <f>'[7]C-Existing'!D106</f>
        <v>163005077.44999999</v>
      </c>
      <c r="E106" s="37">
        <f>'[7]C-Existing'!E106</f>
        <v>0</v>
      </c>
      <c r="F106" s="37">
        <f>'[7]C-Existing'!F106</f>
        <v>0</v>
      </c>
      <c r="G106" s="37">
        <f>'[7]C-Existing'!G106</f>
        <v>89</v>
      </c>
      <c r="H106" s="37">
        <f>'[7]C-Existing'!H106</f>
        <v>0</v>
      </c>
      <c r="I106" s="37">
        <f>'[7]C-Existing'!I106</f>
        <v>0</v>
      </c>
      <c r="J106" s="37">
        <f>'[7]C-Existing'!J106</f>
        <v>0</v>
      </c>
      <c r="K106" s="37">
        <f>'[7]C-Existing'!K106</f>
        <v>0</v>
      </c>
      <c r="L106" s="37">
        <f>'[7]C-Existing'!L106</f>
        <v>0</v>
      </c>
      <c r="M106" s="37">
        <f>'[7]C-Existing'!M106</f>
        <v>18601</v>
      </c>
      <c r="N106" s="37">
        <f>'[7]C-Existing'!N106</f>
        <v>0</v>
      </c>
      <c r="O106" s="37">
        <f>'[7]C-Existing'!O106</f>
        <v>0</v>
      </c>
      <c r="P106" s="37">
        <f>'[7]C-Existing'!P106</f>
        <v>0</v>
      </c>
      <c r="Q106" s="37">
        <f>'[7]C-Existing'!Q106</f>
        <v>0</v>
      </c>
      <c r="R106" s="37">
        <f>'[7]C-Existing'!R106</f>
        <v>0</v>
      </c>
      <c r="S106" s="37">
        <f>'[7]C-Existing'!S106</f>
        <v>0</v>
      </c>
      <c r="T106" s="37">
        <f>'[7]C-Existing'!T106</f>
        <v>0</v>
      </c>
      <c r="U106" s="37">
        <f>'[7]C-Existing'!U106</f>
        <v>1</v>
      </c>
      <c r="V106" s="37">
        <f>'[7]C-Existing'!V106</f>
        <v>0</v>
      </c>
      <c r="W106" s="37">
        <f>'[7]C-Existing'!W106</f>
        <v>0</v>
      </c>
      <c r="X106" s="37">
        <f>'[7]C-Existing'!X106</f>
        <v>209</v>
      </c>
      <c r="Y106" s="37">
        <f>'[7]C-Existing'!Y106</f>
        <v>0</v>
      </c>
      <c r="Z106" s="37">
        <f>'[7]C-Existing'!Z106</f>
        <v>0</v>
      </c>
      <c r="AA106" s="37">
        <f>'[7]C-Existing'!AA106</f>
        <v>0</v>
      </c>
      <c r="AB106" s="37">
        <f>'[7]C-Existing'!AB106</f>
        <v>0</v>
      </c>
      <c r="AC106" s="37">
        <f>'[7]C-Existing'!AC106</f>
        <v>89</v>
      </c>
      <c r="AD106" s="37">
        <f>'[7]C-Existing'!AD106</f>
        <v>0</v>
      </c>
      <c r="AE106" s="56">
        <f>'[7]C-Existing'!AE106</f>
        <v>9.6699999999999994E-2</v>
      </c>
      <c r="AF106" s="37">
        <f>'[7]C-Existing'!AF106</f>
        <v>0</v>
      </c>
      <c r="AG106" s="37">
        <f>'[7]C-Existing'!AG106</f>
        <v>0</v>
      </c>
      <c r="AH106" s="37">
        <f>'[7]C-Existing'!AH106</f>
        <v>0</v>
      </c>
      <c r="AI106" s="37">
        <f>'[7]C-Existing'!AI106</f>
        <v>0</v>
      </c>
      <c r="AJ106" s="37">
        <f>'[7]C-Existing'!AJ106</f>
        <v>0</v>
      </c>
      <c r="AK106" s="37">
        <f>'[7]C-Existing'!AK106</f>
        <v>0</v>
      </c>
      <c r="AL106" s="37">
        <f>'[7]C-Existing'!AL106</f>
        <v>0</v>
      </c>
      <c r="AM106" s="37">
        <f>'[7]C-Existing'!AM106</f>
        <v>0</v>
      </c>
      <c r="AN106" s="37">
        <f>'[7]C-Existing'!AN106</f>
        <v>0</v>
      </c>
      <c r="AO106" s="37"/>
      <c r="AP106" s="37"/>
      <c r="AQ106" s="37"/>
      <c r="AR106" s="37"/>
    </row>
    <row r="107" spans="1:44" x14ac:dyDescent="0.2">
      <c r="A107" s="1">
        <f t="shared" si="3"/>
        <v>3</v>
      </c>
      <c r="B107" s="101">
        <f t="shared" si="4"/>
        <v>46112</v>
      </c>
      <c r="C107" s="37">
        <f>'[7]C-Existing'!C107</f>
        <v>196619.47</v>
      </c>
      <c r="D107" s="37">
        <f>'[7]C-Existing'!D107</f>
        <v>163201696.91999999</v>
      </c>
      <c r="E107" s="37">
        <f>'[7]C-Existing'!E107</f>
        <v>0</v>
      </c>
      <c r="F107" s="37">
        <f>'[7]C-Existing'!F107</f>
        <v>0</v>
      </c>
      <c r="G107" s="37">
        <f>'[7]C-Existing'!G107</f>
        <v>111</v>
      </c>
      <c r="H107" s="37">
        <f>'[7]C-Existing'!H107</f>
        <v>0</v>
      </c>
      <c r="I107" s="37">
        <f>'[7]C-Existing'!I107</f>
        <v>0</v>
      </c>
      <c r="J107" s="37">
        <f>'[7]C-Existing'!J107</f>
        <v>0</v>
      </c>
      <c r="K107" s="37">
        <f>'[7]C-Existing'!K107</f>
        <v>0</v>
      </c>
      <c r="L107" s="37">
        <f>'[7]C-Existing'!L107</f>
        <v>0</v>
      </c>
      <c r="M107" s="37">
        <f>'[7]C-Existing'!M107</f>
        <v>23199</v>
      </c>
      <c r="N107" s="37">
        <f>'[7]C-Existing'!N107</f>
        <v>0</v>
      </c>
      <c r="O107" s="37">
        <f>'[7]C-Existing'!O107</f>
        <v>0</v>
      </c>
      <c r="P107" s="37">
        <f>'[7]C-Existing'!P107</f>
        <v>0</v>
      </c>
      <c r="Q107" s="37">
        <f>'[7]C-Existing'!Q107</f>
        <v>0</v>
      </c>
      <c r="R107" s="37">
        <f>'[7]C-Existing'!R107</f>
        <v>0</v>
      </c>
      <c r="S107" s="37">
        <f>'[7]C-Existing'!S107</f>
        <v>0</v>
      </c>
      <c r="T107" s="37">
        <f>'[7]C-Existing'!T107</f>
        <v>0</v>
      </c>
      <c r="U107" s="37">
        <f>'[7]C-Existing'!U107</f>
        <v>1</v>
      </c>
      <c r="V107" s="37">
        <f>'[7]C-Existing'!V107</f>
        <v>0</v>
      </c>
      <c r="W107" s="37">
        <f>'[7]C-Existing'!W107</f>
        <v>0</v>
      </c>
      <c r="X107" s="37">
        <f>'[7]C-Existing'!X107</f>
        <v>209</v>
      </c>
      <c r="Y107" s="37">
        <f>'[7]C-Existing'!Y107</f>
        <v>0</v>
      </c>
      <c r="Z107" s="37">
        <f>'[7]C-Existing'!Z107</f>
        <v>0</v>
      </c>
      <c r="AA107" s="37">
        <f>'[7]C-Existing'!AA107</f>
        <v>0</v>
      </c>
      <c r="AB107" s="37">
        <f>'[7]C-Existing'!AB107</f>
        <v>0</v>
      </c>
      <c r="AC107" s="37">
        <f>'[7]C-Existing'!AC107</f>
        <v>111</v>
      </c>
      <c r="AD107" s="37">
        <f>'[7]C-Existing'!AD107</f>
        <v>0</v>
      </c>
      <c r="AE107" s="56">
        <f>'[7]C-Existing'!AE107</f>
        <v>9.6699999999999994E-2</v>
      </c>
      <c r="AF107" s="37">
        <f>'[7]C-Existing'!AF107</f>
        <v>0</v>
      </c>
      <c r="AG107" s="37">
        <f>'[7]C-Existing'!AG107</f>
        <v>0</v>
      </c>
      <c r="AH107" s="37">
        <f>'[7]C-Existing'!AH107</f>
        <v>0</v>
      </c>
      <c r="AI107" s="37">
        <f>'[7]C-Existing'!AI107</f>
        <v>0</v>
      </c>
      <c r="AJ107" s="37">
        <f>'[7]C-Existing'!AJ107</f>
        <v>0</v>
      </c>
      <c r="AK107" s="37">
        <f>'[7]C-Existing'!AK107</f>
        <v>0</v>
      </c>
      <c r="AL107" s="37">
        <f>'[7]C-Existing'!AL107</f>
        <v>0</v>
      </c>
      <c r="AM107" s="37">
        <f>'[7]C-Existing'!AM107</f>
        <v>0</v>
      </c>
      <c r="AN107" s="37">
        <f>'[7]C-Existing'!AN107</f>
        <v>0</v>
      </c>
      <c r="AO107" s="37"/>
      <c r="AP107" s="37"/>
      <c r="AQ107" s="37"/>
      <c r="AR107" s="37"/>
    </row>
    <row r="108" spans="1:44" x14ac:dyDescent="0.2">
      <c r="A108" s="1">
        <f t="shared" si="3"/>
        <v>4</v>
      </c>
      <c r="B108" s="101">
        <f t="shared" si="4"/>
        <v>46142</v>
      </c>
      <c r="C108" s="37">
        <f>'[7]C-Existing'!C108</f>
        <v>222458.11000000002</v>
      </c>
      <c r="D108" s="37">
        <f>'[7]C-Existing'!D108</f>
        <v>163424155.03</v>
      </c>
      <c r="E108" s="37">
        <f>'[7]C-Existing'!E108</f>
        <v>0</v>
      </c>
      <c r="F108" s="37">
        <f>'[7]C-Existing'!F108</f>
        <v>0</v>
      </c>
      <c r="G108" s="37">
        <f>'[7]C-Existing'!G108</f>
        <v>138</v>
      </c>
      <c r="H108" s="37">
        <f>'[7]C-Existing'!H108</f>
        <v>0</v>
      </c>
      <c r="I108" s="37">
        <f>'[7]C-Existing'!I108</f>
        <v>0</v>
      </c>
      <c r="J108" s="37">
        <f>'[7]C-Existing'!J108</f>
        <v>0</v>
      </c>
      <c r="K108" s="37">
        <f>'[7]C-Existing'!K108</f>
        <v>0</v>
      </c>
      <c r="L108" s="37">
        <f>'[7]C-Existing'!L108</f>
        <v>0</v>
      </c>
      <c r="M108" s="37">
        <f>'[7]C-Existing'!M108</f>
        <v>28842</v>
      </c>
      <c r="N108" s="37">
        <f>'[7]C-Existing'!N108</f>
        <v>0</v>
      </c>
      <c r="O108" s="37">
        <f>'[7]C-Existing'!O108</f>
        <v>0</v>
      </c>
      <c r="P108" s="37">
        <f>'[7]C-Existing'!P108</f>
        <v>0</v>
      </c>
      <c r="Q108" s="37">
        <f>'[7]C-Existing'!Q108</f>
        <v>0</v>
      </c>
      <c r="R108" s="37">
        <f>'[7]C-Existing'!R108</f>
        <v>0</v>
      </c>
      <c r="S108" s="37">
        <f>'[7]C-Existing'!S108</f>
        <v>0</v>
      </c>
      <c r="T108" s="37">
        <f>'[7]C-Existing'!T108</f>
        <v>0</v>
      </c>
      <c r="U108" s="37">
        <f>'[7]C-Existing'!U108</f>
        <v>1</v>
      </c>
      <c r="V108" s="37">
        <f>'[7]C-Existing'!V108</f>
        <v>0</v>
      </c>
      <c r="W108" s="37">
        <f>'[7]C-Existing'!W108</f>
        <v>0</v>
      </c>
      <c r="X108" s="37">
        <f>'[7]C-Existing'!X108</f>
        <v>209</v>
      </c>
      <c r="Y108" s="37">
        <f>'[7]C-Existing'!Y108</f>
        <v>0</v>
      </c>
      <c r="Z108" s="37">
        <f>'[7]C-Existing'!Z108</f>
        <v>0</v>
      </c>
      <c r="AA108" s="37">
        <f>'[7]C-Existing'!AA108</f>
        <v>0</v>
      </c>
      <c r="AB108" s="37">
        <f>'[7]C-Existing'!AB108</f>
        <v>0</v>
      </c>
      <c r="AC108" s="37">
        <f>'[7]C-Existing'!AC108</f>
        <v>138</v>
      </c>
      <c r="AD108" s="37">
        <f>'[7]C-Existing'!AD108</f>
        <v>0</v>
      </c>
      <c r="AE108" s="56">
        <f>'[7]C-Existing'!AE108</f>
        <v>9.6699999999999994E-2</v>
      </c>
      <c r="AF108" s="37">
        <f>'[7]C-Existing'!AF108</f>
        <v>0</v>
      </c>
      <c r="AG108" s="37">
        <f>'[7]C-Existing'!AG108</f>
        <v>0</v>
      </c>
      <c r="AH108" s="37">
        <f>'[7]C-Existing'!AH108</f>
        <v>0</v>
      </c>
      <c r="AI108" s="37">
        <f>'[7]C-Existing'!AI108</f>
        <v>0</v>
      </c>
      <c r="AJ108" s="37">
        <f>'[7]C-Existing'!AJ108</f>
        <v>0</v>
      </c>
      <c r="AK108" s="37">
        <f>'[7]C-Existing'!AK108</f>
        <v>0</v>
      </c>
      <c r="AL108" s="37">
        <f>'[7]C-Existing'!AL108</f>
        <v>0</v>
      </c>
      <c r="AM108" s="37">
        <f>'[7]C-Existing'!AM108</f>
        <v>0</v>
      </c>
      <c r="AN108" s="37">
        <f>'[7]C-Existing'!AN108</f>
        <v>0</v>
      </c>
      <c r="AO108" s="37"/>
      <c r="AP108" s="37"/>
      <c r="AQ108" s="37"/>
      <c r="AR108" s="37"/>
    </row>
    <row r="109" spans="1:44" x14ac:dyDescent="0.2">
      <c r="A109" s="1">
        <f t="shared" si="3"/>
        <v>5</v>
      </c>
      <c r="B109" s="101">
        <f t="shared" si="4"/>
        <v>46173</v>
      </c>
      <c r="C109" s="37">
        <f>'[7]C-Existing'!C109</f>
        <v>267027.09000000003</v>
      </c>
      <c r="D109" s="37">
        <f>'[7]C-Existing'!D109</f>
        <v>163691182.12</v>
      </c>
      <c r="E109" s="37">
        <f>'[7]C-Existing'!E109</f>
        <v>0</v>
      </c>
      <c r="F109" s="37">
        <f>'[7]C-Existing'!F109</f>
        <v>0</v>
      </c>
      <c r="G109" s="37">
        <f>'[7]C-Existing'!G109</f>
        <v>196</v>
      </c>
      <c r="H109" s="37">
        <f>'[7]C-Existing'!H109</f>
        <v>0</v>
      </c>
      <c r="I109" s="37">
        <f>'[7]C-Existing'!I109</f>
        <v>0</v>
      </c>
      <c r="J109" s="37">
        <f>'[7]C-Existing'!J109</f>
        <v>0</v>
      </c>
      <c r="K109" s="37">
        <f>'[7]C-Existing'!K109</f>
        <v>0</v>
      </c>
      <c r="L109" s="37">
        <f>'[7]C-Existing'!L109</f>
        <v>0</v>
      </c>
      <c r="M109" s="37">
        <f>'[7]C-Existing'!M109</f>
        <v>40964</v>
      </c>
      <c r="N109" s="37">
        <f>'[7]C-Existing'!N109</f>
        <v>0</v>
      </c>
      <c r="O109" s="37">
        <f>'[7]C-Existing'!O109</f>
        <v>0</v>
      </c>
      <c r="P109" s="37">
        <f>'[7]C-Existing'!P109</f>
        <v>0</v>
      </c>
      <c r="Q109" s="37">
        <f>'[7]C-Existing'!Q109</f>
        <v>0</v>
      </c>
      <c r="R109" s="37">
        <f>'[7]C-Existing'!R109</f>
        <v>0</v>
      </c>
      <c r="S109" s="37">
        <f>'[7]C-Existing'!S109</f>
        <v>0</v>
      </c>
      <c r="T109" s="37">
        <f>'[7]C-Existing'!T109</f>
        <v>0</v>
      </c>
      <c r="U109" s="37">
        <f>'[7]C-Existing'!U109</f>
        <v>1</v>
      </c>
      <c r="V109" s="37">
        <f>'[7]C-Existing'!V109</f>
        <v>0</v>
      </c>
      <c r="W109" s="37">
        <f>'[7]C-Existing'!W109</f>
        <v>0</v>
      </c>
      <c r="X109" s="37">
        <f>'[7]C-Existing'!X109</f>
        <v>209</v>
      </c>
      <c r="Y109" s="37">
        <f>'[7]C-Existing'!Y109</f>
        <v>0</v>
      </c>
      <c r="Z109" s="37">
        <f>'[7]C-Existing'!Z109</f>
        <v>0</v>
      </c>
      <c r="AA109" s="37">
        <f>'[7]C-Existing'!AA109</f>
        <v>0</v>
      </c>
      <c r="AB109" s="37">
        <f>'[7]C-Existing'!AB109</f>
        <v>0</v>
      </c>
      <c r="AC109" s="37">
        <f>'[7]C-Existing'!AC109</f>
        <v>196</v>
      </c>
      <c r="AD109" s="37">
        <f>'[7]C-Existing'!AD109</f>
        <v>0</v>
      </c>
      <c r="AE109" s="56">
        <f>'[7]C-Existing'!AE109</f>
        <v>9.6699999999999994E-2</v>
      </c>
      <c r="AF109" s="37">
        <f>'[7]C-Existing'!AF109</f>
        <v>0</v>
      </c>
      <c r="AG109" s="37">
        <f>'[7]C-Existing'!AG109</f>
        <v>0</v>
      </c>
      <c r="AH109" s="37">
        <f>'[7]C-Existing'!AH109</f>
        <v>0</v>
      </c>
      <c r="AI109" s="37">
        <f>'[7]C-Existing'!AI109</f>
        <v>0</v>
      </c>
      <c r="AJ109" s="37">
        <f>'[7]C-Existing'!AJ109</f>
        <v>0</v>
      </c>
      <c r="AK109" s="37">
        <f>'[7]C-Existing'!AK109</f>
        <v>0</v>
      </c>
      <c r="AL109" s="37">
        <f>'[7]C-Existing'!AL109</f>
        <v>0</v>
      </c>
      <c r="AM109" s="37">
        <f>'[7]C-Existing'!AM109</f>
        <v>0</v>
      </c>
      <c r="AN109" s="37">
        <f>'[7]C-Existing'!AN109</f>
        <v>0</v>
      </c>
      <c r="AO109" s="37"/>
      <c r="AP109" s="37"/>
      <c r="AQ109" s="37"/>
      <c r="AR109" s="37"/>
    </row>
    <row r="110" spans="1:44" x14ac:dyDescent="0.2">
      <c r="A110" s="1">
        <f t="shared" si="3"/>
        <v>6</v>
      </c>
      <c r="B110" s="101">
        <f t="shared" si="4"/>
        <v>46203</v>
      </c>
      <c r="C110" s="37">
        <f>'[7]C-Existing'!C110</f>
        <v>261787.02000000002</v>
      </c>
      <c r="D110" s="37">
        <f>'[7]C-Existing'!D110</f>
        <v>163952969.14000002</v>
      </c>
      <c r="E110" s="37">
        <f>'[7]C-Existing'!E110</f>
        <v>0</v>
      </c>
      <c r="F110" s="37">
        <f>'[7]C-Existing'!F110</f>
        <v>0</v>
      </c>
      <c r="G110" s="37">
        <f>'[7]C-Existing'!G110</f>
        <v>223</v>
      </c>
      <c r="H110" s="37">
        <f>'[7]C-Existing'!H110</f>
        <v>0</v>
      </c>
      <c r="I110" s="37">
        <f>'[7]C-Existing'!I110</f>
        <v>0</v>
      </c>
      <c r="J110" s="37">
        <f>'[7]C-Existing'!J110</f>
        <v>0</v>
      </c>
      <c r="K110" s="37">
        <f>'[7]C-Existing'!K110</f>
        <v>0</v>
      </c>
      <c r="L110" s="37">
        <f>'[7]C-Existing'!L110</f>
        <v>0</v>
      </c>
      <c r="M110" s="37">
        <f>'[7]C-Existing'!M110</f>
        <v>46607</v>
      </c>
      <c r="N110" s="37">
        <f>'[7]C-Existing'!N110</f>
        <v>0</v>
      </c>
      <c r="O110" s="37">
        <f>'[7]C-Existing'!O110</f>
        <v>0</v>
      </c>
      <c r="P110" s="37">
        <f>'[7]C-Existing'!P110</f>
        <v>0</v>
      </c>
      <c r="Q110" s="37">
        <f>'[7]C-Existing'!Q110</f>
        <v>0</v>
      </c>
      <c r="R110" s="37">
        <f>'[7]C-Existing'!R110</f>
        <v>0</v>
      </c>
      <c r="S110" s="37">
        <f>'[7]C-Existing'!S110</f>
        <v>0</v>
      </c>
      <c r="T110" s="37">
        <f>'[7]C-Existing'!T110</f>
        <v>0</v>
      </c>
      <c r="U110" s="37">
        <f>'[7]C-Existing'!U110</f>
        <v>1</v>
      </c>
      <c r="V110" s="37">
        <f>'[7]C-Existing'!V110</f>
        <v>0</v>
      </c>
      <c r="W110" s="37">
        <f>'[7]C-Existing'!W110</f>
        <v>0</v>
      </c>
      <c r="X110" s="37">
        <f>'[7]C-Existing'!X110</f>
        <v>209</v>
      </c>
      <c r="Y110" s="37">
        <f>'[7]C-Existing'!Y110</f>
        <v>0</v>
      </c>
      <c r="Z110" s="37">
        <f>'[7]C-Existing'!Z110</f>
        <v>0</v>
      </c>
      <c r="AA110" s="37">
        <f>'[7]C-Existing'!AA110</f>
        <v>0</v>
      </c>
      <c r="AB110" s="37">
        <f>'[7]C-Existing'!AB110</f>
        <v>0</v>
      </c>
      <c r="AC110" s="37">
        <f>'[7]C-Existing'!AC110</f>
        <v>223</v>
      </c>
      <c r="AD110" s="37">
        <f>'[7]C-Existing'!AD110</f>
        <v>0</v>
      </c>
      <c r="AE110" s="56">
        <f>'[7]C-Existing'!AE110</f>
        <v>9.6699999999999994E-2</v>
      </c>
      <c r="AF110" s="37">
        <f>'[7]C-Existing'!AF110</f>
        <v>0</v>
      </c>
      <c r="AG110" s="37">
        <f>'[7]C-Existing'!AG110</f>
        <v>0</v>
      </c>
      <c r="AH110" s="37">
        <f>'[7]C-Existing'!AH110</f>
        <v>0</v>
      </c>
      <c r="AI110" s="37">
        <f>'[7]C-Existing'!AI110</f>
        <v>0</v>
      </c>
      <c r="AJ110" s="37">
        <f>'[7]C-Existing'!AJ110</f>
        <v>0</v>
      </c>
      <c r="AK110" s="37">
        <f>'[7]C-Existing'!AK110</f>
        <v>0</v>
      </c>
      <c r="AL110" s="37">
        <f>'[7]C-Existing'!AL110</f>
        <v>0</v>
      </c>
      <c r="AM110" s="37">
        <f>'[7]C-Existing'!AM110</f>
        <v>0</v>
      </c>
      <c r="AN110" s="37">
        <f>'[7]C-Existing'!AN110</f>
        <v>0</v>
      </c>
      <c r="AO110" s="37"/>
      <c r="AP110" s="37"/>
      <c r="AQ110" s="37"/>
      <c r="AR110" s="37"/>
    </row>
    <row r="111" spans="1:44" x14ac:dyDescent="0.2">
      <c r="A111" s="1">
        <f t="shared" si="3"/>
        <v>7</v>
      </c>
      <c r="B111" s="101">
        <f t="shared" si="4"/>
        <v>46234</v>
      </c>
      <c r="C111" s="37">
        <f>'[7]C-Existing'!C111</f>
        <v>253287.86</v>
      </c>
      <c r="D111" s="37">
        <f>'[7]C-Existing'!D111</f>
        <v>164206257.00000003</v>
      </c>
      <c r="E111" s="37">
        <f>'[7]C-Existing'!E111</f>
        <v>0</v>
      </c>
      <c r="F111" s="37">
        <f>'[7]C-Existing'!F111</f>
        <v>0</v>
      </c>
      <c r="G111" s="37">
        <f>'[7]C-Existing'!G111</f>
        <v>260</v>
      </c>
      <c r="H111" s="37">
        <f>'[7]C-Existing'!H111</f>
        <v>0</v>
      </c>
      <c r="I111" s="37">
        <f>'[7]C-Existing'!I111</f>
        <v>0</v>
      </c>
      <c r="J111" s="37">
        <f>'[7]C-Existing'!J111</f>
        <v>0</v>
      </c>
      <c r="K111" s="37">
        <f>'[7]C-Existing'!K111</f>
        <v>0</v>
      </c>
      <c r="L111" s="37">
        <f>'[7]C-Existing'!L111</f>
        <v>0</v>
      </c>
      <c r="M111" s="37">
        <f>'[7]C-Existing'!M111</f>
        <v>54340</v>
      </c>
      <c r="N111" s="37">
        <f>'[7]C-Existing'!N111</f>
        <v>0</v>
      </c>
      <c r="O111" s="37">
        <f>'[7]C-Existing'!O111</f>
        <v>0</v>
      </c>
      <c r="P111" s="37">
        <f>'[7]C-Existing'!P111</f>
        <v>0</v>
      </c>
      <c r="Q111" s="37">
        <f>'[7]C-Existing'!Q111</f>
        <v>0</v>
      </c>
      <c r="R111" s="37">
        <f>'[7]C-Existing'!R111</f>
        <v>0</v>
      </c>
      <c r="S111" s="37">
        <f>'[7]C-Existing'!S111</f>
        <v>0</v>
      </c>
      <c r="T111" s="37">
        <f>'[7]C-Existing'!T111</f>
        <v>0</v>
      </c>
      <c r="U111" s="37">
        <f>'[7]C-Existing'!U111</f>
        <v>1</v>
      </c>
      <c r="V111" s="37">
        <f>'[7]C-Existing'!V111</f>
        <v>0</v>
      </c>
      <c r="W111" s="37">
        <f>'[7]C-Existing'!W111</f>
        <v>0</v>
      </c>
      <c r="X111" s="37">
        <f>'[7]C-Existing'!X111</f>
        <v>209</v>
      </c>
      <c r="Y111" s="37">
        <f>'[7]C-Existing'!Y111</f>
        <v>0</v>
      </c>
      <c r="Z111" s="37">
        <f>'[7]C-Existing'!Z111</f>
        <v>0</v>
      </c>
      <c r="AA111" s="37">
        <f>'[7]C-Existing'!AA111</f>
        <v>0</v>
      </c>
      <c r="AB111" s="37">
        <f>'[7]C-Existing'!AB111</f>
        <v>0</v>
      </c>
      <c r="AC111" s="37">
        <f>'[7]C-Existing'!AC111</f>
        <v>260</v>
      </c>
      <c r="AD111" s="37">
        <f>'[7]C-Existing'!AD111</f>
        <v>0</v>
      </c>
      <c r="AE111" s="56">
        <f>'[7]C-Existing'!AE111</f>
        <v>9.6699999999999994E-2</v>
      </c>
      <c r="AF111" s="37">
        <f>'[7]C-Existing'!AF111</f>
        <v>0</v>
      </c>
      <c r="AG111" s="37">
        <f>'[7]C-Existing'!AG111</f>
        <v>0</v>
      </c>
      <c r="AH111" s="37">
        <f>'[7]C-Existing'!AH111</f>
        <v>0</v>
      </c>
      <c r="AI111" s="37">
        <f>'[7]C-Existing'!AI111</f>
        <v>0</v>
      </c>
      <c r="AJ111" s="37">
        <f>'[7]C-Existing'!AJ111</f>
        <v>0</v>
      </c>
      <c r="AK111" s="37">
        <f>'[7]C-Existing'!AK111</f>
        <v>0</v>
      </c>
      <c r="AL111" s="37">
        <f>'[7]C-Existing'!AL111</f>
        <v>0</v>
      </c>
      <c r="AM111" s="37">
        <f>'[7]C-Existing'!AM111</f>
        <v>0</v>
      </c>
      <c r="AN111" s="37">
        <f>'[7]C-Existing'!AN111</f>
        <v>0</v>
      </c>
      <c r="AO111" s="37"/>
      <c r="AP111" s="37"/>
      <c r="AQ111" s="37"/>
      <c r="AR111" s="37"/>
    </row>
    <row r="112" spans="1:44" x14ac:dyDescent="0.2">
      <c r="A112" s="1">
        <f t="shared" si="3"/>
        <v>8</v>
      </c>
      <c r="B112" s="101">
        <f t="shared" si="4"/>
        <v>46265</v>
      </c>
      <c r="C112" s="37">
        <f>'[7]C-Existing'!C112</f>
        <v>232382.59</v>
      </c>
      <c r="D112" s="37">
        <f>'[7]C-Existing'!D112</f>
        <v>164438639.59000003</v>
      </c>
      <c r="E112" s="37">
        <f>'[7]C-Existing'!E112</f>
        <v>0</v>
      </c>
      <c r="F112" s="37">
        <f>'[7]C-Existing'!F112</f>
        <v>0</v>
      </c>
      <c r="G112" s="37">
        <f>'[7]C-Existing'!G112</f>
        <v>255</v>
      </c>
      <c r="H112" s="37">
        <f>'[7]C-Existing'!H112</f>
        <v>0</v>
      </c>
      <c r="I112" s="37">
        <f>'[7]C-Existing'!I112</f>
        <v>0</v>
      </c>
      <c r="J112" s="37">
        <f>'[7]C-Existing'!J112</f>
        <v>0</v>
      </c>
      <c r="K112" s="37">
        <f>'[7]C-Existing'!K112</f>
        <v>0</v>
      </c>
      <c r="L112" s="37">
        <f>'[7]C-Existing'!L112</f>
        <v>0</v>
      </c>
      <c r="M112" s="37">
        <f>'[7]C-Existing'!M112</f>
        <v>53295</v>
      </c>
      <c r="N112" s="37">
        <f>'[7]C-Existing'!N112</f>
        <v>0</v>
      </c>
      <c r="O112" s="37">
        <f>'[7]C-Existing'!O112</f>
        <v>0</v>
      </c>
      <c r="P112" s="37">
        <f>'[7]C-Existing'!P112</f>
        <v>0</v>
      </c>
      <c r="Q112" s="37">
        <f>'[7]C-Existing'!Q112</f>
        <v>0</v>
      </c>
      <c r="R112" s="37">
        <f>'[7]C-Existing'!R112</f>
        <v>0</v>
      </c>
      <c r="S112" s="37">
        <f>'[7]C-Existing'!S112</f>
        <v>0</v>
      </c>
      <c r="T112" s="37">
        <f>'[7]C-Existing'!T112</f>
        <v>0</v>
      </c>
      <c r="U112" s="37">
        <f>'[7]C-Existing'!U112</f>
        <v>1</v>
      </c>
      <c r="V112" s="37">
        <f>'[7]C-Existing'!V112</f>
        <v>0</v>
      </c>
      <c r="W112" s="37">
        <f>'[7]C-Existing'!W112</f>
        <v>0</v>
      </c>
      <c r="X112" s="37">
        <f>'[7]C-Existing'!X112</f>
        <v>209</v>
      </c>
      <c r="Y112" s="37">
        <f>'[7]C-Existing'!Y112</f>
        <v>0</v>
      </c>
      <c r="Z112" s="37">
        <f>'[7]C-Existing'!Z112</f>
        <v>0</v>
      </c>
      <c r="AA112" s="37">
        <f>'[7]C-Existing'!AA112</f>
        <v>0</v>
      </c>
      <c r="AB112" s="37">
        <f>'[7]C-Existing'!AB112</f>
        <v>0</v>
      </c>
      <c r="AC112" s="37">
        <f>'[7]C-Existing'!AC112</f>
        <v>255</v>
      </c>
      <c r="AD112" s="37">
        <f>'[7]C-Existing'!AD112</f>
        <v>0</v>
      </c>
      <c r="AE112" s="56">
        <f>'[7]C-Existing'!AE112</f>
        <v>9.6699999999999994E-2</v>
      </c>
      <c r="AF112" s="37">
        <f>'[7]C-Existing'!AF112</f>
        <v>0</v>
      </c>
      <c r="AG112" s="37">
        <f>'[7]C-Existing'!AG112</f>
        <v>0</v>
      </c>
      <c r="AH112" s="37">
        <f>'[7]C-Existing'!AH112</f>
        <v>0</v>
      </c>
      <c r="AI112" s="37">
        <f>'[7]C-Existing'!AI112</f>
        <v>0</v>
      </c>
      <c r="AJ112" s="37">
        <f>'[7]C-Existing'!AJ112</f>
        <v>0</v>
      </c>
      <c r="AK112" s="37">
        <f>'[7]C-Existing'!AK112</f>
        <v>0</v>
      </c>
      <c r="AL112" s="37">
        <f>'[7]C-Existing'!AL112</f>
        <v>0</v>
      </c>
      <c r="AM112" s="37">
        <f>'[7]C-Existing'!AM112</f>
        <v>0</v>
      </c>
      <c r="AN112" s="37">
        <f>'[7]C-Existing'!AN112</f>
        <v>0</v>
      </c>
      <c r="AO112" s="37"/>
      <c r="AP112" s="37"/>
      <c r="AQ112" s="37"/>
      <c r="AR112" s="37"/>
    </row>
    <row r="113" spans="1:44" x14ac:dyDescent="0.2">
      <c r="A113" s="1">
        <f t="shared" si="3"/>
        <v>9</v>
      </c>
      <c r="B113" s="101">
        <f t="shared" si="4"/>
        <v>46295</v>
      </c>
      <c r="C113" s="37">
        <f>'[7]C-Existing'!C113</f>
        <v>196663.28</v>
      </c>
      <c r="D113" s="37">
        <f>'[7]C-Existing'!D113</f>
        <v>164635302.87000003</v>
      </c>
      <c r="E113" s="37">
        <f>'[7]C-Existing'!E113</f>
        <v>0</v>
      </c>
      <c r="F113" s="37">
        <f>'[7]C-Existing'!F113</f>
        <v>0</v>
      </c>
      <c r="G113" s="37">
        <f>'[7]C-Existing'!G113</f>
        <v>254</v>
      </c>
      <c r="H113" s="37">
        <f>'[7]C-Existing'!H113</f>
        <v>0</v>
      </c>
      <c r="I113" s="37">
        <f>'[7]C-Existing'!I113</f>
        <v>0</v>
      </c>
      <c r="J113" s="37">
        <f>'[7]C-Existing'!J113</f>
        <v>0</v>
      </c>
      <c r="K113" s="37">
        <f>'[7]C-Existing'!K113</f>
        <v>0</v>
      </c>
      <c r="L113" s="37">
        <f>'[7]C-Existing'!L113</f>
        <v>0</v>
      </c>
      <c r="M113" s="37">
        <f>'[7]C-Existing'!M113</f>
        <v>53086</v>
      </c>
      <c r="N113" s="37">
        <f>'[7]C-Existing'!N113</f>
        <v>0</v>
      </c>
      <c r="O113" s="37">
        <f>'[7]C-Existing'!O113</f>
        <v>0</v>
      </c>
      <c r="P113" s="37">
        <f>'[7]C-Existing'!P113</f>
        <v>0</v>
      </c>
      <c r="Q113" s="37">
        <f>'[7]C-Existing'!Q113</f>
        <v>0</v>
      </c>
      <c r="R113" s="37">
        <f>'[7]C-Existing'!R113</f>
        <v>0</v>
      </c>
      <c r="S113" s="37">
        <f>'[7]C-Existing'!S113</f>
        <v>0</v>
      </c>
      <c r="T113" s="37">
        <f>'[7]C-Existing'!T113</f>
        <v>0</v>
      </c>
      <c r="U113" s="37">
        <f>'[7]C-Existing'!U113</f>
        <v>1</v>
      </c>
      <c r="V113" s="37">
        <f>'[7]C-Existing'!V113</f>
        <v>0</v>
      </c>
      <c r="W113" s="37">
        <f>'[7]C-Existing'!W113</f>
        <v>0</v>
      </c>
      <c r="X113" s="37">
        <f>'[7]C-Existing'!X113</f>
        <v>209</v>
      </c>
      <c r="Y113" s="37">
        <f>'[7]C-Existing'!Y113</f>
        <v>0</v>
      </c>
      <c r="Z113" s="37">
        <f>'[7]C-Existing'!Z113</f>
        <v>0</v>
      </c>
      <c r="AA113" s="37">
        <f>'[7]C-Existing'!AA113</f>
        <v>0</v>
      </c>
      <c r="AB113" s="37">
        <f>'[7]C-Existing'!AB113</f>
        <v>0</v>
      </c>
      <c r="AC113" s="37">
        <f>'[7]C-Existing'!AC113</f>
        <v>254</v>
      </c>
      <c r="AD113" s="37">
        <f>'[7]C-Existing'!AD113</f>
        <v>0</v>
      </c>
      <c r="AE113" s="56">
        <f>'[7]C-Existing'!AE113</f>
        <v>9.6699999999999994E-2</v>
      </c>
      <c r="AF113" s="37">
        <f>'[7]C-Existing'!AF113</f>
        <v>0</v>
      </c>
      <c r="AG113" s="37">
        <f>'[7]C-Existing'!AG113</f>
        <v>0</v>
      </c>
      <c r="AH113" s="37">
        <f>'[7]C-Existing'!AH113</f>
        <v>0</v>
      </c>
      <c r="AI113" s="37">
        <f>'[7]C-Existing'!AI113</f>
        <v>0</v>
      </c>
      <c r="AJ113" s="37">
        <f>'[7]C-Existing'!AJ113</f>
        <v>0</v>
      </c>
      <c r="AK113" s="37">
        <f>'[7]C-Existing'!AK113</f>
        <v>0</v>
      </c>
      <c r="AL113" s="37">
        <f>'[7]C-Existing'!AL113</f>
        <v>0</v>
      </c>
      <c r="AM113" s="37">
        <f>'[7]C-Existing'!AM113</f>
        <v>0</v>
      </c>
      <c r="AN113" s="37">
        <f>'[7]C-Existing'!AN113</f>
        <v>0</v>
      </c>
      <c r="AO113" s="37"/>
      <c r="AP113" s="37"/>
      <c r="AQ113" s="37"/>
      <c r="AR113" s="37"/>
    </row>
    <row r="114" spans="1:44" x14ac:dyDescent="0.2">
      <c r="A114" s="1">
        <f t="shared" si="3"/>
        <v>10</v>
      </c>
      <c r="B114" s="101">
        <f t="shared" si="4"/>
        <v>46326</v>
      </c>
      <c r="C114" s="37">
        <f>'[7]C-Existing'!C114</f>
        <v>61698.720000000001</v>
      </c>
      <c r="D114" s="37">
        <f>'[7]C-Existing'!D114</f>
        <v>164697001.59000003</v>
      </c>
      <c r="E114" s="37">
        <f>'[7]C-Existing'!E114</f>
        <v>0</v>
      </c>
      <c r="F114" s="37">
        <f>'[7]C-Existing'!F114</f>
        <v>0</v>
      </c>
      <c r="G114" s="37">
        <f>'[7]C-Existing'!G114</f>
        <v>88</v>
      </c>
      <c r="H114" s="37">
        <f>'[7]C-Existing'!H114</f>
        <v>0</v>
      </c>
      <c r="I114" s="37">
        <f>'[7]C-Existing'!I114</f>
        <v>0</v>
      </c>
      <c r="J114" s="37">
        <f>'[7]C-Existing'!J114</f>
        <v>0</v>
      </c>
      <c r="K114" s="37">
        <f>'[7]C-Existing'!K114</f>
        <v>0</v>
      </c>
      <c r="L114" s="37">
        <f>'[7]C-Existing'!L114</f>
        <v>0</v>
      </c>
      <c r="M114" s="37">
        <f>'[7]C-Existing'!M114</f>
        <v>18392</v>
      </c>
      <c r="N114" s="37">
        <f>'[7]C-Existing'!N114</f>
        <v>0</v>
      </c>
      <c r="O114" s="37">
        <f>'[7]C-Existing'!O114</f>
        <v>0</v>
      </c>
      <c r="P114" s="37">
        <f>'[7]C-Existing'!P114</f>
        <v>0</v>
      </c>
      <c r="Q114" s="37">
        <f>'[7]C-Existing'!Q114</f>
        <v>0</v>
      </c>
      <c r="R114" s="37">
        <f>'[7]C-Existing'!R114</f>
        <v>0</v>
      </c>
      <c r="S114" s="37">
        <f>'[7]C-Existing'!S114</f>
        <v>0</v>
      </c>
      <c r="T114" s="37">
        <f>'[7]C-Existing'!T114</f>
        <v>0</v>
      </c>
      <c r="U114" s="37">
        <f>'[7]C-Existing'!U114</f>
        <v>1</v>
      </c>
      <c r="V114" s="37">
        <f>'[7]C-Existing'!V114</f>
        <v>0</v>
      </c>
      <c r="W114" s="37">
        <f>'[7]C-Existing'!W114</f>
        <v>0</v>
      </c>
      <c r="X114" s="37">
        <f>'[7]C-Existing'!X114</f>
        <v>209</v>
      </c>
      <c r="Y114" s="37">
        <f>'[7]C-Existing'!Y114</f>
        <v>0</v>
      </c>
      <c r="Z114" s="37">
        <f>'[7]C-Existing'!Z114</f>
        <v>0</v>
      </c>
      <c r="AA114" s="37">
        <f>'[7]C-Existing'!AA114</f>
        <v>0</v>
      </c>
      <c r="AB114" s="37">
        <f>'[7]C-Existing'!AB114</f>
        <v>0</v>
      </c>
      <c r="AC114" s="37">
        <f>'[7]C-Existing'!AC114</f>
        <v>88</v>
      </c>
      <c r="AD114" s="37">
        <f>'[7]C-Existing'!AD114</f>
        <v>0</v>
      </c>
      <c r="AE114" s="56">
        <f>'[7]C-Existing'!AE114</f>
        <v>9.6699999999999994E-2</v>
      </c>
      <c r="AF114" s="37">
        <f>'[7]C-Existing'!AF114</f>
        <v>0</v>
      </c>
      <c r="AG114" s="37">
        <f>'[7]C-Existing'!AG114</f>
        <v>0</v>
      </c>
      <c r="AH114" s="37">
        <f>'[7]C-Existing'!AH114</f>
        <v>0</v>
      </c>
      <c r="AI114" s="37">
        <f>'[7]C-Existing'!AI114</f>
        <v>0</v>
      </c>
      <c r="AJ114" s="37">
        <f>'[7]C-Existing'!AJ114</f>
        <v>0</v>
      </c>
      <c r="AK114" s="37">
        <f>'[7]C-Existing'!AK114</f>
        <v>0</v>
      </c>
      <c r="AL114" s="37">
        <f>'[7]C-Existing'!AL114</f>
        <v>0</v>
      </c>
      <c r="AM114" s="37">
        <f>'[7]C-Existing'!AM114</f>
        <v>0</v>
      </c>
      <c r="AN114" s="37">
        <f>'[7]C-Existing'!AN114</f>
        <v>0</v>
      </c>
      <c r="AO114" s="37"/>
      <c r="AP114" s="37"/>
      <c r="AQ114" s="37"/>
      <c r="AR114" s="37"/>
    </row>
    <row r="115" spans="1:44" x14ac:dyDescent="0.2">
      <c r="A115" s="1">
        <f t="shared" si="3"/>
        <v>11</v>
      </c>
      <c r="B115" s="101">
        <f t="shared" si="4"/>
        <v>46356</v>
      </c>
      <c r="C115" s="37">
        <f>'[7]C-Existing'!C115</f>
        <v>38977.480000000003</v>
      </c>
      <c r="D115" s="37">
        <f>'[7]C-Existing'!D115</f>
        <v>164735979.07000002</v>
      </c>
      <c r="E115" s="37">
        <f>'[7]C-Existing'!E115</f>
        <v>0</v>
      </c>
      <c r="F115" s="37">
        <f>'[7]C-Existing'!F115</f>
        <v>0</v>
      </c>
      <c r="G115" s="37">
        <f>'[7]C-Existing'!G115</f>
        <v>76</v>
      </c>
      <c r="H115" s="37">
        <f>'[7]C-Existing'!H115</f>
        <v>0</v>
      </c>
      <c r="I115" s="37">
        <f>'[7]C-Existing'!I115</f>
        <v>0</v>
      </c>
      <c r="J115" s="37">
        <f>'[7]C-Existing'!J115</f>
        <v>0</v>
      </c>
      <c r="K115" s="37">
        <f>'[7]C-Existing'!K115</f>
        <v>0</v>
      </c>
      <c r="L115" s="37">
        <f>'[7]C-Existing'!L115</f>
        <v>0</v>
      </c>
      <c r="M115" s="37">
        <f>'[7]C-Existing'!M115</f>
        <v>15884</v>
      </c>
      <c r="N115" s="37">
        <f>'[7]C-Existing'!N115</f>
        <v>0</v>
      </c>
      <c r="O115" s="37">
        <f>'[7]C-Existing'!O115</f>
        <v>0</v>
      </c>
      <c r="P115" s="37">
        <f>'[7]C-Existing'!P115</f>
        <v>0</v>
      </c>
      <c r="Q115" s="37">
        <f>'[7]C-Existing'!Q115</f>
        <v>0</v>
      </c>
      <c r="R115" s="37">
        <f>'[7]C-Existing'!R115</f>
        <v>0</v>
      </c>
      <c r="S115" s="37">
        <f>'[7]C-Existing'!S115</f>
        <v>0</v>
      </c>
      <c r="T115" s="37">
        <f>'[7]C-Existing'!T115</f>
        <v>0</v>
      </c>
      <c r="U115" s="37">
        <f>'[7]C-Existing'!U115</f>
        <v>1</v>
      </c>
      <c r="V115" s="37">
        <f>'[7]C-Existing'!V115</f>
        <v>0</v>
      </c>
      <c r="W115" s="37">
        <f>'[7]C-Existing'!W115</f>
        <v>0</v>
      </c>
      <c r="X115" s="37">
        <f>'[7]C-Existing'!X115</f>
        <v>209</v>
      </c>
      <c r="Y115" s="37">
        <f>'[7]C-Existing'!Y115</f>
        <v>0</v>
      </c>
      <c r="Z115" s="37">
        <f>'[7]C-Existing'!Z115</f>
        <v>0</v>
      </c>
      <c r="AA115" s="37">
        <f>'[7]C-Existing'!AA115</f>
        <v>0</v>
      </c>
      <c r="AB115" s="37">
        <f>'[7]C-Existing'!AB115</f>
        <v>0</v>
      </c>
      <c r="AC115" s="37">
        <f>'[7]C-Existing'!AC115</f>
        <v>76</v>
      </c>
      <c r="AD115" s="37">
        <f>'[7]C-Existing'!AD115</f>
        <v>0</v>
      </c>
      <c r="AE115" s="56">
        <f>'[7]C-Existing'!AE115</f>
        <v>9.6699999999999994E-2</v>
      </c>
      <c r="AF115" s="37">
        <f>'[7]C-Existing'!AF115</f>
        <v>0</v>
      </c>
      <c r="AG115" s="37">
        <f>'[7]C-Existing'!AG115</f>
        <v>0</v>
      </c>
      <c r="AH115" s="37">
        <f>'[7]C-Existing'!AH115</f>
        <v>0</v>
      </c>
      <c r="AI115" s="37">
        <f>'[7]C-Existing'!AI115</f>
        <v>0</v>
      </c>
      <c r="AJ115" s="37">
        <f>'[7]C-Existing'!AJ115</f>
        <v>0</v>
      </c>
      <c r="AK115" s="37">
        <f>'[7]C-Existing'!AK115</f>
        <v>0</v>
      </c>
      <c r="AL115" s="37">
        <f>'[7]C-Existing'!AL115</f>
        <v>0</v>
      </c>
      <c r="AM115" s="37">
        <f>'[7]C-Existing'!AM115</f>
        <v>0</v>
      </c>
      <c r="AN115" s="37">
        <f>'[7]C-Existing'!AN115</f>
        <v>0</v>
      </c>
      <c r="AO115" s="37"/>
      <c r="AP115" s="37"/>
      <c r="AQ115" s="37"/>
      <c r="AR115" s="37"/>
    </row>
    <row r="116" spans="1:44" x14ac:dyDescent="0.2">
      <c r="A116" s="1">
        <f t="shared" si="3"/>
        <v>12</v>
      </c>
      <c r="B116" s="101">
        <f t="shared" si="4"/>
        <v>46387</v>
      </c>
      <c r="C116" s="37">
        <f>'[7]C-Existing'!C116</f>
        <v>35065.839999999997</v>
      </c>
      <c r="D116" s="37">
        <f>'[7]C-Existing'!D116</f>
        <v>164771044.91000003</v>
      </c>
      <c r="E116" s="37">
        <f>'[7]C-Existing'!E116</f>
        <v>0</v>
      </c>
      <c r="F116" s="37">
        <f>'[7]C-Existing'!F116</f>
        <v>0</v>
      </c>
      <c r="G116" s="37">
        <f>'[7]C-Existing'!G116</f>
        <v>61</v>
      </c>
      <c r="H116" s="37">
        <f>'[7]C-Existing'!H116</f>
        <v>0</v>
      </c>
      <c r="I116" s="37">
        <f>'[7]C-Existing'!I116</f>
        <v>0</v>
      </c>
      <c r="J116" s="37">
        <f>'[7]C-Existing'!J116</f>
        <v>0</v>
      </c>
      <c r="K116" s="37">
        <f>'[7]C-Existing'!K116</f>
        <v>0</v>
      </c>
      <c r="L116" s="37">
        <f>'[7]C-Existing'!L116</f>
        <v>0</v>
      </c>
      <c r="M116" s="37">
        <f>'[7]C-Existing'!M116</f>
        <v>12749</v>
      </c>
      <c r="N116" s="37">
        <f>'[7]C-Existing'!N116</f>
        <v>0</v>
      </c>
      <c r="O116" s="37">
        <f>'[7]C-Existing'!O116</f>
        <v>0</v>
      </c>
      <c r="P116" s="37">
        <f>'[7]C-Existing'!P116</f>
        <v>0</v>
      </c>
      <c r="Q116" s="37">
        <f>'[7]C-Existing'!Q116</f>
        <v>0</v>
      </c>
      <c r="R116" s="37">
        <f>'[7]C-Existing'!R116</f>
        <v>0</v>
      </c>
      <c r="S116" s="37">
        <f>'[7]C-Existing'!S116</f>
        <v>0</v>
      </c>
      <c r="T116" s="37">
        <f>'[7]C-Existing'!T116</f>
        <v>0</v>
      </c>
      <c r="U116" s="37">
        <f>'[7]C-Existing'!U116</f>
        <v>1</v>
      </c>
      <c r="V116" s="37">
        <f>'[7]C-Existing'!V116</f>
        <v>0</v>
      </c>
      <c r="W116" s="37">
        <f>'[7]C-Existing'!W116</f>
        <v>0</v>
      </c>
      <c r="X116" s="37">
        <f>'[7]C-Existing'!X116</f>
        <v>209</v>
      </c>
      <c r="Y116" s="37">
        <f>'[7]C-Existing'!Y116</f>
        <v>0</v>
      </c>
      <c r="Z116" s="37">
        <f>'[7]C-Existing'!Z116</f>
        <v>0</v>
      </c>
      <c r="AA116" s="37">
        <f>'[7]C-Existing'!AA116</f>
        <v>0</v>
      </c>
      <c r="AB116" s="37">
        <f>'[7]C-Existing'!AB116</f>
        <v>0</v>
      </c>
      <c r="AC116" s="37">
        <f>'[7]C-Existing'!AC116</f>
        <v>61</v>
      </c>
      <c r="AD116" s="37">
        <f>'[7]C-Existing'!AD116</f>
        <v>0</v>
      </c>
      <c r="AE116" s="56">
        <f>'[7]C-Existing'!AE116</f>
        <v>9.6699999999999994E-2</v>
      </c>
      <c r="AF116" s="37">
        <f>'[7]C-Existing'!AF116</f>
        <v>0</v>
      </c>
      <c r="AG116" s="37">
        <f>'[7]C-Existing'!AG116</f>
        <v>0</v>
      </c>
      <c r="AH116" s="37">
        <f>'[7]C-Existing'!AH116</f>
        <v>0</v>
      </c>
      <c r="AI116" s="37">
        <f>'[7]C-Existing'!AI116</f>
        <v>0</v>
      </c>
      <c r="AJ116" s="37">
        <f>'[7]C-Existing'!AJ116</f>
        <v>0</v>
      </c>
      <c r="AK116" s="37">
        <f>'[7]C-Existing'!AK116</f>
        <v>0</v>
      </c>
      <c r="AL116" s="37">
        <f>'[7]C-Existing'!AL116</f>
        <v>0</v>
      </c>
      <c r="AM116" s="37">
        <f>'[7]C-Existing'!AM116</f>
        <v>0</v>
      </c>
      <c r="AN116" s="37">
        <f>'[7]C-Existing'!AN116</f>
        <v>0</v>
      </c>
      <c r="AO116" s="37"/>
      <c r="AP116" s="37"/>
      <c r="AQ116" s="37"/>
      <c r="AR116" s="37"/>
    </row>
    <row r="117" spans="1:44" x14ac:dyDescent="0.2">
      <c r="A117" s="1">
        <f t="shared" si="3"/>
        <v>1</v>
      </c>
      <c r="B117" s="101">
        <f t="shared" si="4"/>
        <v>46418</v>
      </c>
      <c r="C117" s="37">
        <f>'[7]C-Existing'!C117</f>
        <v>0</v>
      </c>
      <c r="D117" s="37">
        <f>'[7]C-Existing'!D117</f>
        <v>164771044.91000003</v>
      </c>
      <c r="E117" s="37">
        <f>'[7]C-Existing'!E117</f>
        <v>0</v>
      </c>
      <c r="F117" s="37">
        <f>'[7]C-Existing'!F117</f>
        <v>0</v>
      </c>
      <c r="G117" s="37">
        <f>'[7]C-Existing'!G117</f>
        <v>0</v>
      </c>
      <c r="H117" s="37">
        <f>'[7]C-Existing'!H117</f>
        <v>0</v>
      </c>
      <c r="I117" s="37">
        <f>'[7]C-Existing'!I117</f>
        <v>0</v>
      </c>
      <c r="J117" s="37">
        <f>'[7]C-Existing'!J117</f>
        <v>0</v>
      </c>
      <c r="K117" s="37">
        <f>'[7]C-Existing'!K117</f>
        <v>0</v>
      </c>
      <c r="L117" s="37">
        <f>'[7]C-Existing'!L117</f>
        <v>0</v>
      </c>
      <c r="M117" s="37">
        <f>'[7]C-Existing'!M117</f>
        <v>0</v>
      </c>
      <c r="N117" s="37">
        <f>'[7]C-Existing'!N117</f>
        <v>0</v>
      </c>
      <c r="O117" s="37">
        <f>'[7]C-Existing'!O117</f>
        <v>0</v>
      </c>
      <c r="P117" s="37">
        <f>'[7]C-Existing'!P117</f>
        <v>0</v>
      </c>
      <c r="Q117" s="37">
        <f>'[7]C-Existing'!Q117</f>
        <v>0</v>
      </c>
      <c r="R117" s="37">
        <f>'[7]C-Existing'!R117</f>
        <v>0</v>
      </c>
      <c r="S117" s="37">
        <f>'[7]C-Existing'!S117</f>
        <v>0</v>
      </c>
      <c r="T117" s="37">
        <f>'[7]C-Existing'!T117</f>
        <v>0</v>
      </c>
      <c r="U117" s="37">
        <f>'[7]C-Existing'!U117</f>
        <v>1</v>
      </c>
      <c r="V117" s="37">
        <f>'[7]C-Existing'!V117</f>
        <v>0</v>
      </c>
      <c r="W117" s="37">
        <f>'[7]C-Existing'!W117</f>
        <v>0</v>
      </c>
      <c r="X117" s="37">
        <f>'[7]C-Existing'!X117</f>
        <v>209</v>
      </c>
      <c r="Y117" s="37">
        <f>'[7]C-Existing'!Y117</f>
        <v>0</v>
      </c>
      <c r="Z117" s="37">
        <f>'[7]C-Existing'!Z117</f>
        <v>0</v>
      </c>
      <c r="AA117" s="37">
        <f>'[7]C-Existing'!AA117</f>
        <v>0</v>
      </c>
      <c r="AB117" s="37">
        <f>'[7]C-Existing'!AB117</f>
        <v>0</v>
      </c>
      <c r="AC117" s="37">
        <f>'[7]C-Existing'!AC117</f>
        <v>0</v>
      </c>
      <c r="AD117" s="37">
        <f>'[7]C-Existing'!AD117</f>
        <v>0</v>
      </c>
      <c r="AE117" s="56">
        <f>'[7]C-Existing'!AE117</f>
        <v>9.6699999999999994E-2</v>
      </c>
      <c r="AF117" s="37">
        <f>'[7]C-Existing'!AF117</f>
        <v>0</v>
      </c>
      <c r="AG117" s="37">
        <f>'[7]C-Existing'!AG117</f>
        <v>0</v>
      </c>
      <c r="AH117" s="37">
        <f>'[7]C-Existing'!AH117</f>
        <v>0</v>
      </c>
      <c r="AI117" s="37">
        <f>'[7]C-Existing'!AI117</f>
        <v>0</v>
      </c>
      <c r="AJ117" s="37">
        <f>'[7]C-Existing'!AJ117</f>
        <v>0</v>
      </c>
      <c r="AK117" s="37">
        <f>'[7]C-Existing'!AK117</f>
        <v>0</v>
      </c>
      <c r="AL117" s="37">
        <f>'[7]C-Existing'!AL117</f>
        <v>0</v>
      </c>
      <c r="AM117" s="37">
        <f>'[7]C-Existing'!AM117</f>
        <v>0</v>
      </c>
      <c r="AN117" s="37">
        <f>'[7]C-Existing'!AN117</f>
        <v>0</v>
      </c>
      <c r="AO117" s="37"/>
      <c r="AP117" s="37"/>
      <c r="AQ117" s="37"/>
      <c r="AR117" s="37"/>
    </row>
    <row r="118" spans="1:44" x14ac:dyDescent="0.2">
      <c r="A118" s="1">
        <f t="shared" si="3"/>
        <v>2</v>
      </c>
      <c r="B118" s="101">
        <f t="shared" si="4"/>
        <v>46446</v>
      </c>
      <c r="C118" s="37">
        <f>'[7]C-Existing'!C118</f>
        <v>0</v>
      </c>
      <c r="D118" s="37">
        <f>'[7]C-Existing'!D118</f>
        <v>164771044.91000003</v>
      </c>
      <c r="E118" s="37">
        <f>'[7]C-Existing'!E118</f>
        <v>0</v>
      </c>
      <c r="F118" s="37">
        <f>'[7]C-Existing'!F118</f>
        <v>0</v>
      </c>
      <c r="G118" s="37">
        <f>'[7]C-Existing'!G118</f>
        <v>0</v>
      </c>
      <c r="H118" s="37">
        <f>'[7]C-Existing'!H118</f>
        <v>0</v>
      </c>
      <c r="I118" s="37">
        <f>'[7]C-Existing'!I118</f>
        <v>0</v>
      </c>
      <c r="J118" s="37">
        <f>'[7]C-Existing'!J118</f>
        <v>0</v>
      </c>
      <c r="K118" s="37">
        <f>'[7]C-Existing'!K118</f>
        <v>0</v>
      </c>
      <c r="L118" s="37">
        <f>'[7]C-Existing'!L118</f>
        <v>0</v>
      </c>
      <c r="M118" s="37">
        <f>'[7]C-Existing'!M118</f>
        <v>0</v>
      </c>
      <c r="N118" s="37">
        <f>'[7]C-Existing'!N118</f>
        <v>0</v>
      </c>
      <c r="O118" s="37">
        <f>'[7]C-Existing'!O118</f>
        <v>0</v>
      </c>
      <c r="P118" s="37">
        <f>'[7]C-Existing'!P118</f>
        <v>0</v>
      </c>
      <c r="Q118" s="37">
        <f>'[7]C-Existing'!Q118</f>
        <v>0</v>
      </c>
      <c r="R118" s="37">
        <f>'[7]C-Existing'!R118</f>
        <v>0</v>
      </c>
      <c r="S118" s="37">
        <f>'[7]C-Existing'!S118</f>
        <v>0</v>
      </c>
      <c r="T118" s="37">
        <f>'[7]C-Existing'!T118</f>
        <v>0</v>
      </c>
      <c r="U118" s="37">
        <f>'[7]C-Existing'!U118</f>
        <v>1</v>
      </c>
      <c r="V118" s="37">
        <f>'[7]C-Existing'!V118</f>
        <v>0</v>
      </c>
      <c r="W118" s="37">
        <f>'[7]C-Existing'!W118</f>
        <v>0</v>
      </c>
      <c r="X118" s="37">
        <f>'[7]C-Existing'!X118</f>
        <v>209</v>
      </c>
      <c r="Y118" s="37">
        <f>'[7]C-Existing'!Y118</f>
        <v>0</v>
      </c>
      <c r="Z118" s="37">
        <f>'[7]C-Existing'!Z118</f>
        <v>0</v>
      </c>
      <c r="AA118" s="37">
        <f>'[7]C-Existing'!AA118</f>
        <v>0</v>
      </c>
      <c r="AB118" s="37">
        <f>'[7]C-Existing'!AB118</f>
        <v>0</v>
      </c>
      <c r="AC118" s="37">
        <f>'[7]C-Existing'!AC118</f>
        <v>0</v>
      </c>
      <c r="AD118" s="37">
        <f>'[7]C-Existing'!AD118</f>
        <v>0</v>
      </c>
      <c r="AE118" s="56">
        <f>'[7]C-Existing'!AE118</f>
        <v>9.6699999999999994E-2</v>
      </c>
      <c r="AF118" s="37">
        <f>'[7]C-Existing'!AF118</f>
        <v>0</v>
      </c>
      <c r="AG118" s="37">
        <f>'[7]C-Existing'!AG118</f>
        <v>0</v>
      </c>
      <c r="AH118" s="37">
        <f>'[7]C-Existing'!AH118</f>
        <v>0</v>
      </c>
      <c r="AI118" s="37">
        <f>'[7]C-Existing'!AI118</f>
        <v>0</v>
      </c>
      <c r="AJ118" s="37">
        <f>'[7]C-Existing'!AJ118</f>
        <v>0</v>
      </c>
      <c r="AK118" s="37">
        <f>'[7]C-Existing'!AK118</f>
        <v>0</v>
      </c>
      <c r="AL118" s="37">
        <f>'[7]C-Existing'!AL118</f>
        <v>0</v>
      </c>
      <c r="AM118" s="37">
        <f>'[7]C-Existing'!AM118</f>
        <v>0</v>
      </c>
      <c r="AN118" s="37">
        <f>'[7]C-Existing'!AN118</f>
        <v>0</v>
      </c>
      <c r="AO118" s="37"/>
      <c r="AP118" s="37"/>
      <c r="AQ118" s="37"/>
      <c r="AR118" s="37"/>
    </row>
    <row r="119" spans="1:44" x14ac:dyDescent="0.2">
      <c r="A119" s="1">
        <f t="shared" si="3"/>
        <v>3</v>
      </c>
      <c r="B119" s="101">
        <f t="shared" si="4"/>
        <v>46477</v>
      </c>
      <c r="C119" s="37">
        <f>'[7]C-Existing'!C119</f>
        <v>0</v>
      </c>
      <c r="D119" s="37">
        <f>'[7]C-Existing'!D119</f>
        <v>164771044.91000003</v>
      </c>
      <c r="E119" s="37">
        <f>'[7]C-Existing'!E119</f>
        <v>0</v>
      </c>
      <c r="F119" s="37">
        <f>'[7]C-Existing'!F119</f>
        <v>0</v>
      </c>
      <c r="G119" s="37">
        <f>'[7]C-Existing'!G119</f>
        <v>0</v>
      </c>
      <c r="H119" s="37">
        <f>'[7]C-Existing'!H119</f>
        <v>0</v>
      </c>
      <c r="I119" s="37">
        <f>'[7]C-Existing'!I119</f>
        <v>0</v>
      </c>
      <c r="J119" s="37">
        <f>'[7]C-Existing'!J119</f>
        <v>0</v>
      </c>
      <c r="K119" s="37">
        <f>'[7]C-Existing'!K119</f>
        <v>0</v>
      </c>
      <c r="L119" s="37">
        <f>'[7]C-Existing'!L119</f>
        <v>0</v>
      </c>
      <c r="M119" s="37">
        <f>'[7]C-Existing'!M119</f>
        <v>0</v>
      </c>
      <c r="N119" s="37">
        <f>'[7]C-Existing'!N119</f>
        <v>0</v>
      </c>
      <c r="O119" s="37">
        <f>'[7]C-Existing'!O119</f>
        <v>0</v>
      </c>
      <c r="P119" s="37">
        <f>'[7]C-Existing'!P119</f>
        <v>0</v>
      </c>
      <c r="Q119" s="37">
        <f>'[7]C-Existing'!Q119</f>
        <v>0</v>
      </c>
      <c r="R119" s="37">
        <f>'[7]C-Existing'!R119</f>
        <v>0</v>
      </c>
      <c r="S119" s="37">
        <f>'[7]C-Existing'!S119</f>
        <v>0</v>
      </c>
      <c r="T119" s="37">
        <f>'[7]C-Existing'!T119</f>
        <v>0</v>
      </c>
      <c r="U119" s="37">
        <f>'[7]C-Existing'!U119</f>
        <v>1</v>
      </c>
      <c r="V119" s="37">
        <f>'[7]C-Existing'!V119</f>
        <v>0</v>
      </c>
      <c r="W119" s="37">
        <f>'[7]C-Existing'!W119</f>
        <v>0</v>
      </c>
      <c r="X119" s="37">
        <f>'[7]C-Existing'!X119</f>
        <v>209</v>
      </c>
      <c r="Y119" s="37">
        <f>'[7]C-Existing'!Y119</f>
        <v>0</v>
      </c>
      <c r="Z119" s="37">
        <f>'[7]C-Existing'!Z119</f>
        <v>0</v>
      </c>
      <c r="AA119" s="37">
        <f>'[7]C-Existing'!AA119</f>
        <v>0</v>
      </c>
      <c r="AB119" s="37">
        <f>'[7]C-Existing'!AB119</f>
        <v>0</v>
      </c>
      <c r="AC119" s="37">
        <f>'[7]C-Existing'!AC119</f>
        <v>0</v>
      </c>
      <c r="AD119" s="37">
        <f>'[7]C-Existing'!AD119</f>
        <v>0</v>
      </c>
      <c r="AE119" s="56">
        <f>'[7]C-Existing'!AE119</f>
        <v>9.6699999999999994E-2</v>
      </c>
      <c r="AF119" s="37">
        <f>'[7]C-Existing'!AF119</f>
        <v>0</v>
      </c>
      <c r="AG119" s="37">
        <f>'[7]C-Existing'!AG119</f>
        <v>0</v>
      </c>
      <c r="AH119" s="37">
        <f>'[7]C-Existing'!AH119</f>
        <v>0</v>
      </c>
      <c r="AI119" s="37">
        <f>'[7]C-Existing'!AI119</f>
        <v>0</v>
      </c>
      <c r="AJ119" s="37">
        <f>'[7]C-Existing'!AJ119</f>
        <v>0</v>
      </c>
      <c r="AK119" s="37">
        <f>'[7]C-Existing'!AK119</f>
        <v>0</v>
      </c>
      <c r="AL119" s="37">
        <f>'[7]C-Existing'!AL119</f>
        <v>0</v>
      </c>
      <c r="AM119" s="37">
        <f>'[7]C-Existing'!AM119</f>
        <v>0</v>
      </c>
      <c r="AN119" s="37">
        <f>'[7]C-Existing'!AN119</f>
        <v>0</v>
      </c>
      <c r="AO119" s="37"/>
      <c r="AP119" s="37"/>
      <c r="AQ119" s="37"/>
      <c r="AR119" s="37"/>
    </row>
    <row r="120" spans="1:44" x14ac:dyDescent="0.2">
      <c r="A120" s="1">
        <f t="shared" si="3"/>
        <v>4</v>
      </c>
      <c r="B120" s="101">
        <f t="shared" si="4"/>
        <v>46507</v>
      </c>
      <c r="C120" s="37">
        <f>'[7]C-Existing'!C120</f>
        <v>0</v>
      </c>
      <c r="D120" s="37">
        <f>'[7]C-Existing'!D120</f>
        <v>164771044.91000003</v>
      </c>
      <c r="E120" s="37">
        <f>'[7]C-Existing'!E120</f>
        <v>0</v>
      </c>
      <c r="F120" s="37">
        <f>'[7]C-Existing'!F120</f>
        <v>0</v>
      </c>
      <c r="G120" s="37">
        <f>'[7]C-Existing'!G120</f>
        <v>0</v>
      </c>
      <c r="H120" s="37">
        <f>'[7]C-Existing'!H120</f>
        <v>0</v>
      </c>
      <c r="I120" s="37">
        <f>'[7]C-Existing'!I120</f>
        <v>0</v>
      </c>
      <c r="J120" s="37">
        <f>'[7]C-Existing'!J120</f>
        <v>0</v>
      </c>
      <c r="K120" s="37">
        <f>'[7]C-Existing'!K120</f>
        <v>0</v>
      </c>
      <c r="L120" s="37">
        <f>'[7]C-Existing'!L120</f>
        <v>0</v>
      </c>
      <c r="M120" s="37">
        <f>'[7]C-Existing'!M120</f>
        <v>0</v>
      </c>
      <c r="N120" s="37">
        <f>'[7]C-Existing'!N120</f>
        <v>0</v>
      </c>
      <c r="O120" s="37">
        <f>'[7]C-Existing'!O120</f>
        <v>0</v>
      </c>
      <c r="P120" s="37">
        <f>'[7]C-Existing'!P120</f>
        <v>0</v>
      </c>
      <c r="Q120" s="37">
        <f>'[7]C-Existing'!Q120</f>
        <v>0</v>
      </c>
      <c r="R120" s="37">
        <f>'[7]C-Existing'!R120</f>
        <v>0</v>
      </c>
      <c r="S120" s="37">
        <f>'[7]C-Existing'!S120</f>
        <v>0</v>
      </c>
      <c r="T120" s="37">
        <f>'[7]C-Existing'!T120</f>
        <v>0</v>
      </c>
      <c r="U120" s="37">
        <f>'[7]C-Existing'!U120</f>
        <v>1</v>
      </c>
      <c r="V120" s="37">
        <f>'[7]C-Existing'!V120</f>
        <v>0</v>
      </c>
      <c r="W120" s="37">
        <f>'[7]C-Existing'!W120</f>
        <v>0</v>
      </c>
      <c r="X120" s="37">
        <f>'[7]C-Existing'!X120</f>
        <v>209</v>
      </c>
      <c r="Y120" s="37">
        <f>'[7]C-Existing'!Y120</f>
        <v>0</v>
      </c>
      <c r="Z120" s="37">
        <f>'[7]C-Existing'!Z120</f>
        <v>0</v>
      </c>
      <c r="AA120" s="37">
        <f>'[7]C-Existing'!AA120</f>
        <v>0</v>
      </c>
      <c r="AB120" s="37">
        <f>'[7]C-Existing'!AB120</f>
        <v>0</v>
      </c>
      <c r="AC120" s="37">
        <f>'[7]C-Existing'!AC120</f>
        <v>0</v>
      </c>
      <c r="AD120" s="37">
        <f>'[7]C-Existing'!AD120</f>
        <v>0</v>
      </c>
      <c r="AE120" s="56">
        <f>'[7]C-Existing'!AE120</f>
        <v>9.6699999999999994E-2</v>
      </c>
      <c r="AF120" s="37">
        <f>'[7]C-Existing'!AF120</f>
        <v>0</v>
      </c>
      <c r="AG120" s="37">
        <f>'[7]C-Existing'!AG120</f>
        <v>0</v>
      </c>
      <c r="AH120" s="37">
        <f>'[7]C-Existing'!AH120</f>
        <v>0</v>
      </c>
      <c r="AI120" s="37">
        <f>'[7]C-Existing'!AI120</f>
        <v>0</v>
      </c>
      <c r="AJ120" s="37">
        <f>'[7]C-Existing'!AJ120</f>
        <v>0</v>
      </c>
      <c r="AK120" s="37">
        <f>'[7]C-Existing'!AK120</f>
        <v>0</v>
      </c>
      <c r="AL120" s="37">
        <f>'[7]C-Existing'!AL120</f>
        <v>0</v>
      </c>
      <c r="AM120" s="37">
        <f>'[7]C-Existing'!AM120</f>
        <v>0</v>
      </c>
      <c r="AN120" s="37">
        <f>'[7]C-Existing'!AN120</f>
        <v>0</v>
      </c>
      <c r="AO120" s="37"/>
      <c r="AP120" s="37"/>
      <c r="AQ120" s="37"/>
      <c r="AR120" s="37"/>
    </row>
    <row r="121" spans="1:44" x14ac:dyDescent="0.2">
      <c r="A121" s="1">
        <f t="shared" si="3"/>
        <v>5</v>
      </c>
      <c r="B121" s="101">
        <f t="shared" si="4"/>
        <v>46538</v>
      </c>
      <c r="C121" s="37">
        <f>'[7]C-Existing'!C121</f>
        <v>0</v>
      </c>
      <c r="D121" s="37">
        <f>'[7]C-Existing'!D121</f>
        <v>164771044.91000003</v>
      </c>
      <c r="E121" s="37">
        <f>'[7]C-Existing'!E121</f>
        <v>0</v>
      </c>
      <c r="F121" s="37">
        <f>'[7]C-Existing'!F121</f>
        <v>0</v>
      </c>
      <c r="G121" s="37">
        <f>'[7]C-Existing'!G121</f>
        <v>0</v>
      </c>
      <c r="H121" s="37">
        <f>'[7]C-Existing'!H121</f>
        <v>0</v>
      </c>
      <c r="I121" s="37">
        <f>'[7]C-Existing'!I121</f>
        <v>0</v>
      </c>
      <c r="J121" s="37">
        <f>'[7]C-Existing'!J121</f>
        <v>0</v>
      </c>
      <c r="K121" s="37">
        <f>'[7]C-Existing'!K121</f>
        <v>0</v>
      </c>
      <c r="L121" s="37">
        <f>'[7]C-Existing'!L121</f>
        <v>0</v>
      </c>
      <c r="M121" s="37">
        <f>'[7]C-Existing'!M121</f>
        <v>0</v>
      </c>
      <c r="N121" s="37">
        <f>'[7]C-Existing'!N121</f>
        <v>0</v>
      </c>
      <c r="O121" s="37">
        <f>'[7]C-Existing'!O121</f>
        <v>0</v>
      </c>
      <c r="P121" s="37">
        <f>'[7]C-Existing'!P121</f>
        <v>0</v>
      </c>
      <c r="Q121" s="37">
        <f>'[7]C-Existing'!Q121</f>
        <v>0</v>
      </c>
      <c r="R121" s="37">
        <f>'[7]C-Existing'!R121</f>
        <v>0</v>
      </c>
      <c r="S121" s="37">
        <f>'[7]C-Existing'!S121</f>
        <v>0</v>
      </c>
      <c r="T121" s="37">
        <f>'[7]C-Existing'!T121</f>
        <v>0</v>
      </c>
      <c r="U121" s="37">
        <f>'[7]C-Existing'!U121</f>
        <v>1</v>
      </c>
      <c r="V121" s="37">
        <f>'[7]C-Existing'!V121</f>
        <v>0</v>
      </c>
      <c r="W121" s="37">
        <f>'[7]C-Existing'!W121</f>
        <v>0</v>
      </c>
      <c r="X121" s="37">
        <f>'[7]C-Existing'!X121</f>
        <v>209</v>
      </c>
      <c r="Y121" s="37">
        <f>'[7]C-Existing'!Y121</f>
        <v>0</v>
      </c>
      <c r="Z121" s="37">
        <f>'[7]C-Existing'!Z121</f>
        <v>0</v>
      </c>
      <c r="AA121" s="37">
        <f>'[7]C-Existing'!AA121</f>
        <v>0</v>
      </c>
      <c r="AB121" s="37">
        <f>'[7]C-Existing'!AB121</f>
        <v>0</v>
      </c>
      <c r="AC121" s="37">
        <f>'[7]C-Existing'!AC121</f>
        <v>0</v>
      </c>
      <c r="AD121" s="37">
        <f>'[7]C-Existing'!AD121</f>
        <v>0</v>
      </c>
      <c r="AE121" s="56">
        <f>'[7]C-Existing'!AE121</f>
        <v>9.6699999999999994E-2</v>
      </c>
      <c r="AF121" s="37">
        <f>'[7]C-Existing'!AF121</f>
        <v>0</v>
      </c>
      <c r="AG121" s="37">
        <f>'[7]C-Existing'!AG121</f>
        <v>0</v>
      </c>
      <c r="AH121" s="37">
        <f>'[7]C-Existing'!AH121</f>
        <v>0</v>
      </c>
      <c r="AI121" s="37">
        <f>'[7]C-Existing'!AI121</f>
        <v>0</v>
      </c>
      <c r="AJ121" s="37">
        <f>'[7]C-Existing'!AJ121</f>
        <v>0</v>
      </c>
      <c r="AK121" s="37">
        <f>'[7]C-Existing'!AK121</f>
        <v>0</v>
      </c>
      <c r="AL121" s="37">
        <f>'[7]C-Existing'!AL121</f>
        <v>0</v>
      </c>
      <c r="AM121" s="37">
        <f>'[7]C-Existing'!AM121</f>
        <v>0</v>
      </c>
      <c r="AN121" s="37">
        <f>'[7]C-Existing'!AN121</f>
        <v>0</v>
      </c>
      <c r="AO121" s="37"/>
      <c r="AP121" s="37"/>
      <c r="AQ121" s="37"/>
      <c r="AR121" s="37"/>
    </row>
    <row r="122" spans="1:44" x14ac:dyDescent="0.2">
      <c r="A122" s="1">
        <f t="shared" si="3"/>
        <v>6</v>
      </c>
      <c r="B122" s="101">
        <f t="shared" si="4"/>
        <v>46568</v>
      </c>
      <c r="C122" s="37">
        <f>'[7]C-Existing'!C122</f>
        <v>0</v>
      </c>
      <c r="D122" s="37">
        <f>'[7]C-Existing'!D122</f>
        <v>164771044.91000003</v>
      </c>
      <c r="E122" s="37">
        <f>'[7]C-Existing'!E122</f>
        <v>0</v>
      </c>
      <c r="F122" s="37">
        <f>'[7]C-Existing'!F122</f>
        <v>0</v>
      </c>
      <c r="G122" s="37">
        <f>'[7]C-Existing'!G122</f>
        <v>0</v>
      </c>
      <c r="H122" s="37">
        <f>'[7]C-Existing'!H122</f>
        <v>0</v>
      </c>
      <c r="I122" s="37">
        <f>'[7]C-Existing'!I122</f>
        <v>0</v>
      </c>
      <c r="J122" s="37">
        <f>'[7]C-Existing'!J122</f>
        <v>0</v>
      </c>
      <c r="K122" s="37">
        <f>'[7]C-Existing'!K122</f>
        <v>0</v>
      </c>
      <c r="L122" s="37">
        <f>'[7]C-Existing'!L122</f>
        <v>0</v>
      </c>
      <c r="M122" s="37">
        <f>'[7]C-Existing'!M122</f>
        <v>0</v>
      </c>
      <c r="N122" s="37">
        <f>'[7]C-Existing'!N122</f>
        <v>0</v>
      </c>
      <c r="O122" s="37">
        <f>'[7]C-Existing'!O122</f>
        <v>0</v>
      </c>
      <c r="P122" s="37">
        <f>'[7]C-Existing'!P122</f>
        <v>0</v>
      </c>
      <c r="Q122" s="37">
        <f>'[7]C-Existing'!Q122</f>
        <v>0</v>
      </c>
      <c r="R122" s="37">
        <f>'[7]C-Existing'!R122</f>
        <v>0</v>
      </c>
      <c r="S122" s="37">
        <f>'[7]C-Existing'!S122</f>
        <v>0</v>
      </c>
      <c r="T122" s="37">
        <f>'[7]C-Existing'!T122</f>
        <v>0</v>
      </c>
      <c r="U122" s="37">
        <f>'[7]C-Existing'!U122</f>
        <v>1</v>
      </c>
      <c r="V122" s="37">
        <f>'[7]C-Existing'!V122</f>
        <v>0</v>
      </c>
      <c r="W122" s="37">
        <f>'[7]C-Existing'!W122</f>
        <v>0</v>
      </c>
      <c r="X122" s="37">
        <f>'[7]C-Existing'!X122</f>
        <v>209</v>
      </c>
      <c r="Y122" s="37">
        <f>'[7]C-Existing'!Y122</f>
        <v>0</v>
      </c>
      <c r="Z122" s="37">
        <f>'[7]C-Existing'!Z122</f>
        <v>0</v>
      </c>
      <c r="AA122" s="37">
        <f>'[7]C-Existing'!AA122</f>
        <v>0</v>
      </c>
      <c r="AB122" s="37">
        <f>'[7]C-Existing'!AB122</f>
        <v>0</v>
      </c>
      <c r="AC122" s="37">
        <f>'[7]C-Existing'!AC122</f>
        <v>0</v>
      </c>
      <c r="AD122" s="37">
        <f>'[7]C-Existing'!AD122</f>
        <v>0</v>
      </c>
      <c r="AE122" s="56">
        <f>'[7]C-Existing'!AE122</f>
        <v>9.6699999999999994E-2</v>
      </c>
      <c r="AF122" s="37">
        <f>'[7]C-Existing'!AF122</f>
        <v>0</v>
      </c>
      <c r="AG122" s="37">
        <f>'[7]C-Existing'!AG122</f>
        <v>0</v>
      </c>
      <c r="AH122" s="37">
        <f>'[7]C-Existing'!AH122</f>
        <v>0</v>
      </c>
      <c r="AI122" s="37">
        <f>'[7]C-Existing'!AI122</f>
        <v>0</v>
      </c>
      <c r="AJ122" s="37">
        <f>'[7]C-Existing'!AJ122</f>
        <v>0</v>
      </c>
      <c r="AK122" s="37">
        <f>'[7]C-Existing'!AK122</f>
        <v>0</v>
      </c>
      <c r="AL122" s="37">
        <f>'[7]C-Existing'!AL122</f>
        <v>0</v>
      </c>
      <c r="AM122" s="37">
        <f>'[7]C-Existing'!AM122</f>
        <v>0</v>
      </c>
      <c r="AN122" s="37">
        <f>'[7]C-Existing'!AN122</f>
        <v>0</v>
      </c>
      <c r="AO122" s="37"/>
      <c r="AP122" s="37"/>
      <c r="AQ122" s="37"/>
      <c r="AR122" s="37"/>
    </row>
    <row r="123" spans="1:44" x14ac:dyDescent="0.2">
      <c r="A123" s="1">
        <f t="shared" si="3"/>
        <v>7</v>
      </c>
      <c r="B123" s="101">
        <f t="shared" si="4"/>
        <v>46599</v>
      </c>
      <c r="C123" s="37">
        <f>'[7]C-Existing'!C123</f>
        <v>0</v>
      </c>
      <c r="D123" s="37">
        <f>'[7]C-Existing'!D123</f>
        <v>164771044.91000003</v>
      </c>
      <c r="E123" s="37">
        <f>'[7]C-Existing'!E123</f>
        <v>0</v>
      </c>
      <c r="F123" s="37">
        <f>'[7]C-Existing'!F123</f>
        <v>0</v>
      </c>
      <c r="G123" s="37">
        <f>'[7]C-Existing'!G123</f>
        <v>0</v>
      </c>
      <c r="H123" s="37">
        <f>'[7]C-Existing'!H123</f>
        <v>0</v>
      </c>
      <c r="I123" s="37">
        <f>'[7]C-Existing'!I123</f>
        <v>0</v>
      </c>
      <c r="J123" s="37">
        <f>'[7]C-Existing'!J123</f>
        <v>0</v>
      </c>
      <c r="K123" s="37">
        <f>'[7]C-Existing'!K123</f>
        <v>0</v>
      </c>
      <c r="L123" s="37">
        <f>'[7]C-Existing'!L123</f>
        <v>0</v>
      </c>
      <c r="M123" s="37">
        <f>'[7]C-Existing'!M123</f>
        <v>0</v>
      </c>
      <c r="N123" s="37">
        <f>'[7]C-Existing'!N123</f>
        <v>0</v>
      </c>
      <c r="O123" s="37">
        <f>'[7]C-Existing'!O123</f>
        <v>0</v>
      </c>
      <c r="P123" s="37">
        <f>'[7]C-Existing'!P123</f>
        <v>0</v>
      </c>
      <c r="Q123" s="37">
        <f>'[7]C-Existing'!Q123</f>
        <v>0</v>
      </c>
      <c r="R123" s="37">
        <f>'[7]C-Existing'!R123</f>
        <v>0</v>
      </c>
      <c r="S123" s="37">
        <f>'[7]C-Existing'!S123</f>
        <v>0</v>
      </c>
      <c r="T123" s="37">
        <f>'[7]C-Existing'!T123</f>
        <v>0</v>
      </c>
      <c r="U123" s="37">
        <f>'[7]C-Existing'!U123</f>
        <v>1</v>
      </c>
      <c r="V123" s="37">
        <f>'[7]C-Existing'!V123</f>
        <v>0</v>
      </c>
      <c r="W123" s="37">
        <f>'[7]C-Existing'!W123</f>
        <v>0</v>
      </c>
      <c r="X123" s="37">
        <f>'[7]C-Existing'!X123</f>
        <v>209</v>
      </c>
      <c r="Y123" s="37">
        <f>'[7]C-Existing'!Y123</f>
        <v>0</v>
      </c>
      <c r="Z123" s="37">
        <f>'[7]C-Existing'!Z123</f>
        <v>0</v>
      </c>
      <c r="AA123" s="37">
        <f>'[7]C-Existing'!AA123</f>
        <v>0</v>
      </c>
      <c r="AB123" s="37">
        <f>'[7]C-Existing'!AB123</f>
        <v>0</v>
      </c>
      <c r="AC123" s="37">
        <f>'[7]C-Existing'!AC123</f>
        <v>0</v>
      </c>
      <c r="AD123" s="37">
        <f>'[7]C-Existing'!AD123</f>
        <v>0</v>
      </c>
      <c r="AE123" s="56">
        <f>'[7]C-Existing'!AE123</f>
        <v>9.6699999999999994E-2</v>
      </c>
      <c r="AF123" s="37">
        <f>'[7]C-Existing'!AF123</f>
        <v>0</v>
      </c>
      <c r="AG123" s="37">
        <f>'[7]C-Existing'!AG123</f>
        <v>0</v>
      </c>
      <c r="AH123" s="37">
        <f>'[7]C-Existing'!AH123</f>
        <v>0</v>
      </c>
      <c r="AI123" s="37">
        <f>'[7]C-Existing'!AI123</f>
        <v>0</v>
      </c>
      <c r="AJ123" s="37">
        <f>'[7]C-Existing'!AJ123</f>
        <v>0</v>
      </c>
      <c r="AK123" s="37">
        <f>'[7]C-Existing'!AK123</f>
        <v>0</v>
      </c>
      <c r="AL123" s="37">
        <f>'[7]C-Existing'!AL123</f>
        <v>0</v>
      </c>
      <c r="AM123" s="37">
        <f>'[7]C-Existing'!AM123</f>
        <v>0</v>
      </c>
      <c r="AN123" s="37">
        <f>'[7]C-Existing'!AN123</f>
        <v>0</v>
      </c>
      <c r="AO123" s="37"/>
      <c r="AP123" s="37"/>
      <c r="AQ123" s="37"/>
      <c r="AR123" s="37"/>
    </row>
    <row r="124" spans="1:44" x14ac:dyDescent="0.2">
      <c r="A124" s="1">
        <f t="shared" si="3"/>
        <v>8</v>
      </c>
      <c r="B124" s="101">
        <f t="shared" si="4"/>
        <v>46630</v>
      </c>
      <c r="C124" s="37">
        <f>'[7]C-Existing'!C124</f>
        <v>0</v>
      </c>
      <c r="D124" s="37">
        <f>'[7]C-Existing'!D124</f>
        <v>164771044.91000003</v>
      </c>
      <c r="E124" s="37">
        <f>'[7]C-Existing'!E124</f>
        <v>0</v>
      </c>
      <c r="F124" s="37">
        <f>'[7]C-Existing'!F124</f>
        <v>0</v>
      </c>
      <c r="G124" s="37">
        <f>'[7]C-Existing'!G124</f>
        <v>0</v>
      </c>
      <c r="H124" s="37">
        <f>'[7]C-Existing'!H124</f>
        <v>0</v>
      </c>
      <c r="I124" s="37">
        <f>'[7]C-Existing'!I124</f>
        <v>0</v>
      </c>
      <c r="J124" s="37">
        <f>'[7]C-Existing'!J124</f>
        <v>0</v>
      </c>
      <c r="K124" s="37">
        <f>'[7]C-Existing'!K124</f>
        <v>0</v>
      </c>
      <c r="L124" s="37">
        <f>'[7]C-Existing'!L124</f>
        <v>0</v>
      </c>
      <c r="M124" s="37">
        <f>'[7]C-Existing'!M124</f>
        <v>0</v>
      </c>
      <c r="N124" s="37">
        <f>'[7]C-Existing'!N124</f>
        <v>0</v>
      </c>
      <c r="O124" s="37">
        <f>'[7]C-Existing'!O124</f>
        <v>0</v>
      </c>
      <c r="P124" s="37">
        <f>'[7]C-Existing'!P124</f>
        <v>0</v>
      </c>
      <c r="Q124" s="37">
        <f>'[7]C-Existing'!Q124</f>
        <v>0</v>
      </c>
      <c r="R124" s="37">
        <f>'[7]C-Existing'!R124</f>
        <v>0</v>
      </c>
      <c r="S124" s="37">
        <f>'[7]C-Existing'!S124</f>
        <v>0</v>
      </c>
      <c r="T124" s="37">
        <f>'[7]C-Existing'!T124</f>
        <v>0</v>
      </c>
      <c r="U124" s="37">
        <f>'[7]C-Existing'!U124</f>
        <v>1</v>
      </c>
      <c r="V124" s="37">
        <f>'[7]C-Existing'!V124</f>
        <v>0</v>
      </c>
      <c r="W124" s="37">
        <f>'[7]C-Existing'!W124</f>
        <v>0</v>
      </c>
      <c r="X124" s="37">
        <f>'[7]C-Existing'!X124</f>
        <v>209</v>
      </c>
      <c r="Y124" s="37">
        <f>'[7]C-Existing'!Y124</f>
        <v>0</v>
      </c>
      <c r="Z124" s="37">
        <f>'[7]C-Existing'!Z124</f>
        <v>0</v>
      </c>
      <c r="AA124" s="37">
        <f>'[7]C-Existing'!AA124</f>
        <v>0</v>
      </c>
      <c r="AB124" s="37">
        <f>'[7]C-Existing'!AB124</f>
        <v>0</v>
      </c>
      <c r="AC124" s="37">
        <f>'[7]C-Existing'!AC124</f>
        <v>0</v>
      </c>
      <c r="AD124" s="37">
        <f>'[7]C-Existing'!AD124</f>
        <v>0</v>
      </c>
      <c r="AE124" s="56">
        <f>'[7]C-Existing'!AE124</f>
        <v>9.6699999999999994E-2</v>
      </c>
      <c r="AF124" s="37">
        <f>'[7]C-Existing'!AF124</f>
        <v>0</v>
      </c>
      <c r="AG124" s="37">
        <f>'[7]C-Existing'!AG124</f>
        <v>0</v>
      </c>
      <c r="AH124" s="37">
        <f>'[7]C-Existing'!AH124</f>
        <v>0</v>
      </c>
      <c r="AI124" s="37">
        <f>'[7]C-Existing'!AI124</f>
        <v>0</v>
      </c>
      <c r="AJ124" s="37">
        <f>'[7]C-Existing'!AJ124</f>
        <v>0</v>
      </c>
      <c r="AK124" s="37">
        <f>'[7]C-Existing'!AK124</f>
        <v>0</v>
      </c>
      <c r="AL124" s="37">
        <f>'[7]C-Existing'!AL124</f>
        <v>0</v>
      </c>
      <c r="AM124" s="37">
        <f>'[7]C-Existing'!AM124</f>
        <v>0</v>
      </c>
      <c r="AN124" s="37">
        <f>'[7]C-Existing'!AN124</f>
        <v>0</v>
      </c>
      <c r="AO124" s="37"/>
      <c r="AP124" s="37"/>
      <c r="AQ124" s="37"/>
      <c r="AR124" s="37"/>
    </row>
    <row r="125" spans="1:44" x14ac:dyDescent="0.2">
      <c r="A125" s="1">
        <f t="shared" si="3"/>
        <v>9</v>
      </c>
      <c r="B125" s="101">
        <f t="shared" si="4"/>
        <v>46660</v>
      </c>
      <c r="C125" s="37">
        <f>'[7]C-Existing'!C125</f>
        <v>0</v>
      </c>
      <c r="D125" s="37">
        <f>'[7]C-Existing'!D125</f>
        <v>164771044.91000003</v>
      </c>
      <c r="E125" s="37">
        <f>'[7]C-Existing'!E125</f>
        <v>0</v>
      </c>
      <c r="F125" s="37">
        <f>'[7]C-Existing'!F125</f>
        <v>0</v>
      </c>
      <c r="G125" s="37">
        <f>'[7]C-Existing'!G125</f>
        <v>0</v>
      </c>
      <c r="H125" s="37">
        <f>'[7]C-Existing'!H125</f>
        <v>0</v>
      </c>
      <c r="I125" s="37">
        <f>'[7]C-Existing'!I125</f>
        <v>0</v>
      </c>
      <c r="J125" s="37">
        <f>'[7]C-Existing'!J125</f>
        <v>0</v>
      </c>
      <c r="K125" s="37">
        <f>'[7]C-Existing'!K125</f>
        <v>0</v>
      </c>
      <c r="L125" s="37">
        <f>'[7]C-Existing'!L125</f>
        <v>0</v>
      </c>
      <c r="M125" s="37">
        <f>'[7]C-Existing'!M125</f>
        <v>0</v>
      </c>
      <c r="N125" s="37">
        <f>'[7]C-Existing'!N125</f>
        <v>0</v>
      </c>
      <c r="O125" s="37">
        <f>'[7]C-Existing'!O125</f>
        <v>0</v>
      </c>
      <c r="P125" s="37">
        <f>'[7]C-Existing'!P125</f>
        <v>0</v>
      </c>
      <c r="Q125" s="37">
        <f>'[7]C-Existing'!Q125</f>
        <v>0</v>
      </c>
      <c r="R125" s="37">
        <f>'[7]C-Existing'!R125</f>
        <v>0</v>
      </c>
      <c r="S125" s="37">
        <f>'[7]C-Existing'!S125</f>
        <v>0</v>
      </c>
      <c r="T125" s="37">
        <f>'[7]C-Existing'!T125</f>
        <v>0</v>
      </c>
      <c r="U125" s="37">
        <f>'[7]C-Existing'!U125</f>
        <v>1</v>
      </c>
      <c r="V125" s="37">
        <f>'[7]C-Existing'!V125</f>
        <v>0</v>
      </c>
      <c r="W125" s="37">
        <f>'[7]C-Existing'!W125</f>
        <v>0</v>
      </c>
      <c r="X125" s="37">
        <f>'[7]C-Existing'!X125</f>
        <v>209</v>
      </c>
      <c r="Y125" s="37">
        <f>'[7]C-Existing'!Y125</f>
        <v>0</v>
      </c>
      <c r="Z125" s="37">
        <f>'[7]C-Existing'!Z125</f>
        <v>0</v>
      </c>
      <c r="AA125" s="37">
        <f>'[7]C-Existing'!AA125</f>
        <v>0</v>
      </c>
      <c r="AB125" s="37">
        <f>'[7]C-Existing'!AB125</f>
        <v>0</v>
      </c>
      <c r="AC125" s="37">
        <f>'[7]C-Existing'!AC125</f>
        <v>0</v>
      </c>
      <c r="AD125" s="37">
        <f>'[7]C-Existing'!AD125</f>
        <v>0</v>
      </c>
      <c r="AE125" s="56">
        <f>'[7]C-Existing'!AE125</f>
        <v>9.6699999999999994E-2</v>
      </c>
      <c r="AF125" s="37">
        <f>'[7]C-Existing'!AF125</f>
        <v>0</v>
      </c>
      <c r="AG125" s="37">
        <f>'[7]C-Existing'!AG125</f>
        <v>0</v>
      </c>
      <c r="AH125" s="37">
        <f>'[7]C-Existing'!AH125</f>
        <v>0</v>
      </c>
      <c r="AI125" s="37">
        <f>'[7]C-Existing'!AI125</f>
        <v>0</v>
      </c>
      <c r="AJ125" s="37">
        <f>'[7]C-Existing'!AJ125</f>
        <v>0</v>
      </c>
      <c r="AK125" s="37">
        <f>'[7]C-Existing'!AK125</f>
        <v>0</v>
      </c>
      <c r="AL125" s="37">
        <f>'[7]C-Existing'!AL125</f>
        <v>0</v>
      </c>
      <c r="AM125" s="37">
        <f>'[7]C-Existing'!AM125</f>
        <v>0</v>
      </c>
      <c r="AN125" s="37">
        <f>'[7]C-Existing'!AN125</f>
        <v>0</v>
      </c>
      <c r="AO125" s="37"/>
      <c r="AP125" s="37"/>
      <c r="AQ125" s="37"/>
      <c r="AR125" s="37"/>
    </row>
    <row r="126" spans="1:44" x14ac:dyDescent="0.2">
      <c r="A126" s="1">
        <f t="shared" si="3"/>
        <v>10</v>
      </c>
      <c r="B126" s="101">
        <f t="shared" si="4"/>
        <v>46691</v>
      </c>
      <c r="C126" s="37">
        <f>'[7]C-Existing'!C126</f>
        <v>0</v>
      </c>
      <c r="D126" s="37">
        <f>'[7]C-Existing'!D126</f>
        <v>164771044.91000003</v>
      </c>
      <c r="E126" s="37">
        <f>'[7]C-Existing'!E126</f>
        <v>0</v>
      </c>
      <c r="F126" s="37">
        <f>'[7]C-Existing'!F126</f>
        <v>0</v>
      </c>
      <c r="G126" s="37">
        <f>'[7]C-Existing'!G126</f>
        <v>0</v>
      </c>
      <c r="H126" s="37">
        <f>'[7]C-Existing'!H126</f>
        <v>0</v>
      </c>
      <c r="I126" s="37">
        <f>'[7]C-Existing'!I126</f>
        <v>0</v>
      </c>
      <c r="J126" s="37">
        <f>'[7]C-Existing'!J126</f>
        <v>0</v>
      </c>
      <c r="K126" s="37">
        <f>'[7]C-Existing'!K126</f>
        <v>0</v>
      </c>
      <c r="L126" s="37">
        <f>'[7]C-Existing'!L126</f>
        <v>0</v>
      </c>
      <c r="M126" s="37">
        <f>'[7]C-Existing'!M126</f>
        <v>0</v>
      </c>
      <c r="N126" s="37">
        <f>'[7]C-Existing'!N126</f>
        <v>0</v>
      </c>
      <c r="O126" s="37">
        <f>'[7]C-Existing'!O126</f>
        <v>0</v>
      </c>
      <c r="P126" s="37">
        <f>'[7]C-Existing'!P126</f>
        <v>0</v>
      </c>
      <c r="Q126" s="37">
        <f>'[7]C-Existing'!Q126</f>
        <v>0</v>
      </c>
      <c r="R126" s="37">
        <f>'[7]C-Existing'!R126</f>
        <v>0</v>
      </c>
      <c r="S126" s="37">
        <f>'[7]C-Existing'!S126</f>
        <v>0</v>
      </c>
      <c r="T126" s="37">
        <f>'[7]C-Existing'!T126</f>
        <v>0</v>
      </c>
      <c r="U126" s="37">
        <f>'[7]C-Existing'!U126</f>
        <v>1</v>
      </c>
      <c r="V126" s="37">
        <f>'[7]C-Existing'!V126</f>
        <v>0</v>
      </c>
      <c r="W126" s="37">
        <f>'[7]C-Existing'!W126</f>
        <v>0</v>
      </c>
      <c r="X126" s="37">
        <f>'[7]C-Existing'!X126</f>
        <v>209</v>
      </c>
      <c r="Y126" s="37">
        <f>'[7]C-Existing'!Y126</f>
        <v>0</v>
      </c>
      <c r="Z126" s="37">
        <f>'[7]C-Existing'!Z126</f>
        <v>0</v>
      </c>
      <c r="AA126" s="37">
        <f>'[7]C-Existing'!AA126</f>
        <v>0</v>
      </c>
      <c r="AB126" s="37">
        <f>'[7]C-Existing'!AB126</f>
        <v>0</v>
      </c>
      <c r="AC126" s="37">
        <f>'[7]C-Existing'!AC126</f>
        <v>0</v>
      </c>
      <c r="AD126" s="37">
        <f>'[7]C-Existing'!AD126</f>
        <v>0</v>
      </c>
      <c r="AE126" s="56">
        <f>'[7]C-Existing'!AE126</f>
        <v>9.6699999999999994E-2</v>
      </c>
      <c r="AF126" s="37">
        <f>'[7]C-Existing'!AF126</f>
        <v>0</v>
      </c>
      <c r="AG126" s="37">
        <f>'[7]C-Existing'!AG126</f>
        <v>0</v>
      </c>
      <c r="AH126" s="37">
        <f>'[7]C-Existing'!AH126</f>
        <v>0</v>
      </c>
      <c r="AI126" s="37">
        <f>'[7]C-Existing'!AI126</f>
        <v>0</v>
      </c>
      <c r="AJ126" s="37">
        <f>'[7]C-Existing'!AJ126</f>
        <v>0</v>
      </c>
      <c r="AK126" s="37">
        <f>'[7]C-Existing'!AK126</f>
        <v>0</v>
      </c>
      <c r="AL126" s="37">
        <f>'[7]C-Existing'!AL126</f>
        <v>0</v>
      </c>
      <c r="AM126" s="37">
        <f>'[7]C-Existing'!AM126</f>
        <v>0</v>
      </c>
      <c r="AN126" s="37">
        <f>'[7]C-Existing'!AN126</f>
        <v>0</v>
      </c>
      <c r="AO126" s="37"/>
      <c r="AP126" s="37"/>
      <c r="AQ126" s="37"/>
      <c r="AR126" s="37"/>
    </row>
    <row r="127" spans="1:44" x14ac:dyDescent="0.2">
      <c r="A127" s="1">
        <f t="shared" si="3"/>
        <v>11</v>
      </c>
      <c r="B127" s="101">
        <f t="shared" si="4"/>
        <v>46721</v>
      </c>
      <c r="C127" s="37">
        <f>'[7]C-Existing'!C127</f>
        <v>0</v>
      </c>
      <c r="D127" s="37">
        <f>'[7]C-Existing'!D127</f>
        <v>164771044.91000003</v>
      </c>
      <c r="E127" s="37">
        <f>'[7]C-Existing'!E127</f>
        <v>0</v>
      </c>
      <c r="F127" s="37">
        <f>'[7]C-Existing'!F127</f>
        <v>0</v>
      </c>
      <c r="G127" s="37">
        <f>'[7]C-Existing'!G127</f>
        <v>0</v>
      </c>
      <c r="H127" s="37">
        <f>'[7]C-Existing'!H127</f>
        <v>0</v>
      </c>
      <c r="I127" s="37">
        <f>'[7]C-Existing'!I127</f>
        <v>0</v>
      </c>
      <c r="J127" s="37">
        <f>'[7]C-Existing'!J127</f>
        <v>0</v>
      </c>
      <c r="K127" s="37">
        <f>'[7]C-Existing'!K127</f>
        <v>0</v>
      </c>
      <c r="L127" s="37">
        <f>'[7]C-Existing'!L127</f>
        <v>0</v>
      </c>
      <c r="M127" s="37">
        <f>'[7]C-Existing'!M127</f>
        <v>0</v>
      </c>
      <c r="N127" s="37">
        <f>'[7]C-Existing'!N127</f>
        <v>0</v>
      </c>
      <c r="O127" s="37">
        <f>'[7]C-Existing'!O127</f>
        <v>0</v>
      </c>
      <c r="P127" s="37">
        <f>'[7]C-Existing'!P127</f>
        <v>0</v>
      </c>
      <c r="Q127" s="37">
        <f>'[7]C-Existing'!Q127</f>
        <v>0</v>
      </c>
      <c r="R127" s="37">
        <f>'[7]C-Existing'!R127</f>
        <v>0</v>
      </c>
      <c r="S127" s="37">
        <f>'[7]C-Existing'!S127</f>
        <v>0</v>
      </c>
      <c r="T127" s="37">
        <f>'[7]C-Existing'!T127</f>
        <v>0</v>
      </c>
      <c r="U127" s="37">
        <f>'[7]C-Existing'!U127</f>
        <v>1</v>
      </c>
      <c r="V127" s="37">
        <f>'[7]C-Existing'!V127</f>
        <v>0</v>
      </c>
      <c r="W127" s="37">
        <f>'[7]C-Existing'!W127</f>
        <v>0</v>
      </c>
      <c r="X127" s="37">
        <f>'[7]C-Existing'!X127</f>
        <v>209</v>
      </c>
      <c r="Y127" s="37">
        <f>'[7]C-Existing'!Y127</f>
        <v>0</v>
      </c>
      <c r="Z127" s="37">
        <f>'[7]C-Existing'!Z127</f>
        <v>0</v>
      </c>
      <c r="AA127" s="37">
        <f>'[7]C-Existing'!AA127</f>
        <v>0</v>
      </c>
      <c r="AB127" s="37">
        <f>'[7]C-Existing'!AB127</f>
        <v>0</v>
      </c>
      <c r="AC127" s="37">
        <f>'[7]C-Existing'!AC127</f>
        <v>0</v>
      </c>
      <c r="AD127" s="37">
        <f>'[7]C-Existing'!AD127</f>
        <v>0</v>
      </c>
      <c r="AE127" s="56">
        <f>'[7]C-Existing'!AE127</f>
        <v>9.6699999999999994E-2</v>
      </c>
      <c r="AF127" s="37">
        <f>'[7]C-Existing'!AF127</f>
        <v>0</v>
      </c>
      <c r="AG127" s="37">
        <f>'[7]C-Existing'!AG127</f>
        <v>0</v>
      </c>
      <c r="AH127" s="37">
        <f>'[7]C-Existing'!AH127</f>
        <v>0</v>
      </c>
      <c r="AI127" s="37">
        <f>'[7]C-Existing'!AI127</f>
        <v>0</v>
      </c>
      <c r="AJ127" s="37">
        <f>'[7]C-Existing'!AJ127</f>
        <v>0</v>
      </c>
      <c r="AK127" s="37">
        <f>'[7]C-Existing'!AK127</f>
        <v>0</v>
      </c>
      <c r="AL127" s="37">
        <f>'[7]C-Existing'!AL127</f>
        <v>0</v>
      </c>
      <c r="AM127" s="37">
        <f>'[7]C-Existing'!AM127</f>
        <v>0</v>
      </c>
      <c r="AN127" s="37">
        <f>'[7]C-Existing'!AN127</f>
        <v>0</v>
      </c>
      <c r="AO127" s="37"/>
      <c r="AP127" s="37"/>
      <c r="AQ127" s="37"/>
      <c r="AR127" s="37"/>
    </row>
    <row r="128" spans="1:44" x14ac:dyDescent="0.2">
      <c r="A128" s="1">
        <f t="shared" si="3"/>
        <v>12</v>
      </c>
      <c r="B128" s="101">
        <f t="shared" si="4"/>
        <v>46752</v>
      </c>
      <c r="C128" s="37">
        <f>'[7]C-Existing'!C128</f>
        <v>0</v>
      </c>
      <c r="D128" s="37">
        <f>'[7]C-Existing'!D128</f>
        <v>164771044.91000003</v>
      </c>
      <c r="E128" s="37">
        <f>'[7]C-Existing'!E128</f>
        <v>0</v>
      </c>
      <c r="F128" s="37">
        <f>'[7]C-Existing'!F128</f>
        <v>0</v>
      </c>
      <c r="G128" s="37">
        <f>'[7]C-Existing'!G128</f>
        <v>0</v>
      </c>
      <c r="H128" s="37">
        <f>'[7]C-Existing'!H128</f>
        <v>0</v>
      </c>
      <c r="I128" s="37">
        <f>'[7]C-Existing'!I128</f>
        <v>0</v>
      </c>
      <c r="J128" s="37">
        <f>'[7]C-Existing'!J128</f>
        <v>0</v>
      </c>
      <c r="K128" s="37">
        <f>'[7]C-Existing'!K128</f>
        <v>0</v>
      </c>
      <c r="L128" s="37">
        <f>'[7]C-Existing'!L128</f>
        <v>0</v>
      </c>
      <c r="M128" s="37">
        <f>'[7]C-Existing'!M128</f>
        <v>0</v>
      </c>
      <c r="N128" s="37">
        <f>'[7]C-Existing'!N128</f>
        <v>0</v>
      </c>
      <c r="O128" s="37">
        <f>'[7]C-Existing'!O128</f>
        <v>0</v>
      </c>
      <c r="P128" s="37">
        <f>'[7]C-Existing'!P128</f>
        <v>0</v>
      </c>
      <c r="Q128" s="37">
        <f>'[7]C-Existing'!Q128</f>
        <v>0</v>
      </c>
      <c r="R128" s="37">
        <f>'[7]C-Existing'!R128</f>
        <v>0</v>
      </c>
      <c r="S128" s="37">
        <f>'[7]C-Existing'!S128</f>
        <v>0</v>
      </c>
      <c r="T128" s="37">
        <f>'[7]C-Existing'!T128</f>
        <v>0</v>
      </c>
      <c r="U128" s="37">
        <f>'[7]C-Existing'!U128</f>
        <v>1</v>
      </c>
      <c r="V128" s="37">
        <f>'[7]C-Existing'!V128</f>
        <v>0</v>
      </c>
      <c r="W128" s="37">
        <f>'[7]C-Existing'!W128</f>
        <v>0</v>
      </c>
      <c r="X128" s="37">
        <f>'[7]C-Existing'!X128</f>
        <v>209</v>
      </c>
      <c r="Y128" s="37">
        <f>'[7]C-Existing'!Y128</f>
        <v>0</v>
      </c>
      <c r="Z128" s="37">
        <f>'[7]C-Existing'!Z128</f>
        <v>0</v>
      </c>
      <c r="AA128" s="37">
        <f>'[7]C-Existing'!AA128</f>
        <v>0</v>
      </c>
      <c r="AB128" s="37">
        <f>'[7]C-Existing'!AB128</f>
        <v>0</v>
      </c>
      <c r="AC128" s="37">
        <f>'[7]C-Existing'!AC128</f>
        <v>0</v>
      </c>
      <c r="AD128" s="37">
        <f>'[7]C-Existing'!AD128</f>
        <v>0</v>
      </c>
      <c r="AE128" s="56">
        <f>'[7]C-Existing'!AE128</f>
        <v>9.6699999999999994E-2</v>
      </c>
      <c r="AF128" s="37">
        <f>'[7]C-Existing'!AF128</f>
        <v>0</v>
      </c>
      <c r="AG128" s="37">
        <f>'[7]C-Existing'!AG128</f>
        <v>0</v>
      </c>
      <c r="AH128" s="37">
        <f>'[7]C-Existing'!AH128</f>
        <v>0</v>
      </c>
      <c r="AI128" s="37">
        <f>'[7]C-Existing'!AI128</f>
        <v>0</v>
      </c>
      <c r="AJ128" s="37">
        <f>'[7]C-Existing'!AJ128</f>
        <v>0</v>
      </c>
      <c r="AK128" s="37">
        <f>'[7]C-Existing'!AK128</f>
        <v>0</v>
      </c>
      <c r="AL128" s="37">
        <f>'[7]C-Existing'!AL128</f>
        <v>0</v>
      </c>
      <c r="AM128" s="37">
        <f>'[7]C-Existing'!AM128</f>
        <v>0</v>
      </c>
      <c r="AN128" s="37">
        <f>'[7]C-Existing'!AN128</f>
        <v>0</v>
      </c>
      <c r="AO128" s="37"/>
      <c r="AP128" s="37"/>
      <c r="AQ128" s="37"/>
      <c r="AR128" s="37"/>
    </row>
    <row r="129" spans="1:44" x14ac:dyDescent="0.2">
      <c r="A129" s="1">
        <f t="shared" si="3"/>
        <v>1</v>
      </c>
      <c r="B129" s="101">
        <f t="shared" si="4"/>
        <v>46783</v>
      </c>
      <c r="C129" s="37">
        <f>'[7]C-Existing'!C129</f>
        <v>0</v>
      </c>
      <c r="D129" s="37">
        <f>'[7]C-Existing'!D129</f>
        <v>164771044.91000003</v>
      </c>
      <c r="E129" s="37">
        <f>'[7]C-Existing'!E129</f>
        <v>0</v>
      </c>
      <c r="F129" s="37">
        <f>'[7]C-Existing'!F129</f>
        <v>0</v>
      </c>
      <c r="G129" s="37">
        <f>'[7]C-Existing'!G129</f>
        <v>0</v>
      </c>
      <c r="H129" s="37">
        <f>'[7]C-Existing'!H129</f>
        <v>0</v>
      </c>
      <c r="I129" s="37">
        <f>'[7]C-Existing'!I129</f>
        <v>0</v>
      </c>
      <c r="J129" s="37">
        <f>'[7]C-Existing'!J129</f>
        <v>0</v>
      </c>
      <c r="K129" s="37">
        <f>'[7]C-Existing'!K129</f>
        <v>0</v>
      </c>
      <c r="L129" s="37">
        <f>'[7]C-Existing'!L129</f>
        <v>0</v>
      </c>
      <c r="M129" s="37">
        <f>'[7]C-Existing'!M129</f>
        <v>0</v>
      </c>
      <c r="N129" s="37">
        <f>'[7]C-Existing'!N129</f>
        <v>0</v>
      </c>
      <c r="O129" s="37">
        <f>'[7]C-Existing'!O129</f>
        <v>0</v>
      </c>
      <c r="P129" s="37">
        <f>'[7]C-Existing'!P129</f>
        <v>0</v>
      </c>
      <c r="Q129" s="37">
        <f>'[7]C-Existing'!Q129</f>
        <v>0</v>
      </c>
      <c r="R129" s="37">
        <f>'[7]C-Existing'!R129</f>
        <v>0</v>
      </c>
      <c r="S129" s="37">
        <f>'[7]C-Existing'!S129</f>
        <v>0</v>
      </c>
      <c r="T129" s="37">
        <f>'[7]C-Existing'!T129</f>
        <v>0</v>
      </c>
      <c r="U129" s="37">
        <f>'[7]C-Existing'!U129</f>
        <v>1</v>
      </c>
      <c r="V129" s="37">
        <f>'[7]C-Existing'!V129</f>
        <v>0</v>
      </c>
      <c r="W129" s="37">
        <f>'[7]C-Existing'!W129</f>
        <v>0</v>
      </c>
      <c r="X129" s="37">
        <f>'[7]C-Existing'!X129</f>
        <v>209</v>
      </c>
      <c r="Y129" s="37">
        <f>'[7]C-Existing'!Y129</f>
        <v>0</v>
      </c>
      <c r="Z129" s="37">
        <f>'[7]C-Existing'!Z129</f>
        <v>0</v>
      </c>
      <c r="AA129" s="37">
        <f>'[7]C-Existing'!AA129</f>
        <v>0</v>
      </c>
      <c r="AB129" s="37">
        <f>'[7]C-Existing'!AB129</f>
        <v>0</v>
      </c>
      <c r="AC129" s="37">
        <f>'[7]C-Existing'!AC129</f>
        <v>0</v>
      </c>
      <c r="AD129" s="37">
        <f>'[7]C-Existing'!AD129</f>
        <v>0</v>
      </c>
      <c r="AE129" s="56">
        <f>'[7]C-Existing'!AE129</f>
        <v>9.6699999999999994E-2</v>
      </c>
      <c r="AF129" s="37">
        <f>'[7]C-Existing'!AF129</f>
        <v>0</v>
      </c>
      <c r="AG129" s="37">
        <f>'[7]C-Existing'!AG129</f>
        <v>0</v>
      </c>
      <c r="AH129" s="37">
        <f>'[7]C-Existing'!AH129</f>
        <v>0</v>
      </c>
      <c r="AI129" s="37">
        <f>'[7]C-Existing'!AI129</f>
        <v>0</v>
      </c>
      <c r="AJ129" s="37">
        <f>'[7]C-Existing'!AJ129</f>
        <v>0</v>
      </c>
      <c r="AK129" s="37">
        <f>'[7]C-Existing'!AK129</f>
        <v>0</v>
      </c>
      <c r="AL129" s="37">
        <f>'[7]C-Existing'!AL129</f>
        <v>0</v>
      </c>
      <c r="AM129" s="37">
        <f>'[7]C-Existing'!AM129</f>
        <v>0</v>
      </c>
      <c r="AN129" s="37">
        <f>'[7]C-Existing'!AN129</f>
        <v>0</v>
      </c>
      <c r="AO129" s="37"/>
      <c r="AP129" s="37"/>
      <c r="AQ129" s="37"/>
      <c r="AR129" s="37"/>
    </row>
    <row r="130" spans="1:44" x14ac:dyDescent="0.2">
      <c r="A130" s="1">
        <f t="shared" si="3"/>
        <v>2</v>
      </c>
      <c r="B130" s="101">
        <f t="shared" si="4"/>
        <v>46812</v>
      </c>
      <c r="C130" s="37">
        <f>'[7]C-Existing'!C130</f>
        <v>0</v>
      </c>
      <c r="D130" s="37">
        <f>'[7]C-Existing'!D130</f>
        <v>164771044.91000003</v>
      </c>
      <c r="E130" s="37">
        <f>'[7]C-Existing'!E130</f>
        <v>0</v>
      </c>
      <c r="F130" s="37">
        <f>'[7]C-Existing'!F130</f>
        <v>0</v>
      </c>
      <c r="G130" s="37">
        <f>'[7]C-Existing'!G130</f>
        <v>0</v>
      </c>
      <c r="H130" s="37">
        <f>'[7]C-Existing'!H130</f>
        <v>0</v>
      </c>
      <c r="I130" s="37">
        <f>'[7]C-Existing'!I130</f>
        <v>0</v>
      </c>
      <c r="J130" s="37">
        <f>'[7]C-Existing'!J130</f>
        <v>0</v>
      </c>
      <c r="K130" s="37">
        <f>'[7]C-Existing'!K130</f>
        <v>0</v>
      </c>
      <c r="L130" s="37">
        <f>'[7]C-Existing'!L130</f>
        <v>0</v>
      </c>
      <c r="M130" s="37">
        <f>'[7]C-Existing'!M130</f>
        <v>0</v>
      </c>
      <c r="N130" s="37">
        <f>'[7]C-Existing'!N130</f>
        <v>0</v>
      </c>
      <c r="O130" s="37">
        <f>'[7]C-Existing'!O130</f>
        <v>0</v>
      </c>
      <c r="P130" s="37">
        <f>'[7]C-Existing'!P130</f>
        <v>0</v>
      </c>
      <c r="Q130" s="37">
        <f>'[7]C-Existing'!Q130</f>
        <v>0</v>
      </c>
      <c r="R130" s="37">
        <f>'[7]C-Existing'!R130</f>
        <v>0</v>
      </c>
      <c r="S130" s="37">
        <f>'[7]C-Existing'!S130</f>
        <v>0</v>
      </c>
      <c r="T130" s="37">
        <f>'[7]C-Existing'!T130</f>
        <v>0</v>
      </c>
      <c r="U130" s="37">
        <f>'[7]C-Existing'!U130</f>
        <v>1</v>
      </c>
      <c r="V130" s="37">
        <f>'[7]C-Existing'!V130</f>
        <v>0</v>
      </c>
      <c r="W130" s="37">
        <f>'[7]C-Existing'!W130</f>
        <v>0</v>
      </c>
      <c r="X130" s="37">
        <f>'[7]C-Existing'!X130</f>
        <v>209</v>
      </c>
      <c r="Y130" s="37">
        <f>'[7]C-Existing'!Y130</f>
        <v>0</v>
      </c>
      <c r="Z130" s="37">
        <f>'[7]C-Existing'!Z130</f>
        <v>0</v>
      </c>
      <c r="AA130" s="37">
        <f>'[7]C-Existing'!AA130</f>
        <v>0</v>
      </c>
      <c r="AB130" s="37">
        <f>'[7]C-Existing'!AB130</f>
        <v>0</v>
      </c>
      <c r="AC130" s="37">
        <f>'[7]C-Existing'!AC130</f>
        <v>0</v>
      </c>
      <c r="AD130" s="37">
        <f>'[7]C-Existing'!AD130</f>
        <v>0</v>
      </c>
      <c r="AE130" s="56">
        <f>'[7]C-Existing'!AE130</f>
        <v>9.6699999999999994E-2</v>
      </c>
      <c r="AF130" s="37">
        <f>'[7]C-Existing'!AF130</f>
        <v>0</v>
      </c>
      <c r="AG130" s="37">
        <f>'[7]C-Existing'!AG130</f>
        <v>0</v>
      </c>
      <c r="AH130" s="37">
        <f>'[7]C-Existing'!AH130</f>
        <v>0</v>
      </c>
      <c r="AI130" s="37">
        <f>'[7]C-Existing'!AI130</f>
        <v>0</v>
      </c>
      <c r="AJ130" s="37">
        <f>'[7]C-Existing'!AJ130</f>
        <v>0</v>
      </c>
      <c r="AK130" s="37">
        <f>'[7]C-Existing'!AK130</f>
        <v>0</v>
      </c>
      <c r="AL130" s="37">
        <f>'[7]C-Existing'!AL130</f>
        <v>0</v>
      </c>
      <c r="AM130" s="37">
        <f>'[7]C-Existing'!AM130</f>
        <v>0</v>
      </c>
      <c r="AN130" s="37">
        <f>'[7]C-Existing'!AN130</f>
        <v>0</v>
      </c>
      <c r="AO130" s="37"/>
      <c r="AP130" s="37"/>
      <c r="AQ130" s="37"/>
      <c r="AR130" s="37"/>
    </row>
    <row r="131" spans="1:44" x14ac:dyDescent="0.2">
      <c r="A131" s="1">
        <f t="shared" si="3"/>
        <v>3</v>
      </c>
      <c r="B131" s="101">
        <f t="shared" si="4"/>
        <v>46843</v>
      </c>
      <c r="C131" s="37">
        <f>'[7]C-Existing'!C131</f>
        <v>0</v>
      </c>
      <c r="D131" s="37">
        <f>'[7]C-Existing'!D131</f>
        <v>164771044.91000003</v>
      </c>
      <c r="E131" s="37">
        <f>'[7]C-Existing'!E131</f>
        <v>0</v>
      </c>
      <c r="F131" s="37">
        <f>'[7]C-Existing'!F131</f>
        <v>0</v>
      </c>
      <c r="G131" s="37">
        <f>'[7]C-Existing'!G131</f>
        <v>0</v>
      </c>
      <c r="H131" s="37">
        <f>'[7]C-Existing'!H131</f>
        <v>0</v>
      </c>
      <c r="I131" s="37">
        <f>'[7]C-Existing'!I131</f>
        <v>0</v>
      </c>
      <c r="J131" s="37">
        <f>'[7]C-Existing'!J131</f>
        <v>0</v>
      </c>
      <c r="K131" s="37">
        <f>'[7]C-Existing'!K131</f>
        <v>0</v>
      </c>
      <c r="L131" s="37">
        <f>'[7]C-Existing'!L131</f>
        <v>0</v>
      </c>
      <c r="M131" s="37">
        <f>'[7]C-Existing'!M131</f>
        <v>0</v>
      </c>
      <c r="N131" s="37">
        <f>'[7]C-Existing'!N131</f>
        <v>0</v>
      </c>
      <c r="O131" s="37">
        <f>'[7]C-Existing'!O131</f>
        <v>0</v>
      </c>
      <c r="P131" s="37">
        <f>'[7]C-Existing'!P131</f>
        <v>0</v>
      </c>
      <c r="Q131" s="37">
        <f>'[7]C-Existing'!Q131</f>
        <v>0</v>
      </c>
      <c r="R131" s="37">
        <f>'[7]C-Existing'!R131</f>
        <v>0</v>
      </c>
      <c r="S131" s="37">
        <f>'[7]C-Existing'!S131</f>
        <v>0</v>
      </c>
      <c r="T131" s="37">
        <f>'[7]C-Existing'!T131</f>
        <v>0</v>
      </c>
      <c r="U131" s="37">
        <f>'[7]C-Existing'!U131</f>
        <v>1</v>
      </c>
      <c r="V131" s="37">
        <f>'[7]C-Existing'!V131</f>
        <v>0</v>
      </c>
      <c r="W131" s="37">
        <f>'[7]C-Existing'!W131</f>
        <v>0</v>
      </c>
      <c r="X131" s="37">
        <f>'[7]C-Existing'!X131</f>
        <v>209</v>
      </c>
      <c r="Y131" s="37">
        <f>'[7]C-Existing'!Y131</f>
        <v>0</v>
      </c>
      <c r="Z131" s="37">
        <f>'[7]C-Existing'!Z131</f>
        <v>0</v>
      </c>
      <c r="AA131" s="37">
        <f>'[7]C-Existing'!AA131</f>
        <v>0</v>
      </c>
      <c r="AB131" s="37">
        <f>'[7]C-Existing'!AB131</f>
        <v>0</v>
      </c>
      <c r="AC131" s="37">
        <f>'[7]C-Existing'!AC131</f>
        <v>0</v>
      </c>
      <c r="AD131" s="37">
        <f>'[7]C-Existing'!AD131</f>
        <v>0</v>
      </c>
      <c r="AE131" s="56">
        <f>'[7]C-Existing'!AE131</f>
        <v>9.6699999999999994E-2</v>
      </c>
      <c r="AF131" s="37">
        <f>'[7]C-Existing'!AF131</f>
        <v>0</v>
      </c>
      <c r="AG131" s="37">
        <f>'[7]C-Existing'!AG131</f>
        <v>0</v>
      </c>
      <c r="AH131" s="37">
        <f>'[7]C-Existing'!AH131</f>
        <v>0</v>
      </c>
      <c r="AI131" s="37">
        <f>'[7]C-Existing'!AI131</f>
        <v>0</v>
      </c>
      <c r="AJ131" s="37">
        <f>'[7]C-Existing'!AJ131</f>
        <v>0</v>
      </c>
      <c r="AK131" s="37">
        <f>'[7]C-Existing'!AK131</f>
        <v>0</v>
      </c>
      <c r="AL131" s="37">
        <f>'[7]C-Existing'!AL131</f>
        <v>0</v>
      </c>
      <c r="AM131" s="37">
        <f>'[7]C-Existing'!AM131</f>
        <v>0</v>
      </c>
      <c r="AN131" s="37">
        <f>'[7]C-Existing'!AN131</f>
        <v>0</v>
      </c>
      <c r="AO131" s="37"/>
      <c r="AP131" s="37"/>
      <c r="AQ131" s="37"/>
      <c r="AR131" s="37"/>
    </row>
    <row r="132" spans="1:44" x14ac:dyDescent="0.2">
      <c r="A132" s="1">
        <f t="shared" si="3"/>
        <v>4</v>
      </c>
      <c r="B132" s="101">
        <f t="shared" si="4"/>
        <v>46873</v>
      </c>
      <c r="C132" s="37">
        <f>'[7]C-Existing'!C132</f>
        <v>0</v>
      </c>
      <c r="D132" s="37">
        <f>'[7]C-Existing'!D132</f>
        <v>164771044.91000003</v>
      </c>
      <c r="E132" s="37">
        <f>'[7]C-Existing'!E132</f>
        <v>0</v>
      </c>
      <c r="F132" s="37">
        <f>'[7]C-Existing'!F132</f>
        <v>0</v>
      </c>
      <c r="G132" s="37">
        <f>'[7]C-Existing'!G132</f>
        <v>0</v>
      </c>
      <c r="H132" s="37">
        <f>'[7]C-Existing'!H132</f>
        <v>0</v>
      </c>
      <c r="I132" s="37">
        <f>'[7]C-Existing'!I132</f>
        <v>0</v>
      </c>
      <c r="J132" s="37">
        <f>'[7]C-Existing'!J132</f>
        <v>0</v>
      </c>
      <c r="K132" s="37">
        <f>'[7]C-Existing'!K132</f>
        <v>0</v>
      </c>
      <c r="L132" s="37">
        <f>'[7]C-Existing'!L132</f>
        <v>0</v>
      </c>
      <c r="M132" s="37">
        <f>'[7]C-Existing'!M132</f>
        <v>0</v>
      </c>
      <c r="N132" s="37">
        <f>'[7]C-Existing'!N132</f>
        <v>0</v>
      </c>
      <c r="O132" s="37">
        <f>'[7]C-Existing'!O132</f>
        <v>0</v>
      </c>
      <c r="P132" s="37">
        <f>'[7]C-Existing'!P132</f>
        <v>0</v>
      </c>
      <c r="Q132" s="37">
        <f>'[7]C-Existing'!Q132</f>
        <v>0</v>
      </c>
      <c r="R132" s="37">
        <f>'[7]C-Existing'!R132</f>
        <v>0</v>
      </c>
      <c r="S132" s="37">
        <f>'[7]C-Existing'!S132</f>
        <v>0</v>
      </c>
      <c r="T132" s="37">
        <f>'[7]C-Existing'!T132</f>
        <v>0</v>
      </c>
      <c r="U132" s="37">
        <f>'[7]C-Existing'!U132</f>
        <v>1</v>
      </c>
      <c r="V132" s="37">
        <f>'[7]C-Existing'!V132</f>
        <v>0</v>
      </c>
      <c r="W132" s="37">
        <f>'[7]C-Existing'!W132</f>
        <v>0</v>
      </c>
      <c r="X132" s="37">
        <f>'[7]C-Existing'!X132</f>
        <v>209</v>
      </c>
      <c r="Y132" s="37">
        <f>'[7]C-Existing'!Y132</f>
        <v>0</v>
      </c>
      <c r="Z132" s="37">
        <f>'[7]C-Existing'!Z132</f>
        <v>0</v>
      </c>
      <c r="AA132" s="37">
        <f>'[7]C-Existing'!AA132</f>
        <v>0</v>
      </c>
      <c r="AB132" s="37">
        <f>'[7]C-Existing'!AB132</f>
        <v>0</v>
      </c>
      <c r="AC132" s="37">
        <f>'[7]C-Existing'!AC132</f>
        <v>0</v>
      </c>
      <c r="AD132" s="37">
        <f>'[7]C-Existing'!AD132</f>
        <v>0</v>
      </c>
      <c r="AE132" s="56">
        <f>'[7]C-Existing'!AE132</f>
        <v>9.6699999999999994E-2</v>
      </c>
      <c r="AF132" s="37">
        <f>'[7]C-Existing'!AF132</f>
        <v>0</v>
      </c>
      <c r="AG132" s="37">
        <f>'[7]C-Existing'!AG132</f>
        <v>0</v>
      </c>
      <c r="AH132" s="37">
        <f>'[7]C-Existing'!AH132</f>
        <v>0</v>
      </c>
      <c r="AI132" s="37">
        <f>'[7]C-Existing'!AI132</f>
        <v>0</v>
      </c>
      <c r="AJ132" s="37">
        <f>'[7]C-Existing'!AJ132</f>
        <v>0</v>
      </c>
      <c r="AK132" s="37">
        <f>'[7]C-Existing'!AK132</f>
        <v>0</v>
      </c>
      <c r="AL132" s="37">
        <f>'[7]C-Existing'!AL132</f>
        <v>0</v>
      </c>
      <c r="AM132" s="37">
        <f>'[7]C-Existing'!AM132</f>
        <v>0</v>
      </c>
      <c r="AN132" s="37">
        <f>'[7]C-Existing'!AN132</f>
        <v>0</v>
      </c>
      <c r="AO132" s="37"/>
      <c r="AP132" s="37"/>
      <c r="AQ132" s="37"/>
      <c r="AR132" s="37"/>
    </row>
    <row r="133" spans="1:44" x14ac:dyDescent="0.2">
      <c r="A133" s="1">
        <f t="shared" si="3"/>
        <v>5</v>
      </c>
      <c r="B133" s="101">
        <f t="shared" si="4"/>
        <v>46904</v>
      </c>
      <c r="C133" s="37">
        <f>'[7]C-Existing'!C133</f>
        <v>0</v>
      </c>
      <c r="D133" s="37">
        <f>'[7]C-Existing'!D133</f>
        <v>164771044.91000003</v>
      </c>
      <c r="E133" s="37">
        <f>'[7]C-Existing'!E133</f>
        <v>0</v>
      </c>
      <c r="F133" s="37">
        <f>'[7]C-Existing'!F133</f>
        <v>0</v>
      </c>
      <c r="G133" s="37">
        <f>'[7]C-Existing'!G133</f>
        <v>0</v>
      </c>
      <c r="H133" s="37">
        <f>'[7]C-Existing'!H133</f>
        <v>0</v>
      </c>
      <c r="I133" s="37">
        <f>'[7]C-Existing'!I133</f>
        <v>0</v>
      </c>
      <c r="J133" s="37">
        <f>'[7]C-Existing'!J133</f>
        <v>0</v>
      </c>
      <c r="K133" s="37">
        <f>'[7]C-Existing'!K133</f>
        <v>0</v>
      </c>
      <c r="L133" s="37">
        <f>'[7]C-Existing'!L133</f>
        <v>0</v>
      </c>
      <c r="M133" s="37">
        <f>'[7]C-Existing'!M133</f>
        <v>0</v>
      </c>
      <c r="N133" s="37">
        <f>'[7]C-Existing'!N133</f>
        <v>0</v>
      </c>
      <c r="O133" s="37">
        <f>'[7]C-Existing'!O133</f>
        <v>0</v>
      </c>
      <c r="P133" s="37">
        <f>'[7]C-Existing'!P133</f>
        <v>0</v>
      </c>
      <c r="Q133" s="37">
        <f>'[7]C-Existing'!Q133</f>
        <v>0</v>
      </c>
      <c r="R133" s="37">
        <f>'[7]C-Existing'!R133</f>
        <v>0</v>
      </c>
      <c r="S133" s="37">
        <f>'[7]C-Existing'!S133</f>
        <v>0</v>
      </c>
      <c r="T133" s="37">
        <f>'[7]C-Existing'!T133</f>
        <v>0</v>
      </c>
      <c r="U133" s="37">
        <f>'[7]C-Existing'!U133</f>
        <v>1</v>
      </c>
      <c r="V133" s="37">
        <f>'[7]C-Existing'!V133</f>
        <v>0</v>
      </c>
      <c r="W133" s="37">
        <f>'[7]C-Existing'!W133</f>
        <v>0</v>
      </c>
      <c r="X133" s="37">
        <f>'[7]C-Existing'!X133</f>
        <v>209</v>
      </c>
      <c r="Y133" s="37">
        <f>'[7]C-Existing'!Y133</f>
        <v>0</v>
      </c>
      <c r="Z133" s="37">
        <f>'[7]C-Existing'!Z133</f>
        <v>0</v>
      </c>
      <c r="AA133" s="37">
        <f>'[7]C-Existing'!AA133</f>
        <v>0</v>
      </c>
      <c r="AB133" s="37">
        <f>'[7]C-Existing'!AB133</f>
        <v>0</v>
      </c>
      <c r="AC133" s="37">
        <f>'[7]C-Existing'!AC133</f>
        <v>0</v>
      </c>
      <c r="AD133" s="37">
        <f>'[7]C-Existing'!AD133</f>
        <v>0</v>
      </c>
      <c r="AE133" s="56">
        <f>'[7]C-Existing'!AE133</f>
        <v>9.6699999999999994E-2</v>
      </c>
      <c r="AF133" s="37">
        <f>'[7]C-Existing'!AF133</f>
        <v>0</v>
      </c>
      <c r="AG133" s="37">
        <f>'[7]C-Existing'!AG133</f>
        <v>0</v>
      </c>
      <c r="AH133" s="37">
        <f>'[7]C-Existing'!AH133</f>
        <v>0</v>
      </c>
      <c r="AI133" s="37">
        <f>'[7]C-Existing'!AI133</f>
        <v>0</v>
      </c>
      <c r="AJ133" s="37">
        <f>'[7]C-Existing'!AJ133</f>
        <v>0</v>
      </c>
      <c r="AK133" s="37">
        <f>'[7]C-Existing'!AK133</f>
        <v>0</v>
      </c>
      <c r="AL133" s="37">
        <f>'[7]C-Existing'!AL133</f>
        <v>0</v>
      </c>
      <c r="AM133" s="37">
        <f>'[7]C-Existing'!AM133</f>
        <v>0</v>
      </c>
      <c r="AN133" s="37">
        <f>'[7]C-Existing'!AN133</f>
        <v>0</v>
      </c>
      <c r="AO133" s="37"/>
      <c r="AP133" s="37"/>
      <c r="AQ133" s="37"/>
      <c r="AR133" s="37"/>
    </row>
    <row r="134" spans="1:44" x14ac:dyDescent="0.2">
      <c r="A134" s="1">
        <f t="shared" si="3"/>
        <v>6</v>
      </c>
      <c r="B134" s="101">
        <f t="shared" si="4"/>
        <v>46934</v>
      </c>
      <c r="C134" s="37">
        <f>'[7]C-Existing'!C134</f>
        <v>0</v>
      </c>
      <c r="D134" s="37">
        <f>'[7]C-Existing'!D134</f>
        <v>164771044.91000003</v>
      </c>
      <c r="E134" s="37">
        <f>'[7]C-Existing'!E134</f>
        <v>0</v>
      </c>
      <c r="F134" s="37">
        <f>'[7]C-Existing'!F134</f>
        <v>0</v>
      </c>
      <c r="G134" s="37">
        <f>'[7]C-Existing'!G134</f>
        <v>0</v>
      </c>
      <c r="H134" s="37">
        <f>'[7]C-Existing'!H134</f>
        <v>0</v>
      </c>
      <c r="I134" s="37">
        <f>'[7]C-Existing'!I134</f>
        <v>0</v>
      </c>
      <c r="J134" s="37">
        <f>'[7]C-Existing'!J134</f>
        <v>0</v>
      </c>
      <c r="K134" s="37">
        <f>'[7]C-Existing'!K134</f>
        <v>0</v>
      </c>
      <c r="L134" s="37">
        <f>'[7]C-Existing'!L134</f>
        <v>0</v>
      </c>
      <c r="M134" s="37">
        <f>'[7]C-Existing'!M134</f>
        <v>0</v>
      </c>
      <c r="N134" s="37">
        <f>'[7]C-Existing'!N134</f>
        <v>0</v>
      </c>
      <c r="O134" s="37">
        <f>'[7]C-Existing'!O134</f>
        <v>0</v>
      </c>
      <c r="P134" s="37">
        <f>'[7]C-Existing'!P134</f>
        <v>0</v>
      </c>
      <c r="Q134" s="37">
        <f>'[7]C-Existing'!Q134</f>
        <v>0</v>
      </c>
      <c r="R134" s="37">
        <f>'[7]C-Existing'!R134</f>
        <v>0</v>
      </c>
      <c r="S134" s="37">
        <f>'[7]C-Existing'!S134</f>
        <v>0</v>
      </c>
      <c r="T134" s="37">
        <f>'[7]C-Existing'!T134</f>
        <v>0</v>
      </c>
      <c r="U134" s="37">
        <f>'[7]C-Existing'!U134</f>
        <v>1</v>
      </c>
      <c r="V134" s="37">
        <f>'[7]C-Existing'!V134</f>
        <v>0</v>
      </c>
      <c r="W134" s="37">
        <f>'[7]C-Existing'!W134</f>
        <v>0</v>
      </c>
      <c r="X134" s="37">
        <f>'[7]C-Existing'!X134</f>
        <v>209</v>
      </c>
      <c r="Y134" s="37">
        <f>'[7]C-Existing'!Y134</f>
        <v>0</v>
      </c>
      <c r="Z134" s="37">
        <f>'[7]C-Existing'!Z134</f>
        <v>0</v>
      </c>
      <c r="AA134" s="37">
        <f>'[7]C-Existing'!AA134</f>
        <v>0</v>
      </c>
      <c r="AB134" s="37">
        <f>'[7]C-Existing'!AB134</f>
        <v>0</v>
      </c>
      <c r="AC134" s="37">
        <f>'[7]C-Existing'!AC134</f>
        <v>0</v>
      </c>
      <c r="AD134" s="37">
        <f>'[7]C-Existing'!AD134</f>
        <v>0</v>
      </c>
      <c r="AE134" s="56">
        <f>'[7]C-Existing'!AE134</f>
        <v>9.6699999999999994E-2</v>
      </c>
      <c r="AF134" s="37">
        <f>'[7]C-Existing'!AF134</f>
        <v>0</v>
      </c>
      <c r="AG134" s="37">
        <f>'[7]C-Existing'!AG134</f>
        <v>0</v>
      </c>
      <c r="AH134" s="37">
        <f>'[7]C-Existing'!AH134</f>
        <v>0</v>
      </c>
      <c r="AI134" s="37">
        <f>'[7]C-Existing'!AI134</f>
        <v>0</v>
      </c>
      <c r="AJ134" s="37">
        <f>'[7]C-Existing'!AJ134</f>
        <v>0</v>
      </c>
      <c r="AK134" s="37">
        <f>'[7]C-Existing'!AK134</f>
        <v>0</v>
      </c>
      <c r="AL134" s="37">
        <f>'[7]C-Existing'!AL134</f>
        <v>0</v>
      </c>
      <c r="AM134" s="37">
        <f>'[7]C-Existing'!AM134</f>
        <v>0</v>
      </c>
      <c r="AN134" s="37">
        <f>'[7]C-Existing'!AN134</f>
        <v>0</v>
      </c>
      <c r="AO134" s="37"/>
      <c r="AP134" s="37"/>
      <c r="AQ134" s="37"/>
      <c r="AR134" s="37"/>
    </row>
    <row r="135" spans="1:44" x14ac:dyDescent="0.2">
      <c r="A135" s="1">
        <f t="shared" si="3"/>
        <v>7</v>
      </c>
      <c r="B135" s="101">
        <f t="shared" si="4"/>
        <v>46965</v>
      </c>
      <c r="C135" s="37">
        <f>'[7]C-Existing'!C135</f>
        <v>0</v>
      </c>
      <c r="D135" s="37">
        <f>'[7]C-Existing'!D135</f>
        <v>164771044.91000003</v>
      </c>
      <c r="E135" s="37">
        <f>'[7]C-Existing'!E135</f>
        <v>0</v>
      </c>
      <c r="F135" s="37">
        <f>'[7]C-Existing'!F135</f>
        <v>0</v>
      </c>
      <c r="G135" s="37">
        <f>'[7]C-Existing'!G135</f>
        <v>0</v>
      </c>
      <c r="H135" s="37">
        <f>'[7]C-Existing'!H135</f>
        <v>0</v>
      </c>
      <c r="I135" s="37">
        <f>'[7]C-Existing'!I135</f>
        <v>0</v>
      </c>
      <c r="J135" s="37">
        <f>'[7]C-Existing'!J135</f>
        <v>0</v>
      </c>
      <c r="K135" s="37">
        <f>'[7]C-Existing'!K135</f>
        <v>0</v>
      </c>
      <c r="L135" s="37">
        <f>'[7]C-Existing'!L135</f>
        <v>0</v>
      </c>
      <c r="M135" s="37">
        <f>'[7]C-Existing'!M135</f>
        <v>0</v>
      </c>
      <c r="N135" s="37">
        <f>'[7]C-Existing'!N135</f>
        <v>0</v>
      </c>
      <c r="O135" s="37">
        <f>'[7]C-Existing'!O135</f>
        <v>0</v>
      </c>
      <c r="P135" s="37">
        <f>'[7]C-Existing'!P135</f>
        <v>0</v>
      </c>
      <c r="Q135" s="37">
        <f>'[7]C-Existing'!Q135</f>
        <v>0</v>
      </c>
      <c r="R135" s="37">
        <f>'[7]C-Existing'!R135</f>
        <v>0</v>
      </c>
      <c r="S135" s="37">
        <f>'[7]C-Existing'!S135</f>
        <v>0</v>
      </c>
      <c r="T135" s="37">
        <f>'[7]C-Existing'!T135</f>
        <v>0</v>
      </c>
      <c r="U135" s="37">
        <f>'[7]C-Existing'!U135</f>
        <v>1</v>
      </c>
      <c r="V135" s="37">
        <f>'[7]C-Existing'!V135</f>
        <v>0</v>
      </c>
      <c r="W135" s="37">
        <f>'[7]C-Existing'!W135</f>
        <v>0</v>
      </c>
      <c r="X135" s="37">
        <f>'[7]C-Existing'!X135</f>
        <v>209</v>
      </c>
      <c r="Y135" s="37">
        <f>'[7]C-Existing'!Y135</f>
        <v>0</v>
      </c>
      <c r="Z135" s="37">
        <f>'[7]C-Existing'!Z135</f>
        <v>0</v>
      </c>
      <c r="AA135" s="37">
        <f>'[7]C-Existing'!AA135</f>
        <v>0</v>
      </c>
      <c r="AB135" s="37">
        <f>'[7]C-Existing'!AB135</f>
        <v>0</v>
      </c>
      <c r="AC135" s="37">
        <f>'[7]C-Existing'!AC135</f>
        <v>0</v>
      </c>
      <c r="AD135" s="37">
        <f>'[7]C-Existing'!AD135</f>
        <v>0</v>
      </c>
      <c r="AE135" s="56">
        <f>'[7]C-Existing'!AE135</f>
        <v>9.6699999999999994E-2</v>
      </c>
      <c r="AF135" s="37">
        <f>'[7]C-Existing'!AF135</f>
        <v>0</v>
      </c>
      <c r="AG135" s="37">
        <f>'[7]C-Existing'!AG135</f>
        <v>0</v>
      </c>
      <c r="AH135" s="37">
        <f>'[7]C-Existing'!AH135</f>
        <v>0</v>
      </c>
      <c r="AI135" s="37">
        <f>'[7]C-Existing'!AI135</f>
        <v>0</v>
      </c>
      <c r="AJ135" s="37">
        <f>'[7]C-Existing'!AJ135</f>
        <v>0</v>
      </c>
      <c r="AK135" s="37">
        <f>'[7]C-Existing'!AK135</f>
        <v>0</v>
      </c>
      <c r="AL135" s="37">
        <f>'[7]C-Existing'!AL135</f>
        <v>0</v>
      </c>
      <c r="AM135" s="37">
        <f>'[7]C-Existing'!AM135</f>
        <v>0</v>
      </c>
      <c r="AN135" s="37">
        <f>'[7]C-Existing'!AN135</f>
        <v>0</v>
      </c>
      <c r="AO135" s="37"/>
      <c r="AP135" s="37"/>
      <c r="AQ135" s="37"/>
      <c r="AR135" s="37"/>
    </row>
    <row r="136" spans="1:44" x14ac:dyDescent="0.2">
      <c r="A136" s="1">
        <f t="shared" si="3"/>
        <v>8</v>
      </c>
      <c r="B136" s="101">
        <f t="shared" si="4"/>
        <v>46996</v>
      </c>
      <c r="C136" s="37">
        <f>'[7]C-Existing'!C136</f>
        <v>0</v>
      </c>
      <c r="D136" s="37">
        <f>'[7]C-Existing'!D136</f>
        <v>164771044.91000003</v>
      </c>
      <c r="E136" s="37">
        <f>'[7]C-Existing'!E136</f>
        <v>0</v>
      </c>
      <c r="F136" s="37">
        <f>'[7]C-Existing'!F136</f>
        <v>0</v>
      </c>
      <c r="G136" s="37">
        <f>'[7]C-Existing'!G136</f>
        <v>0</v>
      </c>
      <c r="H136" s="37">
        <f>'[7]C-Existing'!H136</f>
        <v>0</v>
      </c>
      <c r="I136" s="37">
        <f>'[7]C-Existing'!I136</f>
        <v>0</v>
      </c>
      <c r="J136" s="37">
        <f>'[7]C-Existing'!J136</f>
        <v>0</v>
      </c>
      <c r="K136" s="37">
        <f>'[7]C-Existing'!K136</f>
        <v>0</v>
      </c>
      <c r="L136" s="37">
        <f>'[7]C-Existing'!L136</f>
        <v>0</v>
      </c>
      <c r="M136" s="37">
        <f>'[7]C-Existing'!M136</f>
        <v>0</v>
      </c>
      <c r="N136" s="37">
        <f>'[7]C-Existing'!N136</f>
        <v>0</v>
      </c>
      <c r="O136" s="37">
        <f>'[7]C-Existing'!O136</f>
        <v>0</v>
      </c>
      <c r="P136" s="37">
        <f>'[7]C-Existing'!P136</f>
        <v>0</v>
      </c>
      <c r="Q136" s="37">
        <f>'[7]C-Existing'!Q136</f>
        <v>0</v>
      </c>
      <c r="R136" s="37">
        <f>'[7]C-Existing'!R136</f>
        <v>0</v>
      </c>
      <c r="S136" s="37">
        <f>'[7]C-Existing'!S136</f>
        <v>0</v>
      </c>
      <c r="T136" s="37">
        <f>'[7]C-Existing'!T136</f>
        <v>0</v>
      </c>
      <c r="U136" s="37">
        <f>'[7]C-Existing'!U136</f>
        <v>1</v>
      </c>
      <c r="V136" s="37">
        <f>'[7]C-Existing'!V136</f>
        <v>0</v>
      </c>
      <c r="W136" s="37">
        <f>'[7]C-Existing'!W136</f>
        <v>0</v>
      </c>
      <c r="X136" s="37">
        <f>'[7]C-Existing'!X136</f>
        <v>209</v>
      </c>
      <c r="Y136" s="37">
        <f>'[7]C-Existing'!Y136</f>
        <v>0</v>
      </c>
      <c r="Z136" s="37">
        <f>'[7]C-Existing'!Z136</f>
        <v>0</v>
      </c>
      <c r="AA136" s="37">
        <f>'[7]C-Existing'!AA136</f>
        <v>0</v>
      </c>
      <c r="AB136" s="37">
        <f>'[7]C-Existing'!AB136</f>
        <v>0</v>
      </c>
      <c r="AC136" s="37">
        <f>'[7]C-Existing'!AC136</f>
        <v>0</v>
      </c>
      <c r="AD136" s="37">
        <f>'[7]C-Existing'!AD136</f>
        <v>0</v>
      </c>
      <c r="AE136" s="56">
        <f>'[7]C-Existing'!AE136</f>
        <v>9.6699999999999994E-2</v>
      </c>
      <c r="AF136" s="37">
        <f>'[7]C-Existing'!AF136</f>
        <v>0</v>
      </c>
      <c r="AG136" s="37">
        <f>'[7]C-Existing'!AG136</f>
        <v>0</v>
      </c>
      <c r="AH136" s="37">
        <f>'[7]C-Existing'!AH136</f>
        <v>0</v>
      </c>
      <c r="AI136" s="37">
        <f>'[7]C-Existing'!AI136</f>
        <v>0</v>
      </c>
      <c r="AJ136" s="37">
        <f>'[7]C-Existing'!AJ136</f>
        <v>0</v>
      </c>
      <c r="AK136" s="37">
        <f>'[7]C-Existing'!AK136</f>
        <v>0</v>
      </c>
      <c r="AL136" s="37">
        <f>'[7]C-Existing'!AL136</f>
        <v>0</v>
      </c>
      <c r="AM136" s="37">
        <f>'[7]C-Existing'!AM136</f>
        <v>0</v>
      </c>
      <c r="AN136" s="37">
        <f>'[7]C-Existing'!AN136</f>
        <v>0</v>
      </c>
      <c r="AO136" s="37"/>
      <c r="AP136" s="37"/>
      <c r="AQ136" s="37"/>
      <c r="AR136" s="37"/>
    </row>
    <row r="137" spans="1:44" x14ac:dyDescent="0.2">
      <c r="A137" s="1">
        <f t="shared" si="3"/>
        <v>9</v>
      </c>
      <c r="B137" s="101">
        <f t="shared" si="4"/>
        <v>47026</v>
      </c>
      <c r="C137" s="37">
        <f>'[7]C-Existing'!C137</f>
        <v>0</v>
      </c>
      <c r="D137" s="37">
        <f>'[7]C-Existing'!D137</f>
        <v>164771044.91000003</v>
      </c>
      <c r="E137" s="37">
        <f>'[7]C-Existing'!E137</f>
        <v>0</v>
      </c>
      <c r="F137" s="37">
        <f>'[7]C-Existing'!F137</f>
        <v>0</v>
      </c>
      <c r="G137" s="37">
        <f>'[7]C-Existing'!G137</f>
        <v>0</v>
      </c>
      <c r="H137" s="37">
        <f>'[7]C-Existing'!H137</f>
        <v>0</v>
      </c>
      <c r="I137" s="37">
        <f>'[7]C-Existing'!I137</f>
        <v>0</v>
      </c>
      <c r="J137" s="37">
        <f>'[7]C-Existing'!J137</f>
        <v>0</v>
      </c>
      <c r="K137" s="37">
        <f>'[7]C-Existing'!K137</f>
        <v>0</v>
      </c>
      <c r="L137" s="37">
        <f>'[7]C-Existing'!L137</f>
        <v>0</v>
      </c>
      <c r="M137" s="37">
        <f>'[7]C-Existing'!M137</f>
        <v>0</v>
      </c>
      <c r="N137" s="37">
        <f>'[7]C-Existing'!N137</f>
        <v>0</v>
      </c>
      <c r="O137" s="37">
        <f>'[7]C-Existing'!O137</f>
        <v>0</v>
      </c>
      <c r="P137" s="37">
        <f>'[7]C-Existing'!P137</f>
        <v>0</v>
      </c>
      <c r="Q137" s="37">
        <f>'[7]C-Existing'!Q137</f>
        <v>0</v>
      </c>
      <c r="R137" s="37">
        <f>'[7]C-Existing'!R137</f>
        <v>0</v>
      </c>
      <c r="S137" s="37">
        <f>'[7]C-Existing'!S137</f>
        <v>0</v>
      </c>
      <c r="T137" s="37">
        <f>'[7]C-Existing'!T137</f>
        <v>0</v>
      </c>
      <c r="U137" s="37">
        <f>'[7]C-Existing'!U137</f>
        <v>1</v>
      </c>
      <c r="V137" s="37">
        <f>'[7]C-Existing'!V137</f>
        <v>0</v>
      </c>
      <c r="W137" s="37">
        <f>'[7]C-Existing'!W137</f>
        <v>0</v>
      </c>
      <c r="X137" s="37">
        <f>'[7]C-Existing'!X137</f>
        <v>209</v>
      </c>
      <c r="Y137" s="37">
        <f>'[7]C-Existing'!Y137</f>
        <v>0</v>
      </c>
      <c r="Z137" s="37">
        <f>'[7]C-Existing'!Z137</f>
        <v>0</v>
      </c>
      <c r="AA137" s="37">
        <f>'[7]C-Existing'!AA137</f>
        <v>0</v>
      </c>
      <c r="AB137" s="37">
        <f>'[7]C-Existing'!AB137</f>
        <v>0</v>
      </c>
      <c r="AC137" s="37">
        <f>'[7]C-Existing'!AC137</f>
        <v>0</v>
      </c>
      <c r="AD137" s="37">
        <f>'[7]C-Existing'!AD137</f>
        <v>0</v>
      </c>
      <c r="AE137" s="56">
        <f>'[7]C-Existing'!AE137</f>
        <v>9.6699999999999994E-2</v>
      </c>
      <c r="AF137" s="37">
        <f>'[7]C-Existing'!AF137</f>
        <v>0</v>
      </c>
      <c r="AG137" s="37">
        <f>'[7]C-Existing'!AG137</f>
        <v>0</v>
      </c>
      <c r="AH137" s="37">
        <f>'[7]C-Existing'!AH137</f>
        <v>0</v>
      </c>
      <c r="AI137" s="37">
        <f>'[7]C-Existing'!AI137</f>
        <v>0</v>
      </c>
      <c r="AJ137" s="37">
        <f>'[7]C-Existing'!AJ137</f>
        <v>0</v>
      </c>
      <c r="AK137" s="37">
        <f>'[7]C-Existing'!AK137</f>
        <v>0</v>
      </c>
      <c r="AL137" s="37">
        <f>'[7]C-Existing'!AL137</f>
        <v>0</v>
      </c>
      <c r="AM137" s="37">
        <f>'[7]C-Existing'!AM137</f>
        <v>0</v>
      </c>
      <c r="AN137" s="37">
        <f>'[7]C-Existing'!AN137</f>
        <v>0</v>
      </c>
      <c r="AO137" s="37"/>
      <c r="AP137" s="37"/>
      <c r="AQ137" s="37"/>
      <c r="AR137" s="37"/>
    </row>
    <row r="138" spans="1:44" x14ac:dyDescent="0.2">
      <c r="A138" s="1">
        <f t="shared" si="3"/>
        <v>10</v>
      </c>
      <c r="B138" s="101">
        <f t="shared" si="4"/>
        <v>47057</v>
      </c>
      <c r="C138" s="37">
        <f>'[7]C-Existing'!C138</f>
        <v>0</v>
      </c>
      <c r="D138" s="37">
        <f>'[7]C-Existing'!D138</f>
        <v>164771044.91000003</v>
      </c>
      <c r="E138" s="37">
        <f>'[7]C-Existing'!E138</f>
        <v>0</v>
      </c>
      <c r="F138" s="37">
        <f>'[7]C-Existing'!F138</f>
        <v>0</v>
      </c>
      <c r="G138" s="37">
        <f>'[7]C-Existing'!G138</f>
        <v>0</v>
      </c>
      <c r="H138" s="37">
        <f>'[7]C-Existing'!H138</f>
        <v>0</v>
      </c>
      <c r="I138" s="37">
        <f>'[7]C-Existing'!I138</f>
        <v>0</v>
      </c>
      <c r="J138" s="37">
        <f>'[7]C-Existing'!J138</f>
        <v>0</v>
      </c>
      <c r="K138" s="37">
        <f>'[7]C-Existing'!K138</f>
        <v>0</v>
      </c>
      <c r="L138" s="37">
        <f>'[7]C-Existing'!L138</f>
        <v>0</v>
      </c>
      <c r="M138" s="37">
        <f>'[7]C-Existing'!M138</f>
        <v>0</v>
      </c>
      <c r="N138" s="37">
        <f>'[7]C-Existing'!N138</f>
        <v>0</v>
      </c>
      <c r="O138" s="37">
        <f>'[7]C-Existing'!O138</f>
        <v>0</v>
      </c>
      <c r="P138" s="37">
        <f>'[7]C-Existing'!P138</f>
        <v>0</v>
      </c>
      <c r="Q138" s="37">
        <f>'[7]C-Existing'!Q138</f>
        <v>0</v>
      </c>
      <c r="R138" s="37">
        <f>'[7]C-Existing'!R138</f>
        <v>0</v>
      </c>
      <c r="S138" s="37">
        <f>'[7]C-Existing'!S138</f>
        <v>0</v>
      </c>
      <c r="T138" s="37">
        <f>'[7]C-Existing'!T138</f>
        <v>0</v>
      </c>
      <c r="U138" s="37">
        <f>'[7]C-Existing'!U138</f>
        <v>1</v>
      </c>
      <c r="V138" s="37">
        <f>'[7]C-Existing'!V138</f>
        <v>0</v>
      </c>
      <c r="W138" s="37">
        <f>'[7]C-Existing'!W138</f>
        <v>0</v>
      </c>
      <c r="X138" s="37">
        <f>'[7]C-Existing'!X138</f>
        <v>209</v>
      </c>
      <c r="Y138" s="37">
        <f>'[7]C-Existing'!Y138</f>
        <v>0</v>
      </c>
      <c r="Z138" s="37">
        <f>'[7]C-Existing'!Z138</f>
        <v>0</v>
      </c>
      <c r="AA138" s="37">
        <f>'[7]C-Existing'!AA138</f>
        <v>0</v>
      </c>
      <c r="AB138" s="37">
        <f>'[7]C-Existing'!AB138</f>
        <v>0</v>
      </c>
      <c r="AC138" s="37">
        <f>'[7]C-Existing'!AC138</f>
        <v>0</v>
      </c>
      <c r="AD138" s="37">
        <f>'[7]C-Existing'!AD138</f>
        <v>0</v>
      </c>
      <c r="AE138" s="56">
        <f>'[7]C-Existing'!AE138</f>
        <v>9.6699999999999994E-2</v>
      </c>
      <c r="AF138" s="37">
        <f>'[7]C-Existing'!AF138</f>
        <v>0</v>
      </c>
      <c r="AG138" s="37">
        <f>'[7]C-Existing'!AG138</f>
        <v>0</v>
      </c>
      <c r="AH138" s="37">
        <f>'[7]C-Existing'!AH138</f>
        <v>0</v>
      </c>
      <c r="AI138" s="37">
        <f>'[7]C-Existing'!AI138</f>
        <v>0</v>
      </c>
      <c r="AJ138" s="37">
        <f>'[7]C-Existing'!AJ138</f>
        <v>0</v>
      </c>
      <c r="AK138" s="37">
        <f>'[7]C-Existing'!AK138</f>
        <v>0</v>
      </c>
      <c r="AL138" s="37">
        <f>'[7]C-Existing'!AL138</f>
        <v>0</v>
      </c>
      <c r="AM138" s="37">
        <f>'[7]C-Existing'!AM138</f>
        <v>0</v>
      </c>
      <c r="AN138" s="37">
        <f>'[7]C-Existing'!AN138</f>
        <v>0</v>
      </c>
      <c r="AO138" s="37"/>
      <c r="AP138" s="37"/>
      <c r="AQ138" s="37"/>
      <c r="AR138" s="37"/>
    </row>
    <row r="139" spans="1:44" x14ac:dyDescent="0.2">
      <c r="A139" s="1">
        <f t="shared" si="3"/>
        <v>11</v>
      </c>
      <c r="B139" s="101">
        <f t="shared" si="4"/>
        <v>47087</v>
      </c>
      <c r="C139" s="37">
        <f>'[7]C-Existing'!C139</f>
        <v>0</v>
      </c>
      <c r="D139" s="37">
        <f>'[7]C-Existing'!D139</f>
        <v>164771044.91000003</v>
      </c>
      <c r="E139" s="37">
        <f>'[7]C-Existing'!E139</f>
        <v>0</v>
      </c>
      <c r="F139" s="37">
        <f>'[7]C-Existing'!F139</f>
        <v>0</v>
      </c>
      <c r="G139" s="37">
        <f>'[7]C-Existing'!G139</f>
        <v>0</v>
      </c>
      <c r="H139" s="37">
        <f>'[7]C-Existing'!H139</f>
        <v>0</v>
      </c>
      <c r="I139" s="37">
        <f>'[7]C-Existing'!I139</f>
        <v>0</v>
      </c>
      <c r="J139" s="37">
        <f>'[7]C-Existing'!J139</f>
        <v>0</v>
      </c>
      <c r="K139" s="37">
        <f>'[7]C-Existing'!K139</f>
        <v>0</v>
      </c>
      <c r="L139" s="37">
        <f>'[7]C-Existing'!L139</f>
        <v>0</v>
      </c>
      <c r="M139" s="37">
        <f>'[7]C-Existing'!M139</f>
        <v>0</v>
      </c>
      <c r="N139" s="37">
        <f>'[7]C-Existing'!N139</f>
        <v>0</v>
      </c>
      <c r="O139" s="37">
        <f>'[7]C-Existing'!O139</f>
        <v>0</v>
      </c>
      <c r="P139" s="37">
        <f>'[7]C-Existing'!P139</f>
        <v>0</v>
      </c>
      <c r="Q139" s="37">
        <f>'[7]C-Existing'!Q139</f>
        <v>0</v>
      </c>
      <c r="R139" s="37">
        <f>'[7]C-Existing'!R139</f>
        <v>0</v>
      </c>
      <c r="S139" s="37">
        <f>'[7]C-Existing'!S139</f>
        <v>0</v>
      </c>
      <c r="T139" s="37">
        <f>'[7]C-Existing'!T139</f>
        <v>0</v>
      </c>
      <c r="U139" s="37">
        <f>'[7]C-Existing'!U139</f>
        <v>1</v>
      </c>
      <c r="V139" s="37">
        <f>'[7]C-Existing'!V139</f>
        <v>0</v>
      </c>
      <c r="W139" s="37">
        <f>'[7]C-Existing'!W139</f>
        <v>0</v>
      </c>
      <c r="X139" s="37">
        <f>'[7]C-Existing'!X139</f>
        <v>209</v>
      </c>
      <c r="Y139" s="37">
        <f>'[7]C-Existing'!Y139</f>
        <v>0</v>
      </c>
      <c r="Z139" s="37">
        <f>'[7]C-Existing'!Z139</f>
        <v>0</v>
      </c>
      <c r="AA139" s="37">
        <f>'[7]C-Existing'!AA139</f>
        <v>0</v>
      </c>
      <c r="AB139" s="37">
        <f>'[7]C-Existing'!AB139</f>
        <v>0</v>
      </c>
      <c r="AC139" s="37">
        <f>'[7]C-Existing'!AC139</f>
        <v>0</v>
      </c>
      <c r="AD139" s="37">
        <f>'[7]C-Existing'!AD139</f>
        <v>0</v>
      </c>
      <c r="AE139" s="56">
        <f>'[7]C-Existing'!AE139</f>
        <v>9.6699999999999994E-2</v>
      </c>
      <c r="AF139" s="37">
        <f>'[7]C-Existing'!AF139</f>
        <v>0</v>
      </c>
      <c r="AG139" s="37">
        <f>'[7]C-Existing'!AG139</f>
        <v>0</v>
      </c>
      <c r="AH139" s="37">
        <f>'[7]C-Existing'!AH139</f>
        <v>0</v>
      </c>
      <c r="AI139" s="37">
        <f>'[7]C-Existing'!AI139</f>
        <v>0</v>
      </c>
      <c r="AJ139" s="37">
        <f>'[7]C-Existing'!AJ139</f>
        <v>0</v>
      </c>
      <c r="AK139" s="37">
        <f>'[7]C-Existing'!AK139</f>
        <v>0</v>
      </c>
      <c r="AL139" s="37">
        <f>'[7]C-Existing'!AL139</f>
        <v>0</v>
      </c>
      <c r="AM139" s="37">
        <f>'[7]C-Existing'!AM139</f>
        <v>0</v>
      </c>
      <c r="AN139" s="37">
        <f>'[7]C-Existing'!AN139</f>
        <v>0</v>
      </c>
      <c r="AO139" s="37"/>
      <c r="AP139" s="37"/>
      <c r="AQ139" s="37"/>
      <c r="AR139" s="37"/>
    </row>
    <row r="140" spans="1:44" x14ac:dyDescent="0.2">
      <c r="A140" s="1">
        <f t="shared" si="3"/>
        <v>12</v>
      </c>
      <c r="B140" s="101">
        <f t="shared" si="4"/>
        <v>47118</v>
      </c>
      <c r="C140" s="37">
        <f>'[7]C-Existing'!C140</f>
        <v>0</v>
      </c>
      <c r="D140" s="37">
        <f>'[7]C-Existing'!D140</f>
        <v>164771044.91000003</v>
      </c>
      <c r="E140" s="37">
        <f>'[7]C-Existing'!E140</f>
        <v>0</v>
      </c>
      <c r="F140" s="37">
        <f>'[7]C-Existing'!F140</f>
        <v>0</v>
      </c>
      <c r="G140" s="37">
        <f>'[7]C-Existing'!G140</f>
        <v>0</v>
      </c>
      <c r="H140" s="37">
        <f>'[7]C-Existing'!H140</f>
        <v>0</v>
      </c>
      <c r="I140" s="37">
        <f>'[7]C-Existing'!I140</f>
        <v>0</v>
      </c>
      <c r="J140" s="37">
        <f>'[7]C-Existing'!J140</f>
        <v>0</v>
      </c>
      <c r="K140" s="37">
        <f>'[7]C-Existing'!K140</f>
        <v>0</v>
      </c>
      <c r="L140" s="37">
        <f>'[7]C-Existing'!L140</f>
        <v>0</v>
      </c>
      <c r="M140" s="37">
        <f>'[7]C-Existing'!M140</f>
        <v>0</v>
      </c>
      <c r="N140" s="37">
        <f>'[7]C-Existing'!N140</f>
        <v>0</v>
      </c>
      <c r="O140" s="37">
        <f>'[7]C-Existing'!O140</f>
        <v>0</v>
      </c>
      <c r="P140" s="37">
        <f>'[7]C-Existing'!P140</f>
        <v>0</v>
      </c>
      <c r="Q140" s="37">
        <f>'[7]C-Existing'!Q140</f>
        <v>0</v>
      </c>
      <c r="R140" s="37">
        <f>'[7]C-Existing'!R140</f>
        <v>0</v>
      </c>
      <c r="S140" s="37">
        <f>'[7]C-Existing'!S140</f>
        <v>0</v>
      </c>
      <c r="T140" s="37">
        <f>'[7]C-Existing'!T140</f>
        <v>0</v>
      </c>
      <c r="U140" s="37">
        <f>'[7]C-Existing'!U140</f>
        <v>1</v>
      </c>
      <c r="V140" s="37">
        <f>'[7]C-Existing'!V140</f>
        <v>0</v>
      </c>
      <c r="W140" s="37">
        <f>'[7]C-Existing'!W140</f>
        <v>0</v>
      </c>
      <c r="X140" s="37">
        <f>'[7]C-Existing'!X140</f>
        <v>209</v>
      </c>
      <c r="Y140" s="37">
        <f>'[7]C-Existing'!Y140</f>
        <v>0</v>
      </c>
      <c r="Z140" s="37">
        <f>'[7]C-Existing'!Z140</f>
        <v>0</v>
      </c>
      <c r="AA140" s="37">
        <f>'[7]C-Existing'!AA140</f>
        <v>0</v>
      </c>
      <c r="AB140" s="37">
        <f>'[7]C-Existing'!AB140</f>
        <v>0</v>
      </c>
      <c r="AC140" s="37">
        <f>'[7]C-Existing'!AC140</f>
        <v>0</v>
      </c>
      <c r="AD140" s="37">
        <f>'[7]C-Existing'!AD140</f>
        <v>0</v>
      </c>
      <c r="AE140" s="56">
        <f>'[7]C-Existing'!AE140</f>
        <v>9.6699999999999994E-2</v>
      </c>
      <c r="AF140" s="37">
        <f>'[7]C-Existing'!AF140</f>
        <v>0</v>
      </c>
      <c r="AG140" s="37">
        <f>'[7]C-Existing'!AG140</f>
        <v>0</v>
      </c>
      <c r="AH140" s="37">
        <f>'[7]C-Existing'!AH140</f>
        <v>0</v>
      </c>
      <c r="AI140" s="37">
        <f>'[7]C-Existing'!AI140</f>
        <v>0</v>
      </c>
      <c r="AJ140" s="37">
        <f>'[7]C-Existing'!AJ140</f>
        <v>0</v>
      </c>
      <c r="AK140" s="37">
        <f>'[7]C-Existing'!AK140</f>
        <v>0</v>
      </c>
      <c r="AL140" s="37">
        <f>'[7]C-Existing'!AL140</f>
        <v>0</v>
      </c>
      <c r="AM140" s="37">
        <f>'[7]C-Existing'!AM140</f>
        <v>0</v>
      </c>
      <c r="AN140" s="37">
        <f>'[7]C-Existing'!AN140</f>
        <v>0</v>
      </c>
      <c r="AO140" s="37"/>
      <c r="AP140" s="37"/>
      <c r="AQ140" s="37"/>
      <c r="AR140" s="37"/>
    </row>
    <row r="141" spans="1:44" x14ac:dyDescent="0.2">
      <c r="A141" s="1">
        <f t="shared" ref="A141:A187" si="5">MONTH(B141)</f>
        <v>1</v>
      </c>
      <c r="B141" s="101">
        <f t="shared" ref="B141:B187" si="6">EOMONTH(B140,1)</f>
        <v>47149</v>
      </c>
      <c r="C141" s="37">
        <f>'[7]C-Existing'!C141</f>
        <v>0</v>
      </c>
      <c r="D141" s="37">
        <f>'[7]C-Existing'!D141</f>
        <v>164771044.91000003</v>
      </c>
      <c r="E141" s="37">
        <f>'[7]C-Existing'!E141</f>
        <v>0</v>
      </c>
      <c r="F141" s="37">
        <f>'[7]C-Existing'!F141</f>
        <v>0</v>
      </c>
      <c r="G141" s="37">
        <f>'[7]C-Existing'!G141</f>
        <v>0</v>
      </c>
      <c r="H141" s="37">
        <f>'[7]C-Existing'!H141</f>
        <v>0</v>
      </c>
      <c r="I141" s="37">
        <f>'[7]C-Existing'!I141</f>
        <v>0</v>
      </c>
      <c r="J141" s="37">
        <f>'[7]C-Existing'!J141</f>
        <v>0</v>
      </c>
      <c r="K141" s="37">
        <f>'[7]C-Existing'!K141</f>
        <v>0</v>
      </c>
      <c r="L141" s="37">
        <f>'[7]C-Existing'!L141</f>
        <v>0</v>
      </c>
      <c r="M141" s="37">
        <f>'[7]C-Existing'!M141</f>
        <v>0</v>
      </c>
      <c r="N141" s="37">
        <f>'[7]C-Existing'!N141</f>
        <v>0</v>
      </c>
      <c r="O141" s="37">
        <f>'[7]C-Existing'!O141</f>
        <v>0</v>
      </c>
      <c r="P141" s="37">
        <f>'[7]C-Existing'!P141</f>
        <v>0</v>
      </c>
      <c r="Q141" s="37">
        <f>'[7]C-Existing'!Q141</f>
        <v>0</v>
      </c>
      <c r="R141" s="37">
        <f>'[7]C-Existing'!R141</f>
        <v>0</v>
      </c>
      <c r="S141" s="37">
        <f>'[7]C-Existing'!S141</f>
        <v>0</v>
      </c>
      <c r="T141" s="37">
        <f>'[7]C-Existing'!T141</f>
        <v>0</v>
      </c>
      <c r="U141" s="37">
        <f>'[7]C-Existing'!U141</f>
        <v>1</v>
      </c>
      <c r="V141" s="37">
        <f>'[7]C-Existing'!V141</f>
        <v>0</v>
      </c>
      <c r="W141" s="37">
        <f>'[7]C-Existing'!W141</f>
        <v>0</v>
      </c>
      <c r="X141" s="37">
        <f>'[7]C-Existing'!X141</f>
        <v>209</v>
      </c>
      <c r="Y141" s="37">
        <f>'[7]C-Existing'!Y141</f>
        <v>0</v>
      </c>
      <c r="Z141" s="37">
        <f>'[7]C-Existing'!Z141</f>
        <v>0</v>
      </c>
      <c r="AA141" s="37">
        <f>'[7]C-Existing'!AA141</f>
        <v>0</v>
      </c>
      <c r="AB141" s="37">
        <f>'[7]C-Existing'!AB141</f>
        <v>0</v>
      </c>
      <c r="AC141" s="37">
        <f>'[7]C-Existing'!AC141</f>
        <v>0</v>
      </c>
      <c r="AD141" s="37">
        <f>'[7]C-Existing'!AD141</f>
        <v>0</v>
      </c>
      <c r="AE141" s="56">
        <f>'[7]C-Existing'!AE141</f>
        <v>9.6699999999999994E-2</v>
      </c>
      <c r="AF141" s="37">
        <f>'[7]C-Existing'!AF141</f>
        <v>0</v>
      </c>
      <c r="AG141" s="37">
        <f>'[7]C-Existing'!AG141</f>
        <v>0</v>
      </c>
      <c r="AH141" s="37">
        <f>'[7]C-Existing'!AH141</f>
        <v>0</v>
      </c>
      <c r="AI141" s="37">
        <f>'[7]C-Existing'!AI141</f>
        <v>0</v>
      </c>
      <c r="AJ141" s="37">
        <f>'[7]C-Existing'!AJ141</f>
        <v>0</v>
      </c>
      <c r="AK141" s="37">
        <f>'[7]C-Existing'!AK141</f>
        <v>0</v>
      </c>
      <c r="AL141" s="37">
        <f>'[7]C-Existing'!AL141</f>
        <v>0</v>
      </c>
      <c r="AM141" s="37">
        <f>'[7]C-Existing'!AM141</f>
        <v>0</v>
      </c>
      <c r="AN141" s="37">
        <f>'[7]C-Existing'!AN141</f>
        <v>0</v>
      </c>
      <c r="AO141" s="37"/>
      <c r="AP141" s="37"/>
      <c r="AQ141" s="37"/>
      <c r="AR141" s="37"/>
    </row>
    <row r="142" spans="1:44" x14ac:dyDescent="0.2">
      <c r="A142" s="1">
        <f t="shared" si="5"/>
        <v>2</v>
      </c>
      <c r="B142" s="101">
        <f t="shared" si="6"/>
        <v>47177</v>
      </c>
      <c r="C142" s="37">
        <f>'[7]C-Existing'!C142</f>
        <v>0</v>
      </c>
      <c r="D142" s="37">
        <f>'[7]C-Existing'!D142</f>
        <v>164771044.91000003</v>
      </c>
      <c r="E142" s="37">
        <f>'[7]C-Existing'!E142</f>
        <v>0</v>
      </c>
      <c r="F142" s="37">
        <f>'[7]C-Existing'!F142</f>
        <v>0</v>
      </c>
      <c r="G142" s="37">
        <f>'[7]C-Existing'!G142</f>
        <v>0</v>
      </c>
      <c r="H142" s="37">
        <f>'[7]C-Existing'!H142</f>
        <v>0</v>
      </c>
      <c r="I142" s="37">
        <f>'[7]C-Existing'!I142</f>
        <v>0</v>
      </c>
      <c r="J142" s="37">
        <f>'[7]C-Existing'!J142</f>
        <v>0</v>
      </c>
      <c r="K142" s="37">
        <f>'[7]C-Existing'!K142</f>
        <v>0</v>
      </c>
      <c r="L142" s="37">
        <f>'[7]C-Existing'!L142</f>
        <v>0</v>
      </c>
      <c r="M142" s="37">
        <f>'[7]C-Existing'!M142</f>
        <v>0</v>
      </c>
      <c r="N142" s="37">
        <f>'[7]C-Existing'!N142</f>
        <v>0</v>
      </c>
      <c r="O142" s="37">
        <f>'[7]C-Existing'!O142</f>
        <v>0</v>
      </c>
      <c r="P142" s="37">
        <f>'[7]C-Existing'!P142</f>
        <v>0</v>
      </c>
      <c r="Q142" s="37">
        <f>'[7]C-Existing'!Q142</f>
        <v>0</v>
      </c>
      <c r="R142" s="37">
        <f>'[7]C-Existing'!R142</f>
        <v>0</v>
      </c>
      <c r="S142" s="37">
        <f>'[7]C-Existing'!S142</f>
        <v>0</v>
      </c>
      <c r="T142" s="37">
        <f>'[7]C-Existing'!T142</f>
        <v>0</v>
      </c>
      <c r="U142" s="37">
        <f>'[7]C-Existing'!U142</f>
        <v>1</v>
      </c>
      <c r="V142" s="37">
        <f>'[7]C-Existing'!V142</f>
        <v>0</v>
      </c>
      <c r="W142" s="37">
        <f>'[7]C-Existing'!W142</f>
        <v>0</v>
      </c>
      <c r="X142" s="37">
        <f>'[7]C-Existing'!X142</f>
        <v>209</v>
      </c>
      <c r="Y142" s="37">
        <f>'[7]C-Existing'!Y142</f>
        <v>0</v>
      </c>
      <c r="Z142" s="37">
        <f>'[7]C-Existing'!Z142</f>
        <v>0</v>
      </c>
      <c r="AA142" s="37">
        <f>'[7]C-Existing'!AA142</f>
        <v>0</v>
      </c>
      <c r="AB142" s="37">
        <f>'[7]C-Existing'!AB142</f>
        <v>0</v>
      </c>
      <c r="AC142" s="37">
        <f>'[7]C-Existing'!AC142</f>
        <v>0</v>
      </c>
      <c r="AD142" s="37">
        <f>'[7]C-Existing'!AD142</f>
        <v>0</v>
      </c>
      <c r="AE142" s="56">
        <f>'[7]C-Existing'!AE142</f>
        <v>9.6699999999999994E-2</v>
      </c>
      <c r="AF142" s="37">
        <f>'[7]C-Existing'!AF142</f>
        <v>0</v>
      </c>
      <c r="AG142" s="37">
        <f>'[7]C-Existing'!AG142</f>
        <v>0</v>
      </c>
      <c r="AH142" s="37">
        <f>'[7]C-Existing'!AH142</f>
        <v>0</v>
      </c>
      <c r="AI142" s="37">
        <f>'[7]C-Existing'!AI142</f>
        <v>0</v>
      </c>
      <c r="AJ142" s="37">
        <f>'[7]C-Existing'!AJ142</f>
        <v>0</v>
      </c>
      <c r="AK142" s="37">
        <f>'[7]C-Existing'!AK142</f>
        <v>0</v>
      </c>
      <c r="AL142" s="37">
        <f>'[7]C-Existing'!AL142</f>
        <v>0</v>
      </c>
      <c r="AM142" s="37">
        <f>'[7]C-Existing'!AM142</f>
        <v>0</v>
      </c>
      <c r="AN142" s="37">
        <f>'[7]C-Existing'!AN142</f>
        <v>0</v>
      </c>
      <c r="AO142" s="37"/>
      <c r="AP142" s="37"/>
      <c r="AQ142" s="37"/>
      <c r="AR142" s="37"/>
    </row>
    <row r="143" spans="1:44" x14ac:dyDescent="0.2">
      <c r="A143" s="1">
        <f t="shared" si="5"/>
        <v>3</v>
      </c>
      <c r="B143" s="101">
        <f t="shared" si="6"/>
        <v>47208</v>
      </c>
      <c r="C143" s="37">
        <f>'[7]C-Existing'!C143</f>
        <v>0</v>
      </c>
      <c r="D143" s="37">
        <f>'[7]C-Existing'!D143</f>
        <v>164771044.91000003</v>
      </c>
      <c r="E143" s="37">
        <f>'[7]C-Existing'!E143</f>
        <v>0</v>
      </c>
      <c r="F143" s="37">
        <f>'[7]C-Existing'!F143</f>
        <v>0</v>
      </c>
      <c r="G143" s="37">
        <f>'[7]C-Existing'!G143</f>
        <v>0</v>
      </c>
      <c r="H143" s="37">
        <f>'[7]C-Existing'!H143</f>
        <v>0</v>
      </c>
      <c r="I143" s="37">
        <f>'[7]C-Existing'!I143</f>
        <v>0</v>
      </c>
      <c r="J143" s="37">
        <f>'[7]C-Existing'!J143</f>
        <v>0</v>
      </c>
      <c r="K143" s="37">
        <f>'[7]C-Existing'!K143</f>
        <v>0</v>
      </c>
      <c r="L143" s="37">
        <f>'[7]C-Existing'!L143</f>
        <v>0</v>
      </c>
      <c r="M143" s="37">
        <f>'[7]C-Existing'!M143</f>
        <v>0</v>
      </c>
      <c r="N143" s="37">
        <f>'[7]C-Existing'!N143</f>
        <v>0</v>
      </c>
      <c r="O143" s="37">
        <f>'[7]C-Existing'!O143</f>
        <v>0</v>
      </c>
      <c r="P143" s="37">
        <f>'[7]C-Existing'!P143</f>
        <v>0</v>
      </c>
      <c r="Q143" s="37">
        <f>'[7]C-Existing'!Q143</f>
        <v>0</v>
      </c>
      <c r="R143" s="37">
        <f>'[7]C-Existing'!R143</f>
        <v>0</v>
      </c>
      <c r="S143" s="37">
        <f>'[7]C-Existing'!S143</f>
        <v>0</v>
      </c>
      <c r="T143" s="37">
        <f>'[7]C-Existing'!T143</f>
        <v>0</v>
      </c>
      <c r="U143" s="37">
        <f>'[7]C-Existing'!U143</f>
        <v>1</v>
      </c>
      <c r="V143" s="37">
        <f>'[7]C-Existing'!V143</f>
        <v>0</v>
      </c>
      <c r="W143" s="37">
        <f>'[7]C-Existing'!W143</f>
        <v>0</v>
      </c>
      <c r="X143" s="37">
        <f>'[7]C-Existing'!X143</f>
        <v>209</v>
      </c>
      <c r="Y143" s="37">
        <f>'[7]C-Existing'!Y143</f>
        <v>0</v>
      </c>
      <c r="Z143" s="37">
        <f>'[7]C-Existing'!Z143</f>
        <v>0</v>
      </c>
      <c r="AA143" s="37">
        <f>'[7]C-Existing'!AA143</f>
        <v>0</v>
      </c>
      <c r="AB143" s="37">
        <f>'[7]C-Existing'!AB143</f>
        <v>0</v>
      </c>
      <c r="AC143" s="37">
        <f>'[7]C-Existing'!AC143</f>
        <v>0</v>
      </c>
      <c r="AD143" s="37">
        <f>'[7]C-Existing'!AD143</f>
        <v>0</v>
      </c>
      <c r="AE143" s="56">
        <f>'[7]C-Existing'!AE143</f>
        <v>9.6699999999999994E-2</v>
      </c>
      <c r="AF143" s="37">
        <f>'[7]C-Existing'!AF143</f>
        <v>0</v>
      </c>
      <c r="AG143" s="37">
        <f>'[7]C-Existing'!AG143</f>
        <v>0</v>
      </c>
      <c r="AH143" s="37">
        <f>'[7]C-Existing'!AH143</f>
        <v>0</v>
      </c>
      <c r="AI143" s="37">
        <f>'[7]C-Existing'!AI143</f>
        <v>0</v>
      </c>
      <c r="AJ143" s="37">
        <f>'[7]C-Existing'!AJ143</f>
        <v>0</v>
      </c>
      <c r="AK143" s="37">
        <f>'[7]C-Existing'!AK143</f>
        <v>0</v>
      </c>
      <c r="AL143" s="37">
        <f>'[7]C-Existing'!AL143</f>
        <v>0</v>
      </c>
      <c r="AM143" s="37">
        <f>'[7]C-Existing'!AM143</f>
        <v>0</v>
      </c>
      <c r="AN143" s="37">
        <f>'[7]C-Existing'!AN143</f>
        <v>0</v>
      </c>
      <c r="AO143" s="37"/>
      <c r="AP143" s="37"/>
      <c r="AQ143" s="37"/>
      <c r="AR143" s="37"/>
    </row>
    <row r="144" spans="1:44" x14ac:dyDescent="0.2">
      <c r="A144" s="1">
        <f t="shared" si="5"/>
        <v>4</v>
      </c>
      <c r="B144" s="101">
        <f t="shared" si="6"/>
        <v>47238</v>
      </c>
      <c r="C144" s="37">
        <f>'[7]C-Existing'!C144</f>
        <v>0</v>
      </c>
      <c r="D144" s="37">
        <f>'[7]C-Existing'!D144</f>
        <v>164771044.91000003</v>
      </c>
      <c r="E144" s="37">
        <f>'[7]C-Existing'!E144</f>
        <v>0</v>
      </c>
      <c r="F144" s="37">
        <f>'[7]C-Existing'!F144</f>
        <v>0</v>
      </c>
      <c r="G144" s="37">
        <f>'[7]C-Existing'!G144</f>
        <v>0</v>
      </c>
      <c r="H144" s="37">
        <f>'[7]C-Existing'!H144</f>
        <v>0</v>
      </c>
      <c r="I144" s="37">
        <f>'[7]C-Existing'!I144</f>
        <v>0</v>
      </c>
      <c r="J144" s="37">
        <f>'[7]C-Existing'!J144</f>
        <v>0</v>
      </c>
      <c r="K144" s="37">
        <f>'[7]C-Existing'!K144</f>
        <v>0</v>
      </c>
      <c r="L144" s="37">
        <f>'[7]C-Existing'!L144</f>
        <v>0</v>
      </c>
      <c r="M144" s="37">
        <f>'[7]C-Existing'!M144</f>
        <v>0</v>
      </c>
      <c r="N144" s="37">
        <f>'[7]C-Existing'!N144</f>
        <v>0</v>
      </c>
      <c r="O144" s="37">
        <f>'[7]C-Existing'!O144</f>
        <v>0</v>
      </c>
      <c r="P144" s="37">
        <f>'[7]C-Existing'!P144</f>
        <v>0</v>
      </c>
      <c r="Q144" s="37">
        <f>'[7]C-Existing'!Q144</f>
        <v>0</v>
      </c>
      <c r="R144" s="37">
        <f>'[7]C-Existing'!R144</f>
        <v>0</v>
      </c>
      <c r="S144" s="37">
        <f>'[7]C-Existing'!S144</f>
        <v>0</v>
      </c>
      <c r="T144" s="37">
        <f>'[7]C-Existing'!T144</f>
        <v>0</v>
      </c>
      <c r="U144" s="37">
        <f>'[7]C-Existing'!U144</f>
        <v>1</v>
      </c>
      <c r="V144" s="37">
        <f>'[7]C-Existing'!V144</f>
        <v>0</v>
      </c>
      <c r="W144" s="37">
        <f>'[7]C-Existing'!W144</f>
        <v>0</v>
      </c>
      <c r="X144" s="37">
        <f>'[7]C-Existing'!X144</f>
        <v>209</v>
      </c>
      <c r="Y144" s="37">
        <f>'[7]C-Existing'!Y144</f>
        <v>0</v>
      </c>
      <c r="Z144" s="37">
        <f>'[7]C-Existing'!Z144</f>
        <v>0</v>
      </c>
      <c r="AA144" s="37">
        <f>'[7]C-Existing'!AA144</f>
        <v>0</v>
      </c>
      <c r="AB144" s="37">
        <f>'[7]C-Existing'!AB144</f>
        <v>0</v>
      </c>
      <c r="AC144" s="37">
        <f>'[7]C-Existing'!AC144</f>
        <v>0</v>
      </c>
      <c r="AD144" s="37">
        <f>'[7]C-Existing'!AD144</f>
        <v>0</v>
      </c>
      <c r="AE144" s="56">
        <f>'[7]C-Existing'!AE144</f>
        <v>9.6699999999999994E-2</v>
      </c>
      <c r="AF144" s="37">
        <f>'[7]C-Existing'!AF144</f>
        <v>0</v>
      </c>
      <c r="AG144" s="37">
        <f>'[7]C-Existing'!AG144</f>
        <v>0</v>
      </c>
      <c r="AH144" s="37">
        <f>'[7]C-Existing'!AH144</f>
        <v>0</v>
      </c>
      <c r="AI144" s="37">
        <f>'[7]C-Existing'!AI144</f>
        <v>0</v>
      </c>
      <c r="AJ144" s="37">
        <f>'[7]C-Existing'!AJ144</f>
        <v>0</v>
      </c>
      <c r="AK144" s="37">
        <f>'[7]C-Existing'!AK144</f>
        <v>0</v>
      </c>
      <c r="AL144" s="37">
        <f>'[7]C-Existing'!AL144</f>
        <v>0</v>
      </c>
      <c r="AM144" s="37">
        <f>'[7]C-Existing'!AM144</f>
        <v>0</v>
      </c>
      <c r="AN144" s="37">
        <f>'[7]C-Existing'!AN144</f>
        <v>0</v>
      </c>
      <c r="AO144" s="37"/>
      <c r="AP144" s="37"/>
      <c r="AQ144" s="37"/>
      <c r="AR144" s="37"/>
    </row>
    <row r="145" spans="1:44" x14ac:dyDescent="0.2">
      <c r="A145" s="1">
        <f t="shared" si="5"/>
        <v>5</v>
      </c>
      <c r="B145" s="101">
        <f t="shared" si="6"/>
        <v>47269</v>
      </c>
      <c r="C145" s="37">
        <f>'[7]C-Existing'!C145</f>
        <v>0</v>
      </c>
      <c r="D145" s="37">
        <f>'[7]C-Existing'!D145</f>
        <v>164771044.91000003</v>
      </c>
      <c r="E145" s="37">
        <f>'[7]C-Existing'!E145</f>
        <v>0</v>
      </c>
      <c r="F145" s="37">
        <f>'[7]C-Existing'!F145</f>
        <v>0</v>
      </c>
      <c r="G145" s="37">
        <f>'[7]C-Existing'!G145</f>
        <v>0</v>
      </c>
      <c r="H145" s="37">
        <f>'[7]C-Existing'!H145</f>
        <v>0</v>
      </c>
      <c r="I145" s="37">
        <f>'[7]C-Existing'!I145</f>
        <v>0</v>
      </c>
      <c r="J145" s="37">
        <f>'[7]C-Existing'!J145</f>
        <v>0</v>
      </c>
      <c r="K145" s="37">
        <f>'[7]C-Existing'!K145</f>
        <v>0</v>
      </c>
      <c r="L145" s="37">
        <f>'[7]C-Existing'!L145</f>
        <v>0</v>
      </c>
      <c r="M145" s="37">
        <f>'[7]C-Existing'!M145</f>
        <v>0</v>
      </c>
      <c r="N145" s="37">
        <f>'[7]C-Existing'!N145</f>
        <v>0</v>
      </c>
      <c r="O145" s="37">
        <f>'[7]C-Existing'!O145</f>
        <v>0</v>
      </c>
      <c r="P145" s="37">
        <f>'[7]C-Existing'!P145</f>
        <v>0</v>
      </c>
      <c r="Q145" s="37">
        <f>'[7]C-Existing'!Q145</f>
        <v>0</v>
      </c>
      <c r="R145" s="37">
        <f>'[7]C-Existing'!R145</f>
        <v>0</v>
      </c>
      <c r="S145" s="37">
        <f>'[7]C-Existing'!S145</f>
        <v>0</v>
      </c>
      <c r="T145" s="37">
        <f>'[7]C-Existing'!T145</f>
        <v>0</v>
      </c>
      <c r="U145" s="37">
        <f>'[7]C-Existing'!U145</f>
        <v>1</v>
      </c>
      <c r="V145" s="37">
        <f>'[7]C-Existing'!V145</f>
        <v>0</v>
      </c>
      <c r="W145" s="37">
        <f>'[7]C-Existing'!W145</f>
        <v>0</v>
      </c>
      <c r="X145" s="37">
        <f>'[7]C-Existing'!X145</f>
        <v>209</v>
      </c>
      <c r="Y145" s="37">
        <f>'[7]C-Existing'!Y145</f>
        <v>0</v>
      </c>
      <c r="Z145" s="37">
        <f>'[7]C-Existing'!Z145</f>
        <v>0</v>
      </c>
      <c r="AA145" s="37">
        <f>'[7]C-Existing'!AA145</f>
        <v>0</v>
      </c>
      <c r="AB145" s="37">
        <f>'[7]C-Existing'!AB145</f>
        <v>0</v>
      </c>
      <c r="AC145" s="37">
        <f>'[7]C-Existing'!AC145</f>
        <v>0</v>
      </c>
      <c r="AD145" s="37">
        <f>'[7]C-Existing'!AD145</f>
        <v>0</v>
      </c>
      <c r="AE145" s="56">
        <f>'[7]C-Existing'!AE145</f>
        <v>9.6699999999999994E-2</v>
      </c>
      <c r="AF145" s="37">
        <f>'[7]C-Existing'!AF145</f>
        <v>0</v>
      </c>
      <c r="AG145" s="37">
        <f>'[7]C-Existing'!AG145</f>
        <v>0</v>
      </c>
      <c r="AH145" s="37">
        <f>'[7]C-Existing'!AH145</f>
        <v>0</v>
      </c>
      <c r="AI145" s="37">
        <f>'[7]C-Existing'!AI145</f>
        <v>0</v>
      </c>
      <c r="AJ145" s="37">
        <f>'[7]C-Existing'!AJ145</f>
        <v>0</v>
      </c>
      <c r="AK145" s="37">
        <f>'[7]C-Existing'!AK145</f>
        <v>0</v>
      </c>
      <c r="AL145" s="37">
        <f>'[7]C-Existing'!AL145</f>
        <v>0</v>
      </c>
      <c r="AM145" s="37">
        <f>'[7]C-Existing'!AM145</f>
        <v>0</v>
      </c>
      <c r="AN145" s="37">
        <f>'[7]C-Existing'!AN145</f>
        <v>0</v>
      </c>
      <c r="AO145" s="37"/>
      <c r="AP145" s="37"/>
      <c r="AQ145" s="37"/>
      <c r="AR145" s="37"/>
    </row>
    <row r="146" spans="1:44" x14ac:dyDescent="0.2">
      <c r="A146" s="1">
        <f t="shared" si="5"/>
        <v>6</v>
      </c>
      <c r="B146" s="101">
        <f t="shared" si="6"/>
        <v>47299</v>
      </c>
      <c r="C146" s="37">
        <f>'[7]C-Existing'!C146</f>
        <v>0</v>
      </c>
      <c r="D146" s="37">
        <f>'[7]C-Existing'!D146</f>
        <v>164771044.91000003</v>
      </c>
      <c r="E146" s="37">
        <f>'[7]C-Existing'!E146</f>
        <v>0</v>
      </c>
      <c r="F146" s="37">
        <f>'[7]C-Existing'!F146</f>
        <v>0</v>
      </c>
      <c r="G146" s="37">
        <f>'[7]C-Existing'!G146</f>
        <v>0</v>
      </c>
      <c r="H146" s="37">
        <f>'[7]C-Existing'!H146</f>
        <v>0</v>
      </c>
      <c r="I146" s="37">
        <f>'[7]C-Existing'!I146</f>
        <v>0</v>
      </c>
      <c r="J146" s="37">
        <f>'[7]C-Existing'!J146</f>
        <v>0</v>
      </c>
      <c r="K146" s="37">
        <f>'[7]C-Existing'!K146</f>
        <v>0</v>
      </c>
      <c r="L146" s="37">
        <f>'[7]C-Existing'!L146</f>
        <v>0</v>
      </c>
      <c r="M146" s="37">
        <f>'[7]C-Existing'!M146</f>
        <v>0</v>
      </c>
      <c r="N146" s="37">
        <f>'[7]C-Existing'!N146</f>
        <v>0</v>
      </c>
      <c r="O146" s="37">
        <f>'[7]C-Existing'!O146</f>
        <v>0</v>
      </c>
      <c r="P146" s="37">
        <f>'[7]C-Existing'!P146</f>
        <v>0</v>
      </c>
      <c r="Q146" s="37">
        <f>'[7]C-Existing'!Q146</f>
        <v>0</v>
      </c>
      <c r="R146" s="37">
        <f>'[7]C-Existing'!R146</f>
        <v>0</v>
      </c>
      <c r="S146" s="37">
        <f>'[7]C-Existing'!S146</f>
        <v>0</v>
      </c>
      <c r="T146" s="37">
        <f>'[7]C-Existing'!T146</f>
        <v>0</v>
      </c>
      <c r="U146" s="37">
        <f>'[7]C-Existing'!U146</f>
        <v>1</v>
      </c>
      <c r="V146" s="37">
        <f>'[7]C-Existing'!V146</f>
        <v>0</v>
      </c>
      <c r="W146" s="37">
        <f>'[7]C-Existing'!W146</f>
        <v>0</v>
      </c>
      <c r="X146" s="37">
        <f>'[7]C-Existing'!X146</f>
        <v>209</v>
      </c>
      <c r="Y146" s="37">
        <f>'[7]C-Existing'!Y146</f>
        <v>0</v>
      </c>
      <c r="Z146" s="37">
        <f>'[7]C-Existing'!Z146</f>
        <v>0</v>
      </c>
      <c r="AA146" s="37">
        <f>'[7]C-Existing'!AA146</f>
        <v>0</v>
      </c>
      <c r="AB146" s="37">
        <f>'[7]C-Existing'!AB146</f>
        <v>0</v>
      </c>
      <c r="AC146" s="37">
        <f>'[7]C-Existing'!AC146</f>
        <v>0</v>
      </c>
      <c r="AD146" s="37">
        <f>'[7]C-Existing'!AD146</f>
        <v>0</v>
      </c>
      <c r="AE146" s="56">
        <f>'[7]C-Existing'!AE146</f>
        <v>9.6699999999999994E-2</v>
      </c>
      <c r="AF146" s="37">
        <f>'[7]C-Existing'!AF146</f>
        <v>0</v>
      </c>
      <c r="AG146" s="37">
        <f>'[7]C-Existing'!AG146</f>
        <v>0</v>
      </c>
      <c r="AH146" s="37">
        <f>'[7]C-Existing'!AH146</f>
        <v>0</v>
      </c>
      <c r="AI146" s="37">
        <f>'[7]C-Existing'!AI146</f>
        <v>0</v>
      </c>
      <c r="AJ146" s="37">
        <f>'[7]C-Existing'!AJ146</f>
        <v>0</v>
      </c>
      <c r="AK146" s="37">
        <f>'[7]C-Existing'!AK146</f>
        <v>0</v>
      </c>
      <c r="AL146" s="37">
        <f>'[7]C-Existing'!AL146</f>
        <v>0</v>
      </c>
      <c r="AM146" s="37">
        <f>'[7]C-Existing'!AM146</f>
        <v>0</v>
      </c>
      <c r="AN146" s="37">
        <f>'[7]C-Existing'!AN146</f>
        <v>0</v>
      </c>
      <c r="AO146" s="37"/>
      <c r="AP146" s="37"/>
      <c r="AQ146" s="37"/>
      <c r="AR146" s="37"/>
    </row>
    <row r="147" spans="1:44" x14ac:dyDescent="0.2">
      <c r="A147" s="1">
        <f t="shared" si="5"/>
        <v>7</v>
      </c>
      <c r="B147" s="101">
        <f t="shared" si="6"/>
        <v>47330</v>
      </c>
      <c r="C147" s="37">
        <f>'[7]C-Existing'!C147</f>
        <v>0</v>
      </c>
      <c r="D147" s="37">
        <f>'[7]C-Existing'!D147</f>
        <v>164771044.91000003</v>
      </c>
      <c r="E147" s="37">
        <f>'[7]C-Existing'!E147</f>
        <v>0</v>
      </c>
      <c r="F147" s="37">
        <f>'[7]C-Existing'!F147</f>
        <v>0</v>
      </c>
      <c r="G147" s="37">
        <f>'[7]C-Existing'!G147</f>
        <v>0</v>
      </c>
      <c r="H147" s="37">
        <f>'[7]C-Existing'!H147</f>
        <v>0</v>
      </c>
      <c r="I147" s="37">
        <f>'[7]C-Existing'!I147</f>
        <v>0</v>
      </c>
      <c r="J147" s="37">
        <f>'[7]C-Existing'!J147</f>
        <v>0</v>
      </c>
      <c r="K147" s="37">
        <f>'[7]C-Existing'!K147</f>
        <v>0</v>
      </c>
      <c r="L147" s="37">
        <f>'[7]C-Existing'!L147</f>
        <v>0</v>
      </c>
      <c r="M147" s="37">
        <f>'[7]C-Existing'!M147</f>
        <v>0</v>
      </c>
      <c r="N147" s="37">
        <f>'[7]C-Existing'!N147</f>
        <v>0</v>
      </c>
      <c r="O147" s="37">
        <f>'[7]C-Existing'!O147</f>
        <v>0</v>
      </c>
      <c r="P147" s="37">
        <f>'[7]C-Existing'!P147</f>
        <v>0</v>
      </c>
      <c r="Q147" s="37">
        <f>'[7]C-Existing'!Q147</f>
        <v>0</v>
      </c>
      <c r="R147" s="37">
        <f>'[7]C-Existing'!R147</f>
        <v>0</v>
      </c>
      <c r="S147" s="37">
        <f>'[7]C-Existing'!S147</f>
        <v>0</v>
      </c>
      <c r="T147" s="37">
        <f>'[7]C-Existing'!T147</f>
        <v>0</v>
      </c>
      <c r="U147" s="37">
        <f>'[7]C-Existing'!U147</f>
        <v>1</v>
      </c>
      <c r="V147" s="37">
        <f>'[7]C-Existing'!V147</f>
        <v>0</v>
      </c>
      <c r="W147" s="37">
        <f>'[7]C-Existing'!W147</f>
        <v>0</v>
      </c>
      <c r="X147" s="37">
        <f>'[7]C-Existing'!X147</f>
        <v>209</v>
      </c>
      <c r="Y147" s="37">
        <f>'[7]C-Existing'!Y147</f>
        <v>0</v>
      </c>
      <c r="Z147" s="37">
        <f>'[7]C-Existing'!Z147</f>
        <v>0</v>
      </c>
      <c r="AA147" s="37">
        <f>'[7]C-Existing'!AA147</f>
        <v>0</v>
      </c>
      <c r="AB147" s="37">
        <f>'[7]C-Existing'!AB147</f>
        <v>0</v>
      </c>
      <c r="AC147" s="37">
        <f>'[7]C-Existing'!AC147</f>
        <v>0</v>
      </c>
      <c r="AD147" s="37">
        <f>'[7]C-Existing'!AD147</f>
        <v>0</v>
      </c>
      <c r="AE147" s="56">
        <f>'[7]C-Existing'!AE147</f>
        <v>9.6699999999999994E-2</v>
      </c>
      <c r="AF147" s="37">
        <f>'[7]C-Existing'!AF147</f>
        <v>0</v>
      </c>
      <c r="AG147" s="37">
        <f>'[7]C-Existing'!AG147</f>
        <v>0</v>
      </c>
      <c r="AH147" s="37">
        <f>'[7]C-Existing'!AH147</f>
        <v>0</v>
      </c>
      <c r="AI147" s="37">
        <f>'[7]C-Existing'!AI147</f>
        <v>0</v>
      </c>
      <c r="AJ147" s="37">
        <f>'[7]C-Existing'!AJ147</f>
        <v>0</v>
      </c>
      <c r="AK147" s="37">
        <f>'[7]C-Existing'!AK147</f>
        <v>0</v>
      </c>
      <c r="AL147" s="37">
        <f>'[7]C-Existing'!AL147</f>
        <v>0</v>
      </c>
      <c r="AM147" s="37">
        <f>'[7]C-Existing'!AM147</f>
        <v>0</v>
      </c>
      <c r="AN147" s="37">
        <f>'[7]C-Existing'!AN147</f>
        <v>0</v>
      </c>
      <c r="AO147" s="37"/>
      <c r="AP147" s="37"/>
      <c r="AQ147" s="37"/>
      <c r="AR147" s="37"/>
    </row>
    <row r="148" spans="1:44" x14ac:dyDescent="0.2">
      <c r="A148" s="1">
        <f t="shared" si="5"/>
        <v>8</v>
      </c>
      <c r="B148" s="101">
        <f t="shared" si="6"/>
        <v>47361</v>
      </c>
      <c r="C148" s="37">
        <f>'[7]C-Existing'!C148</f>
        <v>0</v>
      </c>
      <c r="D148" s="37">
        <f>'[7]C-Existing'!D148</f>
        <v>164771044.91000003</v>
      </c>
      <c r="E148" s="37">
        <f>'[7]C-Existing'!E148</f>
        <v>0</v>
      </c>
      <c r="F148" s="37">
        <f>'[7]C-Existing'!F148</f>
        <v>0</v>
      </c>
      <c r="G148" s="37">
        <f>'[7]C-Existing'!G148</f>
        <v>0</v>
      </c>
      <c r="H148" s="37">
        <f>'[7]C-Existing'!H148</f>
        <v>0</v>
      </c>
      <c r="I148" s="37">
        <f>'[7]C-Existing'!I148</f>
        <v>0</v>
      </c>
      <c r="J148" s="37">
        <f>'[7]C-Existing'!J148</f>
        <v>0</v>
      </c>
      <c r="K148" s="37">
        <f>'[7]C-Existing'!K148</f>
        <v>0</v>
      </c>
      <c r="L148" s="37">
        <f>'[7]C-Existing'!L148</f>
        <v>0</v>
      </c>
      <c r="M148" s="37">
        <f>'[7]C-Existing'!M148</f>
        <v>0</v>
      </c>
      <c r="N148" s="37">
        <f>'[7]C-Existing'!N148</f>
        <v>0</v>
      </c>
      <c r="O148" s="37">
        <f>'[7]C-Existing'!O148</f>
        <v>0</v>
      </c>
      <c r="P148" s="37">
        <f>'[7]C-Existing'!P148</f>
        <v>0</v>
      </c>
      <c r="Q148" s="37">
        <f>'[7]C-Existing'!Q148</f>
        <v>0</v>
      </c>
      <c r="R148" s="37">
        <f>'[7]C-Existing'!R148</f>
        <v>0</v>
      </c>
      <c r="S148" s="37">
        <f>'[7]C-Existing'!S148</f>
        <v>0</v>
      </c>
      <c r="T148" s="37">
        <f>'[7]C-Existing'!T148</f>
        <v>0</v>
      </c>
      <c r="U148" s="37">
        <f>'[7]C-Existing'!U148</f>
        <v>1</v>
      </c>
      <c r="V148" s="37">
        <f>'[7]C-Existing'!V148</f>
        <v>0</v>
      </c>
      <c r="W148" s="37">
        <f>'[7]C-Existing'!W148</f>
        <v>0</v>
      </c>
      <c r="X148" s="37">
        <f>'[7]C-Existing'!X148</f>
        <v>209</v>
      </c>
      <c r="Y148" s="37">
        <f>'[7]C-Existing'!Y148</f>
        <v>0</v>
      </c>
      <c r="Z148" s="37">
        <f>'[7]C-Existing'!Z148</f>
        <v>0</v>
      </c>
      <c r="AA148" s="37">
        <f>'[7]C-Existing'!AA148</f>
        <v>0</v>
      </c>
      <c r="AB148" s="37">
        <f>'[7]C-Existing'!AB148</f>
        <v>0</v>
      </c>
      <c r="AC148" s="37">
        <f>'[7]C-Existing'!AC148</f>
        <v>0</v>
      </c>
      <c r="AD148" s="37">
        <f>'[7]C-Existing'!AD148</f>
        <v>0</v>
      </c>
      <c r="AE148" s="56">
        <f>'[7]C-Existing'!AE148</f>
        <v>9.6699999999999994E-2</v>
      </c>
      <c r="AF148" s="37">
        <f>'[7]C-Existing'!AF148</f>
        <v>0</v>
      </c>
      <c r="AG148" s="37">
        <f>'[7]C-Existing'!AG148</f>
        <v>0</v>
      </c>
      <c r="AH148" s="37">
        <f>'[7]C-Existing'!AH148</f>
        <v>0</v>
      </c>
      <c r="AI148" s="37">
        <f>'[7]C-Existing'!AI148</f>
        <v>0</v>
      </c>
      <c r="AJ148" s="37">
        <f>'[7]C-Existing'!AJ148</f>
        <v>0</v>
      </c>
      <c r="AK148" s="37">
        <f>'[7]C-Existing'!AK148</f>
        <v>0</v>
      </c>
      <c r="AL148" s="37">
        <f>'[7]C-Existing'!AL148</f>
        <v>0</v>
      </c>
      <c r="AM148" s="37">
        <f>'[7]C-Existing'!AM148</f>
        <v>0</v>
      </c>
      <c r="AN148" s="37">
        <f>'[7]C-Existing'!AN148</f>
        <v>0</v>
      </c>
      <c r="AO148" s="37"/>
      <c r="AP148" s="37"/>
      <c r="AQ148" s="37"/>
      <c r="AR148" s="37"/>
    </row>
    <row r="149" spans="1:44" x14ac:dyDescent="0.2">
      <c r="A149" s="1">
        <f t="shared" si="5"/>
        <v>9</v>
      </c>
      <c r="B149" s="101">
        <f t="shared" si="6"/>
        <v>47391</v>
      </c>
      <c r="C149" s="37">
        <f>'[7]C-Existing'!C149</f>
        <v>0</v>
      </c>
      <c r="D149" s="37">
        <f>'[7]C-Existing'!D149</f>
        <v>164771044.91000003</v>
      </c>
      <c r="E149" s="37">
        <f>'[7]C-Existing'!E149</f>
        <v>0</v>
      </c>
      <c r="F149" s="37">
        <f>'[7]C-Existing'!F149</f>
        <v>0</v>
      </c>
      <c r="G149" s="37">
        <f>'[7]C-Existing'!G149</f>
        <v>0</v>
      </c>
      <c r="H149" s="37">
        <f>'[7]C-Existing'!H149</f>
        <v>0</v>
      </c>
      <c r="I149" s="37">
        <f>'[7]C-Existing'!I149</f>
        <v>0</v>
      </c>
      <c r="J149" s="37">
        <f>'[7]C-Existing'!J149</f>
        <v>0</v>
      </c>
      <c r="K149" s="37">
        <f>'[7]C-Existing'!K149</f>
        <v>0</v>
      </c>
      <c r="L149" s="37">
        <f>'[7]C-Existing'!L149</f>
        <v>0</v>
      </c>
      <c r="M149" s="37">
        <f>'[7]C-Existing'!M149</f>
        <v>0</v>
      </c>
      <c r="N149" s="37">
        <f>'[7]C-Existing'!N149</f>
        <v>0</v>
      </c>
      <c r="O149" s="37">
        <f>'[7]C-Existing'!O149</f>
        <v>0</v>
      </c>
      <c r="P149" s="37">
        <f>'[7]C-Existing'!P149</f>
        <v>0</v>
      </c>
      <c r="Q149" s="37">
        <f>'[7]C-Existing'!Q149</f>
        <v>0</v>
      </c>
      <c r="R149" s="37">
        <f>'[7]C-Existing'!R149</f>
        <v>0</v>
      </c>
      <c r="S149" s="37">
        <f>'[7]C-Existing'!S149</f>
        <v>0</v>
      </c>
      <c r="T149" s="37">
        <f>'[7]C-Existing'!T149</f>
        <v>0</v>
      </c>
      <c r="U149" s="37">
        <f>'[7]C-Existing'!U149</f>
        <v>1</v>
      </c>
      <c r="V149" s="37">
        <f>'[7]C-Existing'!V149</f>
        <v>0</v>
      </c>
      <c r="W149" s="37">
        <f>'[7]C-Existing'!W149</f>
        <v>0</v>
      </c>
      <c r="X149" s="37">
        <f>'[7]C-Existing'!X149</f>
        <v>209</v>
      </c>
      <c r="Y149" s="37">
        <f>'[7]C-Existing'!Y149</f>
        <v>0</v>
      </c>
      <c r="Z149" s="37">
        <f>'[7]C-Existing'!Z149</f>
        <v>0</v>
      </c>
      <c r="AA149" s="37">
        <f>'[7]C-Existing'!AA149</f>
        <v>0</v>
      </c>
      <c r="AB149" s="37">
        <f>'[7]C-Existing'!AB149</f>
        <v>0</v>
      </c>
      <c r="AC149" s="37">
        <f>'[7]C-Existing'!AC149</f>
        <v>0</v>
      </c>
      <c r="AD149" s="37">
        <f>'[7]C-Existing'!AD149</f>
        <v>0</v>
      </c>
      <c r="AE149" s="56">
        <f>'[7]C-Existing'!AE149</f>
        <v>9.6699999999999994E-2</v>
      </c>
      <c r="AF149" s="37">
        <f>'[7]C-Existing'!AF149</f>
        <v>0</v>
      </c>
      <c r="AG149" s="37">
        <f>'[7]C-Existing'!AG149</f>
        <v>0</v>
      </c>
      <c r="AH149" s="37">
        <f>'[7]C-Existing'!AH149</f>
        <v>0</v>
      </c>
      <c r="AI149" s="37">
        <f>'[7]C-Existing'!AI149</f>
        <v>0</v>
      </c>
      <c r="AJ149" s="37">
        <f>'[7]C-Existing'!AJ149</f>
        <v>0</v>
      </c>
      <c r="AK149" s="37">
        <f>'[7]C-Existing'!AK149</f>
        <v>0</v>
      </c>
      <c r="AL149" s="37">
        <f>'[7]C-Existing'!AL149</f>
        <v>0</v>
      </c>
      <c r="AM149" s="37">
        <f>'[7]C-Existing'!AM149</f>
        <v>0</v>
      </c>
      <c r="AN149" s="37">
        <f>'[7]C-Existing'!AN149</f>
        <v>0</v>
      </c>
      <c r="AO149" s="37"/>
      <c r="AP149" s="37"/>
      <c r="AQ149" s="37"/>
      <c r="AR149" s="37"/>
    </row>
    <row r="150" spans="1:44" x14ac:dyDescent="0.2">
      <c r="A150" s="1">
        <f t="shared" si="5"/>
        <v>10</v>
      </c>
      <c r="B150" s="101">
        <f t="shared" si="6"/>
        <v>47422</v>
      </c>
      <c r="C150" s="37">
        <f>'[7]C-Existing'!C150</f>
        <v>0</v>
      </c>
      <c r="D150" s="37">
        <f>'[7]C-Existing'!D150</f>
        <v>164771044.91000003</v>
      </c>
      <c r="E150" s="37">
        <f>'[7]C-Existing'!E150</f>
        <v>0</v>
      </c>
      <c r="F150" s="37">
        <f>'[7]C-Existing'!F150</f>
        <v>0</v>
      </c>
      <c r="G150" s="37">
        <f>'[7]C-Existing'!G150</f>
        <v>0</v>
      </c>
      <c r="H150" s="37">
        <f>'[7]C-Existing'!H150</f>
        <v>0</v>
      </c>
      <c r="I150" s="37">
        <f>'[7]C-Existing'!I150</f>
        <v>0</v>
      </c>
      <c r="J150" s="37">
        <f>'[7]C-Existing'!J150</f>
        <v>0</v>
      </c>
      <c r="K150" s="37">
        <f>'[7]C-Existing'!K150</f>
        <v>0</v>
      </c>
      <c r="L150" s="37">
        <f>'[7]C-Existing'!L150</f>
        <v>0</v>
      </c>
      <c r="M150" s="37">
        <f>'[7]C-Existing'!M150</f>
        <v>0</v>
      </c>
      <c r="N150" s="37">
        <f>'[7]C-Existing'!N150</f>
        <v>0</v>
      </c>
      <c r="O150" s="37">
        <f>'[7]C-Existing'!O150</f>
        <v>0</v>
      </c>
      <c r="P150" s="37">
        <f>'[7]C-Existing'!P150</f>
        <v>0</v>
      </c>
      <c r="Q150" s="37">
        <f>'[7]C-Existing'!Q150</f>
        <v>0</v>
      </c>
      <c r="R150" s="37">
        <f>'[7]C-Existing'!R150</f>
        <v>0</v>
      </c>
      <c r="S150" s="37">
        <f>'[7]C-Existing'!S150</f>
        <v>0</v>
      </c>
      <c r="T150" s="37">
        <f>'[7]C-Existing'!T150</f>
        <v>0</v>
      </c>
      <c r="U150" s="37">
        <f>'[7]C-Existing'!U150</f>
        <v>1</v>
      </c>
      <c r="V150" s="37">
        <f>'[7]C-Existing'!V150</f>
        <v>0</v>
      </c>
      <c r="W150" s="37">
        <f>'[7]C-Existing'!W150</f>
        <v>0</v>
      </c>
      <c r="X150" s="37">
        <f>'[7]C-Existing'!X150</f>
        <v>209</v>
      </c>
      <c r="Y150" s="37">
        <f>'[7]C-Existing'!Y150</f>
        <v>0</v>
      </c>
      <c r="Z150" s="37">
        <f>'[7]C-Existing'!Z150</f>
        <v>0</v>
      </c>
      <c r="AA150" s="37">
        <f>'[7]C-Existing'!AA150</f>
        <v>0</v>
      </c>
      <c r="AB150" s="37">
        <f>'[7]C-Existing'!AB150</f>
        <v>0</v>
      </c>
      <c r="AC150" s="37">
        <f>'[7]C-Existing'!AC150</f>
        <v>0</v>
      </c>
      <c r="AD150" s="37">
        <f>'[7]C-Existing'!AD150</f>
        <v>0</v>
      </c>
      <c r="AE150" s="56">
        <f>'[7]C-Existing'!AE150</f>
        <v>9.6699999999999994E-2</v>
      </c>
      <c r="AF150" s="37">
        <f>'[7]C-Existing'!AF150</f>
        <v>0</v>
      </c>
      <c r="AG150" s="37">
        <f>'[7]C-Existing'!AG150</f>
        <v>0</v>
      </c>
      <c r="AH150" s="37">
        <f>'[7]C-Existing'!AH150</f>
        <v>0</v>
      </c>
      <c r="AI150" s="37">
        <f>'[7]C-Existing'!AI150</f>
        <v>0</v>
      </c>
      <c r="AJ150" s="37">
        <f>'[7]C-Existing'!AJ150</f>
        <v>0</v>
      </c>
      <c r="AK150" s="37">
        <f>'[7]C-Existing'!AK150</f>
        <v>0</v>
      </c>
      <c r="AL150" s="37">
        <f>'[7]C-Existing'!AL150</f>
        <v>0</v>
      </c>
      <c r="AM150" s="37">
        <f>'[7]C-Existing'!AM150</f>
        <v>0</v>
      </c>
      <c r="AN150" s="37">
        <f>'[7]C-Existing'!AN150</f>
        <v>0</v>
      </c>
      <c r="AO150" s="37"/>
      <c r="AP150" s="37"/>
      <c r="AQ150" s="37"/>
      <c r="AR150" s="37"/>
    </row>
    <row r="151" spans="1:44" x14ac:dyDescent="0.2">
      <c r="A151" s="1">
        <f t="shared" si="5"/>
        <v>11</v>
      </c>
      <c r="B151" s="101">
        <f t="shared" si="6"/>
        <v>47452</v>
      </c>
      <c r="C151" s="37">
        <f>'[7]C-Existing'!C151</f>
        <v>0</v>
      </c>
      <c r="D151" s="37">
        <f>'[7]C-Existing'!D151</f>
        <v>164771044.91000003</v>
      </c>
      <c r="E151" s="37">
        <f>'[7]C-Existing'!E151</f>
        <v>0</v>
      </c>
      <c r="F151" s="37">
        <f>'[7]C-Existing'!F151</f>
        <v>0</v>
      </c>
      <c r="G151" s="37">
        <f>'[7]C-Existing'!G151</f>
        <v>0</v>
      </c>
      <c r="H151" s="37">
        <f>'[7]C-Existing'!H151</f>
        <v>0</v>
      </c>
      <c r="I151" s="37">
        <f>'[7]C-Existing'!I151</f>
        <v>0</v>
      </c>
      <c r="J151" s="37">
        <f>'[7]C-Existing'!J151</f>
        <v>0</v>
      </c>
      <c r="K151" s="37">
        <f>'[7]C-Existing'!K151</f>
        <v>0</v>
      </c>
      <c r="L151" s="37">
        <f>'[7]C-Existing'!L151</f>
        <v>0</v>
      </c>
      <c r="M151" s="37">
        <f>'[7]C-Existing'!M151</f>
        <v>0</v>
      </c>
      <c r="N151" s="37">
        <f>'[7]C-Existing'!N151</f>
        <v>0</v>
      </c>
      <c r="O151" s="37">
        <f>'[7]C-Existing'!O151</f>
        <v>0</v>
      </c>
      <c r="P151" s="37">
        <f>'[7]C-Existing'!P151</f>
        <v>0</v>
      </c>
      <c r="Q151" s="37">
        <f>'[7]C-Existing'!Q151</f>
        <v>0</v>
      </c>
      <c r="R151" s="37">
        <f>'[7]C-Existing'!R151</f>
        <v>0</v>
      </c>
      <c r="S151" s="37">
        <f>'[7]C-Existing'!S151</f>
        <v>0</v>
      </c>
      <c r="T151" s="37">
        <f>'[7]C-Existing'!T151</f>
        <v>0</v>
      </c>
      <c r="U151" s="37">
        <f>'[7]C-Existing'!U151</f>
        <v>1</v>
      </c>
      <c r="V151" s="37">
        <f>'[7]C-Existing'!V151</f>
        <v>0</v>
      </c>
      <c r="W151" s="37">
        <f>'[7]C-Existing'!W151</f>
        <v>0</v>
      </c>
      <c r="X151" s="37">
        <f>'[7]C-Existing'!X151</f>
        <v>209</v>
      </c>
      <c r="Y151" s="37">
        <f>'[7]C-Existing'!Y151</f>
        <v>0</v>
      </c>
      <c r="Z151" s="37">
        <f>'[7]C-Existing'!Z151</f>
        <v>0</v>
      </c>
      <c r="AA151" s="37">
        <f>'[7]C-Existing'!AA151</f>
        <v>0</v>
      </c>
      <c r="AB151" s="37">
        <f>'[7]C-Existing'!AB151</f>
        <v>0</v>
      </c>
      <c r="AC151" s="37">
        <f>'[7]C-Existing'!AC151</f>
        <v>0</v>
      </c>
      <c r="AD151" s="37">
        <f>'[7]C-Existing'!AD151</f>
        <v>0</v>
      </c>
      <c r="AE151" s="56">
        <f>'[7]C-Existing'!AE151</f>
        <v>9.6699999999999994E-2</v>
      </c>
      <c r="AF151" s="37">
        <f>'[7]C-Existing'!AF151</f>
        <v>0</v>
      </c>
      <c r="AG151" s="37">
        <f>'[7]C-Existing'!AG151</f>
        <v>0</v>
      </c>
      <c r="AH151" s="37">
        <f>'[7]C-Existing'!AH151</f>
        <v>0</v>
      </c>
      <c r="AI151" s="37">
        <f>'[7]C-Existing'!AI151</f>
        <v>0</v>
      </c>
      <c r="AJ151" s="37">
        <f>'[7]C-Existing'!AJ151</f>
        <v>0</v>
      </c>
      <c r="AK151" s="37">
        <f>'[7]C-Existing'!AK151</f>
        <v>0</v>
      </c>
      <c r="AL151" s="37">
        <f>'[7]C-Existing'!AL151</f>
        <v>0</v>
      </c>
      <c r="AM151" s="37">
        <f>'[7]C-Existing'!AM151</f>
        <v>0</v>
      </c>
      <c r="AN151" s="37">
        <f>'[7]C-Existing'!AN151</f>
        <v>0</v>
      </c>
      <c r="AO151" s="37"/>
      <c r="AP151" s="37"/>
      <c r="AQ151" s="37"/>
      <c r="AR151" s="37"/>
    </row>
    <row r="152" spans="1:44" x14ac:dyDescent="0.2">
      <c r="A152" s="1">
        <f t="shared" si="5"/>
        <v>12</v>
      </c>
      <c r="B152" s="101">
        <f t="shared" si="6"/>
        <v>47483</v>
      </c>
      <c r="C152" s="37">
        <f>'[7]C-Existing'!C152</f>
        <v>0</v>
      </c>
      <c r="D152" s="37">
        <f>'[7]C-Existing'!D152</f>
        <v>164771044.91000003</v>
      </c>
      <c r="E152" s="37">
        <f>'[7]C-Existing'!E152</f>
        <v>0</v>
      </c>
      <c r="F152" s="37">
        <f>'[7]C-Existing'!F152</f>
        <v>0</v>
      </c>
      <c r="G152" s="37">
        <f>'[7]C-Existing'!G152</f>
        <v>0</v>
      </c>
      <c r="H152" s="37">
        <f>'[7]C-Existing'!H152</f>
        <v>0</v>
      </c>
      <c r="I152" s="37">
        <f>'[7]C-Existing'!I152</f>
        <v>0</v>
      </c>
      <c r="J152" s="37">
        <f>'[7]C-Existing'!J152</f>
        <v>0</v>
      </c>
      <c r="K152" s="37">
        <f>'[7]C-Existing'!K152</f>
        <v>0</v>
      </c>
      <c r="L152" s="37">
        <f>'[7]C-Existing'!L152</f>
        <v>0</v>
      </c>
      <c r="M152" s="37">
        <f>'[7]C-Existing'!M152</f>
        <v>0</v>
      </c>
      <c r="N152" s="37">
        <f>'[7]C-Existing'!N152</f>
        <v>0</v>
      </c>
      <c r="O152" s="37">
        <f>'[7]C-Existing'!O152</f>
        <v>0</v>
      </c>
      <c r="P152" s="37">
        <f>'[7]C-Existing'!P152</f>
        <v>0</v>
      </c>
      <c r="Q152" s="37">
        <f>'[7]C-Existing'!Q152</f>
        <v>0</v>
      </c>
      <c r="R152" s="37">
        <f>'[7]C-Existing'!R152</f>
        <v>0</v>
      </c>
      <c r="S152" s="37">
        <f>'[7]C-Existing'!S152</f>
        <v>0</v>
      </c>
      <c r="T152" s="37">
        <f>'[7]C-Existing'!T152</f>
        <v>0</v>
      </c>
      <c r="U152" s="37">
        <f>'[7]C-Existing'!U152</f>
        <v>1</v>
      </c>
      <c r="V152" s="37">
        <f>'[7]C-Existing'!V152</f>
        <v>0</v>
      </c>
      <c r="W152" s="37">
        <f>'[7]C-Existing'!W152</f>
        <v>0</v>
      </c>
      <c r="X152" s="37">
        <f>'[7]C-Existing'!X152</f>
        <v>209</v>
      </c>
      <c r="Y152" s="37">
        <f>'[7]C-Existing'!Y152</f>
        <v>0</v>
      </c>
      <c r="Z152" s="37">
        <f>'[7]C-Existing'!Z152</f>
        <v>0</v>
      </c>
      <c r="AA152" s="37">
        <f>'[7]C-Existing'!AA152</f>
        <v>0</v>
      </c>
      <c r="AB152" s="37">
        <f>'[7]C-Existing'!AB152</f>
        <v>0</v>
      </c>
      <c r="AC152" s="37">
        <f>'[7]C-Existing'!AC152</f>
        <v>0</v>
      </c>
      <c r="AD152" s="37">
        <f>'[7]C-Existing'!AD152</f>
        <v>0</v>
      </c>
      <c r="AE152" s="56">
        <f>'[7]C-Existing'!AE152</f>
        <v>9.6699999999999994E-2</v>
      </c>
      <c r="AF152" s="37">
        <f>'[7]C-Existing'!AF152</f>
        <v>0</v>
      </c>
      <c r="AG152" s="37">
        <f>'[7]C-Existing'!AG152</f>
        <v>0</v>
      </c>
      <c r="AH152" s="37">
        <f>'[7]C-Existing'!AH152</f>
        <v>0</v>
      </c>
      <c r="AI152" s="37">
        <f>'[7]C-Existing'!AI152</f>
        <v>0</v>
      </c>
      <c r="AJ152" s="37">
        <f>'[7]C-Existing'!AJ152</f>
        <v>0</v>
      </c>
      <c r="AK152" s="37">
        <f>'[7]C-Existing'!AK152</f>
        <v>0</v>
      </c>
      <c r="AL152" s="37">
        <f>'[7]C-Existing'!AL152</f>
        <v>0</v>
      </c>
      <c r="AM152" s="37">
        <f>'[7]C-Existing'!AM152</f>
        <v>0</v>
      </c>
      <c r="AN152" s="37">
        <f>'[7]C-Existing'!AN152</f>
        <v>0</v>
      </c>
      <c r="AO152" s="37"/>
      <c r="AP152" s="37"/>
      <c r="AQ152" s="37"/>
      <c r="AR152" s="37"/>
    </row>
    <row r="153" spans="1:44" x14ac:dyDescent="0.2">
      <c r="A153" s="1">
        <f t="shared" si="5"/>
        <v>1</v>
      </c>
      <c r="B153" s="101">
        <f t="shared" si="6"/>
        <v>47514</v>
      </c>
      <c r="C153" s="37">
        <f>'[7]C-Existing'!C153</f>
        <v>0</v>
      </c>
      <c r="D153" s="37">
        <f>'[7]C-Existing'!D153</f>
        <v>164771044.91000003</v>
      </c>
      <c r="E153" s="37">
        <f>'[7]C-Existing'!E153</f>
        <v>0</v>
      </c>
      <c r="F153" s="37">
        <f>'[7]C-Existing'!F153</f>
        <v>0</v>
      </c>
      <c r="G153" s="37">
        <f>'[7]C-Existing'!G153</f>
        <v>0</v>
      </c>
      <c r="H153" s="37">
        <f>'[7]C-Existing'!H153</f>
        <v>0</v>
      </c>
      <c r="I153" s="37">
        <f>'[7]C-Existing'!I153</f>
        <v>0</v>
      </c>
      <c r="J153" s="37">
        <f>'[7]C-Existing'!J153</f>
        <v>0</v>
      </c>
      <c r="K153" s="37">
        <f>'[7]C-Existing'!K153</f>
        <v>0</v>
      </c>
      <c r="L153" s="37">
        <f>'[7]C-Existing'!L153</f>
        <v>0</v>
      </c>
      <c r="M153" s="37">
        <f>'[7]C-Existing'!M153</f>
        <v>0</v>
      </c>
      <c r="N153" s="37">
        <f>'[7]C-Existing'!N153</f>
        <v>0</v>
      </c>
      <c r="O153" s="37">
        <f>'[7]C-Existing'!O153</f>
        <v>0</v>
      </c>
      <c r="P153" s="37">
        <f>'[7]C-Existing'!P153</f>
        <v>0</v>
      </c>
      <c r="Q153" s="37">
        <f>'[7]C-Existing'!Q153</f>
        <v>0</v>
      </c>
      <c r="R153" s="37">
        <f>'[7]C-Existing'!R153</f>
        <v>0</v>
      </c>
      <c r="S153" s="37">
        <f>'[7]C-Existing'!S153</f>
        <v>0</v>
      </c>
      <c r="T153" s="37">
        <f>'[7]C-Existing'!T153</f>
        <v>0</v>
      </c>
      <c r="U153" s="37">
        <f>'[7]C-Existing'!U153</f>
        <v>1</v>
      </c>
      <c r="V153" s="37">
        <f>'[7]C-Existing'!V153</f>
        <v>0</v>
      </c>
      <c r="W153" s="37">
        <f>'[7]C-Existing'!W153</f>
        <v>0</v>
      </c>
      <c r="X153" s="37">
        <f>'[7]C-Existing'!X153</f>
        <v>209</v>
      </c>
      <c r="Y153" s="37">
        <f>'[7]C-Existing'!Y153</f>
        <v>0</v>
      </c>
      <c r="Z153" s="37">
        <f>'[7]C-Existing'!Z153</f>
        <v>0</v>
      </c>
      <c r="AA153" s="37">
        <f>'[7]C-Existing'!AA153</f>
        <v>0</v>
      </c>
      <c r="AB153" s="37">
        <f>'[7]C-Existing'!AB153</f>
        <v>0</v>
      </c>
      <c r="AC153" s="37">
        <f>'[7]C-Existing'!AC153</f>
        <v>0</v>
      </c>
      <c r="AD153" s="37">
        <f>'[7]C-Existing'!AD153</f>
        <v>0</v>
      </c>
      <c r="AE153" s="56">
        <f>'[7]C-Existing'!AE153</f>
        <v>9.6699999999999994E-2</v>
      </c>
      <c r="AF153" s="37">
        <f>'[7]C-Existing'!AF153</f>
        <v>0</v>
      </c>
      <c r="AG153" s="37">
        <f>'[7]C-Existing'!AG153</f>
        <v>0</v>
      </c>
      <c r="AH153" s="37">
        <f>'[7]C-Existing'!AH153</f>
        <v>0</v>
      </c>
      <c r="AI153" s="37">
        <f>'[7]C-Existing'!AI153</f>
        <v>0</v>
      </c>
      <c r="AJ153" s="37">
        <f>'[7]C-Existing'!AJ153</f>
        <v>0</v>
      </c>
      <c r="AK153" s="37">
        <f>'[7]C-Existing'!AK153</f>
        <v>0</v>
      </c>
      <c r="AL153" s="37">
        <f>'[7]C-Existing'!AL153</f>
        <v>0</v>
      </c>
      <c r="AM153" s="37">
        <f>'[7]C-Existing'!AM153</f>
        <v>0</v>
      </c>
      <c r="AN153" s="37">
        <f>'[7]C-Existing'!AN153</f>
        <v>0</v>
      </c>
      <c r="AO153" s="37"/>
      <c r="AP153" s="37"/>
      <c r="AQ153" s="37"/>
      <c r="AR153" s="37"/>
    </row>
    <row r="154" spans="1:44" x14ac:dyDescent="0.2">
      <c r="A154" s="1">
        <f t="shared" si="5"/>
        <v>2</v>
      </c>
      <c r="B154" s="101">
        <f t="shared" si="6"/>
        <v>47542</v>
      </c>
      <c r="C154" s="37">
        <f>'[7]C-Existing'!C154</f>
        <v>0</v>
      </c>
      <c r="D154" s="37">
        <f>'[7]C-Existing'!D154</f>
        <v>164771044.91000003</v>
      </c>
      <c r="E154" s="37">
        <f>'[7]C-Existing'!E154</f>
        <v>0</v>
      </c>
      <c r="F154" s="37">
        <f>'[7]C-Existing'!F154</f>
        <v>0</v>
      </c>
      <c r="G154" s="37">
        <f>'[7]C-Existing'!G154</f>
        <v>0</v>
      </c>
      <c r="H154" s="37">
        <f>'[7]C-Existing'!H154</f>
        <v>0</v>
      </c>
      <c r="I154" s="37">
        <f>'[7]C-Existing'!I154</f>
        <v>0</v>
      </c>
      <c r="J154" s="37">
        <f>'[7]C-Existing'!J154</f>
        <v>0</v>
      </c>
      <c r="K154" s="37">
        <f>'[7]C-Existing'!K154</f>
        <v>0</v>
      </c>
      <c r="L154" s="37">
        <f>'[7]C-Existing'!L154</f>
        <v>0</v>
      </c>
      <c r="M154" s="37">
        <f>'[7]C-Existing'!M154</f>
        <v>0</v>
      </c>
      <c r="N154" s="37">
        <f>'[7]C-Existing'!N154</f>
        <v>0</v>
      </c>
      <c r="O154" s="37">
        <f>'[7]C-Existing'!O154</f>
        <v>0</v>
      </c>
      <c r="P154" s="37">
        <f>'[7]C-Existing'!P154</f>
        <v>0</v>
      </c>
      <c r="Q154" s="37">
        <f>'[7]C-Existing'!Q154</f>
        <v>0</v>
      </c>
      <c r="R154" s="37">
        <f>'[7]C-Existing'!R154</f>
        <v>0</v>
      </c>
      <c r="S154" s="37">
        <f>'[7]C-Existing'!S154</f>
        <v>0</v>
      </c>
      <c r="T154" s="37">
        <f>'[7]C-Existing'!T154</f>
        <v>0</v>
      </c>
      <c r="U154" s="37">
        <f>'[7]C-Existing'!U154</f>
        <v>1</v>
      </c>
      <c r="V154" s="37">
        <f>'[7]C-Existing'!V154</f>
        <v>0</v>
      </c>
      <c r="W154" s="37">
        <f>'[7]C-Existing'!W154</f>
        <v>0</v>
      </c>
      <c r="X154" s="37">
        <f>'[7]C-Existing'!X154</f>
        <v>209</v>
      </c>
      <c r="Y154" s="37">
        <f>'[7]C-Existing'!Y154</f>
        <v>0</v>
      </c>
      <c r="Z154" s="37">
        <f>'[7]C-Existing'!Z154</f>
        <v>0</v>
      </c>
      <c r="AA154" s="37">
        <f>'[7]C-Existing'!AA154</f>
        <v>0</v>
      </c>
      <c r="AB154" s="37">
        <f>'[7]C-Existing'!AB154</f>
        <v>0</v>
      </c>
      <c r="AC154" s="37">
        <f>'[7]C-Existing'!AC154</f>
        <v>0</v>
      </c>
      <c r="AD154" s="37">
        <f>'[7]C-Existing'!AD154</f>
        <v>0</v>
      </c>
      <c r="AE154" s="56">
        <f>'[7]C-Existing'!AE154</f>
        <v>9.6699999999999994E-2</v>
      </c>
      <c r="AF154" s="37">
        <f>'[7]C-Existing'!AF154</f>
        <v>0</v>
      </c>
      <c r="AG154" s="37">
        <f>'[7]C-Existing'!AG154</f>
        <v>0</v>
      </c>
      <c r="AH154" s="37">
        <f>'[7]C-Existing'!AH154</f>
        <v>0</v>
      </c>
      <c r="AI154" s="37">
        <f>'[7]C-Existing'!AI154</f>
        <v>0</v>
      </c>
      <c r="AJ154" s="37">
        <f>'[7]C-Existing'!AJ154</f>
        <v>0</v>
      </c>
      <c r="AK154" s="37">
        <f>'[7]C-Existing'!AK154</f>
        <v>0</v>
      </c>
      <c r="AL154" s="37">
        <f>'[7]C-Existing'!AL154</f>
        <v>0</v>
      </c>
      <c r="AM154" s="37">
        <f>'[7]C-Existing'!AM154</f>
        <v>0</v>
      </c>
      <c r="AN154" s="37">
        <f>'[7]C-Existing'!AN154</f>
        <v>0</v>
      </c>
      <c r="AO154" s="37"/>
      <c r="AP154" s="37"/>
      <c r="AQ154" s="37"/>
      <c r="AR154" s="37"/>
    </row>
    <row r="155" spans="1:44" x14ac:dyDescent="0.2">
      <c r="A155" s="1">
        <f t="shared" si="5"/>
        <v>3</v>
      </c>
      <c r="B155" s="101">
        <f t="shared" si="6"/>
        <v>47573</v>
      </c>
      <c r="C155" s="37">
        <f>'[7]C-Existing'!C155</f>
        <v>0</v>
      </c>
      <c r="D155" s="37">
        <f>'[7]C-Existing'!D155</f>
        <v>164771044.91000003</v>
      </c>
      <c r="E155" s="37">
        <f>'[7]C-Existing'!E155</f>
        <v>0</v>
      </c>
      <c r="F155" s="37">
        <f>'[7]C-Existing'!F155</f>
        <v>0</v>
      </c>
      <c r="G155" s="37">
        <f>'[7]C-Existing'!G155</f>
        <v>0</v>
      </c>
      <c r="H155" s="37">
        <f>'[7]C-Existing'!H155</f>
        <v>0</v>
      </c>
      <c r="I155" s="37">
        <f>'[7]C-Existing'!I155</f>
        <v>0</v>
      </c>
      <c r="J155" s="37">
        <f>'[7]C-Existing'!J155</f>
        <v>0</v>
      </c>
      <c r="K155" s="37">
        <f>'[7]C-Existing'!K155</f>
        <v>0</v>
      </c>
      <c r="L155" s="37">
        <f>'[7]C-Existing'!L155</f>
        <v>0</v>
      </c>
      <c r="M155" s="37">
        <f>'[7]C-Existing'!M155</f>
        <v>0</v>
      </c>
      <c r="N155" s="37">
        <f>'[7]C-Existing'!N155</f>
        <v>0</v>
      </c>
      <c r="O155" s="37">
        <f>'[7]C-Existing'!O155</f>
        <v>0</v>
      </c>
      <c r="P155" s="37">
        <f>'[7]C-Existing'!P155</f>
        <v>0</v>
      </c>
      <c r="Q155" s="37">
        <f>'[7]C-Existing'!Q155</f>
        <v>0</v>
      </c>
      <c r="R155" s="37">
        <f>'[7]C-Existing'!R155</f>
        <v>0</v>
      </c>
      <c r="S155" s="37">
        <f>'[7]C-Existing'!S155</f>
        <v>0</v>
      </c>
      <c r="T155" s="37">
        <f>'[7]C-Existing'!T155</f>
        <v>0</v>
      </c>
      <c r="U155" s="37">
        <f>'[7]C-Existing'!U155</f>
        <v>1</v>
      </c>
      <c r="V155" s="37">
        <f>'[7]C-Existing'!V155</f>
        <v>0</v>
      </c>
      <c r="W155" s="37">
        <f>'[7]C-Existing'!W155</f>
        <v>0</v>
      </c>
      <c r="X155" s="37">
        <f>'[7]C-Existing'!X155</f>
        <v>209</v>
      </c>
      <c r="Y155" s="37">
        <f>'[7]C-Existing'!Y155</f>
        <v>0</v>
      </c>
      <c r="Z155" s="37">
        <f>'[7]C-Existing'!Z155</f>
        <v>0</v>
      </c>
      <c r="AA155" s="37">
        <f>'[7]C-Existing'!AA155</f>
        <v>0</v>
      </c>
      <c r="AB155" s="37">
        <f>'[7]C-Existing'!AB155</f>
        <v>0</v>
      </c>
      <c r="AC155" s="37">
        <f>'[7]C-Existing'!AC155</f>
        <v>0</v>
      </c>
      <c r="AD155" s="37">
        <f>'[7]C-Existing'!AD155</f>
        <v>0</v>
      </c>
      <c r="AE155" s="56">
        <f>'[7]C-Existing'!AE155</f>
        <v>9.6699999999999994E-2</v>
      </c>
      <c r="AF155" s="37">
        <f>'[7]C-Existing'!AF155</f>
        <v>0</v>
      </c>
      <c r="AG155" s="37">
        <f>'[7]C-Existing'!AG155</f>
        <v>0</v>
      </c>
      <c r="AH155" s="37">
        <f>'[7]C-Existing'!AH155</f>
        <v>0</v>
      </c>
      <c r="AI155" s="37">
        <f>'[7]C-Existing'!AI155</f>
        <v>0</v>
      </c>
      <c r="AJ155" s="37">
        <f>'[7]C-Existing'!AJ155</f>
        <v>0</v>
      </c>
      <c r="AK155" s="37">
        <f>'[7]C-Existing'!AK155</f>
        <v>0</v>
      </c>
      <c r="AL155" s="37">
        <f>'[7]C-Existing'!AL155</f>
        <v>0</v>
      </c>
      <c r="AM155" s="37">
        <f>'[7]C-Existing'!AM155</f>
        <v>0</v>
      </c>
      <c r="AN155" s="37">
        <f>'[7]C-Existing'!AN155</f>
        <v>0</v>
      </c>
      <c r="AO155" s="37"/>
      <c r="AP155" s="37"/>
      <c r="AQ155" s="37"/>
      <c r="AR155" s="37"/>
    </row>
    <row r="156" spans="1:44" x14ac:dyDescent="0.2">
      <c r="A156" s="1">
        <f t="shared" si="5"/>
        <v>4</v>
      </c>
      <c r="B156" s="101">
        <f t="shared" si="6"/>
        <v>47603</v>
      </c>
      <c r="C156" s="37">
        <f>'[7]C-Existing'!C156</f>
        <v>0</v>
      </c>
      <c r="D156" s="37">
        <f>'[7]C-Existing'!D156</f>
        <v>164771044.91000003</v>
      </c>
      <c r="E156" s="37">
        <f>'[7]C-Existing'!E156</f>
        <v>0</v>
      </c>
      <c r="F156" s="37">
        <f>'[7]C-Existing'!F156</f>
        <v>0</v>
      </c>
      <c r="G156" s="37">
        <f>'[7]C-Existing'!G156</f>
        <v>0</v>
      </c>
      <c r="H156" s="37">
        <f>'[7]C-Existing'!H156</f>
        <v>0</v>
      </c>
      <c r="I156" s="37">
        <f>'[7]C-Existing'!I156</f>
        <v>0</v>
      </c>
      <c r="J156" s="37">
        <f>'[7]C-Existing'!J156</f>
        <v>0</v>
      </c>
      <c r="K156" s="37">
        <f>'[7]C-Existing'!K156</f>
        <v>0</v>
      </c>
      <c r="L156" s="37">
        <f>'[7]C-Existing'!L156</f>
        <v>0</v>
      </c>
      <c r="M156" s="37">
        <f>'[7]C-Existing'!M156</f>
        <v>0</v>
      </c>
      <c r="N156" s="37">
        <f>'[7]C-Existing'!N156</f>
        <v>0</v>
      </c>
      <c r="O156" s="37">
        <f>'[7]C-Existing'!O156</f>
        <v>0</v>
      </c>
      <c r="P156" s="37">
        <f>'[7]C-Existing'!P156</f>
        <v>0</v>
      </c>
      <c r="Q156" s="37">
        <f>'[7]C-Existing'!Q156</f>
        <v>0</v>
      </c>
      <c r="R156" s="37">
        <f>'[7]C-Existing'!R156</f>
        <v>0</v>
      </c>
      <c r="S156" s="37">
        <f>'[7]C-Existing'!S156</f>
        <v>0</v>
      </c>
      <c r="T156" s="37">
        <f>'[7]C-Existing'!T156</f>
        <v>0</v>
      </c>
      <c r="U156" s="37">
        <f>'[7]C-Existing'!U156</f>
        <v>1</v>
      </c>
      <c r="V156" s="37">
        <f>'[7]C-Existing'!V156</f>
        <v>0</v>
      </c>
      <c r="W156" s="37">
        <f>'[7]C-Existing'!W156</f>
        <v>0</v>
      </c>
      <c r="X156" s="37">
        <f>'[7]C-Existing'!X156</f>
        <v>209</v>
      </c>
      <c r="Y156" s="37">
        <f>'[7]C-Existing'!Y156</f>
        <v>0</v>
      </c>
      <c r="Z156" s="37">
        <f>'[7]C-Existing'!Z156</f>
        <v>0</v>
      </c>
      <c r="AA156" s="37">
        <f>'[7]C-Existing'!AA156</f>
        <v>0</v>
      </c>
      <c r="AB156" s="37">
        <f>'[7]C-Existing'!AB156</f>
        <v>0</v>
      </c>
      <c r="AC156" s="37">
        <f>'[7]C-Existing'!AC156</f>
        <v>0</v>
      </c>
      <c r="AD156" s="37">
        <f>'[7]C-Existing'!AD156</f>
        <v>0</v>
      </c>
      <c r="AE156" s="56">
        <f>'[7]C-Existing'!AE156</f>
        <v>9.6699999999999994E-2</v>
      </c>
      <c r="AF156" s="37">
        <f>'[7]C-Existing'!AF156</f>
        <v>0</v>
      </c>
      <c r="AG156" s="37">
        <f>'[7]C-Existing'!AG156</f>
        <v>0</v>
      </c>
      <c r="AH156" s="37">
        <f>'[7]C-Existing'!AH156</f>
        <v>0</v>
      </c>
      <c r="AI156" s="37">
        <f>'[7]C-Existing'!AI156</f>
        <v>0</v>
      </c>
      <c r="AJ156" s="37">
        <f>'[7]C-Existing'!AJ156</f>
        <v>0</v>
      </c>
      <c r="AK156" s="37">
        <f>'[7]C-Existing'!AK156</f>
        <v>0</v>
      </c>
      <c r="AL156" s="37">
        <f>'[7]C-Existing'!AL156</f>
        <v>0</v>
      </c>
      <c r="AM156" s="37">
        <f>'[7]C-Existing'!AM156</f>
        <v>0</v>
      </c>
      <c r="AN156" s="37">
        <f>'[7]C-Existing'!AN156</f>
        <v>0</v>
      </c>
      <c r="AO156" s="37"/>
      <c r="AP156" s="37"/>
      <c r="AQ156" s="37"/>
      <c r="AR156" s="37"/>
    </row>
    <row r="157" spans="1:44" x14ac:dyDescent="0.2">
      <c r="A157" s="1">
        <f t="shared" si="5"/>
        <v>5</v>
      </c>
      <c r="B157" s="101">
        <f t="shared" si="6"/>
        <v>47634</v>
      </c>
      <c r="C157" s="37">
        <f>'[7]C-Existing'!C157</f>
        <v>0</v>
      </c>
      <c r="D157" s="37">
        <f>'[7]C-Existing'!D157</f>
        <v>164771044.91000003</v>
      </c>
      <c r="E157" s="37">
        <f>'[7]C-Existing'!E157</f>
        <v>0</v>
      </c>
      <c r="F157" s="37">
        <f>'[7]C-Existing'!F157</f>
        <v>0</v>
      </c>
      <c r="G157" s="37">
        <f>'[7]C-Existing'!G157</f>
        <v>0</v>
      </c>
      <c r="H157" s="37">
        <f>'[7]C-Existing'!H157</f>
        <v>0</v>
      </c>
      <c r="I157" s="37">
        <f>'[7]C-Existing'!I157</f>
        <v>0</v>
      </c>
      <c r="J157" s="37">
        <f>'[7]C-Existing'!J157</f>
        <v>0</v>
      </c>
      <c r="K157" s="37">
        <f>'[7]C-Existing'!K157</f>
        <v>0</v>
      </c>
      <c r="L157" s="37">
        <f>'[7]C-Existing'!L157</f>
        <v>0</v>
      </c>
      <c r="M157" s="37">
        <f>'[7]C-Existing'!M157</f>
        <v>0</v>
      </c>
      <c r="N157" s="37">
        <f>'[7]C-Existing'!N157</f>
        <v>0</v>
      </c>
      <c r="O157" s="37">
        <f>'[7]C-Existing'!O157</f>
        <v>0</v>
      </c>
      <c r="P157" s="37">
        <f>'[7]C-Existing'!P157</f>
        <v>0</v>
      </c>
      <c r="Q157" s="37">
        <f>'[7]C-Existing'!Q157</f>
        <v>0</v>
      </c>
      <c r="R157" s="37">
        <f>'[7]C-Existing'!R157</f>
        <v>0</v>
      </c>
      <c r="S157" s="37">
        <f>'[7]C-Existing'!S157</f>
        <v>0</v>
      </c>
      <c r="T157" s="37">
        <f>'[7]C-Existing'!T157</f>
        <v>0</v>
      </c>
      <c r="U157" s="37">
        <f>'[7]C-Existing'!U157</f>
        <v>1</v>
      </c>
      <c r="V157" s="37">
        <f>'[7]C-Existing'!V157</f>
        <v>0</v>
      </c>
      <c r="W157" s="37">
        <f>'[7]C-Existing'!W157</f>
        <v>0</v>
      </c>
      <c r="X157" s="37">
        <f>'[7]C-Existing'!X157</f>
        <v>209</v>
      </c>
      <c r="Y157" s="37">
        <f>'[7]C-Existing'!Y157</f>
        <v>0</v>
      </c>
      <c r="Z157" s="37">
        <f>'[7]C-Existing'!Z157</f>
        <v>0</v>
      </c>
      <c r="AA157" s="37">
        <f>'[7]C-Existing'!AA157</f>
        <v>0</v>
      </c>
      <c r="AB157" s="37">
        <f>'[7]C-Existing'!AB157</f>
        <v>0</v>
      </c>
      <c r="AC157" s="37">
        <f>'[7]C-Existing'!AC157</f>
        <v>0</v>
      </c>
      <c r="AD157" s="37">
        <f>'[7]C-Existing'!AD157</f>
        <v>0</v>
      </c>
      <c r="AE157" s="56">
        <f>'[7]C-Existing'!AE157</f>
        <v>9.6699999999999994E-2</v>
      </c>
      <c r="AF157" s="37">
        <f>'[7]C-Existing'!AF157</f>
        <v>0</v>
      </c>
      <c r="AG157" s="37">
        <f>'[7]C-Existing'!AG157</f>
        <v>0</v>
      </c>
      <c r="AH157" s="37">
        <f>'[7]C-Existing'!AH157</f>
        <v>0</v>
      </c>
      <c r="AI157" s="37">
        <f>'[7]C-Existing'!AI157</f>
        <v>0</v>
      </c>
      <c r="AJ157" s="37">
        <f>'[7]C-Existing'!AJ157</f>
        <v>0</v>
      </c>
      <c r="AK157" s="37">
        <f>'[7]C-Existing'!AK157</f>
        <v>0</v>
      </c>
      <c r="AL157" s="37">
        <f>'[7]C-Existing'!AL157</f>
        <v>0</v>
      </c>
      <c r="AM157" s="37">
        <f>'[7]C-Existing'!AM157</f>
        <v>0</v>
      </c>
      <c r="AN157" s="37">
        <f>'[7]C-Existing'!AN157</f>
        <v>0</v>
      </c>
      <c r="AO157" s="37"/>
      <c r="AP157" s="37"/>
      <c r="AQ157" s="37"/>
      <c r="AR157" s="37"/>
    </row>
    <row r="158" spans="1:44" x14ac:dyDescent="0.2">
      <c r="A158" s="1">
        <f t="shared" si="5"/>
        <v>6</v>
      </c>
      <c r="B158" s="101">
        <f t="shared" si="6"/>
        <v>47664</v>
      </c>
      <c r="C158" s="37">
        <f>'[7]C-Existing'!C158</f>
        <v>0</v>
      </c>
      <c r="D158" s="37">
        <f>'[7]C-Existing'!D158</f>
        <v>164771044.91000003</v>
      </c>
      <c r="E158" s="37">
        <f>'[7]C-Existing'!E158</f>
        <v>0</v>
      </c>
      <c r="F158" s="37">
        <f>'[7]C-Existing'!F158</f>
        <v>0</v>
      </c>
      <c r="G158" s="37">
        <f>'[7]C-Existing'!G158</f>
        <v>0</v>
      </c>
      <c r="H158" s="37">
        <f>'[7]C-Existing'!H158</f>
        <v>0</v>
      </c>
      <c r="I158" s="37">
        <f>'[7]C-Existing'!I158</f>
        <v>0</v>
      </c>
      <c r="J158" s="37">
        <f>'[7]C-Existing'!J158</f>
        <v>0</v>
      </c>
      <c r="K158" s="37">
        <f>'[7]C-Existing'!K158</f>
        <v>0</v>
      </c>
      <c r="L158" s="37">
        <f>'[7]C-Existing'!L158</f>
        <v>0</v>
      </c>
      <c r="M158" s="37">
        <f>'[7]C-Existing'!M158</f>
        <v>0</v>
      </c>
      <c r="N158" s="37">
        <f>'[7]C-Existing'!N158</f>
        <v>0</v>
      </c>
      <c r="O158" s="37">
        <f>'[7]C-Existing'!O158</f>
        <v>0</v>
      </c>
      <c r="P158" s="37">
        <f>'[7]C-Existing'!P158</f>
        <v>0</v>
      </c>
      <c r="Q158" s="37">
        <f>'[7]C-Existing'!Q158</f>
        <v>0</v>
      </c>
      <c r="R158" s="37">
        <f>'[7]C-Existing'!R158</f>
        <v>0</v>
      </c>
      <c r="S158" s="37">
        <f>'[7]C-Existing'!S158</f>
        <v>0</v>
      </c>
      <c r="T158" s="37">
        <f>'[7]C-Existing'!T158</f>
        <v>0</v>
      </c>
      <c r="U158" s="37">
        <f>'[7]C-Existing'!U158</f>
        <v>1</v>
      </c>
      <c r="V158" s="37">
        <f>'[7]C-Existing'!V158</f>
        <v>0</v>
      </c>
      <c r="W158" s="37">
        <f>'[7]C-Existing'!W158</f>
        <v>0</v>
      </c>
      <c r="X158" s="37" t="e">
        <f>'[7]C-Existing'!X158</f>
        <v>#N/A</v>
      </c>
      <c r="Y158" s="37">
        <f>'[7]C-Existing'!Y158</f>
        <v>0</v>
      </c>
      <c r="Z158" s="37">
        <f>'[7]C-Existing'!Z158</f>
        <v>0</v>
      </c>
      <c r="AA158" s="37">
        <f>'[7]C-Existing'!AA158</f>
        <v>0</v>
      </c>
      <c r="AB158" s="37">
        <f>'[7]C-Existing'!AB158</f>
        <v>0</v>
      </c>
      <c r="AC158" s="37">
        <f>'[7]C-Existing'!AC158</f>
        <v>0</v>
      </c>
      <c r="AD158" s="37">
        <f>'[7]C-Existing'!AD158</f>
        <v>0</v>
      </c>
      <c r="AE158" s="56">
        <f>'[7]C-Existing'!AE158</f>
        <v>9.6699999999999994E-2</v>
      </c>
      <c r="AF158" s="37">
        <f>'[7]C-Existing'!AF158</f>
        <v>0</v>
      </c>
      <c r="AG158" s="37">
        <f>'[7]C-Existing'!AG158</f>
        <v>0</v>
      </c>
      <c r="AH158" s="37">
        <f>'[7]C-Existing'!AH158</f>
        <v>0</v>
      </c>
      <c r="AI158" s="37">
        <f>'[7]C-Existing'!AI158</f>
        <v>0</v>
      </c>
      <c r="AJ158" s="37">
        <f>'[7]C-Existing'!AJ158</f>
        <v>0</v>
      </c>
      <c r="AK158" s="37">
        <f>'[7]C-Existing'!AK158</f>
        <v>0</v>
      </c>
      <c r="AL158" s="37">
        <f>'[7]C-Existing'!AL158</f>
        <v>0</v>
      </c>
      <c r="AM158" s="37">
        <f>'[7]C-Existing'!AM158</f>
        <v>0</v>
      </c>
      <c r="AN158" s="37">
        <f>'[7]C-Existing'!AN158</f>
        <v>0</v>
      </c>
      <c r="AO158" s="37"/>
      <c r="AP158" s="37"/>
      <c r="AQ158" s="37"/>
      <c r="AR158" s="37"/>
    </row>
    <row r="159" spans="1:44" x14ac:dyDescent="0.2">
      <c r="A159" s="1">
        <f t="shared" si="5"/>
        <v>7</v>
      </c>
      <c r="B159" s="101">
        <f t="shared" si="6"/>
        <v>47695</v>
      </c>
      <c r="C159" s="37">
        <f>'[7]C-Existing'!C159</f>
        <v>0</v>
      </c>
      <c r="D159" s="37">
        <f>'[7]C-Existing'!D159</f>
        <v>164771044.91000003</v>
      </c>
      <c r="E159" s="37">
        <f>'[7]C-Existing'!E159</f>
        <v>0</v>
      </c>
      <c r="F159" s="37">
        <f>'[7]C-Existing'!F159</f>
        <v>0</v>
      </c>
      <c r="G159" s="37">
        <f>'[7]C-Existing'!G159</f>
        <v>0</v>
      </c>
      <c r="H159" s="37">
        <f>'[7]C-Existing'!H159</f>
        <v>0</v>
      </c>
      <c r="I159" s="37">
        <f>'[7]C-Existing'!I159</f>
        <v>0</v>
      </c>
      <c r="J159" s="37">
        <f>'[7]C-Existing'!J159</f>
        <v>0</v>
      </c>
      <c r="K159" s="37">
        <f>'[7]C-Existing'!K159</f>
        <v>0</v>
      </c>
      <c r="L159" s="37">
        <f>'[7]C-Existing'!L159</f>
        <v>0</v>
      </c>
      <c r="M159" s="37">
        <f>'[7]C-Existing'!M159</f>
        <v>0</v>
      </c>
      <c r="N159" s="37">
        <f>'[7]C-Existing'!N159</f>
        <v>0</v>
      </c>
      <c r="O159" s="37">
        <f>'[7]C-Existing'!O159</f>
        <v>0</v>
      </c>
      <c r="P159" s="37">
        <f>'[7]C-Existing'!P159</f>
        <v>0</v>
      </c>
      <c r="Q159" s="37">
        <f>'[7]C-Existing'!Q159</f>
        <v>0</v>
      </c>
      <c r="R159" s="37">
        <f>'[7]C-Existing'!R159</f>
        <v>0</v>
      </c>
      <c r="S159" s="37">
        <f>'[7]C-Existing'!S159</f>
        <v>0</v>
      </c>
      <c r="T159" s="37">
        <f>'[7]C-Existing'!T159</f>
        <v>0</v>
      </c>
      <c r="U159" s="37">
        <f>'[7]C-Existing'!U159</f>
        <v>1</v>
      </c>
      <c r="V159" s="37">
        <f>'[7]C-Existing'!V159</f>
        <v>0</v>
      </c>
      <c r="W159" s="37">
        <f>'[7]C-Existing'!W159</f>
        <v>0</v>
      </c>
      <c r="X159" s="37" t="e">
        <f>'[7]C-Existing'!X159</f>
        <v>#N/A</v>
      </c>
      <c r="Y159" s="37">
        <f>'[7]C-Existing'!Y159</f>
        <v>0</v>
      </c>
      <c r="Z159" s="37">
        <f>'[7]C-Existing'!Z159</f>
        <v>0</v>
      </c>
      <c r="AA159" s="37">
        <f>'[7]C-Existing'!AA159</f>
        <v>0</v>
      </c>
      <c r="AB159" s="37">
        <f>'[7]C-Existing'!AB159</f>
        <v>0</v>
      </c>
      <c r="AC159" s="37">
        <f>'[7]C-Existing'!AC159</f>
        <v>0</v>
      </c>
      <c r="AD159" s="37">
        <f>'[7]C-Existing'!AD159</f>
        <v>0</v>
      </c>
      <c r="AE159" s="56">
        <f>'[7]C-Existing'!AE159</f>
        <v>9.6699999999999994E-2</v>
      </c>
      <c r="AF159" s="37">
        <f>'[7]C-Existing'!AF159</f>
        <v>0</v>
      </c>
      <c r="AG159" s="37">
        <f>'[7]C-Existing'!AG159</f>
        <v>0</v>
      </c>
      <c r="AH159" s="37">
        <f>'[7]C-Existing'!AH159</f>
        <v>0</v>
      </c>
      <c r="AI159" s="37">
        <f>'[7]C-Existing'!AI159</f>
        <v>0</v>
      </c>
      <c r="AJ159" s="37">
        <f>'[7]C-Existing'!AJ159</f>
        <v>0</v>
      </c>
      <c r="AK159" s="37">
        <f>'[7]C-Existing'!AK159</f>
        <v>0</v>
      </c>
      <c r="AL159" s="37">
        <f>'[7]C-Existing'!AL159</f>
        <v>0</v>
      </c>
      <c r="AM159" s="37">
        <f>'[7]C-Existing'!AM159</f>
        <v>0</v>
      </c>
      <c r="AN159" s="37">
        <f>'[7]C-Existing'!AN159</f>
        <v>0</v>
      </c>
      <c r="AO159" s="37"/>
      <c r="AP159" s="37"/>
      <c r="AQ159" s="37"/>
      <c r="AR159" s="37"/>
    </row>
    <row r="160" spans="1:44" x14ac:dyDescent="0.2">
      <c r="A160" s="1">
        <f t="shared" si="5"/>
        <v>8</v>
      </c>
      <c r="B160" s="101">
        <f t="shared" si="6"/>
        <v>47726</v>
      </c>
      <c r="C160" s="37">
        <f>'[7]C-Existing'!C160</f>
        <v>0</v>
      </c>
      <c r="D160" s="37">
        <f>'[7]C-Existing'!D160</f>
        <v>164771044.91000003</v>
      </c>
      <c r="E160" s="37">
        <f>'[7]C-Existing'!E160</f>
        <v>0</v>
      </c>
      <c r="F160" s="37">
        <f>'[7]C-Existing'!F160</f>
        <v>0</v>
      </c>
      <c r="G160" s="37">
        <f>'[7]C-Existing'!G160</f>
        <v>0</v>
      </c>
      <c r="H160" s="37">
        <f>'[7]C-Existing'!H160</f>
        <v>0</v>
      </c>
      <c r="I160" s="37">
        <f>'[7]C-Existing'!I160</f>
        <v>0</v>
      </c>
      <c r="J160" s="37">
        <f>'[7]C-Existing'!J160</f>
        <v>0</v>
      </c>
      <c r="K160" s="37">
        <f>'[7]C-Existing'!K160</f>
        <v>0</v>
      </c>
      <c r="L160" s="37">
        <f>'[7]C-Existing'!L160</f>
        <v>0</v>
      </c>
      <c r="M160" s="37">
        <f>'[7]C-Existing'!M160</f>
        <v>0</v>
      </c>
      <c r="N160" s="37">
        <f>'[7]C-Existing'!N160</f>
        <v>0</v>
      </c>
      <c r="O160" s="37">
        <f>'[7]C-Existing'!O160</f>
        <v>0</v>
      </c>
      <c r="P160" s="37">
        <f>'[7]C-Existing'!P160</f>
        <v>0</v>
      </c>
      <c r="Q160" s="37">
        <f>'[7]C-Existing'!Q160</f>
        <v>0</v>
      </c>
      <c r="R160" s="37">
        <f>'[7]C-Existing'!R160</f>
        <v>0</v>
      </c>
      <c r="S160" s="37">
        <f>'[7]C-Existing'!S160</f>
        <v>0</v>
      </c>
      <c r="T160" s="37">
        <f>'[7]C-Existing'!T160</f>
        <v>0</v>
      </c>
      <c r="U160" s="37">
        <f>'[7]C-Existing'!U160</f>
        <v>1</v>
      </c>
      <c r="V160" s="37">
        <f>'[7]C-Existing'!V160</f>
        <v>0</v>
      </c>
      <c r="W160" s="37">
        <f>'[7]C-Existing'!W160</f>
        <v>0</v>
      </c>
      <c r="X160" s="37" t="e">
        <f>'[7]C-Existing'!X160</f>
        <v>#N/A</v>
      </c>
      <c r="Y160" s="37">
        <f>'[7]C-Existing'!Y160</f>
        <v>0</v>
      </c>
      <c r="Z160" s="37">
        <f>'[7]C-Existing'!Z160</f>
        <v>0</v>
      </c>
      <c r="AA160" s="37">
        <f>'[7]C-Existing'!AA160</f>
        <v>0</v>
      </c>
      <c r="AB160" s="37">
        <f>'[7]C-Existing'!AB160</f>
        <v>0</v>
      </c>
      <c r="AC160" s="37">
        <f>'[7]C-Existing'!AC160</f>
        <v>0</v>
      </c>
      <c r="AD160" s="37">
        <f>'[7]C-Existing'!AD160</f>
        <v>0</v>
      </c>
      <c r="AE160" s="56">
        <f>'[7]C-Existing'!AE160</f>
        <v>9.6699999999999994E-2</v>
      </c>
      <c r="AF160" s="37">
        <f>'[7]C-Existing'!AF160</f>
        <v>0</v>
      </c>
      <c r="AG160" s="37">
        <f>'[7]C-Existing'!AG160</f>
        <v>0</v>
      </c>
      <c r="AH160" s="37">
        <f>'[7]C-Existing'!AH160</f>
        <v>0</v>
      </c>
      <c r="AI160" s="37">
        <f>'[7]C-Existing'!AI160</f>
        <v>0</v>
      </c>
      <c r="AJ160" s="37">
        <f>'[7]C-Existing'!AJ160</f>
        <v>0</v>
      </c>
      <c r="AK160" s="37">
        <f>'[7]C-Existing'!AK160</f>
        <v>0</v>
      </c>
      <c r="AL160" s="37">
        <f>'[7]C-Existing'!AL160</f>
        <v>0</v>
      </c>
      <c r="AM160" s="37">
        <f>'[7]C-Existing'!AM160</f>
        <v>0</v>
      </c>
      <c r="AN160" s="37">
        <f>'[7]C-Existing'!AN160</f>
        <v>0</v>
      </c>
      <c r="AO160" s="37"/>
      <c r="AP160" s="37"/>
      <c r="AQ160" s="37"/>
      <c r="AR160" s="37"/>
    </row>
    <row r="161" spans="1:44" x14ac:dyDescent="0.2">
      <c r="A161" s="1">
        <f t="shared" si="5"/>
        <v>9</v>
      </c>
      <c r="B161" s="101">
        <f t="shared" si="6"/>
        <v>47756</v>
      </c>
      <c r="C161" s="37">
        <f>'[7]C-Existing'!C161</f>
        <v>0</v>
      </c>
      <c r="D161" s="37">
        <f>'[7]C-Existing'!D161</f>
        <v>164771044.91000003</v>
      </c>
      <c r="E161" s="37">
        <f>'[7]C-Existing'!E161</f>
        <v>0</v>
      </c>
      <c r="F161" s="37">
        <f>'[7]C-Existing'!F161</f>
        <v>0</v>
      </c>
      <c r="G161" s="37">
        <f>'[7]C-Existing'!G161</f>
        <v>0</v>
      </c>
      <c r="H161" s="37">
        <f>'[7]C-Existing'!H161</f>
        <v>0</v>
      </c>
      <c r="I161" s="37">
        <f>'[7]C-Existing'!I161</f>
        <v>0</v>
      </c>
      <c r="J161" s="37">
        <f>'[7]C-Existing'!J161</f>
        <v>0</v>
      </c>
      <c r="K161" s="37">
        <f>'[7]C-Existing'!K161</f>
        <v>0</v>
      </c>
      <c r="L161" s="37">
        <f>'[7]C-Existing'!L161</f>
        <v>0</v>
      </c>
      <c r="M161" s="37">
        <f>'[7]C-Existing'!M161</f>
        <v>0</v>
      </c>
      <c r="N161" s="37">
        <f>'[7]C-Existing'!N161</f>
        <v>0</v>
      </c>
      <c r="O161" s="37">
        <f>'[7]C-Existing'!O161</f>
        <v>0</v>
      </c>
      <c r="P161" s="37">
        <f>'[7]C-Existing'!P161</f>
        <v>0</v>
      </c>
      <c r="Q161" s="37">
        <f>'[7]C-Existing'!Q161</f>
        <v>0</v>
      </c>
      <c r="R161" s="37">
        <f>'[7]C-Existing'!R161</f>
        <v>0</v>
      </c>
      <c r="S161" s="37">
        <f>'[7]C-Existing'!S161</f>
        <v>0</v>
      </c>
      <c r="T161" s="37">
        <f>'[7]C-Existing'!T161</f>
        <v>0</v>
      </c>
      <c r="U161" s="37">
        <f>'[7]C-Existing'!U161</f>
        <v>1</v>
      </c>
      <c r="V161" s="37">
        <f>'[7]C-Existing'!V161</f>
        <v>0</v>
      </c>
      <c r="W161" s="37">
        <f>'[7]C-Existing'!W161</f>
        <v>0</v>
      </c>
      <c r="X161" s="37" t="e">
        <f>'[7]C-Existing'!X161</f>
        <v>#N/A</v>
      </c>
      <c r="Y161" s="37">
        <f>'[7]C-Existing'!Y161</f>
        <v>0</v>
      </c>
      <c r="Z161" s="37">
        <f>'[7]C-Existing'!Z161</f>
        <v>0</v>
      </c>
      <c r="AA161" s="37">
        <f>'[7]C-Existing'!AA161</f>
        <v>0</v>
      </c>
      <c r="AB161" s="37">
        <f>'[7]C-Existing'!AB161</f>
        <v>0</v>
      </c>
      <c r="AC161" s="37">
        <f>'[7]C-Existing'!AC161</f>
        <v>0</v>
      </c>
      <c r="AD161" s="37">
        <f>'[7]C-Existing'!AD161</f>
        <v>0</v>
      </c>
      <c r="AE161" s="56">
        <f>'[7]C-Existing'!AE161</f>
        <v>9.6699999999999994E-2</v>
      </c>
      <c r="AF161" s="37">
        <f>'[7]C-Existing'!AF161</f>
        <v>0</v>
      </c>
      <c r="AG161" s="37">
        <f>'[7]C-Existing'!AG161</f>
        <v>0</v>
      </c>
      <c r="AH161" s="37">
        <f>'[7]C-Existing'!AH161</f>
        <v>0</v>
      </c>
      <c r="AI161" s="37">
        <f>'[7]C-Existing'!AI161</f>
        <v>0</v>
      </c>
      <c r="AJ161" s="37">
        <f>'[7]C-Existing'!AJ161</f>
        <v>0</v>
      </c>
      <c r="AK161" s="37">
        <f>'[7]C-Existing'!AK161</f>
        <v>0</v>
      </c>
      <c r="AL161" s="37">
        <f>'[7]C-Existing'!AL161</f>
        <v>0</v>
      </c>
      <c r="AM161" s="37">
        <f>'[7]C-Existing'!AM161</f>
        <v>0</v>
      </c>
      <c r="AN161" s="37">
        <f>'[7]C-Existing'!AN161</f>
        <v>0</v>
      </c>
      <c r="AO161" s="37"/>
      <c r="AP161" s="37"/>
      <c r="AQ161" s="37"/>
      <c r="AR161" s="37"/>
    </row>
    <row r="162" spans="1:44" x14ac:dyDescent="0.2">
      <c r="A162" s="1">
        <f t="shared" si="5"/>
        <v>10</v>
      </c>
      <c r="B162" s="101">
        <f t="shared" si="6"/>
        <v>47787</v>
      </c>
      <c r="C162" s="37">
        <f>'[7]C-Existing'!C162</f>
        <v>0</v>
      </c>
      <c r="D162" s="37">
        <f>'[7]C-Existing'!D162</f>
        <v>164771044.91000003</v>
      </c>
      <c r="E162" s="37">
        <f>'[7]C-Existing'!E162</f>
        <v>0</v>
      </c>
      <c r="F162" s="37">
        <f>'[7]C-Existing'!F162</f>
        <v>0</v>
      </c>
      <c r="G162" s="37">
        <f>'[7]C-Existing'!G162</f>
        <v>0</v>
      </c>
      <c r="H162" s="37">
        <f>'[7]C-Existing'!H162</f>
        <v>0</v>
      </c>
      <c r="I162" s="37">
        <f>'[7]C-Existing'!I162</f>
        <v>0</v>
      </c>
      <c r="J162" s="37">
        <f>'[7]C-Existing'!J162</f>
        <v>0</v>
      </c>
      <c r="K162" s="37">
        <f>'[7]C-Existing'!K162</f>
        <v>0</v>
      </c>
      <c r="L162" s="37">
        <f>'[7]C-Existing'!L162</f>
        <v>0</v>
      </c>
      <c r="M162" s="37">
        <f>'[7]C-Existing'!M162</f>
        <v>0</v>
      </c>
      <c r="N162" s="37">
        <f>'[7]C-Existing'!N162</f>
        <v>0</v>
      </c>
      <c r="O162" s="37">
        <f>'[7]C-Existing'!O162</f>
        <v>0</v>
      </c>
      <c r="P162" s="37">
        <f>'[7]C-Existing'!P162</f>
        <v>0</v>
      </c>
      <c r="Q162" s="37">
        <f>'[7]C-Existing'!Q162</f>
        <v>0</v>
      </c>
      <c r="R162" s="37">
        <f>'[7]C-Existing'!R162</f>
        <v>0</v>
      </c>
      <c r="S162" s="37">
        <f>'[7]C-Existing'!S162</f>
        <v>0</v>
      </c>
      <c r="T162" s="37">
        <f>'[7]C-Existing'!T162</f>
        <v>0</v>
      </c>
      <c r="U162" s="37">
        <f>'[7]C-Existing'!U162</f>
        <v>1</v>
      </c>
      <c r="V162" s="37">
        <f>'[7]C-Existing'!V162</f>
        <v>0</v>
      </c>
      <c r="W162" s="37">
        <f>'[7]C-Existing'!W162</f>
        <v>0</v>
      </c>
      <c r="X162" s="37" t="e">
        <f>'[7]C-Existing'!X162</f>
        <v>#N/A</v>
      </c>
      <c r="Y162" s="37">
        <f>'[7]C-Existing'!Y162</f>
        <v>0</v>
      </c>
      <c r="Z162" s="37">
        <f>'[7]C-Existing'!Z162</f>
        <v>0</v>
      </c>
      <c r="AA162" s="37">
        <f>'[7]C-Existing'!AA162</f>
        <v>0</v>
      </c>
      <c r="AB162" s="37">
        <f>'[7]C-Existing'!AB162</f>
        <v>0</v>
      </c>
      <c r="AC162" s="37">
        <f>'[7]C-Existing'!AC162</f>
        <v>0</v>
      </c>
      <c r="AD162" s="37">
        <f>'[7]C-Existing'!AD162</f>
        <v>0</v>
      </c>
      <c r="AE162" s="56">
        <f>'[7]C-Existing'!AE162</f>
        <v>9.6699999999999994E-2</v>
      </c>
      <c r="AF162" s="37">
        <f>'[7]C-Existing'!AF162</f>
        <v>0</v>
      </c>
      <c r="AG162" s="37">
        <f>'[7]C-Existing'!AG162</f>
        <v>0</v>
      </c>
      <c r="AH162" s="37">
        <f>'[7]C-Existing'!AH162</f>
        <v>0</v>
      </c>
      <c r="AI162" s="37">
        <f>'[7]C-Existing'!AI162</f>
        <v>0</v>
      </c>
      <c r="AJ162" s="37">
        <f>'[7]C-Existing'!AJ162</f>
        <v>0</v>
      </c>
      <c r="AK162" s="37">
        <f>'[7]C-Existing'!AK162</f>
        <v>0</v>
      </c>
      <c r="AL162" s="37">
        <f>'[7]C-Existing'!AL162</f>
        <v>0</v>
      </c>
      <c r="AM162" s="37">
        <f>'[7]C-Existing'!AM162</f>
        <v>0</v>
      </c>
      <c r="AN162" s="37">
        <f>'[7]C-Existing'!AN162</f>
        <v>0</v>
      </c>
      <c r="AO162" s="37"/>
      <c r="AP162" s="37"/>
      <c r="AQ162" s="37"/>
      <c r="AR162" s="37"/>
    </row>
    <row r="163" spans="1:44" x14ac:dyDescent="0.2">
      <c r="A163" s="1">
        <f t="shared" si="5"/>
        <v>11</v>
      </c>
      <c r="B163" s="101">
        <f t="shared" si="6"/>
        <v>47817</v>
      </c>
      <c r="C163" s="37">
        <f>'[7]C-Existing'!C163</f>
        <v>0</v>
      </c>
      <c r="D163" s="37">
        <f>'[7]C-Existing'!D163</f>
        <v>164771044.91000003</v>
      </c>
      <c r="E163" s="37">
        <f>'[7]C-Existing'!E163</f>
        <v>0</v>
      </c>
      <c r="F163" s="37">
        <f>'[7]C-Existing'!F163</f>
        <v>0</v>
      </c>
      <c r="G163" s="37">
        <f>'[7]C-Existing'!G163</f>
        <v>0</v>
      </c>
      <c r="H163" s="37">
        <f>'[7]C-Existing'!H163</f>
        <v>0</v>
      </c>
      <c r="I163" s="37">
        <f>'[7]C-Existing'!I163</f>
        <v>0</v>
      </c>
      <c r="J163" s="37">
        <f>'[7]C-Existing'!J163</f>
        <v>0</v>
      </c>
      <c r="K163" s="37">
        <f>'[7]C-Existing'!K163</f>
        <v>0</v>
      </c>
      <c r="L163" s="37">
        <f>'[7]C-Existing'!L163</f>
        <v>0</v>
      </c>
      <c r="M163" s="37">
        <f>'[7]C-Existing'!M163</f>
        <v>0</v>
      </c>
      <c r="N163" s="37">
        <f>'[7]C-Existing'!N163</f>
        <v>0</v>
      </c>
      <c r="O163" s="37">
        <f>'[7]C-Existing'!O163</f>
        <v>0</v>
      </c>
      <c r="P163" s="37">
        <f>'[7]C-Existing'!P163</f>
        <v>0</v>
      </c>
      <c r="Q163" s="37">
        <f>'[7]C-Existing'!Q163</f>
        <v>0</v>
      </c>
      <c r="R163" s="37">
        <f>'[7]C-Existing'!R163</f>
        <v>0</v>
      </c>
      <c r="S163" s="37">
        <f>'[7]C-Existing'!S163</f>
        <v>0</v>
      </c>
      <c r="T163" s="37">
        <f>'[7]C-Existing'!T163</f>
        <v>0</v>
      </c>
      <c r="U163" s="37">
        <f>'[7]C-Existing'!U163</f>
        <v>1</v>
      </c>
      <c r="V163" s="37">
        <f>'[7]C-Existing'!V163</f>
        <v>0</v>
      </c>
      <c r="W163" s="37">
        <f>'[7]C-Existing'!W163</f>
        <v>0</v>
      </c>
      <c r="X163" s="37" t="e">
        <f>'[7]C-Existing'!X163</f>
        <v>#N/A</v>
      </c>
      <c r="Y163" s="37">
        <f>'[7]C-Existing'!Y163</f>
        <v>0</v>
      </c>
      <c r="Z163" s="37">
        <f>'[7]C-Existing'!Z163</f>
        <v>0</v>
      </c>
      <c r="AA163" s="37">
        <f>'[7]C-Existing'!AA163</f>
        <v>0</v>
      </c>
      <c r="AB163" s="37">
        <f>'[7]C-Existing'!AB163</f>
        <v>0</v>
      </c>
      <c r="AC163" s="37">
        <f>'[7]C-Existing'!AC163</f>
        <v>0</v>
      </c>
      <c r="AD163" s="37">
        <f>'[7]C-Existing'!AD163</f>
        <v>0</v>
      </c>
      <c r="AE163" s="56">
        <f>'[7]C-Existing'!AE163</f>
        <v>9.6699999999999994E-2</v>
      </c>
      <c r="AF163" s="37">
        <f>'[7]C-Existing'!AF163</f>
        <v>0</v>
      </c>
      <c r="AG163" s="37">
        <f>'[7]C-Existing'!AG163</f>
        <v>0</v>
      </c>
      <c r="AH163" s="37">
        <f>'[7]C-Existing'!AH163</f>
        <v>0</v>
      </c>
      <c r="AI163" s="37">
        <f>'[7]C-Existing'!AI163</f>
        <v>0</v>
      </c>
      <c r="AJ163" s="37">
        <f>'[7]C-Existing'!AJ163</f>
        <v>0</v>
      </c>
      <c r="AK163" s="37">
        <f>'[7]C-Existing'!AK163</f>
        <v>0</v>
      </c>
      <c r="AL163" s="37">
        <f>'[7]C-Existing'!AL163</f>
        <v>0</v>
      </c>
      <c r="AM163" s="37">
        <f>'[7]C-Existing'!AM163</f>
        <v>0</v>
      </c>
      <c r="AN163" s="37">
        <f>'[7]C-Existing'!AN163</f>
        <v>0</v>
      </c>
      <c r="AO163" s="37"/>
      <c r="AP163" s="37"/>
      <c r="AQ163" s="37"/>
      <c r="AR163" s="37"/>
    </row>
    <row r="164" spans="1:44" x14ac:dyDescent="0.2">
      <c r="A164" s="1">
        <f t="shared" si="5"/>
        <v>12</v>
      </c>
      <c r="B164" s="101">
        <f t="shared" si="6"/>
        <v>47848</v>
      </c>
      <c r="C164" s="37">
        <f>'[7]C-Existing'!C164</f>
        <v>0</v>
      </c>
      <c r="D164" s="37">
        <f>'[7]C-Existing'!D164</f>
        <v>164771044.91000003</v>
      </c>
      <c r="E164" s="37">
        <f>'[7]C-Existing'!E164</f>
        <v>0</v>
      </c>
      <c r="F164" s="37">
        <f>'[7]C-Existing'!F164</f>
        <v>0</v>
      </c>
      <c r="G164" s="37">
        <f>'[7]C-Existing'!G164</f>
        <v>0</v>
      </c>
      <c r="H164" s="37">
        <f>'[7]C-Existing'!H164</f>
        <v>0</v>
      </c>
      <c r="I164" s="37">
        <f>'[7]C-Existing'!I164</f>
        <v>0</v>
      </c>
      <c r="J164" s="37">
        <f>'[7]C-Existing'!J164</f>
        <v>0</v>
      </c>
      <c r="K164" s="37">
        <f>'[7]C-Existing'!K164</f>
        <v>0</v>
      </c>
      <c r="L164" s="37">
        <f>'[7]C-Existing'!L164</f>
        <v>0</v>
      </c>
      <c r="M164" s="37">
        <f>'[7]C-Existing'!M164</f>
        <v>0</v>
      </c>
      <c r="N164" s="37">
        <f>'[7]C-Existing'!N164</f>
        <v>0</v>
      </c>
      <c r="O164" s="37">
        <f>'[7]C-Existing'!O164</f>
        <v>0</v>
      </c>
      <c r="P164" s="37">
        <f>'[7]C-Existing'!P164</f>
        <v>0</v>
      </c>
      <c r="Q164" s="37">
        <f>'[7]C-Existing'!Q164</f>
        <v>0</v>
      </c>
      <c r="R164" s="37">
        <f>'[7]C-Existing'!R164</f>
        <v>0</v>
      </c>
      <c r="S164" s="37">
        <f>'[7]C-Existing'!S164</f>
        <v>0</v>
      </c>
      <c r="T164" s="37">
        <f>'[7]C-Existing'!T164</f>
        <v>0</v>
      </c>
      <c r="U164" s="37">
        <f>'[7]C-Existing'!U164</f>
        <v>1</v>
      </c>
      <c r="V164" s="37">
        <f>'[7]C-Existing'!V164</f>
        <v>0</v>
      </c>
      <c r="W164" s="37">
        <f>'[7]C-Existing'!W164</f>
        <v>0</v>
      </c>
      <c r="X164" s="37" t="e">
        <f>'[7]C-Existing'!X164</f>
        <v>#N/A</v>
      </c>
      <c r="Y164" s="37">
        <f>'[7]C-Existing'!Y164</f>
        <v>0</v>
      </c>
      <c r="Z164" s="37">
        <f>'[7]C-Existing'!Z164</f>
        <v>0</v>
      </c>
      <c r="AA164" s="37">
        <f>'[7]C-Existing'!AA164</f>
        <v>0</v>
      </c>
      <c r="AB164" s="37">
        <f>'[7]C-Existing'!AB164</f>
        <v>0</v>
      </c>
      <c r="AC164" s="37">
        <f>'[7]C-Existing'!AC164</f>
        <v>0</v>
      </c>
      <c r="AD164" s="37">
        <f>'[7]C-Existing'!AD164</f>
        <v>0</v>
      </c>
      <c r="AE164" s="56">
        <f>'[7]C-Existing'!AE164</f>
        <v>9.6699999999999994E-2</v>
      </c>
      <c r="AF164" s="37">
        <f>'[7]C-Existing'!AF164</f>
        <v>0</v>
      </c>
      <c r="AG164" s="37">
        <f>'[7]C-Existing'!AG164</f>
        <v>0</v>
      </c>
      <c r="AH164" s="37">
        <f>'[7]C-Existing'!AH164</f>
        <v>0</v>
      </c>
      <c r="AI164" s="37">
        <f>'[7]C-Existing'!AI164</f>
        <v>0</v>
      </c>
      <c r="AJ164" s="37">
        <f>'[7]C-Existing'!AJ164</f>
        <v>0</v>
      </c>
      <c r="AK164" s="37">
        <f>'[7]C-Existing'!AK164</f>
        <v>0</v>
      </c>
      <c r="AL164" s="37">
        <f>'[7]C-Existing'!AL164</f>
        <v>0</v>
      </c>
      <c r="AM164" s="37">
        <f>'[7]C-Existing'!AM164</f>
        <v>0</v>
      </c>
      <c r="AN164" s="37">
        <f>'[7]C-Existing'!AN164</f>
        <v>0</v>
      </c>
      <c r="AO164" s="37"/>
      <c r="AP164" s="37"/>
      <c r="AQ164" s="37"/>
      <c r="AR164" s="37"/>
    </row>
    <row r="165" spans="1:44" x14ac:dyDescent="0.2">
      <c r="A165" s="1">
        <f t="shared" si="5"/>
        <v>1</v>
      </c>
      <c r="B165" s="101">
        <f t="shared" si="6"/>
        <v>47879</v>
      </c>
      <c r="C165" s="37">
        <f>'[7]C-Existing'!C165</f>
        <v>0</v>
      </c>
      <c r="D165" s="37">
        <f>'[7]C-Existing'!D165</f>
        <v>164771044.91000003</v>
      </c>
      <c r="E165" s="37">
        <f>'[7]C-Existing'!E165</f>
        <v>0</v>
      </c>
      <c r="F165" s="37">
        <f>'[7]C-Existing'!F165</f>
        <v>0</v>
      </c>
      <c r="G165" s="37">
        <f>'[7]C-Existing'!G165</f>
        <v>0</v>
      </c>
      <c r="H165" s="37">
        <f>'[7]C-Existing'!H165</f>
        <v>0</v>
      </c>
      <c r="I165" s="37">
        <f>'[7]C-Existing'!I165</f>
        <v>0</v>
      </c>
      <c r="J165" s="37">
        <f>'[7]C-Existing'!J165</f>
        <v>0</v>
      </c>
      <c r="K165" s="37">
        <f>'[7]C-Existing'!K165</f>
        <v>0</v>
      </c>
      <c r="L165" s="37">
        <f>'[7]C-Existing'!L165</f>
        <v>0</v>
      </c>
      <c r="M165" s="37">
        <f>'[7]C-Existing'!M165</f>
        <v>0</v>
      </c>
      <c r="N165" s="37">
        <f>'[7]C-Existing'!N165</f>
        <v>0</v>
      </c>
      <c r="O165" s="37">
        <f>'[7]C-Existing'!O165</f>
        <v>0</v>
      </c>
      <c r="P165" s="37">
        <f>'[7]C-Existing'!P165</f>
        <v>0</v>
      </c>
      <c r="Q165" s="37">
        <f>'[7]C-Existing'!Q165</f>
        <v>0</v>
      </c>
      <c r="R165" s="37">
        <f>'[7]C-Existing'!R165</f>
        <v>0</v>
      </c>
      <c r="S165" s="37">
        <f>'[7]C-Existing'!S165</f>
        <v>0</v>
      </c>
      <c r="T165" s="37">
        <f>'[7]C-Existing'!T165</f>
        <v>0</v>
      </c>
      <c r="U165" s="37">
        <f>'[7]C-Existing'!U165</f>
        <v>1</v>
      </c>
      <c r="V165" s="37">
        <f>'[7]C-Existing'!V165</f>
        <v>0</v>
      </c>
      <c r="W165" s="37">
        <f>'[7]C-Existing'!W165</f>
        <v>0</v>
      </c>
      <c r="X165" s="37" t="e">
        <f>'[7]C-Existing'!X165</f>
        <v>#N/A</v>
      </c>
      <c r="Y165" s="37">
        <f>'[7]C-Existing'!Y165</f>
        <v>0</v>
      </c>
      <c r="Z165" s="37">
        <f>'[7]C-Existing'!Z165</f>
        <v>0</v>
      </c>
      <c r="AA165" s="37">
        <f>'[7]C-Existing'!AA165</f>
        <v>0</v>
      </c>
      <c r="AB165" s="37">
        <f>'[7]C-Existing'!AB165</f>
        <v>0</v>
      </c>
      <c r="AC165" s="37">
        <f>'[7]C-Existing'!AC165</f>
        <v>0</v>
      </c>
      <c r="AD165" s="37">
        <f>'[7]C-Existing'!AD165</f>
        <v>0</v>
      </c>
      <c r="AE165" s="56">
        <f>'[7]C-Existing'!AE165</f>
        <v>9.6699999999999994E-2</v>
      </c>
      <c r="AF165" s="37">
        <f>'[7]C-Existing'!AF165</f>
        <v>0</v>
      </c>
      <c r="AG165" s="37">
        <f>'[7]C-Existing'!AG165</f>
        <v>0</v>
      </c>
      <c r="AH165" s="37">
        <f>'[7]C-Existing'!AH165</f>
        <v>0</v>
      </c>
      <c r="AI165" s="37">
        <f>'[7]C-Existing'!AI165</f>
        <v>0</v>
      </c>
      <c r="AJ165" s="37">
        <f>'[7]C-Existing'!AJ165</f>
        <v>0</v>
      </c>
      <c r="AK165" s="37">
        <f>'[7]C-Existing'!AK165</f>
        <v>0</v>
      </c>
      <c r="AL165" s="37">
        <f>'[7]C-Existing'!AL165</f>
        <v>0</v>
      </c>
      <c r="AM165" s="37">
        <f>'[7]C-Existing'!AM165</f>
        <v>0</v>
      </c>
      <c r="AN165" s="37">
        <f>'[7]C-Existing'!AN165</f>
        <v>0</v>
      </c>
      <c r="AO165" s="37"/>
      <c r="AP165" s="37"/>
      <c r="AQ165" s="37"/>
      <c r="AR165" s="37"/>
    </row>
    <row r="166" spans="1:44" x14ac:dyDescent="0.2">
      <c r="A166" s="1">
        <f t="shared" si="5"/>
        <v>2</v>
      </c>
      <c r="B166" s="101">
        <f t="shared" si="6"/>
        <v>47907</v>
      </c>
      <c r="C166" s="37">
        <f>'[7]C-Existing'!C166</f>
        <v>0</v>
      </c>
      <c r="D166" s="37">
        <f>'[7]C-Existing'!D166</f>
        <v>164771044.91000003</v>
      </c>
      <c r="E166" s="37">
        <f>'[7]C-Existing'!E166</f>
        <v>0</v>
      </c>
      <c r="F166" s="37">
        <f>'[7]C-Existing'!F166</f>
        <v>0</v>
      </c>
      <c r="G166" s="37">
        <f>'[7]C-Existing'!G166</f>
        <v>0</v>
      </c>
      <c r="H166" s="37">
        <f>'[7]C-Existing'!H166</f>
        <v>0</v>
      </c>
      <c r="I166" s="37">
        <f>'[7]C-Existing'!I166</f>
        <v>0</v>
      </c>
      <c r="J166" s="37">
        <f>'[7]C-Existing'!J166</f>
        <v>0</v>
      </c>
      <c r="K166" s="37">
        <f>'[7]C-Existing'!K166</f>
        <v>0</v>
      </c>
      <c r="L166" s="37">
        <f>'[7]C-Existing'!L166</f>
        <v>0</v>
      </c>
      <c r="M166" s="37">
        <f>'[7]C-Existing'!M166</f>
        <v>0</v>
      </c>
      <c r="N166" s="37">
        <f>'[7]C-Existing'!N166</f>
        <v>0</v>
      </c>
      <c r="O166" s="37">
        <f>'[7]C-Existing'!O166</f>
        <v>0</v>
      </c>
      <c r="P166" s="37">
        <f>'[7]C-Existing'!P166</f>
        <v>0</v>
      </c>
      <c r="Q166" s="37">
        <f>'[7]C-Existing'!Q166</f>
        <v>0</v>
      </c>
      <c r="R166" s="37">
        <f>'[7]C-Existing'!R166</f>
        <v>0</v>
      </c>
      <c r="S166" s="37">
        <f>'[7]C-Existing'!S166</f>
        <v>0</v>
      </c>
      <c r="T166" s="37">
        <f>'[7]C-Existing'!T166</f>
        <v>0</v>
      </c>
      <c r="U166" s="37">
        <f>'[7]C-Existing'!U166</f>
        <v>1</v>
      </c>
      <c r="V166" s="37">
        <f>'[7]C-Existing'!V166</f>
        <v>0</v>
      </c>
      <c r="W166" s="37">
        <f>'[7]C-Existing'!W166</f>
        <v>0</v>
      </c>
      <c r="X166" s="37" t="e">
        <f>'[7]C-Existing'!X166</f>
        <v>#N/A</v>
      </c>
      <c r="Y166" s="37">
        <f>'[7]C-Existing'!Y166</f>
        <v>0</v>
      </c>
      <c r="Z166" s="37">
        <f>'[7]C-Existing'!Z166</f>
        <v>0</v>
      </c>
      <c r="AA166" s="37">
        <f>'[7]C-Existing'!AA166</f>
        <v>0</v>
      </c>
      <c r="AB166" s="37">
        <f>'[7]C-Existing'!AB166</f>
        <v>0</v>
      </c>
      <c r="AC166" s="37">
        <f>'[7]C-Existing'!AC166</f>
        <v>0</v>
      </c>
      <c r="AD166" s="37">
        <f>'[7]C-Existing'!AD166</f>
        <v>0</v>
      </c>
      <c r="AE166" s="56">
        <f>'[7]C-Existing'!AE166</f>
        <v>9.6699999999999994E-2</v>
      </c>
      <c r="AF166" s="37">
        <f>'[7]C-Existing'!AF166</f>
        <v>0</v>
      </c>
      <c r="AG166" s="37">
        <f>'[7]C-Existing'!AG166</f>
        <v>0</v>
      </c>
      <c r="AH166" s="37">
        <f>'[7]C-Existing'!AH166</f>
        <v>0</v>
      </c>
      <c r="AI166" s="37">
        <f>'[7]C-Existing'!AI166</f>
        <v>0</v>
      </c>
      <c r="AJ166" s="37">
        <f>'[7]C-Existing'!AJ166</f>
        <v>0</v>
      </c>
      <c r="AK166" s="37">
        <f>'[7]C-Existing'!AK166</f>
        <v>0</v>
      </c>
      <c r="AL166" s="37">
        <f>'[7]C-Existing'!AL166</f>
        <v>0</v>
      </c>
      <c r="AM166" s="37">
        <f>'[7]C-Existing'!AM166</f>
        <v>0</v>
      </c>
      <c r="AN166" s="37">
        <f>'[7]C-Existing'!AN166</f>
        <v>0</v>
      </c>
      <c r="AO166" s="37"/>
      <c r="AP166" s="37"/>
      <c r="AQ166" s="37"/>
      <c r="AR166" s="37"/>
    </row>
    <row r="167" spans="1:44" x14ac:dyDescent="0.2">
      <c r="A167" s="1">
        <f t="shared" si="5"/>
        <v>3</v>
      </c>
      <c r="B167" s="101">
        <f t="shared" si="6"/>
        <v>47938</v>
      </c>
      <c r="C167" s="37">
        <f>'[7]C-Existing'!C167</f>
        <v>0</v>
      </c>
      <c r="D167" s="37">
        <f>'[7]C-Existing'!D167</f>
        <v>164771044.91000003</v>
      </c>
      <c r="E167" s="37">
        <f>'[7]C-Existing'!E167</f>
        <v>0</v>
      </c>
      <c r="F167" s="37">
        <f>'[7]C-Existing'!F167</f>
        <v>0</v>
      </c>
      <c r="G167" s="37">
        <f>'[7]C-Existing'!G167</f>
        <v>0</v>
      </c>
      <c r="H167" s="37">
        <f>'[7]C-Existing'!H167</f>
        <v>0</v>
      </c>
      <c r="I167" s="37">
        <f>'[7]C-Existing'!I167</f>
        <v>0</v>
      </c>
      <c r="J167" s="37">
        <f>'[7]C-Existing'!J167</f>
        <v>0</v>
      </c>
      <c r="K167" s="37">
        <f>'[7]C-Existing'!K167</f>
        <v>0</v>
      </c>
      <c r="L167" s="37">
        <f>'[7]C-Existing'!L167</f>
        <v>0</v>
      </c>
      <c r="M167" s="37">
        <f>'[7]C-Existing'!M167</f>
        <v>0</v>
      </c>
      <c r="N167" s="37">
        <f>'[7]C-Existing'!N167</f>
        <v>0</v>
      </c>
      <c r="O167" s="37">
        <f>'[7]C-Existing'!O167</f>
        <v>0</v>
      </c>
      <c r="P167" s="37">
        <f>'[7]C-Existing'!P167</f>
        <v>0</v>
      </c>
      <c r="Q167" s="37">
        <f>'[7]C-Existing'!Q167</f>
        <v>0</v>
      </c>
      <c r="R167" s="37">
        <f>'[7]C-Existing'!R167</f>
        <v>0</v>
      </c>
      <c r="S167" s="37">
        <f>'[7]C-Existing'!S167</f>
        <v>0</v>
      </c>
      <c r="T167" s="37">
        <f>'[7]C-Existing'!T167</f>
        <v>0</v>
      </c>
      <c r="U167" s="37">
        <f>'[7]C-Existing'!U167</f>
        <v>1</v>
      </c>
      <c r="V167" s="37">
        <f>'[7]C-Existing'!V167</f>
        <v>0</v>
      </c>
      <c r="W167" s="37">
        <f>'[7]C-Existing'!W167</f>
        <v>0</v>
      </c>
      <c r="X167" s="37" t="e">
        <f>'[7]C-Existing'!X167</f>
        <v>#N/A</v>
      </c>
      <c r="Y167" s="37">
        <f>'[7]C-Existing'!Y167</f>
        <v>0</v>
      </c>
      <c r="Z167" s="37">
        <f>'[7]C-Existing'!Z167</f>
        <v>0</v>
      </c>
      <c r="AA167" s="37">
        <f>'[7]C-Existing'!AA167</f>
        <v>0</v>
      </c>
      <c r="AB167" s="37">
        <f>'[7]C-Existing'!AB167</f>
        <v>0</v>
      </c>
      <c r="AC167" s="37">
        <f>'[7]C-Existing'!AC167</f>
        <v>0</v>
      </c>
      <c r="AD167" s="37">
        <f>'[7]C-Existing'!AD167</f>
        <v>0</v>
      </c>
      <c r="AE167" s="56">
        <f>'[7]C-Existing'!AE167</f>
        <v>9.6699999999999994E-2</v>
      </c>
      <c r="AF167" s="37">
        <f>'[7]C-Existing'!AF167</f>
        <v>0</v>
      </c>
      <c r="AG167" s="37">
        <f>'[7]C-Existing'!AG167</f>
        <v>0</v>
      </c>
      <c r="AH167" s="37">
        <f>'[7]C-Existing'!AH167</f>
        <v>0</v>
      </c>
      <c r="AI167" s="37">
        <f>'[7]C-Existing'!AI167</f>
        <v>0</v>
      </c>
      <c r="AJ167" s="37">
        <f>'[7]C-Existing'!AJ167</f>
        <v>0</v>
      </c>
      <c r="AK167" s="37">
        <f>'[7]C-Existing'!AK167</f>
        <v>0</v>
      </c>
      <c r="AL167" s="37">
        <f>'[7]C-Existing'!AL167</f>
        <v>0</v>
      </c>
      <c r="AM167" s="37">
        <f>'[7]C-Existing'!AM167</f>
        <v>0</v>
      </c>
      <c r="AN167" s="37">
        <f>'[7]C-Existing'!AN167</f>
        <v>0</v>
      </c>
      <c r="AO167" s="37"/>
      <c r="AP167" s="37"/>
      <c r="AQ167" s="37"/>
      <c r="AR167" s="37"/>
    </row>
    <row r="168" spans="1:44" x14ac:dyDescent="0.2">
      <c r="A168" s="1">
        <f t="shared" si="5"/>
        <v>4</v>
      </c>
      <c r="B168" s="101">
        <f t="shared" si="6"/>
        <v>47968</v>
      </c>
      <c r="C168" s="37">
        <f>'[7]C-Existing'!C168</f>
        <v>0</v>
      </c>
      <c r="D168" s="37">
        <f>'[7]C-Existing'!D168</f>
        <v>164771044.91000003</v>
      </c>
      <c r="E168" s="37">
        <f>'[7]C-Existing'!E168</f>
        <v>0</v>
      </c>
      <c r="F168" s="37">
        <f>'[7]C-Existing'!F168</f>
        <v>0</v>
      </c>
      <c r="G168" s="37">
        <f>'[7]C-Existing'!G168</f>
        <v>0</v>
      </c>
      <c r="H168" s="37">
        <f>'[7]C-Existing'!H168</f>
        <v>0</v>
      </c>
      <c r="I168" s="37">
        <f>'[7]C-Existing'!I168</f>
        <v>0</v>
      </c>
      <c r="J168" s="37">
        <f>'[7]C-Existing'!J168</f>
        <v>0</v>
      </c>
      <c r="K168" s="37">
        <f>'[7]C-Existing'!K168</f>
        <v>0</v>
      </c>
      <c r="L168" s="37">
        <f>'[7]C-Existing'!L168</f>
        <v>0</v>
      </c>
      <c r="M168" s="37">
        <f>'[7]C-Existing'!M168</f>
        <v>0</v>
      </c>
      <c r="N168" s="37">
        <f>'[7]C-Existing'!N168</f>
        <v>0</v>
      </c>
      <c r="O168" s="37">
        <f>'[7]C-Existing'!O168</f>
        <v>0</v>
      </c>
      <c r="P168" s="37">
        <f>'[7]C-Existing'!P168</f>
        <v>0</v>
      </c>
      <c r="Q168" s="37">
        <f>'[7]C-Existing'!Q168</f>
        <v>0</v>
      </c>
      <c r="R168" s="37">
        <f>'[7]C-Existing'!R168</f>
        <v>0</v>
      </c>
      <c r="S168" s="37">
        <f>'[7]C-Existing'!S168</f>
        <v>0</v>
      </c>
      <c r="T168" s="37">
        <f>'[7]C-Existing'!T168</f>
        <v>0</v>
      </c>
      <c r="U168" s="37">
        <f>'[7]C-Existing'!U168</f>
        <v>1</v>
      </c>
      <c r="V168" s="37">
        <f>'[7]C-Existing'!V168</f>
        <v>0</v>
      </c>
      <c r="W168" s="37">
        <f>'[7]C-Existing'!W168</f>
        <v>0</v>
      </c>
      <c r="X168" s="37" t="e">
        <f>'[7]C-Existing'!X168</f>
        <v>#N/A</v>
      </c>
      <c r="Y168" s="37">
        <f>'[7]C-Existing'!Y168</f>
        <v>0</v>
      </c>
      <c r="Z168" s="37">
        <f>'[7]C-Existing'!Z168</f>
        <v>0</v>
      </c>
      <c r="AA168" s="37">
        <f>'[7]C-Existing'!AA168</f>
        <v>0</v>
      </c>
      <c r="AB168" s="37">
        <f>'[7]C-Existing'!AB168</f>
        <v>0</v>
      </c>
      <c r="AC168" s="37">
        <f>'[7]C-Existing'!AC168</f>
        <v>0</v>
      </c>
      <c r="AD168" s="37">
        <f>'[7]C-Existing'!AD168</f>
        <v>0</v>
      </c>
      <c r="AE168" s="56">
        <f>'[7]C-Existing'!AE168</f>
        <v>9.6699999999999994E-2</v>
      </c>
      <c r="AF168" s="37">
        <f>'[7]C-Existing'!AF168</f>
        <v>0</v>
      </c>
      <c r="AG168" s="37">
        <f>'[7]C-Existing'!AG168</f>
        <v>0</v>
      </c>
      <c r="AH168" s="37">
        <f>'[7]C-Existing'!AH168</f>
        <v>0</v>
      </c>
      <c r="AI168" s="37">
        <f>'[7]C-Existing'!AI168</f>
        <v>0</v>
      </c>
      <c r="AJ168" s="37">
        <f>'[7]C-Existing'!AJ168</f>
        <v>0</v>
      </c>
      <c r="AK168" s="37">
        <f>'[7]C-Existing'!AK168</f>
        <v>0</v>
      </c>
      <c r="AL168" s="37">
        <f>'[7]C-Existing'!AL168</f>
        <v>0</v>
      </c>
      <c r="AM168" s="37">
        <f>'[7]C-Existing'!AM168</f>
        <v>0</v>
      </c>
      <c r="AN168" s="37">
        <f>'[7]C-Existing'!AN168</f>
        <v>0</v>
      </c>
      <c r="AO168" s="37"/>
      <c r="AP168" s="37"/>
      <c r="AQ168" s="37"/>
      <c r="AR168" s="37"/>
    </row>
    <row r="169" spans="1:44" x14ac:dyDescent="0.2">
      <c r="A169" s="1">
        <f t="shared" si="5"/>
        <v>5</v>
      </c>
      <c r="B169" s="101">
        <f t="shared" si="6"/>
        <v>47999</v>
      </c>
      <c r="C169" s="37">
        <f>'[7]C-Existing'!C169</f>
        <v>0</v>
      </c>
      <c r="D169" s="37">
        <f>'[7]C-Existing'!D169</f>
        <v>164771044.91000003</v>
      </c>
      <c r="E169" s="37">
        <f>'[7]C-Existing'!E169</f>
        <v>0</v>
      </c>
      <c r="F169" s="37">
        <f>'[7]C-Existing'!F169</f>
        <v>0</v>
      </c>
      <c r="G169" s="37">
        <f>'[7]C-Existing'!G169</f>
        <v>0</v>
      </c>
      <c r="H169" s="37">
        <f>'[7]C-Existing'!H169</f>
        <v>0</v>
      </c>
      <c r="I169" s="37">
        <f>'[7]C-Existing'!I169</f>
        <v>0</v>
      </c>
      <c r="J169" s="37">
        <f>'[7]C-Existing'!J169</f>
        <v>0</v>
      </c>
      <c r="K169" s="37">
        <f>'[7]C-Existing'!K169</f>
        <v>0</v>
      </c>
      <c r="L169" s="37">
        <f>'[7]C-Existing'!L169</f>
        <v>0</v>
      </c>
      <c r="M169" s="37">
        <f>'[7]C-Existing'!M169</f>
        <v>0</v>
      </c>
      <c r="N169" s="37">
        <f>'[7]C-Existing'!N169</f>
        <v>0</v>
      </c>
      <c r="O169" s="37">
        <f>'[7]C-Existing'!O169</f>
        <v>0</v>
      </c>
      <c r="P169" s="37">
        <f>'[7]C-Existing'!P169</f>
        <v>0</v>
      </c>
      <c r="Q169" s="37">
        <f>'[7]C-Existing'!Q169</f>
        <v>0</v>
      </c>
      <c r="R169" s="37">
        <f>'[7]C-Existing'!R169</f>
        <v>0</v>
      </c>
      <c r="S169" s="37">
        <f>'[7]C-Existing'!S169</f>
        <v>0</v>
      </c>
      <c r="T169" s="37">
        <f>'[7]C-Existing'!T169</f>
        <v>0</v>
      </c>
      <c r="U169" s="37">
        <f>'[7]C-Existing'!U169</f>
        <v>1</v>
      </c>
      <c r="V169" s="37">
        <f>'[7]C-Existing'!V169</f>
        <v>0</v>
      </c>
      <c r="W169" s="37">
        <f>'[7]C-Existing'!W169</f>
        <v>0</v>
      </c>
      <c r="X169" s="37" t="e">
        <f>'[7]C-Existing'!X169</f>
        <v>#N/A</v>
      </c>
      <c r="Y169" s="37">
        <f>'[7]C-Existing'!Y169</f>
        <v>0</v>
      </c>
      <c r="Z169" s="37">
        <f>'[7]C-Existing'!Z169</f>
        <v>0</v>
      </c>
      <c r="AA169" s="37">
        <f>'[7]C-Existing'!AA169</f>
        <v>0</v>
      </c>
      <c r="AB169" s="37">
        <f>'[7]C-Existing'!AB169</f>
        <v>0</v>
      </c>
      <c r="AC169" s="37">
        <f>'[7]C-Existing'!AC169</f>
        <v>0</v>
      </c>
      <c r="AD169" s="37">
        <f>'[7]C-Existing'!AD169</f>
        <v>0</v>
      </c>
      <c r="AE169" s="56">
        <f>'[7]C-Existing'!AE169</f>
        <v>9.6699999999999994E-2</v>
      </c>
      <c r="AF169" s="37">
        <f>'[7]C-Existing'!AF169</f>
        <v>0</v>
      </c>
      <c r="AG169" s="37">
        <f>'[7]C-Existing'!AG169</f>
        <v>0</v>
      </c>
      <c r="AH169" s="37">
        <f>'[7]C-Existing'!AH169</f>
        <v>0</v>
      </c>
      <c r="AI169" s="37">
        <f>'[7]C-Existing'!AI169</f>
        <v>0</v>
      </c>
      <c r="AJ169" s="37">
        <f>'[7]C-Existing'!AJ169</f>
        <v>0</v>
      </c>
      <c r="AK169" s="37">
        <f>'[7]C-Existing'!AK169</f>
        <v>0</v>
      </c>
      <c r="AL169" s="37">
        <f>'[7]C-Existing'!AL169</f>
        <v>0</v>
      </c>
      <c r="AM169" s="37">
        <f>'[7]C-Existing'!AM169</f>
        <v>0</v>
      </c>
      <c r="AN169" s="37">
        <f>'[7]C-Existing'!AN169</f>
        <v>0</v>
      </c>
      <c r="AO169" s="37"/>
      <c r="AP169" s="37"/>
      <c r="AQ169" s="37"/>
      <c r="AR169" s="37"/>
    </row>
    <row r="170" spans="1:44" x14ac:dyDescent="0.2">
      <c r="A170" s="1">
        <f t="shared" si="5"/>
        <v>6</v>
      </c>
      <c r="B170" s="101">
        <f t="shared" si="6"/>
        <v>48029</v>
      </c>
      <c r="C170" s="37">
        <f>'[7]C-Existing'!C170</f>
        <v>0</v>
      </c>
      <c r="D170" s="37">
        <f>'[7]C-Existing'!D170</f>
        <v>164771044.91000003</v>
      </c>
      <c r="E170" s="37">
        <f>'[7]C-Existing'!E170</f>
        <v>0</v>
      </c>
      <c r="F170" s="37">
        <f>'[7]C-Existing'!F170</f>
        <v>0</v>
      </c>
      <c r="G170" s="37">
        <f>'[7]C-Existing'!G170</f>
        <v>0</v>
      </c>
      <c r="H170" s="37">
        <f>'[7]C-Existing'!H170</f>
        <v>0</v>
      </c>
      <c r="I170" s="37">
        <f>'[7]C-Existing'!I170</f>
        <v>0</v>
      </c>
      <c r="J170" s="37">
        <f>'[7]C-Existing'!J170</f>
        <v>0</v>
      </c>
      <c r="K170" s="37">
        <f>'[7]C-Existing'!K170</f>
        <v>0</v>
      </c>
      <c r="L170" s="37">
        <f>'[7]C-Existing'!L170</f>
        <v>0</v>
      </c>
      <c r="M170" s="37">
        <f>'[7]C-Existing'!M170</f>
        <v>0</v>
      </c>
      <c r="N170" s="37">
        <f>'[7]C-Existing'!N170</f>
        <v>0</v>
      </c>
      <c r="O170" s="37">
        <f>'[7]C-Existing'!O170</f>
        <v>0</v>
      </c>
      <c r="P170" s="37">
        <f>'[7]C-Existing'!P170</f>
        <v>0</v>
      </c>
      <c r="Q170" s="37">
        <f>'[7]C-Existing'!Q170</f>
        <v>0</v>
      </c>
      <c r="R170" s="37">
        <f>'[7]C-Existing'!R170</f>
        <v>0</v>
      </c>
      <c r="S170" s="37">
        <f>'[7]C-Existing'!S170</f>
        <v>0</v>
      </c>
      <c r="T170" s="37">
        <f>'[7]C-Existing'!T170</f>
        <v>0</v>
      </c>
      <c r="U170" s="37">
        <f>'[7]C-Existing'!U170</f>
        <v>1</v>
      </c>
      <c r="V170" s="37">
        <f>'[7]C-Existing'!V170</f>
        <v>0</v>
      </c>
      <c r="W170" s="37">
        <f>'[7]C-Existing'!W170</f>
        <v>0</v>
      </c>
      <c r="X170" s="37" t="e">
        <f>'[7]C-Existing'!X170</f>
        <v>#N/A</v>
      </c>
      <c r="Y170" s="37">
        <f>'[7]C-Existing'!Y170</f>
        <v>0</v>
      </c>
      <c r="Z170" s="37">
        <f>'[7]C-Existing'!Z170</f>
        <v>0</v>
      </c>
      <c r="AA170" s="37">
        <f>'[7]C-Existing'!AA170</f>
        <v>0</v>
      </c>
      <c r="AB170" s="37">
        <f>'[7]C-Existing'!AB170</f>
        <v>0</v>
      </c>
      <c r="AC170" s="37">
        <f>'[7]C-Existing'!AC170</f>
        <v>0</v>
      </c>
      <c r="AD170" s="37">
        <f>'[7]C-Existing'!AD170</f>
        <v>0</v>
      </c>
      <c r="AE170" s="56">
        <f>'[7]C-Existing'!AE170</f>
        <v>9.6699999999999994E-2</v>
      </c>
      <c r="AF170" s="37">
        <f>'[7]C-Existing'!AF170</f>
        <v>0</v>
      </c>
      <c r="AG170" s="37">
        <f>'[7]C-Existing'!AG170</f>
        <v>0</v>
      </c>
      <c r="AH170" s="37">
        <f>'[7]C-Existing'!AH170</f>
        <v>0</v>
      </c>
      <c r="AI170" s="37">
        <f>'[7]C-Existing'!AI170</f>
        <v>0</v>
      </c>
      <c r="AJ170" s="37">
        <f>'[7]C-Existing'!AJ170</f>
        <v>0</v>
      </c>
      <c r="AK170" s="37">
        <f>'[7]C-Existing'!AK170</f>
        <v>0</v>
      </c>
      <c r="AL170" s="37">
        <f>'[7]C-Existing'!AL170</f>
        <v>0</v>
      </c>
      <c r="AM170" s="37">
        <f>'[7]C-Existing'!AM170</f>
        <v>0</v>
      </c>
      <c r="AN170" s="37">
        <f>'[7]C-Existing'!AN170</f>
        <v>0</v>
      </c>
      <c r="AO170" s="37"/>
      <c r="AP170" s="37"/>
      <c r="AQ170" s="37"/>
      <c r="AR170" s="37"/>
    </row>
    <row r="171" spans="1:44" x14ac:dyDescent="0.2">
      <c r="A171" s="1">
        <f t="shared" si="5"/>
        <v>7</v>
      </c>
      <c r="B171" s="101">
        <f t="shared" si="6"/>
        <v>48060</v>
      </c>
      <c r="C171" s="37">
        <f>'[7]C-Existing'!C171</f>
        <v>0</v>
      </c>
      <c r="D171" s="37">
        <f>'[7]C-Existing'!D171</f>
        <v>164771044.91000003</v>
      </c>
      <c r="E171" s="37">
        <f>'[7]C-Existing'!E171</f>
        <v>0</v>
      </c>
      <c r="F171" s="37">
        <f>'[7]C-Existing'!F171</f>
        <v>0</v>
      </c>
      <c r="G171" s="37">
        <f>'[7]C-Existing'!G171</f>
        <v>0</v>
      </c>
      <c r="H171" s="37">
        <f>'[7]C-Existing'!H171</f>
        <v>0</v>
      </c>
      <c r="I171" s="37">
        <f>'[7]C-Existing'!I171</f>
        <v>0</v>
      </c>
      <c r="J171" s="37">
        <f>'[7]C-Existing'!J171</f>
        <v>0</v>
      </c>
      <c r="K171" s="37">
        <f>'[7]C-Existing'!K171</f>
        <v>0</v>
      </c>
      <c r="L171" s="37">
        <f>'[7]C-Existing'!L171</f>
        <v>0</v>
      </c>
      <c r="M171" s="37">
        <f>'[7]C-Existing'!M171</f>
        <v>0</v>
      </c>
      <c r="N171" s="37">
        <f>'[7]C-Existing'!N171</f>
        <v>0</v>
      </c>
      <c r="O171" s="37">
        <f>'[7]C-Existing'!O171</f>
        <v>0</v>
      </c>
      <c r="P171" s="37">
        <f>'[7]C-Existing'!P171</f>
        <v>0</v>
      </c>
      <c r="Q171" s="37">
        <f>'[7]C-Existing'!Q171</f>
        <v>0</v>
      </c>
      <c r="R171" s="37">
        <f>'[7]C-Existing'!R171</f>
        <v>0</v>
      </c>
      <c r="S171" s="37">
        <f>'[7]C-Existing'!S171</f>
        <v>0</v>
      </c>
      <c r="T171" s="37">
        <f>'[7]C-Existing'!T171</f>
        <v>0</v>
      </c>
      <c r="U171" s="37">
        <f>'[7]C-Existing'!U171</f>
        <v>1</v>
      </c>
      <c r="V171" s="37">
        <f>'[7]C-Existing'!V171</f>
        <v>0</v>
      </c>
      <c r="W171" s="37">
        <f>'[7]C-Existing'!W171</f>
        <v>0</v>
      </c>
      <c r="X171" s="37" t="e">
        <f>'[7]C-Existing'!X171</f>
        <v>#N/A</v>
      </c>
      <c r="Y171" s="37">
        <f>'[7]C-Existing'!Y171</f>
        <v>0</v>
      </c>
      <c r="Z171" s="37">
        <f>'[7]C-Existing'!Z171</f>
        <v>0</v>
      </c>
      <c r="AA171" s="37">
        <f>'[7]C-Existing'!AA171</f>
        <v>0</v>
      </c>
      <c r="AB171" s="37">
        <f>'[7]C-Existing'!AB171</f>
        <v>0</v>
      </c>
      <c r="AC171" s="37">
        <f>'[7]C-Existing'!AC171</f>
        <v>0</v>
      </c>
      <c r="AD171" s="37">
        <f>'[7]C-Existing'!AD171</f>
        <v>0</v>
      </c>
      <c r="AE171" s="56">
        <f>'[7]C-Existing'!AE171</f>
        <v>9.6699999999999994E-2</v>
      </c>
      <c r="AF171" s="37">
        <f>'[7]C-Existing'!AF171</f>
        <v>0</v>
      </c>
      <c r="AG171" s="37">
        <f>'[7]C-Existing'!AG171</f>
        <v>0</v>
      </c>
      <c r="AH171" s="37">
        <f>'[7]C-Existing'!AH171</f>
        <v>0</v>
      </c>
      <c r="AI171" s="37">
        <f>'[7]C-Existing'!AI171</f>
        <v>0</v>
      </c>
      <c r="AJ171" s="37">
        <f>'[7]C-Existing'!AJ171</f>
        <v>0</v>
      </c>
      <c r="AK171" s="37">
        <f>'[7]C-Existing'!AK171</f>
        <v>0</v>
      </c>
      <c r="AL171" s="37">
        <f>'[7]C-Existing'!AL171</f>
        <v>0</v>
      </c>
      <c r="AM171" s="37">
        <f>'[7]C-Existing'!AM171</f>
        <v>0</v>
      </c>
      <c r="AN171" s="37">
        <f>'[7]C-Existing'!AN171</f>
        <v>0</v>
      </c>
      <c r="AO171" s="37"/>
      <c r="AP171" s="37"/>
      <c r="AQ171" s="37"/>
      <c r="AR171" s="37"/>
    </row>
    <row r="172" spans="1:44" x14ac:dyDescent="0.2">
      <c r="A172" s="1">
        <f t="shared" si="5"/>
        <v>8</v>
      </c>
      <c r="B172" s="101">
        <f t="shared" si="6"/>
        <v>48091</v>
      </c>
      <c r="C172" s="37">
        <f>'[7]C-Existing'!C172</f>
        <v>0</v>
      </c>
      <c r="D172" s="37">
        <f>'[7]C-Existing'!D172</f>
        <v>164771044.91000003</v>
      </c>
      <c r="E172" s="37">
        <f>'[7]C-Existing'!E172</f>
        <v>0</v>
      </c>
      <c r="F172" s="37">
        <f>'[7]C-Existing'!F172</f>
        <v>0</v>
      </c>
      <c r="G172" s="37">
        <f>'[7]C-Existing'!G172</f>
        <v>0</v>
      </c>
      <c r="H172" s="37">
        <f>'[7]C-Existing'!H172</f>
        <v>0</v>
      </c>
      <c r="I172" s="37">
        <f>'[7]C-Existing'!I172</f>
        <v>0</v>
      </c>
      <c r="J172" s="37">
        <f>'[7]C-Existing'!J172</f>
        <v>0</v>
      </c>
      <c r="K172" s="37">
        <f>'[7]C-Existing'!K172</f>
        <v>0</v>
      </c>
      <c r="L172" s="37">
        <f>'[7]C-Existing'!L172</f>
        <v>0</v>
      </c>
      <c r="M172" s="37">
        <f>'[7]C-Existing'!M172</f>
        <v>0</v>
      </c>
      <c r="N172" s="37">
        <f>'[7]C-Existing'!N172</f>
        <v>0</v>
      </c>
      <c r="O172" s="37">
        <f>'[7]C-Existing'!O172</f>
        <v>0</v>
      </c>
      <c r="P172" s="37">
        <f>'[7]C-Existing'!P172</f>
        <v>0</v>
      </c>
      <c r="Q172" s="37">
        <f>'[7]C-Existing'!Q172</f>
        <v>0</v>
      </c>
      <c r="R172" s="37">
        <f>'[7]C-Existing'!R172</f>
        <v>0</v>
      </c>
      <c r="S172" s="37">
        <f>'[7]C-Existing'!S172</f>
        <v>0</v>
      </c>
      <c r="T172" s="37">
        <f>'[7]C-Existing'!T172</f>
        <v>0</v>
      </c>
      <c r="U172" s="37">
        <f>'[7]C-Existing'!U172</f>
        <v>1</v>
      </c>
      <c r="V172" s="37">
        <f>'[7]C-Existing'!V172</f>
        <v>0</v>
      </c>
      <c r="W172" s="37">
        <f>'[7]C-Existing'!W172</f>
        <v>0</v>
      </c>
      <c r="X172" s="37" t="e">
        <f>'[7]C-Existing'!X172</f>
        <v>#N/A</v>
      </c>
      <c r="Y172" s="37">
        <f>'[7]C-Existing'!Y172</f>
        <v>0</v>
      </c>
      <c r="Z172" s="37">
        <f>'[7]C-Existing'!Z172</f>
        <v>0</v>
      </c>
      <c r="AA172" s="37">
        <f>'[7]C-Existing'!AA172</f>
        <v>0</v>
      </c>
      <c r="AB172" s="37">
        <f>'[7]C-Existing'!AB172</f>
        <v>0</v>
      </c>
      <c r="AC172" s="37">
        <f>'[7]C-Existing'!AC172</f>
        <v>0</v>
      </c>
      <c r="AD172" s="37">
        <f>'[7]C-Existing'!AD172</f>
        <v>0</v>
      </c>
      <c r="AE172" s="56">
        <f>'[7]C-Existing'!AE172</f>
        <v>9.6699999999999994E-2</v>
      </c>
      <c r="AF172" s="37">
        <f>'[7]C-Existing'!AF172</f>
        <v>0</v>
      </c>
      <c r="AG172" s="37">
        <f>'[7]C-Existing'!AG172</f>
        <v>0</v>
      </c>
      <c r="AH172" s="37">
        <f>'[7]C-Existing'!AH172</f>
        <v>0</v>
      </c>
      <c r="AI172" s="37">
        <f>'[7]C-Existing'!AI172</f>
        <v>0</v>
      </c>
      <c r="AJ172" s="37">
        <f>'[7]C-Existing'!AJ172</f>
        <v>0</v>
      </c>
      <c r="AK172" s="37">
        <f>'[7]C-Existing'!AK172</f>
        <v>0</v>
      </c>
      <c r="AL172" s="37">
        <f>'[7]C-Existing'!AL172</f>
        <v>0</v>
      </c>
      <c r="AM172" s="37">
        <f>'[7]C-Existing'!AM172</f>
        <v>0</v>
      </c>
      <c r="AN172" s="37">
        <f>'[7]C-Existing'!AN172</f>
        <v>0</v>
      </c>
      <c r="AO172" s="37"/>
      <c r="AP172" s="37"/>
      <c r="AQ172" s="37"/>
      <c r="AR172" s="37"/>
    </row>
    <row r="173" spans="1:44" x14ac:dyDescent="0.2">
      <c r="A173" s="1">
        <f t="shared" si="5"/>
        <v>9</v>
      </c>
      <c r="B173" s="101">
        <f t="shared" si="6"/>
        <v>48121</v>
      </c>
      <c r="C173" s="37">
        <f>'[7]C-Existing'!C173</f>
        <v>0</v>
      </c>
      <c r="D173" s="37">
        <f>'[7]C-Existing'!D173</f>
        <v>164771044.91000003</v>
      </c>
      <c r="E173" s="37">
        <f>'[7]C-Existing'!E173</f>
        <v>0</v>
      </c>
      <c r="F173" s="37">
        <f>'[7]C-Existing'!F173</f>
        <v>0</v>
      </c>
      <c r="G173" s="37">
        <f>'[7]C-Existing'!G173</f>
        <v>0</v>
      </c>
      <c r="H173" s="37">
        <f>'[7]C-Existing'!H173</f>
        <v>0</v>
      </c>
      <c r="I173" s="37">
        <f>'[7]C-Existing'!I173</f>
        <v>0</v>
      </c>
      <c r="J173" s="37">
        <f>'[7]C-Existing'!J173</f>
        <v>0</v>
      </c>
      <c r="K173" s="37">
        <f>'[7]C-Existing'!K173</f>
        <v>0</v>
      </c>
      <c r="L173" s="37">
        <f>'[7]C-Existing'!L173</f>
        <v>0</v>
      </c>
      <c r="M173" s="37">
        <f>'[7]C-Existing'!M173</f>
        <v>0</v>
      </c>
      <c r="N173" s="37">
        <f>'[7]C-Existing'!N173</f>
        <v>0</v>
      </c>
      <c r="O173" s="37">
        <f>'[7]C-Existing'!O173</f>
        <v>0</v>
      </c>
      <c r="P173" s="37">
        <f>'[7]C-Existing'!P173</f>
        <v>0</v>
      </c>
      <c r="Q173" s="37">
        <f>'[7]C-Existing'!Q173</f>
        <v>0</v>
      </c>
      <c r="R173" s="37">
        <f>'[7]C-Existing'!R173</f>
        <v>0</v>
      </c>
      <c r="S173" s="37">
        <f>'[7]C-Existing'!S173</f>
        <v>0</v>
      </c>
      <c r="T173" s="37">
        <f>'[7]C-Existing'!T173</f>
        <v>0</v>
      </c>
      <c r="U173" s="37">
        <f>'[7]C-Existing'!U173</f>
        <v>1</v>
      </c>
      <c r="V173" s="37">
        <f>'[7]C-Existing'!V173</f>
        <v>0</v>
      </c>
      <c r="W173" s="37">
        <f>'[7]C-Existing'!W173</f>
        <v>0</v>
      </c>
      <c r="X173" s="37" t="e">
        <f>'[7]C-Existing'!X173</f>
        <v>#N/A</v>
      </c>
      <c r="Y173" s="37">
        <f>'[7]C-Existing'!Y173</f>
        <v>0</v>
      </c>
      <c r="Z173" s="37">
        <f>'[7]C-Existing'!Z173</f>
        <v>0</v>
      </c>
      <c r="AA173" s="37">
        <f>'[7]C-Existing'!AA173</f>
        <v>0</v>
      </c>
      <c r="AB173" s="37">
        <f>'[7]C-Existing'!AB173</f>
        <v>0</v>
      </c>
      <c r="AC173" s="37">
        <f>'[7]C-Existing'!AC173</f>
        <v>0</v>
      </c>
      <c r="AD173" s="37">
        <f>'[7]C-Existing'!AD173</f>
        <v>0</v>
      </c>
      <c r="AE173" s="56">
        <f>'[7]C-Existing'!AE173</f>
        <v>9.6699999999999994E-2</v>
      </c>
      <c r="AF173" s="37">
        <f>'[7]C-Existing'!AF173</f>
        <v>0</v>
      </c>
      <c r="AG173" s="37">
        <f>'[7]C-Existing'!AG173</f>
        <v>0</v>
      </c>
      <c r="AH173" s="37">
        <f>'[7]C-Existing'!AH173</f>
        <v>0</v>
      </c>
      <c r="AI173" s="37">
        <f>'[7]C-Existing'!AI173</f>
        <v>0</v>
      </c>
      <c r="AJ173" s="37">
        <f>'[7]C-Existing'!AJ173</f>
        <v>0</v>
      </c>
      <c r="AK173" s="37">
        <f>'[7]C-Existing'!AK173</f>
        <v>0</v>
      </c>
      <c r="AL173" s="37">
        <f>'[7]C-Existing'!AL173</f>
        <v>0</v>
      </c>
      <c r="AM173" s="37">
        <f>'[7]C-Existing'!AM173</f>
        <v>0</v>
      </c>
      <c r="AN173" s="37">
        <f>'[7]C-Existing'!AN173</f>
        <v>0</v>
      </c>
      <c r="AO173" s="37"/>
      <c r="AP173" s="37"/>
      <c r="AQ173" s="37"/>
      <c r="AR173" s="37"/>
    </row>
    <row r="174" spans="1:44" x14ac:dyDescent="0.2">
      <c r="A174" s="1">
        <f t="shared" si="5"/>
        <v>10</v>
      </c>
      <c r="B174" s="101">
        <f t="shared" si="6"/>
        <v>48152</v>
      </c>
      <c r="C174" s="37">
        <f>'[7]C-Existing'!C174</f>
        <v>0</v>
      </c>
      <c r="D174" s="37">
        <f>'[7]C-Existing'!D174</f>
        <v>164771044.91000003</v>
      </c>
      <c r="E174" s="37">
        <f>'[7]C-Existing'!E174</f>
        <v>0</v>
      </c>
      <c r="F174" s="37">
        <f>'[7]C-Existing'!F174</f>
        <v>0</v>
      </c>
      <c r="G174" s="37">
        <f>'[7]C-Existing'!G174</f>
        <v>0</v>
      </c>
      <c r="H174" s="37">
        <f>'[7]C-Existing'!H174</f>
        <v>0</v>
      </c>
      <c r="I174" s="37">
        <f>'[7]C-Existing'!I174</f>
        <v>0</v>
      </c>
      <c r="J174" s="37">
        <f>'[7]C-Existing'!J174</f>
        <v>0</v>
      </c>
      <c r="K174" s="37">
        <f>'[7]C-Existing'!K174</f>
        <v>0</v>
      </c>
      <c r="L174" s="37">
        <f>'[7]C-Existing'!L174</f>
        <v>0</v>
      </c>
      <c r="M174" s="37">
        <f>'[7]C-Existing'!M174</f>
        <v>0</v>
      </c>
      <c r="N174" s="37">
        <f>'[7]C-Existing'!N174</f>
        <v>0</v>
      </c>
      <c r="O174" s="37">
        <f>'[7]C-Existing'!O174</f>
        <v>0</v>
      </c>
      <c r="P174" s="37">
        <f>'[7]C-Existing'!P174</f>
        <v>0</v>
      </c>
      <c r="Q174" s="37">
        <f>'[7]C-Existing'!Q174</f>
        <v>0</v>
      </c>
      <c r="R174" s="37">
        <f>'[7]C-Existing'!R174</f>
        <v>0</v>
      </c>
      <c r="S174" s="37">
        <f>'[7]C-Existing'!S174</f>
        <v>0</v>
      </c>
      <c r="T174" s="37">
        <f>'[7]C-Existing'!T174</f>
        <v>0</v>
      </c>
      <c r="U174" s="37">
        <f>'[7]C-Existing'!U174</f>
        <v>1</v>
      </c>
      <c r="V174" s="37">
        <f>'[7]C-Existing'!V174</f>
        <v>0</v>
      </c>
      <c r="W174" s="37">
        <f>'[7]C-Existing'!W174</f>
        <v>0</v>
      </c>
      <c r="X174" s="37" t="e">
        <f>'[7]C-Existing'!X174</f>
        <v>#N/A</v>
      </c>
      <c r="Y174" s="37">
        <f>'[7]C-Existing'!Y174</f>
        <v>0</v>
      </c>
      <c r="Z174" s="37">
        <f>'[7]C-Existing'!Z174</f>
        <v>0</v>
      </c>
      <c r="AA174" s="37">
        <f>'[7]C-Existing'!AA174</f>
        <v>0</v>
      </c>
      <c r="AB174" s="37">
        <f>'[7]C-Existing'!AB174</f>
        <v>0</v>
      </c>
      <c r="AC174" s="37">
        <f>'[7]C-Existing'!AC174</f>
        <v>0</v>
      </c>
      <c r="AD174" s="37">
        <f>'[7]C-Existing'!AD174</f>
        <v>0</v>
      </c>
      <c r="AE174" s="56">
        <f>'[7]C-Existing'!AE174</f>
        <v>9.6699999999999994E-2</v>
      </c>
      <c r="AF174" s="37">
        <f>'[7]C-Existing'!AF174</f>
        <v>0</v>
      </c>
      <c r="AG174" s="37">
        <f>'[7]C-Existing'!AG174</f>
        <v>0</v>
      </c>
      <c r="AH174" s="37">
        <f>'[7]C-Existing'!AH174</f>
        <v>0</v>
      </c>
      <c r="AI174" s="37">
        <f>'[7]C-Existing'!AI174</f>
        <v>0</v>
      </c>
      <c r="AJ174" s="37">
        <f>'[7]C-Existing'!AJ174</f>
        <v>0</v>
      </c>
      <c r="AK174" s="37">
        <f>'[7]C-Existing'!AK174</f>
        <v>0</v>
      </c>
      <c r="AL174" s="37">
        <f>'[7]C-Existing'!AL174</f>
        <v>0</v>
      </c>
      <c r="AM174" s="37">
        <f>'[7]C-Existing'!AM174</f>
        <v>0</v>
      </c>
      <c r="AN174" s="37">
        <f>'[7]C-Existing'!AN174</f>
        <v>0</v>
      </c>
      <c r="AO174" s="37"/>
      <c r="AP174" s="37"/>
      <c r="AQ174" s="37"/>
      <c r="AR174" s="37"/>
    </row>
    <row r="175" spans="1:44" x14ac:dyDescent="0.2">
      <c r="A175" s="1">
        <f t="shared" si="5"/>
        <v>11</v>
      </c>
      <c r="B175" s="101">
        <f t="shared" si="6"/>
        <v>48182</v>
      </c>
      <c r="C175" s="37">
        <f>'[7]C-Existing'!C175</f>
        <v>0</v>
      </c>
      <c r="D175" s="37">
        <f>'[7]C-Existing'!D175</f>
        <v>164771044.91000003</v>
      </c>
      <c r="E175" s="37">
        <f>'[7]C-Existing'!E175</f>
        <v>0</v>
      </c>
      <c r="F175" s="37">
        <f>'[7]C-Existing'!F175</f>
        <v>0</v>
      </c>
      <c r="G175" s="37">
        <f>'[7]C-Existing'!G175</f>
        <v>0</v>
      </c>
      <c r="H175" s="37">
        <f>'[7]C-Existing'!H175</f>
        <v>0</v>
      </c>
      <c r="I175" s="37">
        <f>'[7]C-Existing'!I175</f>
        <v>0</v>
      </c>
      <c r="J175" s="37">
        <f>'[7]C-Existing'!J175</f>
        <v>0</v>
      </c>
      <c r="K175" s="37">
        <f>'[7]C-Existing'!K175</f>
        <v>0</v>
      </c>
      <c r="L175" s="37">
        <f>'[7]C-Existing'!L175</f>
        <v>0</v>
      </c>
      <c r="M175" s="37">
        <f>'[7]C-Existing'!M175</f>
        <v>0</v>
      </c>
      <c r="N175" s="37">
        <f>'[7]C-Existing'!N175</f>
        <v>0</v>
      </c>
      <c r="O175" s="37">
        <f>'[7]C-Existing'!O175</f>
        <v>0</v>
      </c>
      <c r="P175" s="37">
        <f>'[7]C-Existing'!P175</f>
        <v>0</v>
      </c>
      <c r="Q175" s="37">
        <f>'[7]C-Existing'!Q175</f>
        <v>0</v>
      </c>
      <c r="R175" s="37">
        <f>'[7]C-Existing'!R175</f>
        <v>0</v>
      </c>
      <c r="S175" s="37">
        <f>'[7]C-Existing'!S175</f>
        <v>0</v>
      </c>
      <c r="T175" s="37">
        <f>'[7]C-Existing'!T175</f>
        <v>0</v>
      </c>
      <c r="U175" s="37">
        <f>'[7]C-Existing'!U175</f>
        <v>1</v>
      </c>
      <c r="V175" s="37">
        <f>'[7]C-Existing'!V175</f>
        <v>0</v>
      </c>
      <c r="W175" s="37">
        <f>'[7]C-Existing'!W175</f>
        <v>0</v>
      </c>
      <c r="X175" s="37" t="e">
        <f>'[7]C-Existing'!X175</f>
        <v>#N/A</v>
      </c>
      <c r="Y175" s="37">
        <f>'[7]C-Existing'!Y175</f>
        <v>0</v>
      </c>
      <c r="Z175" s="37">
        <f>'[7]C-Existing'!Z175</f>
        <v>0</v>
      </c>
      <c r="AA175" s="37">
        <f>'[7]C-Existing'!AA175</f>
        <v>0</v>
      </c>
      <c r="AB175" s="37">
        <f>'[7]C-Existing'!AB175</f>
        <v>0</v>
      </c>
      <c r="AC175" s="37">
        <f>'[7]C-Existing'!AC175</f>
        <v>0</v>
      </c>
      <c r="AD175" s="37">
        <f>'[7]C-Existing'!AD175</f>
        <v>0</v>
      </c>
      <c r="AE175" s="56">
        <f>'[7]C-Existing'!AE175</f>
        <v>9.6699999999999994E-2</v>
      </c>
      <c r="AF175" s="37">
        <f>'[7]C-Existing'!AF175</f>
        <v>0</v>
      </c>
      <c r="AG175" s="37">
        <f>'[7]C-Existing'!AG175</f>
        <v>0</v>
      </c>
      <c r="AH175" s="37">
        <f>'[7]C-Existing'!AH175</f>
        <v>0</v>
      </c>
      <c r="AI175" s="37">
        <f>'[7]C-Existing'!AI175</f>
        <v>0</v>
      </c>
      <c r="AJ175" s="37">
        <f>'[7]C-Existing'!AJ175</f>
        <v>0</v>
      </c>
      <c r="AK175" s="37">
        <f>'[7]C-Existing'!AK175</f>
        <v>0</v>
      </c>
      <c r="AL175" s="37">
        <f>'[7]C-Existing'!AL175</f>
        <v>0</v>
      </c>
      <c r="AM175" s="37">
        <f>'[7]C-Existing'!AM175</f>
        <v>0</v>
      </c>
      <c r="AN175" s="37">
        <f>'[7]C-Existing'!AN175</f>
        <v>0</v>
      </c>
      <c r="AO175" s="37"/>
      <c r="AP175" s="37"/>
      <c r="AQ175" s="37"/>
      <c r="AR175" s="37"/>
    </row>
    <row r="176" spans="1:44" x14ac:dyDescent="0.2">
      <c r="A176" s="1">
        <f t="shared" si="5"/>
        <v>12</v>
      </c>
      <c r="B176" s="101">
        <f t="shared" si="6"/>
        <v>48213</v>
      </c>
      <c r="C176" s="37">
        <f>'[7]C-Existing'!C176</f>
        <v>0</v>
      </c>
      <c r="D176" s="37">
        <f>'[7]C-Existing'!D176</f>
        <v>164771044.91000003</v>
      </c>
      <c r="E176" s="37">
        <f>'[7]C-Existing'!E176</f>
        <v>0</v>
      </c>
      <c r="F176" s="37">
        <f>'[7]C-Existing'!F176</f>
        <v>0</v>
      </c>
      <c r="G176" s="37">
        <f>'[7]C-Existing'!G176</f>
        <v>0</v>
      </c>
      <c r="H176" s="37">
        <f>'[7]C-Existing'!H176</f>
        <v>0</v>
      </c>
      <c r="I176" s="37">
        <f>'[7]C-Existing'!I176</f>
        <v>0</v>
      </c>
      <c r="J176" s="37">
        <f>'[7]C-Existing'!J176</f>
        <v>0</v>
      </c>
      <c r="K176" s="37">
        <f>'[7]C-Existing'!K176</f>
        <v>0</v>
      </c>
      <c r="L176" s="37">
        <f>'[7]C-Existing'!L176</f>
        <v>0</v>
      </c>
      <c r="M176" s="37">
        <f>'[7]C-Existing'!M176</f>
        <v>0</v>
      </c>
      <c r="N176" s="37">
        <f>'[7]C-Existing'!N176</f>
        <v>0</v>
      </c>
      <c r="O176" s="37">
        <f>'[7]C-Existing'!O176</f>
        <v>0</v>
      </c>
      <c r="P176" s="37">
        <f>'[7]C-Existing'!P176</f>
        <v>0</v>
      </c>
      <c r="Q176" s="37">
        <f>'[7]C-Existing'!Q176</f>
        <v>0</v>
      </c>
      <c r="R176" s="37">
        <f>'[7]C-Existing'!R176</f>
        <v>0</v>
      </c>
      <c r="S176" s="37">
        <f>'[7]C-Existing'!S176</f>
        <v>0</v>
      </c>
      <c r="T176" s="37">
        <f>'[7]C-Existing'!T176</f>
        <v>0</v>
      </c>
      <c r="U176" s="37">
        <f>'[7]C-Existing'!U176</f>
        <v>1</v>
      </c>
      <c r="V176" s="37">
        <f>'[7]C-Existing'!V176</f>
        <v>0</v>
      </c>
      <c r="W176" s="37">
        <f>'[7]C-Existing'!W176</f>
        <v>0</v>
      </c>
      <c r="X176" s="37" t="e">
        <f>'[7]C-Existing'!X176</f>
        <v>#N/A</v>
      </c>
      <c r="Y176" s="37">
        <f>'[7]C-Existing'!Y176</f>
        <v>0</v>
      </c>
      <c r="Z176" s="37">
        <f>'[7]C-Existing'!Z176</f>
        <v>0</v>
      </c>
      <c r="AA176" s="37">
        <f>'[7]C-Existing'!AA176</f>
        <v>0</v>
      </c>
      <c r="AB176" s="37">
        <f>'[7]C-Existing'!AB176</f>
        <v>0</v>
      </c>
      <c r="AC176" s="37">
        <f>'[7]C-Existing'!AC176</f>
        <v>0</v>
      </c>
      <c r="AD176" s="37">
        <f>'[7]C-Existing'!AD176</f>
        <v>0</v>
      </c>
      <c r="AE176" s="56">
        <f>'[7]C-Existing'!AE176</f>
        <v>9.6699999999999994E-2</v>
      </c>
      <c r="AF176" s="37">
        <f>'[7]C-Existing'!AF176</f>
        <v>0</v>
      </c>
      <c r="AG176" s="37">
        <f>'[7]C-Existing'!AG176</f>
        <v>0</v>
      </c>
      <c r="AH176" s="37">
        <f>'[7]C-Existing'!AH176</f>
        <v>0</v>
      </c>
      <c r="AI176" s="37">
        <f>'[7]C-Existing'!AI176</f>
        <v>0</v>
      </c>
      <c r="AJ176" s="37">
        <f>'[7]C-Existing'!AJ176</f>
        <v>0</v>
      </c>
      <c r="AK176" s="37">
        <f>'[7]C-Existing'!AK176</f>
        <v>0</v>
      </c>
      <c r="AL176" s="37">
        <f>'[7]C-Existing'!AL176</f>
        <v>0</v>
      </c>
      <c r="AM176" s="37">
        <f>'[7]C-Existing'!AM176</f>
        <v>0</v>
      </c>
      <c r="AN176" s="37">
        <f>'[7]C-Existing'!AN176</f>
        <v>0</v>
      </c>
      <c r="AO176" s="37"/>
      <c r="AP176" s="37"/>
      <c r="AQ176" s="37"/>
      <c r="AR176" s="37"/>
    </row>
    <row r="177" spans="1:44" x14ac:dyDescent="0.2">
      <c r="A177" s="1">
        <f t="shared" si="5"/>
        <v>1</v>
      </c>
      <c r="B177" s="101">
        <f t="shared" si="6"/>
        <v>48244</v>
      </c>
      <c r="C177" s="37">
        <f>'[7]C-Existing'!C177</f>
        <v>0</v>
      </c>
      <c r="D177" s="37">
        <f>'[7]C-Existing'!D177</f>
        <v>164771044.91000003</v>
      </c>
      <c r="E177" s="37">
        <f>'[7]C-Existing'!E177</f>
        <v>0</v>
      </c>
      <c r="F177" s="37">
        <f>'[7]C-Existing'!F177</f>
        <v>0</v>
      </c>
      <c r="G177" s="37">
        <f>'[7]C-Existing'!G177</f>
        <v>0</v>
      </c>
      <c r="H177" s="37">
        <f>'[7]C-Existing'!H177</f>
        <v>0</v>
      </c>
      <c r="I177" s="37">
        <f>'[7]C-Existing'!I177</f>
        <v>0</v>
      </c>
      <c r="J177" s="37">
        <f>'[7]C-Existing'!J177</f>
        <v>0</v>
      </c>
      <c r="K177" s="37">
        <f>'[7]C-Existing'!K177</f>
        <v>0</v>
      </c>
      <c r="L177" s="37">
        <f>'[7]C-Existing'!L177</f>
        <v>0</v>
      </c>
      <c r="M177" s="37">
        <f>'[7]C-Existing'!M177</f>
        <v>0</v>
      </c>
      <c r="N177" s="37">
        <f>'[7]C-Existing'!N177</f>
        <v>0</v>
      </c>
      <c r="O177" s="37">
        <f>'[7]C-Existing'!O177</f>
        <v>0</v>
      </c>
      <c r="P177" s="37">
        <f>'[7]C-Existing'!P177</f>
        <v>0</v>
      </c>
      <c r="Q177" s="37">
        <f>'[7]C-Existing'!Q177</f>
        <v>0</v>
      </c>
      <c r="R177" s="37">
        <f>'[7]C-Existing'!R177</f>
        <v>0</v>
      </c>
      <c r="S177" s="37">
        <f>'[7]C-Existing'!S177</f>
        <v>0</v>
      </c>
      <c r="T177" s="37">
        <f>'[7]C-Existing'!T177</f>
        <v>0</v>
      </c>
      <c r="U177" s="37">
        <f>'[7]C-Existing'!U177</f>
        <v>1</v>
      </c>
      <c r="V177" s="37">
        <f>'[7]C-Existing'!V177</f>
        <v>0</v>
      </c>
      <c r="W177" s="37">
        <f>'[7]C-Existing'!W177</f>
        <v>0</v>
      </c>
      <c r="X177" s="37" t="e">
        <f>'[7]C-Existing'!X177</f>
        <v>#N/A</v>
      </c>
      <c r="Y177" s="37">
        <f>'[7]C-Existing'!Y177</f>
        <v>0</v>
      </c>
      <c r="Z177" s="37">
        <f>'[7]C-Existing'!Z177</f>
        <v>0</v>
      </c>
      <c r="AA177" s="37">
        <f>'[7]C-Existing'!AA177</f>
        <v>0</v>
      </c>
      <c r="AB177" s="37">
        <f>'[7]C-Existing'!AB177</f>
        <v>0</v>
      </c>
      <c r="AC177" s="37">
        <f>'[7]C-Existing'!AC177</f>
        <v>0</v>
      </c>
      <c r="AD177" s="37">
        <f>'[7]C-Existing'!AD177</f>
        <v>0</v>
      </c>
      <c r="AE177" s="56">
        <f>'[7]C-Existing'!AE177</f>
        <v>9.6699999999999994E-2</v>
      </c>
      <c r="AF177" s="37">
        <f>'[7]C-Existing'!AF177</f>
        <v>0</v>
      </c>
      <c r="AG177" s="37">
        <f>'[7]C-Existing'!AG177</f>
        <v>0</v>
      </c>
      <c r="AH177" s="37">
        <f>'[7]C-Existing'!AH177</f>
        <v>0</v>
      </c>
      <c r="AI177" s="37">
        <f>'[7]C-Existing'!AI177</f>
        <v>0</v>
      </c>
      <c r="AJ177" s="37">
        <f>'[7]C-Existing'!AJ177</f>
        <v>0</v>
      </c>
      <c r="AK177" s="37">
        <f>'[7]C-Existing'!AK177</f>
        <v>0</v>
      </c>
      <c r="AL177" s="37">
        <f>'[7]C-Existing'!AL177</f>
        <v>0</v>
      </c>
      <c r="AM177" s="37">
        <f>'[7]C-Existing'!AM177</f>
        <v>0</v>
      </c>
      <c r="AN177" s="37">
        <f>'[7]C-Existing'!AN177</f>
        <v>0</v>
      </c>
      <c r="AO177" s="37"/>
      <c r="AP177" s="37"/>
      <c r="AQ177" s="37"/>
      <c r="AR177" s="37"/>
    </row>
    <row r="178" spans="1:44" x14ac:dyDescent="0.2">
      <c r="A178" s="1">
        <f t="shared" si="5"/>
        <v>2</v>
      </c>
      <c r="B178" s="101">
        <f t="shared" si="6"/>
        <v>48273</v>
      </c>
      <c r="C178" s="37">
        <f>'[7]C-Existing'!C178</f>
        <v>0</v>
      </c>
      <c r="D178" s="37">
        <f>'[7]C-Existing'!D178</f>
        <v>164771044.91000003</v>
      </c>
      <c r="E178" s="37">
        <f>'[7]C-Existing'!E178</f>
        <v>0</v>
      </c>
      <c r="F178" s="37">
        <f>'[7]C-Existing'!F178</f>
        <v>0</v>
      </c>
      <c r="G178" s="37">
        <f>'[7]C-Existing'!G178</f>
        <v>0</v>
      </c>
      <c r="H178" s="37">
        <f>'[7]C-Existing'!H178</f>
        <v>0</v>
      </c>
      <c r="I178" s="37">
        <f>'[7]C-Existing'!I178</f>
        <v>0</v>
      </c>
      <c r="J178" s="37">
        <f>'[7]C-Existing'!J178</f>
        <v>0</v>
      </c>
      <c r="K178" s="37">
        <f>'[7]C-Existing'!K178</f>
        <v>0</v>
      </c>
      <c r="L178" s="37">
        <f>'[7]C-Existing'!L178</f>
        <v>0</v>
      </c>
      <c r="M178" s="37">
        <f>'[7]C-Existing'!M178</f>
        <v>0</v>
      </c>
      <c r="N178" s="37">
        <f>'[7]C-Existing'!N178</f>
        <v>0</v>
      </c>
      <c r="O178" s="37">
        <f>'[7]C-Existing'!O178</f>
        <v>0</v>
      </c>
      <c r="P178" s="37">
        <f>'[7]C-Existing'!P178</f>
        <v>0</v>
      </c>
      <c r="Q178" s="37">
        <f>'[7]C-Existing'!Q178</f>
        <v>0</v>
      </c>
      <c r="R178" s="37">
        <f>'[7]C-Existing'!R178</f>
        <v>0</v>
      </c>
      <c r="S178" s="37">
        <f>'[7]C-Existing'!S178</f>
        <v>0</v>
      </c>
      <c r="T178" s="37">
        <f>'[7]C-Existing'!T178</f>
        <v>0</v>
      </c>
      <c r="U178" s="37">
        <f>'[7]C-Existing'!U178</f>
        <v>1</v>
      </c>
      <c r="V178" s="37">
        <f>'[7]C-Existing'!V178</f>
        <v>0</v>
      </c>
      <c r="W178" s="37">
        <f>'[7]C-Existing'!W178</f>
        <v>0</v>
      </c>
      <c r="X178" s="37" t="e">
        <f>'[7]C-Existing'!X178</f>
        <v>#N/A</v>
      </c>
      <c r="Y178" s="37">
        <f>'[7]C-Existing'!Y178</f>
        <v>0</v>
      </c>
      <c r="Z178" s="37">
        <f>'[7]C-Existing'!Z178</f>
        <v>0</v>
      </c>
      <c r="AA178" s="37">
        <f>'[7]C-Existing'!AA178</f>
        <v>0</v>
      </c>
      <c r="AB178" s="37">
        <f>'[7]C-Existing'!AB178</f>
        <v>0</v>
      </c>
      <c r="AC178" s="37">
        <f>'[7]C-Existing'!AC178</f>
        <v>0</v>
      </c>
      <c r="AD178" s="37">
        <f>'[7]C-Existing'!AD178</f>
        <v>0</v>
      </c>
      <c r="AE178" s="56">
        <f>'[7]C-Existing'!AE178</f>
        <v>9.6699999999999994E-2</v>
      </c>
      <c r="AF178" s="37">
        <f>'[7]C-Existing'!AF178</f>
        <v>0</v>
      </c>
      <c r="AG178" s="37">
        <f>'[7]C-Existing'!AG178</f>
        <v>0</v>
      </c>
      <c r="AH178" s="37">
        <f>'[7]C-Existing'!AH178</f>
        <v>0</v>
      </c>
      <c r="AI178" s="37">
        <f>'[7]C-Existing'!AI178</f>
        <v>0</v>
      </c>
      <c r="AJ178" s="37">
        <f>'[7]C-Existing'!AJ178</f>
        <v>0</v>
      </c>
      <c r="AK178" s="37">
        <f>'[7]C-Existing'!AK178</f>
        <v>0</v>
      </c>
      <c r="AL178" s="37">
        <f>'[7]C-Existing'!AL178</f>
        <v>0</v>
      </c>
      <c r="AM178" s="37">
        <f>'[7]C-Existing'!AM178</f>
        <v>0</v>
      </c>
      <c r="AN178" s="37">
        <f>'[7]C-Existing'!AN178</f>
        <v>0</v>
      </c>
      <c r="AO178" s="37"/>
      <c r="AP178" s="37"/>
      <c r="AQ178" s="37"/>
      <c r="AR178" s="37"/>
    </row>
    <row r="179" spans="1:44" x14ac:dyDescent="0.2">
      <c r="A179" s="1">
        <f t="shared" si="5"/>
        <v>3</v>
      </c>
      <c r="B179" s="101">
        <f t="shared" si="6"/>
        <v>48304</v>
      </c>
      <c r="C179" s="37">
        <f>'[7]C-Existing'!C179</f>
        <v>0</v>
      </c>
      <c r="D179" s="37">
        <f>'[7]C-Existing'!D179</f>
        <v>164771044.91000003</v>
      </c>
      <c r="E179" s="37">
        <f>'[7]C-Existing'!E179</f>
        <v>0</v>
      </c>
      <c r="F179" s="37">
        <f>'[7]C-Existing'!F179</f>
        <v>0</v>
      </c>
      <c r="G179" s="37">
        <f>'[7]C-Existing'!G179</f>
        <v>0</v>
      </c>
      <c r="H179" s="37">
        <f>'[7]C-Existing'!H179</f>
        <v>0</v>
      </c>
      <c r="I179" s="37">
        <f>'[7]C-Existing'!I179</f>
        <v>0</v>
      </c>
      <c r="J179" s="37">
        <f>'[7]C-Existing'!J179</f>
        <v>0</v>
      </c>
      <c r="K179" s="37">
        <f>'[7]C-Existing'!K179</f>
        <v>0</v>
      </c>
      <c r="L179" s="37">
        <f>'[7]C-Existing'!L179</f>
        <v>0</v>
      </c>
      <c r="M179" s="37">
        <f>'[7]C-Existing'!M179</f>
        <v>0</v>
      </c>
      <c r="N179" s="37">
        <f>'[7]C-Existing'!N179</f>
        <v>0</v>
      </c>
      <c r="O179" s="37">
        <f>'[7]C-Existing'!O179</f>
        <v>0</v>
      </c>
      <c r="P179" s="37">
        <f>'[7]C-Existing'!P179</f>
        <v>0</v>
      </c>
      <c r="Q179" s="37">
        <f>'[7]C-Existing'!Q179</f>
        <v>0</v>
      </c>
      <c r="R179" s="37">
        <f>'[7]C-Existing'!R179</f>
        <v>0</v>
      </c>
      <c r="S179" s="37">
        <f>'[7]C-Existing'!S179</f>
        <v>0</v>
      </c>
      <c r="T179" s="37">
        <f>'[7]C-Existing'!T179</f>
        <v>0</v>
      </c>
      <c r="U179" s="37">
        <f>'[7]C-Existing'!U179</f>
        <v>1</v>
      </c>
      <c r="V179" s="37">
        <f>'[7]C-Existing'!V179</f>
        <v>0</v>
      </c>
      <c r="W179" s="37">
        <f>'[7]C-Existing'!W179</f>
        <v>0</v>
      </c>
      <c r="X179" s="37" t="e">
        <f>'[7]C-Existing'!X179</f>
        <v>#N/A</v>
      </c>
      <c r="Y179" s="37">
        <f>'[7]C-Existing'!Y179</f>
        <v>0</v>
      </c>
      <c r="Z179" s="37">
        <f>'[7]C-Existing'!Z179</f>
        <v>0</v>
      </c>
      <c r="AA179" s="37">
        <f>'[7]C-Existing'!AA179</f>
        <v>0</v>
      </c>
      <c r="AB179" s="37">
        <f>'[7]C-Existing'!AB179</f>
        <v>0</v>
      </c>
      <c r="AC179" s="37">
        <f>'[7]C-Existing'!AC179</f>
        <v>0</v>
      </c>
      <c r="AD179" s="37">
        <f>'[7]C-Existing'!AD179</f>
        <v>0</v>
      </c>
      <c r="AE179" s="56">
        <f>'[7]C-Existing'!AE179</f>
        <v>9.6699999999999994E-2</v>
      </c>
      <c r="AF179" s="37">
        <f>'[7]C-Existing'!AF179</f>
        <v>0</v>
      </c>
      <c r="AG179" s="37">
        <f>'[7]C-Existing'!AG179</f>
        <v>0</v>
      </c>
      <c r="AH179" s="37">
        <f>'[7]C-Existing'!AH179</f>
        <v>0</v>
      </c>
      <c r="AI179" s="37">
        <f>'[7]C-Existing'!AI179</f>
        <v>0</v>
      </c>
      <c r="AJ179" s="37">
        <f>'[7]C-Existing'!AJ179</f>
        <v>0</v>
      </c>
      <c r="AK179" s="37">
        <f>'[7]C-Existing'!AK179</f>
        <v>0</v>
      </c>
      <c r="AL179" s="37">
        <f>'[7]C-Existing'!AL179</f>
        <v>0</v>
      </c>
      <c r="AM179" s="37">
        <f>'[7]C-Existing'!AM179</f>
        <v>0</v>
      </c>
      <c r="AN179" s="37">
        <f>'[7]C-Existing'!AN179</f>
        <v>0</v>
      </c>
      <c r="AO179" s="37"/>
      <c r="AP179" s="37"/>
      <c r="AQ179" s="37"/>
      <c r="AR179" s="37"/>
    </row>
    <row r="180" spans="1:44" x14ac:dyDescent="0.2">
      <c r="A180" s="1">
        <f t="shared" si="5"/>
        <v>4</v>
      </c>
      <c r="B180" s="101">
        <f t="shared" si="6"/>
        <v>48334</v>
      </c>
      <c r="C180" s="37">
        <f>'[7]C-Existing'!C180</f>
        <v>0</v>
      </c>
      <c r="D180" s="37">
        <f>'[7]C-Existing'!D180</f>
        <v>164771044.91000003</v>
      </c>
      <c r="E180" s="37">
        <f>'[7]C-Existing'!E180</f>
        <v>0</v>
      </c>
      <c r="F180" s="37">
        <f>'[7]C-Existing'!F180</f>
        <v>0</v>
      </c>
      <c r="G180" s="37">
        <f>'[7]C-Existing'!G180</f>
        <v>0</v>
      </c>
      <c r="H180" s="37">
        <f>'[7]C-Existing'!H180</f>
        <v>0</v>
      </c>
      <c r="I180" s="37">
        <f>'[7]C-Existing'!I180</f>
        <v>0</v>
      </c>
      <c r="J180" s="37">
        <f>'[7]C-Existing'!J180</f>
        <v>0</v>
      </c>
      <c r="K180" s="37">
        <f>'[7]C-Existing'!K180</f>
        <v>0</v>
      </c>
      <c r="L180" s="37">
        <f>'[7]C-Existing'!L180</f>
        <v>0</v>
      </c>
      <c r="M180" s="37">
        <f>'[7]C-Existing'!M180</f>
        <v>0</v>
      </c>
      <c r="N180" s="37">
        <f>'[7]C-Existing'!N180</f>
        <v>0</v>
      </c>
      <c r="O180" s="37">
        <f>'[7]C-Existing'!O180</f>
        <v>0</v>
      </c>
      <c r="P180" s="37">
        <f>'[7]C-Existing'!P180</f>
        <v>0</v>
      </c>
      <c r="Q180" s="37">
        <f>'[7]C-Existing'!Q180</f>
        <v>0</v>
      </c>
      <c r="R180" s="37">
        <f>'[7]C-Existing'!R180</f>
        <v>0</v>
      </c>
      <c r="S180" s="37">
        <f>'[7]C-Existing'!S180</f>
        <v>0</v>
      </c>
      <c r="T180" s="37">
        <f>'[7]C-Existing'!T180</f>
        <v>0</v>
      </c>
      <c r="U180" s="37">
        <f>'[7]C-Existing'!U180</f>
        <v>1</v>
      </c>
      <c r="V180" s="37">
        <f>'[7]C-Existing'!V180</f>
        <v>0</v>
      </c>
      <c r="W180" s="37">
        <f>'[7]C-Existing'!W180</f>
        <v>0</v>
      </c>
      <c r="X180" s="37" t="e">
        <f>'[7]C-Existing'!X180</f>
        <v>#N/A</v>
      </c>
      <c r="Y180" s="37">
        <f>'[7]C-Existing'!Y180</f>
        <v>0</v>
      </c>
      <c r="Z180" s="37">
        <f>'[7]C-Existing'!Z180</f>
        <v>0</v>
      </c>
      <c r="AA180" s="37">
        <f>'[7]C-Existing'!AA180</f>
        <v>0</v>
      </c>
      <c r="AB180" s="37">
        <f>'[7]C-Existing'!AB180</f>
        <v>0</v>
      </c>
      <c r="AC180" s="37">
        <f>'[7]C-Existing'!AC180</f>
        <v>0</v>
      </c>
      <c r="AD180" s="37">
        <f>'[7]C-Existing'!AD180</f>
        <v>0</v>
      </c>
      <c r="AE180" s="56">
        <f>'[7]C-Existing'!AE180</f>
        <v>9.6699999999999994E-2</v>
      </c>
      <c r="AF180" s="37">
        <f>'[7]C-Existing'!AF180</f>
        <v>0</v>
      </c>
      <c r="AG180" s="37">
        <f>'[7]C-Existing'!AG180</f>
        <v>0</v>
      </c>
      <c r="AH180" s="37">
        <f>'[7]C-Existing'!AH180</f>
        <v>0</v>
      </c>
      <c r="AI180" s="37">
        <f>'[7]C-Existing'!AI180</f>
        <v>0</v>
      </c>
      <c r="AJ180" s="37">
        <f>'[7]C-Existing'!AJ180</f>
        <v>0</v>
      </c>
      <c r="AK180" s="37">
        <f>'[7]C-Existing'!AK180</f>
        <v>0</v>
      </c>
      <c r="AL180" s="37">
        <f>'[7]C-Existing'!AL180</f>
        <v>0</v>
      </c>
      <c r="AM180" s="37">
        <f>'[7]C-Existing'!AM180</f>
        <v>0</v>
      </c>
      <c r="AN180" s="37">
        <f>'[7]C-Existing'!AN180</f>
        <v>0</v>
      </c>
      <c r="AO180" s="37"/>
      <c r="AP180" s="37"/>
      <c r="AQ180" s="37"/>
      <c r="AR180" s="37"/>
    </row>
    <row r="181" spans="1:44" x14ac:dyDescent="0.2">
      <c r="A181" s="1">
        <f t="shared" si="5"/>
        <v>5</v>
      </c>
      <c r="B181" s="101">
        <f t="shared" si="6"/>
        <v>48365</v>
      </c>
      <c r="C181" s="37">
        <f>'[7]C-Existing'!C181</f>
        <v>0</v>
      </c>
      <c r="D181" s="37">
        <f>'[7]C-Existing'!D181</f>
        <v>164771044.91000003</v>
      </c>
      <c r="E181" s="37">
        <f>'[7]C-Existing'!E181</f>
        <v>0</v>
      </c>
      <c r="F181" s="37">
        <f>'[7]C-Existing'!F181</f>
        <v>0</v>
      </c>
      <c r="G181" s="37">
        <f>'[7]C-Existing'!G181</f>
        <v>0</v>
      </c>
      <c r="H181" s="37">
        <f>'[7]C-Existing'!H181</f>
        <v>0</v>
      </c>
      <c r="I181" s="37">
        <f>'[7]C-Existing'!I181</f>
        <v>0</v>
      </c>
      <c r="J181" s="37">
        <f>'[7]C-Existing'!J181</f>
        <v>0</v>
      </c>
      <c r="K181" s="37">
        <f>'[7]C-Existing'!K181</f>
        <v>0</v>
      </c>
      <c r="L181" s="37">
        <f>'[7]C-Existing'!L181</f>
        <v>0</v>
      </c>
      <c r="M181" s="37">
        <f>'[7]C-Existing'!M181</f>
        <v>0</v>
      </c>
      <c r="N181" s="37">
        <f>'[7]C-Existing'!N181</f>
        <v>0</v>
      </c>
      <c r="O181" s="37">
        <f>'[7]C-Existing'!O181</f>
        <v>0</v>
      </c>
      <c r="P181" s="37">
        <f>'[7]C-Existing'!P181</f>
        <v>0</v>
      </c>
      <c r="Q181" s="37">
        <f>'[7]C-Existing'!Q181</f>
        <v>0</v>
      </c>
      <c r="R181" s="37">
        <f>'[7]C-Existing'!R181</f>
        <v>0</v>
      </c>
      <c r="S181" s="37">
        <f>'[7]C-Existing'!S181</f>
        <v>0</v>
      </c>
      <c r="T181" s="37">
        <f>'[7]C-Existing'!T181</f>
        <v>0</v>
      </c>
      <c r="U181" s="37">
        <f>'[7]C-Existing'!U181</f>
        <v>1</v>
      </c>
      <c r="V181" s="37">
        <f>'[7]C-Existing'!V181</f>
        <v>0</v>
      </c>
      <c r="W181" s="37">
        <f>'[7]C-Existing'!W181</f>
        <v>0</v>
      </c>
      <c r="X181" s="37" t="e">
        <f>'[7]C-Existing'!X181</f>
        <v>#N/A</v>
      </c>
      <c r="Y181" s="37">
        <f>'[7]C-Existing'!Y181</f>
        <v>0</v>
      </c>
      <c r="Z181" s="37">
        <f>'[7]C-Existing'!Z181</f>
        <v>0</v>
      </c>
      <c r="AA181" s="37">
        <f>'[7]C-Existing'!AA181</f>
        <v>0</v>
      </c>
      <c r="AB181" s="37">
        <f>'[7]C-Existing'!AB181</f>
        <v>0</v>
      </c>
      <c r="AC181" s="37">
        <f>'[7]C-Existing'!AC181</f>
        <v>0</v>
      </c>
      <c r="AD181" s="37">
        <f>'[7]C-Existing'!AD181</f>
        <v>0</v>
      </c>
      <c r="AE181" s="56">
        <f>'[7]C-Existing'!AE181</f>
        <v>9.6699999999999994E-2</v>
      </c>
      <c r="AF181" s="37">
        <f>'[7]C-Existing'!AF181</f>
        <v>0</v>
      </c>
      <c r="AG181" s="37">
        <f>'[7]C-Existing'!AG181</f>
        <v>0</v>
      </c>
      <c r="AH181" s="37">
        <f>'[7]C-Existing'!AH181</f>
        <v>0</v>
      </c>
      <c r="AI181" s="37">
        <f>'[7]C-Existing'!AI181</f>
        <v>0</v>
      </c>
      <c r="AJ181" s="37">
        <f>'[7]C-Existing'!AJ181</f>
        <v>0</v>
      </c>
      <c r="AK181" s="37">
        <f>'[7]C-Existing'!AK181</f>
        <v>0</v>
      </c>
      <c r="AL181" s="37">
        <f>'[7]C-Existing'!AL181</f>
        <v>0</v>
      </c>
      <c r="AM181" s="37">
        <f>'[7]C-Existing'!AM181</f>
        <v>0</v>
      </c>
      <c r="AN181" s="37">
        <f>'[7]C-Existing'!AN181</f>
        <v>0</v>
      </c>
      <c r="AO181" s="37"/>
      <c r="AP181" s="37"/>
      <c r="AQ181" s="37"/>
      <c r="AR181" s="37"/>
    </row>
    <row r="182" spans="1:44" x14ac:dyDescent="0.2">
      <c r="A182" s="1">
        <f t="shared" si="5"/>
        <v>6</v>
      </c>
      <c r="B182" s="101">
        <f t="shared" si="6"/>
        <v>48395</v>
      </c>
      <c r="C182" s="37">
        <f>'[7]C-Existing'!C182</f>
        <v>0</v>
      </c>
      <c r="D182" s="37">
        <f>'[7]C-Existing'!D182</f>
        <v>164771044.91000003</v>
      </c>
      <c r="E182" s="37">
        <f>'[7]C-Existing'!E182</f>
        <v>0</v>
      </c>
      <c r="F182" s="37">
        <f>'[7]C-Existing'!F182</f>
        <v>0</v>
      </c>
      <c r="G182" s="37">
        <f>'[7]C-Existing'!G182</f>
        <v>0</v>
      </c>
      <c r="H182" s="37">
        <f>'[7]C-Existing'!H182</f>
        <v>0</v>
      </c>
      <c r="I182" s="37">
        <f>'[7]C-Existing'!I182</f>
        <v>0</v>
      </c>
      <c r="J182" s="37">
        <f>'[7]C-Existing'!J182</f>
        <v>0</v>
      </c>
      <c r="K182" s="37">
        <f>'[7]C-Existing'!K182</f>
        <v>0</v>
      </c>
      <c r="L182" s="37">
        <f>'[7]C-Existing'!L182</f>
        <v>0</v>
      </c>
      <c r="M182" s="37">
        <f>'[7]C-Existing'!M182</f>
        <v>0</v>
      </c>
      <c r="N182" s="37">
        <f>'[7]C-Existing'!N182</f>
        <v>0</v>
      </c>
      <c r="O182" s="37">
        <f>'[7]C-Existing'!O182</f>
        <v>0</v>
      </c>
      <c r="P182" s="37">
        <f>'[7]C-Existing'!P182</f>
        <v>0</v>
      </c>
      <c r="Q182" s="37">
        <f>'[7]C-Existing'!Q182</f>
        <v>0</v>
      </c>
      <c r="R182" s="37">
        <f>'[7]C-Existing'!R182</f>
        <v>0</v>
      </c>
      <c r="S182" s="37">
        <f>'[7]C-Existing'!S182</f>
        <v>0</v>
      </c>
      <c r="T182" s="37">
        <f>'[7]C-Existing'!T182</f>
        <v>0</v>
      </c>
      <c r="U182" s="37">
        <f>'[7]C-Existing'!U182</f>
        <v>1</v>
      </c>
      <c r="V182" s="37">
        <f>'[7]C-Existing'!V182</f>
        <v>0</v>
      </c>
      <c r="W182" s="37">
        <f>'[7]C-Existing'!W182</f>
        <v>0</v>
      </c>
      <c r="X182" s="37" t="e">
        <f>'[7]C-Existing'!X182</f>
        <v>#N/A</v>
      </c>
      <c r="Y182" s="37">
        <f>'[7]C-Existing'!Y182</f>
        <v>0</v>
      </c>
      <c r="Z182" s="37">
        <f>'[7]C-Existing'!Z182</f>
        <v>0</v>
      </c>
      <c r="AA182" s="37">
        <f>'[7]C-Existing'!AA182</f>
        <v>0</v>
      </c>
      <c r="AB182" s="37">
        <f>'[7]C-Existing'!AB182</f>
        <v>0</v>
      </c>
      <c r="AC182" s="37">
        <f>'[7]C-Existing'!AC182</f>
        <v>0</v>
      </c>
      <c r="AD182" s="37">
        <f>'[7]C-Existing'!AD182</f>
        <v>0</v>
      </c>
      <c r="AE182" s="56">
        <f>'[7]C-Existing'!AE182</f>
        <v>9.6699999999999994E-2</v>
      </c>
      <c r="AF182" s="37">
        <f>'[7]C-Existing'!AF182</f>
        <v>0</v>
      </c>
      <c r="AG182" s="37">
        <f>'[7]C-Existing'!AG182</f>
        <v>0</v>
      </c>
      <c r="AH182" s="37">
        <f>'[7]C-Existing'!AH182</f>
        <v>0</v>
      </c>
      <c r="AI182" s="37">
        <f>'[7]C-Existing'!AI182</f>
        <v>0</v>
      </c>
      <c r="AJ182" s="37">
        <f>'[7]C-Existing'!AJ182</f>
        <v>0</v>
      </c>
      <c r="AK182" s="37">
        <f>'[7]C-Existing'!AK182</f>
        <v>0</v>
      </c>
      <c r="AL182" s="37">
        <f>'[7]C-Existing'!AL182</f>
        <v>0</v>
      </c>
      <c r="AM182" s="37">
        <f>'[7]C-Existing'!AM182</f>
        <v>0</v>
      </c>
      <c r="AN182" s="37">
        <f>'[7]C-Existing'!AN182</f>
        <v>0</v>
      </c>
      <c r="AO182" s="37"/>
      <c r="AP182" s="37"/>
      <c r="AQ182" s="37"/>
      <c r="AR182" s="37"/>
    </row>
    <row r="183" spans="1:44" x14ac:dyDescent="0.2">
      <c r="A183" s="1">
        <f t="shared" si="5"/>
        <v>7</v>
      </c>
      <c r="B183" s="101">
        <f t="shared" si="6"/>
        <v>48426</v>
      </c>
      <c r="C183" s="37">
        <f>'[7]C-Existing'!C183</f>
        <v>0</v>
      </c>
      <c r="D183" s="37">
        <f>'[7]C-Existing'!D183</f>
        <v>164771044.91000003</v>
      </c>
      <c r="E183" s="37">
        <f>'[7]C-Existing'!E183</f>
        <v>0</v>
      </c>
      <c r="F183" s="37">
        <f>'[7]C-Existing'!F183</f>
        <v>0</v>
      </c>
      <c r="G183" s="37">
        <f>'[7]C-Existing'!G183</f>
        <v>0</v>
      </c>
      <c r="H183" s="37">
        <f>'[7]C-Existing'!H183</f>
        <v>0</v>
      </c>
      <c r="I183" s="37">
        <f>'[7]C-Existing'!I183</f>
        <v>0</v>
      </c>
      <c r="J183" s="37">
        <f>'[7]C-Existing'!J183</f>
        <v>0</v>
      </c>
      <c r="K183" s="37">
        <f>'[7]C-Existing'!K183</f>
        <v>0</v>
      </c>
      <c r="L183" s="37">
        <f>'[7]C-Existing'!L183</f>
        <v>0</v>
      </c>
      <c r="M183" s="37">
        <f>'[7]C-Existing'!M183</f>
        <v>0</v>
      </c>
      <c r="N183" s="37">
        <f>'[7]C-Existing'!N183</f>
        <v>0</v>
      </c>
      <c r="O183" s="37">
        <f>'[7]C-Existing'!O183</f>
        <v>0</v>
      </c>
      <c r="P183" s="37">
        <f>'[7]C-Existing'!P183</f>
        <v>0</v>
      </c>
      <c r="Q183" s="37">
        <f>'[7]C-Existing'!Q183</f>
        <v>0</v>
      </c>
      <c r="R183" s="37">
        <f>'[7]C-Existing'!R183</f>
        <v>0</v>
      </c>
      <c r="S183" s="37">
        <f>'[7]C-Existing'!S183</f>
        <v>0</v>
      </c>
      <c r="T183" s="37">
        <f>'[7]C-Existing'!T183</f>
        <v>0</v>
      </c>
      <c r="U183" s="37">
        <f>'[7]C-Existing'!U183</f>
        <v>1</v>
      </c>
      <c r="V183" s="37">
        <f>'[7]C-Existing'!V183</f>
        <v>0</v>
      </c>
      <c r="W183" s="37">
        <f>'[7]C-Existing'!W183</f>
        <v>0</v>
      </c>
      <c r="X183" s="37" t="e">
        <f>'[7]C-Existing'!X183</f>
        <v>#N/A</v>
      </c>
      <c r="Y183" s="37">
        <f>'[7]C-Existing'!Y183</f>
        <v>0</v>
      </c>
      <c r="Z183" s="37">
        <f>'[7]C-Existing'!Z183</f>
        <v>0</v>
      </c>
      <c r="AA183" s="37">
        <f>'[7]C-Existing'!AA183</f>
        <v>0</v>
      </c>
      <c r="AB183" s="37">
        <f>'[7]C-Existing'!AB183</f>
        <v>0</v>
      </c>
      <c r="AC183" s="37">
        <f>'[7]C-Existing'!AC183</f>
        <v>0</v>
      </c>
      <c r="AD183" s="37">
        <f>'[7]C-Existing'!AD183</f>
        <v>0</v>
      </c>
      <c r="AE183" s="56">
        <f>'[7]C-Existing'!AE183</f>
        <v>9.6699999999999994E-2</v>
      </c>
      <c r="AF183" s="37">
        <f>'[7]C-Existing'!AF183</f>
        <v>0</v>
      </c>
      <c r="AG183" s="37">
        <f>'[7]C-Existing'!AG183</f>
        <v>0</v>
      </c>
      <c r="AH183" s="37">
        <f>'[7]C-Existing'!AH183</f>
        <v>0</v>
      </c>
      <c r="AI183" s="37">
        <f>'[7]C-Existing'!AI183</f>
        <v>0</v>
      </c>
      <c r="AJ183" s="37">
        <f>'[7]C-Existing'!AJ183</f>
        <v>0</v>
      </c>
      <c r="AK183" s="37">
        <f>'[7]C-Existing'!AK183</f>
        <v>0</v>
      </c>
      <c r="AL183" s="37">
        <f>'[7]C-Existing'!AL183</f>
        <v>0</v>
      </c>
      <c r="AM183" s="37">
        <f>'[7]C-Existing'!AM183</f>
        <v>0</v>
      </c>
      <c r="AN183" s="37">
        <f>'[7]C-Existing'!AN183</f>
        <v>0</v>
      </c>
      <c r="AO183" s="37"/>
      <c r="AP183" s="37"/>
      <c r="AQ183" s="37"/>
      <c r="AR183" s="37"/>
    </row>
    <row r="184" spans="1:44" x14ac:dyDescent="0.2">
      <c r="A184" s="1">
        <f t="shared" si="5"/>
        <v>8</v>
      </c>
      <c r="B184" s="101">
        <f t="shared" si="6"/>
        <v>48457</v>
      </c>
      <c r="C184" s="37">
        <f>'[7]C-Existing'!C184</f>
        <v>0</v>
      </c>
      <c r="D184" s="37">
        <f>'[7]C-Existing'!D184</f>
        <v>164771044.91000003</v>
      </c>
      <c r="E184" s="37">
        <f>'[7]C-Existing'!E184</f>
        <v>0</v>
      </c>
      <c r="F184" s="37">
        <f>'[7]C-Existing'!F184</f>
        <v>0</v>
      </c>
      <c r="G184" s="37">
        <f>'[7]C-Existing'!G184</f>
        <v>0</v>
      </c>
      <c r="H184" s="37">
        <f>'[7]C-Existing'!H184</f>
        <v>0</v>
      </c>
      <c r="I184" s="37">
        <f>'[7]C-Existing'!I184</f>
        <v>0</v>
      </c>
      <c r="J184" s="37">
        <f>'[7]C-Existing'!J184</f>
        <v>0</v>
      </c>
      <c r="K184" s="37">
        <f>'[7]C-Existing'!K184</f>
        <v>0</v>
      </c>
      <c r="L184" s="37">
        <f>'[7]C-Existing'!L184</f>
        <v>0</v>
      </c>
      <c r="M184" s="37">
        <f>'[7]C-Existing'!M184</f>
        <v>0</v>
      </c>
      <c r="N184" s="37">
        <f>'[7]C-Existing'!N184</f>
        <v>0</v>
      </c>
      <c r="O184" s="37">
        <f>'[7]C-Existing'!O184</f>
        <v>0</v>
      </c>
      <c r="P184" s="37">
        <f>'[7]C-Existing'!P184</f>
        <v>0</v>
      </c>
      <c r="Q184" s="37">
        <f>'[7]C-Existing'!Q184</f>
        <v>0</v>
      </c>
      <c r="R184" s="37">
        <f>'[7]C-Existing'!R184</f>
        <v>0</v>
      </c>
      <c r="S184" s="37">
        <f>'[7]C-Existing'!S184</f>
        <v>0</v>
      </c>
      <c r="T184" s="37">
        <f>'[7]C-Existing'!T184</f>
        <v>0</v>
      </c>
      <c r="U184" s="37">
        <f>'[7]C-Existing'!U184</f>
        <v>1</v>
      </c>
      <c r="V184" s="37">
        <f>'[7]C-Existing'!V184</f>
        <v>0</v>
      </c>
      <c r="W184" s="37">
        <f>'[7]C-Existing'!W184</f>
        <v>0</v>
      </c>
      <c r="X184" s="37" t="e">
        <f>'[7]C-Existing'!X184</f>
        <v>#N/A</v>
      </c>
      <c r="Y184" s="37">
        <f>'[7]C-Existing'!Y184</f>
        <v>0</v>
      </c>
      <c r="Z184" s="37">
        <f>'[7]C-Existing'!Z184</f>
        <v>0</v>
      </c>
      <c r="AA184" s="37">
        <f>'[7]C-Existing'!AA184</f>
        <v>0</v>
      </c>
      <c r="AB184" s="37">
        <f>'[7]C-Existing'!AB184</f>
        <v>0</v>
      </c>
      <c r="AC184" s="37">
        <f>'[7]C-Existing'!AC184</f>
        <v>0</v>
      </c>
      <c r="AD184" s="37">
        <f>'[7]C-Existing'!AD184</f>
        <v>0</v>
      </c>
      <c r="AE184" s="56">
        <f>'[7]C-Existing'!AE184</f>
        <v>9.6699999999999994E-2</v>
      </c>
      <c r="AF184" s="37">
        <f>'[7]C-Existing'!AF184</f>
        <v>0</v>
      </c>
      <c r="AG184" s="37">
        <f>'[7]C-Existing'!AG184</f>
        <v>0</v>
      </c>
      <c r="AH184" s="37">
        <f>'[7]C-Existing'!AH184</f>
        <v>0</v>
      </c>
      <c r="AI184" s="37">
        <f>'[7]C-Existing'!AI184</f>
        <v>0</v>
      </c>
      <c r="AJ184" s="37">
        <f>'[7]C-Existing'!AJ184</f>
        <v>0</v>
      </c>
      <c r="AK184" s="37">
        <f>'[7]C-Existing'!AK184</f>
        <v>0</v>
      </c>
      <c r="AL184" s="37">
        <f>'[7]C-Existing'!AL184</f>
        <v>0</v>
      </c>
      <c r="AM184" s="37">
        <f>'[7]C-Existing'!AM184</f>
        <v>0</v>
      </c>
      <c r="AN184" s="37">
        <f>'[7]C-Existing'!AN184</f>
        <v>0</v>
      </c>
      <c r="AO184" s="37"/>
      <c r="AP184" s="37"/>
      <c r="AQ184" s="37"/>
      <c r="AR184" s="37"/>
    </row>
    <row r="185" spans="1:44" x14ac:dyDescent="0.2">
      <c r="A185" s="1">
        <f t="shared" si="5"/>
        <v>9</v>
      </c>
      <c r="B185" s="101">
        <f t="shared" si="6"/>
        <v>48487</v>
      </c>
      <c r="C185" s="37">
        <f>'[7]C-Existing'!C185</f>
        <v>0</v>
      </c>
      <c r="D185" s="37">
        <f>'[7]C-Existing'!D185</f>
        <v>164771044.91000003</v>
      </c>
      <c r="E185" s="37">
        <f>'[7]C-Existing'!E185</f>
        <v>0</v>
      </c>
      <c r="F185" s="37">
        <f>'[7]C-Existing'!F185</f>
        <v>0</v>
      </c>
      <c r="G185" s="37">
        <f>'[7]C-Existing'!G185</f>
        <v>0</v>
      </c>
      <c r="H185" s="37">
        <f>'[7]C-Existing'!H185</f>
        <v>0</v>
      </c>
      <c r="I185" s="37">
        <f>'[7]C-Existing'!I185</f>
        <v>0</v>
      </c>
      <c r="J185" s="37">
        <f>'[7]C-Existing'!J185</f>
        <v>0</v>
      </c>
      <c r="K185" s="37">
        <f>'[7]C-Existing'!K185</f>
        <v>0</v>
      </c>
      <c r="L185" s="37">
        <f>'[7]C-Existing'!L185</f>
        <v>0</v>
      </c>
      <c r="M185" s="37">
        <f>'[7]C-Existing'!M185</f>
        <v>0</v>
      </c>
      <c r="N185" s="37">
        <f>'[7]C-Existing'!N185</f>
        <v>0</v>
      </c>
      <c r="O185" s="37">
        <f>'[7]C-Existing'!O185</f>
        <v>0</v>
      </c>
      <c r="P185" s="37">
        <f>'[7]C-Existing'!P185</f>
        <v>0</v>
      </c>
      <c r="Q185" s="37">
        <f>'[7]C-Existing'!Q185</f>
        <v>0</v>
      </c>
      <c r="R185" s="37">
        <f>'[7]C-Existing'!R185</f>
        <v>0</v>
      </c>
      <c r="S185" s="37">
        <f>'[7]C-Existing'!S185</f>
        <v>0</v>
      </c>
      <c r="T185" s="37">
        <f>'[7]C-Existing'!T185</f>
        <v>0</v>
      </c>
      <c r="U185" s="37">
        <f>'[7]C-Existing'!U185</f>
        <v>1</v>
      </c>
      <c r="V185" s="37">
        <f>'[7]C-Existing'!V185</f>
        <v>0</v>
      </c>
      <c r="W185" s="37">
        <f>'[7]C-Existing'!W185</f>
        <v>0</v>
      </c>
      <c r="X185" s="37" t="e">
        <f>'[7]C-Existing'!X185</f>
        <v>#N/A</v>
      </c>
      <c r="Y185" s="37">
        <f>'[7]C-Existing'!Y185</f>
        <v>0</v>
      </c>
      <c r="Z185" s="37">
        <f>'[7]C-Existing'!Z185</f>
        <v>0</v>
      </c>
      <c r="AA185" s="37">
        <f>'[7]C-Existing'!AA185</f>
        <v>0</v>
      </c>
      <c r="AB185" s="37">
        <f>'[7]C-Existing'!AB185</f>
        <v>0</v>
      </c>
      <c r="AC185" s="37">
        <f>'[7]C-Existing'!AC185</f>
        <v>0</v>
      </c>
      <c r="AD185" s="37">
        <f>'[7]C-Existing'!AD185</f>
        <v>0</v>
      </c>
      <c r="AE185" s="56">
        <f>'[7]C-Existing'!AE185</f>
        <v>9.6699999999999994E-2</v>
      </c>
      <c r="AF185" s="37">
        <f>'[7]C-Existing'!AF185</f>
        <v>0</v>
      </c>
      <c r="AG185" s="37">
        <f>'[7]C-Existing'!AG185</f>
        <v>0</v>
      </c>
      <c r="AH185" s="37">
        <f>'[7]C-Existing'!AH185</f>
        <v>0</v>
      </c>
      <c r="AI185" s="37">
        <f>'[7]C-Existing'!AI185</f>
        <v>0</v>
      </c>
      <c r="AJ185" s="37">
        <f>'[7]C-Existing'!AJ185</f>
        <v>0</v>
      </c>
      <c r="AK185" s="37">
        <f>'[7]C-Existing'!AK185</f>
        <v>0</v>
      </c>
      <c r="AL185" s="37">
        <f>'[7]C-Existing'!AL185</f>
        <v>0</v>
      </c>
      <c r="AM185" s="37">
        <f>'[7]C-Existing'!AM185</f>
        <v>0</v>
      </c>
      <c r="AN185" s="37">
        <f>'[7]C-Existing'!AN185</f>
        <v>0</v>
      </c>
      <c r="AO185" s="37"/>
      <c r="AP185" s="37"/>
      <c r="AQ185" s="37"/>
      <c r="AR185" s="37"/>
    </row>
    <row r="186" spans="1:44" x14ac:dyDescent="0.2">
      <c r="A186" s="1">
        <f t="shared" si="5"/>
        <v>10</v>
      </c>
      <c r="B186" s="101">
        <f t="shared" si="6"/>
        <v>48518</v>
      </c>
      <c r="C186" s="37">
        <f>'[7]C-Existing'!C186</f>
        <v>0</v>
      </c>
      <c r="D186" s="37">
        <f>'[7]C-Existing'!D186</f>
        <v>164771044.91000003</v>
      </c>
      <c r="E186" s="37">
        <f>'[7]C-Existing'!E186</f>
        <v>0</v>
      </c>
      <c r="F186" s="37">
        <f>'[7]C-Existing'!F186</f>
        <v>0</v>
      </c>
      <c r="G186" s="37">
        <f>'[7]C-Existing'!G186</f>
        <v>0</v>
      </c>
      <c r="H186" s="37">
        <f>'[7]C-Existing'!H186</f>
        <v>0</v>
      </c>
      <c r="I186" s="37">
        <f>'[7]C-Existing'!I186</f>
        <v>0</v>
      </c>
      <c r="J186" s="37">
        <f>'[7]C-Existing'!J186</f>
        <v>0</v>
      </c>
      <c r="K186" s="37">
        <f>'[7]C-Existing'!K186</f>
        <v>0</v>
      </c>
      <c r="L186" s="37">
        <f>'[7]C-Existing'!L186</f>
        <v>0</v>
      </c>
      <c r="M186" s="37">
        <f>'[7]C-Existing'!M186</f>
        <v>0</v>
      </c>
      <c r="N186" s="37">
        <f>'[7]C-Existing'!N186</f>
        <v>0</v>
      </c>
      <c r="O186" s="37">
        <f>'[7]C-Existing'!O186</f>
        <v>0</v>
      </c>
      <c r="P186" s="37">
        <f>'[7]C-Existing'!P186</f>
        <v>0</v>
      </c>
      <c r="Q186" s="37">
        <f>'[7]C-Existing'!Q186</f>
        <v>0</v>
      </c>
      <c r="R186" s="37">
        <f>'[7]C-Existing'!R186</f>
        <v>0</v>
      </c>
      <c r="S186" s="37">
        <f>'[7]C-Existing'!S186</f>
        <v>0</v>
      </c>
      <c r="T186" s="37">
        <f>'[7]C-Existing'!T186</f>
        <v>0</v>
      </c>
      <c r="U186" s="37">
        <f>'[7]C-Existing'!U186</f>
        <v>1</v>
      </c>
      <c r="V186" s="37">
        <f>'[7]C-Existing'!V186</f>
        <v>0</v>
      </c>
      <c r="W186" s="37">
        <f>'[7]C-Existing'!W186</f>
        <v>0</v>
      </c>
      <c r="X186" s="37" t="e">
        <f>'[7]C-Existing'!X186</f>
        <v>#N/A</v>
      </c>
      <c r="Y186" s="37">
        <f>'[7]C-Existing'!Y186</f>
        <v>0</v>
      </c>
      <c r="Z186" s="37">
        <f>'[7]C-Existing'!Z186</f>
        <v>0</v>
      </c>
      <c r="AA186" s="37">
        <f>'[7]C-Existing'!AA186</f>
        <v>0</v>
      </c>
      <c r="AB186" s="37">
        <f>'[7]C-Existing'!AB186</f>
        <v>0</v>
      </c>
      <c r="AC186" s="37">
        <f>'[7]C-Existing'!AC186</f>
        <v>0</v>
      </c>
      <c r="AD186" s="37">
        <f>'[7]C-Existing'!AD186</f>
        <v>0</v>
      </c>
      <c r="AE186" s="56">
        <f>'[7]C-Existing'!AE186</f>
        <v>9.6699999999999994E-2</v>
      </c>
      <c r="AF186" s="37">
        <f>'[7]C-Existing'!AF186</f>
        <v>0</v>
      </c>
      <c r="AG186" s="37">
        <f>'[7]C-Existing'!AG186</f>
        <v>0</v>
      </c>
      <c r="AH186" s="37">
        <f>'[7]C-Existing'!AH186</f>
        <v>0</v>
      </c>
      <c r="AI186" s="37">
        <f>'[7]C-Existing'!AI186</f>
        <v>0</v>
      </c>
      <c r="AJ186" s="37">
        <f>'[7]C-Existing'!AJ186</f>
        <v>0</v>
      </c>
      <c r="AK186" s="37">
        <f>'[7]C-Existing'!AK186</f>
        <v>0</v>
      </c>
      <c r="AL186" s="37">
        <f>'[7]C-Existing'!AL186</f>
        <v>0</v>
      </c>
      <c r="AM186" s="37">
        <f>'[7]C-Existing'!AM186</f>
        <v>0</v>
      </c>
      <c r="AN186" s="37">
        <f>'[7]C-Existing'!AN186</f>
        <v>0</v>
      </c>
      <c r="AO186" s="37"/>
      <c r="AP186" s="37"/>
      <c r="AQ186" s="37"/>
      <c r="AR186" s="37"/>
    </row>
    <row r="187" spans="1:44" x14ac:dyDescent="0.2">
      <c r="A187" s="1">
        <f t="shared" si="5"/>
        <v>11</v>
      </c>
      <c r="B187" s="101">
        <f t="shared" si="6"/>
        <v>48548</v>
      </c>
      <c r="C187" s="37">
        <f>'[7]C-Existing'!C187</f>
        <v>0</v>
      </c>
      <c r="D187" s="37">
        <f>'[7]C-Existing'!D187</f>
        <v>164771044.91000003</v>
      </c>
      <c r="E187" s="37">
        <f>'[7]C-Existing'!E187</f>
        <v>0</v>
      </c>
      <c r="F187" s="37">
        <f>'[7]C-Existing'!F187</f>
        <v>0</v>
      </c>
      <c r="G187" s="37">
        <f>'[7]C-Existing'!G187</f>
        <v>0</v>
      </c>
      <c r="H187" s="37">
        <f>'[7]C-Existing'!H187</f>
        <v>0</v>
      </c>
      <c r="I187" s="37">
        <f>'[7]C-Existing'!I187</f>
        <v>0</v>
      </c>
      <c r="J187" s="37">
        <f>'[7]C-Existing'!J187</f>
        <v>0</v>
      </c>
      <c r="K187" s="37">
        <f>'[7]C-Existing'!K187</f>
        <v>0</v>
      </c>
      <c r="L187" s="37">
        <f>'[7]C-Existing'!L187</f>
        <v>0</v>
      </c>
      <c r="M187" s="37">
        <f>'[7]C-Existing'!M187</f>
        <v>0</v>
      </c>
      <c r="N187" s="37">
        <f>'[7]C-Existing'!N187</f>
        <v>0</v>
      </c>
      <c r="O187" s="37">
        <f>'[7]C-Existing'!O187</f>
        <v>0</v>
      </c>
      <c r="P187" s="37">
        <f>'[7]C-Existing'!P187</f>
        <v>0</v>
      </c>
      <c r="Q187" s="37">
        <f>'[7]C-Existing'!Q187</f>
        <v>0</v>
      </c>
      <c r="R187" s="37">
        <f>'[7]C-Existing'!R187</f>
        <v>0</v>
      </c>
      <c r="S187" s="37">
        <f>'[7]C-Existing'!S187</f>
        <v>0</v>
      </c>
      <c r="T187" s="37">
        <f>'[7]C-Existing'!T187</f>
        <v>0</v>
      </c>
      <c r="U187" s="37">
        <f>'[7]C-Existing'!U187</f>
        <v>1</v>
      </c>
      <c r="V187" s="37">
        <f>'[7]C-Existing'!V187</f>
        <v>0</v>
      </c>
      <c r="W187" s="37">
        <f>'[7]C-Existing'!W187</f>
        <v>0</v>
      </c>
      <c r="X187" s="37" t="e">
        <f>'[7]C-Existing'!X187</f>
        <v>#N/A</v>
      </c>
      <c r="Y187" s="37">
        <f>'[7]C-Existing'!Y187</f>
        <v>0</v>
      </c>
      <c r="Z187" s="37">
        <f>'[7]C-Existing'!Z187</f>
        <v>0</v>
      </c>
      <c r="AA187" s="37">
        <f>'[7]C-Existing'!AA187</f>
        <v>0</v>
      </c>
      <c r="AB187" s="37">
        <f>'[7]C-Existing'!AB187</f>
        <v>0</v>
      </c>
      <c r="AC187" s="37">
        <f>'[7]C-Existing'!AC187</f>
        <v>0</v>
      </c>
      <c r="AD187" s="37">
        <f>'[7]C-Existing'!AD187</f>
        <v>0</v>
      </c>
      <c r="AE187" s="56">
        <f>'[7]C-Existing'!AE187</f>
        <v>9.6699999999999994E-2</v>
      </c>
      <c r="AF187" s="37">
        <f>'[7]C-Existing'!AF187</f>
        <v>0</v>
      </c>
      <c r="AG187" s="37">
        <f>'[7]C-Existing'!AG187</f>
        <v>0</v>
      </c>
      <c r="AH187" s="37">
        <f>'[7]C-Existing'!AH187</f>
        <v>0</v>
      </c>
      <c r="AI187" s="37">
        <f>'[7]C-Existing'!AI187</f>
        <v>0</v>
      </c>
      <c r="AJ187" s="37">
        <f>'[7]C-Existing'!AJ187</f>
        <v>0</v>
      </c>
      <c r="AK187" s="37">
        <f>'[7]C-Existing'!AK187</f>
        <v>0</v>
      </c>
      <c r="AL187" s="37">
        <f>'[7]C-Existing'!AL187</f>
        <v>0</v>
      </c>
      <c r="AM187" s="37">
        <f>'[7]C-Existing'!AM187</f>
        <v>0</v>
      </c>
      <c r="AN187" s="37">
        <f>'[7]C-Existing'!AN187</f>
        <v>0</v>
      </c>
      <c r="AO187" s="37"/>
      <c r="AP187" s="37"/>
      <c r="AQ187" s="37"/>
      <c r="AR187" s="37"/>
    </row>
    <row r="188" spans="1:44" x14ac:dyDescent="0.2">
      <c r="B188" s="10"/>
      <c r="X188" s="20"/>
      <c r="Y188" s="20"/>
      <c r="Z188" s="20"/>
      <c r="AA188" s="20"/>
      <c r="AR188" s="37"/>
    </row>
    <row r="189" spans="1:44" x14ac:dyDescent="0.2">
      <c r="B189" s="10"/>
      <c r="X189" s="20"/>
      <c r="Y189" s="20"/>
      <c r="Z189" s="20"/>
      <c r="AA189" s="20"/>
      <c r="AR189" s="37"/>
    </row>
    <row r="190" spans="1:44" x14ac:dyDescent="0.2">
      <c r="B190" s="10"/>
      <c r="X190" s="20"/>
      <c r="Y190" s="20"/>
      <c r="Z190" s="20"/>
      <c r="AA190" s="20"/>
      <c r="AR190" s="37"/>
    </row>
    <row r="191" spans="1:44" x14ac:dyDescent="0.2">
      <c r="B191" s="10"/>
      <c r="X191" s="20"/>
      <c r="Y191" s="20"/>
      <c r="Z191" s="20"/>
      <c r="AA191" s="20"/>
      <c r="AR191" s="37"/>
    </row>
    <row r="192" spans="1:44" x14ac:dyDescent="0.2">
      <c r="B192" s="10"/>
      <c r="X192" s="20"/>
      <c r="Y192" s="20"/>
      <c r="Z192" s="20"/>
      <c r="AA192" s="20"/>
      <c r="AR192" s="37"/>
    </row>
    <row r="193" spans="2:44" x14ac:dyDescent="0.2">
      <c r="B193" s="10"/>
      <c r="X193" s="20"/>
      <c r="Y193" s="20"/>
      <c r="Z193" s="20"/>
      <c r="AA193" s="20"/>
      <c r="AR193" s="37"/>
    </row>
    <row r="194" spans="2:44" x14ac:dyDescent="0.2">
      <c r="B194" s="10"/>
      <c r="X194" s="20"/>
      <c r="Y194" s="20"/>
      <c r="Z194" s="20"/>
      <c r="AA194" s="20"/>
      <c r="AR194" s="37"/>
    </row>
    <row r="195" spans="2:44" x14ac:dyDescent="0.2">
      <c r="B195" s="10"/>
      <c r="X195" s="20"/>
      <c r="Y195" s="20"/>
      <c r="Z195" s="20"/>
      <c r="AA195" s="20"/>
      <c r="AR195" s="37"/>
    </row>
    <row r="196" spans="2:44" x14ac:dyDescent="0.2">
      <c r="B196" s="10"/>
      <c r="X196" s="20"/>
      <c r="Y196" s="20"/>
      <c r="Z196" s="20"/>
      <c r="AA196" s="20"/>
      <c r="AR196" s="37"/>
    </row>
    <row r="197" spans="2:44" x14ac:dyDescent="0.2">
      <c r="B197" s="10"/>
      <c r="X197" s="20"/>
      <c r="Y197" s="20"/>
      <c r="Z197" s="20"/>
      <c r="AA197" s="20"/>
      <c r="AR197" s="37"/>
    </row>
    <row r="198" spans="2:44" x14ac:dyDescent="0.2">
      <c r="B198" s="10"/>
      <c r="X198" s="20"/>
      <c r="Y198" s="20"/>
      <c r="Z198" s="20"/>
      <c r="AA198" s="20"/>
      <c r="AR198" s="37"/>
    </row>
    <row r="199" spans="2:44" x14ac:dyDescent="0.2">
      <c r="B199" s="10"/>
      <c r="X199" s="20"/>
      <c r="Y199" s="20"/>
      <c r="Z199" s="20"/>
      <c r="AA199" s="20"/>
      <c r="AR199" s="37"/>
    </row>
    <row r="200" spans="2:44" x14ac:dyDescent="0.2">
      <c r="B200" s="10"/>
      <c r="X200" s="20"/>
      <c r="Y200" s="20"/>
      <c r="Z200" s="20"/>
      <c r="AA200" s="20"/>
      <c r="AR200" s="37"/>
    </row>
    <row r="201" spans="2:44" x14ac:dyDescent="0.2">
      <c r="B201" s="10"/>
      <c r="X201" s="20"/>
      <c r="Y201" s="20"/>
      <c r="Z201" s="20"/>
      <c r="AA201" s="20"/>
    </row>
    <row r="202" spans="2:44" x14ac:dyDescent="0.2">
      <c r="B202" s="10"/>
      <c r="X202" s="20"/>
      <c r="Y202" s="20"/>
      <c r="Z202" s="20"/>
      <c r="AA202" s="20"/>
    </row>
    <row r="203" spans="2:44" x14ac:dyDescent="0.2">
      <c r="B203" s="10"/>
      <c r="X203" s="20"/>
      <c r="Y203" s="20"/>
      <c r="Z203" s="20"/>
      <c r="AA203" s="20"/>
    </row>
    <row r="204" spans="2:44" x14ac:dyDescent="0.2">
      <c r="B204" s="10"/>
      <c r="X204" s="20"/>
      <c r="Y204" s="20"/>
      <c r="Z204" s="20"/>
      <c r="AA204" s="20"/>
    </row>
    <row r="205" spans="2:44" x14ac:dyDescent="0.2">
      <c r="B205" s="10"/>
      <c r="X205" s="20"/>
      <c r="Y205" s="20"/>
      <c r="Z205" s="20"/>
      <c r="AA205" s="20"/>
    </row>
    <row r="206" spans="2:44" x14ac:dyDescent="0.2">
      <c r="B206" s="10"/>
      <c r="X206" s="20"/>
      <c r="Y206" s="20"/>
      <c r="Z206" s="20"/>
      <c r="AA206" s="20"/>
    </row>
    <row r="207" spans="2:44" x14ac:dyDescent="0.2">
      <c r="B207" s="10"/>
      <c r="X207" s="20"/>
      <c r="Y207" s="20"/>
      <c r="Z207" s="20"/>
      <c r="AA207" s="20"/>
    </row>
    <row r="208" spans="2:44" x14ac:dyDescent="0.2">
      <c r="B208" s="10"/>
      <c r="X208" s="20"/>
      <c r="Y208" s="20"/>
      <c r="Z208" s="20"/>
      <c r="AA208" s="20"/>
    </row>
    <row r="209" spans="2:27" x14ac:dyDescent="0.2">
      <c r="B209" s="10"/>
      <c r="X209" s="20"/>
      <c r="Y209" s="20"/>
      <c r="Z209" s="20"/>
      <c r="AA209" s="20"/>
    </row>
    <row r="210" spans="2:27" x14ac:dyDescent="0.2">
      <c r="B210" s="10"/>
      <c r="X210" s="20"/>
      <c r="Y210" s="20"/>
      <c r="Z210" s="20"/>
      <c r="AA210" s="20"/>
    </row>
    <row r="211" spans="2:27" x14ac:dyDescent="0.2">
      <c r="B211" s="10"/>
      <c r="X211" s="20"/>
      <c r="Y211" s="20"/>
      <c r="Z211" s="20"/>
      <c r="AA211" s="20"/>
    </row>
    <row r="212" spans="2:27" x14ac:dyDescent="0.2">
      <c r="B212" s="10"/>
      <c r="X212" s="20"/>
      <c r="Y212" s="20"/>
      <c r="Z212" s="20"/>
      <c r="AA212" s="20"/>
    </row>
    <row r="213" spans="2:27" x14ac:dyDescent="0.2">
      <c r="B213" s="10"/>
      <c r="X213" s="20"/>
      <c r="Y213" s="20"/>
      <c r="Z213" s="20"/>
      <c r="AA213" s="20"/>
    </row>
    <row r="214" spans="2:27" x14ac:dyDescent="0.2">
      <c r="B214" s="10"/>
      <c r="X214" s="20"/>
      <c r="Y214" s="20"/>
      <c r="Z214" s="20"/>
      <c r="AA214" s="20"/>
    </row>
    <row r="215" spans="2:27" x14ac:dyDescent="0.2">
      <c r="B215" s="10"/>
      <c r="X215" s="20"/>
      <c r="Y215" s="20"/>
      <c r="Z215" s="20"/>
      <c r="AA215" s="20"/>
    </row>
    <row r="216" spans="2:27" x14ac:dyDescent="0.2">
      <c r="B216" s="10"/>
      <c r="X216" s="20"/>
      <c r="Y216" s="20"/>
      <c r="Z216" s="20"/>
      <c r="AA216" s="20"/>
    </row>
    <row r="217" spans="2:27" x14ac:dyDescent="0.2">
      <c r="B217" s="10"/>
      <c r="X217" s="20"/>
      <c r="Y217" s="20"/>
      <c r="Z217" s="20"/>
      <c r="AA217" s="20"/>
    </row>
    <row r="218" spans="2:27" x14ac:dyDescent="0.2">
      <c r="B218" s="10"/>
      <c r="X218" s="20"/>
      <c r="Y218" s="20"/>
      <c r="Z218" s="20"/>
      <c r="AA218" s="20"/>
    </row>
    <row r="219" spans="2:27" x14ac:dyDescent="0.2">
      <c r="B219" s="10"/>
      <c r="X219" s="20"/>
      <c r="Y219" s="20"/>
      <c r="Z219" s="20"/>
      <c r="AA219" s="20"/>
    </row>
    <row r="220" spans="2:27" x14ac:dyDescent="0.2">
      <c r="B220" s="10"/>
      <c r="X220" s="20"/>
      <c r="Y220" s="20"/>
      <c r="Z220" s="20"/>
      <c r="AA220" s="20"/>
    </row>
    <row r="221" spans="2:27" x14ac:dyDescent="0.2">
      <c r="B221" s="10"/>
      <c r="X221" s="20"/>
      <c r="Y221" s="20"/>
      <c r="Z221" s="20"/>
      <c r="AA221" s="20"/>
    </row>
    <row r="222" spans="2:27" x14ac:dyDescent="0.2">
      <c r="B222" s="10"/>
      <c r="X222" s="20"/>
      <c r="Y222" s="20"/>
      <c r="Z222" s="20"/>
      <c r="AA222" s="20"/>
    </row>
    <row r="223" spans="2:27" x14ac:dyDescent="0.2">
      <c r="B223" s="10"/>
      <c r="X223" s="20"/>
      <c r="Y223" s="20"/>
      <c r="Z223" s="20"/>
      <c r="AA223" s="20"/>
    </row>
    <row r="224" spans="2:27" x14ac:dyDescent="0.2">
      <c r="B224" s="10"/>
      <c r="X224" s="20"/>
      <c r="Y224" s="20"/>
      <c r="Z224" s="20"/>
      <c r="AA224" s="20"/>
    </row>
    <row r="225" spans="2:27" x14ac:dyDescent="0.2">
      <c r="B225" s="10"/>
      <c r="X225" s="20"/>
      <c r="Y225" s="20"/>
      <c r="Z225" s="20"/>
      <c r="AA225" s="20"/>
    </row>
    <row r="226" spans="2:27" x14ac:dyDescent="0.2">
      <c r="B226" s="10"/>
      <c r="X226" s="20"/>
      <c r="Y226" s="20"/>
      <c r="Z226" s="20"/>
      <c r="AA226" s="20"/>
    </row>
    <row r="227" spans="2:27" x14ac:dyDescent="0.2">
      <c r="B227" s="10"/>
      <c r="X227" s="20"/>
      <c r="Y227" s="20"/>
      <c r="Z227" s="20"/>
      <c r="AA227" s="20"/>
    </row>
    <row r="228" spans="2:27" x14ac:dyDescent="0.2">
      <c r="B228" s="10"/>
      <c r="X228" s="20"/>
      <c r="Y228" s="20"/>
      <c r="Z228" s="20"/>
      <c r="AA228" s="20"/>
    </row>
    <row r="229" spans="2:27" x14ac:dyDescent="0.2">
      <c r="B229" s="10"/>
      <c r="X229" s="20"/>
      <c r="Y229" s="20"/>
      <c r="Z229" s="20"/>
      <c r="AA229" s="20"/>
    </row>
    <row r="230" spans="2:27" x14ac:dyDescent="0.2">
      <c r="B230" s="10"/>
      <c r="X230" s="20"/>
      <c r="Y230" s="20"/>
      <c r="Z230" s="20"/>
      <c r="AA230" s="20"/>
    </row>
    <row r="231" spans="2:27" x14ac:dyDescent="0.2">
      <c r="B231" s="10"/>
      <c r="X231" s="20"/>
      <c r="Y231" s="20"/>
      <c r="Z231" s="20"/>
      <c r="AA231" s="20"/>
    </row>
    <row r="232" spans="2:27" x14ac:dyDescent="0.2">
      <c r="B232" s="10"/>
      <c r="X232" s="20"/>
      <c r="Y232" s="20"/>
      <c r="Z232" s="20"/>
      <c r="AA232" s="20"/>
    </row>
    <row r="233" spans="2:27" x14ac:dyDescent="0.2">
      <c r="B233" s="10"/>
      <c r="X233" s="20"/>
      <c r="Y233" s="20"/>
      <c r="Z233" s="20"/>
      <c r="AA233" s="20"/>
    </row>
    <row r="234" spans="2:27" x14ac:dyDescent="0.2">
      <c r="B234" s="10"/>
      <c r="X234" s="20"/>
      <c r="Y234" s="20"/>
      <c r="Z234" s="20"/>
      <c r="AA234" s="20"/>
    </row>
    <row r="235" spans="2:27" x14ac:dyDescent="0.2">
      <c r="B235" s="10"/>
      <c r="X235" s="20"/>
      <c r="Y235" s="20"/>
      <c r="Z235" s="20"/>
      <c r="AA235" s="20"/>
    </row>
    <row r="236" spans="2:27" x14ac:dyDescent="0.2">
      <c r="B236" s="10"/>
      <c r="X236" s="20"/>
      <c r="Y236" s="20"/>
      <c r="Z236" s="20"/>
      <c r="AA236" s="20"/>
    </row>
    <row r="237" spans="2:27" x14ac:dyDescent="0.2">
      <c r="B237" s="10"/>
      <c r="X237" s="20"/>
      <c r="Y237" s="20"/>
      <c r="Z237" s="20"/>
      <c r="AA237" s="20"/>
    </row>
    <row r="238" spans="2:27" x14ac:dyDescent="0.2">
      <c r="B238" s="10"/>
      <c r="X238" s="20"/>
      <c r="Y238" s="20"/>
      <c r="Z238" s="20"/>
      <c r="AA238" s="20"/>
    </row>
    <row r="239" spans="2:27" x14ac:dyDescent="0.2">
      <c r="B239" s="10"/>
      <c r="X239" s="20"/>
      <c r="Y239" s="20"/>
      <c r="Z239" s="20"/>
      <c r="AA239" s="20"/>
    </row>
    <row r="240" spans="2:27" x14ac:dyDescent="0.2">
      <c r="B240" s="10"/>
      <c r="X240" s="20"/>
      <c r="Y240" s="20"/>
      <c r="Z240" s="20"/>
      <c r="AA240" s="20"/>
    </row>
    <row r="241" spans="2:27" x14ac:dyDescent="0.2">
      <c r="B241" s="10"/>
      <c r="X241" s="20"/>
      <c r="Y241" s="20"/>
      <c r="Z241" s="20"/>
      <c r="AA241" s="20"/>
    </row>
    <row r="242" spans="2:27" x14ac:dyDescent="0.2">
      <c r="B242" s="10"/>
      <c r="X242" s="20"/>
      <c r="Y242" s="20"/>
      <c r="Z242" s="20"/>
      <c r="AA242" s="20"/>
    </row>
    <row r="243" spans="2:27" x14ac:dyDescent="0.2">
      <c r="B243" s="10"/>
      <c r="X243" s="20"/>
      <c r="Y243" s="20"/>
      <c r="Z243" s="20"/>
      <c r="AA243" s="20"/>
    </row>
    <row r="244" spans="2:27" x14ac:dyDescent="0.2">
      <c r="B244" s="10"/>
      <c r="X244" s="20"/>
      <c r="Y244" s="20"/>
      <c r="Z244" s="20"/>
      <c r="AA244" s="20"/>
    </row>
    <row r="245" spans="2:27" x14ac:dyDescent="0.2">
      <c r="B245" s="10"/>
      <c r="X245" s="20"/>
      <c r="Y245" s="20"/>
      <c r="Z245" s="20"/>
      <c r="AA245" s="20"/>
    </row>
    <row r="246" spans="2:27" x14ac:dyDescent="0.2">
      <c r="B246" s="10"/>
      <c r="X246" s="20"/>
      <c r="Y246" s="20"/>
      <c r="Z246" s="20"/>
      <c r="AA246" s="20"/>
    </row>
    <row r="247" spans="2:27" x14ac:dyDescent="0.2">
      <c r="B247" s="10"/>
      <c r="X247" s="20"/>
      <c r="Y247" s="20"/>
      <c r="Z247" s="20"/>
      <c r="AA247" s="20"/>
    </row>
    <row r="248" spans="2:27" x14ac:dyDescent="0.2">
      <c r="B248" s="10"/>
      <c r="X248" s="20"/>
      <c r="Y248" s="20"/>
      <c r="Z248" s="20"/>
      <c r="AA248" s="20"/>
    </row>
    <row r="249" spans="2:27" x14ac:dyDescent="0.2">
      <c r="B249" s="10"/>
      <c r="X249" s="20"/>
      <c r="Y249" s="20"/>
      <c r="Z249" s="20"/>
      <c r="AA249" s="20"/>
    </row>
    <row r="250" spans="2:27" x14ac:dyDescent="0.2">
      <c r="B250" s="10"/>
      <c r="X250" s="20"/>
      <c r="Y250" s="20"/>
      <c r="Z250" s="20"/>
      <c r="AA250" s="20"/>
    </row>
    <row r="251" spans="2:27" x14ac:dyDescent="0.2">
      <c r="B251" s="10"/>
      <c r="X251" s="20"/>
      <c r="Y251" s="20"/>
      <c r="Z251" s="20"/>
      <c r="AA251" s="20"/>
    </row>
    <row r="252" spans="2:27" x14ac:dyDescent="0.2">
      <c r="B252" s="10"/>
      <c r="X252" s="20"/>
      <c r="Y252" s="20"/>
      <c r="Z252" s="20"/>
      <c r="AA252" s="20"/>
    </row>
    <row r="253" spans="2:27" x14ac:dyDescent="0.2">
      <c r="B253" s="10"/>
      <c r="X253" s="20"/>
      <c r="Y253" s="20"/>
      <c r="Z253" s="20"/>
      <c r="AA253" s="20"/>
    </row>
    <row r="254" spans="2:27" x14ac:dyDescent="0.2">
      <c r="B254" s="10"/>
      <c r="X254" s="20"/>
      <c r="Y254" s="20"/>
      <c r="Z254" s="20"/>
      <c r="AA254" s="20"/>
    </row>
    <row r="255" spans="2:27" x14ac:dyDescent="0.2">
      <c r="B255" s="10"/>
      <c r="X255" s="20"/>
      <c r="Y255" s="20"/>
      <c r="Z255" s="20"/>
      <c r="AA255" s="20"/>
    </row>
    <row r="256" spans="2:27" x14ac:dyDescent="0.2">
      <c r="B256" s="10"/>
      <c r="X256" s="20"/>
      <c r="Y256" s="20"/>
      <c r="Z256" s="20"/>
      <c r="AA256" s="20"/>
    </row>
    <row r="257" spans="2:27" x14ac:dyDescent="0.2">
      <c r="B257" s="10"/>
      <c r="X257" s="20"/>
      <c r="Y257" s="20"/>
      <c r="Z257" s="20"/>
      <c r="AA257" s="20"/>
    </row>
    <row r="258" spans="2:27" x14ac:dyDescent="0.2">
      <c r="B258" s="10"/>
      <c r="X258" s="20"/>
      <c r="Y258" s="20"/>
      <c r="Z258" s="20"/>
      <c r="AA258" s="20"/>
    </row>
    <row r="259" spans="2:27" x14ac:dyDescent="0.2">
      <c r="B259" s="10"/>
      <c r="X259" s="20"/>
      <c r="Y259" s="20"/>
      <c r="Z259" s="20"/>
      <c r="AA259" s="20"/>
    </row>
    <row r="260" spans="2:27" x14ac:dyDescent="0.2">
      <c r="B260" s="10"/>
      <c r="X260" s="20"/>
      <c r="Y260" s="20"/>
      <c r="Z260" s="20"/>
      <c r="AA260" s="20"/>
    </row>
    <row r="261" spans="2:27" x14ac:dyDescent="0.2">
      <c r="B261" s="10"/>
      <c r="X261" s="20"/>
      <c r="Y261" s="20"/>
      <c r="Z261" s="20"/>
      <c r="AA261" s="20"/>
    </row>
    <row r="262" spans="2:27" x14ac:dyDescent="0.2">
      <c r="B262" s="10"/>
      <c r="X262" s="20"/>
      <c r="Y262" s="20"/>
      <c r="Z262" s="20"/>
      <c r="AA262" s="20"/>
    </row>
    <row r="263" spans="2:27" x14ac:dyDescent="0.2">
      <c r="B263" s="10"/>
      <c r="X263" s="20"/>
      <c r="Y263" s="20"/>
      <c r="Z263" s="20"/>
      <c r="AA263" s="20"/>
    </row>
    <row r="264" spans="2:27" x14ac:dyDescent="0.2">
      <c r="B264" s="10"/>
      <c r="X264" s="20"/>
      <c r="Y264" s="20"/>
      <c r="Z264" s="20"/>
      <c r="AA264" s="20"/>
    </row>
    <row r="265" spans="2:27" x14ac:dyDescent="0.2">
      <c r="B265" s="10"/>
      <c r="X265" s="20"/>
      <c r="Y265" s="20"/>
      <c r="Z265" s="20"/>
      <c r="AA265" s="20"/>
    </row>
    <row r="266" spans="2:27" x14ac:dyDescent="0.2">
      <c r="B266" s="10"/>
      <c r="X266" s="20"/>
      <c r="Y266" s="20"/>
      <c r="Z266" s="20"/>
      <c r="AA266" s="20"/>
    </row>
    <row r="267" spans="2:27" x14ac:dyDescent="0.2">
      <c r="B267" s="10"/>
      <c r="X267" s="20"/>
      <c r="Y267" s="20"/>
      <c r="Z267" s="20"/>
      <c r="AA267" s="20"/>
    </row>
    <row r="268" spans="2:27" x14ac:dyDescent="0.2">
      <c r="B268" s="10"/>
      <c r="X268" s="20"/>
      <c r="Y268" s="20"/>
      <c r="Z268" s="20"/>
      <c r="AA268" s="20"/>
    </row>
    <row r="269" spans="2:27" x14ac:dyDescent="0.2">
      <c r="B269" s="10"/>
      <c r="X269" s="20"/>
      <c r="Y269" s="20"/>
      <c r="Z269" s="20"/>
      <c r="AA269" s="20"/>
    </row>
    <row r="270" spans="2:27" x14ac:dyDescent="0.2">
      <c r="B270" s="10"/>
      <c r="X270" s="20"/>
      <c r="Y270" s="20"/>
      <c r="Z270" s="20"/>
      <c r="AA270" s="20"/>
    </row>
    <row r="271" spans="2:27" x14ac:dyDescent="0.2">
      <c r="B271" s="10"/>
      <c r="X271" s="20"/>
      <c r="Y271" s="20"/>
      <c r="Z271" s="20"/>
      <c r="AA271" s="20"/>
    </row>
    <row r="272" spans="2:27" x14ac:dyDescent="0.2">
      <c r="B272" s="10"/>
      <c r="X272" s="20"/>
      <c r="Y272" s="20"/>
      <c r="Z272" s="20"/>
      <c r="AA272" s="20"/>
    </row>
    <row r="273" spans="2:27" x14ac:dyDescent="0.2">
      <c r="B273" s="10"/>
      <c r="X273" s="20"/>
      <c r="Y273" s="20"/>
      <c r="Z273" s="20"/>
      <c r="AA273" s="20"/>
    </row>
    <row r="274" spans="2:27" x14ac:dyDescent="0.2">
      <c r="B274" s="10"/>
      <c r="X274" s="20"/>
      <c r="Y274" s="20"/>
      <c r="Z274" s="20"/>
      <c r="AA274" s="20"/>
    </row>
    <row r="275" spans="2:27" x14ac:dyDescent="0.2">
      <c r="B275" s="10"/>
      <c r="X275" s="20"/>
      <c r="Y275" s="20"/>
      <c r="Z275" s="20"/>
      <c r="AA275" s="20"/>
    </row>
    <row r="276" spans="2:27" x14ac:dyDescent="0.2">
      <c r="B276" s="10"/>
      <c r="X276" s="20"/>
      <c r="Y276" s="20"/>
      <c r="Z276" s="20"/>
      <c r="AA276" s="20"/>
    </row>
    <row r="277" spans="2:27" x14ac:dyDescent="0.2">
      <c r="B277" s="10"/>
      <c r="X277" s="20"/>
      <c r="Y277" s="20"/>
      <c r="Z277" s="20"/>
      <c r="AA277" s="20"/>
    </row>
    <row r="278" spans="2:27" x14ac:dyDescent="0.2">
      <c r="B278" s="10"/>
      <c r="X278" s="20"/>
      <c r="Y278" s="20"/>
      <c r="Z278" s="20"/>
      <c r="AA278" s="20"/>
    </row>
    <row r="279" spans="2:27" x14ac:dyDescent="0.2">
      <c r="B279" s="10"/>
      <c r="X279" s="20"/>
      <c r="Y279" s="20"/>
      <c r="Z279" s="20"/>
      <c r="AA279" s="20"/>
    </row>
    <row r="280" spans="2:27" x14ac:dyDescent="0.2">
      <c r="B280" s="10"/>
      <c r="X280" s="20"/>
      <c r="Y280" s="20"/>
      <c r="Z280" s="20"/>
      <c r="AA280" s="20"/>
    </row>
    <row r="281" spans="2:27" x14ac:dyDescent="0.2">
      <c r="B281" s="10"/>
      <c r="X281" s="20"/>
      <c r="Y281" s="20"/>
      <c r="Z281" s="20"/>
      <c r="AA281" s="20"/>
    </row>
    <row r="282" spans="2:27" x14ac:dyDescent="0.2">
      <c r="B282" s="10"/>
      <c r="X282" s="20"/>
      <c r="Y282" s="20"/>
      <c r="Z282" s="20"/>
      <c r="AA282" s="20"/>
    </row>
    <row r="283" spans="2:27" x14ac:dyDescent="0.2">
      <c r="B283" s="10"/>
      <c r="X283" s="20"/>
      <c r="Y283" s="20"/>
      <c r="Z283" s="20"/>
      <c r="AA283" s="20"/>
    </row>
    <row r="284" spans="2:27" x14ac:dyDescent="0.2">
      <c r="B284" s="10"/>
      <c r="X284" s="20"/>
      <c r="Y284" s="20"/>
      <c r="Z284" s="20"/>
      <c r="AA284" s="20"/>
    </row>
    <row r="285" spans="2:27" x14ac:dyDescent="0.2">
      <c r="B285" s="10"/>
      <c r="X285" s="20"/>
      <c r="Y285" s="20"/>
      <c r="Z285" s="20"/>
      <c r="AA285" s="20"/>
    </row>
    <row r="286" spans="2:27" x14ac:dyDescent="0.2">
      <c r="B286" s="10"/>
      <c r="X286" s="20"/>
      <c r="Y286" s="20"/>
      <c r="Z286" s="20"/>
      <c r="AA286" s="20"/>
    </row>
    <row r="287" spans="2:27" x14ac:dyDescent="0.2">
      <c r="B287" s="10"/>
      <c r="X287" s="20"/>
      <c r="Y287" s="20"/>
      <c r="Z287" s="20"/>
      <c r="AA287" s="20"/>
    </row>
    <row r="288" spans="2:27" x14ac:dyDescent="0.2">
      <c r="B288" s="10"/>
      <c r="X288" s="20"/>
      <c r="Y288" s="20"/>
      <c r="Z288" s="20"/>
      <c r="AA288" s="20"/>
    </row>
    <row r="289" spans="2:27" x14ac:dyDescent="0.2">
      <c r="B289" s="10"/>
      <c r="X289" s="20"/>
      <c r="Y289" s="20"/>
      <c r="Z289" s="20"/>
      <c r="AA289" s="20"/>
    </row>
    <row r="290" spans="2:27" x14ac:dyDescent="0.2">
      <c r="B290" s="10"/>
      <c r="X290" s="20"/>
      <c r="Y290" s="20"/>
      <c r="Z290" s="20"/>
      <c r="AA290" s="20"/>
    </row>
    <row r="291" spans="2:27" x14ac:dyDescent="0.2">
      <c r="B291" s="10"/>
      <c r="X291" s="20"/>
      <c r="Y291" s="20"/>
      <c r="Z291" s="20"/>
      <c r="AA291" s="20"/>
    </row>
    <row r="292" spans="2:27" x14ac:dyDescent="0.2">
      <c r="B292" s="10"/>
      <c r="X292" s="20"/>
      <c r="Y292" s="20"/>
      <c r="Z292" s="20"/>
      <c r="AA292" s="20"/>
    </row>
    <row r="293" spans="2:27" x14ac:dyDescent="0.2">
      <c r="B293" s="10"/>
      <c r="X293" s="20"/>
      <c r="Y293" s="20"/>
      <c r="Z293" s="20"/>
      <c r="AA293" s="20"/>
    </row>
  </sheetData>
  <mergeCells count="1">
    <mergeCell ref="O2:P2"/>
  </mergeCells>
  <phoneticPr fontId="2" type="noConversion"/>
  <pageMargins left="0.75" right="0.75" top="1" bottom="1" header="0.5" footer="0.5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AR296"/>
  <sheetViews>
    <sheetView zoomScale="75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activeCell="D1" sqref="D1"/>
    </sheetView>
  </sheetViews>
  <sheetFormatPr defaultRowHeight="12.75" x14ac:dyDescent="0.2"/>
  <cols>
    <col min="1" max="1" width="7.5703125" style="1" customWidth="1"/>
    <col min="2" max="2" width="12.42578125" bestFit="1" customWidth="1"/>
    <col min="3" max="3" width="11.5703125" customWidth="1"/>
    <col min="4" max="4" width="17.85546875" customWidth="1"/>
    <col min="5" max="5" width="12.28515625" customWidth="1"/>
    <col min="6" max="6" width="10.5703125" customWidth="1"/>
    <col min="7" max="7" width="7.85546875" customWidth="1"/>
    <col min="8" max="8" width="15.140625" customWidth="1"/>
    <col min="9" max="9" width="16" customWidth="1"/>
    <col min="10" max="10" width="14" customWidth="1"/>
    <col min="11" max="11" width="11.85546875" customWidth="1"/>
    <col min="12" max="12" width="12.42578125" bestFit="1" customWidth="1"/>
    <col min="13" max="13" width="12.140625" customWidth="1"/>
    <col min="14" max="14" width="10.42578125" customWidth="1"/>
    <col min="15" max="15" width="14.42578125" customWidth="1"/>
    <col min="16" max="16" width="11.42578125" customWidth="1"/>
    <col min="17" max="17" width="14.140625" customWidth="1"/>
    <col min="18" max="18" width="13.140625" bestFit="1" customWidth="1"/>
    <col min="19" max="19" width="14" customWidth="1"/>
    <col min="20" max="20" width="15.28515625" customWidth="1"/>
    <col min="21" max="21" width="14" style="19" customWidth="1"/>
    <col min="22" max="22" width="13.42578125" customWidth="1"/>
    <col min="23" max="23" width="12.28515625" customWidth="1"/>
    <col min="24" max="24" width="13" customWidth="1"/>
    <col min="25" max="27" width="13.42578125" customWidth="1"/>
    <col min="28" max="28" width="13.7109375" style="20" customWidth="1"/>
    <col min="29" max="29" width="13.28515625" bestFit="1" customWidth="1"/>
    <col min="30" max="31" width="14.42578125" customWidth="1"/>
    <col min="32" max="32" width="14.5703125" customWidth="1"/>
    <col min="34" max="34" width="11.5703125" bestFit="1" customWidth="1"/>
    <col min="35" max="35" width="11.5703125" customWidth="1"/>
    <col min="36" max="36" width="13.5703125" bestFit="1" customWidth="1"/>
    <col min="37" max="37" width="10.85546875" customWidth="1"/>
    <col min="39" max="39" width="12.140625" bestFit="1" customWidth="1"/>
  </cols>
  <sheetData>
    <row r="1" spans="1:44" ht="13.5" thickBot="1" x14ac:dyDescent="0.25">
      <c r="D1" s="2">
        <f>'[7]R-Existing'!D1</f>
        <v>269501.22000000003</v>
      </c>
      <c r="E1" t="s">
        <v>0</v>
      </c>
      <c r="J1" s="3">
        <f>'[7]R-Existing'!J1</f>
        <v>6.5000000000000002E-2</v>
      </c>
      <c r="K1" t="s">
        <v>1</v>
      </c>
      <c r="N1" s="21"/>
      <c r="U1" s="4"/>
      <c r="V1" s="5"/>
      <c r="W1" s="5"/>
      <c r="AB1"/>
    </row>
    <row r="2" spans="1:44" ht="13.5" thickBot="1" x14ac:dyDescent="0.25">
      <c r="D2" s="22">
        <f>'[7]R-Existing'!$D$2</f>
        <v>43220</v>
      </c>
      <c r="E2" t="s">
        <v>3</v>
      </c>
      <c r="I2" s="23"/>
      <c r="J2" s="40">
        <f>'[7]R-Existing'!J2</f>
        <v>5.4166666666666669E-3</v>
      </c>
      <c r="K2" t="s">
        <v>4</v>
      </c>
      <c r="N2" s="24"/>
      <c r="O2" s="178"/>
      <c r="P2" s="179"/>
      <c r="R2" s="25"/>
      <c r="S2" s="26"/>
      <c r="U2"/>
      <c r="V2" s="7"/>
      <c r="W2" s="7"/>
      <c r="X2" s="7"/>
      <c r="Y2" s="7"/>
      <c r="Z2" s="7"/>
      <c r="AA2" s="7"/>
      <c r="AB2"/>
    </row>
    <row r="3" spans="1:44" x14ac:dyDescent="0.2">
      <c r="D3" s="8">
        <f>(B12-D2)/(DAY(B12))</f>
        <v>0</v>
      </c>
      <c r="E3" t="s">
        <v>7</v>
      </c>
      <c r="I3" s="27"/>
      <c r="J3">
        <f>'[7]R-Existing'!J3</f>
        <v>2</v>
      </c>
      <c r="K3" t="s">
        <v>8</v>
      </c>
      <c r="N3" s="10"/>
      <c r="U3"/>
      <c r="V3" s="11"/>
      <c r="W3" s="4"/>
      <c r="X3" s="4"/>
      <c r="Y3" s="4"/>
      <c r="Z3" s="4"/>
      <c r="AA3" s="4"/>
      <c r="AB3"/>
    </row>
    <row r="4" spans="1:44" x14ac:dyDescent="0.2">
      <c r="B4" s="28" t="s">
        <v>9</v>
      </c>
      <c r="C4" s="28"/>
      <c r="D4" s="29">
        <f>YEAR(D2)</f>
        <v>2018</v>
      </c>
      <c r="E4" t="s">
        <v>10</v>
      </c>
      <c r="I4" s="9"/>
      <c r="N4" s="10"/>
      <c r="U4"/>
      <c r="V4" s="11"/>
      <c r="W4" s="4"/>
      <c r="X4" s="4"/>
      <c r="Y4" s="4"/>
      <c r="Z4" s="4"/>
      <c r="AA4" s="4"/>
      <c r="AB4"/>
    </row>
    <row r="5" spans="1:44" x14ac:dyDescent="0.2">
      <c r="D5" s="30">
        <f>DATE(D4,1,1)</f>
        <v>43101</v>
      </c>
      <c r="E5" t="s">
        <v>11</v>
      </c>
      <c r="I5" s="9"/>
      <c r="N5" s="10"/>
      <c r="U5"/>
      <c r="V5" s="11"/>
      <c r="W5" s="4"/>
      <c r="X5" s="4"/>
      <c r="Y5" s="4"/>
      <c r="Z5" s="4"/>
      <c r="AA5" s="4"/>
      <c r="AB5"/>
    </row>
    <row r="6" spans="1:44" x14ac:dyDescent="0.2">
      <c r="D6" s="31">
        <f>EOMONTH(D5,11)</f>
        <v>43465</v>
      </c>
      <c r="E6" t="s">
        <v>12</v>
      </c>
      <c r="I6" s="9"/>
      <c r="J6" s="37"/>
      <c r="N6" s="10"/>
      <c r="U6"/>
      <c r="V6" s="11"/>
      <c r="W6" s="4"/>
      <c r="X6" s="4"/>
      <c r="Y6" s="4"/>
      <c r="Z6" s="4"/>
      <c r="AA6" s="4"/>
      <c r="AB6"/>
    </row>
    <row r="7" spans="1:44" x14ac:dyDescent="0.2">
      <c r="D7" s="32">
        <f>1+D6-D5</f>
        <v>365</v>
      </c>
      <c r="E7" t="s">
        <v>13</v>
      </c>
      <c r="I7" s="9"/>
      <c r="N7" s="10"/>
      <c r="U7"/>
      <c r="V7" s="11"/>
      <c r="W7" s="4"/>
      <c r="X7" s="4"/>
      <c r="Y7" s="4"/>
      <c r="Z7" s="4"/>
      <c r="AA7" s="4"/>
      <c r="AB7"/>
      <c r="AG7" s="41"/>
    </row>
    <row r="8" spans="1:44" x14ac:dyDescent="0.2">
      <c r="C8" s="37"/>
      <c r="D8" s="33">
        <f>(B12-D2)/D7</f>
        <v>0</v>
      </c>
      <c r="E8" t="s">
        <v>14</v>
      </c>
      <c r="I8" s="9"/>
      <c r="N8" s="10"/>
      <c r="T8" s="4"/>
      <c r="U8"/>
      <c r="V8" s="11"/>
      <c r="W8" s="98"/>
      <c r="X8" s="34"/>
      <c r="Y8" s="34"/>
      <c r="Z8" s="34"/>
      <c r="AA8" s="34"/>
      <c r="AB8" s="34"/>
      <c r="AC8" s="34"/>
      <c r="AD8" s="34"/>
    </row>
    <row r="9" spans="1:44" s="1" customFormat="1" ht="55.5" customHeight="1" x14ac:dyDescent="0.2">
      <c r="A9" s="12">
        <v>1</v>
      </c>
      <c r="B9" s="12">
        <f t="shared" ref="B9:I9" si="0">COLUMN(B:B)</f>
        <v>2</v>
      </c>
      <c r="C9" s="13">
        <f t="shared" si="0"/>
        <v>3</v>
      </c>
      <c r="D9" s="13">
        <f t="shared" si="0"/>
        <v>4</v>
      </c>
      <c r="E9" s="13">
        <f t="shared" si="0"/>
        <v>5</v>
      </c>
      <c r="F9" s="12">
        <f t="shared" si="0"/>
        <v>6</v>
      </c>
      <c r="G9" s="13">
        <f t="shared" si="0"/>
        <v>7</v>
      </c>
      <c r="H9" s="13">
        <f t="shared" si="0"/>
        <v>8</v>
      </c>
      <c r="I9" s="13">
        <f t="shared" si="0"/>
        <v>9</v>
      </c>
      <c r="J9" s="13" t="s">
        <v>15</v>
      </c>
      <c r="K9" s="13" t="s">
        <v>16</v>
      </c>
      <c r="L9" s="14" t="s">
        <v>17</v>
      </c>
      <c r="M9" s="13" t="s">
        <v>18</v>
      </c>
      <c r="N9" s="13">
        <f>COLUMN(N:N)</f>
        <v>14</v>
      </c>
      <c r="O9" s="12" t="s">
        <v>19</v>
      </c>
      <c r="P9" s="12" t="s">
        <v>20</v>
      </c>
      <c r="Q9" s="12" t="s">
        <v>21</v>
      </c>
      <c r="R9" s="13" t="s">
        <v>22</v>
      </c>
      <c r="S9" s="13" t="s">
        <v>23</v>
      </c>
      <c r="T9" s="12" t="s">
        <v>24</v>
      </c>
      <c r="U9" s="13">
        <v>21</v>
      </c>
      <c r="V9" s="13" t="s">
        <v>84</v>
      </c>
      <c r="W9" s="1">
        <v>23</v>
      </c>
      <c r="X9" s="13">
        <v>24</v>
      </c>
      <c r="Y9" s="13" t="s">
        <v>85</v>
      </c>
      <c r="Z9" s="13">
        <v>26</v>
      </c>
      <c r="AA9" s="13" t="s">
        <v>86</v>
      </c>
      <c r="AB9" s="13" t="s">
        <v>87</v>
      </c>
      <c r="AC9" s="13" t="s">
        <v>88</v>
      </c>
      <c r="AD9" s="13" t="s">
        <v>89</v>
      </c>
      <c r="AE9" s="13">
        <v>31</v>
      </c>
      <c r="AF9" s="13" t="s">
        <v>71</v>
      </c>
      <c r="AG9" s="13" t="s">
        <v>72</v>
      </c>
      <c r="AH9" s="13" t="s">
        <v>73</v>
      </c>
      <c r="AI9" s="13" t="s">
        <v>74</v>
      </c>
      <c r="AJ9" s="13" t="s">
        <v>68</v>
      </c>
      <c r="AK9" s="13" t="s">
        <v>75</v>
      </c>
      <c r="AL9" s="13" t="s">
        <v>76</v>
      </c>
      <c r="AM9" s="13" t="s">
        <v>77</v>
      </c>
      <c r="AN9" s="13" t="s">
        <v>78</v>
      </c>
    </row>
    <row r="10" spans="1:44" ht="63.75" x14ac:dyDescent="0.2">
      <c r="A10" s="15" t="s">
        <v>26</v>
      </c>
      <c r="B10" s="14" t="s">
        <v>27</v>
      </c>
      <c r="C10" s="13" t="s">
        <v>28</v>
      </c>
      <c r="D10" s="13" t="s">
        <v>29</v>
      </c>
      <c r="E10" s="13" t="s">
        <v>30</v>
      </c>
      <c r="F10" s="13" t="s">
        <v>31</v>
      </c>
      <c r="G10" s="13" t="s">
        <v>32</v>
      </c>
      <c r="H10" s="13" t="s">
        <v>33</v>
      </c>
      <c r="I10" s="13" t="s">
        <v>34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6" t="s">
        <v>42</v>
      </c>
      <c r="R10" s="13" t="s">
        <v>43</v>
      </c>
      <c r="S10" s="13" t="s">
        <v>44</v>
      </c>
      <c r="T10" s="13" t="s">
        <v>45</v>
      </c>
      <c r="U10" s="13" t="s">
        <v>46</v>
      </c>
      <c r="V10" s="16" t="s">
        <v>47</v>
      </c>
      <c r="W10" t="s">
        <v>90</v>
      </c>
      <c r="X10" s="42" t="s">
        <v>48</v>
      </c>
      <c r="Y10" s="17" t="s">
        <v>49</v>
      </c>
      <c r="Z10" s="17" t="s">
        <v>50</v>
      </c>
      <c r="AA10" s="17" t="s">
        <v>51</v>
      </c>
      <c r="AB10" s="17" t="s">
        <v>52</v>
      </c>
      <c r="AC10" s="17" t="s">
        <v>53</v>
      </c>
      <c r="AD10" s="17" t="s">
        <v>54</v>
      </c>
      <c r="AE10" s="42" t="s">
        <v>79</v>
      </c>
      <c r="AF10" s="17" t="s">
        <v>59</v>
      </c>
      <c r="AG10" s="17" t="s">
        <v>63</v>
      </c>
      <c r="AH10" s="17" t="s">
        <v>62</v>
      </c>
      <c r="AI10" s="17" t="s">
        <v>65</v>
      </c>
      <c r="AJ10" s="17" t="s">
        <v>66</v>
      </c>
      <c r="AK10" s="43" t="s">
        <v>80</v>
      </c>
      <c r="AL10" s="43" t="s">
        <v>81</v>
      </c>
      <c r="AM10" s="43" t="s">
        <v>82</v>
      </c>
      <c r="AN10" s="43" t="s">
        <v>83</v>
      </c>
      <c r="AO10" s="17"/>
    </row>
    <row r="11" spans="1:44" x14ac:dyDescent="0.2">
      <c r="A11" s="1" t="s">
        <v>55</v>
      </c>
      <c r="B11" s="44">
        <f>D2</f>
        <v>43220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  <c r="N11" s="6"/>
      <c r="O11" s="35"/>
      <c r="P11" s="92"/>
      <c r="Q11" s="92"/>
      <c r="R11" s="92"/>
      <c r="S11" s="93"/>
      <c r="T11" s="92"/>
      <c r="U11" s="94"/>
      <c r="V11" s="51"/>
      <c r="W11" s="99"/>
      <c r="X11" s="15"/>
      <c r="Y11" s="1"/>
      <c r="Z11" s="1"/>
      <c r="AA11" s="1"/>
      <c r="AB11"/>
    </row>
    <row r="12" spans="1:44" x14ac:dyDescent="0.2">
      <c r="A12" s="1" t="s">
        <v>56</v>
      </c>
      <c r="B12" s="101">
        <f>B11</f>
        <v>43220</v>
      </c>
      <c r="C12" s="37">
        <f>'[7]R-Existing'!C12</f>
        <v>75608.639999999999</v>
      </c>
      <c r="D12" s="37">
        <f>'[7]R-Existing'!D12</f>
        <v>75608.639999999999</v>
      </c>
      <c r="E12" s="37">
        <f>'[7]R-Existing'!E12</f>
        <v>0</v>
      </c>
      <c r="F12" s="37">
        <f>'[7]R-Existing'!F12</f>
        <v>0</v>
      </c>
      <c r="G12" s="37">
        <f>'[7]R-Existing'!G12</f>
        <v>51</v>
      </c>
      <c r="H12" s="37">
        <f>'[7]R-Existing'!H12</f>
        <v>267906.65999999997</v>
      </c>
      <c r="I12" s="37">
        <f>'[7]R-Existing'!I12</f>
        <v>1594.5600000000015</v>
      </c>
      <c r="J12" s="37">
        <f>'[7]R-Existing'!J12</f>
        <v>269501.22000000003</v>
      </c>
      <c r="K12" s="37">
        <f>'[7]R-Existing'!K12</f>
        <v>1459.7599999999984</v>
      </c>
      <c r="L12" s="37">
        <f>'[7]R-Existing'!L12</f>
        <v>3054.32</v>
      </c>
      <c r="M12" s="37">
        <f>'[7]R-Existing'!M12</f>
        <v>24225</v>
      </c>
      <c r="N12" s="37">
        <f>'[7]R-Existing'!N12</f>
        <v>0</v>
      </c>
      <c r="O12" s="37">
        <f>'[7]R-Existing'!O12</f>
        <v>16005.59</v>
      </c>
      <c r="P12" s="37">
        <f>'[7]R-Existing'!P12</f>
        <v>1353.3699999999997</v>
      </c>
      <c r="Q12" s="37">
        <f>'[7]R-Existing'!Q12</f>
        <v>14652.220000000001</v>
      </c>
      <c r="R12" s="37">
        <f>'[7]R-Existing'!R12</f>
        <v>1700.9500000000003</v>
      </c>
      <c r="S12" s="37">
        <f>'[7]R-Existing'!S12</f>
        <v>253254.43999999997</v>
      </c>
      <c r="T12" s="37">
        <f>'[7]R-Existing'!T12</f>
        <v>254955.38999999998</v>
      </c>
      <c r="U12" s="37">
        <f>'[7]R-Existing'!U12</f>
        <v>1</v>
      </c>
      <c r="V12" s="37">
        <f>'[7]R-Existing'!V12</f>
        <v>2171.7306644999999</v>
      </c>
      <c r="W12" s="37">
        <f>'[7]R-Existing'!W12</f>
        <v>0</v>
      </c>
      <c r="X12" s="37">
        <f>'[7]R-Existing'!X12</f>
        <v>209</v>
      </c>
      <c r="Y12" s="37">
        <f>'[7]R-Existing'!Y12</f>
        <v>0</v>
      </c>
      <c r="Z12" s="37">
        <f>'[7]R-Existing'!Z12</f>
        <v>0</v>
      </c>
      <c r="AA12" s="37">
        <f>'[7]R-Existing'!AA12</f>
        <v>0</v>
      </c>
      <c r="AB12" s="37">
        <f>'[7]R-Existing'!AB12</f>
        <v>0</v>
      </c>
      <c r="AC12" s="37">
        <f>'[7]R-Existing'!AC12</f>
        <v>16</v>
      </c>
      <c r="AD12" s="37">
        <f>'[7]R-Existing'!AD12</f>
        <v>0</v>
      </c>
      <c r="AE12" s="47">
        <f>'[7]R-Existing'!AE12</f>
        <v>9.6699999999999994E-2</v>
      </c>
      <c r="AF12" s="37">
        <f>'[7]R-Existing'!AF12</f>
        <v>711.93238949999977</v>
      </c>
      <c r="AG12" s="37">
        <f>'[7]R-Existing'!AG12</f>
        <v>0</v>
      </c>
      <c r="AH12" s="37">
        <f>'[7]R-Existing'!AH12</f>
        <v>0</v>
      </c>
      <c r="AI12" s="37">
        <f>'[7]R-Existing'!AI12</f>
        <v>35</v>
      </c>
      <c r="AJ12" s="37">
        <f>'[7]R-Existing'!AJ12</f>
        <v>8881.09</v>
      </c>
      <c r="AK12" s="37">
        <f>'[7]R-Existing'!AK12</f>
        <v>0</v>
      </c>
      <c r="AL12" s="37">
        <f>'[7]R-Existing'!AL12</f>
        <v>0</v>
      </c>
      <c r="AM12" s="37">
        <f>'[7]R-Existing'!AM12</f>
        <v>0</v>
      </c>
      <c r="AN12" s="37">
        <f>'[7]R-Existing'!AN12</f>
        <v>0</v>
      </c>
      <c r="AO12" s="37"/>
      <c r="AP12" s="37"/>
      <c r="AQ12" s="37"/>
      <c r="AR12" s="37"/>
    </row>
    <row r="13" spans="1:44" x14ac:dyDescent="0.2">
      <c r="A13" s="1">
        <f>MONTH(B13)</f>
        <v>5</v>
      </c>
      <c r="B13" s="101">
        <f t="shared" ref="B13:B76" si="1">EOMONTH(B12,1)</f>
        <v>43251</v>
      </c>
      <c r="C13" s="37">
        <f>'[7]R-Existing'!C13</f>
        <v>87487.98000000001</v>
      </c>
      <c r="D13" s="37">
        <f>'[7]R-Existing'!D13</f>
        <v>163096.62</v>
      </c>
      <c r="E13" s="37">
        <f>'[7]R-Existing'!E13</f>
        <v>0</v>
      </c>
      <c r="F13" s="37">
        <f>'[7]R-Existing'!F13</f>
        <v>0</v>
      </c>
      <c r="G13" s="37">
        <f>'[7]R-Existing'!G13</f>
        <v>74</v>
      </c>
      <c r="H13" s="37">
        <f>'[7]R-Existing'!H13</f>
        <v>253254.43999999997</v>
      </c>
      <c r="I13" s="37">
        <f>'[7]R-Existing'!I13</f>
        <v>1700.9499999999953</v>
      </c>
      <c r="J13" s="37">
        <f>'[7]R-Existing'!J13</f>
        <v>254955.38999999998</v>
      </c>
      <c r="K13" s="37">
        <f>'[7]R-Existing'!K13</f>
        <v>1381.0300000000043</v>
      </c>
      <c r="L13" s="37">
        <f>'[7]R-Existing'!L13</f>
        <v>3081.9799999999996</v>
      </c>
      <c r="M13" s="37">
        <f>'[7]R-Existing'!M13</f>
        <v>29564</v>
      </c>
      <c r="N13" s="37">
        <f>'[7]R-Existing'!N13</f>
        <v>0</v>
      </c>
      <c r="O13" s="37">
        <f>'[7]R-Existing'!O13</f>
        <v>24296.23</v>
      </c>
      <c r="P13" s="37">
        <f>'[7]R-Existing'!P13</f>
        <v>2649.23</v>
      </c>
      <c r="Q13" s="37">
        <f>'[7]R-Existing'!Q13</f>
        <v>21646.999999999996</v>
      </c>
      <c r="R13" s="37">
        <f>'[7]R-Existing'!R13</f>
        <v>432.75</v>
      </c>
      <c r="S13" s="37">
        <f>'[7]R-Existing'!S13</f>
        <v>231607.44</v>
      </c>
      <c r="T13" s="37">
        <f>'[7]R-Existing'!T13</f>
        <v>232040.19</v>
      </c>
      <c r="U13" s="37">
        <f>'[7]R-Existing'!U13</f>
        <v>1</v>
      </c>
      <c r="V13" s="37">
        <f>'[7]R-Existing'!V13</f>
        <v>2054.5155177499996</v>
      </c>
      <c r="W13" s="37">
        <f>'[7]R-Existing'!W13</f>
        <v>0</v>
      </c>
      <c r="X13" s="37">
        <f>'[7]R-Existing'!X13</f>
        <v>209</v>
      </c>
      <c r="Y13" s="37">
        <f>'[7]R-Existing'!Y13</f>
        <v>0</v>
      </c>
      <c r="Z13" s="37">
        <f>'[7]R-Existing'!Z13</f>
        <v>0</v>
      </c>
      <c r="AA13" s="37">
        <f>'[7]R-Existing'!AA13</f>
        <v>0</v>
      </c>
      <c r="AB13" s="37">
        <f>'[7]R-Existing'!AB13</f>
        <v>0</v>
      </c>
      <c r="AC13" s="37">
        <f>'[7]R-Existing'!AC13</f>
        <v>21</v>
      </c>
      <c r="AD13" s="37">
        <f>'[7]R-Existing'!AD13</f>
        <v>0</v>
      </c>
      <c r="AE13" s="47">
        <f>'[7]R-Existing'!AE13</f>
        <v>9.6699999999999994E-2</v>
      </c>
      <c r="AF13" s="37">
        <f>'[7]R-Existing'!AF13</f>
        <v>673.50715524999964</v>
      </c>
      <c r="AG13" s="37">
        <f>'[7]R-Existing'!AG13</f>
        <v>0</v>
      </c>
      <c r="AH13" s="37">
        <f>'[7]R-Existing'!AH13</f>
        <v>0</v>
      </c>
      <c r="AI13" s="37">
        <f>'[7]R-Existing'!AI13</f>
        <v>53</v>
      </c>
      <c r="AJ13" s="37">
        <f>'[7]R-Existing'!AJ13</f>
        <v>13313.04</v>
      </c>
      <c r="AK13" s="37">
        <f>'[7]R-Existing'!AK13</f>
        <v>0</v>
      </c>
      <c r="AL13" s="37">
        <f>'[7]R-Existing'!AL13</f>
        <v>0</v>
      </c>
      <c r="AM13" s="37">
        <f>'[7]R-Existing'!AM13</f>
        <v>0</v>
      </c>
      <c r="AN13" s="37">
        <f>'[7]R-Existing'!AN13</f>
        <v>0</v>
      </c>
      <c r="AO13" s="37"/>
      <c r="AP13" s="37"/>
      <c r="AQ13" s="37"/>
      <c r="AR13" s="37"/>
    </row>
    <row r="14" spans="1:44" x14ac:dyDescent="0.2">
      <c r="A14" s="1">
        <f t="shared" ref="A14:A77" si="2">MONTH(B14)</f>
        <v>6</v>
      </c>
      <c r="B14" s="101">
        <f t="shared" si="1"/>
        <v>43281</v>
      </c>
      <c r="C14" s="37">
        <f>'[7]R-Existing'!C14</f>
        <v>84675.969999999972</v>
      </c>
      <c r="D14" s="37">
        <f>'[7]R-Existing'!D14</f>
        <v>247772.58999999997</v>
      </c>
      <c r="E14" s="37">
        <f>'[7]R-Existing'!E14</f>
        <v>0</v>
      </c>
      <c r="F14" s="37">
        <f>'[7]R-Existing'!F14</f>
        <v>0</v>
      </c>
      <c r="G14" s="37">
        <f>'[7]R-Existing'!G14</f>
        <v>71</v>
      </c>
      <c r="H14" s="37">
        <f>'[7]R-Existing'!H14</f>
        <v>231607.44</v>
      </c>
      <c r="I14" s="37">
        <f>'[7]R-Existing'!I14</f>
        <v>432.75000000000097</v>
      </c>
      <c r="J14" s="37">
        <f>'[7]R-Existing'!J14</f>
        <v>232040.19</v>
      </c>
      <c r="K14" s="37">
        <f>'[7]R-Existing'!K14</f>
        <v>1256.8899999999992</v>
      </c>
      <c r="L14" s="37">
        <f>'[7]R-Existing'!L14</f>
        <v>1689.6399999999999</v>
      </c>
      <c r="M14" s="37">
        <f>'[7]R-Existing'!M14</f>
        <v>27341</v>
      </c>
      <c r="N14" s="37">
        <f>'[7]R-Existing'!N14</f>
        <v>0</v>
      </c>
      <c r="O14" s="37">
        <f>'[7]R-Existing'!O14</f>
        <v>21631.77</v>
      </c>
      <c r="P14" s="37">
        <f>'[7]R-Existing'!P14</f>
        <v>1345.4700000000003</v>
      </c>
      <c r="Q14" s="37">
        <f>'[7]R-Existing'!Q14</f>
        <v>20286.300000000007</v>
      </c>
      <c r="R14" s="37">
        <f>'[7]R-Existing'!R14</f>
        <v>344.16999999999996</v>
      </c>
      <c r="S14" s="37">
        <f>'[7]R-Existing'!S14</f>
        <v>211321.1399999999</v>
      </c>
      <c r="T14" s="37">
        <f>'[7]R-Existing'!T14</f>
        <v>211665.30999999991</v>
      </c>
      <c r="U14" s="37">
        <f>'[7]R-Existing'!U14</f>
        <v>1</v>
      </c>
      <c r="V14" s="37">
        <f>'[7]R-Existing'!V14</f>
        <v>1869.8571977499998</v>
      </c>
      <c r="W14" s="37">
        <f>'[7]R-Existing'!W14</f>
        <v>0</v>
      </c>
      <c r="X14" s="37">
        <f>'[7]R-Existing'!X14</f>
        <v>209</v>
      </c>
      <c r="Y14" s="37">
        <f>'[7]R-Existing'!Y14</f>
        <v>0</v>
      </c>
      <c r="Z14" s="37">
        <f>'[7]R-Existing'!Z14</f>
        <v>0</v>
      </c>
      <c r="AA14" s="37">
        <f>'[7]R-Existing'!AA14</f>
        <v>0</v>
      </c>
      <c r="AB14" s="37">
        <f>'[7]R-Existing'!AB14</f>
        <v>0</v>
      </c>
      <c r="AC14" s="37">
        <f>'[7]R-Existing'!AC14</f>
        <v>24</v>
      </c>
      <c r="AD14" s="37">
        <f>'[7]R-Existing'!AD14</f>
        <v>0</v>
      </c>
      <c r="AE14" s="47">
        <f>'[7]R-Existing'!AE14</f>
        <v>9.6699999999999994E-2</v>
      </c>
      <c r="AF14" s="37">
        <f>'[7]R-Existing'!AF14</f>
        <v>612.97283524999978</v>
      </c>
      <c r="AG14" s="37">
        <f>'[7]R-Existing'!AG14</f>
        <v>0</v>
      </c>
      <c r="AH14" s="37">
        <f>'[7]R-Existing'!AH14</f>
        <v>0</v>
      </c>
      <c r="AI14" s="37">
        <f>'[7]R-Existing'!AI14</f>
        <v>47</v>
      </c>
      <c r="AJ14" s="37">
        <f>'[7]R-Existing'!AJ14</f>
        <v>11865.830000000002</v>
      </c>
      <c r="AK14" s="37">
        <f>'[7]R-Existing'!AK14</f>
        <v>0</v>
      </c>
      <c r="AL14" s="37">
        <f>'[7]R-Existing'!AL14</f>
        <v>0</v>
      </c>
      <c r="AM14" s="37">
        <f>'[7]R-Existing'!AM14</f>
        <v>0</v>
      </c>
      <c r="AN14" s="37">
        <f>'[7]R-Existing'!AN14</f>
        <v>0</v>
      </c>
      <c r="AO14" s="37"/>
      <c r="AP14" s="37"/>
      <c r="AQ14" s="37"/>
      <c r="AR14" s="37"/>
    </row>
    <row r="15" spans="1:44" x14ac:dyDescent="0.2">
      <c r="A15" s="1">
        <f t="shared" si="2"/>
        <v>7</v>
      </c>
      <c r="B15" s="101">
        <f t="shared" si="1"/>
        <v>43312</v>
      </c>
      <c r="C15" s="37">
        <f>'[7]R-Existing'!C15</f>
        <v>84115.459999999977</v>
      </c>
      <c r="D15" s="37">
        <f>'[7]R-Existing'!D15</f>
        <v>331888.04999999993</v>
      </c>
      <c r="E15" s="37">
        <f>'[7]R-Existing'!E15</f>
        <v>0</v>
      </c>
      <c r="F15" s="37">
        <f>'[7]R-Existing'!F15</f>
        <v>0</v>
      </c>
      <c r="G15" s="37">
        <f>'[7]R-Existing'!G15</f>
        <v>82</v>
      </c>
      <c r="H15" s="37">
        <f>'[7]R-Existing'!H15</f>
        <v>211321.1399999999</v>
      </c>
      <c r="I15" s="37">
        <f>'[7]R-Existing'!I15</f>
        <v>344.1700000000003</v>
      </c>
      <c r="J15" s="37">
        <f>'[7]R-Existing'!J15</f>
        <v>211665.30999999991</v>
      </c>
      <c r="K15" s="37">
        <f>'[7]R-Existing'!K15</f>
        <v>1146.55</v>
      </c>
      <c r="L15" s="37">
        <f>'[7]R-Existing'!L15</f>
        <v>1490.72</v>
      </c>
      <c r="M15" s="37">
        <f>'[7]R-Existing'!M15</f>
        <v>29640</v>
      </c>
      <c r="N15" s="37">
        <f>'[7]R-Existing'!N15</f>
        <v>0</v>
      </c>
      <c r="O15" s="37">
        <f>'[7]R-Existing'!O15</f>
        <v>21616.6</v>
      </c>
      <c r="P15" s="37">
        <f>'[7]R-Existing'!P15</f>
        <v>1171.5400000000002</v>
      </c>
      <c r="Q15" s="37">
        <f>'[7]R-Existing'!Q15</f>
        <v>20445.059999999994</v>
      </c>
      <c r="R15" s="37">
        <f>'[7]R-Existing'!R15</f>
        <v>319.17999999999995</v>
      </c>
      <c r="S15" s="37">
        <f>'[7]R-Existing'!S15</f>
        <v>190876.08</v>
      </c>
      <c r="T15" s="37">
        <f>'[7]R-Existing'!T15</f>
        <v>191195.25999999998</v>
      </c>
      <c r="U15" s="37">
        <f>'[7]R-Existing'!U15</f>
        <v>1</v>
      </c>
      <c r="V15" s="37">
        <f>'[7]R-Existing'!V15</f>
        <v>1705.6696230833325</v>
      </c>
      <c r="W15" s="37">
        <f>'[7]R-Existing'!W15</f>
        <v>0</v>
      </c>
      <c r="X15" s="37">
        <f>'[7]R-Existing'!X15</f>
        <v>209</v>
      </c>
      <c r="Y15" s="37">
        <f>'[7]R-Existing'!Y15</f>
        <v>0</v>
      </c>
      <c r="Z15" s="37">
        <f>'[7]R-Existing'!Z15</f>
        <v>0</v>
      </c>
      <c r="AA15" s="37">
        <f>'[7]R-Existing'!AA15</f>
        <v>0</v>
      </c>
      <c r="AB15" s="37">
        <f>'[7]R-Existing'!AB15</f>
        <v>0</v>
      </c>
      <c r="AC15" s="37">
        <f>'[7]R-Existing'!AC15</f>
        <v>35</v>
      </c>
      <c r="AD15" s="37">
        <f>'[7]R-Existing'!AD15</f>
        <v>0</v>
      </c>
      <c r="AE15" s="47">
        <f>'[7]R-Existing'!AE15</f>
        <v>9.6699999999999994E-2</v>
      </c>
      <c r="AF15" s="37">
        <f>'[7]R-Existing'!AF15</f>
        <v>559.14919391666615</v>
      </c>
      <c r="AG15" s="37">
        <f>'[7]R-Existing'!AG15</f>
        <v>0</v>
      </c>
      <c r="AH15" s="37">
        <f>'[7]R-Existing'!AH15</f>
        <v>0</v>
      </c>
      <c r="AI15" s="37">
        <f>'[7]R-Existing'!AI15</f>
        <v>47</v>
      </c>
      <c r="AJ15" s="37">
        <f>'[7]R-Existing'!AJ15</f>
        <v>11936.9</v>
      </c>
      <c r="AK15" s="37">
        <f>'[7]R-Existing'!AK15</f>
        <v>0</v>
      </c>
      <c r="AL15" s="37">
        <f>'[7]R-Existing'!AL15</f>
        <v>0</v>
      </c>
      <c r="AM15" s="37">
        <f>'[7]R-Existing'!AM15</f>
        <v>0</v>
      </c>
      <c r="AN15" s="37">
        <f>'[7]R-Existing'!AN15</f>
        <v>0</v>
      </c>
      <c r="AO15" s="37"/>
      <c r="AP15" s="37"/>
      <c r="AQ15" s="37"/>
      <c r="AR15" s="37"/>
    </row>
    <row r="16" spans="1:44" x14ac:dyDescent="0.2">
      <c r="A16" s="1">
        <f t="shared" si="2"/>
        <v>8</v>
      </c>
      <c r="B16" s="101">
        <f t="shared" si="1"/>
        <v>43343</v>
      </c>
      <c r="C16" s="37">
        <f>'[7]R-Existing'!C16</f>
        <v>79276.430000000008</v>
      </c>
      <c r="D16" s="37">
        <f>'[7]R-Existing'!D16</f>
        <v>411164.47999999992</v>
      </c>
      <c r="E16" s="37">
        <f>'[7]R-Existing'!E16</f>
        <v>0</v>
      </c>
      <c r="F16" s="37">
        <f>'[7]R-Existing'!F16</f>
        <v>0</v>
      </c>
      <c r="G16" s="37">
        <f>'[7]R-Existing'!G16</f>
        <v>87</v>
      </c>
      <c r="H16" s="37">
        <f>'[7]R-Existing'!H16</f>
        <v>190876.08</v>
      </c>
      <c r="I16" s="37">
        <f>'[7]R-Existing'!I16</f>
        <v>319.18000000000029</v>
      </c>
      <c r="J16" s="37">
        <f>'[7]R-Existing'!J16</f>
        <v>191195.25999999998</v>
      </c>
      <c r="K16" s="37">
        <f>'[7]R-Existing'!K16</f>
        <v>1035.6199999999997</v>
      </c>
      <c r="L16" s="37">
        <f>'[7]R-Existing'!L16</f>
        <v>1354.7999999999995</v>
      </c>
      <c r="M16" s="37">
        <f>'[7]R-Existing'!M16</f>
        <v>32281</v>
      </c>
      <c r="N16" s="37">
        <f>'[7]R-Existing'!N16</f>
        <v>0</v>
      </c>
      <c r="O16" s="37">
        <f>'[7]R-Existing'!O16</f>
        <v>24909.489999999998</v>
      </c>
      <c r="P16" s="37">
        <f>'[7]R-Existing'!P16</f>
        <v>1270.7099999999998</v>
      </c>
      <c r="Q16" s="37">
        <f>'[7]R-Existing'!Q16</f>
        <v>23638.780000000002</v>
      </c>
      <c r="R16" s="37">
        <f>'[7]R-Existing'!R16</f>
        <v>84.090000000000018</v>
      </c>
      <c r="S16" s="37">
        <f>'[7]R-Existing'!S16</f>
        <v>167237.30000000005</v>
      </c>
      <c r="T16" s="37">
        <f>'[7]R-Existing'!T16</f>
        <v>167321.39000000004</v>
      </c>
      <c r="U16" s="37">
        <f>'[7]R-Existing'!U16</f>
        <v>1</v>
      </c>
      <c r="V16" s="37">
        <f>'[7]R-Existing'!V16</f>
        <v>1540.715136833333</v>
      </c>
      <c r="W16" s="37">
        <f>'[7]R-Existing'!W16</f>
        <v>0</v>
      </c>
      <c r="X16" s="37">
        <f>'[7]R-Existing'!X16</f>
        <v>209</v>
      </c>
      <c r="Y16" s="37">
        <f>'[7]R-Existing'!Y16</f>
        <v>0</v>
      </c>
      <c r="Z16" s="37">
        <f>'[7]R-Existing'!Z16</f>
        <v>0</v>
      </c>
      <c r="AA16" s="37">
        <f>'[7]R-Existing'!AA16</f>
        <v>0</v>
      </c>
      <c r="AB16" s="37">
        <f>'[7]R-Existing'!AB16</f>
        <v>0</v>
      </c>
      <c r="AC16" s="37">
        <f>'[7]R-Existing'!AC16</f>
        <v>34</v>
      </c>
      <c r="AD16" s="37">
        <f>'[7]R-Existing'!AD16</f>
        <v>0</v>
      </c>
      <c r="AE16" s="47">
        <f>'[7]R-Existing'!AE16</f>
        <v>9.6699999999999994E-2</v>
      </c>
      <c r="AF16" s="37">
        <f>'[7]R-Existing'!AF16</f>
        <v>505.07414516666637</v>
      </c>
      <c r="AG16" s="37">
        <f>'[7]R-Existing'!AG16</f>
        <v>0</v>
      </c>
      <c r="AH16" s="37">
        <f>'[7]R-Existing'!AH16</f>
        <v>0</v>
      </c>
      <c r="AI16" s="37">
        <f>'[7]R-Existing'!AI16</f>
        <v>53</v>
      </c>
      <c r="AJ16" s="37">
        <f>'[7]R-Existing'!AJ16</f>
        <v>13832.49</v>
      </c>
      <c r="AK16" s="37">
        <f>'[7]R-Existing'!AK16</f>
        <v>0</v>
      </c>
      <c r="AL16" s="37">
        <f>'[7]R-Existing'!AL16</f>
        <v>0</v>
      </c>
      <c r="AM16" s="37">
        <f>'[7]R-Existing'!AM16</f>
        <v>0</v>
      </c>
      <c r="AN16" s="37">
        <f>'[7]R-Existing'!AN16</f>
        <v>0</v>
      </c>
      <c r="AO16" s="37"/>
      <c r="AP16" s="37"/>
      <c r="AQ16" s="37"/>
      <c r="AR16" s="37"/>
    </row>
    <row r="17" spans="1:44" x14ac:dyDescent="0.2">
      <c r="A17" s="1">
        <f t="shared" si="2"/>
        <v>9</v>
      </c>
      <c r="B17" s="101">
        <f t="shared" si="1"/>
        <v>43373</v>
      </c>
      <c r="C17" s="37">
        <f>'[7]R-Existing'!C17</f>
        <v>70525.400000000023</v>
      </c>
      <c r="D17" s="37">
        <f>'[7]R-Existing'!D17</f>
        <v>481689.87999999995</v>
      </c>
      <c r="E17" s="37">
        <f>'[7]R-Existing'!E17</f>
        <v>0</v>
      </c>
      <c r="F17" s="37">
        <f>'[7]R-Existing'!F17</f>
        <v>0</v>
      </c>
      <c r="G17" s="37">
        <f>'[7]R-Existing'!G17</f>
        <v>86</v>
      </c>
      <c r="H17" s="37">
        <f>'[7]R-Existing'!H17</f>
        <v>167237.30000000005</v>
      </c>
      <c r="I17" s="37">
        <f>'[7]R-Existing'!I17</f>
        <v>84.089999999999733</v>
      </c>
      <c r="J17" s="37">
        <f>'[7]R-Existing'!J17</f>
        <v>167321.39000000004</v>
      </c>
      <c r="K17" s="37">
        <f>'[7]R-Existing'!K17</f>
        <v>906.36000000000035</v>
      </c>
      <c r="L17" s="37">
        <f>'[7]R-Existing'!L17</f>
        <v>990.45000000000016</v>
      </c>
      <c r="M17" s="37">
        <f>'[7]R-Existing'!M17</f>
        <v>30742</v>
      </c>
      <c r="N17" s="37">
        <f>'[7]R-Existing'!N17</f>
        <v>0</v>
      </c>
      <c r="O17" s="37">
        <f>'[7]R-Existing'!O17</f>
        <v>20227.900000000001</v>
      </c>
      <c r="P17" s="37">
        <f>'[7]R-Existing'!P17</f>
        <v>902.59</v>
      </c>
      <c r="Q17" s="37">
        <f>'[7]R-Existing'!Q17</f>
        <v>19325.309999999998</v>
      </c>
      <c r="R17" s="37">
        <f>'[7]R-Existing'!R17</f>
        <v>87.860000000000014</v>
      </c>
      <c r="S17" s="37">
        <f>'[7]R-Existing'!S17</f>
        <v>147911.99</v>
      </c>
      <c r="T17" s="37">
        <f>'[7]R-Existing'!T17</f>
        <v>147999.84999999998</v>
      </c>
      <c r="U17" s="37">
        <f>'[7]R-Existing'!U17</f>
        <v>1</v>
      </c>
      <c r="V17" s="37">
        <f>'[7]R-Existing'!V17</f>
        <v>1348.3315344166667</v>
      </c>
      <c r="W17" s="37">
        <f>'[7]R-Existing'!W17</f>
        <v>0</v>
      </c>
      <c r="X17" s="37">
        <f>'[7]R-Existing'!X17</f>
        <v>209</v>
      </c>
      <c r="Y17" s="37">
        <f>'[7]R-Existing'!Y17</f>
        <v>0</v>
      </c>
      <c r="Z17" s="37">
        <f>'[7]R-Existing'!Z17</f>
        <v>0</v>
      </c>
      <c r="AA17" s="37">
        <f>'[7]R-Existing'!AA17</f>
        <v>0</v>
      </c>
      <c r="AB17" s="37">
        <f>'[7]R-Existing'!AB17</f>
        <v>0</v>
      </c>
      <c r="AC17" s="37">
        <f>'[7]R-Existing'!AC17</f>
        <v>39</v>
      </c>
      <c r="AD17" s="37">
        <f>'[7]R-Existing'!AD17</f>
        <v>0</v>
      </c>
      <c r="AE17" s="47">
        <f>'[7]R-Existing'!AE17</f>
        <v>9.6699999999999994E-2</v>
      </c>
      <c r="AF17" s="37">
        <f>'[7]R-Existing'!AF17</f>
        <v>442.00733858333325</v>
      </c>
      <c r="AG17" s="37">
        <f>'[7]R-Existing'!AG17</f>
        <v>0</v>
      </c>
      <c r="AH17" s="37">
        <f>'[7]R-Existing'!AH17</f>
        <v>0</v>
      </c>
      <c r="AI17" s="37">
        <f>'[7]R-Existing'!AI17</f>
        <v>47</v>
      </c>
      <c r="AJ17" s="37">
        <f>'[7]R-Existing'!AJ17</f>
        <v>10835.91</v>
      </c>
      <c r="AK17" s="37">
        <f>'[7]R-Existing'!AK17</f>
        <v>0</v>
      </c>
      <c r="AL17" s="37">
        <f>'[7]R-Existing'!AL17</f>
        <v>0</v>
      </c>
      <c r="AM17" s="37">
        <f>'[7]R-Existing'!AM17</f>
        <v>0</v>
      </c>
      <c r="AN17" s="37">
        <f>'[7]R-Existing'!AN17</f>
        <v>0</v>
      </c>
      <c r="AO17" s="37"/>
      <c r="AP17" s="37"/>
      <c r="AQ17" s="37"/>
      <c r="AR17" s="37"/>
    </row>
    <row r="18" spans="1:44" s="4" customFormat="1" x14ac:dyDescent="0.2">
      <c r="A18" s="1">
        <f t="shared" si="2"/>
        <v>10</v>
      </c>
      <c r="B18" s="101">
        <f t="shared" si="1"/>
        <v>43404</v>
      </c>
      <c r="C18" s="37">
        <f>'[7]R-Existing'!C18</f>
        <v>61077.599999999999</v>
      </c>
      <c r="D18" s="37">
        <f>'[7]R-Existing'!D18</f>
        <v>542767.48</v>
      </c>
      <c r="E18" s="37">
        <f>'[7]R-Existing'!E18</f>
        <v>0</v>
      </c>
      <c r="F18" s="37">
        <f>'[7]R-Existing'!F18</f>
        <v>0</v>
      </c>
      <c r="G18" s="37">
        <f>'[7]R-Existing'!G18</f>
        <v>85</v>
      </c>
      <c r="H18" s="37">
        <f>'[7]R-Existing'!H18</f>
        <v>147911.99</v>
      </c>
      <c r="I18" s="37">
        <f>'[7]R-Existing'!I18</f>
        <v>87.859999999999786</v>
      </c>
      <c r="J18" s="37">
        <f>'[7]R-Existing'!J18</f>
        <v>147999.84999999998</v>
      </c>
      <c r="K18" s="37">
        <f>'[7]R-Existing'!K18</f>
        <v>801.66</v>
      </c>
      <c r="L18" s="37">
        <f>'[7]R-Existing'!L18</f>
        <v>889.51999999999987</v>
      </c>
      <c r="M18" s="37">
        <f>'[7]R-Existing'!M18</f>
        <v>29735</v>
      </c>
      <c r="N18" s="37">
        <f>'[7]R-Existing'!N18</f>
        <v>0</v>
      </c>
      <c r="O18" s="37">
        <f>'[7]R-Existing'!O18</f>
        <v>19921.25</v>
      </c>
      <c r="P18" s="37">
        <f>'[7]R-Existing'!P18</f>
        <v>796.94999999999993</v>
      </c>
      <c r="Q18" s="37">
        <f>'[7]R-Existing'!Q18</f>
        <v>19124.3</v>
      </c>
      <c r="R18" s="37">
        <f>'[7]R-Existing'!R18</f>
        <v>92.57</v>
      </c>
      <c r="S18" s="37">
        <f>'[7]R-Existing'!S18</f>
        <v>128787.69</v>
      </c>
      <c r="T18" s="37">
        <f>'[7]R-Existing'!T18</f>
        <v>128880.26</v>
      </c>
      <c r="U18" s="37">
        <f>'[7]R-Existing'!U18</f>
        <v>1</v>
      </c>
      <c r="V18" s="37">
        <f>'[7]R-Existing'!V18</f>
        <v>1192.6321245833331</v>
      </c>
      <c r="W18" s="37">
        <f>'[7]R-Existing'!W18</f>
        <v>0</v>
      </c>
      <c r="X18" s="37">
        <f>'[7]R-Existing'!X18</f>
        <v>209</v>
      </c>
      <c r="Y18" s="37">
        <f>'[7]R-Existing'!Y18</f>
        <v>0</v>
      </c>
      <c r="Z18" s="37">
        <f>'[7]R-Existing'!Z18</f>
        <v>0</v>
      </c>
      <c r="AA18" s="37">
        <f>'[7]R-Existing'!AA18</f>
        <v>0</v>
      </c>
      <c r="AB18" s="37">
        <f>'[7]R-Existing'!AB18</f>
        <v>0</v>
      </c>
      <c r="AC18" s="37">
        <f>'[7]R-Existing'!AC18</f>
        <v>40</v>
      </c>
      <c r="AD18" s="37">
        <f>'[7]R-Existing'!AD18</f>
        <v>0</v>
      </c>
      <c r="AE18" s="47">
        <f>'[7]R-Existing'!AE18</f>
        <v>9.6699999999999994E-2</v>
      </c>
      <c r="AF18" s="37">
        <f>'[7]R-Existing'!AF18</f>
        <v>390.96627041666642</v>
      </c>
      <c r="AG18" s="37">
        <f>'[7]R-Existing'!AG18</f>
        <v>0</v>
      </c>
      <c r="AH18" s="37">
        <f>'[7]R-Existing'!AH18</f>
        <v>0</v>
      </c>
      <c r="AI18" s="37">
        <f>'[7]R-Existing'!AI18</f>
        <v>45</v>
      </c>
      <c r="AJ18" s="37">
        <f>'[7]R-Existing'!AJ18</f>
        <v>10712.94</v>
      </c>
      <c r="AK18" s="37">
        <f>'[7]R-Existing'!AK18</f>
        <v>0</v>
      </c>
      <c r="AL18" s="37">
        <f>'[7]R-Existing'!AL18</f>
        <v>0</v>
      </c>
      <c r="AM18" s="37">
        <f>'[7]R-Existing'!AM18</f>
        <v>0</v>
      </c>
      <c r="AN18" s="37">
        <f>'[7]R-Existing'!AN18</f>
        <v>0</v>
      </c>
      <c r="AO18" s="37"/>
      <c r="AP18" s="37"/>
      <c r="AQ18" s="37"/>
      <c r="AR18" s="37"/>
    </row>
    <row r="19" spans="1:44" x14ac:dyDescent="0.2">
      <c r="A19" s="1">
        <f t="shared" si="2"/>
        <v>11</v>
      </c>
      <c r="B19" s="101">
        <f t="shared" si="1"/>
        <v>43434</v>
      </c>
      <c r="C19" s="37">
        <f>'[7]R-Existing'!C19</f>
        <v>40811.94999999999</v>
      </c>
      <c r="D19" s="37">
        <f>'[7]R-Existing'!D19</f>
        <v>583579.42999999993</v>
      </c>
      <c r="E19" s="37">
        <f>'[7]R-Existing'!E19</f>
        <v>0</v>
      </c>
      <c r="F19" s="37">
        <f>'[7]R-Existing'!F19</f>
        <v>0</v>
      </c>
      <c r="G19" s="37">
        <f>'[7]R-Existing'!G19</f>
        <v>69</v>
      </c>
      <c r="H19" s="37">
        <f>'[7]R-Existing'!H19</f>
        <v>128787.69000000003</v>
      </c>
      <c r="I19" s="37">
        <f>'[7]R-Existing'!I19</f>
        <v>92.569999999999681</v>
      </c>
      <c r="J19" s="37">
        <f>'[7]R-Existing'!J19</f>
        <v>128880.26</v>
      </c>
      <c r="K19" s="37">
        <f>'[7]R-Existing'!K19</f>
        <v>698.1500000000002</v>
      </c>
      <c r="L19" s="37">
        <f>'[7]R-Existing'!L19</f>
        <v>790.71999999999991</v>
      </c>
      <c r="M19" s="37">
        <f>'[7]R-Existing'!M19</f>
        <v>21869</v>
      </c>
      <c r="N19" s="37">
        <f>'[7]R-Existing'!N19</f>
        <v>0</v>
      </c>
      <c r="O19" s="37">
        <f>'[7]R-Existing'!O19</f>
        <v>11981.31</v>
      </c>
      <c r="P19" s="37">
        <f>'[7]R-Existing'!P19</f>
        <v>573.04999999999995</v>
      </c>
      <c r="Q19" s="37">
        <f>'[7]R-Existing'!Q19</f>
        <v>11408.26</v>
      </c>
      <c r="R19" s="37">
        <f>'[7]R-Existing'!R19</f>
        <v>217.67000000000002</v>
      </c>
      <c r="S19" s="37">
        <f>'[7]R-Existing'!S19</f>
        <v>117379.43</v>
      </c>
      <c r="T19" s="37">
        <f>'[7]R-Existing'!T19</f>
        <v>117597.09999999998</v>
      </c>
      <c r="U19" s="37">
        <f>'[7]R-Existing'!U19</f>
        <v>1</v>
      </c>
      <c r="V19" s="37">
        <f>'[7]R-Existing'!V19</f>
        <v>1038.5600951666665</v>
      </c>
      <c r="W19" s="37">
        <f>'[7]R-Existing'!W19</f>
        <v>0</v>
      </c>
      <c r="X19" s="37">
        <f>'[7]R-Existing'!X19</f>
        <v>209</v>
      </c>
      <c r="Y19" s="37">
        <f>'[7]R-Existing'!Y19</f>
        <v>0</v>
      </c>
      <c r="Z19" s="37">
        <f>'[7]R-Existing'!Z19</f>
        <v>0</v>
      </c>
      <c r="AA19" s="37">
        <f>'[7]R-Existing'!AA19</f>
        <v>0</v>
      </c>
      <c r="AB19" s="37">
        <f>'[7]R-Existing'!AB19</f>
        <v>0</v>
      </c>
      <c r="AC19" s="37">
        <f>'[7]R-Existing'!AC19</f>
        <v>41</v>
      </c>
      <c r="AD19" s="37">
        <f>'[7]R-Existing'!AD19</f>
        <v>0</v>
      </c>
      <c r="AE19" s="47">
        <f>'[7]R-Existing'!AE19</f>
        <v>9.6699999999999994E-2</v>
      </c>
      <c r="AF19" s="37">
        <f>'[7]R-Existing'!AF19</f>
        <v>340.45868683333316</v>
      </c>
      <c r="AG19" s="37">
        <f>'[7]R-Existing'!AG19</f>
        <v>0</v>
      </c>
      <c r="AH19" s="37">
        <f>'[7]R-Existing'!AH19</f>
        <v>0</v>
      </c>
      <c r="AI19" s="37">
        <f>'[7]R-Existing'!AI19</f>
        <v>28</v>
      </c>
      <c r="AJ19" s="37">
        <f>'[7]R-Existing'!AJ19</f>
        <v>6129.3099999999995</v>
      </c>
      <c r="AK19" s="37">
        <f>'[7]R-Existing'!AK19</f>
        <v>0</v>
      </c>
      <c r="AL19" s="37">
        <f>'[7]R-Existing'!AL19</f>
        <v>0</v>
      </c>
      <c r="AM19" s="37">
        <f>'[7]R-Existing'!AM19</f>
        <v>0</v>
      </c>
      <c r="AN19" s="37">
        <f>'[7]R-Existing'!AN19</f>
        <v>0</v>
      </c>
      <c r="AO19" s="37"/>
      <c r="AP19" s="37"/>
      <c r="AQ19" s="37"/>
      <c r="AR19" s="37"/>
    </row>
    <row r="20" spans="1:44" x14ac:dyDescent="0.2">
      <c r="A20" s="1">
        <f t="shared" si="2"/>
        <v>12</v>
      </c>
      <c r="B20" s="101">
        <f t="shared" si="1"/>
        <v>43465</v>
      </c>
      <c r="C20" s="37">
        <f>'[7]R-Existing'!C20</f>
        <v>37452.99000000002</v>
      </c>
      <c r="D20" s="37">
        <f>'[7]R-Existing'!D20</f>
        <v>621032.41999999993</v>
      </c>
      <c r="E20" s="37">
        <f>'[7]R-Existing'!E20</f>
        <v>0</v>
      </c>
      <c r="F20" s="37">
        <f>'[7]R-Existing'!F20</f>
        <v>0</v>
      </c>
      <c r="G20" s="37">
        <f>'[7]R-Existing'!G20</f>
        <v>58</v>
      </c>
      <c r="H20" s="37">
        <f>'[7]R-Existing'!H20</f>
        <v>117379.43</v>
      </c>
      <c r="I20" s="37">
        <f>'[7]R-Existing'!I20</f>
        <v>217.67000000000024</v>
      </c>
      <c r="J20" s="37">
        <f>'[7]R-Existing'!J20</f>
        <v>117597.09999999998</v>
      </c>
      <c r="K20" s="37">
        <f>'[7]R-Existing'!K20</f>
        <v>636.97999999999979</v>
      </c>
      <c r="L20" s="37">
        <f>'[7]R-Existing'!L20</f>
        <v>854.65</v>
      </c>
      <c r="M20" s="37">
        <f>'[7]R-Existing'!M20</f>
        <v>19304</v>
      </c>
      <c r="N20" s="37">
        <f>'[7]R-Existing'!N20</f>
        <v>0</v>
      </c>
      <c r="O20" s="37">
        <f>'[7]R-Existing'!O20</f>
        <v>12240.99</v>
      </c>
      <c r="P20" s="37">
        <f>'[7]R-Existing'!P20</f>
        <v>654.73000000000013</v>
      </c>
      <c r="Q20" s="37">
        <f>'[7]R-Existing'!Q20</f>
        <v>11586.259999999998</v>
      </c>
      <c r="R20" s="37">
        <f>'[7]R-Existing'!R20</f>
        <v>199.92000000000002</v>
      </c>
      <c r="S20" s="37">
        <f>'[7]R-Existing'!S20</f>
        <v>105793.16999999997</v>
      </c>
      <c r="T20" s="37">
        <f>'[7]R-Existing'!T20</f>
        <v>105993.09</v>
      </c>
      <c r="U20" s="37">
        <f>'[7]R-Existing'!U20</f>
        <v>1</v>
      </c>
      <c r="V20" s="37">
        <f>'[7]R-Existing'!V20</f>
        <v>947.63663083333302</v>
      </c>
      <c r="W20" s="37">
        <f>'[7]R-Existing'!W20</f>
        <v>0</v>
      </c>
      <c r="X20" s="37">
        <f>'[7]R-Existing'!X20</f>
        <v>209</v>
      </c>
      <c r="Y20" s="37">
        <f>'[7]R-Existing'!Y20</f>
        <v>0</v>
      </c>
      <c r="Z20" s="37">
        <f>'[7]R-Existing'!Z20</f>
        <v>0</v>
      </c>
      <c r="AA20" s="37">
        <f>'[7]R-Existing'!AA20</f>
        <v>0</v>
      </c>
      <c r="AB20" s="37">
        <f>'[7]R-Existing'!AB20</f>
        <v>0</v>
      </c>
      <c r="AC20" s="37">
        <f>'[7]R-Existing'!AC20</f>
        <v>31</v>
      </c>
      <c r="AD20" s="37">
        <f>'[7]R-Existing'!AD20</f>
        <v>0</v>
      </c>
      <c r="AE20" s="47">
        <f>'[7]R-Existing'!AE20</f>
        <v>9.6699999999999994E-2</v>
      </c>
      <c r="AF20" s="37">
        <f>'[7]R-Existing'!AF20</f>
        <v>310.65233916666648</v>
      </c>
      <c r="AG20" s="37">
        <f>'[7]R-Existing'!AG20</f>
        <v>0</v>
      </c>
      <c r="AH20" s="37">
        <f>'[7]R-Existing'!AH20</f>
        <v>0</v>
      </c>
      <c r="AI20" s="37">
        <f>'[7]R-Existing'!AI20</f>
        <v>27</v>
      </c>
      <c r="AJ20" s="37">
        <f>'[7]R-Existing'!AJ20</f>
        <v>6651.1</v>
      </c>
      <c r="AK20" s="37">
        <f>'[7]R-Existing'!AK20</f>
        <v>0</v>
      </c>
      <c r="AL20" s="37">
        <f>'[7]R-Existing'!AL20</f>
        <v>0</v>
      </c>
      <c r="AM20" s="37">
        <f>'[7]R-Existing'!AM20</f>
        <v>0</v>
      </c>
      <c r="AN20" s="37">
        <f>'[7]R-Existing'!AN20</f>
        <v>0</v>
      </c>
      <c r="AO20" s="37"/>
      <c r="AP20" s="37"/>
      <c r="AQ20" s="37"/>
      <c r="AR20" s="37"/>
    </row>
    <row r="21" spans="1:44" x14ac:dyDescent="0.2">
      <c r="A21" s="1">
        <f t="shared" si="2"/>
        <v>1</v>
      </c>
      <c r="B21" s="101">
        <f t="shared" si="1"/>
        <v>43496</v>
      </c>
      <c r="C21" s="37">
        <f>'[7]R-Existing'!C21</f>
        <v>45077.37999999999</v>
      </c>
      <c r="D21" s="37">
        <f>'[7]R-Existing'!D21</f>
        <v>666109.79999999993</v>
      </c>
      <c r="E21" s="37">
        <f>'[7]R-Existing'!E21</f>
        <v>0</v>
      </c>
      <c r="F21" s="37">
        <f>'[7]R-Existing'!F21</f>
        <v>0</v>
      </c>
      <c r="G21" s="37">
        <f>'[7]R-Existing'!G21</f>
        <v>42</v>
      </c>
      <c r="H21" s="37">
        <f>'[7]R-Existing'!H21</f>
        <v>105793.17</v>
      </c>
      <c r="I21" s="37">
        <f>'[7]R-Existing'!I21</f>
        <v>199.92000000000132</v>
      </c>
      <c r="J21" s="37">
        <f>'[7]R-Existing'!J21</f>
        <v>105993.09</v>
      </c>
      <c r="K21" s="37">
        <f>'[7]R-Existing'!K21</f>
        <v>574.14999999999861</v>
      </c>
      <c r="L21" s="37">
        <f>'[7]R-Existing'!L21</f>
        <v>774.06999999999982</v>
      </c>
      <c r="M21" s="37">
        <f>'[7]R-Existing'!M21</f>
        <v>13300</v>
      </c>
      <c r="N21" s="37">
        <f>'[7]R-Existing'!N21</f>
        <v>0</v>
      </c>
      <c r="O21" s="37">
        <f>'[7]R-Existing'!O21</f>
        <v>7635.5</v>
      </c>
      <c r="P21" s="37">
        <f>'[7]R-Existing'!P21</f>
        <v>479.62</v>
      </c>
      <c r="Q21" s="37">
        <f>'[7]R-Existing'!Q21</f>
        <v>7155.8799999999992</v>
      </c>
      <c r="R21" s="37">
        <f>'[7]R-Existing'!R21</f>
        <v>294.45</v>
      </c>
      <c r="S21" s="37">
        <f>'[7]R-Existing'!S21</f>
        <v>98637.289999999979</v>
      </c>
      <c r="T21" s="37">
        <f>'[7]R-Existing'!T21</f>
        <v>98931.74</v>
      </c>
      <c r="U21" s="37">
        <f>'[7]R-Existing'!U21</f>
        <v>1</v>
      </c>
      <c r="V21" s="37">
        <f>'[7]R-Existing'!V21</f>
        <v>854.12765024999987</v>
      </c>
      <c r="W21" s="37">
        <f>'[7]R-Existing'!W21</f>
        <v>0</v>
      </c>
      <c r="X21" s="37">
        <f>'[7]R-Existing'!X21</f>
        <v>209</v>
      </c>
      <c r="Y21" s="37">
        <f>'[7]R-Existing'!Y21</f>
        <v>0</v>
      </c>
      <c r="Z21" s="37">
        <f>'[7]R-Existing'!Z21</f>
        <v>0</v>
      </c>
      <c r="AA21" s="37">
        <f>'[7]R-Existing'!AA21</f>
        <v>0</v>
      </c>
      <c r="AB21" s="37">
        <f>'[7]R-Existing'!AB21</f>
        <v>0</v>
      </c>
      <c r="AC21" s="37">
        <f>'[7]R-Existing'!AC21</f>
        <v>25</v>
      </c>
      <c r="AD21" s="37">
        <f>'[7]R-Existing'!AD21</f>
        <v>0</v>
      </c>
      <c r="AE21" s="47">
        <f>'[7]R-Existing'!AE21</f>
        <v>9.6699999999999994E-2</v>
      </c>
      <c r="AF21" s="37">
        <f>'[7]R-Existing'!AF21</f>
        <v>279.99841274999989</v>
      </c>
      <c r="AG21" s="37">
        <f>'[7]R-Existing'!AG21</f>
        <v>0</v>
      </c>
      <c r="AH21" s="37">
        <f>'[7]R-Existing'!AH21</f>
        <v>0</v>
      </c>
      <c r="AI21" s="37">
        <f>'[7]R-Existing'!AI21</f>
        <v>17</v>
      </c>
      <c r="AJ21" s="37">
        <f>'[7]R-Existing'!AJ21</f>
        <v>4082.5</v>
      </c>
      <c r="AK21" s="37">
        <f>'[7]R-Existing'!AK21</f>
        <v>0</v>
      </c>
      <c r="AL21" s="37">
        <f>'[7]R-Existing'!AL21</f>
        <v>0</v>
      </c>
      <c r="AM21" s="37">
        <f>'[7]R-Existing'!AM21</f>
        <v>0</v>
      </c>
      <c r="AN21" s="37">
        <f>'[7]R-Existing'!AN21</f>
        <v>0</v>
      </c>
      <c r="AO21" s="37"/>
      <c r="AP21" s="37"/>
      <c r="AQ21" s="37"/>
      <c r="AR21" s="37"/>
    </row>
    <row r="22" spans="1:44" x14ac:dyDescent="0.2">
      <c r="A22" s="1">
        <f t="shared" si="2"/>
        <v>2</v>
      </c>
      <c r="B22" s="101">
        <f t="shared" si="1"/>
        <v>43524</v>
      </c>
      <c r="C22" s="37">
        <f>'[7]R-Existing'!C22</f>
        <v>52427.19</v>
      </c>
      <c r="D22" s="37">
        <f>'[7]R-Existing'!D22</f>
        <v>718536.99</v>
      </c>
      <c r="E22" s="37">
        <f>'[7]R-Existing'!E22</f>
        <v>0</v>
      </c>
      <c r="F22" s="37">
        <f>'[7]R-Existing'!F22</f>
        <v>0</v>
      </c>
      <c r="G22" s="37">
        <f>'[7]R-Existing'!G22</f>
        <v>40</v>
      </c>
      <c r="H22" s="37">
        <f>'[7]R-Existing'!H22</f>
        <v>98637.29</v>
      </c>
      <c r="I22" s="37">
        <f>'[7]R-Existing'!I22</f>
        <v>294.44999999999891</v>
      </c>
      <c r="J22" s="37">
        <f>'[7]R-Existing'!J22</f>
        <v>98931.74</v>
      </c>
      <c r="K22" s="37">
        <f>'[7]R-Existing'!K22</f>
        <v>535.89000000000101</v>
      </c>
      <c r="L22" s="37">
        <f>'[7]R-Existing'!L22</f>
        <v>830.34</v>
      </c>
      <c r="M22" s="37">
        <f>'[7]R-Existing'!M22</f>
        <v>10754</v>
      </c>
      <c r="N22" s="37">
        <f>'[7]R-Existing'!N22</f>
        <v>0</v>
      </c>
      <c r="O22" s="37">
        <f>'[7]R-Existing'!O22</f>
        <v>3840.59</v>
      </c>
      <c r="P22" s="37">
        <f>'[7]R-Existing'!P22</f>
        <v>375.39000000000004</v>
      </c>
      <c r="Q22" s="37">
        <f>'[7]R-Existing'!Q22</f>
        <v>3465.2</v>
      </c>
      <c r="R22" s="37">
        <f>'[7]R-Existing'!R22</f>
        <v>454.95</v>
      </c>
      <c r="S22" s="37">
        <f>'[7]R-Existing'!S22</f>
        <v>95172.089999999982</v>
      </c>
      <c r="T22" s="37">
        <f>'[7]R-Existing'!T22</f>
        <v>95627.040000000008</v>
      </c>
      <c r="U22" s="37">
        <f>'[7]R-Existing'!U22</f>
        <v>1</v>
      </c>
      <c r="V22" s="37">
        <f>'[7]R-Existing'!V22</f>
        <v>797.22493816666656</v>
      </c>
      <c r="W22" s="37">
        <f>'[7]R-Existing'!W22</f>
        <v>0</v>
      </c>
      <c r="X22" s="37">
        <f>'[7]R-Existing'!X22</f>
        <v>209</v>
      </c>
      <c r="Y22" s="37">
        <f>'[7]R-Existing'!Y22</f>
        <v>0</v>
      </c>
      <c r="Z22" s="37">
        <f>'[7]R-Existing'!Z22</f>
        <v>0</v>
      </c>
      <c r="AA22" s="37">
        <f>'[7]R-Existing'!AA22</f>
        <v>0</v>
      </c>
      <c r="AB22" s="37">
        <f>'[7]R-Existing'!AB22</f>
        <v>0</v>
      </c>
      <c r="AC22" s="37">
        <f>'[7]R-Existing'!AC22</f>
        <v>31</v>
      </c>
      <c r="AD22" s="37">
        <f>'[7]R-Existing'!AD22</f>
        <v>0</v>
      </c>
      <c r="AE22" s="47">
        <f>'[7]R-Existing'!AE22</f>
        <v>9.6699999999999994E-2</v>
      </c>
      <c r="AF22" s="37">
        <f>'[7]R-Existing'!AF22</f>
        <v>261.3446798333332</v>
      </c>
      <c r="AG22" s="37">
        <f>'[7]R-Existing'!AG22</f>
        <v>0</v>
      </c>
      <c r="AH22" s="37">
        <f>'[7]R-Existing'!AH22</f>
        <v>0</v>
      </c>
      <c r="AI22" s="37">
        <f>'[7]R-Existing'!AI22</f>
        <v>9</v>
      </c>
      <c r="AJ22" s="37">
        <f>'[7]R-Existing'!AJ22</f>
        <v>2128</v>
      </c>
      <c r="AK22" s="37">
        <f>'[7]R-Existing'!AK22</f>
        <v>0</v>
      </c>
      <c r="AL22" s="37">
        <f>'[7]R-Existing'!AL22</f>
        <v>0</v>
      </c>
      <c r="AM22" s="37">
        <f>'[7]R-Existing'!AM22</f>
        <v>0</v>
      </c>
      <c r="AN22" s="37">
        <f>'[7]R-Existing'!AN22</f>
        <v>0</v>
      </c>
      <c r="AO22" s="37"/>
      <c r="AP22" s="37"/>
      <c r="AQ22" s="37"/>
      <c r="AR22" s="37"/>
    </row>
    <row r="23" spans="1:44" x14ac:dyDescent="0.2">
      <c r="A23" s="1">
        <f t="shared" si="2"/>
        <v>3</v>
      </c>
      <c r="B23" s="101">
        <f t="shared" si="1"/>
        <v>43555</v>
      </c>
      <c r="C23" s="37">
        <f>'[7]R-Existing'!C23</f>
        <v>70276.73000000001</v>
      </c>
      <c r="D23" s="37">
        <f>'[7]R-Existing'!D23</f>
        <v>788813.72</v>
      </c>
      <c r="E23" s="37">
        <f>'[7]R-Existing'!E23</f>
        <v>0</v>
      </c>
      <c r="F23" s="37">
        <f>'[7]R-Existing'!F23</f>
        <v>0</v>
      </c>
      <c r="G23" s="37">
        <f>'[7]R-Existing'!G23</f>
        <v>42</v>
      </c>
      <c r="H23" s="37">
        <f>'[7]R-Existing'!H23</f>
        <v>95172.089999999982</v>
      </c>
      <c r="I23" s="37">
        <f>'[7]R-Existing'!I23</f>
        <v>454.9499999999984</v>
      </c>
      <c r="J23" s="37">
        <f>'[7]R-Existing'!J23</f>
        <v>95627.040000000008</v>
      </c>
      <c r="K23" s="37">
        <f>'[7]R-Existing'!K23</f>
        <v>517.96000000000151</v>
      </c>
      <c r="L23" s="37">
        <f>'[7]R-Existing'!L23</f>
        <v>972.90999999999974</v>
      </c>
      <c r="M23" s="37">
        <f>'[7]R-Existing'!M23</f>
        <v>13566</v>
      </c>
      <c r="N23" s="37">
        <f>'[7]R-Existing'!N23</f>
        <v>0</v>
      </c>
      <c r="O23" s="37">
        <f>'[7]R-Existing'!O23</f>
        <v>8550</v>
      </c>
      <c r="P23" s="37">
        <f>'[7]R-Existing'!P23</f>
        <v>703.5</v>
      </c>
      <c r="Q23" s="37">
        <f>'[7]R-Existing'!Q23</f>
        <v>7846.5000000000009</v>
      </c>
      <c r="R23" s="37">
        <f>'[7]R-Existing'!R23</f>
        <v>269.40999999999997</v>
      </c>
      <c r="S23" s="37">
        <f>'[7]R-Existing'!S23</f>
        <v>87325.589999999967</v>
      </c>
      <c r="T23" s="37">
        <f>'[7]R-Existing'!T23</f>
        <v>87594.999999999985</v>
      </c>
      <c r="U23" s="37">
        <f>'[7]R-Existing'!U23</f>
        <v>1</v>
      </c>
      <c r="V23" s="37">
        <f>'[7]R-Existing'!V23</f>
        <v>770.59456399999999</v>
      </c>
      <c r="W23" s="37">
        <f>'[7]R-Existing'!W23</f>
        <v>0</v>
      </c>
      <c r="X23" s="37">
        <f>'[7]R-Existing'!X23</f>
        <v>209</v>
      </c>
      <c r="Y23" s="37">
        <f>'[7]R-Existing'!Y23</f>
        <v>0</v>
      </c>
      <c r="Z23" s="37">
        <f>'[7]R-Existing'!Z23</f>
        <v>0</v>
      </c>
      <c r="AA23" s="37">
        <f>'[7]R-Existing'!AA23</f>
        <v>0</v>
      </c>
      <c r="AB23" s="37">
        <f>'[7]R-Existing'!AB23</f>
        <v>0</v>
      </c>
      <c r="AC23" s="37">
        <f>'[7]R-Existing'!AC23</f>
        <v>24</v>
      </c>
      <c r="AD23" s="37">
        <f>'[7]R-Existing'!AD23</f>
        <v>0</v>
      </c>
      <c r="AE23" s="47">
        <f>'[7]R-Existing'!AE23</f>
        <v>9.6699999999999994E-2</v>
      </c>
      <c r="AF23" s="37">
        <f>'[7]R-Existing'!AF23</f>
        <v>252.61476399999989</v>
      </c>
      <c r="AG23" s="37">
        <f>'[7]R-Existing'!AG23</f>
        <v>0</v>
      </c>
      <c r="AH23" s="37">
        <f>'[7]R-Existing'!AH23</f>
        <v>0</v>
      </c>
      <c r="AI23" s="37">
        <f>'[7]R-Existing'!AI23</f>
        <v>18</v>
      </c>
      <c r="AJ23" s="37">
        <f>'[7]R-Existing'!AJ23</f>
        <v>4788</v>
      </c>
      <c r="AK23" s="37">
        <f>'[7]R-Existing'!AK23</f>
        <v>0</v>
      </c>
      <c r="AL23" s="37">
        <f>'[7]R-Existing'!AL23</f>
        <v>0</v>
      </c>
      <c r="AM23" s="37">
        <f>'[7]R-Existing'!AM23</f>
        <v>0</v>
      </c>
      <c r="AN23" s="37">
        <f>'[7]R-Existing'!AN23</f>
        <v>0</v>
      </c>
      <c r="AO23" s="37"/>
      <c r="AP23" s="37"/>
      <c r="AQ23" s="37"/>
      <c r="AR23" s="37"/>
    </row>
    <row r="24" spans="1:44" x14ac:dyDescent="0.2">
      <c r="A24" s="1">
        <f t="shared" si="2"/>
        <v>4</v>
      </c>
      <c r="B24" s="101">
        <f t="shared" si="1"/>
        <v>43585</v>
      </c>
      <c r="C24" s="37">
        <f>'[7]R-Existing'!C24</f>
        <v>75230.62999999999</v>
      </c>
      <c r="D24" s="37">
        <f>'[7]R-Existing'!D24</f>
        <v>864044.35</v>
      </c>
      <c r="E24" s="37">
        <f>'[7]R-Existing'!E24</f>
        <v>0</v>
      </c>
      <c r="F24" s="37">
        <f>'[7]R-Existing'!F24</f>
        <v>0</v>
      </c>
      <c r="G24" s="37">
        <f>'[7]R-Existing'!G24</f>
        <v>57</v>
      </c>
      <c r="H24" s="37">
        <f>'[7]R-Existing'!H24</f>
        <v>87325.589999999967</v>
      </c>
      <c r="I24" s="37">
        <f>'[7]R-Existing'!I24</f>
        <v>269.40999999999906</v>
      </c>
      <c r="J24" s="37">
        <f>'[7]R-Existing'!J24</f>
        <v>87594.999999999985</v>
      </c>
      <c r="K24" s="37">
        <f>'[7]R-Existing'!K24</f>
        <v>474.48000000000087</v>
      </c>
      <c r="L24" s="37">
        <f>'[7]R-Existing'!L24</f>
        <v>743.89</v>
      </c>
      <c r="M24" s="37">
        <f>'[7]R-Existing'!M24</f>
        <v>15903</v>
      </c>
      <c r="N24" s="37">
        <f>'[7]R-Existing'!N24</f>
        <v>0</v>
      </c>
      <c r="O24" s="37">
        <f>'[7]R-Existing'!O24</f>
        <v>6042.03</v>
      </c>
      <c r="P24" s="37">
        <f>'[7]R-Existing'!P24</f>
        <v>489.16</v>
      </c>
      <c r="Q24" s="37">
        <f>'[7]R-Existing'!Q24</f>
        <v>5552.8700000000008</v>
      </c>
      <c r="R24" s="37">
        <f>'[7]R-Existing'!R24</f>
        <v>254.73000000000002</v>
      </c>
      <c r="S24" s="37">
        <f>'[7]R-Existing'!S24</f>
        <v>81772.719999999972</v>
      </c>
      <c r="T24" s="37">
        <f>'[7]R-Existing'!T24</f>
        <v>82027.450000000012</v>
      </c>
      <c r="U24" s="37">
        <f>'[7]R-Existing'!U24</f>
        <v>1</v>
      </c>
      <c r="V24" s="37">
        <f>'[7]R-Existing'!V24</f>
        <v>705.86970833333316</v>
      </c>
      <c r="W24" s="37">
        <f>'[7]R-Existing'!W24</f>
        <v>0</v>
      </c>
      <c r="X24" s="37">
        <f>'[7]R-Existing'!X24</f>
        <v>209</v>
      </c>
      <c r="Y24" s="37">
        <f>'[7]R-Existing'!Y24</f>
        <v>0</v>
      </c>
      <c r="Z24" s="37">
        <f>'[7]R-Existing'!Z24</f>
        <v>0</v>
      </c>
      <c r="AA24" s="37">
        <f>'[7]R-Existing'!AA24</f>
        <v>0</v>
      </c>
      <c r="AB24" s="37">
        <f>'[7]R-Existing'!AB24</f>
        <v>0</v>
      </c>
      <c r="AC24" s="37">
        <f>'[7]R-Existing'!AC24</f>
        <v>42</v>
      </c>
      <c r="AD24" s="37">
        <f>'[7]R-Existing'!AD24</f>
        <v>0</v>
      </c>
      <c r="AE24" s="47">
        <f>'[7]R-Existing'!AE24</f>
        <v>9.6699999999999994E-2</v>
      </c>
      <c r="AF24" s="37">
        <f>'[7]R-Existing'!AF24</f>
        <v>231.39679166666653</v>
      </c>
      <c r="AG24" s="37">
        <f>'[7]R-Existing'!AG24</f>
        <v>0</v>
      </c>
      <c r="AH24" s="37">
        <f>'[7]R-Existing'!AH24</f>
        <v>0</v>
      </c>
      <c r="AI24" s="37">
        <f>'[7]R-Existing'!AI24</f>
        <v>15</v>
      </c>
      <c r="AJ24" s="37">
        <f>'[7]R-Existing'!AJ24</f>
        <v>3261.62</v>
      </c>
      <c r="AK24" s="37">
        <f>'[7]R-Existing'!AK24</f>
        <v>0</v>
      </c>
      <c r="AL24" s="37">
        <f>'[7]R-Existing'!AL24</f>
        <v>0</v>
      </c>
      <c r="AM24" s="37">
        <f>'[7]R-Existing'!AM24</f>
        <v>0</v>
      </c>
      <c r="AN24" s="37">
        <f>'[7]R-Existing'!AN24</f>
        <v>0</v>
      </c>
      <c r="AO24" s="37"/>
      <c r="AP24" s="37"/>
      <c r="AQ24" s="37"/>
      <c r="AR24" s="37"/>
    </row>
    <row r="25" spans="1:44" x14ac:dyDescent="0.2">
      <c r="A25" s="1">
        <f t="shared" si="2"/>
        <v>5</v>
      </c>
      <c r="B25" s="101">
        <f t="shared" si="1"/>
        <v>43616</v>
      </c>
      <c r="C25" s="37">
        <f>'[7]R-Existing'!C25</f>
        <v>87050.550000000047</v>
      </c>
      <c r="D25" s="37">
        <f>'[7]R-Existing'!D25</f>
        <v>951094.9</v>
      </c>
      <c r="E25" s="37">
        <f>'[7]R-Existing'!E25</f>
        <v>0</v>
      </c>
      <c r="F25" s="37">
        <f>'[7]R-Existing'!F25</f>
        <v>0</v>
      </c>
      <c r="G25" s="37">
        <f>'[7]R-Existing'!G25</f>
        <v>66</v>
      </c>
      <c r="H25" s="37">
        <f>'[7]R-Existing'!H25</f>
        <v>81772.719999999987</v>
      </c>
      <c r="I25" s="37">
        <f>'[7]R-Existing'!I25</f>
        <v>254.72999999999959</v>
      </c>
      <c r="J25" s="37">
        <f>'[7]R-Existing'!J25</f>
        <v>82027.450000000012</v>
      </c>
      <c r="K25" s="37">
        <f>'[7]R-Existing'!K25</f>
        <v>444.3300000000005</v>
      </c>
      <c r="L25" s="37">
        <f>'[7]R-Existing'!L25</f>
        <v>699.06</v>
      </c>
      <c r="M25" s="37">
        <f>'[7]R-Existing'!M25</f>
        <v>19912</v>
      </c>
      <c r="N25" s="37">
        <f>'[7]R-Existing'!N25</f>
        <v>0</v>
      </c>
      <c r="O25" s="37">
        <f>'[7]R-Existing'!O25</f>
        <v>10810.51</v>
      </c>
      <c r="P25" s="37">
        <f>'[7]R-Existing'!P25</f>
        <v>573.72</v>
      </c>
      <c r="Q25" s="37">
        <f>'[7]R-Existing'!Q25</f>
        <v>10236.789999999999</v>
      </c>
      <c r="R25" s="37">
        <f>'[7]R-Existing'!R25</f>
        <v>125.34</v>
      </c>
      <c r="S25" s="37">
        <f>'[7]R-Existing'!S25</f>
        <v>71535.930000000008</v>
      </c>
      <c r="T25" s="37">
        <f>'[7]R-Existing'!T25</f>
        <v>71661.27</v>
      </c>
      <c r="U25" s="37">
        <f>'[7]R-Existing'!U25</f>
        <v>1</v>
      </c>
      <c r="V25" s="37">
        <f>'[7]R-Existing'!V25</f>
        <v>661.00453458333334</v>
      </c>
      <c r="W25" s="37">
        <f>'[7]R-Existing'!W25</f>
        <v>0</v>
      </c>
      <c r="X25" s="37">
        <f>'[7]R-Existing'!X25</f>
        <v>209</v>
      </c>
      <c r="Y25" s="37">
        <f>'[7]R-Existing'!Y25</f>
        <v>0</v>
      </c>
      <c r="Z25" s="37">
        <f>'[7]R-Existing'!Z25</f>
        <v>0</v>
      </c>
      <c r="AA25" s="37">
        <f>'[7]R-Existing'!AA25</f>
        <v>0</v>
      </c>
      <c r="AB25" s="37">
        <f>'[7]R-Existing'!AB25</f>
        <v>0</v>
      </c>
      <c r="AC25" s="37">
        <f>'[7]R-Existing'!AC25</f>
        <v>43</v>
      </c>
      <c r="AD25" s="37">
        <f>'[7]R-Existing'!AD25</f>
        <v>0</v>
      </c>
      <c r="AE25" s="47">
        <f>'[7]R-Existing'!AE25</f>
        <v>9.6699999999999994E-2</v>
      </c>
      <c r="AF25" s="37">
        <f>'[7]R-Existing'!AF25</f>
        <v>216.6891804166666</v>
      </c>
      <c r="AG25" s="37">
        <f>'[7]R-Existing'!AG25</f>
        <v>0</v>
      </c>
      <c r="AH25" s="37">
        <f>'[7]R-Existing'!AH25</f>
        <v>0</v>
      </c>
      <c r="AI25" s="37">
        <f>'[7]R-Existing'!AI25</f>
        <v>23</v>
      </c>
      <c r="AJ25" s="37">
        <f>'[7]R-Existing'!AJ25</f>
        <v>6003.51</v>
      </c>
      <c r="AK25" s="37">
        <f>'[7]R-Existing'!AK25</f>
        <v>0</v>
      </c>
      <c r="AL25" s="37">
        <f>'[7]R-Existing'!AL25</f>
        <v>0</v>
      </c>
      <c r="AM25" s="37">
        <f>'[7]R-Existing'!AM25</f>
        <v>0</v>
      </c>
      <c r="AN25" s="37">
        <f>'[7]R-Existing'!AN25</f>
        <v>0</v>
      </c>
      <c r="AO25" s="37"/>
      <c r="AP25" s="37"/>
      <c r="AQ25" s="37"/>
      <c r="AR25" s="37"/>
    </row>
    <row r="26" spans="1:44" x14ac:dyDescent="0.2">
      <c r="A26" s="1">
        <f t="shared" si="2"/>
        <v>6</v>
      </c>
      <c r="B26" s="101">
        <f t="shared" si="1"/>
        <v>43646</v>
      </c>
      <c r="C26" s="37">
        <f>'[7]R-Existing'!C26</f>
        <v>84252.57</v>
      </c>
      <c r="D26" s="37">
        <f>'[7]R-Existing'!D26</f>
        <v>1035347.47</v>
      </c>
      <c r="E26" s="37">
        <f>'[7]R-Existing'!E26</f>
        <v>0</v>
      </c>
      <c r="F26" s="37">
        <f>'[7]R-Existing'!F26</f>
        <v>0</v>
      </c>
      <c r="G26" s="37">
        <f>'[7]R-Existing'!G26</f>
        <v>78</v>
      </c>
      <c r="H26" s="37">
        <f>'[7]R-Existing'!H26</f>
        <v>71535.930000000008</v>
      </c>
      <c r="I26" s="37">
        <f>'[7]R-Existing'!I26</f>
        <v>125.33999999999995</v>
      </c>
      <c r="J26" s="37">
        <f>'[7]R-Existing'!J26</f>
        <v>71661.27</v>
      </c>
      <c r="K26" s="37">
        <f>'[7]R-Existing'!K26</f>
        <v>388.17000000000007</v>
      </c>
      <c r="L26" s="37">
        <f>'[7]R-Existing'!L26</f>
        <v>513.51</v>
      </c>
      <c r="M26" s="37">
        <f>'[7]R-Existing'!M26</f>
        <v>21888</v>
      </c>
      <c r="N26" s="37">
        <f>'[7]R-Existing'!N26</f>
        <v>0</v>
      </c>
      <c r="O26" s="37">
        <f>'[7]R-Existing'!O26</f>
        <v>9413.7199999999993</v>
      </c>
      <c r="P26" s="37">
        <f>'[7]R-Existing'!P26</f>
        <v>435.16999999999996</v>
      </c>
      <c r="Q26" s="37">
        <f>'[7]R-Existing'!Q26</f>
        <v>8978.5500000000011</v>
      </c>
      <c r="R26" s="37">
        <f>'[7]R-Existing'!R26</f>
        <v>78.339999999999989</v>
      </c>
      <c r="S26" s="37">
        <f>'[7]R-Existing'!S26</f>
        <v>62557.38</v>
      </c>
      <c r="T26" s="37">
        <f>'[7]R-Existing'!T26</f>
        <v>62635.719999999994</v>
      </c>
      <c r="U26" s="37">
        <f>'[7]R-Existing'!U26</f>
        <v>1</v>
      </c>
      <c r="V26" s="37">
        <f>'[7]R-Existing'!V26</f>
        <v>577.47040074999995</v>
      </c>
      <c r="W26" s="37">
        <f>'[7]R-Existing'!W26</f>
        <v>0</v>
      </c>
      <c r="X26" s="37">
        <f>'[7]R-Existing'!X26</f>
        <v>209</v>
      </c>
      <c r="Y26" s="37">
        <f>'[7]R-Existing'!Y26</f>
        <v>0</v>
      </c>
      <c r="Z26" s="37">
        <f>'[7]R-Existing'!Z26</f>
        <v>0</v>
      </c>
      <c r="AA26" s="37">
        <f>'[7]R-Existing'!AA26</f>
        <v>0</v>
      </c>
      <c r="AB26" s="37">
        <f>'[7]R-Existing'!AB26</f>
        <v>0</v>
      </c>
      <c r="AC26" s="37">
        <f>'[7]R-Existing'!AC26</f>
        <v>57</v>
      </c>
      <c r="AD26" s="37">
        <f>'[7]R-Existing'!AD26</f>
        <v>0</v>
      </c>
      <c r="AE26" s="47">
        <f>'[7]R-Existing'!AE26</f>
        <v>9.6699999999999994E-2</v>
      </c>
      <c r="AF26" s="37">
        <f>'[7]R-Existing'!AF26</f>
        <v>189.30518824999993</v>
      </c>
      <c r="AG26" s="37">
        <f>'[7]R-Existing'!AG26</f>
        <v>0</v>
      </c>
      <c r="AH26" s="37">
        <f>'[7]R-Existing'!AH26</f>
        <v>0</v>
      </c>
      <c r="AI26" s="37">
        <f>'[7]R-Existing'!AI26</f>
        <v>21</v>
      </c>
      <c r="AJ26" s="37">
        <f>'[7]R-Existing'!AJ26</f>
        <v>5122.42</v>
      </c>
      <c r="AK26" s="37">
        <f>'[7]R-Existing'!AK26</f>
        <v>0</v>
      </c>
      <c r="AL26" s="37">
        <f>'[7]R-Existing'!AL26</f>
        <v>0</v>
      </c>
      <c r="AM26" s="37">
        <f>'[7]R-Existing'!AM26</f>
        <v>0</v>
      </c>
      <c r="AN26" s="37">
        <f>'[7]R-Existing'!AN26</f>
        <v>0</v>
      </c>
      <c r="AO26" s="37"/>
      <c r="AP26" s="37"/>
      <c r="AQ26" s="37"/>
      <c r="AR26" s="37"/>
    </row>
    <row r="27" spans="1:44" x14ac:dyDescent="0.2">
      <c r="A27" s="1">
        <f t="shared" si="2"/>
        <v>7</v>
      </c>
      <c r="B27" s="101">
        <f t="shared" si="1"/>
        <v>43677</v>
      </c>
      <c r="C27" s="37">
        <f>'[7]R-Existing'!C27</f>
        <v>83694.88999999997</v>
      </c>
      <c r="D27" s="37">
        <f>'[7]R-Existing'!D27</f>
        <v>1119042.3599999999</v>
      </c>
      <c r="E27" s="37">
        <f>'[7]R-Existing'!E27</f>
        <v>0</v>
      </c>
      <c r="F27" s="37">
        <f>'[7]R-Existing'!F27</f>
        <v>0</v>
      </c>
      <c r="G27" s="37">
        <f>'[7]R-Existing'!G27</f>
        <v>88</v>
      </c>
      <c r="H27" s="37">
        <f>'[7]R-Existing'!H27</f>
        <v>62557.38</v>
      </c>
      <c r="I27" s="37">
        <f>'[7]R-Existing'!I27</f>
        <v>78.339999999999563</v>
      </c>
      <c r="J27" s="37">
        <f>'[7]R-Existing'!J27</f>
        <v>62635.719999999994</v>
      </c>
      <c r="K27" s="37">
        <f>'[7]R-Existing'!K27</f>
        <v>339.27000000000049</v>
      </c>
      <c r="L27" s="37">
        <f>'[7]R-Existing'!L27</f>
        <v>417.61000000000007</v>
      </c>
      <c r="M27" s="37">
        <f>'[7]R-Existing'!M27</f>
        <v>25042</v>
      </c>
      <c r="N27" s="37">
        <f>'[7]R-Existing'!N27</f>
        <v>0</v>
      </c>
      <c r="O27" s="37">
        <f>'[7]R-Existing'!O27</f>
        <v>9567.99</v>
      </c>
      <c r="P27" s="37">
        <f>'[7]R-Existing'!P27</f>
        <v>365.74</v>
      </c>
      <c r="Q27" s="37">
        <f>'[7]R-Existing'!Q27</f>
        <v>9202.2500000000018</v>
      </c>
      <c r="R27" s="37">
        <f>'[7]R-Existing'!R27</f>
        <v>51.87</v>
      </c>
      <c r="S27" s="37">
        <f>'[7]R-Existing'!S27</f>
        <v>53355.130000000005</v>
      </c>
      <c r="T27" s="37">
        <f>'[7]R-Existing'!T27</f>
        <v>53407</v>
      </c>
      <c r="U27" s="37">
        <f>'[7]R-Existing'!U27</f>
        <v>1</v>
      </c>
      <c r="V27" s="37">
        <f>'[7]R-Existing'!V27</f>
        <v>504.73951033333321</v>
      </c>
      <c r="W27" s="37">
        <f>'[7]R-Existing'!W27</f>
        <v>0</v>
      </c>
      <c r="X27" s="37">
        <f>'[7]R-Existing'!X27</f>
        <v>209</v>
      </c>
      <c r="Y27" s="37">
        <f>'[7]R-Existing'!Y27</f>
        <v>0</v>
      </c>
      <c r="Z27" s="37">
        <f>'[7]R-Existing'!Z27</f>
        <v>0</v>
      </c>
      <c r="AA27" s="37">
        <f>'[7]R-Existing'!AA27</f>
        <v>0</v>
      </c>
      <c r="AB27" s="37">
        <f>'[7]R-Existing'!AB27</f>
        <v>0</v>
      </c>
      <c r="AC27" s="37">
        <f>'[7]R-Existing'!AC27</f>
        <v>64</v>
      </c>
      <c r="AD27" s="37">
        <f>'[7]R-Existing'!AD27</f>
        <v>0</v>
      </c>
      <c r="AE27" s="47">
        <f>'[7]R-Existing'!AE27</f>
        <v>9.6699999999999994E-2</v>
      </c>
      <c r="AF27" s="37">
        <f>'[7]R-Existing'!AF27</f>
        <v>165.46269366666658</v>
      </c>
      <c r="AG27" s="37">
        <f>'[7]R-Existing'!AG27</f>
        <v>0</v>
      </c>
      <c r="AH27" s="37">
        <f>'[7]R-Existing'!AH27</f>
        <v>0</v>
      </c>
      <c r="AI27" s="37">
        <f>'[7]R-Existing'!AI27</f>
        <v>24</v>
      </c>
      <c r="AJ27" s="37">
        <f>'[7]R-Existing'!AJ27</f>
        <v>4970.8899999999994</v>
      </c>
      <c r="AK27" s="37">
        <f>'[7]R-Existing'!AK27</f>
        <v>0</v>
      </c>
      <c r="AL27" s="37">
        <f>'[7]R-Existing'!AL27</f>
        <v>0</v>
      </c>
      <c r="AM27" s="37">
        <f>'[7]R-Existing'!AM27</f>
        <v>0</v>
      </c>
      <c r="AN27" s="37">
        <f>'[7]R-Existing'!AN27</f>
        <v>0</v>
      </c>
      <c r="AO27" s="37"/>
      <c r="AP27" s="37"/>
      <c r="AQ27" s="37"/>
      <c r="AR27" s="37"/>
    </row>
    <row r="28" spans="1:44" x14ac:dyDescent="0.2">
      <c r="A28" s="1">
        <f t="shared" si="2"/>
        <v>8</v>
      </c>
      <c r="B28" s="101">
        <f t="shared" si="1"/>
        <v>43708</v>
      </c>
      <c r="C28" s="37">
        <f>'[7]R-Existing'!C28</f>
        <v>78880.03</v>
      </c>
      <c r="D28" s="37">
        <f>'[7]R-Existing'!D28</f>
        <v>1197922.3899999999</v>
      </c>
      <c r="E28" s="37">
        <f>'[7]R-Existing'!E28</f>
        <v>0</v>
      </c>
      <c r="F28" s="37">
        <f>'[7]R-Existing'!F28</f>
        <v>0</v>
      </c>
      <c r="G28" s="37">
        <f>'[7]R-Existing'!G28</f>
        <v>79</v>
      </c>
      <c r="H28" s="37">
        <f>'[7]R-Existing'!H28</f>
        <v>53355.130000000005</v>
      </c>
      <c r="I28" s="37">
        <f>'[7]R-Existing'!I28</f>
        <v>51.870000000000687</v>
      </c>
      <c r="J28" s="37">
        <f>'[7]R-Existing'!J28</f>
        <v>53407</v>
      </c>
      <c r="K28" s="37">
        <f>'[7]R-Existing'!K28</f>
        <v>289.30999999999926</v>
      </c>
      <c r="L28" s="37">
        <f>'[7]R-Existing'!L28</f>
        <v>341.18</v>
      </c>
      <c r="M28" s="37">
        <f>'[7]R-Existing'!M28</f>
        <v>21565</v>
      </c>
      <c r="N28" s="37">
        <f>'[7]R-Existing'!N28</f>
        <v>0</v>
      </c>
      <c r="O28" s="37">
        <f>'[7]R-Existing'!O28</f>
        <v>8441.67</v>
      </c>
      <c r="P28" s="37">
        <f>'[7]R-Existing'!P28</f>
        <v>312.75</v>
      </c>
      <c r="Q28" s="37">
        <f>'[7]R-Existing'!Q28</f>
        <v>8128.92</v>
      </c>
      <c r="R28" s="37">
        <f>'[7]R-Existing'!R28</f>
        <v>28.43</v>
      </c>
      <c r="S28" s="37">
        <f>'[7]R-Existing'!S28</f>
        <v>45226.209999999992</v>
      </c>
      <c r="T28" s="37">
        <f>'[7]R-Existing'!T28</f>
        <v>45254.64</v>
      </c>
      <c r="U28" s="37">
        <f>'[7]R-Existing'!U28</f>
        <v>1</v>
      </c>
      <c r="V28" s="37">
        <f>'[7]R-Existing'!V28</f>
        <v>430.37140833333325</v>
      </c>
      <c r="W28" s="37">
        <f>'[7]R-Existing'!W28</f>
        <v>0</v>
      </c>
      <c r="X28" s="37">
        <f>'[7]R-Existing'!X28</f>
        <v>209</v>
      </c>
      <c r="Y28" s="37">
        <f>'[7]R-Existing'!Y28</f>
        <v>0</v>
      </c>
      <c r="Z28" s="37">
        <f>'[7]R-Existing'!Z28</f>
        <v>0</v>
      </c>
      <c r="AA28" s="37">
        <f>'[7]R-Existing'!AA28</f>
        <v>0</v>
      </c>
      <c r="AB28" s="37">
        <f>'[7]R-Existing'!AB28</f>
        <v>0</v>
      </c>
      <c r="AC28" s="37">
        <f>'[7]R-Existing'!AC28</f>
        <v>60</v>
      </c>
      <c r="AD28" s="37">
        <f>'[7]R-Existing'!AD28</f>
        <v>0</v>
      </c>
      <c r="AE28" s="47">
        <f>'[7]R-Existing'!AE28</f>
        <v>9.6699999999999994E-2</v>
      </c>
      <c r="AF28" s="37">
        <f>'[7]R-Existing'!AF28</f>
        <v>141.08349166666659</v>
      </c>
      <c r="AG28" s="37">
        <f>'[7]R-Existing'!AG28</f>
        <v>0</v>
      </c>
      <c r="AH28" s="37">
        <f>'[7]R-Existing'!AH28</f>
        <v>0</v>
      </c>
      <c r="AI28" s="37">
        <f>'[7]R-Existing'!AI28</f>
        <v>19</v>
      </c>
      <c r="AJ28" s="37">
        <f>'[7]R-Existing'!AJ28</f>
        <v>4490.8099999999995</v>
      </c>
      <c r="AK28" s="37">
        <f>'[7]R-Existing'!AK28</f>
        <v>0</v>
      </c>
      <c r="AL28" s="37">
        <f>'[7]R-Existing'!AL28</f>
        <v>0</v>
      </c>
      <c r="AM28" s="37">
        <f>'[7]R-Existing'!AM28</f>
        <v>0</v>
      </c>
      <c r="AN28" s="37">
        <f>'[7]R-Existing'!AN28</f>
        <v>0</v>
      </c>
      <c r="AO28" s="37"/>
      <c r="AP28" s="37"/>
      <c r="AQ28" s="37"/>
      <c r="AR28" s="37"/>
    </row>
    <row r="29" spans="1:44" x14ac:dyDescent="0.2">
      <c r="A29" s="1">
        <f t="shared" si="2"/>
        <v>9</v>
      </c>
      <c r="B29" s="101">
        <f t="shared" si="1"/>
        <v>43738</v>
      </c>
      <c r="C29" s="37">
        <f>'[7]R-Existing'!C29</f>
        <v>68781.259999999995</v>
      </c>
      <c r="D29" s="37">
        <f>'[7]R-Existing'!D29</f>
        <v>1266703.6499999999</v>
      </c>
      <c r="E29" s="37">
        <f>'[7]R-Existing'!E29</f>
        <v>0</v>
      </c>
      <c r="F29" s="37">
        <f>'[7]R-Existing'!F29</f>
        <v>0</v>
      </c>
      <c r="G29" s="37">
        <f>'[7]R-Existing'!G29</f>
        <v>81</v>
      </c>
      <c r="H29" s="37">
        <f>'[7]R-Existing'!H29</f>
        <v>45226.209999999992</v>
      </c>
      <c r="I29" s="37">
        <f>'[7]R-Existing'!I29</f>
        <v>28.429999999999779</v>
      </c>
      <c r="J29" s="37">
        <f>'[7]R-Existing'!J29</f>
        <v>45254.64</v>
      </c>
      <c r="K29" s="37">
        <f>'[7]R-Existing'!K29</f>
        <v>245.14000000000024</v>
      </c>
      <c r="L29" s="37">
        <f>'[7]R-Existing'!L29</f>
        <v>273.57000000000005</v>
      </c>
      <c r="M29" s="37">
        <f>'[7]R-Existing'!M29</f>
        <v>20919</v>
      </c>
      <c r="N29" s="37">
        <f>'[7]R-Existing'!N29</f>
        <v>0</v>
      </c>
      <c r="O29" s="37">
        <f>'[7]R-Existing'!O29</f>
        <v>6961.74</v>
      </c>
      <c r="P29" s="37">
        <f>'[7]R-Existing'!P29</f>
        <v>266.20000000000005</v>
      </c>
      <c r="Q29" s="37">
        <f>'[7]R-Existing'!Q29</f>
        <v>6695.5400000000009</v>
      </c>
      <c r="R29" s="37">
        <f>'[7]R-Existing'!R29</f>
        <v>7.37</v>
      </c>
      <c r="S29" s="37">
        <f>'[7]R-Existing'!S29</f>
        <v>38530.670000000006</v>
      </c>
      <c r="T29" s="37">
        <f>'[7]R-Existing'!T29</f>
        <v>38538.040000000008</v>
      </c>
      <c r="U29" s="37">
        <f>'[7]R-Existing'!U29</f>
        <v>1</v>
      </c>
      <c r="V29" s="37">
        <f>'[7]R-Existing'!V29</f>
        <v>364.67697399999997</v>
      </c>
      <c r="W29" s="37">
        <f>'[7]R-Existing'!W29</f>
        <v>0</v>
      </c>
      <c r="X29" s="37">
        <f>'[7]R-Existing'!X29</f>
        <v>209</v>
      </c>
      <c r="Y29" s="37">
        <f>'[7]R-Existing'!Y29</f>
        <v>0</v>
      </c>
      <c r="Z29" s="37">
        <f>'[7]R-Existing'!Z29</f>
        <v>0</v>
      </c>
      <c r="AA29" s="37">
        <f>'[7]R-Existing'!AA29</f>
        <v>0</v>
      </c>
      <c r="AB29" s="37">
        <f>'[7]R-Existing'!AB29</f>
        <v>0</v>
      </c>
      <c r="AC29" s="37">
        <f>'[7]R-Existing'!AC29</f>
        <v>66</v>
      </c>
      <c r="AD29" s="37">
        <f>'[7]R-Existing'!AD29</f>
        <v>0</v>
      </c>
      <c r="AE29" s="47">
        <f>'[7]R-Existing'!AE29</f>
        <v>9.6699999999999994E-2</v>
      </c>
      <c r="AF29" s="37">
        <f>'[7]R-Existing'!AF29</f>
        <v>119.54767399999994</v>
      </c>
      <c r="AG29" s="37">
        <f>'[7]R-Existing'!AG29</f>
        <v>0</v>
      </c>
      <c r="AH29" s="37">
        <f>'[7]R-Existing'!AH29</f>
        <v>0</v>
      </c>
      <c r="AI29" s="37">
        <f>'[7]R-Existing'!AI29</f>
        <v>15</v>
      </c>
      <c r="AJ29" s="37">
        <f>'[7]R-Existing'!AJ29</f>
        <v>3826.74</v>
      </c>
      <c r="AK29" s="37">
        <f>'[7]R-Existing'!AK29</f>
        <v>0</v>
      </c>
      <c r="AL29" s="37">
        <f>'[7]R-Existing'!AL29</f>
        <v>0</v>
      </c>
      <c r="AM29" s="37">
        <f>'[7]R-Existing'!AM29</f>
        <v>0</v>
      </c>
      <c r="AN29" s="37">
        <f>'[7]R-Existing'!AN29</f>
        <v>0</v>
      </c>
      <c r="AO29" s="37"/>
      <c r="AP29" s="37"/>
      <c r="AQ29" s="37"/>
      <c r="AR29" s="37"/>
    </row>
    <row r="30" spans="1:44" x14ac:dyDescent="0.2">
      <c r="A30" s="1">
        <f t="shared" si="2"/>
        <v>10</v>
      </c>
      <c r="B30" s="101">
        <f t="shared" si="1"/>
        <v>43769</v>
      </c>
      <c r="C30" s="37">
        <f>'[7]R-Existing'!C30</f>
        <v>59558.599999999984</v>
      </c>
      <c r="D30" s="37">
        <f>'[7]R-Existing'!D30</f>
        <v>1326262.25</v>
      </c>
      <c r="E30" s="37">
        <f>'[7]R-Existing'!E30</f>
        <v>0</v>
      </c>
      <c r="F30" s="37">
        <f>'[7]R-Existing'!F30</f>
        <v>0</v>
      </c>
      <c r="G30" s="37">
        <f>'[7]R-Existing'!G30</f>
        <v>78</v>
      </c>
      <c r="H30" s="37">
        <f>'[7]R-Existing'!H30</f>
        <v>38530.670000000006</v>
      </c>
      <c r="I30" s="37">
        <f>'[7]R-Existing'!I30</f>
        <v>7.3699999999998909</v>
      </c>
      <c r="J30" s="37">
        <f>'[7]R-Existing'!J30</f>
        <v>38538.040000000008</v>
      </c>
      <c r="K30" s="37">
        <f>'[7]R-Existing'!K30</f>
        <v>208.74000000000012</v>
      </c>
      <c r="L30" s="37">
        <f>'[7]R-Existing'!L30</f>
        <v>216.11</v>
      </c>
      <c r="M30" s="37">
        <f>'[7]R-Existing'!M30</f>
        <v>19760</v>
      </c>
      <c r="N30" s="37">
        <f>'[7]R-Existing'!N30</f>
        <v>0</v>
      </c>
      <c r="O30" s="37">
        <f>'[7]R-Existing'!O30</f>
        <v>5846.1900000000005</v>
      </c>
      <c r="P30" s="37">
        <f>'[7]R-Existing'!P30</f>
        <v>195.93</v>
      </c>
      <c r="Q30" s="37">
        <f>'[7]R-Existing'!Q30</f>
        <v>5650.26</v>
      </c>
      <c r="R30" s="37">
        <f>'[7]R-Existing'!R30</f>
        <v>20.18</v>
      </c>
      <c r="S30" s="37">
        <f>'[7]R-Existing'!S30</f>
        <v>32880.409999999996</v>
      </c>
      <c r="T30" s="37">
        <f>'[7]R-Existing'!T30</f>
        <v>32900.589999999997</v>
      </c>
      <c r="U30" s="37">
        <f>'[7]R-Existing'!U30</f>
        <v>1</v>
      </c>
      <c r="V30" s="37">
        <f>'[7]R-Existing'!V30</f>
        <v>310.55237233333338</v>
      </c>
      <c r="W30" s="37">
        <f>'[7]R-Existing'!W30</f>
        <v>0</v>
      </c>
      <c r="X30" s="37">
        <f>'[7]R-Existing'!X30</f>
        <v>209</v>
      </c>
      <c r="Y30" s="37">
        <f>'[7]R-Existing'!Y30</f>
        <v>0</v>
      </c>
      <c r="Z30" s="37">
        <f>'[7]R-Existing'!Z30</f>
        <v>0</v>
      </c>
      <c r="AA30" s="37">
        <f>'[7]R-Existing'!AA30</f>
        <v>0</v>
      </c>
      <c r="AB30" s="37">
        <f>'[7]R-Existing'!AB30</f>
        <v>0</v>
      </c>
      <c r="AC30" s="37">
        <f>'[7]R-Existing'!AC30</f>
        <v>65</v>
      </c>
      <c r="AD30" s="37">
        <f>'[7]R-Existing'!AD30</f>
        <v>0</v>
      </c>
      <c r="AE30" s="47">
        <f>'[7]R-Existing'!AE30</f>
        <v>9.6699999999999994E-2</v>
      </c>
      <c r="AF30" s="37">
        <f>'[7]R-Existing'!AF30</f>
        <v>101.80465566666663</v>
      </c>
      <c r="AG30" s="37">
        <f>'[7]R-Existing'!AG30</f>
        <v>0</v>
      </c>
      <c r="AH30" s="37">
        <f>'[7]R-Existing'!AH30</f>
        <v>0</v>
      </c>
      <c r="AI30" s="37">
        <f>'[7]R-Existing'!AI30</f>
        <v>13</v>
      </c>
      <c r="AJ30" s="37">
        <f>'[7]R-Existing'!AJ30</f>
        <v>3129.19</v>
      </c>
      <c r="AK30" s="37">
        <f>'[7]R-Existing'!AK30</f>
        <v>0</v>
      </c>
      <c r="AL30" s="37">
        <f>'[7]R-Existing'!AL30</f>
        <v>0</v>
      </c>
      <c r="AM30" s="37">
        <f>'[7]R-Existing'!AM30</f>
        <v>0</v>
      </c>
      <c r="AN30" s="37">
        <f>'[7]R-Existing'!AN30</f>
        <v>0</v>
      </c>
      <c r="AO30" s="37"/>
      <c r="AP30" s="37"/>
      <c r="AQ30" s="37"/>
      <c r="AR30" s="37"/>
    </row>
    <row r="31" spans="1:44" x14ac:dyDescent="0.2">
      <c r="A31" s="1">
        <f t="shared" si="2"/>
        <v>11</v>
      </c>
      <c r="B31" s="101">
        <f t="shared" si="1"/>
        <v>43799</v>
      </c>
      <c r="C31" s="37">
        <f>'[7]R-Existing'!C31</f>
        <v>39794.720000000001</v>
      </c>
      <c r="D31" s="37">
        <f>'[7]R-Existing'!D31</f>
        <v>1366056.97</v>
      </c>
      <c r="E31" s="37">
        <f>'[7]R-Existing'!E31</f>
        <v>0</v>
      </c>
      <c r="F31" s="37">
        <f>'[7]R-Existing'!F31</f>
        <v>0</v>
      </c>
      <c r="G31" s="37">
        <f>'[7]R-Existing'!G31</f>
        <v>74</v>
      </c>
      <c r="H31" s="37">
        <f>'[7]R-Existing'!H31</f>
        <v>32880.410000000003</v>
      </c>
      <c r="I31" s="37">
        <f>'[7]R-Existing'!I31</f>
        <v>20.180000000000177</v>
      </c>
      <c r="J31" s="37">
        <f>'[7]R-Existing'!J31</f>
        <v>32900.589999999997</v>
      </c>
      <c r="K31" s="37">
        <f>'[7]R-Existing'!K31</f>
        <v>178.22999999999979</v>
      </c>
      <c r="L31" s="37">
        <f>'[7]R-Existing'!L31</f>
        <v>198.40999999999997</v>
      </c>
      <c r="M31" s="37">
        <f>'[7]R-Existing'!M31</f>
        <v>17860</v>
      </c>
      <c r="N31" s="37">
        <f>'[7]R-Existing'!N31</f>
        <v>0</v>
      </c>
      <c r="O31" s="37">
        <f>'[7]R-Existing'!O31</f>
        <v>3966.16</v>
      </c>
      <c r="P31" s="37">
        <f>'[7]R-Existing'!P31</f>
        <v>136.60000000000002</v>
      </c>
      <c r="Q31" s="37">
        <f>'[7]R-Existing'!Q31</f>
        <v>3829.5599999999995</v>
      </c>
      <c r="R31" s="37">
        <f>'[7]R-Existing'!R31</f>
        <v>61.81</v>
      </c>
      <c r="S31" s="37">
        <f>'[7]R-Existing'!S31</f>
        <v>29050.85</v>
      </c>
      <c r="T31" s="37">
        <f>'[7]R-Existing'!T31</f>
        <v>29112.66</v>
      </c>
      <c r="U31" s="37">
        <f>'[7]R-Existing'!U31</f>
        <v>1</v>
      </c>
      <c r="V31" s="37">
        <f>'[7]R-Existing'!V31</f>
        <v>265.12392108333324</v>
      </c>
      <c r="W31" s="37">
        <f>'[7]R-Existing'!W31</f>
        <v>0</v>
      </c>
      <c r="X31" s="37">
        <f>'[7]R-Existing'!X31</f>
        <v>209</v>
      </c>
      <c r="Y31" s="37">
        <f>'[7]R-Existing'!Y31</f>
        <v>0</v>
      </c>
      <c r="Z31" s="37">
        <f>'[7]R-Existing'!Z31</f>
        <v>0</v>
      </c>
      <c r="AA31" s="37">
        <f>'[7]R-Existing'!AA31</f>
        <v>0</v>
      </c>
      <c r="AB31" s="37">
        <f>'[7]R-Existing'!AB31</f>
        <v>0</v>
      </c>
      <c r="AC31" s="37">
        <f>'[7]R-Existing'!AC31</f>
        <v>65</v>
      </c>
      <c r="AD31" s="37">
        <f>'[7]R-Existing'!AD31</f>
        <v>0</v>
      </c>
      <c r="AE31" s="47">
        <f>'[7]R-Existing'!AE31</f>
        <v>9.6699999999999994E-2</v>
      </c>
      <c r="AF31" s="37">
        <f>'[7]R-Existing'!AF31</f>
        <v>86.912391916666621</v>
      </c>
      <c r="AG31" s="37">
        <f>'[7]R-Existing'!AG31</f>
        <v>0</v>
      </c>
      <c r="AH31" s="37">
        <f>'[7]R-Existing'!AH31</f>
        <v>0</v>
      </c>
      <c r="AI31" s="37">
        <f>'[7]R-Existing'!AI31</f>
        <v>9</v>
      </c>
      <c r="AJ31" s="37">
        <f>'[7]R-Existing'!AJ31</f>
        <v>2128</v>
      </c>
      <c r="AK31" s="37">
        <f>'[7]R-Existing'!AK31</f>
        <v>0</v>
      </c>
      <c r="AL31" s="37">
        <f>'[7]R-Existing'!AL31</f>
        <v>0</v>
      </c>
      <c r="AM31" s="37">
        <f>'[7]R-Existing'!AM31</f>
        <v>0</v>
      </c>
      <c r="AN31" s="37">
        <f>'[7]R-Existing'!AN31</f>
        <v>0</v>
      </c>
      <c r="AO31" s="37"/>
      <c r="AP31" s="37"/>
      <c r="AQ31" s="37"/>
      <c r="AR31" s="37"/>
    </row>
    <row r="32" spans="1:44" x14ac:dyDescent="0.2">
      <c r="A32" s="1">
        <f t="shared" si="2"/>
        <v>12</v>
      </c>
      <c r="B32" s="101">
        <f t="shared" si="1"/>
        <v>43830</v>
      </c>
      <c r="C32" s="37">
        <f>'[7]R-Existing'!C32</f>
        <v>35399.670000000006</v>
      </c>
      <c r="D32" s="37">
        <f>'[7]R-Existing'!D32</f>
        <v>1401456.6399999999</v>
      </c>
      <c r="E32" s="37">
        <f>'[7]R-Existing'!E32</f>
        <v>0</v>
      </c>
      <c r="F32" s="37">
        <f>'[7]R-Existing'!F32</f>
        <v>0</v>
      </c>
      <c r="G32" s="37">
        <f>'[7]R-Existing'!G32</f>
        <v>53</v>
      </c>
      <c r="H32" s="37">
        <f>'[7]R-Existing'!H32</f>
        <v>29050.85</v>
      </c>
      <c r="I32" s="37">
        <f>'[7]R-Existing'!I32</f>
        <v>61.810000000000059</v>
      </c>
      <c r="J32" s="37">
        <f>'[7]R-Existing'!J32</f>
        <v>29112.66</v>
      </c>
      <c r="K32" s="37">
        <f>'[7]R-Existing'!K32</f>
        <v>157.69999999999993</v>
      </c>
      <c r="L32" s="37">
        <f>'[7]R-Existing'!L32</f>
        <v>219.51</v>
      </c>
      <c r="M32" s="37">
        <f>'[7]R-Existing'!M32</f>
        <v>13471</v>
      </c>
      <c r="N32" s="37">
        <f>'[7]R-Existing'!N32</f>
        <v>0</v>
      </c>
      <c r="O32" s="37">
        <f>'[7]R-Existing'!O32</f>
        <v>4032.99</v>
      </c>
      <c r="P32" s="37">
        <f>'[7]R-Existing'!P32</f>
        <v>203.97</v>
      </c>
      <c r="Q32" s="37">
        <f>'[7]R-Existing'!Q32</f>
        <v>3829.0200000000004</v>
      </c>
      <c r="R32" s="37">
        <f>'[7]R-Existing'!R32</f>
        <v>15.54</v>
      </c>
      <c r="S32" s="37">
        <f>'[7]R-Existing'!S32</f>
        <v>25221.83</v>
      </c>
      <c r="T32" s="37">
        <f>'[7]R-Existing'!T32</f>
        <v>25237.37</v>
      </c>
      <c r="U32" s="37">
        <f>'[7]R-Existing'!U32</f>
        <v>1</v>
      </c>
      <c r="V32" s="37">
        <f>'[7]R-Existing'!V32</f>
        <v>234.59951849999996</v>
      </c>
      <c r="W32" s="37">
        <f>'[7]R-Existing'!W32</f>
        <v>0</v>
      </c>
      <c r="X32" s="37">
        <f>'[7]R-Existing'!X32</f>
        <v>209</v>
      </c>
      <c r="Y32" s="37">
        <f>'[7]R-Existing'!Y32</f>
        <v>0</v>
      </c>
      <c r="Z32" s="37">
        <f>'[7]R-Existing'!Z32</f>
        <v>0</v>
      </c>
      <c r="AA32" s="37">
        <f>'[7]R-Existing'!AA32</f>
        <v>0</v>
      </c>
      <c r="AB32" s="37">
        <f>'[7]R-Existing'!AB32</f>
        <v>0</v>
      </c>
      <c r="AC32" s="37">
        <f>'[7]R-Existing'!AC32</f>
        <v>44</v>
      </c>
      <c r="AD32" s="37">
        <f>'[7]R-Existing'!AD32</f>
        <v>0</v>
      </c>
      <c r="AE32" s="47">
        <f>'[7]R-Existing'!AE32</f>
        <v>9.6699999999999994E-2</v>
      </c>
      <c r="AF32" s="37">
        <f>'[7]R-Existing'!AF32</f>
        <v>76.905943499999964</v>
      </c>
      <c r="AG32" s="37">
        <f>'[7]R-Existing'!AG32</f>
        <v>0</v>
      </c>
      <c r="AH32" s="37">
        <f>'[7]R-Existing'!AH32</f>
        <v>0</v>
      </c>
      <c r="AI32" s="37">
        <f>'[7]R-Existing'!AI32</f>
        <v>9</v>
      </c>
      <c r="AJ32" s="37">
        <f>'[7]R-Existing'!AJ32</f>
        <v>2151.9899999999998</v>
      </c>
      <c r="AK32" s="37">
        <f>'[7]R-Existing'!AK32</f>
        <v>0</v>
      </c>
      <c r="AL32" s="37">
        <f>'[7]R-Existing'!AL32</f>
        <v>0</v>
      </c>
      <c r="AM32" s="37">
        <f>'[7]R-Existing'!AM32</f>
        <v>0</v>
      </c>
      <c r="AN32" s="37">
        <f>'[7]R-Existing'!AN32</f>
        <v>0</v>
      </c>
      <c r="AO32" s="37"/>
      <c r="AP32" s="37"/>
      <c r="AQ32" s="37"/>
      <c r="AR32" s="37"/>
    </row>
    <row r="33" spans="1:44" x14ac:dyDescent="0.2">
      <c r="A33" s="1">
        <f t="shared" si="2"/>
        <v>1</v>
      </c>
      <c r="B33" s="101">
        <f t="shared" si="1"/>
        <v>43861</v>
      </c>
      <c r="C33" s="37">
        <f>'[7]R-Existing'!C33</f>
        <v>40477.489999999991</v>
      </c>
      <c r="D33" s="37">
        <f>'[7]R-Existing'!D33</f>
        <v>1441934.13</v>
      </c>
      <c r="E33" s="37">
        <f>'[7]R-Existing'!E33</f>
        <v>0</v>
      </c>
      <c r="F33" s="37">
        <f>'[7]R-Existing'!F33</f>
        <v>0</v>
      </c>
      <c r="G33" s="37">
        <f>'[7]R-Existing'!G33</f>
        <v>37</v>
      </c>
      <c r="H33" s="37">
        <f>'[7]R-Existing'!H33</f>
        <v>25221.83</v>
      </c>
      <c r="I33" s="37">
        <f>'[7]R-Existing'!I33</f>
        <v>15.540000000000013</v>
      </c>
      <c r="J33" s="37">
        <f>'[7]R-Existing'!J33</f>
        <v>25237.37</v>
      </c>
      <c r="K33" s="37">
        <f>'[7]R-Existing'!K33</f>
        <v>136.69999999999999</v>
      </c>
      <c r="L33" s="37">
        <f>'[7]R-Existing'!L33</f>
        <v>152.23999999999998</v>
      </c>
      <c r="M33" s="37">
        <f>'[7]R-Existing'!M33</f>
        <v>8265</v>
      </c>
      <c r="N33" s="37">
        <f>'[7]R-Existing'!N33</f>
        <v>0</v>
      </c>
      <c r="O33" s="37">
        <f>'[7]R-Existing'!O33</f>
        <v>497.13</v>
      </c>
      <c r="P33" s="37">
        <f>'[7]R-Existing'!P33</f>
        <v>7.78</v>
      </c>
      <c r="Q33" s="37">
        <f>'[7]R-Existing'!Q33</f>
        <v>489.34999999999997</v>
      </c>
      <c r="R33" s="37">
        <f>'[7]R-Existing'!R33</f>
        <v>144.45999999999998</v>
      </c>
      <c r="S33" s="37">
        <f>'[7]R-Existing'!S33</f>
        <v>24732.48</v>
      </c>
      <c r="T33" s="37">
        <f>'[7]R-Existing'!T33</f>
        <v>24876.94</v>
      </c>
      <c r="U33" s="37">
        <f>'[7]R-Existing'!U33</f>
        <v>1</v>
      </c>
      <c r="V33" s="37">
        <f>'[7]R-Existing'!V33</f>
        <v>203.37113991666664</v>
      </c>
      <c r="W33" s="37">
        <f>'[7]R-Existing'!W33</f>
        <v>0</v>
      </c>
      <c r="X33" s="37">
        <f>'[7]R-Existing'!X33</f>
        <v>209</v>
      </c>
      <c r="Y33" s="37">
        <f>'[7]R-Existing'!Y33</f>
        <v>0</v>
      </c>
      <c r="Z33" s="37">
        <f>'[7]R-Existing'!Z33</f>
        <v>0</v>
      </c>
      <c r="AA33" s="37">
        <f>'[7]R-Existing'!AA33</f>
        <v>0</v>
      </c>
      <c r="AB33" s="37">
        <f>'[7]R-Existing'!AB33</f>
        <v>0</v>
      </c>
      <c r="AC33" s="37">
        <f>'[7]R-Existing'!AC33</f>
        <v>35</v>
      </c>
      <c r="AD33" s="37">
        <f>'[7]R-Existing'!AD33</f>
        <v>0</v>
      </c>
      <c r="AE33" s="47">
        <f>'[7]R-Existing'!AE33</f>
        <v>9.6699999999999994E-2</v>
      </c>
      <c r="AF33" s="37">
        <f>'[7]R-Existing'!AF33</f>
        <v>66.668719083333301</v>
      </c>
      <c r="AG33" s="37">
        <f>'[7]R-Existing'!AG33</f>
        <v>0</v>
      </c>
      <c r="AH33" s="37">
        <f>'[7]R-Existing'!AH33</f>
        <v>0</v>
      </c>
      <c r="AI33" s="37">
        <f>'[7]R-Existing'!AI33</f>
        <v>2</v>
      </c>
      <c r="AJ33" s="37">
        <f>'[7]R-Existing'!AJ33</f>
        <v>266</v>
      </c>
      <c r="AK33" s="37">
        <f>'[7]R-Existing'!AK33</f>
        <v>0</v>
      </c>
      <c r="AL33" s="37">
        <f>'[7]R-Existing'!AL33</f>
        <v>0</v>
      </c>
      <c r="AM33" s="37">
        <f>'[7]R-Existing'!AM33</f>
        <v>0</v>
      </c>
      <c r="AN33" s="37">
        <f>'[7]R-Existing'!AN33</f>
        <v>0</v>
      </c>
      <c r="AO33" s="37"/>
      <c r="AP33" s="37"/>
      <c r="AQ33" s="37"/>
      <c r="AR33" s="37"/>
    </row>
    <row r="34" spans="1:44" x14ac:dyDescent="0.2">
      <c r="A34" s="1">
        <f t="shared" si="2"/>
        <v>2</v>
      </c>
      <c r="B34" s="101">
        <f t="shared" si="1"/>
        <v>43890</v>
      </c>
      <c r="C34" s="37">
        <f>'[7]R-Existing'!C34</f>
        <v>45551.369999999988</v>
      </c>
      <c r="D34" s="37">
        <f>'[7]R-Existing'!D34</f>
        <v>1487485.4999999998</v>
      </c>
      <c r="E34" s="37">
        <f>'[7]R-Existing'!E34</f>
        <v>0</v>
      </c>
      <c r="F34" s="37">
        <f>'[7]R-Existing'!F34</f>
        <v>0</v>
      </c>
      <c r="G34" s="37">
        <f>'[7]R-Existing'!G34</f>
        <v>29</v>
      </c>
      <c r="H34" s="37">
        <f>'[7]R-Existing'!H34</f>
        <v>24732.48</v>
      </c>
      <c r="I34" s="37">
        <f>'[7]R-Existing'!I34</f>
        <v>144.4600000000006</v>
      </c>
      <c r="J34" s="37">
        <f>'[7]R-Existing'!J34</f>
        <v>24876.94</v>
      </c>
      <c r="K34" s="37">
        <f>'[7]R-Existing'!K34</f>
        <v>134.7499999999994</v>
      </c>
      <c r="L34" s="37">
        <f>'[7]R-Existing'!L34</f>
        <v>279.21000000000004</v>
      </c>
      <c r="M34" s="37">
        <f>'[7]R-Existing'!M34</f>
        <v>7657</v>
      </c>
      <c r="N34" s="37">
        <f>'[7]R-Existing'!N34</f>
        <v>0</v>
      </c>
      <c r="O34" s="37">
        <f>'[7]R-Existing'!O34</f>
        <v>2850</v>
      </c>
      <c r="P34" s="37">
        <f>'[7]R-Existing'!P34</f>
        <v>231.71000000000004</v>
      </c>
      <c r="Q34" s="37">
        <f>'[7]R-Existing'!Q34</f>
        <v>2618.29</v>
      </c>
      <c r="R34" s="37">
        <f>'[7]R-Existing'!R34</f>
        <v>47.5</v>
      </c>
      <c r="S34" s="37">
        <f>'[7]R-Existing'!S34</f>
        <v>22114.190000000002</v>
      </c>
      <c r="T34" s="37">
        <f>'[7]R-Existing'!T34</f>
        <v>22161.69</v>
      </c>
      <c r="U34" s="37">
        <f>'[7]R-Existing'!U34</f>
        <v>1</v>
      </c>
      <c r="V34" s="37">
        <f>'[7]R-Existing'!V34</f>
        <v>200.46667483333329</v>
      </c>
      <c r="W34" s="37">
        <f>'[7]R-Existing'!W34</f>
        <v>0</v>
      </c>
      <c r="X34" s="37">
        <f>'[7]R-Existing'!X34</f>
        <v>209</v>
      </c>
      <c r="Y34" s="37">
        <f>'[7]R-Existing'!Y34</f>
        <v>0</v>
      </c>
      <c r="Z34" s="37">
        <f>'[7]R-Existing'!Z34</f>
        <v>0</v>
      </c>
      <c r="AA34" s="37">
        <f>'[7]R-Existing'!AA34</f>
        <v>0</v>
      </c>
      <c r="AB34" s="37">
        <f>'[7]R-Existing'!AB34</f>
        <v>0</v>
      </c>
      <c r="AC34" s="37">
        <f>'[7]R-Existing'!AC34</f>
        <v>23</v>
      </c>
      <c r="AD34" s="37">
        <f>'[7]R-Existing'!AD34</f>
        <v>0</v>
      </c>
      <c r="AE34" s="47">
        <f>'[7]R-Existing'!AE34</f>
        <v>9.6699999999999994E-2</v>
      </c>
      <c r="AF34" s="37">
        <f>'[7]R-Existing'!AF34</f>
        <v>65.716583166666638</v>
      </c>
      <c r="AG34" s="37">
        <f>'[7]R-Existing'!AG34</f>
        <v>0</v>
      </c>
      <c r="AH34" s="37">
        <f>'[7]R-Existing'!AH34</f>
        <v>0</v>
      </c>
      <c r="AI34" s="37">
        <f>'[7]R-Existing'!AI34</f>
        <v>6</v>
      </c>
      <c r="AJ34" s="37">
        <f>'[7]R-Existing'!AJ34</f>
        <v>1596</v>
      </c>
      <c r="AK34" s="37">
        <f>'[7]R-Existing'!AK34</f>
        <v>0</v>
      </c>
      <c r="AL34" s="37">
        <f>'[7]R-Existing'!AL34</f>
        <v>0</v>
      </c>
      <c r="AM34" s="37">
        <f>'[7]R-Existing'!AM34</f>
        <v>0</v>
      </c>
      <c r="AN34" s="37">
        <f>'[7]R-Existing'!AN34</f>
        <v>0</v>
      </c>
      <c r="AO34" s="37"/>
      <c r="AP34" s="37"/>
      <c r="AQ34" s="37"/>
      <c r="AR34" s="37"/>
    </row>
    <row r="35" spans="1:44" x14ac:dyDescent="0.2">
      <c r="A35" s="1">
        <f t="shared" si="2"/>
        <v>3</v>
      </c>
      <c r="B35" s="101">
        <f t="shared" si="1"/>
        <v>43921</v>
      </c>
      <c r="C35" s="37">
        <f>'[7]R-Existing'!C35</f>
        <v>57330.229999999996</v>
      </c>
      <c r="D35" s="37">
        <f>'[7]R-Existing'!D35</f>
        <v>1544815.7299999997</v>
      </c>
      <c r="E35" s="37">
        <f>'[7]R-Existing'!E35</f>
        <v>0</v>
      </c>
      <c r="F35" s="37">
        <f>'[7]R-Existing'!F35</f>
        <v>0</v>
      </c>
      <c r="G35" s="37">
        <f>'[7]R-Existing'!G35</f>
        <v>41</v>
      </c>
      <c r="H35" s="37">
        <f>'[7]R-Existing'!H35</f>
        <v>22114.190000000002</v>
      </c>
      <c r="I35" s="37">
        <f>'[7]R-Existing'!I35</f>
        <v>47.500000000000483</v>
      </c>
      <c r="J35" s="37">
        <f>'[7]R-Existing'!J35</f>
        <v>22161.69</v>
      </c>
      <c r="K35" s="37">
        <f>'[7]R-Existing'!K35</f>
        <v>120.02999999999952</v>
      </c>
      <c r="L35" s="37">
        <f>'[7]R-Existing'!L35</f>
        <v>167.53000000000003</v>
      </c>
      <c r="M35" s="37">
        <f>'[7]R-Existing'!M35</f>
        <v>10165</v>
      </c>
      <c r="N35" s="37">
        <f>'[7]R-Existing'!N35</f>
        <v>0</v>
      </c>
      <c r="O35" s="37">
        <f>'[7]R-Existing'!O35</f>
        <v>2319.77</v>
      </c>
      <c r="P35" s="37">
        <f>'[7]R-Existing'!P35</f>
        <v>97.009999999999991</v>
      </c>
      <c r="Q35" s="37">
        <f>'[7]R-Existing'!Q35</f>
        <v>2222.7600000000002</v>
      </c>
      <c r="R35" s="37">
        <f>'[7]R-Existing'!R35</f>
        <v>70.52</v>
      </c>
      <c r="S35" s="37">
        <f>'[7]R-Existing'!S35</f>
        <v>19891.43</v>
      </c>
      <c r="T35" s="37">
        <f>'[7]R-Existing'!T35</f>
        <v>19961.949999999997</v>
      </c>
      <c r="U35" s="37">
        <f>'[7]R-Existing'!U35</f>
        <v>1</v>
      </c>
      <c r="V35" s="37">
        <f>'[7]R-Existing'!V35</f>
        <v>178.58628524999997</v>
      </c>
      <c r="W35" s="37">
        <f>'[7]R-Existing'!W35</f>
        <v>0</v>
      </c>
      <c r="X35" s="37">
        <f>'[7]R-Existing'!X35</f>
        <v>209</v>
      </c>
      <c r="Y35" s="37">
        <f>'[7]R-Existing'!Y35</f>
        <v>0</v>
      </c>
      <c r="Z35" s="37">
        <f>'[7]R-Existing'!Z35</f>
        <v>0</v>
      </c>
      <c r="AA35" s="37">
        <f>'[7]R-Existing'!AA35</f>
        <v>0</v>
      </c>
      <c r="AB35" s="37">
        <f>'[7]R-Existing'!AB35</f>
        <v>0</v>
      </c>
      <c r="AC35" s="37">
        <f>'[7]R-Existing'!AC35</f>
        <v>35</v>
      </c>
      <c r="AD35" s="37">
        <f>'[7]R-Existing'!AD35</f>
        <v>0</v>
      </c>
      <c r="AE35" s="47">
        <f>'[7]R-Existing'!AE35</f>
        <v>9.6699999999999994E-2</v>
      </c>
      <c r="AF35" s="37">
        <f>'[7]R-Existing'!AF35</f>
        <v>58.543797749999968</v>
      </c>
      <c r="AG35" s="37">
        <f>'[7]R-Existing'!AG35</f>
        <v>0</v>
      </c>
      <c r="AH35" s="37">
        <f>'[7]R-Existing'!AH35</f>
        <v>0</v>
      </c>
      <c r="AI35" s="37">
        <f>'[7]R-Existing'!AI35</f>
        <v>6</v>
      </c>
      <c r="AJ35" s="37">
        <f>'[7]R-Existing'!AJ35</f>
        <v>1065.77</v>
      </c>
      <c r="AK35" s="37">
        <f>'[7]R-Existing'!AK35</f>
        <v>0</v>
      </c>
      <c r="AL35" s="37">
        <f>'[7]R-Existing'!AL35</f>
        <v>0</v>
      </c>
      <c r="AM35" s="37">
        <f>'[7]R-Existing'!AM35</f>
        <v>0</v>
      </c>
      <c r="AN35" s="37">
        <f>'[7]R-Existing'!AN35</f>
        <v>0</v>
      </c>
      <c r="AO35" s="37"/>
      <c r="AP35" s="37"/>
      <c r="AQ35" s="37"/>
      <c r="AR35" s="37"/>
    </row>
    <row r="36" spans="1:44" x14ac:dyDescent="0.2">
      <c r="A36" s="1">
        <f t="shared" si="2"/>
        <v>4</v>
      </c>
      <c r="B36" s="101">
        <f t="shared" si="1"/>
        <v>43951</v>
      </c>
      <c r="C36" s="37">
        <f>'[7]R-Existing'!C36</f>
        <v>58748.120000000024</v>
      </c>
      <c r="D36" s="37">
        <f>'[7]R-Existing'!D36</f>
        <v>1603563.8499999999</v>
      </c>
      <c r="E36" s="37">
        <f>'[7]R-Existing'!E36</f>
        <v>0</v>
      </c>
      <c r="F36" s="37">
        <f>'[7]R-Existing'!F36</f>
        <v>0</v>
      </c>
      <c r="G36" s="37">
        <f>'[7]R-Existing'!G36</f>
        <v>41</v>
      </c>
      <c r="H36" s="37">
        <f>'[7]R-Existing'!H36</f>
        <v>19891.43</v>
      </c>
      <c r="I36" s="37">
        <f>'[7]R-Existing'!I36</f>
        <v>70.519999999998674</v>
      </c>
      <c r="J36" s="37">
        <f>'[7]R-Existing'!J36</f>
        <v>19961.949999999997</v>
      </c>
      <c r="K36" s="37">
        <f>'[7]R-Existing'!K36</f>
        <v>108.13000000000133</v>
      </c>
      <c r="L36" s="37">
        <f>'[7]R-Existing'!L36</f>
        <v>178.65000000000003</v>
      </c>
      <c r="M36" s="37">
        <f>'[7]R-Existing'!M36</f>
        <v>9899</v>
      </c>
      <c r="N36" s="37">
        <f>'[7]R-Existing'!N36</f>
        <v>0</v>
      </c>
      <c r="O36" s="37">
        <f>'[7]R-Existing'!O36</f>
        <v>1721.3400000000001</v>
      </c>
      <c r="P36" s="37">
        <f>'[7]R-Existing'!P36</f>
        <v>141.44000000000003</v>
      </c>
      <c r="Q36" s="37">
        <f>'[7]R-Existing'!Q36</f>
        <v>1579.9</v>
      </c>
      <c r="R36" s="37">
        <f>'[7]R-Existing'!R36</f>
        <v>37.21</v>
      </c>
      <c r="S36" s="37">
        <f>'[7]R-Existing'!S36</f>
        <v>18311.53</v>
      </c>
      <c r="T36" s="37">
        <f>'[7]R-Existing'!T36</f>
        <v>18348.740000000002</v>
      </c>
      <c r="U36" s="37">
        <f>'[7]R-Existing'!U36</f>
        <v>1</v>
      </c>
      <c r="V36" s="37">
        <f>'[7]R-Existing'!V36</f>
        <v>160.86004708333328</v>
      </c>
      <c r="W36" s="37">
        <f>'[7]R-Existing'!W36</f>
        <v>0</v>
      </c>
      <c r="X36" s="37">
        <f>'[7]R-Existing'!X36</f>
        <v>209</v>
      </c>
      <c r="Y36" s="37">
        <f>'[7]R-Existing'!Y36</f>
        <v>0</v>
      </c>
      <c r="Z36" s="37">
        <f>'[7]R-Existing'!Z36</f>
        <v>0</v>
      </c>
      <c r="AA36" s="37">
        <f>'[7]R-Existing'!AA36</f>
        <v>0</v>
      </c>
      <c r="AB36" s="37">
        <f>'[7]R-Existing'!AB36</f>
        <v>0</v>
      </c>
      <c r="AC36" s="37">
        <f>'[7]R-Existing'!AC36</f>
        <v>36</v>
      </c>
      <c r="AD36" s="37">
        <f>'[7]R-Existing'!AD36</f>
        <v>0</v>
      </c>
      <c r="AE36" s="47">
        <f>'[7]R-Existing'!AE36</f>
        <v>9.6699999999999994E-2</v>
      </c>
      <c r="AF36" s="37">
        <f>'[7]R-Existing'!AF36</f>
        <v>52.732817916666633</v>
      </c>
      <c r="AG36" s="37">
        <f>'[7]R-Existing'!AG36</f>
        <v>0</v>
      </c>
      <c r="AH36" s="37">
        <f>'[7]R-Existing'!AH36</f>
        <v>0</v>
      </c>
      <c r="AI36" s="37">
        <f>'[7]R-Existing'!AI36</f>
        <v>5</v>
      </c>
      <c r="AJ36" s="37">
        <f>'[7]R-Existing'!AJ36</f>
        <v>798</v>
      </c>
      <c r="AK36" s="37">
        <f>'[7]R-Existing'!AK36</f>
        <v>0</v>
      </c>
      <c r="AL36" s="37">
        <f>'[7]R-Existing'!AL36</f>
        <v>0</v>
      </c>
      <c r="AM36" s="37">
        <f>'[7]R-Existing'!AM36</f>
        <v>0</v>
      </c>
      <c r="AN36" s="37">
        <f>'[7]R-Existing'!AN36</f>
        <v>0</v>
      </c>
      <c r="AO36" s="37"/>
      <c r="AP36" s="37"/>
      <c r="AQ36" s="37"/>
      <c r="AR36" s="37"/>
    </row>
    <row r="37" spans="1:44" x14ac:dyDescent="0.2">
      <c r="A37" s="1">
        <f t="shared" si="2"/>
        <v>5</v>
      </c>
      <c r="B37" s="101">
        <f t="shared" si="1"/>
        <v>43982</v>
      </c>
      <c r="C37" s="37">
        <f>'[7]R-Existing'!C37</f>
        <v>64180.049999999967</v>
      </c>
      <c r="D37" s="37">
        <f>'[7]R-Existing'!D37</f>
        <v>1667743.9</v>
      </c>
      <c r="E37" s="37">
        <f>'[7]R-Existing'!E37</f>
        <v>0</v>
      </c>
      <c r="F37" s="37">
        <f>'[7]R-Existing'!F37</f>
        <v>0</v>
      </c>
      <c r="G37" s="37">
        <f>'[7]R-Existing'!G37</f>
        <v>51</v>
      </c>
      <c r="H37" s="37">
        <f>'[7]R-Existing'!H37</f>
        <v>18311.53</v>
      </c>
      <c r="I37" s="37">
        <f>'[7]R-Existing'!I37</f>
        <v>37.209999999999127</v>
      </c>
      <c r="J37" s="37">
        <f>'[7]R-Existing'!J37</f>
        <v>18348.740000000002</v>
      </c>
      <c r="K37" s="37">
        <f>'[7]R-Existing'!K37</f>
        <v>99.380000000000877</v>
      </c>
      <c r="L37" s="37">
        <f>'[7]R-Existing'!L37</f>
        <v>136.59</v>
      </c>
      <c r="M37" s="37">
        <f>'[7]R-Existing'!M37</f>
        <v>11989</v>
      </c>
      <c r="N37" s="37">
        <f>'[7]R-Existing'!N37</f>
        <v>0</v>
      </c>
      <c r="O37" s="37">
        <f>'[7]R-Existing'!O37</f>
        <v>2126.83</v>
      </c>
      <c r="P37" s="37">
        <f>'[7]R-Existing'!P37</f>
        <v>136.59</v>
      </c>
      <c r="Q37" s="37">
        <f>'[7]R-Existing'!Q37</f>
        <v>1990.2399999999998</v>
      </c>
      <c r="R37" s="37">
        <f>'[7]R-Existing'!R37</f>
        <v>0</v>
      </c>
      <c r="S37" s="37">
        <f>'[7]R-Existing'!S37</f>
        <v>16321.29</v>
      </c>
      <c r="T37" s="37">
        <f>'[7]R-Existing'!T37</f>
        <v>16321.29</v>
      </c>
      <c r="U37" s="37">
        <f>'[7]R-Existing'!U37</f>
        <v>1</v>
      </c>
      <c r="V37" s="37">
        <f>'[7]R-Existing'!V37</f>
        <v>147.86026316666667</v>
      </c>
      <c r="W37" s="37">
        <f>'[7]R-Existing'!W37</f>
        <v>0</v>
      </c>
      <c r="X37" s="37">
        <f>'[7]R-Existing'!X37</f>
        <v>209</v>
      </c>
      <c r="Y37" s="37">
        <f>'[7]R-Existing'!Y37</f>
        <v>0</v>
      </c>
      <c r="Z37" s="37">
        <f>'[7]R-Existing'!Z37</f>
        <v>0</v>
      </c>
      <c r="AA37" s="37">
        <f>'[7]R-Existing'!AA37</f>
        <v>0</v>
      </c>
      <c r="AB37" s="37">
        <f>'[7]R-Existing'!AB37</f>
        <v>0</v>
      </c>
      <c r="AC37" s="37">
        <f>'[7]R-Existing'!AC37</f>
        <v>46</v>
      </c>
      <c r="AD37" s="37">
        <f>'[7]R-Existing'!AD37</f>
        <v>0</v>
      </c>
      <c r="AE37" s="47">
        <f>'[7]R-Existing'!AE37</f>
        <v>9.6699999999999994E-2</v>
      </c>
      <c r="AF37" s="37">
        <f>'[7]R-Existing'!AF37</f>
        <v>48.471254833333312</v>
      </c>
      <c r="AG37" s="37">
        <f>'[7]R-Existing'!AG37</f>
        <v>0</v>
      </c>
      <c r="AH37" s="37">
        <f>'[7]R-Existing'!AH37</f>
        <v>0</v>
      </c>
      <c r="AI37" s="37">
        <f>'[7]R-Existing'!AI37</f>
        <v>5</v>
      </c>
      <c r="AJ37" s="37">
        <f>'[7]R-Existing'!AJ37</f>
        <v>1081.83</v>
      </c>
      <c r="AK37" s="37">
        <f>'[7]R-Existing'!AK37</f>
        <v>0</v>
      </c>
      <c r="AL37" s="37">
        <f>'[7]R-Existing'!AL37</f>
        <v>0</v>
      </c>
      <c r="AM37" s="37">
        <f>'[7]R-Existing'!AM37</f>
        <v>0</v>
      </c>
      <c r="AN37" s="37">
        <f>'[7]R-Existing'!AN37</f>
        <v>0</v>
      </c>
      <c r="AO37" s="37"/>
      <c r="AP37" s="37"/>
      <c r="AQ37" s="37"/>
      <c r="AR37" s="37"/>
    </row>
    <row r="38" spans="1:44" x14ac:dyDescent="0.2">
      <c r="A38" s="1">
        <f t="shared" si="2"/>
        <v>6</v>
      </c>
      <c r="B38" s="101">
        <f t="shared" si="1"/>
        <v>44012</v>
      </c>
      <c r="C38" s="37">
        <f>'[7]R-Existing'!C38</f>
        <v>57192.86</v>
      </c>
      <c r="D38" s="37">
        <f>'[7]R-Existing'!D38</f>
        <v>1724936.76</v>
      </c>
      <c r="E38" s="37">
        <f>'[7]R-Existing'!E38</f>
        <v>0</v>
      </c>
      <c r="F38" s="37">
        <f>'[7]R-Existing'!F38</f>
        <v>0</v>
      </c>
      <c r="G38" s="37">
        <f>'[7]R-Existing'!G38</f>
        <v>52</v>
      </c>
      <c r="H38" s="37">
        <f>'[7]R-Existing'!H38</f>
        <v>16321.29</v>
      </c>
      <c r="I38" s="37">
        <f>'[7]R-Existing'!I38</f>
        <v>0</v>
      </c>
      <c r="J38" s="37">
        <f>'[7]R-Existing'!J38</f>
        <v>16321.29</v>
      </c>
      <c r="K38" s="37">
        <f>'[7]R-Existing'!K38</f>
        <v>88.419999999999987</v>
      </c>
      <c r="L38" s="37">
        <f>'[7]R-Existing'!L38</f>
        <v>88.419999999999987</v>
      </c>
      <c r="M38" s="37">
        <f>'[7]R-Existing'!M38</f>
        <v>11932</v>
      </c>
      <c r="N38" s="37">
        <f>'[7]R-Existing'!N38</f>
        <v>0</v>
      </c>
      <c r="O38" s="37">
        <f>'[7]R-Existing'!O38</f>
        <v>1900</v>
      </c>
      <c r="P38" s="37">
        <f>'[7]R-Existing'!P38</f>
        <v>88.419999999999987</v>
      </c>
      <c r="Q38" s="37">
        <f>'[7]R-Existing'!Q38</f>
        <v>1811.5800000000002</v>
      </c>
      <c r="R38" s="37">
        <f>'[7]R-Existing'!R38</f>
        <v>0</v>
      </c>
      <c r="S38" s="37">
        <f>'[7]R-Existing'!S38</f>
        <v>14509.710000000001</v>
      </c>
      <c r="T38" s="37">
        <f>'[7]R-Existing'!T38</f>
        <v>14509.710000000001</v>
      </c>
      <c r="U38" s="37">
        <f>'[7]R-Existing'!U38</f>
        <v>1</v>
      </c>
      <c r="V38" s="37">
        <f>'[7]R-Existing'!V38</f>
        <v>131.52239524999999</v>
      </c>
      <c r="W38" s="37">
        <f>'[7]R-Existing'!W38</f>
        <v>0</v>
      </c>
      <c r="X38" s="37">
        <f>'[7]R-Existing'!X38</f>
        <v>209</v>
      </c>
      <c r="Y38" s="37">
        <f>'[7]R-Existing'!Y38</f>
        <v>0</v>
      </c>
      <c r="Z38" s="37">
        <f>'[7]R-Existing'!Z38</f>
        <v>0</v>
      </c>
      <c r="AA38" s="37">
        <f>'[7]R-Existing'!AA38</f>
        <v>0</v>
      </c>
      <c r="AB38" s="37">
        <f>'[7]R-Existing'!AB38</f>
        <v>0</v>
      </c>
      <c r="AC38" s="37">
        <f>'[7]R-Existing'!AC38</f>
        <v>48</v>
      </c>
      <c r="AD38" s="37">
        <f>'[7]R-Existing'!AD38</f>
        <v>0</v>
      </c>
      <c r="AE38" s="47">
        <f>'[7]R-Existing'!AE38</f>
        <v>9.6699999999999994E-2</v>
      </c>
      <c r="AF38" s="37">
        <f>'[7]R-Existing'!AF38</f>
        <v>43.115407749999981</v>
      </c>
      <c r="AG38" s="37">
        <f>'[7]R-Existing'!AG38</f>
        <v>0</v>
      </c>
      <c r="AH38" s="37">
        <f>'[7]R-Existing'!AH38</f>
        <v>0</v>
      </c>
      <c r="AI38" s="37">
        <f>'[7]R-Existing'!AI38</f>
        <v>4</v>
      </c>
      <c r="AJ38" s="37">
        <f>'[7]R-Existing'!AJ38</f>
        <v>1064</v>
      </c>
      <c r="AK38" s="37">
        <f>'[7]R-Existing'!AK38</f>
        <v>0</v>
      </c>
      <c r="AL38" s="37">
        <f>'[7]R-Existing'!AL38</f>
        <v>0</v>
      </c>
      <c r="AM38" s="37">
        <f>'[7]R-Existing'!AM38</f>
        <v>0</v>
      </c>
      <c r="AN38" s="37">
        <f>'[7]R-Existing'!AN38</f>
        <v>0</v>
      </c>
      <c r="AO38" s="37"/>
      <c r="AP38" s="37"/>
      <c r="AQ38" s="37"/>
      <c r="AR38" s="37"/>
    </row>
    <row r="39" spans="1:44" x14ac:dyDescent="0.2">
      <c r="A39" s="1">
        <f t="shared" si="2"/>
        <v>7</v>
      </c>
      <c r="B39" s="101">
        <f t="shared" si="1"/>
        <v>44043</v>
      </c>
      <c r="C39" s="37">
        <f>'[7]R-Existing'!C39</f>
        <v>50302.139999999992</v>
      </c>
      <c r="D39" s="37">
        <f>'[7]R-Existing'!D39</f>
        <v>1775238.9</v>
      </c>
      <c r="E39" s="37">
        <f>'[7]R-Existing'!E39</f>
        <v>0</v>
      </c>
      <c r="F39" s="37">
        <f>'[7]R-Existing'!F39</f>
        <v>0</v>
      </c>
      <c r="G39" s="37">
        <f>'[7]R-Existing'!G39</f>
        <v>52</v>
      </c>
      <c r="H39" s="37">
        <f>'[7]R-Existing'!H39</f>
        <v>14509.710000000001</v>
      </c>
      <c r="I39" s="37">
        <f>'[7]R-Existing'!I39</f>
        <v>0</v>
      </c>
      <c r="J39" s="37">
        <f>'[7]R-Existing'!J39</f>
        <v>14509.710000000001</v>
      </c>
      <c r="K39" s="37">
        <f>'[7]R-Existing'!K39</f>
        <v>78.59</v>
      </c>
      <c r="L39" s="37">
        <f>'[7]R-Existing'!L39</f>
        <v>78.59</v>
      </c>
      <c r="M39" s="37">
        <f>'[7]R-Existing'!M39</f>
        <v>11666</v>
      </c>
      <c r="N39" s="37">
        <f>'[7]R-Existing'!N39</f>
        <v>0</v>
      </c>
      <c r="O39" s="37">
        <f>'[7]R-Existing'!O39</f>
        <v>1425</v>
      </c>
      <c r="P39" s="37">
        <f>'[7]R-Existing'!P39</f>
        <v>74.81</v>
      </c>
      <c r="Q39" s="37">
        <f>'[7]R-Existing'!Q39</f>
        <v>1350.19</v>
      </c>
      <c r="R39" s="37">
        <f>'[7]R-Existing'!R39</f>
        <v>3.78</v>
      </c>
      <c r="S39" s="37">
        <f>'[7]R-Existing'!S39</f>
        <v>13159.520000000002</v>
      </c>
      <c r="T39" s="37">
        <f>'[7]R-Existing'!T39</f>
        <v>13163.300000000001</v>
      </c>
      <c r="U39" s="37">
        <f>'[7]R-Existing'!U39</f>
        <v>1</v>
      </c>
      <c r="V39" s="37">
        <f>'[7]R-Existing'!V39</f>
        <v>116.92407974999999</v>
      </c>
      <c r="W39" s="37">
        <f>'[7]R-Existing'!W39</f>
        <v>0</v>
      </c>
      <c r="X39" s="37">
        <f>'[7]R-Existing'!X39</f>
        <v>209</v>
      </c>
      <c r="Y39" s="37">
        <f>'[7]R-Existing'!Y39</f>
        <v>0</v>
      </c>
      <c r="Z39" s="37">
        <f>'[7]R-Existing'!Z39</f>
        <v>0</v>
      </c>
      <c r="AA39" s="37">
        <f>'[7]R-Existing'!AA39</f>
        <v>0</v>
      </c>
      <c r="AB39" s="37">
        <f>'[7]R-Existing'!AB39</f>
        <v>0</v>
      </c>
      <c r="AC39" s="37">
        <f>'[7]R-Existing'!AC39</f>
        <v>49</v>
      </c>
      <c r="AD39" s="37">
        <f>'[7]R-Existing'!AD39</f>
        <v>0</v>
      </c>
      <c r="AE39" s="47">
        <f>'[7]R-Existing'!AE39</f>
        <v>9.6699999999999994E-2</v>
      </c>
      <c r="AF39" s="37">
        <f>'[7]R-Existing'!AF39</f>
        <v>38.329817249999984</v>
      </c>
      <c r="AG39" s="37">
        <f>'[7]R-Existing'!AG39</f>
        <v>0</v>
      </c>
      <c r="AH39" s="37">
        <f>'[7]R-Existing'!AH39</f>
        <v>0</v>
      </c>
      <c r="AI39" s="37">
        <f>'[7]R-Existing'!AI39</f>
        <v>3</v>
      </c>
      <c r="AJ39" s="37">
        <f>'[7]R-Existing'!AJ39</f>
        <v>798</v>
      </c>
      <c r="AK39" s="37">
        <f>'[7]R-Existing'!AK39</f>
        <v>0</v>
      </c>
      <c r="AL39" s="37">
        <f>'[7]R-Existing'!AL39</f>
        <v>0</v>
      </c>
      <c r="AM39" s="37">
        <f>'[7]R-Existing'!AM39</f>
        <v>0</v>
      </c>
      <c r="AN39" s="37">
        <f>'[7]R-Existing'!AN39</f>
        <v>0</v>
      </c>
      <c r="AO39" s="37"/>
      <c r="AP39" s="37"/>
      <c r="AQ39" s="37"/>
      <c r="AR39" s="37"/>
    </row>
    <row r="40" spans="1:44" x14ac:dyDescent="0.2">
      <c r="A40" s="1">
        <f t="shared" si="2"/>
        <v>8</v>
      </c>
      <c r="B40" s="101">
        <f t="shared" si="1"/>
        <v>44074</v>
      </c>
      <c r="C40" s="37">
        <f>'[7]R-Existing'!C40</f>
        <v>36023.589999999989</v>
      </c>
      <c r="D40" s="37">
        <f>'[7]R-Existing'!D40</f>
        <v>1811262.49</v>
      </c>
      <c r="E40" s="37">
        <f>'[7]R-Existing'!E40</f>
        <v>0</v>
      </c>
      <c r="F40" s="37">
        <f>'[7]R-Existing'!F40</f>
        <v>0</v>
      </c>
      <c r="G40" s="37">
        <f>'[7]R-Existing'!G40</f>
        <v>38</v>
      </c>
      <c r="H40" s="37">
        <f>'[7]R-Existing'!H40</f>
        <v>13159.520000000002</v>
      </c>
      <c r="I40" s="37">
        <f>'[7]R-Existing'!I40</f>
        <v>3.7799999999999727</v>
      </c>
      <c r="J40" s="37">
        <f>'[7]R-Existing'!J40</f>
        <v>13163.300000000001</v>
      </c>
      <c r="K40" s="37">
        <f>'[7]R-Existing'!K40</f>
        <v>71.300000000000026</v>
      </c>
      <c r="L40" s="37">
        <f>'[7]R-Existing'!L40</f>
        <v>75.08</v>
      </c>
      <c r="M40" s="37">
        <f>'[7]R-Existing'!M40</f>
        <v>9006</v>
      </c>
      <c r="N40" s="37">
        <f>'[7]R-Existing'!N40</f>
        <v>0</v>
      </c>
      <c r="O40" s="37">
        <f>'[7]R-Existing'!O40</f>
        <v>1900</v>
      </c>
      <c r="P40" s="37">
        <f>'[7]R-Existing'!P40</f>
        <v>75.08</v>
      </c>
      <c r="Q40" s="37">
        <f>'[7]R-Existing'!Q40</f>
        <v>1824.92</v>
      </c>
      <c r="R40" s="37">
        <f>'[7]R-Existing'!R40</f>
        <v>0</v>
      </c>
      <c r="S40" s="37">
        <f>'[7]R-Existing'!S40</f>
        <v>11334.600000000002</v>
      </c>
      <c r="T40" s="37">
        <f>'[7]R-Existing'!T40</f>
        <v>11334.600000000002</v>
      </c>
      <c r="U40" s="37">
        <f>'[7]R-Existing'!U40</f>
        <v>1</v>
      </c>
      <c r="V40" s="37">
        <f>'[7]R-Existing'!V40</f>
        <v>106.07425916666666</v>
      </c>
      <c r="W40" s="37">
        <f>'[7]R-Existing'!W40</f>
        <v>0</v>
      </c>
      <c r="X40" s="37">
        <f>'[7]R-Existing'!X40</f>
        <v>209</v>
      </c>
      <c r="Y40" s="37">
        <f>'[7]R-Existing'!Y40</f>
        <v>0</v>
      </c>
      <c r="Z40" s="37">
        <f>'[7]R-Existing'!Z40</f>
        <v>0</v>
      </c>
      <c r="AA40" s="37">
        <f>'[7]R-Existing'!AA40</f>
        <v>0</v>
      </c>
      <c r="AB40" s="37">
        <f>'[7]R-Existing'!AB40</f>
        <v>0</v>
      </c>
      <c r="AC40" s="37">
        <f>'[7]R-Existing'!AC40</f>
        <v>34</v>
      </c>
      <c r="AD40" s="37">
        <f>'[7]R-Existing'!AD40</f>
        <v>0</v>
      </c>
      <c r="AE40" s="47">
        <f>'[7]R-Existing'!AE40</f>
        <v>9.6699999999999994E-2</v>
      </c>
      <c r="AF40" s="37">
        <f>'[7]R-Existing'!AF40</f>
        <v>34.773050833333322</v>
      </c>
      <c r="AG40" s="37">
        <f>'[7]R-Existing'!AG40</f>
        <v>0</v>
      </c>
      <c r="AH40" s="37">
        <f>'[7]R-Existing'!AH40</f>
        <v>0</v>
      </c>
      <c r="AI40" s="37">
        <f>'[7]R-Existing'!AI40</f>
        <v>4</v>
      </c>
      <c r="AJ40" s="37">
        <f>'[7]R-Existing'!AJ40</f>
        <v>1064</v>
      </c>
      <c r="AK40" s="37">
        <f>'[7]R-Existing'!AK40</f>
        <v>0</v>
      </c>
      <c r="AL40" s="37">
        <f>'[7]R-Existing'!AL40</f>
        <v>0</v>
      </c>
      <c r="AM40" s="37">
        <f>'[7]R-Existing'!AM40</f>
        <v>0</v>
      </c>
      <c r="AN40" s="37">
        <f>'[7]R-Existing'!AN40</f>
        <v>0</v>
      </c>
      <c r="AO40" s="37"/>
      <c r="AP40" s="37"/>
      <c r="AQ40" s="37"/>
      <c r="AR40" s="37"/>
    </row>
    <row r="41" spans="1:44" x14ac:dyDescent="0.2">
      <c r="A41" s="1">
        <f t="shared" si="2"/>
        <v>9</v>
      </c>
      <c r="B41" s="101">
        <f t="shared" si="1"/>
        <v>44104</v>
      </c>
      <c r="C41" s="37">
        <f>'[7]R-Existing'!C41</f>
        <v>27897.779999999988</v>
      </c>
      <c r="D41" s="37">
        <f>'[7]R-Existing'!D41</f>
        <v>1839160.27</v>
      </c>
      <c r="E41" s="37">
        <f>'[7]R-Existing'!E41</f>
        <v>0</v>
      </c>
      <c r="F41" s="37">
        <f>'[7]R-Existing'!F41</f>
        <v>0</v>
      </c>
      <c r="G41" s="37">
        <f>'[7]R-Existing'!G41</f>
        <v>36</v>
      </c>
      <c r="H41" s="37">
        <f>'[7]R-Existing'!H41</f>
        <v>11334.6</v>
      </c>
      <c r="I41" s="37">
        <f>'[7]R-Existing'!I41</f>
        <v>0</v>
      </c>
      <c r="J41" s="37">
        <f>'[7]R-Existing'!J41</f>
        <v>11334.600000000002</v>
      </c>
      <c r="K41" s="37">
        <f>'[7]R-Existing'!K41</f>
        <v>61.4</v>
      </c>
      <c r="L41" s="37">
        <f>'[7]R-Existing'!L41</f>
        <v>61.4</v>
      </c>
      <c r="M41" s="37">
        <f>'[7]R-Existing'!M41</f>
        <v>8854</v>
      </c>
      <c r="N41" s="37">
        <f>'[7]R-Existing'!N41</f>
        <v>0</v>
      </c>
      <c r="O41" s="37">
        <f>'[7]R-Existing'!O41</f>
        <v>2131.11</v>
      </c>
      <c r="P41" s="37">
        <f>'[7]R-Existing'!P41</f>
        <v>61.4</v>
      </c>
      <c r="Q41" s="37">
        <f>'[7]R-Existing'!Q41</f>
        <v>2069.71</v>
      </c>
      <c r="R41" s="37">
        <f>'[7]R-Existing'!R41</f>
        <v>0</v>
      </c>
      <c r="S41" s="37">
        <f>'[7]R-Existing'!S41</f>
        <v>9264.89</v>
      </c>
      <c r="T41" s="37">
        <f>'[7]R-Existing'!T41</f>
        <v>9264.89</v>
      </c>
      <c r="U41" s="37">
        <f>'[7]R-Existing'!U41</f>
        <v>1</v>
      </c>
      <c r="V41" s="37">
        <f>'[7]R-Existing'!V41</f>
        <v>91.337985000000003</v>
      </c>
      <c r="W41" s="37">
        <f>'[7]R-Existing'!W41</f>
        <v>0</v>
      </c>
      <c r="X41" s="37">
        <f>'[7]R-Existing'!X41</f>
        <v>209</v>
      </c>
      <c r="Y41" s="37">
        <f>'[7]R-Existing'!Y41</f>
        <v>0</v>
      </c>
      <c r="Z41" s="37">
        <f>'[7]R-Existing'!Z41</f>
        <v>0</v>
      </c>
      <c r="AA41" s="37">
        <f>'[7]R-Existing'!AA41</f>
        <v>0</v>
      </c>
      <c r="AB41" s="37">
        <f>'[7]R-Existing'!AB41</f>
        <v>0</v>
      </c>
      <c r="AC41" s="37">
        <f>'[7]R-Existing'!AC41</f>
        <v>31</v>
      </c>
      <c r="AD41" s="37">
        <f>'[7]R-Existing'!AD41</f>
        <v>0</v>
      </c>
      <c r="AE41" s="47">
        <f>'[7]R-Existing'!AE41</f>
        <v>9.6699999999999994E-2</v>
      </c>
      <c r="AF41" s="37">
        <f>'[7]R-Existing'!AF41</f>
        <v>29.942234999999993</v>
      </c>
      <c r="AG41" s="37">
        <f>'[7]R-Existing'!AG41</f>
        <v>0</v>
      </c>
      <c r="AH41" s="37">
        <f>'[7]R-Existing'!AH41</f>
        <v>0</v>
      </c>
      <c r="AI41" s="37">
        <f>'[7]R-Existing'!AI41</f>
        <v>5</v>
      </c>
      <c r="AJ41" s="37">
        <f>'[7]R-Existing'!AJ41</f>
        <v>1086.1100000000001</v>
      </c>
      <c r="AK41" s="37">
        <f>'[7]R-Existing'!AK41</f>
        <v>0</v>
      </c>
      <c r="AL41" s="37">
        <f>'[7]R-Existing'!AL41</f>
        <v>0</v>
      </c>
      <c r="AM41" s="37">
        <f>'[7]R-Existing'!AM41</f>
        <v>0</v>
      </c>
      <c r="AN41" s="37">
        <f>'[7]R-Existing'!AN41</f>
        <v>0</v>
      </c>
      <c r="AO41" s="37"/>
      <c r="AP41" s="37"/>
      <c r="AQ41" s="37"/>
      <c r="AR41" s="37"/>
    </row>
    <row r="42" spans="1:44" x14ac:dyDescent="0.2">
      <c r="A42" s="1">
        <f t="shared" si="2"/>
        <v>10</v>
      </c>
      <c r="B42" s="101">
        <f t="shared" si="1"/>
        <v>44135</v>
      </c>
      <c r="C42" s="37">
        <f>'[7]R-Existing'!C42</f>
        <v>17208.850000000002</v>
      </c>
      <c r="D42" s="37">
        <f>'[7]R-Existing'!D42</f>
        <v>1856369.12</v>
      </c>
      <c r="E42" s="37">
        <f>'[7]R-Existing'!E42</f>
        <v>0</v>
      </c>
      <c r="F42" s="37">
        <f>'[7]R-Existing'!F42</f>
        <v>0</v>
      </c>
      <c r="G42" s="37">
        <f>'[7]R-Existing'!G42</f>
        <v>22</v>
      </c>
      <c r="H42" s="37">
        <f>'[7]R-Existing'!H42</f>
        <v>9264.89</v>
      </c>
      <c r="I42" s="37">
        <f>'[7]R-Existing'!I42</f>
        <v>0</v>
      </c>
      <c r="J42" s="37">
        <f>'[7]R-Existing'!J42</f>
        <v>9264.89</v>
      </c>
      <c r="K42" s="37">
        <f>'[7]R-Existing'!K42</f>
        <v>50.19</v>
      </c>
      <c r="L42" s="37">
        <f>'[7]R-Existing'!L42</f>
        <v>50.19</v>
      </c>
      <c r="M42" s="37">
        <f>'[7]R-Existing'!M42</f>
        <v>5396</v>
      </c>
      <c r="N42" s="37">
        <f>'[7]R-Existing'!N42</f>
        <v>0</v>
      </c>
      <c r="O42" s="37">
        <f>'[7]R-Existing'!O42</f>
        <v>1425</v>
      </c>
      <c r="P42" s="37">
        <f>'[7]R-Existing'!P42</f>
        <v>50.19</v>
      </c>
      <c r="Q42" s="37">
        <f>'[7]R-Existing'!Q42</f>
        <v>1374.81</v>
      </c>
      <c r="R42" s="37">
        <f>'[7]R-Existing'!R42</f>
        <v>0</v>
      </c>
      <c r="S42" s="37">
        <f>'[7]R-Existing'!S42</f>
        <v>7890.08</v>
      </c>
      <c r="T42" s="37">
        <f>'[7]R-Existing'!T42</f>
        <v>7890.08</v>
      </c>
      <c r="U42" s="37">
        <f>'[7]R-Existing'!U42</f>
        <v>1</v>
      </c>
      <c r="V42" s="37">
        <f>'[7]R-Existing'!V42</f>
        <v>74.65957191666665</v>
      </c>
      <c r="W42" s="37">
        <f>'[7]R-Existing'!W42</f>
        <v>0</v>
      </c>
      <c r="X42" s="37">
        <f>'[7]R-Existing'!X42</f>
        <v>209</v>
      </c>
      <c r="Y42" s="37">
        <f>'[7]R-Existing'!Y42</f>
        <v>0</v>
      </c>
      <c r="Z42" s="37">
        <f>'[7]R-Existing'!Z42</f>
        <v>0</v>
      </c>
      <c r="AA42" s="37">
        <f>'[7]R-Existing'!AA42</f>
        <v>0</v>
      </c>
      <c r="AB42" s="37">
        <f>'[7]R-Existing'!AB42</f>
        <v>0</v>
      </c>
      <c r="AC42" s="37">
        <f>'[7]R-Existing'!AC42</f>
        <v>19</v>
      </c>
      <c r="AD42" s="37">
        <f>'[7]R-Existing'!AD42</f>
        <v>0</v>
      </c>
      <c r="AE42" s="47">
        <f>'[7]R-Existing'!AE42</f>
        <v>9.6699999999999994E-2</v>
      </c>
      <c r="AF42" s="37">
        <f>'[7]R-Existing'!AF42</f>
        <v>24.47475108333332</v>
      </c>
      <c r="AG42" s="37">
        <f>'[7]R-Existing'!AG42</f>
        <v>0</v>
      </c>
      <c r="AH42" s="37">
        <f>'[7]R-Existing'!AH42</f>
        <v>0</v>
      </c>
      <c r="AI42" s="37">
        <f>'[7]R-Existing'!AI42</f>
        <v>3</v>
      </c>
      <c r="AJ42" s="37">
        <f>'[7]R-Existing'!AJ42</f>
        <v>798</v>
      </c>
      <c r="AK42" s="37">
        <f>'[7]R-Existing'!AK42</f>
        <v>0</v>
      </c>
      <c r="AL42" s="37">
        <f>'[7]R-Existing'!AL42</f>
        <v>0</v>
      </c>
      <c r="AM42" s="37">
        <f>'[7]R-Existing'!AM42</f>
        <v>0</v>
      </c>
      <c r="AN42" s="37">
        <f>'[7]R-Existing'!AN42</f>
        <v>0</v>
      </c>
      <c r="AO42" s="37"/>
      <c r="AP42" s="37"/>
      <c r="AQ42" s="37"/>
      <c r="AR42" s="37"/>
    </row>
    <row r="43" spans="1:44" x14ac:dyDescent="0.2">
      <c r="A43" s="1">
        <f t="shared" si="2"/>
        <v>11</v>
      </c>
      <c r="B43" s="101">
        <f t="shared" si="1"/>
        <v>44165</v>
      </c>
      <c r="C43" s="37">
        <f>'[7]R-Existing'!C43</f>
        <v>10497.909999999998</v>
      </c>
      <c r="D43" s="37">
        <f>'[7]R-Existing'!D43</f>
        <v>1866867.03</v>
      </c>
      <c r="E43" s="37">
        <f>'[7]R-Existing'!E43</f>
        <v>0</v>
      </c>
      <c r="F43" s="37">
        <f>'[7]R-Existing'!F43</f>
        <v>0</v>
      </c>
      <c r="G43" s="37">
        <f>'[7]R-Existing'!G43</f>
        <v>19</v>
      </c>
      <c r="H43" s="37">
        <f>'[7]R-Existing'!H43</f>
        <v>7890.08</v>
      </c>
      <c r="I43" s="37">
        <f>'[7]R-Existing'!I43</f>
        <v>0</v>
      </c>
      <c r="J43" s="37">
        <f>'[7]R-Existing'!J43</f>
        <v>7890.08</v>
      </c>
      <c r="K43" s="37">
        <f>'[7]R-Existing'!K43</f>
        <v>42.739999999999995</v>
      </c>
      <c r="L43" s="37">
        <f>'[7]R-Existing'!L43</f>
        <v>42.739999999999995</v>
      </c>
      <c r="M43" s="37">
        <f>'[7]R-Existing'!M43</f>
        <v>4237</v>
      </c>
      <c r="N43" s="37">
        <f>'[7]R-Existing'!N43</f>
        <v>0</v>
      </c>
      <c r="O43" s="37">
        <f>'[7]R-Existing'!O43</f>
        <v>475</v>
      </c>
      <c r="P43" s="37">
        <f>'[7]R-Existing'!P43</f>
        <v>11.31</v>
      </c>
      <c r="Q43" s="37">
        <f>'[7]R-Existing'!Q43</f>
        <v>463.69</v>
      </c>
      <c r="R43" s="37">
        <f>'[7]R-Existing'!R43</f>
        <v>31.43</v>
      </c>
      <c r="S43" s="37">
        <f>'[7]R-Existing'!S43</f>
        <v>7426.3899999999994</v>
      </c>
      <c r="T43" s="37">
        <f>'[7]R-Existing'!T43</f>
        <v>7457.82</v>
      </c>
      <c r="U43" s="37">
        <f>'[7]R-Existing'!U43</f>
        <v>1</v>
      </c>
      <c r="V43" s="37">
        <f>'[7]R-Existing'!V43</f>
        <v>63.580894666666659</v>
      </c>
      <c r="W43" s="37">
        <f>'[7]R-Existing'!W43</f>
        <v>0</v>
      </c>
      <c r="X43" s="37">
        <f>'[7]R-Existing'!X43</f>
        <v>209</v>
      </c>
      <c r="Y43" s="37">
        <f>'[7]R-Existing'!Y43</f>
        <v>0</v>
      </c>
      <c r="Z43" s="37">
        <f>'[7]R-Existing'!Z43</f>
        <v>0</v>
      </c>
      <c r="AA43" s="37">
        <f>'[7]R-Existing'!AA43</f>
        <v>0</v>
      </c>
      <c r="AB43" s="37">
        <f>'[7]R-Existing'!AB43</f>
        <v>0</v>
      </c>
      <c r="AC43" s="37">
        <f>'[7]R-Existing'!AC43</f>
        <v>18</v>
      </c>
      <c r="AD43" s="37">
        <f>'[7]R-Existing'!AD43</f>
        <v>0</v>
      </c>
      <c r="AE43" s="47">
        <f>'[7]R-Existing'!AE43</f>
        <v>9.6699999999999994E-2</v>
      </c>
      <c r="AF43" s="37">
        <f>'[7]R-Existing'!AF43</f>
        <v>20.842961333333324</v>
      </c>
      <c r="AG43" s="37">
        <f>'[7]R-Existing'!AG43</f>
        <v>0</v>
      </c>
      <c r="AH43" s="37">
        <f>'[7]R-Existing'!AH43</f>
        <v>0</v>
      </c>
      <c r="AI43" s="37">
        <f>'[7]R-Existing'!AI43</f>
        <v>1</v>
      </c>
      <c r="AJ43" s="37">
        <f>'[7]R-Existing'!AJ43</f>
        <v>266</v>
      </c>
      <c r="AK43" s="37">
        <f>'[7]R-Existing'!AK43</f>
        <v>0</v>
      </c>
      <c r="AL43" s="37">
        <f>'[7]R-Existing'!AL43</f>
        <v>0</v>
      </c>
      <c r="AM43" s="37">
        <f>'[7]R-Existing'!AM43</f>
        <v>0</v>
      </c>
      <c r="AN43" s="37">
        <f>'[7]R-Existing'!AN43</f>
        <v>0</v>
      </c>
      <c r="AO43" s="37"/>
      <c r="AP43" s="37"/>
      <c r="AQ43" s="37"/>
      <c r="AR43" s="37"/>
    </row>
    <row r="44" spans="1:44" x14ac:dyDescent="0.2">
      <c r="A44" s="1">
        <f t="shared" si="2"/>
        <v>12</v>
      </c>
      <c r="B44" s="101">
        <f t="shared" si="1"/>
        <v>44196</v>
      </c>
      <c r="C44" s="37">
        <f>'[7]R-Existing'!C44</f>
        <v>9407.7999999999993</v>
      </c>
      <c r="D44" s="37">
        <f>'[7]R-Existing'!D44</f>
        <v>1876274.83</v>
      </c>
      <c r="E44" s="37">
        <f>'[7]R-Existing'!E44</f>
        <v>0</v>
      </c>
      <c r="F44" s="37">
        <f>'[7]R-Existing'!F44</f>
        <v>0</v>
      </c>
      <c r="G44" s="37">
        <f>'[7]R-Existing'!G44</f>
        <v>13</v>
      </c>
      <c r="H44" s="37">
        <f>'[7]R-Existing'!H44</f>
        <v>7426.39</v>
      </c>
      <c r="I44" s="37">
        <f>'[7]R-Existing'!I44</f>
        <v>31.429999999999836</v>
      </c>
      <c r="J44" s="37">
        <f>'[7]R-Existing'!J44</f>
        <v>7457.82</v>
      </c>
      <c r="K44" s="37">
        <f>'[7]R-Existing'!K44</f>
        <v>40.400000000000162</v>
      </c>
      <c r="L44" s="37">
        <f>'[7]R-Existing'!L44</f>
        <v>71.83</v>
      </c>
      <c r="M44" s="37">
        <f>'[7]R-Existing'!M44</f>
        <v>3515</v>
      </c>
      <c r="N44" s="37">
        <f>'[7]R-Existing'!N44</f>
        <v>0</v>
      </c>
      <c r="O44" s="37">
        <f>'[7]R-Existing'!O44</f>
        <v>1425</v>
      </c>
      <c r="P44" s="37">
        <f>'[7]R-Existing'!P44</f>
        <v>71.83</v>
      </c>
      <c r="Q44" s="37">
        <f>'[7]R-Existing'!Q44</f>
        <v>1353.1699999999998</v>
      </c>
      <c r="R44" s="37">
        <f>'[7]R-Existing'!R44</f>
        <v>0</v>
      </c>
      <c r="S44" s="37">
        <f>'[7]R-Existing'!S44</f>
        <v>6073.2199999999993</v>
      </c>
      <c r="T44" s="37">
        <f>'[7]R-Existing'!T44</f>
        <v>6073.2199999999993</v>
      </c>
      <c r="U44" s="37">
        <f>'[7]R-Existing'!U44</f>
        <v>1</v>
      </c>
      <c r="V44" s="37">
        <f>'[7]R-Existing'!V44</f>
        <v>60.097599499999987</v>
      </c>
      <c r="W44" s="37">
        <f>'[7]R-Existing'!W44</f>
        <v>0</v>
      </c>
      <c r="X44" s="37">
        <f>'[7]R-Existing'!X44</f>
        <v>209</v>
      </c>
      <c r="Y44" s="37">
        <f>'[7]R-Existing'!Y44</f>
        <v>0</v>
      </c>
      <c r="Z44" s="37">
        <f>'[7]R-Existing'!Z44</f>
        <v>0</v>
      </c>
      <c r="AA44" s="37">
        <f>'[7]R-Existing'!AA44</f>
        <v>0</v>
      </c>
      <c r="AB44" s="37">
        <f>'[7]R-Existing'!AB44</f>
        <v>0</v>
      </c>
      <c r="AC44" s="37">
        <f>'[7]R-Existing'!AC44</f>
        <v>10</v>
      </c>
      <c r="AD44" s="37">
        <f>'[7]R-Existing'!AD44</f>
        <v>0</v>
      </c>
      <c r="AE44" s="47">
        <f>'[7]R-Existing'!AE44</f>
        <v>9.6699999999999994E-2</v>
      </c>
      <c r="AF44" s="37">
        <f>'[7]R-Existing'!AF44</f>
        <v>19.70107449999999</v>
      </c>
      <c r="AG44" s="37">
        <f>'[7]R-Existing'!AG44</f>
        <v>0</v>
      </c>
      <c r="AH44" s="37">
        <f>'[7]R-Existing'!AH44</f>
        <v>0</v>
      </c>
      <c r="AI44" s="37">
        <f>'[7]R-Existing'!AI44</f>
        <v>3</v>
      </c>
      <c r="AJ44" s="37">
        <f>'[7]R-Existing'!AJ44</f>
        <v>798</v>
      </c>
      <c r="AK44" s="37">
        <f>'[7]R-Existing'!AK44</f>
        <v>0</v>
      </c>
      <c r="AL44" s="37">
        <f>'[7]R-Existing'!AL44</f>
        <v>0</v>
      </c>
      <c r="AM44" s="37">
        <f>'[7]R-Existing'!AM44</f>
        <v>0</v>
      </c>
      <c r="AN44" s="37">
        <f>'[7]R-Existing'!AN44</f>
        <v>0</v>
      </c>
      <c r="AO44" s="37"/>
      <c r="AP44" s="37"/>
      <c r="AQ44" s="37"/>
      <c r="AR44" s="37"/>
    </row>
    <row r="45" spans="1:44" x14ac:dyDescent="0.2">
      <c r="A45" s="1">
        <f t="shared" si="2"/>
        <v>1</v>
      </c>
      <c r="B45" s="101">
        <f t="shared" si="1"/>
        <v>44227</v>
      </c>
      <c r="C45" s="37">
        <f>'[7]R-Existing'!C45</f>
        <v>7867.5000000000009</v>
      </c>
      <c r="D45" s="37">
        <f>'[7]R-Existing'!D45</f>
        <v>1884142.33</v>
      </c>
      <c r="E45" s="37">
        <f>'[7]R-Existing'!E45</f>
        <v>0</v>
      </c>
      <c r="F45" s="37">
        <f>'[7]R-Existing'!F45</f>
        <v>0</v>
      </c>
      <c r="G45" s="37">
        <f>'[7]R-Existing'!G45</f>
        <v>6</v>
      </c>
      <c r="H45" s="37">
        <f>'[7]R-Existing'!H45</f>
        <v>6073.22</v>
      </c>
      <c r="I45" s="37">
        <f>'[7]R-Existing'!I45</f>
        <v>0</v>
      </c>
      <c r="J45" s="37">
        <f>'[7]R-Existing'!J45</f>
        <v>6073.2199999999993</v>
      </c>
      <c r="K45" s="37">
        <f>'[7]R-Existing'!K45</f>
        <v>32.89</v>
      </c>
      <c r="L45" s="37">
        <f>'[7]R-Existing'!L45</f>
        <v>32.89</v>
      </c>
      <c r="M45" s="37">
        <f>'[7]R-Existing'!M45</f>
        <v>1786</v>
      </c>
      <c r="N45" s="37">
        <f>'[7]R-Existing'!N45</f>
        <v>0</v>
      </c>
      <c r="O45" s="37">
        <f>'[7]R-Existing'!O45</f>
        <v>950</v>
      </c>
      <c r="P45" s="37">
        <f>'[7]R-Existing'!P45</f>
        <v>26.619999999999997</v>
      </c>
      <c r="Q45" s="37">
        <f>'[7]R-Existing'!Q45</f>
        <v>923.38</v>
      </c>
      <c r="R45" s="37">
        <f>'[7]R-Existing'!R45</f>
        <v>6.27</v>
      </c>
      <c r="S45" s="37">
        <f>'[7]R-Existing'!S45</f>
        <v>5149.84</v>
      </c>
      <c r="T45" s="37">
        <f>'[7]R-Existing'!T45</f>
        <v>5156.1100000000006</v>
      </c>
      <c r="U45" s="37">
        <f>'[7]R-Existing'!U45</f>
        <v>1</v>
      </c>
      <c r="V45" s="37">
        <f>'[7]R-Existing'!V45</f>
        <v>48.940031166666657</v>
      </c>
      <c r="W45" s="37">
        <f>'[7]R-Existing'!W45</f>
        <v>0</v>
      </c>
      <c r="X45" s="37">
        <f>'[7]R-Existing'!X45</f>
        <v>209</v>
      </c>
      <c r="Y45" s="37">
        <f>'[7]R-Existing'!Y45</f>
        <v>0</v>
      </c>
      <c r="Z45" s="37">
        <f>'[7]R-Existing'!Z45</f>
        <v>0</v>
      </c>
      <c r="AA45" s="37">
        <f>'[7]R-Existing'!AA45</f>
        <v>0</v>
      </c>
      <c r="AB45" s="37">
        <f>'[7]R-Existing'!AB45</f>
        <v>0</v>
      </c>
      <c r="AC45" s="37">
        <f>'[7]R-Existing'!AC45</f>
        <v>4</v>
      </c>
      <c r="AD45" s="37">
        <f>'[7]R-Existing'!AD45</f>
        <v>0</v>
      </c>
      <c r="AE45" s="47">
        <f>'[7]R-Existing'!AE45</f>
        <v>9.6699999999999994E-2</v>
      </c>
      <c r="AF45" s="37">
        <f>'[7]R-Existing'!AF45</f>
        <v>16.043422833333324</v>
      </c>
      <c r="AG45" s="37">
        <f>'[7]R-Existing'!AG45</f>
        <v>0</v>
      </c>
      <c r="AH45" s="37">
        <f>'[7]R-Existing'!AH45</f>
        <v>0</v>
      </c>
      <c r="AI45" s="37">
        <f>'[7]R-Existing'!AI45</f>
        <v>2</v>
      </c>
      <c r="AJ45" s="37">
        <f>'[7]R-Existing'!AJ45</f>
        <v>532</v>
      </c>
      <c r="AK45" s="37">
        <f>'[7]R-Existing'!AK45</f>
        <v>0</v>
      </c>
      <c r="AL45" s="37">
        <f>'[7]R-Existing'!AL45</f>
        <v>0</v>
      </c>
      <c r="AM45" s="37">
        <f>'[7]R-Existing'!AM45</f>
        <v>0</v>
      </c>
      <c r="AN45" s="37">
        <f>'[7]R-Existing'!AN45</f>
        <v>0</v>
      </c>
      <c r="AO45" s="37"/>
      <c r="AP45" s="37"/>
      <c r="AQ45" s="37"/>
      <c r="AR45" s="37"/>
    </row>
    <row r="46" spans="1:44" x14ac:dyDescent="0.2">
      <c r="A46" s="1">
        <f t="shared" si="2"/>
        <v>2</v>
      </c>
      <c r="B46" s="101">
        <f t="shared" si="1"/>
        <v>44255</v>
      </c>
      <c r="C46" s="37">
        <f>'[7]R-Existing'!C46</f>
        <v>8622.7800000000007</v>
      </c>
      <c r="D46" s="37">
        <f>'[7]R-Existing'!D46</f>
        <v>1892765.11</v>
      </c>
      <c r="E46" s="37">
        <f>'[7]R-Existing'!E46</f>
        <v>0</v>
      </c>
      <c r="F46" s="37">
        <f>'[7]R-Existing'!F46</f>
        <v>0</v>
      </c>
      <c r="G46" s="37">
        <f>'[7]R-Existing'!G46</f>
        <v>7</v>
      </c>
      <c r="H46" s="37">
        <f>'[7]R-Existing'!H46</f>
        <v>5149.84</v>
      </c>
      <c r="I46" s="37">
        <f>'[7]R-Existing'!I46</f>
        <v>6.2699999999999818</v>
      </c>
      <c r="J46" s="37">
        <f>'[7]R-Existing'!J46</f>
        <v>5156.1100000000006</v>
      </c>
      <c r="K46" s="37">
        <f>'[7]R-Existing'!K46</f>
        <v>27.930000000000017</v>
      </c>
      <c r="L46" s="37">
        <f>'[7]R-Existing'!L46</f>
        <v>34.200000000000003</v>
      </c>
      <c r="M46" s="37">
        <f>'[7]R-Existing'!M46</f>
        <v>1729</v>
      </c>
      <c r="N46" s="37">
        <f>'[7]R-Existing'!N46</f>
        <v>0</v>
      </c>
      <c r="O46" s="37">
        <f>'[7]R-Existing'!O46</f>
        <v>475</v>
      </c>
      <c r="P46" s="37">
        <f>'[7]R-Existing'!P46</f>
        <v>12.58</v>
      </c>
      <c r="Q46" s="37">
        <f>'[7]R-Existing'!Q46</f>
        <v>462.42</v>
      </c>
      <c r="R46" s="37">
        <f>'[7]R-Existing'!R46</f>
        <v>21.62</v>
      </c>
      <c r="S46" s="37">
        <f>'[7]R-Existing'!S46</f>
        <v>4687.42</v>
      </c>
      <c r="T46" s="37">
        <f>'[7]R-Existing'!T46</f>
        <v>4709.04</v>
      </c>
      <c r="U46" s="37">
        <f>'[7]R-Existing'!U46</f>
        <v>1</v>
      </c>
      <c r="V46" s="37">
        <f>'[7]R-Existing'!V46</f>
        <v>41.549653083333332</v>
      </c>
      <c r="W46" s="37">
        <f>'[7]R-Existing'!W46</f>
        <v>0</v>
      </c>
      <c r="X46" s="37">
        <f>'[7]R-Existing'!X46</f>
        <v>209</v>
      </c>
      <c r="Y46" s="37">
        <f>'[7]R-Existing'!Y46</f>
        <v>0</v>
      </c>
      <c r="Z46" s="37">
        <f>'[7]R-Existing'!Z46</f>
        <v>0</v>
      </c>
      <c r="AA46" s="37">
        <f>'[7]R-Existing'!AA46</f>
        <v>0</v>
      </c>
      <c r="AB46" s="37">
        <f>'[7]R-Existing'!AB46</f>
        <v>0</v>
      </c>
      <c r="AC46" s="37">
        <f>'[7]R-Existing'!AC46</f>
        <v>6</v>
      </c>
      <c r="AD46" s="37">
        <f>'[7]R-Existing'!AD46</f>
        <v>0</v>
      </c>
      <c r="AE46" s="47">
        <f>'[7]R-Existing'!AE46</f>
        <v>9.6699999999999994E-2</v>
      </c>
      <c r="AF46" s="37">
        <f>'[7]R-Existing'!AF46</f>
        <v>13.620723916666662</v>
      </c>
      <c r="AG46" s="37">
        <f>'[7]R-Existing'!AG46</f>
        <v>0</v>
      </c>
      <c r="AH46" s="37">
        <f>'[7]R-Existing'!AH46</f>
        <v>0</v>
      </c>
      <c r="AI46" s="37">
        <f>'[7]R-Existing'!AI46</f>
        <v>1</v>
      </c>
      <c r="AJ46" s="37">
        <f>'[7]R-Existing'!AJ46</f>
        <v>266</v>
      </c>
      <c r="AK46" s="37">
        <f>'[7]R-Existing'!AK46</f>
        <v>0</v>
      </c>
      <c r="AL46" s="37">
        <f>'[7]R-Existing'!AL46</f>
        <v>0</v>
      </c>
      <c r="AM46" s="37">
        <f>'[7]R-Existing'!AM46</f>
        <v>0</v>
      </c>
      <c r="AN46" s="37">
        <f>'[7]R-Existing'!AN46</f>
        <v>0</v>
      </c>
      <c r="AO46" s="37"/>
      <c r="AP46" s="37"/>
      <c r="AQ46" s="37"/>
      <c r="AR46" s="37"/>
    </row>
    <row r="47" spans="1:44" x14ac:dyDescent="0.2">
      <c r="A47" s="1">
        <f t="shared" si="2"/>
        <v>3</v>
      </c>
      <c r="B47" s="101">
        <f t="shared" si="1"/>
        <v>44286</v>
      </c>
      <c r="C47" s="37">
        <f>'[7]R-Existing'!C47</f>
        <v>5482.29</v>
      </c>
      <c r="D47" s="37">
        <f>'[7]R-Existing'!D47</f>
        <v>1898247.4000000001</v>
      </c>
      <c r="E47" s="37">
        <f>'[7]R-Existing'!E47</f>
        <v>0</v>
      </c>
      <c r="F47" s="37">
        <f>'[7]R-Existing'!F47</f>
        <v>0</v>
      </c>
      <c r="G47" s="37">
        <f>'[7]R-Existing'!G47</f>
        <v>1</v>
      </c>
      <c r="H47" s="37">
        <f>'[7]R-Existing'!H47</f>
        <v>3523.49</v>
      </c>
      <c r="I47" s="37">
        <f>'[7]R-Existing'!I47</f>
        <v>15.320000000000164</v>
      </c>
      <c r="J47" s="37">
        <f>'[7]R-Existing'!J47</f>
        <v>3538.8100000000004</v>
      </c>
      <c r="K47" s="37">
        <f>'[7]R-Existing'!K47</f>
        <v>19.169999999999835</v>
      </c>
      <c r="L47" s="37">
        <f>'[7]R-Existing'!L47</f>
        <v>34.49</v>
      </c>
      <c r="M47" s="37">
        <f>'[7]R-Existing'!M47</f>
        <v>209</v>
      </c>
      <c r="N47" s="37">
        <f>'[7]R-Existing'!N47</f>
        <v>0</v>
      </c>
      <c r="O47" s="37">
        <f>'[7]R-Existing'!O47</f>
        <v>0</v>
      </c>
      <c r="P47" s="37">
        <f>'[7]R-Existing'!P47</f>
        <v>0</v>
      </c>
      <c r="Q47" s="37">
        <f>'[7]R-Existing'!Q47</f>
        <v>0</v>
      </c>
      <c r="R47" s="37">
        <f>'[7]R-Existing'!R47</f>
        <v>34.49</v>
      </c>
      <c r="S47" s="37">
        <f>'[7]R-Existing'!S47</f>
        <v>3523.49</v>
      </c>
      <c r="T47" s="37">
        <f>'[7]R-Existing'!T47</f>
        <v>3557.98</v>
      </c>
      <c r="U47" s="37">
        <f>'[7]R-Existing'!U47</f>
        <v>1</v>
      </c>
      <c r="V47" s="37">
        <f>'[7]R-Existing'!V47</f>
        <v>28.516910583333331</v>
      </c>
      <c r="W47" s="37">
        <f>'[7]R-Existing'!W47</f>
        <v>0</v>
      </c>
      <c r="X47" s="37">
        <f>'[7]R-Existing'!X47</f>
        <v>209</v>
      </c>
      <c r="Y47" s="37">
        <f>'[7]R-Existing'!Y47</f>
        <v>0</v>
      </c>
      <c r="Z47" s="37">
        <f>'[7]R-Existing'!Z47</f>
        <v>0</v>
      </c>
      <c r="AA47" s="37">
        <f>'[7]R-Existing'!AA47</f>
        <v>0</v>
      </c>
      <c r="AB47" s="37">
        <f>'[7]R-Existing'!AB47</f>
        <v>0</v>
      </c>
      <c r="AC47" s="37">
        <f>'[7]R-Existing'!AC47</f>
        <v>1</v>
      </c>
      <c r="AD47" s="37">
        <f>'[7]R-Existing'!AD47</f>
        <v>0</v>
      </c>
      <c r="AE47" s="47">
        <f>'[7]R-Existing'!AE47</f>
        <v>9.6699999999999994E-2</v>
      </c>
      <c r="AF47" s="37">
        <f>'[7]R-Existing'!AF47</f>
        <v>9.3483564166666628</v>
      </c>
      <c r="AG47" s="37">
        <f>'[7]R-Existing'!AG47</f>
        <v>0</v>
      </c>
      <c r="AH47" s="37">
        <f>'[7]R-Existing'!AH47</f>
        <v>0</v>
      </c>
      <c r="AI47" s="37">
        <f>'[7]R-Existing'!AI47</f>
        <v>0</v>
      </c>
      <c r="AJ47" s="37">
        <f>'[7]R-Existing'!AJ47</f>
        <v>0</v>
      </c>
      <c r="AK47" s="37">
        <f>'[7]R-Existing'!AK47</f>
        <v>0</v>
      </c>
      <c r="AL47" s="37">
        <f>'[7]R-Existing'!AL47</f>
        <v>0</v>
      </c>
      <c r="AM47" s="37">
        <f>'[7]R-Existing'!AM47</f>
        <v>0</v>
      </c>
      <c r="AN47" s="37">
        <f>'[7]R-Existing'!AN47</f>
        <v>0</v>
      </c>
      <c r="AO47" s="37"/>
      <c r="AP47" s="37"/>
      <c r="AQ47" s="37"/>
      <c r="AR47" s="37"/>
    </row>
    <row r="48" spans="1:44" x14ac:dyDescent="0.2">
      <c r="A48" s="1">
        <f t="shared" si="2"/>
        <v>4</v>
      </c>
      <c r="B48" s="101">
        <f t="shared" si="1"/>
        <v>44316</v>
      </c>
      <c r="C48" s="37">
        <f>'[7]R-Existing'!C48</f>
        <v>5802.74</v>
      </c>
      <c r="D48" s="37">
        <f>'[7]R-Existing'!D48</f>
        <v>1904050.1400000001</v>
      </c>
      <c r="E48" s="37">
        <f>'[7]R-Existing'!E48</f>
        <v>0</v>
      </c>
      <c r="F48" s="37">
        <f>'[7]R-Existing'!F48</f>
        <v>0</v>
      </c>
      <c r="G48" s="37">
        <f>'[7]R-Existing'!G48</f>
        <v>6</v>
      </c>
      <c r="H48" s="37">
        <f>'[7]R-Existing'!H48</f>
        <v>3523.49</v>
      </c>
      <c r="I48" s="37">
        <f>'[7]R-Existing'!I48</f>
        <v>34.489999999999895</v>
      </c>
      <c r="J48" s="37">
        <f>'[7]R-Existing'!J48</f>
        <v>3557.98</v>
      </c>
      <c r="K48" s="37">
        <f>'[7]R-Existing'!K48</f>
        <v>19.270000000000106</v>
      </c>
      <c r="L48" s="37">
        <f>'[7]R-Existing'!L48</f>
        <v>53.760000000000005</v>
      </c>
      <c r="M48" s="37">
        <f>'[7]R-Existing'!M48</f>
        <v>1786</v>
      </c>
      <c r="N48" s="37">
        <f>'[7]R-Existing'!N48</f>
        <v>0</v>
      </c>
      <c r="O48" s="37">
        <f>'[7]R-Existing'!O48</f>
        <v>950</v>
      </c>
      <c r="P48" s="37">
        <f>'[7]R-Existing'!P48</f>
        <v>53.760000000000005</v>
      </c>
      <c r="Q48" s="37">
        <f>'[7]R-Existing'!Q48</f>
        <v>896.24</v>
      </c>
      <c r="R48" s="37">
        <f>'[7]R-Existing'!R48</f>
        <v>0</v>
      </c>
      <c r="S48" s="37">
        <f>'[7]R-Existing'!S48</f>
        <v>2627.25</v>
      </c>
      <c r="T48" s="37">
        <f>'[7]R-Existing'!T48</f>
        <v>2627.25</v>
      </c>
      <c r="U48" s="37">
        <f>'[7]R-Existing'!U48</f>
        <v>1</v>
      </c>
      <c r="V48" s="37">
        <f>'[7]R-Existing'!V48</f>
        <v>28.671388833333328</v>
      </c>
      <c r="W48" s="37">
        <f>'[7]R-Existing'!W48</f>
        <v>0</v>
      </c>
      <c r="X48" s="37">
        <f>'[7]R-Existing'!X48</f>
        <v>209</v>
      </c>
      <c r="Y48" s="37">
        <f>'[7]R-Existing'!Y48</f>
        <v>0</v>
      </c>
      <c r="Z48" s="37">
        <f>'[7]R-Existing'!Z48</f>
        <v>0</v>
      </c>
      <c r="AA48" s="37">
        <f>'[7]R-Existing'!AA48</f>
        <v>0</v>
      </c>
      <c r="AB48" s="37">
        <f>'[7]R-Existing'!AB48</f>
        <v>0</v>
      </c>
      <c r="AC48" s="37">
        <f>'[7]R-Existing'!AC48</f>
        <v>4</v>
      </c>
      <c r="AD48" s="37">
        <f>'[7]R-Existing'!AD48</f>
        <v>0</v>
      </c>
      <c r="AE48" s="47">
        <f>'[7]R-Existing'!AE48</f>
        <v>9.6699999999999994E-2</v>
      </c>
      <c r="AF48" s="37">
        <f>'[7]R-Existing'!AF48</f>
        <v>9.3989971666666623</v>
      </c>
      <c r="AG48" s="37">
        <f>'[7]R-Existing'!AG48</f>
        <v>0</v>
      </c>
      <c r="AH48" s="37">
        <f>'[7]R-Existing'!AH48</f>
        <v>0</v>
      </c>
      <c r="AI48" s="37">
        <f>'[7]R-Existing'!AI48</f>
        <v>2</v>
      </c>
      <c r="AJ48" s="37">
        <f>'[7]R-Existing'!AJ48</f>
        <v>532</v>
      </c>
      <c r="AK48" s="37">
        <f>'[7]R-Existing'!AK48</f>
        <v>0</v>
      </c>
      <c r="AL48" s="37">
        <f>'[7]R-Existing'!AL48</f>
        <v>0</v>
      </c>
      <c r="AM48" s="37">
        <f>'[7]R-Existing'!AM48</f>
        <v>0</v>
      </c>
      <c r="AN48" s="37">
        <f>'[7]R-Existing'!AN48</f>
        <v>0</v>
      </c>
      <c r="AO48" s="37"/>
      <c r="AP48" s="37"/>
      <c r="AQ48" s="37"/>
      <c r="AR48" s="37"/>
    </row>
    <row r="49" spans="1:44" x14ac:dyDescent="0.2">
      <c r="A49" s="1">
        <f t="shared" si="2"/>
        <v>5</v>
      </c>
      <c r="B49" s="101">
        <f t="shared" si="1"/>
        <v>44347</v>
      </c>
      <c r="C49" s="37">
        <f>'[7]R-Existing'!C49</f>
        <v>5881.4500000000007</v>
      </c>
      <c r="D49" s="37">
        <f>'[7]R-Existing'!D49</f>
        <v>1909931.59</v>
      </c>
      <c r="E49" s="37">
        <f>'[7]R-Existing'!E49</f>
        <v>0</v>
      </c>
      <c r="F49" s="37">
        <f>'[7]R-Existing'!F49</f>
        <v>0</v>
      </c>
      <c r="G49" s="37">
        <f>'[7]R-Existing'!G49</f>
        <v>6</v>
      </c>
      <c r="H49" s="37">
        <f>'[7]R-Existing'!H49</f>
        <v>2627.2500000000005</v>
      </c>
      <c r="I49" s="37">
        <f>'[7]R-Existing'!I49</f>
        <v>0</v>
      </c>
      <c r="J49" s="37">
        <f>'[7]R-Existing'!J49</f>
        <v>2627.25</v>
      </c>
      <c r="K49" s="37">
        <f>'[7]R-Existing'!K49</f>
        <v>14.23</v>
      </c>
      <c r="L49" s="37">
        <f>'[7]R-Existing'!L49</f>
        <v>14.23</v>
      </c>
      <c r="M49" s="37">
        <f>'[7]R-Existing'!M49</f>
        <v>1786</v>
      </c>
      <c r="N49" s="37">
        <f>'[7]R-Existing'!N49</f>
        <v>0</v>
      </c>
      <c r="O49" s="37">
        <f>'[7]R-Existing'!O49</f>
        <v>704.6</v>
      </c>
      <c r="P49" s="37">
        <f>'[7]R-Existing'!P49</f>
        <v>14.23</v>
      </c>
      <c r="Q49" s="37">
        <f>'[7]R-Existing'!Q49</f>
        <v>690.37</v>
      </c>
      <c r="R49" s="37">
        <f>'[7]R-Existing'!R49</f>
        <v>0</v>
      </c>
      <c r="S49" s="37">
        <f>'[7]R-Existing'!S49</f>
        <v>1936.88</v>
      </c>
      <c r="T49" s="37">
        <f>'[7]R-Existing'!T49</f>
        <v>1936.88</v>
      </c>
      <c r="U49" s="37">
        <f>'[7]R-Existing'!U49</f>
        <v>1</v>
      </c>
      <c r="V49" s="37">
        <f>'[7]R-Existing'!V49</f>
        <v>21.171256249999999</v>
      </c>
      <c r="W49" s="37">
        <f>'[7]R-Existing'!W49</f>
        <v>0</v>
      </c>
      <c r="X49" s="37">
        <f>'[7]R-Existing'!X49</f>
        <v>209</v>
      </c>
      <c r="Y49" s="37">
        <f>'[7]R-Existing'!Y49</f>
        <v>0</v>
      </c>
      <c r="Z49" s="37">
        <f>'[7]R-Existing'!Z49</f>
        <v>0</v>
      </c>
      <c r="AA49" s="37">
        <f>'[7]R-Existing'!AA49</f>
        <v>0</v>
      </c>
      <c r="AB49" s="37">
        <f>'[7]R-Existing'!AB49</f>
        <v>0</v>
      </c>
      <c r="AC49" s="37">
        <f>'[7]R-Existing'!AC49</f>
        <v>4</v>
      </c>
      <c r="AD49" s="37">
        <f>'[7]R-Existing'!AD49</f>
        <v>0</v>
      </c>
      <c r="AE49" s="47">
        <f>'[7]R-Existing'!AE49</f>
        <v>9.6699999999999994E-2</v>
      </c>
      <c r="AF49" s="37">
        <f>'[7]R-Existing'!AF49</f>
        <v>6.9403187499999968</v>
      </c>
      <c r="AG49" s="37">
        <f>'[7]R-Existing'!AG49</f>
        <v>0</v>
      </c>
      <c r="AH49" s="37">
        <f>'[7]R-Existing'!AH49</f>
        <v>0</v>
      </c>
      <c r="AI49" s="37">
        <f>'[7]R-Existing'!AI49</f>
        <v>2</v>
      </c>
      <c r="AJ49" s="37">
        <f>'[7]R-Existing'!AJ49</f>
        <v>286.60000000000002</v>
      </c>
      <c r="AK49" s="37">
        <f>'[7]R-Existing'!AK49</f>
        <v>0</v>
      </c>
      <c r="AL49" s="37">
        <f>'[7]R-Existing'!AL49</f>
        <v>0</v>
      </c>
      <c r="AM49" s="37">
        <f>'[7]R-Existing'!AM49</f>
        <v>0</v>
      </c>
      <c r="AN49" s="37">
        <f>'[7]R-Existing'!AN49</f>
        <v>0</v>
      </c>
      <c r="AO49" s="37"/>
      <c r="AP49" s="37"/>
      <c r="AQ49" s="37"/>
      <c r="AR49" s="37"/>
    </row>
    <row r="50" spans="1:44" x14ac:dyDescent="0.2">
      <c r="A50" s="1">
        <f t="shared" si="2"/>
        <v>6</v>
      </c>
      <c r="B50" s="101">
        <f t="shared" si="1"/>
        <v>44377</v>
      </c>
      <c r="C50" s="37">
        <f>'[7]R-Existing'!C50</f>
        <v>4984.99</v>
      </c>
      <c r="D50" s="37">
        <f>'[7]R-Existing'!D50</f>
        <v>1914916.58</v>
      </c>
      <c r="E50" s="37">
        <f>'[7]R-Existing'!E50</f>
        <v>0</v>
      </c>
      <c r="F50" s="37">
        <f>'[7]R-Existing'!F50</f>
        <v>0</v>
      </c>
      <c r="G50" s="37">
        <f>'[7]R-Existing'!G50</f>
        <v>3</v>
      </c>
      <c r="H50" s="37">
        <f>'[7]R-Existing'!H50</f>
        <v>1936.8799999999999</v>
      </c>
      <c r="I50" s="37">
        <f>'[7]R-Existing'!I50</f>
        <v>0</v>
      </c>
      <c r="J50" s="37">
        <f>'[7]R-Existing'!J50</f>
        <v>1936.88</v>
      </c>
      <c r="K50" s="37">
        <f>'[7]R-Existing'!K50</f>
        <v>10.49</v>
      </c>
      <c r="L50" s="37">
        <f>'[7]R-Existing'!L50</f>
        <v>10.49</v>
      </c>
      <c r="M50" s="37">
        <f>'[7]R-Existing'!M50</f>
        <v>893</v>
      </c>
      <c r="N50" s="37">
        <f>'[7]R-Existing'!N50</f>
        <v>0</v>
      </c>
      <c r="O50" s="37">
        <f>'[7]R-Existing'!O50</f>
        <v>475</v>
      </c>
      <c r="P50" s="37">
        <f>'[7]R-Existing'!P50</f>
        <v>10.49</v>
      </c>
      <c r="Q50" s="37">
        <f>'[7]R-Existing'!Q50</f>
        <v>464.51</v>
      </c>
      <c r="R50" s="37">
        <f>'[7]R-Existing'!R50</f>
        <v>0</v>
      </c>
      <c r="S50" s="37">
        <f>'[7]R-Existing'!S50</f>
        <v>1472.37</v>
      </c>
      <c r="T50" s="37">
        <f>'[7]R-Existing'!T50</f>
        <v>1472.37</v>
      </c>
      <c r="U50" s="37">
        <f>'[7]R-Existing'!U50</f>
        <v>1</v>
      </c>
      <c r="V50" s="37">
        <f>'[7]R-Existing'!V50</f>
        <v>15.608024666666665</v>
      </c>
      <c r="W50" s="37">
        <f>'[7]R-Existing'!W50</f>
        <v>0</v>
      </c>
      <c r="X50" s="37">
        <f>'[7]R-Existing'!X50</f>
        <v>209</v>
      </c>
      <c r="Y50" s="37">
        <f>'[7]R-Existing'!Y50</f>
        <v>0</v>
      </c>
      <c r="Z50" s="37">
        <f>'[7]R-Existing'!Z50</f>
        <v>0</v>
      </c>
      <c r="AA50" s="37">
        <f>'[7]R-Existing'!AA50</f>
        <v>0</v>
      </c>
      <c r="AB50" s="37">
        <f>'[7]R-Existing'!AB50</f>
        <v>0</v>
      </c>
      <c r="AC50" s="37">
        <f>'[7]R-Existing'!AC50</f>
        <v>2</v>
      </c>
      <c r="AD50" s="37">
        <f>'[7]R-Existing'!AD50</f>
        <v>0</v>
      </c>
      <c r="AE50" s="47">
        <f>'[7]R-Existing'!AE50</f>
        <v>9.6699999999999994E-2</v>
      </c>
      <c r="AF50" s="37">
        <f>'[7]R-Existing'!AF50</f>
        <v>5.1165913333333313</v>
      </c>
      <c r="AG50" s="37">
        <f>'[7]R-Existing'!AG50</f>
        <v>0</v>
      </c>
      <c r="AH50" s="37">
        <f>'[7]R-Existing'!AH50</f>
        <v>0</v>
      </c>
      <c r="AI50" s="37">
        <f>'[7]R-Existing'!AI50</f>
        <v>1</v>
      </c>
      <c r="AJ50" s="37">
        <f>'[7]R-Existing'!AJ50</f>
        <v>266</v>
      </c>
      <c r="AK50" s="37">
        <f>'[7]R-Existing'!AK50</f>
        <v>0</v>
      </c>
      <c r="AL50" s="37">
        <f>'[7]R-Existing'!AL50</f>
        <v>0</v>
      </c>
      <c r="AM50" s="37">
        <f>'[7]R-Existing'!AM50</f>
        <v>0</v>
      </c>
      <c r="AN50" s="37">
        <f>'[7]R-Existing'!AN50</f>
        <v>0</v>
      </c>
      <c r="AO50" s="37"/>
      <c r="AP50" s="37"/>
      <c r="AQ50" s="37"/>
      <c r="AR50" s="37"/>
    </row>
    <row r="51" spans="1:44" x14ac:dyDescent="0.2">
      <c r="A51" s="1">
        <f t="shared" si="2"/>
        <v>7</v>
      </c>
      <c r="B51" s="101">
        <f t="shared" si="1"/>
        <v>44408</v>
      </c>
      <c r="C51" s="37">
        <f>'[7]R-Existing'!C51</f>
        <v>4909.46</v>
      </c>
      <c r="D51" s="37">
        <f>'[7]R-Existing'!D51</f>
        <v>1919826.04</v>
      </c>
      <c r="E51" s="37">
        <f>'[7]R-Existing'!E51</f>
        <v>0</v>
      </c>
      <c r="F51" s="37">
        <f>'[7]R-Existing'!F51</f>
        <v>0</v>
      </c>
      <c r="G51" s="37">
        <f>'[7]R-Existing'!G51</f>
        <v>6</v>
      </c>
      <c r="H51" s="37">
        <f>'[7]R-Existing'!H51</f>
        <v>1472.37</v>
      </c>
      <c r="I51" s="37">
        <f>'[7]R-Existing'!I51</f>
        <v>0</v>
      </c>
      <c r="J51" s="37">
        <f>'[7]R-Existing'!J51</f>
        <v>1472.37</v>
      </c>
      <c r="K51" s="37">
        <f>'[7]R-Existing'!K51</f>
        <v>7.98</v>
      </c>
      <c r="L51" s="37">
        <f>'[7]R-Existing'!L51</f>
        <v>7.98</v>
      </c>
      <c r="M51" s="37">
        <f>'[7]R-Existing'!M51</f>
        <v>1520</v>
      </c>
      <c r="N51" s="37">
        <f>'[7]R-Existing'!N51</f>
        <v>0</v>
      </c>
      <c r="O51" s="37">
        <f>'[7]R-Existing'!O51</f>
        <v>475</v>
      </c>
      <c r="P51" s="37">
        <f>'[7]R-Existing'!P51</f>
        <v>7.98</v>
      </c>
      <c r="Q51" s="37">
        <f>'[7]R-Existing'!Q51</f>
        <v>467.02</v>
      </c>
      <c r="R51" s="37">
        <f>'[7]R-Existing'!R51</f>
        <v>0</v>
      </c>
      <c r="S51" s="37">
        <f>'[7]R-Existing'!S51</f>
        <v>1005.35</v>
      </c>
      <c r="T51" s="37">
        <f>'[7]R-Existing'!T51</f>
        <v>1005.35</v>
      </c>
      <c r="U51" s="37">
        <f>'[7]R-Existing'!U51</f>
        <v>1</v>
      </c>
      <c r="V51" s="37">
        <f>'[7]R-Existing'!V51</f>
        <v>11.864848249999998</v>
      </c>
      <c r="W51" s="37">
        <f>'[7]R-Existing'!W51</f>
        <v>0</v>
      </c>
      <c r="X51" s="37">
        <f>'[7]R-Existing'!X51</f>
        <v>209</v>
      </c>
      <c r="Y51" s="37">
        <f>'[7]R-Existing'!Y51</f>
        <v>0</v>
      </c>
      <c r="Z51" s="37">
        <f>'[7]R-Existing'!Z51</f>
        <v>0</v>
      </c>
      <c r="AA51" s="37">
        <f>'[7]R-Existing'!AA51</f>
        <v>0</v>
      </c>
      <c r="AB51" s="37">
        <f>'[7]R-Existing'!AB51</f>
        <v>0</v>
      </c>
      <c r="AC51" s="37">
        <f>'[7]R-Existing'!AC51</f>
        <v>5</v>
      </c>
      <c r="AD51" s="37">
        <f>'[7]R-Existing'!AD51</f>
        <v>0</v>
      </c>
      <c r="AE51" s="47">
        <f>'[7]R-Existing'!AE51</f>
        <v>9.6699999999999994E-2</v>
      </c>
      <c r="AF51" s="37">
        <f>'[7]R-Existing'!AF51</f>
        <v>3.8895107499999977</v>
      </c>
      <c r="AG51" s="37">
        <f>'[7]R-Existing'!AG51</f>
        <v>0</v>
      </c>
      <c r="AH51" s="37">
        <f>'[7]R-Existing'!AH51</f>
        <v>0</v>
      </c>
      <c r="AI51" s="37">
        <f>'[7]R-Existing'!AI51</f>
        <v>1</v>
      </c>
      <c r="AJ51" s="37">
        <f>'[7]R-Existing'!AJ51</f>
        <v>266</v>
      </c>
      <c r="AK51" s="37">
        <f>'[7]R-Existing'!AK51</f>
        <v>0</v>
      </c>
      <c r="AL51" s="37">
        <f>'[7]R-Existing'!AL51</f>
        <v>0</v>
      </c>
      <c r="AM51" s="37">
        <f>'[7]R-Existing'!AM51</f>
        <v>0</v>
      </c>
      <c r="AN51" s="37">
        <f>'[7]R-Existing'!AN51</f>
        <v>0</v>
      </c>
      <c r="AO51" s="37"/>
      <c r="AP51" s="37"/>
      <c r="AQ51" s="37"/>
      <c r="AR51" s="37"/>
    </row>
    <row r="52" spans="1:44" x14ac:dyDescent="0.2">
      <c r="A52" s="1">
        <f t="shared" si="2"/>
        <v>8</v>
      </c>
      <c r="B52" s="101">
        <f t="shared" si="1"/>
        <v>44439</v>
      </c>
      <c r="C52" s="37">
        <f>'[7]R-Existing'!C52</f>
        <v>4315.83</v>
      </c>
      <c r="D52" s="37">
        <f>'[7]R-Existing'!D52</f>
        <v>1924141.87</v>
      </c>
      <c r="E52" s="37">
        <f>'[7]R-Existing'!E52</f>
        <v>0</v>
      </c>
      <c r="F52" s="37">
        <f>'[7]R-Existing'!F52</f>
        <v>0</v>
      </c>
      <c r="G52" s="37">
        <f>'[7]R-Existing'!G52</f>
        <v>4</v>
      </c>
      <c r="H52" s="37">
        <f>'[7]R-Existing'!H52</f>
        <v>1005.3499999999999</v>
      </c>
      <c r="I52" s="37">
        <f>'[7]R-Existing'!I52</f>
        <v>0</v>
      </c>
      <c r="J52" s="37">
        <f>'[7]R-Existing'!J52</f>
        <v>1005.35</v>
      </c>
      <c r="K52" s="37">
        <f>'[7]R-Existing'!K52</f>
        <v>5.45</v>
      </c>
      <c r="L52" s="37">
        <f>'[7]R-Existing'!L52</f>
        <v>5.45</v>
      </c>
      <c r="M52" s="37">
        <f>'[7]R-Existing'!M52</f>
        <v>1102</v>
      </c>
      <c r="N52" s="37">
        <f>'[7]R-Existing'!N52</f>
        <v>0</v>
      </c>
      <c r="O52" s="37">
        <f>'[7]R-Existing'!O52</f>
        <v>475</v>
      </c>
      <c r="P52" s="37">
        <f>'[7]R-Existing'!P52</f>
        <v>5.45</v>
      </c>
      <c r="Q52" s="37">
        <f>'[7]R-Existing'!Q52</f>
        <v>469.55</v>
      </c>
      <c r="R52" s="37">
        <f>'[7]R-Existing'!R52</f>
        <v>0</v>
      </c>
      <c r="S52" s="37">
        <f>'[7]R-Existing'!S52</f>
        <v>535.79999999999995</v>
      </c>
      <c r="T52" s="37">
        <f>'[7]R-Existing'!T52</f>
        <v>535.79999999999995</v>
      </c>
      <c r="U52" s="37">
        <f>'[7]R-Existing'!U52</f>
        <v>1</v>
      </c>
      <c r="V52" s="37">
        <f>'[7]R-Existing'!V52</f>
        <v>8.1014454166666656</v>
      </c>
      <c r="W52" s="37">
        <f>'[7]R-Existing'!W52</f>
        <v>0</v>
      </c>
      <c r="X52" s="37">
        <f>'[7]R-Existing'!X52</f>
        <v>209</v>
      </c>
      <c r="Y52" s="37">
        <f>'[7]R-Existing'!Y52</f>
        <v>0</v>
      </c>
      <c r="Z52" s="37">
        <f>'[7]R-Existing'!Z52</f>
        <v>0</v>
      </c>
      <c r="AA52" s="37">
        <f>'[7]R-Existing'!AA52</f>
        <v>0</v>
      </c>
      <c r="AB52" s="37">
        <f>'[7]R-Existing'!AB52</f>
        <v>0</v>
      </c>
      <c r="AC52" s="37">
        <f>'[7]R-Existing'!AC52</f>
        <v>3</v>
      </c>
      <c r="AD52" s="37">
        <f>'[7]R-Existing'!AD52</f>
        <v>0</v>
      </c>
      <c r="AE52" s="47">
        <f>'[7]R-Existing'!AE52</f>
        <v>9.6699999999999994E-2</v>
      </c>
      <c r="AF52" s="37">
        <f>'[7]R-Existing'!AF52</f>
        <v>2.6557995833333323</v>
      </c>
      <c r="AG52" s="37">
        <f>'[7]R-Existing'!AG52</f>
        <v>0</v>
      </c>
      <c r="AH52" s="37">
        <f>'[7]R-Existing'!AH52</f>
        <v>0</v>
      </c>
      <c r="AI52" s="37">
        <f>'[7]R-Existing'!AI52</f>
        <v>1</v>
      </c>
      <c r="AJ52" s="37">
        <f>'[7]R-Existing'!AJ52</f>
        <v>266</v>
      </c>
      <c r="AK52" s="37">
        <f>'[7]R-Existing'!AK52</f>
        <v>0</v>
      </c>
      <c r="AL52" s="37">
        <f>'[7]R-Existing'!AL52</f>
        <v>0</v>
      </c>
      <c r="AM52" s="37">
        <f>'[7]R-Existing'!AM52</f>
        <v>0</v>
      </c>
      <c r="AN52" s="37">
        <f>'[7]R-Existing'!AN52</f>
        <v>0</v>
      </c>
      <c r="AO52" s="37"/>
      <c r="AP52" s="37"/>
      <c r="AQ52" s="37"/>
      <c r="AR52" s="37"/>
    </row>
    <row r="53" spans="1:44" x14ac:dyDescent="0.2">
      <c r="A53" s="1">
        <f t="shared" si="2"/>
        <v>9</v>
      </c>
      <c r="B53" s="101">
        <f t="shared" si="1"/>
        <v>44469</v>
      </c>
      <c r="C53" s="37">
        <f>'[7]R-Existing'!C53</f>
        <v>3109.52</v>
      </c>
      <c r="D53" s="37">
        <f>'[7]R-Existing'!D53</f>
        <v>1927251.3900000001</v>
      </c>
      <c r="E53" s="37">
        <f>'[7]R-Existing'!E53</f>
        <v>0</v>
      </c>
      <c r="F53" s="37">
        <f>'[7]R-Existing'!F53</f>
        <v>0</v>
      </c>
      <c r="G53" s="37">
        <f>'[7]R-Existing'!G53</f>
        <v>4</v>
      </c>
      <c r="H53" s="37">
        <f>'[7]R-Existing'!H53</f>
        <v>535.80000000000007</v>
      </c>
      <c r="I53" s="37">
        <f>'[7]R-Existing'!I53</f>
        <v>0</v>
      </c>
      <c r="J53" s="37">
        <f>'[7]R-Existing'!J53</f>
        <v>535.79999999999995</v>
      </c>
      <c r="K53" s="37">
        <f>'[7]R-Existing'!K53</f>
        <v>2.9</v>
      </c>
      <c r="L53" s="37">
        <f>'[7]R-Existing'!L53</f>
        <v>2.9</v>
      </c>
      <c r="M53" s="37">
        <f>'[7]R-Existing'!M53</f>
        <v>1102</v>
      </c>
      <c r="N53" s="37">
        <f>'[7]R-Existing'!N53</f>
        <v>0</v>
      </c>
      <c r="O53" s="37">
        <f>'[7]R-Existing'!O53</f>
        <v>475</v>
      </c>
      <c r="P53" s="37">
        <f>'[7]R-Existing'!P53</f>
        <v>2.9</v>
      </c>
      <c r="Q53" s="37">
        <f>'[7]R-Existing'!Q53</f>
        <v>472.1</v>
      </c>
      <c r="R53" s="37">
        <f>'[7]R-Existing'!R53</f>
        <v>0</v>
      </c>
      <c r="S53" s="37">
        <f>'[7]R-Existing'!S53</f>
        <v>63.7</v>
      </c>
      <c r="T53" s="37">
        <f>'[7]R-Existing'!T53</f>
        <v>63.7</v>
      </c>
      <c r="U53" s="37">
        <f>'[7]R-Existing'!U53</f>
        <v>1</v>
      </c>
      <c r="V53" s="37">
        <f>'[7]R-Existing'!V53</f>
        <v>4.3176549999999994</v>
      </c>
      <c r="W53" s="37">
        <f>'[7]R-Existing'!W53</f>
        <v>0</v>
      </c>
      <c r="X53" s="37">
        <f>'[7]R-Existing'!X53</f>
        <v>209</v>
      </c>
      <c r="Y53" s="37">
        <f>'[7]R-Existing'!Y53</f>
        <v>0</v>
      </c>
      <c r="Z53" s="37">
        <f>'[7]R-Existing'!Z53</f>
        <v>0</v>
      </c>
      <c r="AA53" s="37">
        <f>'[7]R-Existing'!AA53</f>
        <v>0</v>
      </c>
      <c r="AB53" s="37">
        <f>'[7]R-Existing'!AB53</f>
        <v>0</v>
      </c>
      <c r="AC53" s="37">
        <f>'[7]R-Existing'!AC53</f>
        <v>3</v>
      </c>
      <c r="AD53" s="37">
        <f>'[7]R-Existing'!AD53</f>
        <v>0</v>
      </c>
      <c r="AE53" s="47">
        <f>'[7]R-Existing'!AE53</f>
        <v>9.6699999999999994E-2</v>
      </c>
      <c r="AF53" s="37">
        <f>'[7]R-Existing'!AF53</f>
        <v>1.4154049999999991</v>
      </c>
      <c r="AG53" s="37">
        <f>'[7]R-Existing'!AG53</f>
        <v>0</v>
      </c>
      <c r="AH53" s="37">
        <f>'[7]R-Existing'!AH53</f>
        <v>0</v>
      </c>
      <c r="AI53" s="37">
        <f>'[7]R-Existing'!AI53</f>
        <v>1</v>
      </c>
      <c r="AJ53" s="37">
        <f>'[7]R-Existing'!AJ53</f>
        <v>266</v>
      </c>
      <c r="AK53" s="37">
        <f>'[7]R-Existing'!AK53</f>
        <v>0</v>
      </c>
      <c r="AL53" s="37">
        <f>'[7]R-Existing'!AL53</f>
        <v>0</v>
      </c>
      <c r="AM53" s="37">
        <f>'[7]R-Existing'!AM53</f>
        <v>0</v>
      </c>
      <c r="AN53" s="37">
        <f>'[7]R-Existing'!AN53</f>
        <v>0</v>
      </c>
      <c r="AO53" s="37"/>
      <c r="AP53" s="37"/>
      <c r="AQ53" s="37"/>
      <c r="AR53" s="37"/>
    </row>
    <row r="54" spans="1:44" x14ac:dyDescent="0.2">
      <c r="A54" s="1">
        <f t="shared" si="2"/>
        <v>10</v>
      </c>
      <c r="B54" s="101">
        <f t="shared" si="1"/>
        <v>44500</v>
      </c>
      <c r="C54" s="37">
        <f>'[7]R-Existing'!C54</f>
        <v>2641.17</v>
      </c>
      <c r="D54" s="37">
        <f>'[7]R-Existing'!D54</f>
        <v>1929892.56</v>
      </c>
      <c r="E54" s="37">
        <f>'[7]R-Existing'!E54</f>
        <v>0</v>
      </c>
      <c r="F54" s="37">
        <f>'[7]R-Existing'!F54</f>
        <v>0</v>
      </c>
      <c r="G54" s="37">
        <f>'[7]R-Existing'!G54</f>
        <v>3</v>
      </c>
      <c r="H54" s="37">
        <f>'[7]R-Existing'!H54</f>
        <v>63.7</v>
      </c>
      <c r="I54" s="37">
        <f>'[7]R-Existing'!I54</f>
        <v>0</v>
      </c>
      <c r="J54" s="37">
        <f>'[7]R-Existing'!J54</f>
        <v>63.7</v>
      </c>
      <c r="K54" s="37">
        <f>'[7]R-Existing'!K54</f>
        <v>0.35</v>
      </c>
      <c r="L54" s="37">
        <f>'[7]R-Existing'!L54</f>
        <v>0.35</v>
      </c>
      <c r="M54" s="37">
        <f>'[7]R-Existing'!M54</f>
        <v>893</v>
      </c>
      <c r="N54" s="37">
        <f>'[7]R-Existing'!N54</f>
        <v>0</v>
      </c>
      <c r="O54" s="37">
        <f>'[7]R-Existing'!O54</f>
        <v>64.05</v>
      </c>
      <c r="P54" s="37">
        <f>'[7]R-Existing'!P54</f>
        <v>0.35</v>
      </c>
      <c r="Q54" s="37">
        <f>'[7]R-Existing'!Q54</f>
        <v>63.7</v>
      </c>
      <c r="R54" s="37">
        <f>'[7]R-Existing'!R54</f>
        <v>0</v>
      </c>
      <c r="S54" s="37">
        <f>'[7]R-Existing'!S54</f>
        <v>0</v>
      </c>
      <c r="T54" s="37">
        <f>'[7]R-Existing'!T54</f>
        <v>0</v>
      </c>
      <c r="U54" s="37">
        <f>'[7]R-Existing'!U54</f>
        <v>1</v>
      </c>
      <c r="V54" s="37">
        <f>'[7]R-Existing'!V54</f>
        <v>0.5133158333333333</v>
      </c>
      <c r="W54" s="37">
        <f>'[7]R-Existing'!W54</f>
        <v>0</v>
      </c>
      <c r="X54" s="37">
        <f>'[7]R-Existing'!X54</f>
        <v>209</v>
      </c>
      <c r="Y54" s="37">
        <f>'[7]R-Existing'!Y54</f>
        <v>0</v>
      </c>
      <c r="Z54" s="37">
        <f>'[7]R-Existing'!Z54</f>
        <v>0</v>
      </c>
      <c r="AA54" s="37">
        <f>'[7]R-Existing'!AA54</f>
        <v>0</v>
      </c>
      <c r="AB54" s="37">
        <f>'[7]R-Existing'!AB54</f>
        <v>0</v>
      </c>
      <c r="AC54" s="37">
        <f>'[7]R-Existing'!AC54</f>
        <v>2</v>
      </c>
      <c r="AD54" s="37">
        <f>'[7]R-Existing'!AD54</f>
        <v>0</v>
      </c>
      <c r="AE54" s="47">
        <f>'[7]R-Existing'!AE54</f>
        <v>9.6699999999999994E-2</v>
      </c>
      <c r="AF54" s="37">
        <f>'[7]R-Existing'!AF54</f>
        <v>0.16827416666666659</v>
      </c>
      <c r="AG54" s="37">
        <f>'[7]R-Existing'!AG54</f>
        <v>0</v>
      </c>
      <c r="AH54" s="37">
        <f>'[7]R-Existing'!AH54</f>
        <v>0</v>
      </c>
      <c r="AI54" s="37">
        <f>'[7]R-Existing'!AI54</f>
        <v>1</v>
      </c>
      <c r="AJ54" s="37">
        <f>'[7]R-Existing'!AJ54</f>
        <v>0</v>
      </c>
      <c r="AK54" s="37">
        <f>'[7]R-Existing'!AK54</f>
        <v>0</v>
      </c>
      <c r="AL54" s="37">
        <f>'[7]R-Existing'!AL54</f>
        <v>0</v>
      </c>
      <c r="AM54" s="37">
        <f>'[7]R-Existing'!AM54</f>
        <v>0</v>
      </c>
      <c r="AN54" s="37">
        <f>'[7]R-Existing'!AN54</f>
        <v>0</v>
      </c>
      <c r="AO54" s="37"/>
      <c r="AP54" s="37"/>
      <c r="AQ54" s="37"/>
      <c r="AR54" s="37"/>
    </row>
    <row r="55" spans="1:44" x14ac:dyDescent="0.2">
      <c r="A55" s="1">
        <f t="shared" si="2"/>
        <v>11</v>
      </c>
      <c r="B55" s="101">
        <f t="shared" si="1"/>
        <v>44530</v>
      </c>
      <c r="C55" s="37">
        <f>'[7]R-Existing'!C55</f>
        <v>1777.98</v>
      </c>
      <c r="D55" s="37">
        <f>'[7]R-Existing'!D55</f>
        <v>1931670.54</v>
      </c>
      <c r="E55" s="37">
        <f>'[7]R-Existing'!E55</f>
        <v>0</v>
      </c>
      <c r="F55" s="37">
        <f>'[7]R-Existing'!F55</f>
        <v>0</v>
      </c>
      <c r="G55" s="37">
        <f>'[7]R-Existing'!G55</f>
        <v>3</v>
      </c>
      <c r="H55" s="37">
        <f>'[7]R-Existing'!H55</f>
        <v>0</v>
      </c>
      <c r="I55" s="37">
        <f>'[7]R-Existing'!I55</f>
        <v>0</v>
      </c>
      <c r="J55" s="37">
        <f>'[7]R-Existing'!J55</f>
        <v>0</v>
      </c>
      <c r="K55" s="37">
        <f>'[7]R-Existing'!K55</f>
        <v>0</v>
      </c>
      <c r="L55" s="37">
        <f>'[7]R-Existing'!L55</f>
        <v>0</v>
      </c>
      <c r="M55" s="37">
        <f>'[7]R-Existing'!M55</f>
        <v>627</v>
      </c>
      <c r="N55" s="37">
        <f>'[7]R-Existing'!N55</f>
        <v>0</v>
      </c>
      <c r="O55" s="37">
        <f>'[7]R-Existing'!O55</f>
        <v>0</v>
      </c>
      <c r="P55" s="37">
        <f>'[7]R-Existing'!P55</f>
        <v>0</v>
      </c>
      <c r="Q55" s="37">
        <f>'[7]R-Existing'!Q55</f>
        <v>0</v>
      </c>
      <c r="R55" s="37">
        <f>'[7]R-Existing'!R55</f>
        <v>0</v>
      </c>
      <c r="S55" s="37">
        <f>'[7]R-Existing'!S55</f>
        <v>0</v>
      </c>
      <c r="T55" s="37">
        <f>'[7]R-Existing'!T55</f>
        <v>0</v>
      </c>
      <c r="U55" s="37">
        <f>'[7]R-Existing'!U55</f>
        <v>1</v>
      </c>
      <c r="V55" s="37">
        <f>'[7]R-Existing'!V55</f>
        <v>0</v>
      </c>
      <c r="W55" s="37">
        <f>'[7]R-Existing'!W55</f>
        <v>0</v>
      </c>
      <c r="X55" s="37">
        <f>'[7]R-Existing'!X55</f>
        <v>209</v>
      </c>
      <c r="Y55" s="37">
        <f>'[7]R-Existing'!Y55</f>
        <v>0</v>
      </c>
      <c r="Z55" s="37">
        <f>'[7]R-Existing'!Z55</f>
        <v>0</v>
      </c>
      <c r="AA55" s="37">
        <f>'[7]R-Existing'!AA55</f>
        <v>0</v>
      </c>
      <c r="AB55" s="37">
        <f>'[7]R-Existing'!AB55</f>
        <v>0</v>
      </c>
      <c r="AC55" s="37">
        <f>'[7]R-Existing'!AC55</f>
        <v>3</v>
      </c>
      <c r="AD55" s="37">
        <f>'[7]R-Existing'!AD55</f>
        <v>0</v>
      </c>
      <c r="AE55" s="47">
        <f>'[7]R-Existing'!AE55</f>
        <v>9.6699999999999994E-2</v>
      </c>
      <c r="AF55" s="37">
        <f>'[7]R-Existing'!AF55</f>
        <v>0</v>
      </c>
      <c r="AG55" s="37">
        <f>'[7]R-Existing'!AG55</f>
        <v>0</v>
      </c>
      <c r="AH55" s="37">
        <f>'[7]R-Existing'!AH55</f>
        <v>0</v>
      </c>
      <c r="AI55" s="37">
        <f>'[7]R-Existing'!AI55</f>
        <v>0</v>
      </c>
      <c r="AJ55" s="37">
        <f>'[7]R-Existing'!AJ55</f>
        <v>0</v>
      </c>
      <c r="AK55" s="37">
        <f>'[7]R-Existing'!AK55</f>
        <v>0</v>
      </c>
      <c r="AL55" s="37">
        <f>'[7]R-Existing'!AL55</f>
        <v>0</v>
      </c>
      <c r="AM55" s="37">
        <f>'[7]R-Existing'!AM55</f>
        <v>0</v>
      </c>
      <c r="AN55" s="37">
        <f>'[7]R-Existing'!AN55</f>
        <v>0</v>
      </c>
      <c r="AO55" s="37"/>
      <c r="AP55" s="37"/>
      <c r="AQ55" s="37"/>
      <c r="AR55" s="37"/>
    </row>
    <row r="56" spans="1:44" x14ac:dyDescent="0.2">
      <c r="A56" s="1">
        <f t="shared" si="2"/>
        <v>12</v>
      </c>
      <c r="B56" s="101">
        <f t="shared" si="1"/>
        <v>44561</v>
      </c>
      <c r="C56" s="37">
        <f>'[7]R-Existing'!C56</f>
        <v>1129.8399999999999</v>
      </c>
      <c r="D56" s="37">
        <f>'[7]R-Existing'!D56</f>
        <v>1932800.3800000001</v>
      </c>
      <c r="E56" s="37">
        <f>'[7]R-Existing'!E56</f>
        <v>0</v>
      </c>
      <c r="F56" s="37">
        <f>'[7]R-Existing'!F56</f>
        <v>0</v>
      </c>
      <c r="G56" s="37">
        <f>'[7]R-Existing'!G56</f>
        <v>2</v>
      </c>
      <c r="H56" s="37">
        <f>'[7]R-Existing'!H56</f>
        <v>0</v>
      </c>
      <c r="I56" s="37">
        <f>'[7]R-Existing'!I56</f>
        <v>0</v>
      </c>
      <c r="J56" s="37">
        <f>'[7]R-Existing'!J56</f>
        <v>0</v>
      </c>
      <c r="K56" s="37">
        <f>'[7]R-Existing'!K56</f>
        <v>0</v>
      </c>
      <c r="L56" s="37">
        <f>'[7]R-Existing'!L56</f>
        <v>0</v>
      </c>
      <c r="M56" s="37">
        <f>'[7]R-Existing'!M56</f>
        <v>418</v>
      </c>
      <c r="N56" s="37">
        <f>'[7]R-Existing'!N56</f>
        <v>0</v>
      </c>
      <c r="O56" s="37">
        <f>'[7]R-Existing'!O56</f>
        <v>0</v>
      </c>
      <c r="P56" s="37">
        <f>'[7]R-Existing'!P56</f>
        <v>0</v>
      </c>
      <c r="Q56" s="37">
        <f>'[7]R-Existing'!Q56</f>
        <v>0</v>
      </c>
      <c r="R56" s="37">
        <f>'[7]R-Existing'!R56</f>
        <v>0</v>
      </c>
      <c r="S56" s="37">
        <f>'[7]R-Existing'!S56</f>
        <v>0</v>
      </c>
      <c r="T56" s="37">
        <f>'[7]R-Existing'!T56</f>
        <v>0</v>
      </c>
      <c r="U56" s="37">
        <f>'[7]R-Existing'!U56</f>
        <v>1</v>
      </c>
      <c r="V56" s="37">
        <f>'[7]R-Existing'!V56</f>
        <v>0</v>
      </c>
      <c r="W56" s="37">
        <f>'[7]R-Existing'!W56</f>
        <v>0</v>
      </c>
      <c r="X56" s="37">
        <f>'[7]R-Existing'!X56</f>
        <v>209</v>
      </c>
      <c r="Y56" s="37">
        <f>'[7]R-Existing'!Y56</f>
        <v>0</v>
      </c>
      <c r="Z56" s="37">
        <f>'[7]R-Existing'!Z56</f>
        <v>0</v>
      </c>
      <c r="AA56" s="37">
        <f>'[7]R-Existing'!AA56</f>
        <v>0</v>
      </c>
      <c r="AB56" s="37">
        <f>'[7]R-Existing'!AB56</f>
        <v>0</v>
      </c>
      <c r="AC56" s="37">
        <f>'[7]R-Existing'!AC56</f>
        <v>2</v>
      </c>
      <c r="AD56" s="37">
        <f>'[7]R-Existing'!AD56</f>
        <v>0</v>
      </c>
      <c r="AE56" s="47">
        <f>'[7]R-Existing'!AE56</f>
        <v>9.6699999999999994E-2</v>
      </c>
      <c r="AF56" s="37">
        <f>'[7]R-Existing'!AF56</f>
        <v>0</v>
      </c>
      <c r="AG56" s="37">
        <f>'[7]R-Existing'!AG56</f>
        <v>0</v>
      </c>
      <c r="AH56" s="37">
        <f>'[7]R-Existing'!AH56</f>
        <v>0</v>
      </c>
      <c r="AI56" s="37">
        <f>'[7]R-Existing'!AI56</f>
        <v>0</v>
      </c>
      <c r="AJ56" s="37">
        <f>'[7]R-Existing'!AJ56</f>
        <v>0</v>
      </c>
      <c r="AK56" s="37">
        <f>'[7]R-Existing'!AK56</f>
        <v>0</v>
      </c>
      <c r="AL56" s="37">
        <f>'[7]R-Existing'!AL56</f>
        <v>0</v>
      </c>
      <c r="AM56" s="37">
        <f>'[7]R-Existing'!AM56</f>
        <v>0</v>
      </c>
      <c r="AN56" s="37">
        <f>'[7]R-Existing'!AN56</f>
        <v>0</v>
      </c>
      <c r="AO56" s="37"/>
      <c r="AP56" s="37"/>
      <c r="AQ56" s="37"/>
      <c r="AR56" s="37"/>
    </row>
    <row r="57" spans="1:44" x14ac:dyDescent="0.2">
      <c r="A57" s="1">
        <f t="shared" si="2"/>
        <v>1</v>
      </c>
      <c r="B57" s="101">
        <f t="shared" si="1"/>
        <v>44592</v>
      </c>
      <c r="C57" s="37">
        <f>'[7]R-Existing'!C57</f>
        <v>282.94</v>
      </c>
      <c r="D57" s="37">
        <f>'[7]R-Existing'!D57</f>
        <v>1933083.32</v>
      </c>
      <c r="E57" s="37">
        <f>'[7]R-Existing'!E57</f>
        <v>0</v>
      </c>
      <c r="F57" s="37">
        <f>'[7]R-Existing'!F57</f>
        <v>0</v>
      </c>
      <c r="G57" s="37">
        <f>'[7]R-Existing'!G57</f>
        <v>0</v>
      </c>
      <c r="H57" s="37">
        <f>'[7]R-Existing'!H57</f>
        <v>0</v>
      </c>
      <c r="I57" s="37">
        <f>'[7]R-Existing'!I57</f>
        <v>0</v>
      </c>
      <c r="J57" s="37">
        <f>'[7]R-Existing'!J57</f>
        <v>0</v>
      </c>
      <c r="K57" s="37">
        <f>'[7]R-Existing'!K57</f>
        <v>0</v>
      </c>
      <c r="L57" s="37">
        <f>'[7]R-Existing'!L57</f>
        <v>0</v>
      </c>
      <c r="M57" s="37">
        <f>'[7]R-Existing'!M57</f>
        <v>0</v>
      </c>
      <c r="N57" s="37">
        <f>'[7]R-Existing'!N57</f>
        <v>0</v>
      </c>
      <c r="O57" s="37">
        <f>'[7]R-Existing'!O57</f>
        <v>0</v>
      </c>
      <c r="P57" s="37">
        <f>'[7]R-Existing'!P57</f>
        <v>0</v>
      </c>
      <c r="Q57" s="37">
        <f>'[7]R-Existing'!Q57</f>
        <v>0</v>
      </c>
      <c r="R57" s="37">
        <f>'[7]R-Existing'!R57</f>
        <v>0</v>
      </c>
      <c r="S57" s="37">
        <f>'[7]R-Existing'!S57</f>
        <v>0</v>
      </c>
      <c r="T57" s="37">
        <f>'[7]R-Existing'!T57</f>
        <v>0</v>
      </c>
      <c r="U57" s="37">
        <f>'[7]R-Existing'!U57</f>
        <v>1</v>
      </c>
      <c r="V57" s="37">
        <f>'[7]R-Existing'!V57</f>
        <v>0</v>
      </c>
      <c r="W57" s="37">
        <f>'[7]R-Existing'!W57</f>
        <v>0</v>
      </c>
      <c r="X57" s="37">
        <f>'[7]R-Existing'!X57</f>
        <v>209</v>
      </c>
      <c r="Y57" s="37">
        <f>'[7]R-Existing'!Y57</f>
        <v>0</v>
      </c>
      <c r="Z57" s="37">
        <f>'[7]R-Existing'!Z57</f>
        <v>0</v>
      </c>
      <c r="AA57" s="37">
        <f>'[7]R-Existing'!AA57</f>
        <v>0</v>
      </c>
      <c r="AB57" s="37">
        <f>'[7]R-Existing'!AB57</f>
        <v>0</v>
      </c>
      <c r="AC57" s="37">
        <f>'[7]R-Existing'!AC57</f>
        <v>0</v>
      </c>
      <c r="AD57" s="37">
        <f>'[7]R-Existing'!AD57</f>
        <v>0</v>
      </c>
      <c r="AE57" s="47">
        <f>'[7]R-Existing'!AE57</f>
        <v>9.6699999999999994E-2</v>
      </c>
      <c r="AF57" s="37">
        <f>'[7]R-Existing'!AF57</f>
        <v>0</v>
      </c>
      <c r="AG57" s="37">
        <f>'[7]R-Existing'!AG57</f>
        <v>0</v>
      </c>
      <c r="AH57" s="37">
        <f>'[7]R-Existing'!AH57</f>
        <v>0</v>
      </c>
      <c r="AI57" s="37">
        <f>'[7]R-Existing'!AI57</f>
        <v>0</v>
      </c>
      <c r="AJ57" s="37">
        <f>'[7]R-Existing'!AJ57</f>
        <v>0</v>
      </c>
      <c r="AK57" s="37">
        <f>'[7]R-Existing'!AK57</f>
        <v>0</v>
      </c>
      <c r="AL57" s="37">
        <f>'[7]R-Existing'!AL57</f>
        <v>0</v>
      </c>
      <c r="AM57" s="37">
        <f>'[7]R-Existing'!AM57</f>
        <v>0</v>
      </c>
      <c r="AN57" s="37">
        <f>'[7]R-Existing'!AN57</f>
        <v>0</v>
      </c>
      <c r="AO57" s="37"/>
      <c r="AP57" s="37"/>
      <c r="AQ57" s="37"/>
      <c r="AR57" s="37"/>
    </row>
    <row r="58" spans="1:44" x14ac:dyDescent="0.2">
      <c r="A58" s="1">
        <f t="shared" si="2"/>
        <v>2</v>
      </c>
      <c r="B58" s="101">
        <f t="shared" si="1"/>
        <v>44620</v>
      </c>
      <c r="C58" s="37">
        <f>'[7]R-Existing'!C58</f>
        <v>321.19</v>
      </c>
      <c r="D58" s="37">
        <f>'[7]R-Existing'!D58</f>
        <v>1933404.51</v>
      </c>
      <c r="E58" s="37">
        <f>'[7]R-Existing'!E58</f>
        <v>0</v>
      </c>
      <c r="F58" s="37">
        <f>'[7]R-Existing'!F58</f>
        <v>0</v>
      </c>
      <c r="G58" s="37">
        <f>'[7]R-Existing'!G58</f>
        <v>0</v>
      </c>
      <c r="H58" s="37">
        <f>'[7]R-Existing'!H58</f>
        <v>0</v>
      </c>
      <c r="I58" s="37">
        <f>'[7]R-Existing'!I58</f>
        <v>0</v>
      </c>
      <c r="J58" s="37">
        <f>'[7]R-Existing'!J58</f>
        <v>0</v>
      </c>
      <c r="K58" s="37">
        <f>'[7]R-Existing'!K58</f>
        <v>0</v>
      </c>
      <c r="L58" s="37">
        <f>'[7]R-Existing'!L58</f>
        <v>0</v>
      </c>
      <c r="M58" s="37">
        <f>'[7]R-Existing'!M58</f>
        <v>0</v>
      </c>
      <c r="N58" s="37">
        <f>'[7]R-Existing'!N58</f>
        <v>0</v>
      </c>
      <c r="O58" s="37">
        <f>'[7]R-Existing'!O58</f>
        <v>0</v>
      </c>
      <c r="P58" s="37">
        <f>'[7]R-Existing'!P58</f>
        <v>0</v>
      </c>
      <c r="Q58" s="37">
        <f>'[7]R-Existing'!Q58</f>
        <v>0</v>
      </c>
      <c r="R58" s="37">
        <f>'[7]R-Existing'!R58</f>
        <v>0</v>
      </c>
      <c r="S58" s="37">
        <f>'[7]R-Existing'!S58</f>
        <v>0</v>
      </c>
      <c r="T58" s="37">
        <f>'[7]R-Existing'!T58</f>
        <v>0</v>
      </c>
      <c r="U58" s="37">
        <f>'[7]R-Existing'!U58</f>
        <v>1</v>
      </c>
      <c r="V58" s="37">
        <f>'[7]R-Existing'!V58</f>
        <v>0</v>
      </c>
      <c r="W58" s="37">
        <f>'[7]R-Existing'!W58</f>
        <v>0</v>
      </c>
      <c r="X58" s="37">
        <f>'[7]R-Existing'!X58</f>
        <v>209</v>
      </c>
      <c r="Y58" s="37">
        <f>'[7]R-Existing'!Y58</f>
        <v>0</v>
      </c>
      <c r="Z58" s="37">
        <f>'[7]R-Existing'!Z58</f>
        <v>0</v>
      </c>
      <c r="AA58" s="37">
        <f>'[7]R-Existing'!AA58</f>
        <v>0</v>
      </c>
      <c r="AB58" s="37">
        <f>'[7]R-Existing'!AB58</f>
        <v>0</v>
      </c>
      <c r="AC58" s="37">
        <f>'[7]R-Existing'!AC58</f>
        <v>0</v>
      </c>
      <c r="AD58" s="37">
        <f>'[7]R-Existing'!AD58</f>
        <v>0</v>
      </c>
      <c r="AE58" s="47">
        <f>'[7]R-Existing'!AE58</f>
        <v>9.6699999999999994E-2</v>
      </c>
      <c r="AF58" s="37">
        <f>'[7]R-Existing'!AF58</f>
        <v>0</v>
      </c>
      <c r="AG58" s="37">
        <f>'[7]R-Existing'!AG58</f>
        <v>0</v>
      </c>
      <c r="AH58" s="37">
        <f>'[7]R-Existing'!AH58</f>
        <v>0</v>
      </c>
      <c r="AI58" s="37">
        <f>'[7]R-Existing'!AI58</f>
        <v>0</v>
      </c>
      <c r="AJ58" s="37">
        <f>'[7]R-Existing'!AJ58</f>
        <v>0</v>
      </c>
      <c r="AK58" s="37">
        <f>'[7]R-Existing'!AK58</f>
        <v>0</v>
      </c>
      <c r="AL58" s="37">
        <f>'[7]R-Existing'!AL58</f>
        <v>0</v>
      </c>
      <c r="AM58" s="37">
        <f>'[7]R-Existing'!AM58</f>
        <v>0</v>
      </c>
      <c r="AN58" s="37">
        <f>'[7]R-Existing'!AN58</f>
        <v>0</v>
      </c>
      <c r="AO58" s="37"/>
      <c r="AP58" s="37"/>
      <c r="AQ58" s="37"/>
      <c r="AR58" s="37"/>
    </row>
    <row r="59" spans="1:44" x14ac:dyDescent="0.2">
      <c r="A59" s="1">
        <f t="shared" si="2"/>
        <v>3</v>
      </c>
      <c r="B59" s="101">
        <f t="shared" si="1"/>
        <v>44651</v>
      </c>
      <c r="C59" s="37">
        <f>'[7]R-Existing'!C59</f>
        <v>432.06</v>
      </c>
      <c r="D59" s="37">
        <f>'[7]R-Existing'!D59</f>
        <v>1933836.57</v>
      </c>
      <c r="E59" s="37">
        <f>'[7]R-Existing'!E59</f>
        <v>0</v>
      </c>
      <c r="F59" s="37">
        <f>'[7]R-Existing'!F59</f>
        <v>0</v>
      </c>
      <c r="G59" s="37">
        <f>'[7]R-Existing'!G59</f>
        <v>1</v>
      </c>
      <c r="H59" s="37">
        <f>'[7]R-Existing'!H59</f>
        <v>0</v>
      </c>
      <c r="I59" s="37">
        <f>'[7]R-Existing'!I59</f>
        <v>0</v>
      </c>
      <c r="J59" s="37">
        <f>'[7]R-Existing'!J59</f>
        <v>0</v>
      </c>
      <c r="K59" s="37">
        <f>'[7]R-Existing'!K59</f>
        <v>0</v>
      </c>
      <c r="L59" s="37">
        <f>'[7]R-Existing'!L59</f>
        <v>0</v>
      </c>
      <c r="M59" s="37">
        <f>'[7]R-Existing'!M59</f>
        <v>209</v>
      </c>
      <c r="N59" s="37">
        <f>'[7]R-Existing'!N59</f>
        <v>0</v>
      </c>
      <c r="O59" s="37">
        <f>'[7]R-Existing'!O59</f>
        <v>0</v>
      </c>
      <c r="P59" s="37">
        <f>'[7]R-Existing'!P59</f>
        <v>0</v>
      </c>
      <c r="Q59" s="37">
        <f>'[7]R-Existing'!Q59</f>
        <v>0</v>
      </c>
      <c r="R59" s="37">
        <f>'[7]R-Existing'!R59</f>
        <v>0</v>
      </c>
      <c r="S59" s="37">
        <f>'[7]R-Existing'!S59</f>
        <v>0</v>
      </c>
      <c r="T59" s="37">
        <f>'[7]R-Existing'!T59</f>
        <v>0</v>
      </c>
      <c r="U59" s="37">
        <f>'[7]R-Existing'!U59</f>
        <v>1</v>
      </c>
      <c r="V59" s="37">
        <f>'[7]R-Existing'!V59</f>
        <v>0</v>
      </c>
      <c r="W59" s="37">
        <f>'[7]R-Existing'!W59</f>
        <v>0</v>
      </c>
      <c r="X59" s="37">
        <f>'[7]R-Existing'!X59</f>
        <v>209</v>
      </c>
      <c r="Y59" s="37">
        <f>'[7]R-Existing'!Y59</f>
        <v>0</v>
      </c>
      <c r="Z59" s="37">
        <f>'[7]R-Existing'!Z59</f>
        <v>0</v>
      </c>
      <c r="AA59" s="37">
        <f>'[7]R-Existing'!AA59</f>
        <v>0</v>
      </c>
      <c r="AB59" s="37">
        <f>'[7]R-Existing'!AB59</f>
        <v>0</v>
      </c>
      <c r="AC59" s="37">
        <f>'[7]R-Existing'!AC59</f>
        <v>1</v>
      </c>
      <c r="AD59" s="37">
        <f>'[7]R-Existing'!AD59</f>
        <v>0</v>
      </c>
      <c r="AE59" s="47">
        <f>'[7]R-Existing'!AE59</f>
        <v>9.6699999999999994E-2</v>
      </c>
      <c r="AF59" s="37">
        <f>'[7]R-Existing'!AF59</f>
        <v>0</v>
      </c>
      <c r="AG59" s="37">
        <f>'[7]R-Existing'!AG59</f>
        <v>0</v>
      </c>
      <c r="AH59" s="37">
        <f>'[7]R-Existing'!AH59</f>
        <v>0</v>
      </c>
      <c r="AI59" s="37">
        <f>'[7]R-Existing'!AI59</f>
        <v>0</v>
      </c>
      <c r="AJ59" s="37">
        <f>'[7]R-Existing'!AJ59</f>
        <v>0</v>
      </c>
      <c r="AK59" s="37">
        <f>'[7]R-Existing'!AK59</f>
        <v>0</v>
      </c>
      <c r="AL59" s="37">
        <f>'[7]R-Existing'!AL59</f>
        <v>0</v>
      </c>
      <c r="AM59" s="37">
        <f>'[7]R-Existing'!AM59</f>
        <v>0</v>
      </c>
      <c r="AN59" s="37">
        <f>'[7]R-Existing'!AN59</f>
        <v>0</v>
      </c>
      <c r="AO59" s="37"/>
      <c r="AP59" s="37"/>
      <c r="AQ59" s="37"/>
      <c r="AR59" s="37"/>
    </row>
    <row r="60" spans="1:44" x14ac:dyDescent="0.2">
      <c r="A60" s="1">
        <f t="shared" si="2"/>
        <v>4</v>
      </c>
      <c r="B60" s="101">
        <f t="shared" si="1"/>
        <v>44681</v>
      </c>
      <c r="C60" s="37">
        <f>'[7]R-Existing'!C60</f>
        <v>469.35</v>
      </c>
      <c r="D60" s="37">
        <f>'[7]R-Existing'!D60</f>
        <v>1934305.9200000002</v>
      </c>
      <c r="E60" s="37">
        <f>'[7]R-Existing'!E60</f>
        <v>0</v>
      </c>
      <c r="F60" s="37">
        <f>'[7]R-Existing'!F60</f>
        <v>0</v>
      </c>
      <c r="G60" s="37">
        <f>'[7]R-Existing'!G60</f>
        <v>0</v>
      </c>
      <c r="H60" s="37">
        <f>'[7]R-Existing'!H60</f>
        <v>0</v>
      </c>
      <c r="I60" s="37">
        <f>'[7]R-Existing'!I60</f>
        <v>0</v>
      </c>
      <c r="J60" s="37">
        <f>'[7]R-Existing'!J60</f>
        <v>0</v>
      </c>
      <c r="K60" s="37">
        <f>'[7]R-Existing'!K60</f>
        <v>0</v>
      </c>
      <c r="L60" s="37">
        <f>'[7]R-Existing'!L60</f>
        <v>0</v>
      </c>
      <c r="M60" s="37">
        <f>'[7]R-Existing'!M60</f>
        <v>0</v>
      </c>
      <c r="N60" s="37">
        <f>'[7]R-Existing'!N60</f>
        <v>0</v>
      </c>
      <c r="O60" s="37">
        <f>'[7]R-Existing'!O60</f>
        <v>0</v>
      </c>
      <c r="P60" s="37">
        <f>'[7]R-Existing'!P60</f>
        <v>0</v>
      </c>
      <c r="Q60" s="37">
        <f>'[7]R-Existing'!Q60</f>
        <v>0</v>
      </c>
      <c r="R60" s="37">
        <f>'[7]R-Existing'!R60</f>
        <v>0</v>
      </c>
      <c r="S60" s="37">
        <f>'[7]R-Existing'!S60</f>
        <v>0</v>
      </c>
      <c r="T60" s="37">
        <f>'[7]R-Existing'!T60</f>
        <v>0</v>
      </c>
      <c r="U60" s="37">
        <f>'[7]R-Existing'!U60</f>
        <v>1</v>
      </c>
      <c r="V60" s="37">
        <f>'[7]R-Existing'!V60</f>
        <v>0</v>
      </c>
      <c r="W60" s="37">
        <f>'[7]R-Existing'!W60</f>
        <v>0</v>
      </c>
      <c r="X60" s="37">
        <f>'[7]R-Existing'!X60</f>
        <v>209</v>
      </c>
      <c r="Y60" s="37">
        <f>'[7]R-Existing'!Y60</f>
        <v>0</v>
      </c>
      <c r="Z60" s="37">
        <f>'[7]R-Existing'!Z60</f>
        <v>0</v>
      </c>
      <c r="AA60" s="37">
        <f>'[7]R-Existing'!AA60</f>
        <v>0</v>
      </c>
      <c r="AB60" s="37">
        <f>'[7]R-Existing'!AB60</f>
        <v>0</v>
      </c>
      <c r="AC60" s="37">
        <f>'[7]R-Existing'!AC60</f>
        <v>0</v>
      </c>
      <c r="AD60" s="37">
        <f>'[7]R-Existing'!AD60</f>
        <v>0</v>
      </c>
      <c r="AE60" s="47">
        <f>'[7]R-Existing'!AE60</f>
        <v>9.6699999999999994E-2</v>
      </c>
      <c r="AF60" s="37">
        <f>'[7]R-Existing'!AF60</f>
        <v>0</v>
      </c>
      <c r="AG60" s="37">
        <f>'[7]R-Existing'!AG60</f>
        <v>0</v>
      </c>
      <c r="AH60" s="37">
        <f>'[7]R-Existing'!AH60</f>
        <v>0</v>
      </c>
      <c r="AI60" s="37">
        <f>'[7]R-Existing'!AI60</f>
        <v>0</v>
      </c>
      <c r="AJ60" s="37">
        <f>'[7]R-Existing'!AJ60</f>
        <v>0</v>
      </c>
      <c r="AK60" s="37">
        <f>'[7]R-Existing'!AK60</f>
        <v>0</v>
      </c>
      <c r="AL60" s="37">
        <f>'[7]R-Existing'!AL60</f>
        <v>0</v>
      </c>
      <c r="AM60" s="37">
        <f>'[7]R-Existing'!AM60</f>
        <v>0</v>
      </c>
      <c r="AN60" s="37">
        <f>'[7]R-Existing'!AN60</f>
        <v>0</v>
      </c>
      <c r="AO60" s="37"/>
      <c r="AP60" s="37"/>
      <c r="AQ60" s="37"/>
      <c r="AR60" s="37"/>
    </row>
    <row r="61" spans="1:44" x14ac:dyDescent="0.2">
      <c r="A61" s="1">
        <f t="shared" si="2"/>
        <v>5</v>
      </c>
      <c r="B61" s="101">
        <f t="shared" si="1"/>
        <v>44712</v>
      </c>
      <c r="C61" s="37">
        <f>'[7]R-Existing'!C61</f>
        <v>548.67999999999995</v>
      </c>
      <c r="D61" s="37">
        <f>'[7]R-Existing'!D61</f>
        <v>1934854.6</v>
      </c>
      <c r="E61" s="37">
        <f>'[7]R-Existing'!E61</f>
        <v>0</v>
      </c>
      <c r="F61" s="37">
        <f>'[7]R-Existing'!F61</f>
        <v>0</v>
      </c>
      <c r="G61" s="37">
        <f>'[7]R-Existing'!G61</f>
        <v>1</v>
      </c>
      <c r="H61" s="37">
        <f>'[7]R-Existing'!H61</f>
        <v>0</v>
      </c>
      <c r="I61" s="37">
        <f>'[7]R-Existing'!I61</f>
        <v>0</v>
      </c>
      <c r="J61" s="37">
        <f>'[7]R-Existing'!J61</f>
        <v>0</v>
      </c>
      <c r="K61" s="37">
        <f>'[7]R-Existing'!K61</f>
        <v>0</v>
      </c>
      <c r="L61" s="37">
        <f>'[7]R-Existing'!L61</f>
        <v>0</v>
      </c>
      <c r="M61" s="37">
        <f>'[7]R-Existing'!M61</f>
        <v>209</v>
      </c>
      <c r="N61" s="37">
        <f>'[7]R-Existing'!N61</f>
        <v>0</v>
      </c>
      <c r="O61" s="37">
        <f>'[7]R-Existing'!O61</f>
        <v>0</v>
      </c>
      <c r="P61" s="37">
        <f>'[7]R-Existing'!P61</f>
        <v>0</v>
      </c>
      <c r="Q61" s="37">
        <f>'[7]R-Existing'!Q61</f>
        <v>0</v>
      </c>
      <c r="R61" s="37">
        <f>'[7]R-Existing'!R61</f>
        <v>0</v>
      </c>
      <c r="S61" s="37">
        <f>'[7]R-Existing'!S61</f>
        <v>0</v>
      </c>
      <c r="T61" s="37">
        <f>'[7]R-Existing'!T61</f>
        <v>0</v>
      </c>
      <c r="U61" s="37">
        <f>'[7]R-Existing'!U61</f>
        <v>1</v>
      </c>
      <c r="V61" s="37">
        <f>'[7]R-Existing'!V61</f>
        <v>0</v>
      </c>
      <c r="W61" s="37">
        <f>'[7]R-Existing'!W61</f>
        <v>0</v>
      </c>
      <c r="X61" s="37">
        <f>'[7]R-Existing'!X61</f>
        <v>209</v>
      </c>
      <c r="Y61" s="37">
        <f>'[7]R-Existing'!Y61</f>
        <v>0</v>
      </c>
      <c r="Z61" s="37">
        <f>'[7]R-Existing'!Z61</f>
        <v>0</v>
      </c>
      <c r="AA61" s="37">
        <f>'[7]R-Existing'!AA61</f>
        <v>0</v>
      </c>
      <c r="AB61" s="37">
        <f>'[7]R-Existing'!AB61</f>
        <v>0</v>
      </c>
      <c r="AC61" s="37">
        <f>'[7]R-Existing'!AC61</f>
        <v>1</v>
      </c>
      <c r="AD61" s="37">
        <f>'[7]R-Existing'!AD61</f>
        <v>0</v>
      </c>
      <c r="AE61" s="47">
        <f>'[7]R-Existing'!AE61</f>
        <v>9.6699999999999994E-2</v>
      </c>
      <c r="AF61" s="37">
        <f>'[7]R-Existing'!AF61</f>
        <v>0</v>
      </c>
      <c r="AG61" s="37">
        <f>'[7]R-Existing'!AG61</f>
        <v>0</v>
      </c>
      <c r="AH61" s="37">
        <f>'[7]R-Existing'!AH61</f>
        <v>0</v>
      </c>
      <c r="AI61" s="37">
        <f>'[7]R-Existing'!AI61</f>
        <v>0</v>
      </c>
      <c r="AJ61" s="37">
        <f>'[7]R-Existing'!AJ61</f>
        <v>0</v>
      </c>
      <c r="AK61" s="37">
        <f>'[7]R-Existing'!AK61</f>
        <v>0</v>
      </c>
      <c r="AL61" s="37">
        <f>'[7]R-Existing'!AL61</f>
        <v>0</v>
      </c>
      <c r="AM61" s="37">
        <f>'[7]R-Existing'!AM61</f>
        <v>0</v>
      </c>
      <c r="AN61" s="37">
        <f>'[7]R-Existing'!AN61</f>
        <v>0</v>
      </c>
      <c r="AO61" s="37"/>
      <c r="AP61" s="37"/>
      <c r="AQ61" s="37"/>
      <c r="AR61" s="37"/>
    </row>
    <row r="62" spans="1:44" x14ac:dyDescent="0.2">
      <c r="A62" s="1">
        <f t="shared" si="2"/>
        <v>6</v>
      </c>
      <c r="B62" s="101">
        <f t="shared" si="1"/>
        <v>44742</v>
      </c>
      <c r="C62" s="37">
        <f>'[7]R-Existing'!C62</f>
        <v>0</v>
      </c>
      <c r="D62" s="37">
        <f>'[7]R-Existing'!D62</f>
        <v>1934854.6</v>
      </c>
      <c r="E62" s="37">
        <f>'[7]R-Existing'!E62</f>
        <v>0</v>
      </c>
      <c r="F62" s="37">
        <f>'[7]R-Existing'!F62</f>
        <v>0</v>
      </c>
      <c r="G62" s="37">
        <f>'[7]R-Existing'!G62</f>
        <v>0</v>
      </c>
      <c r="H62" s="37">
        <f>'[7]R-Existing'!H62</f>
        <v>0</v>
      </c>
      <c r="I62" s="37">
        <f>'[7]R-Existing'!I62</f>
        <v>0</v>
      </c>
      <c r="J62" s="37">
        <f>'[7]R-Existing'!J62</f>
        <v>0</v>
      </c>
      <c r="K62" s="37">
        <f>'[7]R-Existing'!K62</f>
        <v>0</v>
      </c>
      <c r="L62" s="37">
        <f>'[7]R-Existing'!L62</f>
        <v>0</v>
      </c>
      <c r="M62" s="37">
        <f>'[7]R-Existing'!M62</f>
        <v>0</v>
      </c>
      <c r="N62" s="37">
        <f>'[7]R-Existing'!N62</f>
        <v>0</v>
      </c>
      <c r="O62" s="37">
        <f>'[7]R-Existing'!O62</f>
        <v>0</v>
      </c>
      <c r="P62" s="37">
        <f>'[7]R-Existing'!P62</f>
        <v>0</v>
      </c>
      <c r="Q62" s="37">
        <f>'[7]R-Existing'!Q62</f>
        <v>0</v>
      </c>
      <c r="R62" s="37">
        <f>'[7]R-Existing'!R62</f>
        <v>0</v>
      </c>
      <c r="S62" s="37">
        <f>'[7]R-Existing'!S62</f>
        <v>0</v>
      </c>
      <c r="T62" s="37">
        <f>'[7]R-Existing'!T62</f>
        <v>0</v>
      </c>
      <c r="U62" s="37">
        <f>'[7]R-Existing'!U62</f>
        <v>1</v>
      </c>
      <c r="V62" s="37">
        <f>'[7]R-Existing'!V62</f>
        <v>0</v>
      </c>
      <c r="W62" s="37">
        <f>'[7]R-Existing'!W62</f>
        <v>0</v>
      </c>
      <c r="X62" s="37">
        <f>'[7]R-Existing'!X62</f>
        <v>209</v>
      </c>
      <c r="Y62" s="37">
        <f>'[7]R-Existing'!Y62</f>
        <v>0</v>
      </c>
      <c r="Z62" s="37">
        <f>'[7]R-Existing'!Z62</f>
        <v>0</v>
      </c>
      <c r="AA62" s="37">
        <f>'[7]R-Existing'!AA62</f>
        <v>0</v>
      </c>
      <c r="AB62" s="37">
        <f>'[7]R-Existing'!AB62</f>
        <v>0</v>
      </c>
      <c r="AC62" s="37">
        <f>'[7]R-Existing'!AC62</f>
        <v>0</v>
      </c>
      <c r="AD62" s="37">
        <f>'[7]R-Existing'!AD62</f>
        <v>0</v>
      </c>
      <c r="AE62" s="47">
        <f>'[7]R-Existing'!AE62</f>
        <v>9.6699999999999994E-2</v>
      </c>
      <c r="AF62" s="37">
        <f>'[7]R-Existing'!AF62</f>
        <v>0</v>
      </c>
      <c r="AG62" s="37">
        <f>'[7]R-Existing'!AG62</f>
        <v>0</v>
      </c>
      <c r="AH62" s="37">
        <f>'[7]R-Existing'!AH62</f>
        <v>0</v>
      </c>
      <c r="AI62" s="37">
        <f>'[7]R-Existing'!AI62</f>
        <v>0</v>
      </c>
      <c r="AJ62" s="37">
        <f>'[7]R-Existing'!AJ62</f>
        <v>0</v>
      </c>
      <c r="AK62" s="37">
        <f>'[7]R-Existing'!AK62</f>
        <v>0</v>
      </c>
      <c r="AL62" s="37">
        <f>'[7]R-Existing'!AL62</f>
        <v>0</v>
      </c>
      <c r="AM62" s="37">
        <f>'[7]R-Existing'!AM62</f>
        <v>0</v>
      </c>
      <c r="AN62" s="37">
        <f>'[7]R-Existing'!AN62</f>
        <v>0</v>
      </c>
      <c r="AO62" s="37"/>
      <c r="AP62" s="37"/>
      <c r="AQ62" s="37"/>
      <c r="AR62" s="37"/>
    </row>
    <row r="63" spans="1:44" x14ac:dyDescent="0.2">
      <c r="A63" s="1">
        <f t="shared" si="2"/>
        <v>7</v>
      </c>
      <c r="B63" s="101">
        <f t="shared" si="1"/>
        <v>44773</v>
      </c>
      <c r="C63" s="37">
        <f>'[7]R-Existing'!C63</f>
        <v>0</v>
      </c>
      <c r="D63" s="37">
        <f>'[7]R-Existing'!D63</f>
        <v>1934854.6</v>
      </c>
      <c r="E63" s="37">
        <f>'[7]R-Existing'!E63</f>
        <v>0</v>
      </c>
      <c r="F63" s="37">
        <f>'[7]R-Existing'!F63</f>
        <v>0</v>
      </c>
      <c r="G63" s="37">
        <f>'[7]R-Existing'!G63</f>
        <v>0</v>
      </c>
      <c r="H63" s="37">
        <f>'[7]R-Existing'!H63</f>
        <v>0</v>
      </c>
      <c r="I63" s="37">
        <f>'[7]R-Existing'!I63</f>
        <v>0</v>
      </c>
      <c r="J63" s="37">
        <f>'[7]R-Existing'!J63</f>
        <v>0</v>
      </c>
      <c r="K63" s="37">
        <f>'[7]R-Existing'!K63</f>
        <v>0</v>
      </c>
      <c r="L63" s="37">
        <f>'[7]R-Existing'!L63</f>
        <v>0</v>
      </c>
      <c r="M63" s="37">
        <f>'[7]R-Existing'!M63</f>
        <v>0</v>
      </c>
      <c r="N63" s="37">
        <f>'[7]R-Existing'!N63</f>
        <v>0</v>
      </c>
      <c r="O63" s="37">
        <f>'[7]R-Existing'!O63</f>
        <v>0</v>
      </c>
      <c r="P63" s="37">
        <f>'[7]R-Existing'!P63</f>
        <v>0</v>
      </c>
      <c r="Q63" s="37">
        <f>'[7]R-Existing'!Q63</f>
        <v>0</v>
      </c>
      <c r="R63" s="37">
        <f>'[7]R-Existing'!R63</f>
        <v>0</v>
      </c>
      <c r="S63" s="37">
        <f>'[7]R-Existing'!S63</f>
        <v>0</v>
      </c>
      <c r="T63" s="37">
        <f>'[7]R-Existing'!T63</f>
        <v>0</v>
      </c>
      <c r="U63" s="37">
        <f>'[7]R-Existing'!U63</f>
        <v>1</v>
      </c>
      <c r="V63" s="37">
        <f>'[7]R-Existing'!V63</f>
        <v>0</v>
      </c>
      <c r="W63" s="37">
        <f>'[7]R-Existing'!W63</f>
        <v>0</v>
      </c>
      <c r="X63" s="37">
        <f>'[7]R-Existing'!X63</f>
        <v>209</v>
      </c>
      <c r="Y63" s="37">
        <f>'[7]R-Existing'!Y63</f>
        <v>0</v>
      </c>
      <c r="Z63" s="37">
        <f>'[7]R-Existing'!Z63</f>
        <v>0</v>
      </c>
      <c r="AA63" s="37">
        <f>'[7]R-Existing'!AA63</f>
        <v>0</v>
      </c>
      <c r="AB63" s="37">
        <f>'[7]R-Existing'!AB63</f>
        <v>0</v>
      </c>
      <c r="AC63" s="37">
        <f>'[7]R-Existing'!AC63</f>
        <v>0</v>
      </c>
      <c r="AD63" s="37">
        <f>'[7]R-Existing'!AD63</f>
        <v>0</v>
      </c>
      <c r="AE63" s="47">
        <f>'[7]R-Existing'!AE63</f>
        <v>9.6699999999999994E-2</v>
      </c>
      <c r="AF63" s="37">
        <f>'[7]R-Existing'!AF63</f>
        <v>0</v>
      </c>
      <c r="AG63" s="37">
        <f>'[7]R-Existing'!AG63</f>
        <v>0</v>
      </c>
      <c r="AH63" s="37">
        <f>'[7]R-Existing'!AH63</f>
        <v>0</v>
      </c>
      <c r="AI63" s="37">
        <f>'[7]R-Existing'!AI63</f>
        <v>0</v>
      </c>
      <c r="AJ63" s="37">
        <f>'[7]R-Existing'!AJ63</f>
        <v>0</v>
      </c>
      <c r="AK63" s="37">
        <f>'[7]R-Existing'!AK63</f>
        <v>0</v>
      </c>
      <c r="AL63" s="37">
        <f>'[7]R-Existing'!AL63</f>
        <v>0</v>
      </c>
      <c r="AM63" s="37">
        <f>'[7]R-Existing'!AM63</f>
        <v>0</v>
      </c>
      <c r="AN63" s="37">
        <f>'[7]R-Existing'!AN63</f>
        <v>0</v>
      </c>
      <c r="AO63" s="37"/>
      <c r="AP63" s="37"/>
      <c r="AQ63" s="37"/>
      <c r="AR63" s="37"/>
    </row>
    <row r="64" spans="1:44" x14ac:dyDescent="0.2">
      <c r="A64" s="1">
        <f t="shared" si="2"/>
        <v>8</v>
      </c>
      <c r="B64" s="101">
        <f t="shared" si="1"/>
        <v>44804</v>
      </c>
      <c r="C64" s="37">
        <f>'[7]R-Existing'!C64</f>
        <v>0</v>
      </c>
      <c r="D64" s="37">
        <f>'[7]R-Existing'!D64</f>
        <v>1934854.6</v>
      </c>
      <c r="E64" s="37">
        <f>'[7]R-Existing'!E64</f>
        <v>0</v>
      </c>
      <c r="F64" s="37">
        <f>'[7]R-Existing'!F64</f>
        <v>0</v>
      </c>
      <c r="G64" s="37">
        <f>'[7]R-Existing'!G64</f>
        <v>0</v>
      </c>
      <c r="H64" s="37">
        <f>'[7]R-Existing'!H64</f>
        <v>0</v>
      </c>
      <c r="I64" s="37">
        <f>'[7]R-Existing'!I64</f>
        <v>0</v>
      </c>
      <c r="J64" s="37">
        <f>'[7]R-Existing'!J64</f>
        <v>0</v>
      </c>
      <c r="K64" s="37">
        <f>'[7]R-Existing'!K64</f>
        <v>0</v>
      </c>
      <c r="L64" s="37">
        <f>'[7]R-Existing'!L64</f>
        <v>0</v>
      </c>
      <c r="M64" s="37">
        <f>'[7]R-Existing'!M64</f>
        <v>0</v>
      </c>
      <c r="N64" s="37">
        <f>'[7]R-Existing'!N64</f>
        <v>0</v>
      </c>
      <c r="O64" s="37">
        <f>'[7]R-Existing'!O64</f>
        <v>0</v>
      </c>
      <c r="P64" s="37">
        <f>'[7]R-Existing'!P64</f>
        <v>0</v>
      </c>
      <c r="Q64" s="37">
        <f>'[7]R-Existing'!Q64</f>
        <v>0</v>
      </c>
      <c r="R64" s="37">
        <f>'[7]R-Existing'!R64</f>
        <v>0</v>
      </c>
      <c r="S64" s="37">
        <f>'[7]R-Existing'!S64</f>
        <v>0</v>
      </c>
      <c r="T64" s="37">
        <f>'[7]R-Existing'!T64</f>
        <v>0</v>
      </c>
      <c r="U64" s="37">
        <f>'[7]R-Existing'!U64</f>
        <v>1</v>
      </c>
      <c r="V64" s="37">
        <f>'[7]R-Existing'!V64</f>
        <v>0</v>
      </c>
      <c r="W64" s="37">
        <f>'[7]R-Existing'!W64</f>
        <v>0</v>
      </c>
      <c r="X64" s="37">
        <f>'[7]R-Existing'!X64</f>
        <v>209</v>
      </c>
      <c r="Y64" s="37">
        <f>'[7]R-Existing'!Y64</f>
        <v>0</v>
      </c>
      <c r="Z64" s="37">
        <f>'[7]R-Existing'!Z64</f>
        <v>0</v>
      </c>
      <c r="AA64" s="37">
        <f>'[7]R-Existing'!AA64</f>
        <v>0</v>
      </c>
      <c r="AB64" s="37">
        <f>'[7]R-Existing'!AB64</f>
        <v>0</v>
      </c>
      <c r="AC64" s="37">
        <f>'[7]R-Existing'!AC64</f>
        <v>0</v>
      </c>
      <c r="AD64" s="37">
        <f>'[7]R-Existing'!AD64</f>
        <v>0</v>
      </c>
      <c r="AE64" s="47">
        <f>'[7]R-Existing'!AE64</f>
        <v>9.6699999999999994E-2</v>
      </c>
      <c r="AF64" s="37">
        <f>'[7]R-Existing'!AF64</f>
        <v>0</v>
      </c>
      <c r="AG64" s="37">
        <f>'[7]R-Existing'!AG64</f>
        <v>0</v>
      </c>
      <c r="AH64" s="37">
        <f>'[7]R-Existing'!AH64</f>
        <v>0</v>
      </c>
      <c r="AI64" s="37">
        <f>'[7]R-Existing'!AI64</f>
        <v>0</v>
      </c>
      <c r="AJ64" s="37">
        <f>'[7]R-Existing'!AJ64</f>
        <v>0</v>
      </c>
      <c r="AK64" s="37">
        <f>'[7]R-Existing'!AK64</f>
        <v>0</v>
      </c>
      <c r="AL64" s="37">
        <f>'[7]R-Existing'!AL64</f>
        <v>0</v>
      </c>
      <c r="AM64" s="37">
        <f>'[7]R-Existing'!AM64</f>
        <v>0</v>
      </c>
      <c r="AN64" s="37">
        <f>'[7]R-Existing'!AN64</f>
        <v>0</v>
      </c>
      <c r="AO64" s="37"/>
      <c r="AP64" s="37"/>
      <c r="AQ64" s="37"/>
      <c r="AR64" s="37"/>
    </row>
    <row r="65" spans="1:44" x14ac:dyDescent="0.2">
      <c r="A65" s="1">
        <f t="shared" si="2"/>
        <v>9</v>
      </c>
      <c r="B65" s="101">
        <f t="shared" si="1"/>
        <v>44834</v>
      </c>
      <c r="C65" s="37">
        <f>'[7]R-Existing'!C65</f>
        <v>0</v>
      </c>
      <c r="D65" s="37">
        <f>'[7]R-Existing'!D65</f>
        <v>1934854.6</v>
      </c>
      <c r="E65" s="37">
        <f>'[7]R-Existing'!E65</f>
        <v>0</v>
      </c>
      <c r="F65" s="37">
        <f>'[7]R-Existing'!F65</f>
        <v>0</v>
      </c>
      <c r="G65" s="37">
        <f>'[7]R-Existing'!G65</f>
        <v>0</v>
      </c>
      <c r="H65" s="37">
        <f>'[7]R-Existing'!H65</f>
        <v>0</v>
      </c>
      <c r="I65" s="37">
        <f>'[7]R-Existing'!I65</f>
        <v>0</v>
      </c>
      <c r="J65" s="37">
        <f>'[7]R-Existing'!J65</f>
        <v>0</v>
      </c>
      <c r="K65" s="37">
        <f>'[7]R-Existing'!K65</f>
        <v>0</v>
      </c>
      <c r="L65" s="37">
        <f>'[7]R-Existing'!L65</f>
        <v>0</v>
      </c>
      <c r="M65" s="37">
        <f>'[7]R-Existing'!M65</f>
        <v>0</v>
      </c>
      <c r="N65" s="37">
        <f>'[7]R-Existing'!N65</f>
        <v>0</v>
      </c>
      <c r="O65" s="37">
        <f>'[7]R-Existing'!O65</f>
        <v>0</v>
      </c>
      <c r="P65" s="37">
        <f>'[7]R-Existing'!P65</f>
        <v>0</v>
      </c>
      <c r="Q65" s="37">
        <f>'[7]R-Existing'!Q65</f>
        <v>0</v>
      </c>
      <c r="R65" s="37">
        <f>'[7]R-Existing'!R65</f>
        <v>0</v>
      </c>
      <c r="S65" s="37">
        <f>'[7]R-Existing'!S65</f>
        <v>0</v>
      </c>
      <c r="T65" s="37">
        <f>'[7]R-Existing'!T65</f>
        <v>0</v>
      </c>
      <c r="U65" s="37">
        <f>'[7]R-Existing'!U65</f>
        <v>1</v>
      </c>
      <c r="V65" s="37">
        <f>'[7]R-Existing'!V65</f>
        <v>0</v>
      </c>
      <c r="W65" s="37">
        <f>'[7]R-Existing'!W65</f>
        <v>0</v>
      </c>
      <c r="X65" s="37">
        <f>'[7]R-Existing'!X65</f>
        <v>209</v>
      </c>
      <c r="Y65" s="37">
        <f>'[7]R-Existing'!Y65</f>
        <v>0</v>
      </c>
      <c r="Z65" s="37">
        <f>'[7]R-Existing'!Z65</f>
        <v>0</v>
      </c>
      <c r="AA65" s="37">
        <f>'[7]R-Existing'!AA65</f>
        <v>0</v>
      </c>
      <c r="AB65" s="37">
        <f>'[7]R-Existing'!AB65</f>
        <v>0</v>
      </c>
      <c r="AC65" s="37">
        <f>'[7]R-Existing'!AC65</f>
        <v>0</v>
      </c>
      <c r="AD65" s="37">
        <f>'[7]R-Existing'!AD65</f>
        <v>0</v>
      </c>
      <c r="AE65" s="47">
        <f>'[7]R-Existing'!AE65</f>
        <v>9.6699999999999994E-2</v>
      </c>
      <c r="AF65" s="37">
        <f>'[7]R-Existing'!AF65</f>
        <v>0</v>
      </c>
      <c r="AG65" s="37">
        <f>'[7]R-Existing'!AG65</f>
        <v>0</v>
      </c>
      <c r="AH65" s="37">
        <f>'[7]R-Existing'!AH65</f>
        <v>0</v>
      </c>
      <c r="AI65" s="37">
        <f>'[7]R-Existing'!AI65</f>
        <v>0</v>
      </c>
      <c r="AJ65" s="37">
        <f>'[7]R-Existing'!AJ65</f>
        <v>0</v>
      </c>
      <c r="AK65" s="37">
        <f>'[7]R-Existing'!AK65</f>
        <v>0</v>
      </c>
      <c r="AL65" s="37">
        <f>'[7]R-Existing'!AL65</f>
        <v>0</v>
      </c>
      <c r="AM65" s="37">
        <f>'[7]R-Existing'!AM65</f>
        <v>0</v>
      </c>
      <c r="AN65" s="37">
        <f>'[7]R-Existing'!AN65</f>
        <v>0</v>
      </c>
      <c r="AO65" s="37"/>
      <c r="AP65" s="37"/>
      <c r="AQ65" s="37"/>
      <c r="AR65" s="37"/>
    </row>
    <row r="66" spans="1:44" x14ac:dyDescent="0.2">
      <c r="A66" s="1">
        <f t="shared" si="2"/>
        <v>10</v>
      </c>
      <c r="B66" s="101">
        <f t="shared" si="1"/>
        <v>44865</v>
      </c>
      <c r="C66" s="37">
        <f>'[7]R-Existing'!C66</f>
        <v>0</v>
      </c>
      <c r="D66" s="37">
        <f>'[7]R-Existing'!D66</f>
        <v>1934854.6</v>
      </c>
      <c r="E66" s="37">
        <f>'[7]R-Existing'!E66</f>
        <v>0</v>
      </c>
      <c r="F66" s="37">
        <f>'[7]R-Existing'!F66</f>
        <v>0</v>
      </c>
      <c r="G66" s="37">
        <f>'[7]R-Existing'!G66</f>
        <v>0</v>
      </c>
      <c r="H66" s="37">
        <f>'[7]R-Existing'!H66</f>
        <v>0</v>
      </c>
      <c r="I66" s="37">
        <f>'[7]R-Existing'!I66</f>
        <v>0</v>
      </c>
      <c r="J66" s="37">
        <f>'[7]R-Existing'!J66</f>
        <v>0</v>
      </c>
      <c r="K66" s="37">
        <f>'[7]R-Existing'!K66</f>
        <v>0</v>
      </c>
      <c r="L66" s="37">
        <f>'[7]R-Existing'!L66</f>
        <v>0</v>
      </c>
      <c r="M66" s="37">
        <f>'[7]R-Existing'!M66</f>
        <v>0</v>
      </c>
      <c r="N66" s="37">
        <f>'[7]R-Existing'!N66</f>
        <v>0</v>
      </c>
      <c r="O66" s="37">
        <f>'[7]R-Existing'!O66</f>
        <v>0</v>
      </c>
      <c r="P66" s="37">
        <f>'[7]R-Existing'!P66</f>
        <v>0</v>
      </c>
      <c r="Q66" s="37">
        <f>'[7]R-Existing'!Q66</f>
        <v>0</v>
      </c>
      <c r="R66" s="37">
        <f>'[7]R-Existing'!R66</f>
        <v>0</v>
      </c>
      <c r="S66" s="37">
        <f>'[7]R-Existing'!S66</f>
        <v>0</v>
      </c>
      <c r="T66" s="37">
        <f>'[7]R-Existing'!T66</f>
        <v>0</v>
      </c>
      <c r="U66" s="37">
        <f>'[7]R-Existing'!U66</f>
        <v>1</v>
      </c>
      <c r="V66" s="37">
        <f>'[7]R-Existing'!V66</f>
        <v>0</v>
      </c>
      <c r="W66" s="37">
        <f>'[7]R-Existing'!W66</f>
        <v>0</v>
      </c>
      <c r="X66" s="37">
        <f>'[7]R-Existing'!X66</f>
        <v>209</v>
      </c>
      <c r="Y66" s="37">
        <f>'[7]R-Existing'!Y66</f>
        <v>0</v>
      </c>
      <c r="Z66" s="37">
        <f>'[7]R-Existing'!Z66</f>
        <v>0</v>
      </c>
      <c r="AA66" s="37">
        <f>'[7]R-Existing'!AA66</f>
        <v>0</v>
      </c>
      <c r="AB66" s="37">
        <f>'[7]R-Existing'!AB66</f>
        <v>0</v>
      </c>
      <c r="AC66" s="37">
        <f>'[7]R-Existing'!AC66</f>
        <v>0</v>
      </c>
      <c r="AD66" s="37">
        <f>'[7]R-Existing'!AD66</f>
        <v>0</v>
      </c>
      <c r="AE66" s="47">
        <f>'[7]R-Existing'!AE66</f>
        <v>9.6699999999999994E-2</v>
      </c>
      <c r="AF66" s="37">
        <f>'[7]R-Existing'!AF66</f>
        <v>0</v>
      </c>
      <c r="AG66" s="37">
        <f>'[7]R-Existing'!AG66</f>
        <v>0</v>
      </c>
      <c r="AH66" s="37">
        <f>'[7]R-Existing'!AH66</f>
        <v>0</v>
      </c>
      <c r="AI66" s="37">
        <f>'[7]R-Existing'!AI66</f>
        <v>0</v>
      </c>
      <c r="AJ66" s="37">
        <f>'[7]R-Existing'!AJ66</f>
        <v>0</v>
      </c>
      <c r="AK66" s="37">
        <f>'[7]R-Existing'!AK66</f>
        <v>0</v>
      </c>
      <c r="AL66" s="37">
        <f>'[7]R-Existing'!AL66</f>
        <v>0</v>
      </c>
      <c r="AM66" s="37">
        <f>'[7]R-Existing'!AM66</f>
        <v>0</v>
      </c>
      <c r="AN66" s="37">
        <f>'[7]R-Existing'!AN66</f>
        <v>0</v>
      </c>
      <c r="AO66" s="37"/>
      <c r="AP66" s="37"/>
      <c r="AQ66" s="37"/>
      <c r="AR66" s="37"/>
    </row>
    <row r="67" spans="1:44" x14ac:dyDescent="0.2">
      <c r="A67" s="1">
        <f t="shared" si="2"/>
        <v>11</v>
      </c>
      <c r="B67" s="101">
        <f t="shared" si="1"/>
        <v>44895</v>
      </c>
      <c r="C67" s="37">
        <f>'[7]R-Existing'!C67</f>
        <v>0</v>
      </c>
      <c r="D67" s="37">
        <f>'[7]R-Existing'!D67</f>
        <v>1934854.6</v>
      </c>
      <c r="E67" s="37">
        <f>'[7]R-Existing'!E67</f>
        <v>0</v>
      </c>
      <c r="F67" s="37">
        <f>'[7]R-Existing'!F67</f>
        <v>0</v>
      </c>
      <c r="G67" s="37">
        <f>'[7]R-Existing'!G67</f>
        <v>0</v>
      </c>
      <c r="H67" s="37">
        <f>'[7]R-Existing'!H67</f>
        <v>0</v>
      </c>
      <c r="I67" s="37">
        <f>'[7]R-Existing'!I67</f>
        <v>0</v>
      </c>
      <c r="J67" s="37">
        <f>'[7]R-Existing'!J67</f>
        <v>0</v>
      </c>
      <c r="K67" s="37">
        <f>'[7]R-Existing'!K67</f>
        <v>0</v>
      </c>
      <c r="L67" s="37">
        <f>'[7]R-Existing'!L67</f>
        <v>0</v>
      </c>
      <c r="M67" s="37">
        <f>'[7]R-Existing'!M67</f>
        <v>0</v>
      </c>
      <c r="N67" s="37">
        <f>'[7]R-Existing'!N67</f>
        <v>0</v>
      </c>
      <c r="O67" s="37">
        <f>'[7]R-Existing'!O67</f>
        <v>0</v>
      </c>
      <c r="P67" s="37">
        <f>'[7]R-Existing'!P67</f>
        <v>0</v>
      </c>
      <c r="Q67" s="37">
        <f>'[7]R-Existing'!Q67</f>
        <v>0</v>
      </c>
      <c r="R67" s="37">
        <f>'[7]R-Existing'!R67</f>
        <v>0</v>
      </c>
      <c r="S67" s="37">
        <f>'[7]R-Existing'!S67</f>
        <v>0</v>
      </c>
      <c r="T67" s="37">
        <f>'[7]R-Existing'!T67</f>
        <v>0</v>
      </c>
      <c r="U67" s="37">
        <f>'[7]R-Existing'!U67</f>
        <v>1</v>
      </c>
      <c r="V67" s="37">
        <f>'[7]R-Existing'!V67</f>
        <v>0</v>
      </c>
      <c r="W67" s="37">
        <f>'[7]R-Existing'!W67</f>
        <v>0</v>
      </c>
      <c r="X67" s="37">
        <f>'[7]R-Existing'!X67</f>
        <v>209</v>
      </c>
      <c r="Y67" s="37">
        <f>'[7]R-Existing'!Y67</f>
        <v>0</v>
      </c>
      <c r="Z67" s="37">
        <f>'[7]R-Existing'!Z67</f>
        <v>0</v>
      </c>
      <c r="AA67" s="37">
        <f>'[7]R-Existing'!AA67</f>
        <v>0</v>
      </c>
      <c r="AB67" s="37">
        <f>'[7]R-Existing'!AB67</f>
        <v>0</v>
      </c>
      <c r="AC67" s="37">
        <f>'[7]R-Existing'!AC67</f>
        <v>0</v>
      </c>
      <c r="AD67" s="37">
        <f>'[7]R-Existing'!AD67</f>
        <v>0</v>
      </c>
      <c r="AE67" s="47">
        <f>'[7]R-Existing'!AE67</f>
        <v>9.6699999999999994E-2</v>
      </c>
      <c r="AF67" s="37">
        <f>'[7]R-Existing'!AF67</f>
        <v>0</v>
      </c>
      <c r="AG67" s="37">
        <f>'[7]R-Existing'!AG67</f>
        <v>0</v>
      </c>
      <c r="AH67" s="37">
        <f>'[7]R-Existing'!AH67</f>
        <v>0</v>
      </c>
      <c r="AI67" s="37">
        <f>'[7]R-Existing'!AI67</f>
        <v>0</v>
      </c>
      <c r="AJ67" s="37">
        <f>'[7]R-Existing'!AJ67</f>
        <v>0</v>
      </c>
      <c r="AK67" s="37">
        <f>'[7]R-Existing'!AK67</f>
        <v>0</v>
      </c>
      <c r="AL67" s="37">
        <f>'[7]R-Existing'!AL67</f>
        <v>0</v>
      </c>
      <c r="AM67" s="37">
        <f>'[7]R-Existing'!AM67</f>
        <v>0</v>
      </c>
      <c r="AN67" s="37">
        <f>'[7]R-Existing'!AN67</f>
        <v>0</v>
      </c>
      <c r="AO67" s="37"/>
      <c r="AP67" s="37"/>
      <c r="AQ67" s="37"/>
      <c r="AR67" s="37"/>
    </row>
    <row r="68" spans="1:44" x14ac:dyDescent="0.2">
      <c r="A68" s="1">
        <f t="shared" si="2"/>
        <v>12</v>
      </c>
      <c r="B68" s="101">
        <f t="shared" si="1"/>
        <v>44926</v>
      </c>
      <c r="C68" s="37">
        <f>'[7]R-Existing'!C68</f>
        <v>0</v>
      </c>
      <c r="D68" s="37">
        <f>'[7]R-Existing'!D68</f>
        <v>1934854.6</v>
      </c>
      <c r="E68" s="37">
        <f>'[7]R-Existing'!E68</f>
        <v>0</v>
      </c>
      <c r="F68" s="37">
        <f>'[7]R-Existing'!F68</f>
        <v>0</v>
      </c>
      <c r="G68" s="37">
        <f>'[7]R-Existing'!G68</f>
        <v>0</v>
      </c>
      <c r="H68" s="37">
        <f>'[7]R-Existing'!H68</f>
        <v>0</v>
      </c>
      <c r="I68" s="37">
        <f>'[7]R-Existing'!I68</f>
        <v>0</v>
      </c>
      <c r="J68" s="37">
        <f>'[7]R-Existing'!J68</f>
        <v>0</v>
      </c>
      <c r="K68" s="37">
        <f>'[7]R-Existing'!K68</f>
        <v>0</v>
      </c>
      <c r="L68" s="37">
        <f>'[7]R-Existing'!L68</f>
        <v>0</v>
      </c>
      <c r="M68" s="37">
        <f>'[7]R-Existing'!M68</f>
        <v>0</v>
      </c>
      <c r="N68" s="37">
        <f>'[7]R-Existing'!N68</f>
        <v>0</v>
      </c>
      <c r="O68" s="37">
        <f>'[7]R-Existing'!O68</f>
        <v>0</v>
      </c>
      <c r="P68" s="37">
        <f>'[7]R-Existing'!P68</f>
        <v>0</v>
      </c>
      <c r="Q68" s="37">
        <f>'[7]R-Existing'!Q68</f>
        <v>0</v>
      </c>
      <c r="R68" s="37">
        <f>'[7]R-Existing'!R68</f>
        <v>0</v>
      </c>
      <c r="S68" s="37">
        <f>'[7]R-Existing'!S68</f>
        <v>0</v>
      </c>
      <c r="T68" s="37">
        <f>'[7]R-Existing'!T68</f>
        <v>0</v>
      </c>
      <c r="U68" s="37">
        <f>'[7]R-Existing'!U68</f>
        <v>1</v>
      </c>
      <c r="V68" s="37">
        <f>'[7]R-Existing'!V68</f>
        <v>0</v>
      </c>
      <c r="W68" s="37">
        <f>'[7]R-Existing'!W68</f>
        <v>0</v>
      </c>
      <c r="X68" s="37">
        <f>'[7]R-Existing'!X68</f>
        <v>209</v>
      </c>
      <c r="Y68" s="37">
        <f>'[7]R-Existing'!Y68</f>
        <v>0</v>
      </c>
      <c r="Z68" s="37">
        <f>'[7]R-Existing'!Z68</f>
        <v>0</v>
      </c>
      <c r="AA68" s="37">
        <f>'[7]R-Existing'!AA68</f>
        <v>0</v>
      </c>
      <c r="AB68" s="37">
        <f>'[7]R-Existing'!AB68</f>
        <v>0</v>
      </c>
      <c r="AC68" s="37">
        <f>'[7]R-Existing'!AC68</f>
        <v>0</v>
      </c>
      <c r="AD68" s="37">
        <f>'[7]R-Existing'!AD68</f>
        <v>0</v>
      </c>
      <c r="AE68" s="47">
        <f>'[7]R-Existing'!AE68</f>
        <v>9.6699999999999994E-2</v>
      </c>
      <c r="AF68" s="37">
        <f>'[7]R-Existing'!AF68</f>
        <v>0</v>
      </c>
      <c r="AG68" s="37">
        <f>'[7]R-Existing'!AG68</f>
        <v>0</v>
      </c>
      <c r="AH68" s="37">
        <f>'[7]R-Existing'!AH68</f>
        <v>0</v>
      </c>
      <c r="AI68" s="37">
        <f>'[7]R-Existing'!AI68</f>
        <v>0</v>
      </c>
      <c r="AJ68" s="37">
        <f>'[7]R-Existing'!AJ68</f>
        <v>0</v>
      </c>
      <c r="AK68" s="37">
        <f>'[7]R-Existing'!AK68</f>
        <v>0</v>
      </c>
      <c r="AL68" s="37">
        <f>'[7]R-Existing'!AL68</f>
        <v>0</v>
      </c>
      <c r="AM68" s="37">
        <f>'[7]R-Existing'!AM68</f>
        <v>0</v>
      </c>
      <c r="AN68" s="37">
        <f>'[7]R-Existing'!AN68</f>
        <v>0</v>
      </c>
      <c r="AO68" s="37"/>
      <c r="AP68" s="37"/>
      <c r="AQ68" s="37"/>
      <c r="AR68" s="37"/>
    </row>
    <row r="69" spans="1:44" x14ac:dyDescent="0.2">
      <c r="A69" s="1">
        <f t="shared" si="2"/>
        <v>1</v>
      </c>
      <c r="B69" s="101">
        <f t="shared" si="1"/>
        <v>44957</v>
      </c>
      <c r="C69" s="37">
        <f>'[7]R-Existing'!C69</f>
        <v>0</v>
      </c>
      <c r="D69" s="37">
        <f>'[7]R-Existing'!D69</f>
        <v>1934854.6</v>
      </c>
      <c r="E69" s="37">
        <f>'[7]R-Existing'!E69</f>
        <v>0</v>
      </c>
      <c r="F69" s="37">
        <f>'[7]R-Existing'!F69</f>
        <v>0</v>
      </c>
      <c r="G69" s="37">
        <f>'[7]R-Existing'!G69</f>
        <v>0</v>
      </c>
      <c r="H69" s="37">
        <f>'[7]R-Existing'!H69</f>
        <v>0</v>
      </c>
      <c r="I69" s="37">
        <f>'[7]R-Existing'!I69</f>
        <v>0</v>
      </c>
      <c r="J69" s="37">
        <f>'[7]R-Existing'!J69</f>
        <v>0</v>
      </c>
      <c r="K69" s="37">
        <f>'[7]R-Existing'!K69</f>
        <v>0</v>
      </c>
      <c r="L69" s="37">
        <f>'[7]R-Existing'!L69</f>
        <v>0</v>
      </c>
      <c r="M69" s="37">
        <f>'[7]R-Existing'!M69</f>
        <v>0</v>
      </c>
      <c r="N69" s="37">
        <f>'[7]R-Existing'!N69</f>
        <v>0</v>
      </c>
      <c r="O69" s="37">
        <f>'[7]R-Existing'!O69</f>
        <v>0</v>
      </c>
      <c r="P69" s="37">
        <f>'[7]R-Existing'!P69</f>
        <v>0</v>
      </c>
      <c r="Q69" s="37">
        <f>'[7]R-Existing'!Q69</f>
        <v>0</v>
      </c>
      <c r="R69" s="37">
        <f>'[7]R-Existing'!R69</f>
        <v>0</v>
      </c>
      <c r="S69" s="37">
        <f>'[7]R-Existing'!S69</f>
        <v>0</v>
      </c>
      <c r="T69" s="37">
        <f>'[7]R-Existing'!T69</f>
        <v>0</v>
      </c>
      <c r="U69" s="37">
        <f>'[7]R-Existing'!U69</f>
        <v>1</v>
      </c>
      <c r="V69" s="37">
        <f>'[7]R-Existing'!V69</f>
        <v>0</v>
      </c>
      <c r="W69" s="37">
        <f>'[7]R-Existing'!W69</f>
        <v>0</v>
      </c>
      <c r="X69" s="37">
        <f>'[7]R-Existing'!X69</f>
        <v>209</v>
      </c>
      <c r="Y69" s="37">
        <f>'[7]R-Existing'!Y69</f>
        <v>0</v>
      </c>
      <c r="Z69" s="37">
        <f>'[7]R-Existing'!Z69</f>
        <v>0</v>
      </c>
      <c r="AA69" s="37">
        <f>'[7]R-Existing'!AA69</f>
        <v>0</v>
      </c>
      <c r="AB69" s="37">
        <f>'[7]R-Existing'!AB69</f>
        <v>0</v>
      </c>
      <c r="AC69" s="37">
        <f>'[7]R-Existing'!AC69</f>
        <v>0</v>
      </c>
      <c r="AD69" s="37">
        <f>'[7]R-Existing'!AD69</f>
        <v>0</v>
      </c>
      <c r="AE69" s="47">
        <f>'[7]R-Existing'!AE69</f>
        <v>9.6699999999999994E-2</v>
      </c>
      <c r="AF69" s="37">
        <f>'[7]R-Existing'!AF69</f>
        <v>0</v>
      </c>
      <c r="AG69" s="37">
        <f>'[7]R-Existing'!AG69</f>
        <v>0</v>
      </c>
      <c r="AH69" s="37">
        <f>'[7]R-Existing'!AH69</f>
        <v>0</v>
      </c>
      <c r="AI69" s="37">
        <f>'[7]R-Existing'!AI69</f>
        <v>0</v>
      </c>
      <c r="AJ69" s="37">
        <f>'[7]R-Existing'!AJ69</f>
        <v>0</v>
      </c>
      <c r="AK69" s="37">
        <f>'[7]R-Existing'!AK69</f>
        <v>0</v>
      </c>
      <c r="AL69" s="37">
        <f>'[7]R-Existing'!AL69</f>
        <v>0</v>
      </c>
      <c r="AM69" s="37">
        <f>'[7]R-Existing'!AM69</f>
        <v>0</v>
      </c>
      <c r="AN69" s="37">
        <f>'[7]R-Existing'!AN69</f>
        <v>0</v>
      </c>
      <c r="AO69" s="37"/>
      <c r="AP69" s="37"/>
      <c r="AQ69" s="37"/>
      <c r="AR69" s="37"/>
    </row>
    <row r="70" spans="1:44" x14ac:dyDescent="0.2">
      <c r="A70" s="1">
        <f t="shared" si="2"/>
        <v>2</v>
      </c>
      <c r="B70" s="101">
        <f t="shared" si="1"/>
        <v>44985</v>
      </c>
      <c r="C70" s="37">
        <f>'[7]R-Existing'!C70</f>
        <v>0</v>
      </c>
      <c r="D70" s="37">
        <f>'[7]R-Existing'!D70</f>
        <v>1934854.6</v>
      </c>
      <c r="E70" s="37">
        <f>'[7]R-Existing'!E70</f>
        <v>0</v>
      </c>
      <c r="F70" s="37">
        <f>'[7]R-Existing'!F70</f>
        <v>0</v>
      </c>
      <c r="G70" s="37">
        <f>'[7]R-Existing'!G70</f>
        <v>0</v>
      </c>
      <c r="H70" s="37">
        <f>'[7]R-Existing'!H70</f>
        <v>0</v>
      </c>
      <c r="I70" s="37">
        <f>'[7]R-Existing'!I70</f>
        <v>0</v>
      </c>
      <c r="J70" s="37">
        <f>'[7]R-Existing'!J70</f>
        <v>0</v>
      </c>
      <c r="K70" s="37">
        <f>'[7]R-Existing'!K70</f>
        <v>0</v>
      </c>
      <c r="L70" s="37">
        <f>'[7]R-Existing'!L70</f>
        <v>0</v>
      </c>
      <c r="M70" s="37">
        <f>'[7]R-Existing'!M70</f>
        <v>0</v>
      </c>
      <c r="N70" s="37">
        <f>'[7]R-Existing'!N70</f>
        <v>0</v>
      </c>
      <c r="O70" s="37">
        <f>'[7]R-Existing'!O70</f>
        <v>0</v>
      </c>
      <c r="P70" s="37">
        <f>'[7]R-Existing'!P70</f>
        <v>0</v>
      </c>
      <c r="Q70" s="37">
        <f>'[7]R-Existing'!Q70</f>
        <v>0</v>
      </c>
      <c r="R70" s="37">
        <f>'[7]R-Existing'!R70</f>
        <v>0</v>
      </c>
      <c r="S70" s="37">
        <f>'[7]R-Existing'!S70</f>
        <v>0</v>
      </c>
      <c r="T70" s="37">
        <f>'[7]R-Existing'!T70</f>
        <v>0</v>
      </c>
      <c r="U70" s="37">
        <f>'[7]R-Existing'!U70</f>
        <v>1</v>
      </c>
      <c r="V70" s="37">
        <f>'[7]R-Existing'!V70</f>
        <v>0</v>
      </c>
      <c r="W70" s="37">
        <f>'[7]R-Existing'!W70</f>
        <v>0</v>
      </c>
      <c r="X70" s="37">
        <f>'[7]R-Existing'!X70</f>
        <v>209</v>
      </c>
      <c r="Y70" s="37">
        <f>'[7]R-Existing'!Y70</f>
        <v>0</v>
      </c>
      <c r="Z70" s="37">
        <f>'[7]R-Existing'!Z70</f>
        <v>0</v>
      </c>
      <c r="AA70" s="37">
        <f>'[7]R-Existing'!AA70</f>
        <v>0</v>
      </c>
      <c r="AB70" s="37">
        <f>'[7]R-Existing'!AB70</f>
        <v>0</v>
      </c>
      <c r="AC70" s="37">
        <f>'[7]R-Existing'!AC70</f>
        <v>0</v>
      </c>
      <c r="AD70" s="37">
        <f>'[7]R-Existing'!AD70</f>
        <v>0</v>
      </c>
      <c r="AE70" s="47">
        <f>'[7]R-Existing'!AE70</f>
        <v>9.6699999999999994E-2</v>
      </c>
      <c r="AF70" s="37">
        <f>'[7]R-Existing'!AF70</f>
        <v>0</v>
      </c>
      <c r="AG70" s="37">
        <f>'[7]R-Existing'!AG70</f>
        <v>0</v>
      </c>
      <c r="AH70" s="37">
        <f>'[7]R-Existing'!AH70</f>
        <v>0</v>
      </c>
      <c r="AI70" s="37">
        <f>'[7]R-Existing'!AI70</f>
        <v>0</v>
      </c>
      <c r="AJ70" s="37">
        <f>'[7]R-Existing'!AJ70</f>
        <v>0</v>
      </c>
      <c r="AK70" s="37">
        <f>'[7]R-Existing'!AK70</f>
        <v>0</v>
      </c>
      <c r="AL70" s="37">
        <f>'[7]R-Existing'!AL70</f>
        <v>0</v>
      </c>
      <c r="AM70" s="37">
        <f>'[7]R-Existing'!AM70</f>
        <v>0</v>
      </c>
      <c r="AN70" s="37">
        <f>'[7]R-Existing'!AN70</f>
        <v>0</v>
      </c>
      <c r="AO70" s="37"/>
      <c r="AP70" s="37"/>
      <c r="AQ70" s="37"/>
      <c r="AR70" s="37"/>
    </row>
    <row r="71" spans="1:44" x14ac:dyDescent="0.2">
      <c r="A71" s="1">
        <f t="shared" si="2"/>
        <v>3</v>
      </c>
      <c r="B71" s="101">
        <f t="shared" si="1"/>
        <v>45016</v>
      </c>
      <c r="C71" s="37">
        <f>'[7]R-Existing'!C71</f>
        <v>0</v>
      </c>
      <c r="D71" s="37">
        <f>'[7]R-Existing'!D71</f>
        <v>1934854.6</v>
      </c>
      <c r="E71" s="37">
        <f>'[7]R-Existing'!E71</f>
        <v>0</v>
      </c>
      <c r="F71" s="37">
        <f>'[7]R-Existing'!F71</f>
        <v>0</v>
      </c>
      <c r="G71" s="37">
        <f>'[7]R-Existing'!G71</f>
        <v>0</v>
      </c>
      <c r="H71" s="37">
        <f>'[7]R-Existing'!H71</f>
        <v>0</v>
      </c>
      <c r="I71" s="37">
        <f>'[7]R-Existing'!I71</f>
        <v>0</v>
      </c>
      <c r="J71" s="37">
        <f>'[7]R-Existing'!J71</f>
        <v>0</v>
      </c>
      <c r="K71" s="37">
        <f>'[7]R-Existing'!K71</f>
        <v>0</v>
      </c>
      <c r="L71" s="37">
        <f>'[7]R-Existing'!L71</f>
        <v>0</v>
      </c>
      <c r="M71" s="37">
        <f>'[7]R-Existing'!M71</f>
        <v>0</v>
      </c>
      <c r="N71" s="37">
        <f>'[7]R-Existing'!N71</f>
        <v>0</v>
      </c>
      <c r="O71" s="37">
        <f>'[7]R-Existing'!O71</f>
        <v>0</v>
      </c>
      <c r="P71" s="37">
        <f>'[7]R-Existing'!P71</f>
        <v>0</v>
      </c>
      <c r="Q71" s="37">
        <f>'[7]R-Existing'!Q71</f>
        <v>0</v>
      </c>
      <c r="R71" s="37">
        <f>'[7]R-Existing'!R71</f>
        <v>0</v>
      </c>
      <c r="S71" s="37">
        <f>'[7]R-Existing'!S71</f>
        <v>0</v>
      </c>
      <c r="T71" s="37">
        <f>'[7]R-Existing'!T71</f>
        <v>0</v>
      </c>
      <c r="U71" s="37">
        <f>'[7]R-Existing'!U71</f>
        <v>1</v>
      </c>
      <c r="V71" s="37">
        <f>'[7]R-Existing'!V71</f>
        <v>0</v>
      </c>
      <c r="W71" s="37">
        <f>'[7]R-Existing'!W71</f>
        <v>0</v>
      </c>
      <c r="X71" s="37">
        <f>'[7]R-Existing'!X71</f>
        <v>209</v>
      </c>
      <c r="Y71" s="37">
        <f>'[7]R-Existing'!Y71</f>
        <v>0</v>
      </c>
      <c r="Z71" s="37">
        <f>'[7]R-Existing'!Z71</f>
        <v>0</v>
      </c>
      <c r="AA71" s="37">
        <f>'[7]R-Existing'!AA71</f>
        <v>0</v>
      </c>
      <c r="AB71" s="37">
        <f>'[7]R-Existing'!AB71</f>
        <v>0</v>
      </c>
      <c r="AC71" s="37">
        <f>'[7]R-Existing'!AC71</f>
        <v>0</v>
      </c>
      <c r="AD71" s="37">
        <f>'[7]R-Existing'!AD71</f>
        <v>0</v>
      </c>
      <c r="AE71" s="47">
        <f>'[7]R-Existing'!AE71</f>
        <v>9.6699999999999994E-2</v>
      </c>
      <c r="AF71" s="37">
        <f>'[7]R-Existing'!AF71</f>
        <v>0</v>
      </c>
      <c r="AG71" s="37">
        <f>'[7]R-Existing'!AG71</f>
        <v>0</v>
      </c>
      <c r="AH71" s="37">
        <f>'[7]R-Existing'!AH71</f>
        <v>0</v>
      </c>
      <c r="AI71" s="37">
        <f>'[7]R-Existing'!AI71</f>
        <v>0</v>
      </c>
      <c r="AJ71" s="37">
        <f>'[7]R-Existing'!AJ71</f>
        <v>0</v>
      </c>
      <c r="AK71" s="37">
        <f>'[7]R-Existing'!AK71</f>
        <v>0</v>
      </c>
      <c r="AL71" s="37">
        <f>'[7]R-Existing'!AL71</f>
        <v>0</v>
      </c>
      <c r="AM71" s="37">
        <f>'[7]R-Existing'!AM71</f>
        <v>0</v>
      </c>
      <c r="AN71" s="37">
        <f>'[7]R-Existing'!AN71</f>
        <v>0</v>
      </c>
      <c r="AO71" s="37"/>
      <c r="AP71" s="37"/>
      <c r="AQ71" s="37"/>
      <c r="AR71" s="37"/>
    </row>
    <row r="72" spans="1:44" x14ac:dyDescent="0.2">
      <c r="A72" s="1">
        <f t="shared" si="2"/>
        <v>4</v>
      </c>
      <c r="B72" s="101">
        <f t="shared" si="1"/>
        <v>45046</v>
      </c>
      <c r="C72" s="37">
        <f>'[7]R-Existing'!C72</f>
        <v>0</v>
      </c>
      <c r="D72" s="37">
        <f>'[7]R-Existing'!D72</f>
        <v>1934854.6</v>
      </c>
      <c r="E72" s="37">
        <f>'[7]R-Existing'!E72</f>
        <v>0</v>
      </c>
      <c r="F72" s="37">
        <f>'[7]R-Existing'!F72</f>
        <v>0</v>
      </c>
      <c r="G72" s="37">
        <f>'[7]R-Existing'!G72</f>
        <v>0</v>
      </c>
      <c r="H72" s="37">
        <f>'[7]R-Existing'!H72</f>
        <v>0</v>
      </c>
      <c r="I72" s="37">
        <f>'[7]R-Existing'!I72</f>
        <v>0</v>
      </c>
      <c r="J72" s="37">
        <f>'[7]R-Existing'!J72</f>
        <v>0</v>
      </c>
      <c r="K72" s="37">
        <f>'[7]R-Existing'!K72</f>
        <v>0</v>
      </c>
      <c r="L72" s="37">
        <f>'[7]R-Existing'!L72</f>
        <v>0</v>
      </c>
      <c r="M72" s="37">
        <f>'[7]R-Existing'!M72</f>
        <v>0</v>
      </c>
      <c r="N72" s="37">
        <f>'[7]R-Existing'!N72</f>
        <v>0</v>
      </c>
      <c r="O72" s="37">
        <f>'[7]R-Existing'!O72</f>
        <v>0</v>
      </c>
      <c r="P72" s="37">
        <f>'[7]R-Existing'!P72</f>
        <v>0</v>
      </c>
      <c r="Q72" s="37">
        <f>'[7]R-Existing'!Q72</f>
        <v>0</v>
      </c>
      <c r="R72" s="37">
        <f>'[7]R-Existing'!R72</f>
        <v>0</v>
      </c>
      <c r="S72" s="37">
        <f>'[7]R-Existing'!S72</f>
        <v>0</v>
      </c>
      <c r="T72" s="37">
        <f>'[7]R-Existing'!T72</f>
        <v>0</v>
      </c>
      <c r="U72" s="37">
        <f>'[7]R-Existing'!U72</f>
        <v>1</v>
      </c>
      <c r="V72" s="37">
        <f>'[7]R-Existing'!V72</f>
        <v>0</v>
      </c>
      <c r="W72" s="37">
        <f>'[7]R-Existing'!W72</f>
        <v>0</v>
      </c>
      <c r="X72" s="37">
        <f>'[7]R-Existing'!X72</f>
        <v>209</v>
      </c>
      <c r="Y72" s="37">
        <f>'[7]R-Existing'!Y72</f>
        <v>0</v>
      </c>
      <c r="Z72" s="37">
        <f>'[7]R-Existing'!Z72</f>
        <v>0</v>
      </c>
      <c r="AA72" s="37">
        <f>'[7]R-Existing'!AA72</f>
        <v>0</v>
      </c>
      <c r="AB72" s="37">
        <f>'[7]R-Existing'!AB72</f>
        <v>0</v>
      </c>
      <c r="AC72" s="37">
        <f>'[7]R-Existing'!AC72</f>
        <v>0</v>
      </c>
      <c r="AD72" s="37">
        <f>'[7]R-Existing'!AD72</f>
        <v>0</v>
      </c>
      <c r="AE72" s="47">
        <f>'[7]R-Existing'!AE72</f>
        <v>9.6699999999999994E-2</v>
      </c>
      <c r="AF72" s="37">
        <f>'[7]R-Existing'!AF72</f>
        <v>0</v>
      </c>
      <c r="AG72" s="37">
        <f>'[7]R-Existing'!AG72</f>
        <v>0</v>
      </c>
      <c r="AH72" s="37">
        <f>'[7]R-Existing'!AH72</f>
        <v>0</v>
      </c>
      <c r="AI72" s="37">
        <f>'[7]R-Existing'!AI72</f>
        <v>0</v>
      </c>
      <c r="AJ72" s="37">
        <f>'[7]R-Existing'!AJ72</f>
        <v>0</v>
      </c>
      <c r="AK72" s="37">
        <f>'[7]R-Existing'!AK72</f>
        <v>0</v>
      </c>
      <c r="AL72" s="37">
        <f>'[7]R-Existing'!AL72</f>
        <v>0</v>
      </c>
      <c r="AM72" s="37">
        <f>'[7]R-Existing'!AM72</f>
        <v>0</v>
      </c>
      <c r="AN72" s="37">
        <f>'[7]R-Existing'!AN72</f>
        <v>0</v>
      </c>
      <c r="AO72" s="37"/>
      <c r="AP72" s="37"/>
      <c r="AQ72" s="37"/>
      <c r="AR72" s="37"/>
    </row>
    <row r="73" spans="1:44" x14ac:dyDescent="0.2">
      <c r="A73" s="1">
        <f t="shared" si="2"/>
        <v>5</v>
      </c>
      <c r="B73" s="101">
        <f t="shared" si="1"/>
        <v>45077</v>
      </c>
      <c r="C73" s="37">
        <f>'[7]R-Existing'!C73</f>
        <v>0</v>
      </c>
      <c r="D73" s="37">
        <f>'[7]R-Existing'!D73</f>
        <v>1934854.6</v>
      </c>
      <c r="E73" s="37">
        <f>'[7]R-Existing'!E73</f>
        <v>0</v>
      </c>
      <c r="F73" s="37">
        <f>'[7]R-Existing'!F73</f>
        <v>0</v>
      </c>
      <c r="G73" s="37">
        <f>'[7]R-Existing'!G73</f>
        <v>0</v>
      </c>
      <c r="H73" s="37">
        <f>'[7]R-Existing'!H73</f>
        <v>0</v>
      </c>
      <c r="I73" s="37">
        <f>'[7]R-Existing'!I73</f>
        <v>0</v>
      </c>
      <c r="J73" s="37">
        <f>'[7]R-Existing'!J73</f>
        <v>0</v>
      </c>
      <c r="K73" s="37">
        <f>'[7]R-Existing'!K73</f>
        <v>0</v>
      </c>
      <c r="L73" s="37">
        <f>'[7]R-Existing'!L73</f>
        <v>0</v>
      </c>
      <c r="M73" s="37">
        <f>'[7]R-Existing'!M73</f>
        <v>0</v>
      </c>
      <c r="N73" s="37">
        <f>'[7]R-Existing'!N73</f>
        <v>0</v>
      </c>
      <c r="O73" s="37">
        <f>'[7]R-Existing'!O73</f>
        <v>0</v>
      </c>
      <c r="P73" s="37">
        <f>'[7]R-Existing'!P73</f>
        <v>0</v>
      </c>
      <c r="Q73" s="37">
        <f>'[7]R-Existing'!Q73</f>
        <v>0</v>
      </c>
      <c r="R73" s="37">
        <f>'[7]R-Existing'!R73</f>
        <v>0</v>
      </c>
      <c r="S73" s="37">
        <f>'[7]R-Existing'!S73</f>
        <v>0</v>
      </c>
      <c r="T73" s="37">
        <f>'[7]R-Existing'!T73</f>
        <v>0</v>
      </c>
      <c r="U73" s="37">
        <f>'[7]R-Existing'!U73</f>
        <v>1</v>
      </c>
      <c r="V73" s="37">
        <f>'[7]R-Existing'!V73</f>
        <v>0</v>
      </c>
      <c r="W73" s="37">
        <f>'[7]R-Existing'!W73</f>
        <v>0</v>
      </c>
      <c r="X73" s="37">
        <f>'[7]R-Existing'!X73</f>
        <v>209</v>
      </c>
      <c r="Y73" s="37">
        <f>'[7]R-Existing'!Y73</f>
        <v>0</v>
      </c>
      <c r="Z73" s="37">
        <f>'[7]R-Existing'!Z73</f>
        <v>0</v>
      </c>
      <c r="AA73" s="37">
        <f>'[7]R-Existing'!AA73</f>
        <v>0</v>
      </c>
      <c r="AB73" s="37">
        <f>'[7]R-Existing'!AB73</f>
        <v>0</v>
      </c>
      <c r="AC73" s="37">
        <f>'[7]R-Existing'!AC73</f>
        <v>0</v>
      </c>
      <c r="AD73" s="37">
        <f>'[7]R-Existing'!AD73</f>
        <v>0</v>
      </c>
      <c r="AE73" s="47">
        <f>'[7]R-Existing'!AE73</f>
        <v>9.6699999999999994E-2</v>
      </c>
      <c r="AF73" s="37">
        <f>'[7]R-Existing'!AF73</f>
        <v>0</v>
      </c>
      <c r="AG73" s="37">
        <f>'[7]R-Existing'!AG73</f>
        <v>0</v>
      </c>
      <c r="AH73" s="37">
        <f>'[7]R-Existing'!AH73</f>
        <v>0</v>
      </c>
      <c r="AI73" s="37">
        <f>'[7]R-Existing'!AI73</f>
        <v>0</v>
      </c>
      <c r="AJ73" s="37">
        <f>'[7]R-Existing'!AJ73</f>
        <v>0</v>
      </c>
      <c r="AK73" s="37">
        <f>'[7]R-Existing'!AK73</f>
        <v>0</v>
      </c>
      <c r="AL73" s="37">
        <f>'[7]R-Existing'!AL73</f>
        <v>0</v>
      </c>
      <c r="AM73" s="37">
        <f>'[7]R-Existing'!AM73</f>
        <v>0</v>
      </c>
      <c r="AN73" s="37">
        <f>'[7]R-Existing'!AN73</f>
        <v>0</v>
      </c>
      <c r="AO73" s="37"/>
      <c r="AP73" s="37"/>
      <c r="AQ73" s="37"/>
      <c r="AR73" s="37"/>
    </row>
    <row r="74" spans="1:44" x14ac:dyDescent="0.2">
      <c r="A74" s="1">
        <f t="shared" si="2"/>
        <v>6</v>
      </c>
      <c r="B74" s="101">
        <f t="shared" si="1"/>
        <v>45107</v>
      </c>
      <c r="C74" s="37">
        <f>'[7]R-Existing'!C74</f>
        <v>0</v>
      </c>
      <c r="D74" s="37">
        <f>'[7]R-Existing'!D74</f>
        <v>1934854.6</v>
      </c>
      <c r="E74" s="37">
        <f>'[7]R-Existing'!E74</f>
        <v>0</v>
      </c>
      <c r="F74" s="37">
        <f>'[7]R-Existing'!F74</f>
        <v>0</v>
      </c>
      <c r="G74" s="37">
        <f>'[7]R-Existing'!G74</f>
        <v>0</v>
      </c>
      <c r="H74" s="37">
        <f>'[7]R-Existing'!H74</f>
        <v>0</v>
      </c>
      <c r="I74" s="37">
        <f>'[7]R-Existing'!I74</f>
        <v>0</v>
      </c>
      <c r="J74" s="37">
        <f>'[7]R-Existing'!J74</f>
        <v>0</v>
      </c>
      <c r="K74" s="37">
        <f>'[7]R-Existing'!K74</f>
        <v>0</v>
      </c>
      <c r="L74" s="37">
        <f>'[7]R-Existing'!L74</f>
        <v>0</v>
      </c>
      <c r="M74" s="37">
        <f>'[7]R-Existing'!M74</f>
        <v>0</v>
      </c>
      <c r="N74" s="37">
        <f>'[7]R-Existing'!N74</f>
        <v>0</v>
      </c>
      <c r="O74" s="37">
        <f>'[7]R-Existing'!O74</f>
        <v>0</v>
      </c>
      <c r="P74" s="37">
        <f>'[7]R-Existing'!P74</f>
        <v>0</v>
      </c>
      <c r="Q74" s="37">
        <f>'[7]R-Existing'!Q74</f>
        <v>0</v>
      </c>
      <c r="R74" s="37">
        <f>'[7]R-Existing'!R74</f>
        <v>0</v>
      </c>
      <c r="S74" s="37">
        <f>'[7]R-Existing'!S74</f>
        <v>0</v>
      </c>
      <c r="T74" s="37">
        <f>'[7]R-Existing'!T74</f>
        <v>0</v>
      </c>
      <c r="U74" s="37">
        <f>'[7]R-Existing'!U74</f>
        <v>1</v>
      </c>
      <c r="V74" s="37">
        <f>'[7]R-Existing'!V74</f>
        <v>0</v>
      </c>
      <c r="W74" s="37">
        <f>'[7]R-Existing'!W74</f>
        <v>0</v>
      </c>
      <c r="X74" s="37">
        <f>'[7]R-Existing'!X74</f>
        <v>209</v>
      </c>
      <c r="Y74" s="37">
        <f>'[7]R-Existing'!Y74</f>
        <v>0</v>
      </c>
      <c r="Z74" s="37">
        <f>'[7]R-Existing'!Z74</f>
        <v>0</v>
      </c>
      <c r="AA74" s="37">
        <f>'[7]R-Existing'!AA74</f>
        <v>0</v>
      </c>
      <c r="AB74" s="37">
        <f>'[7]R-Existing'!AB74</f>
        <v>0</v>
      </c>
      <c r="AC74" s="37">
        <f>'[7]R-Existing'!AC74</f>
        <v>0</v>
      </c>
      <c r="AD74" s="37">
        <f>'[7]R-Existing'!AD74</f>
        <v>0</v>
      </c>
      <c r="AE74" s="47">
        <f>'[7]R-Existing'!AE74</f>
        <v>9.6699999999999994E-2</v>
      </c>
      <c r="AF74" s="37">
        <f>'[7]R-Existing'!AF74</f>
        <v>0</v>
      </c>
      <c r="AG74" s="37">
        <f>'[7]R-Existing'!AG74</f>
        <v>0</v>
      </c>
      <c r="AH74" s="37">
        <f>'[7]R-Existing'!AH74</f>
        <v>0</v>
      </c>
      <c r="AI74" s="37">
        <f>'[7]R-Existing'!AI74</f>
        <v>0</v>
      </c>
      <c r="AJ74" s="37">
        <f>'[7]R-Existing'!AJ74</f>
        <v>0</v>
      </c>
      <c r="AK74" s="37">
        <f>'[7]R-Existing'!AK74</f>
        <v>0</v>
      </c>
      <c r="AL74" s="37">
        <f>'[7]R-Existing'!AL74</f>
        <v>0</v>
      </c>
      <c r="AM74" s="37">
        <f>'[7]R-Existing'!AM74</f>
        <v>0</v>
      </c>
      <c r="AN74" s="37">
        <f>'[7]R-Existing'!AN74</f>
        <v>0</v>
      </c>
      <c r="AO74" s="37"/>
      <c r="AP74" s="37"/>
      <c r="AQ74" s="37"/>
      <c r="AR74" s="37"/>
    </row>
    <row r="75" spans="1:44" x14ac:dyDescent="0.2">
      <c r="A75" s="1">
        <f t="shared" si="2"/>
        <v>7</v>
      </c>
      <c r="B75" s="101">
        <f t="shared" si="1"/>
        <v>45138</v>
      </c>
      <c r="C75" s="37">
        <f>'[7]R-Existing'!C75</f>
        <v>0</v>
      </c>
      <c r="D75" s="37">
        <f>'[7]R-Existing'!D75</f>
        <v>1934854.6</v>
      </c>
      <c r="E75" s="37">
        <f>'[7]R-Existing'!E75</f>
        <v>0</v>
      </c>
      <c r="F75" s="37">
        <f>'[7]R-Existing'!F75</f>
        <v>0</v>
      </c>
      <c r="G75" s="37">
        <f>'[7]R-Existing'!G75</f>
        <v>0</v>
      </c>
      <c r="H75" s="37">
        <f>'[7]R-Existing'!H75</f>
        <v>0</v>
      </c>
      <c r="I75" s="37">
        <f>'[7]R-Existing'!I75</f>
        <v>0</v>
      </c>
      <c r="J75" s="37">
        <f>'[7]R-Existing'!J75</f>
        <v>0</v>
      </c>
      <c r="K75" s="37">
        <f>'[7]R-Existing'!K75</f>
        <v>0</v>
      </c>
      <c r="L75" s="37">
        <f>'[7]R-Existing'!L75</f>
        <v>0</v>
      </c>
      <c r="M75" s="37">
        <f>'[7]R-Existing'!M75</f>
        <v>0</v>
      </c>
      <c r="N75" s="37">
        <f>'[7]R-Existing'!N75</f>
        <v>0</v>
      </c>
      <c r="O75" s="37">
        <f>'[7]R-Existing'!O75</f>
        <v>0</v>
      </c>
      <c r="P75" s="37">
        <f>'[7]R-Existing'!P75</f>
        <v>0</v>
      </c>
      <c r="Q75" s="37">
        <f>'[7]R-Existing'!Q75</f>
        <v>0</v>
      </c>
      <c r="R75" s="37">
        <f>'[7]R-Existing'!R75</f>
        <v>0</v>
      </c>
      <c r="S75" s="37">
        <f>'[7]R-Existing'!S75</f>
        <v>0</v>
      </c>
      <c r="T75" s="37">
        <f>'[7]R-Existing'!T75</f>
        <v>0</v>
      </c>
      <c r="U75" s="37">
        <f>'[7]R-Existing'!U75</f>
        <v>1</v>
      </c>
      <c r="V75" s="37">
        <f>'[7]R-Existing'!V75</f>
        <v>0</v>
      </c>
      <c r="W75" s="37">
        <f>'[7]R-Existing'!W75</f>
        <v>0</v>
      </c>
      <c r="X75" s="37">
        <f>'[7]R-Existing'!X75</f>
        <v>209</v>
      </c>
      <c r="Y75" s="37">
        <f>'[7]R-Existing'!Y75</f>
        <v>0</v>
      </c>
      <c r="Z75" s="37">
        <f>'[7]R-Existing'!Z75</f>
        <v>0</v>
      </c>
      <c r="AA75" s="37">
        <f>'[7]R-Existing'!AA75</f>
        <v>0</v>
      </c>
      <c r="AB75" s="37">
        <f>'[7]R-Existing'!AB75</f>
        <v>0</v>
      </c>
      <c r="AC75" s="37">
        <f>'[7]R-Existing'!AC75</f>
        <v>0</v>
      </c>
      <c r="AD75" s="37">
        <f>'[7]R-Existing'!AD75</f>
        <v>0</v>
      </c>
      <c r="AE75" s="47">
        <f>'[7]R-Existing'!AE75</f>
        <v>9.6699999999999994E-2</v>
      </c>
      <c r="AF75" s="37">
        <f>'[7]R-Existing'!AF75</f>
        <v>0</v>
      </c>
      <c r="AG75" s="37">
        <f>'[7]R-Existing'!AG75</f>
        <v>0</v>
      </c>
      <c r="AH75" s="37">
        <f>'[7]R-Existing'!AH75</f>
        <v>0</v>
      </c>
      <c r="AI75" s="37">
        <f>'[7]R-Existing'!AI75</f>
        <v>0</v>
      </c>
      <c r="AJ75" s="37">
        <f>'[7]R-Existing'!AJ75</f>
        <v>0</v>
      </c>
      <c r="AK75" s="37">
        <f>'[7]R-Existing'!AK75</f>
        <v>0</v>
      </c>
      <c r="AL75" s="37">
        <f>'[7]R-Existing'!AL75</f>
        <v>0</v>
      </c>
      <c r="AM75" s="37">
        <f>'[7]R-Existing'!AM75</f>
        <v>0</v>
      </c>
      <c r="AN75" s="37">
        <f>'[7]R-Existing'!AN75</f>
        <v>0</v>
      </c>
      <c r="AO75" s="37"/>
      <c r="AP75" s="37"/>
      <c r="AQ75" s="37"/>
      <c r="AR75" s="37"/>
    </row>
    <row r="76" spans="1:44" x14ac:dyDescent="0.2">
      <c r="A76" s="1">
        <f t="shared" si="2"/>
        <v>8</v>
      </c>
      <c r="B76" s="101">
        <f t="shared" si="1"/>
        <v>45169</v>
      </c>
      <c r="C76" s="37">
        <f>'[7]R-Existing'!C76</f>
        <v>0</v>
      </c>
      <c r="D76" s="37">
        <f>'[7]R-Existing'!D76</f>
        <v>1934854.6</v>
      </c>
      <c r="E76" s="37">
        <f>'[7]R-Existing'!E76</f>
        <v>0</v>
      </c>
      <c r="F76" s="37">
        <f>'[7]R-Existing'!F76</f>
        <v>0</v>
      </c>
      <c r="G76" s="37">
        <f>'[7]R-Existing'!G76</f>
        <v>0</v>
      </c>
      <c r="H76" s="37">
        <f>'[7]R-Existing'!H76</f>
        <v>0</v>
      </c>
      <c r="I76" s="37">
        <f>'[7]R-Existing'!I76</f>
        <v>0</v>
      </c>
      <c r="J76" s="37">
        <f>'[7]R-Existing'!J76</f>
        <v>0</v>
      </c>
      <c r="K76" s="37">
        <f>'[7]R-Existing'!K76</f>
        <v>0</v>
      </c>
      <c r="L76" s="37">
        <f>'[7]R-Existing'!L76</f>
        <v>0</v>
      </c>
      <c r="M76" s="37">
        <f>'[7]R-Existing'!M76</f>
        <v>0</v>
      </c>
      <c r="N76" s="37">
        <f>'[7]R-Existing'!N76</f>
        <v>0</v>
      </c>
      <c r="O76" s="37">
        <f>'[7]R-Existing'!O76</f>
        <v>0</v>
      </c>
      <c r="P76" s="37">
        <f>'[7]R-Existing'!P76</f>
        <v>0</v>
      </c>
      <c r="Q76" s="37">
        <f>'[7]R-Existing'!Q76</f>
        <v>0</v>
      </c>
      <c r="R76" s="37">
        <f>'[7]R-Existing'!R76</f>
        <v>0</v>
      </c>
      <c r="S76" s="37">
        <f>'[7]R-Existing'!S76</f>
        <v>0</v>
      </c>
      <c r="T76" s="37">
        <f>'[7]R-Existing'!T76</f>
        <v>0</v>
      </c>
      <c r="U76" s="37">
        <f>'[7]R-Existing'!U76</f>
        <v>1</v>
      </c>
      <c r="V76" s="37">
        <f>'[7]R-Existing'!V76</f>
        <v>0</v>
      </c>
      <c r="W76" s="37">
        <f>'[7]R-Existing'!W76</f>
        <v>0</v>
      </c>
      <c r="X76" s="37">
        <f>'[7]R-Existing'!X76</f>
        <v>209</v>
      </c>
      <c r="Y76" s="37">
        <f>'[7]R-Existing'!Y76</f>
        <v>0</v>
      </c>
      <c r="Z76" s="37">
        <f>'[7]R-Existing'!Z76</f>
        <v>0</v>
      </c>
      <c r="AA76" s="37">
        <f>'[7]R-Existing'!AA76</f>
        <v>0</v>
      </c>
      <c r="AB76" s="37">
        <f>'[7]R-Existing'!AB76</f>
        <v>0</v>
      </c>
      <c r="AC76" s="37">
        <f>'[7]R-Existing'!AC76</f>
        <v>0</v>
      </c>
      <c r="AD76" s="37">
        <f>'[7]R-Existing'!AD76</f>
        <v>0</v>
      </c>
      <c r="AE76" s="47">
        <f>'[7]R-Existing'!AE76</f>
        <v>9.6699999999999994E-2</v>
      </c>
      <c r="AF76" s="37">
        <f>'[7]R-Existing'!AF76</f>
        <v>0</v>
      </c>
      <c r="AG76" s="37">
        <f>'[7]R-Existing'!AG76</f>
        <v>0</v>
      </c>
      <c r="AH76" s="37">
        <f>'[7]R-Existing'!AH76</f>
        <v>0</v>
      </c>
      <c r="AI76" s="37">
        <f>'[7]R-Existing'!AI76</f>
        <v>0</v>
      </c>
      <c r="AJ76" s="37">
        <f>'[7]R-Existing'!AJ76</f>
        <v>0</v>
      </c>
      <c r="AK76" s="37">
        <f>'[7]R-Existing'!AK76</f>
        <v>0</v>
      </c>
      <c r="AL76" s="37">
        <f>'[7]R-Existing'!AL76</f>
        <v>0</v>
      </c>
      <c r="AM76" s="37">
        <f>'[7]R-Existing'!AM76</f>
        <v>0</v>
      </c>
      <c r="AN76" s="37">
        <f>'[7]R-Existing'!AN76</f>
        <v>0</v>
      </c>
      <c r="AO76" s="37"/>
      <c r="AP76" s="37"/>
      <c r="AQ76" s="37"/>
      <c r="AR76" s="37"/>
    </row>
    <row r="77" spans="1:44" x14ac:dyDescent="0.2">
      <c r="A77" s="1">
        <f t="shared" si="2"/>
        <v>9</v>
      </c>
      <c r="B77" s="101">
        <f t="shared" ref="B77:B140" si="3">EOMONTH(B76,1)</f>
        <v>45199</v>
      </c>
      <c r="C77" s="37">
        <f>'[7]R-Existing'!C77</f>
        <v>0</v>
      </c>
      <c r="D77" s="37">
        <f>'[7]R-Existing'!D77</f>
        <v>1934854.6</v>
      </c>
      <c r="E77" s="37">
        <f>'[7]R-Existing'!E77</f>
        <v>0</v>
      </c>
      <c r="F77" s="37">
        <f>'[7]R-Existing'!F77</f>
        <v>0</v>
      </c>
      <c r="G77" s="37">
        <f>'[7]R-Existing'!G77</f>
        <v>0</v>
      </c>
      <c r="H77" s="37">
        <f>'[7]R-Existing'!H77</f>
        <v>0</v>
      </c>
      <c r="I77" s="37">
        <f>'[7]R-Existing'!I77</f>
        <v>0</v>
      </c>
      <c r="J77" s="37">
        <f>'[7]R-Existing'!J77</f>
        <v>0</v>
      </c>
      <c r="K77" s="37">
        <f>'[7]R-Existing'!K77</f>
        <v>0</v>
      </c>
      <c r="L77" s="37">
        <f>'[7]R-Existing'!L77</f>
        <v>0</v>
      </c>
      <c r="M77" s="37">
        <f>'[7]R-Existing'!M77</f>
        <v>0</v>
      </c>
      <c r="N77" s="37">
        <f>'[7]R-Existing'!N77</f>
        <v>0</v>
      </c>
      <c r="O77" s="37">
        <f>'[7]R-Existing'!O77</f>
        <v>0</v>
      </c>
      <c r="P77" s="37">
        <f>'[7]R-Existing'!P77</f>
        <v>0</v>
      </c>
      <c r="Q77" s="37">
        <f>'[7]R-Existing'!Q77</f>
        <v>0</v>
      </c>
      <c r="R77" s="37">
        <f>'[7]R-Existing'!R77</f>
        <v>0</v>
      </c>
      <c r="S77" s="37">
        <f>'[7]R-Existing'!S77</f>
        <v>0</v>
      </c>
      <c r="T77" s="37">
        <f>'[7]R-Existing'!T77</f>
        <v>0</v>
      </c>
      <c r="U77" s="37">
        <f>'[7]R-Existing'!U77</f>
        <v>1</v>
      </c>
      <c r="V77" s="37">
        <f>'[7]R-Existing'!V77</f>
        <v>0</v>
      </c>
      <c r="W77" s="37">
        <f>'[7]R-Existing'!W77</f>
        <v>0</v>
      </c>
      <c r="X77" s="37">
        <f>'[7]R-Existing'!X77</f>
        <v>209</v>
      </c>
      <c r="Y77" s="37">
        <f>'[7]R-Existing'!Y77</f>
        <v>0</v>
      </c>
      <c r="Z77" s="37">
        <f>'[7]R-Existing'!Z77</f>
        <v>0</v>
      </c>
      <c r="AA77" s="37">
        <f>'[7]R-Existing'!AA77</f>
        <v>0</v>
      </c>
      <c r="AB77" s="37">
        <f>'[7]R-Existing'!AB77</f>
        <v>0</v>
      </c>
      <c r="AC77" s="37">
        <f>'[7]R-Existing'!AC77</f>
        <v>0</v>
      </c>
      <c r="AD77" s="37">
        <f>'[7]R-Existing'!AD77</f>
        <v>0</v>
      </c>
      <c r="AE77" s="47">
        <f>'[7]R-Existing'!AE77</f>
        <v>9.6699999999999994E-2</v>
      </c>
      <c r="AF77" s="37">
        <f>'[7]R-Existing'!AF77</f>
        <v>0</v>
      </c>
      <c r="AG77" s="37">
        <f>'[7]R-Existing'!AG77</f>
        <v>0</v>
      </c>
      <c r="AH77" s="37">
        <f>'[7]R-Existing'!AH77</f>
        <v>0</v>
      </c>
      <c r="AI77" s="37">
        <f>'[7]R-Existing'!AI77</f>
        <v>0</v>
      </c>
      <c r="AJ77" s="37">
        <f>'[7]R-Existing'!AJ77</f>
        <v>0</v>
      </c>
      <c r="AK77" s="37">
        <f>'[7]R-Existing'!AK77</f>
        <v>0</v>
      </c>
      <c r="AL77" s="37">
        <f>'[7]R-Existing'!AL77</f>
        <v>0</v>
      </c>
      <c r="AM77" s="37">
        <f>'[7]R-Existing'!AM77</f>
        <v>0</v>
      </c>
      <c r="AN77" s="37">
        <f>'[7]R-Existing'!AN77</f>
        <v>0</v>
      </c>
      <c r="AO77" s="37"/>
      <c r="AP77" s="37"/>
      <c r="AQ77" s="37"/>
      <c r="AR77" s="37"/>
    </row>
    <row r="78" spans="1:44" x14ac:dyDescent="0.2">
      <c r="A78" s="1">
        <f t="shared" ref="A78:A141" si="4">MONTH(B78)</f>
        <v>10</v>
      </c>
      <c r="B78" s="101">
        <f t="shared" si="3"/>
        <v>45230</v>
      </c>
      <c r="C78" s="37">
        <f>'[7]R-Existing'!C78</f>
        <v>0</v>
      </c>
      <c r="D78" s="37">
        <f>'[7]R-Existing'!D78</f>
        <v>1934854.6</v>
      </c>
      <c r="E78" s="37">
        <f>'[7]R-Existing'!E78</f>
        <v>0</v>
      </c>
      <c r="F78" s="37">
        <f>'[7]R-Existing'!F78</f>
        <v>0</v>
      </c>
      <c r="G78" s="37">
        <f>'[7]R-Existing'!G78</f>
        <v>0</v>
      </c>
      <c r="H78" s="37">
        <f>'[7]R-Existing'!H78</f>
        <v>0</v>
      </c>
      <c r="I78" s="37">
        <f>'[7]R-Existing'!I78</f>
        <v>0</v>
      </c>
      <c r="J78" s="37">
        <f>'[7]R-Existing'!J78</f>
        <v>0</v>
      </c>
      <c r="K78" s="37">
        <f>'[7]R-Existing'!K78</f>
        <v>0</v>
      </c>
      <c r="L78" s="37">
        <f>'[7]R-Existing'!L78</f>
        <v>0</v>
      </c>
      <c r="M78" s="37">
        <f>'[7]R-Existing'!M78</f>
        <v>0</v>
      </c>
      <c r="N78" s="37">
        <f>'[7]R-Existing'!N78</f>
        <v>0</v>
      </c>
      <c r="O78" s="37">
        <f>'[7]R-Existing'!O78</f>
        <v>0</v>
      </c>
      <c r="P78" s="37">
        <f>'[7]R-Existing'!P78</f>
        <v>0</v>
      </c>
      <c r="Q78" s="37">
        <f>'[7]R-Existing'!Q78</f>
        <v>0</v>
      </c>
      <c r="R78" s="37">
        <f>'[7]R-Existing'!R78</f>
        <v>0</v>
      </c>
      <c r="S78" s="37">
        <f>'[7]R-Existing'!S78</f>
        <v>0</v>
      </c>
      <c r="T78" s="37">
        <f>'[7]R-Existing'!T78</f>
        <v>0</v>
      </c>
      <c r="U78" s="37">
        <f>'[7]R-Existing'!U78</f>
        <v>1</v>
      </c>
      <c r="V78" s="37">
        <f>'[7]R-Existing'!V78</f>
        <v>0</v>
      </c>
      <c r="W78" s="37">
        <f>'[7]R-Existing'!W78</f>
        <v>0</v>
      </c>
      <c r="X78" s="37">
        <f>'[7]R-Existing'!X78</f>
        <v>209</v>
      </c>
      <c r="Y78" s="37">
        <f>'[7]R-Existing'!Y78</f>
        <v>0</v>
      </c>
      <c r="Z78" s="37">
        <f>'[7]R-Existing'!Z78</f>
        <v>0</v>
      </c>
      <c r="AA78" s="37">
        <f>'[7]R-Existing'!AA78</f>
        <v>0</v>
      </c>
      <c r="AB78" s="37">
        <f>'[7]R-Existing'!AB78</f>
        <v>0</v>
      </c>
      <c r="AC78" s="37">
        <f>'[7]R-Existing'!AC78</f>
        <v>0</v>
      </c>
      <c r="AD78" s="37">
        <f>'[7]R-Existing'!AD78</f>
        <v>0</v>
      </c>
      <c r="AE78" s="47">
        <f>'[7]R-Existing'!AE78</f>
        <v>9.6699999999999994E-2</v>
      </c>
      <c r="AF78" s="37">
        <f>'[7]R-Existing'!AF78</f>
        <v>0</v>
      </c>
      <c r="AG78" s="37">
        <f>'[7]R-Existing'!AG78</f>
        <v>0</v>
      </c>
      <c r="AH78" s="37">
        <f>'[7]R-Existing'!AH78</f>
        <v>0</v>
      </c>
      <c r="AI78" s="37">
        <f>'[7]R-Existing'!AI78</f>
        <v>0</v>
      </c>
      <c r="AJ78" s="37">
        <f>'[7]R-Existing'!AJ78</f>
        <v>0</v>
      </c>
      <c r="AK78" s="37">
        <f>'[7]R-Existing'!AK78</f>
        <v>0</v>
      </c>
      <c r="AL78" s="37">
        <f>'[7]R-Existing'!AL78</f>
        <v>0</v>
      </c>
      <c r="AM78" s="37">
        <f>'[7]R-Existing'!AM78</f>
        <v>0</v>
      </c>
      <c r="AN78" s="37">
        <f>'[7]R-Existing'!AN78</f>
        <v>0</v>
      </c>
      <c r="AO78" s="37"/>
      <c r="AP78" s="37"/>
      <c r="AQ78" s="37"/>
      <c r="AR78" s="37"/>
    </row>
    <row r="79" spans="1:44" x14ac:dyDescent="0.2">
      <c r="A79" s="1">
        <f t="shared" si="4"/>
        <v>11</v>
      </c>
      <c r="B79" s="101">
        <f t="shared" si="3"/>
        <v>45260</v>
      </c>
      <c r="C79" s="37">
        <f>'[7]R-Existing'!C79</f>
        <v>0</v>
      </c>
      <c r="D79" s="37">
        <f>'[7]R-Existing'!D79</f>
        <v>1934854.6</v>
      </c>
      <c r="E79" s="37">
        <f>'[7]R-Existing'!E79</f>
        <v>0</v>
      </c>
      <c r="F79" s="37">
        <f>'[7]R-Existing'!F79</f>
        <v>0</v>
      </c>
      <c r="G79" s="37">
        <f>'[7]R-Existing'!G79</f>
        <v>0</v>
      </c>
      <c r="H79" s="37">
        <f>'[7]R-Existing'!H79</f>
        <v>0</v>
      </c>
      <c r="I79" s="37">
        <f>'[7]R-Existing'!I79</f>
        <v>0</v>
      </c>
      <c r="J79" s="37">
        <f>'[7]R-Existing'!J79</f>
        <v>0</v>
      </c>
      <c r="K79" s="37">
        <f>'[7]R-Existing'!K79</f>
        <v>0</v>
      </c>
      <c r="L79" s="37">
        <f>'[7]R-Existing'!L79</f>
        <v>0</v>
      </c>
      <c r="M79" s="37">
        <f>'[7]R-Existing'!M79</f>
        <v>0</v>
      </c>
      <c r="N79" s="37">
        <f>'[7]R-Existing'!N79</f>
        <v>0</v>
      </c>
      <c r="O79" s="37">
        <f>'[7]R-Existing'!O79</f>
        <v>0</v>
      </c>
      <c r="P79" s="37">
        <f>'[7]R-Existing'!P79</f>
        <v>0</v>
      </c>
      <c r="Q79" s="37">
        <f>'[7]R-Existing'!Q79</f>
        <v>0</v>
      </c>
      <c r="R79" s="37">
        <f>'[7]R-Existing'!R79</f>
        <v>0</v>
      </c>
      <c r="S79" s="37">
        <f>'[7]R-Existing'!S79</f>
        <v>0</v>
      </c>
      <c r="T79" s="37">
        <f>'[7]R-Existing'!T79</f>
        <v>0</v>
      </c>
      <c r="U79" s="37">
        <f>'[7]R-Existing'!U79</f>
        <v>1</v>
      </c>
      <c r="V79" s="37">
        <f>'[7]R-Existing'!V79</f>
        <v>0</v>
      </c>
      <c r="W79" s="37">
        <f>'[7]R-Existing'!W79</f>
        <v>0</v>
      </c>
      <c r="X79" s="37">
        <f>'[7]R-Existing'!X79</f>
        <v>209</v>
      </c>
      <c r="Y79" s="37">
        <f>'[7]R-Existing'!Y79</f>
        <v>0</v>
      </c>
      <c r="Z79" s="37">
        <f>'[7]R-Existing'!Z79</f>
        <v>0</v>
      </c>
      <c r="AA79" s="37">
        <f>'[7]R-Existing'!AA79</f>
        <v>0</v>
      </c>
      <c r="AB79" s="37">
        <f>'[7]R-Existing'!AB79</f>
        <v>0</v>
      </c>
      <c r="AC79" s="37">
        <f>'[7]R-Existing'!AC79</f>
        <v>0</v>
      </c>
      <c r="AD79" s="37">
        <f>'[7]R-Existing'!AD79</f>
        <v>0</v>
      </c>
      <c r="AE79" s="47">
        <f>'[7]R-Existing'!AE79</f>
        <v>9.6699999999999994E-2</v>
      </c>
      <c r="AF79" s="37">
        <f>'[7]R-Existing'!AF79</f>
        <v>0</v>
      </c>
      <c r="AG79" s="37">
        <f>'[7]R-Existing'!AG79</f>
        <v>0</v>
      </c>
      <c r="AH79" s="37">
        <f>'[7]R-Existing'!AH79</f>
        <v>0</v>
      </c>
      <c r="AI79" s="37">
        <f>'[7]R-Existing'!AI79</f>
        <v>0</v>
      </c>
      <c r="AJ79" s="37">
        <f>'[7]R-Existing'!AJ79</f>
        <v>0</v>
      </c>
      <c r="AK79" s="37">
        <f>'[7]R-Existing'!AK79</f>
        <v>0</v>
      </c>
      <c r="AL79" s="37">
        <f>'[7]R-Existing'!AL79</f>
        <v>0</v>
      </c>
      <c r="AM79" s="37">
        <f>'[7]R-Existing'!AM79</f>
        <v>0</v>
      </c>
      <c r="AN79" s="37">
        <f>'[7]R-Existing'!AN79</f>
        <v>0</v>
      </c>
      <c r="AO79" s="37"/>
      <c r="AP79" s="37"/>
      <c r="AQ79" s="37"/>
      <c r="AR79" s="37"/>
    </row>
    <row r="80" spans="1:44" x14ac:dyDescent="0.2">
      <c r="A80" s="1">
        <f t="shared" si="4"/>
        <v>12</v>
      </c>
      <c r="B80" s="101">
        <f t="shared" si="3"/>
        <v>45291</v>
      </c>
      <c r="C80" s="37">
        <f>'[7]R-Existing'!C80</f>
        <v>0</v>
      </c>
      <c r="D80" s="37">
        <f>'[7]R-Existing'!D80</f>
        <v>1934854.6</v>
      </c>
      <c r="E80" s="37">
        <f>'[7]R-Existing'!E80</f>
        <v>0</v>
      </c>
      <c r="F80" s="37">
        <f>'[7]R-Existing'!F80</f>
        <v>0</v>
      </c>
      <c r="G80" s="37">
        <f>'[7]R-Existing'!G80</f>
        <v>0</v>
      </c>
      <c r="H80" s="37">
        <f>'[7]R-Existing'!H80</f>
        <v>0</v>
      </c>
      <c r="I80" s="37">
        <f>'[7]R-Existing'!I80</f>
        <v>0</v>
      </c>
      <c r="J80" s="37">
        <f>'[7]R-Existing'!J80</f>
        <v>0</v>
      </c>
      <c r="K80" s="37">
        <f>'[7]R-Existing'!K80</f>
        <v>0</v>
      </c>
      <c r="L80" s="37">
        <f>'[7]R-Existing'!L80</f>
        <v>0</v>
      </c>
      <c r="M80" s="37">
        <f>'[7]R-Existing'!M80</f>
        <v>0</v>
      </c>
      <c r="N80" s="37">
        <f>'[7]R-Existing'!N80</f>
        <v>0</v>
      </c>
      <c r="O80" s="37">
        <f>'[7]R-Existing'!O80</f>
        <v>0</v>
      </c>
      <c r="P80" s="37">
        <f>'[7]R-Existing'!P80</f>
        <v>0</v>
      </c>
      <c r="Q80" s="37">
        <f>'[7]R-Existing'!Q80</f>
        <v>0</v>
      </c>
      <c r="R80" s="37">
        <f>'[7]R-Existing'!R80</f>
        <v>0</v>
      </c>
      <c r="S80" s="37">
        <f>'[7]R-Existing'!S80</f>
        <v>0</v>
      </c>
      <c r="T80" s="37">
        <f>'[7]R-Existing'!T80</f>
        <v>0</v>
      </c>
      <c r="U80" s="37">
        <f>'[7]R-Existing'!U80</f>
        <v>1</v>
      </c>
      <c r="V80" s="37">
        <f>'[7]R-Existing'!V80</f>
        <v>0</v>
      </c>
      <c r="W80" s="37">
        <f>'[7]R-Existing'!W80</f>
        <v>0</v>
      </c>
      <c r="X80" s="37">
        <f>'[7]R-Existing'!X80</f>
        <v>209</v>
      </c>
      <c r="Y80" s="37">
        <f>'[7]R-Existing'!Y80</f>
        <v>0</v>
      </c>
      <c r="Z80" s="37">
        <f>'[7]R-Existing'!Z80</f>
        <v>0</v>
      </c>
      <c r="AA80" s="37">
        <f>'[7]R-Existing'!AA80</f>
        <v>0</v>
      </c>
      <c r="AB80" s="37">
        <f>'[7]R-Existing'!AB80</f>
        <v>0</v>
      </c>
      <c r="AC80" s="37">
        <f>'[7]R-Existing'!AC80</f>
        <v>0</v>
      </c>
      <c r="AD80" s="37">
        <f>'[7]R-Existing'!AD80</f>
        <v>0</v>
      </c>
      <c r="AE80" s="47">
        <f>'[7]R-Existing'!AE80</f>
        <v>9.6699999999999994E-2</v>
      </c>
      <c r="AF80" s="37">
        <f>'[7]R-Existing'!AF80</f>
        <v>0</v>
      </c>
      <c r="AG80" s="37">
        <f>'[7]R-Existing'!AG80</f>
        <v>0</v>
      </c>
      <c r="AH80" s="37">
        <f>'[7]R-Existing'!AH80</f>
        <v>0</v>
      </c>
      <c r="AI80" s="37">
        <f>'[7]R-Existing'!AI80</f>
        <v>0</v>
      </c>
      <c r="AJ80" s="37">
        <f>'[7]R-Existing'!AJ80</f>
        <v>0</v>
      </c>
      <c r="AK80" s="37">
        <f>'[7]R-Existing'!AK80</f>
        <v>0</v>
      </c>
      <c r="AL80" s="37">
        <f>'[7]R-Existing'!AL80</f>
        <v>0</v>
      </c>
      <c r="AM80" s="37">
        <f>'[7]R-Existing'!AM80</f>
        <v>0</v>
      </c>
      <c r="AN80" s="37">
        <f>'[7]R-Existing'!AN80</f>
        <v>0</v>
      </c>
      <c r="AO80" s="37"/>
      <c r="AP80" s="37"/>
      <c r="AQ80" s="37"/>
      <c r="AR80" s="37"/>
    </row>
    <row r="81" spans="1:44" x14ac:dyDescent="0.2">
      <c r="A81" s="1">
        <f t="shared" si="4"/>
        <v>1</v>
      </c>
      <c r="B81" s="101">
        <f t="shared" si="3"/>
        <v>45322</v>
      </c>
      <c r="C81" s="37">
        <f>'[7]R-Existing'!C81</f>
        <v>0</v>
      </c>
      <c r="D81" s="37">
        <f>'[7]R-Existing'!D81</f>
        <v>1934854.6</v>
      </c>
      <c r="E81" s="37">
        <f>'[7]R-Existing'!E81</f>
        <v>0</v>
      </c>
      <c r="F81" s="37">
        <f>'[7]R-Existing'!F81</f>
        <v>0</v>
      </c>
      <c r="G81" s="37">
        <f>'[7]R-Existing'!G81</f>
        <v>0</v>
      </c>
      <c r="H81" s="37">
        <f>'[7]R-Existing'!H81</f>
        <v>0</v>
      </c>
      <c r="I81" s="37">
        <f>'[7]R-Existing'!I81</f>
        <v>0</v>
      </c>
      <c r="J81" s="37">
        <f>'[7]R-Existing'!J81</f>
        <v>0</v>
      </c>
      <c r="K81" s="37">
        <f>'[7]R-Existing'!K81</f>
        <v>0</v>
      </c>
      <c r="L81" s="37">
        <f>'[7]R-Existing'!L81</f>
        <v>0</v>
      </c>
      <c r="M81" s="37">
        <f>'[7]R-Existing'!M81</f>
        <v>0</v>
      </c>
      <c r="N81" s="37">
        <f>'[7]R-Existing'!N81</f>
        <v>0</v>
      </c>
      <c r="O81" s="37">
        <f>'[7]R-Existing'!O81</f>
        <v>0</v>
      </c>
      <c r="P81" s="37">
        <f>'[7]R-Existing'!P81</f>
        <v>0</v>
      </c>
      <c r="Q81" s="37">
        <f>'[7]R-Existing'!Q81</f>
        <v>0</v>
      </c>
      <c r="R81" s="37">
        <f>'[7]R-Existing'!R81</f>
        <v>0</v>
      </c>
      <c r="S81" s="37">
        <f>'[7]R-Existing'!S81</f>
        <v>0</v>
      </c>
      <c r="T81" s="37">
        <f>'[7]R-Existing'!T81</f>
        <v>0</v>
      </c>
      <c r="U81" s="37">
        <f>'[7]R-Existing'!U81</f>
        <v>1</v>
      </c>
      <c r="V81" s="37">
        <f>'[7]R-Existing'!V81</f>
        <v>0</v>
      </c>
      <c r="W81" s="37">
        <f>'[7]R-Existing'!W81</f>
        <v>0</v>
      </c>
      <c r="X81" s="37">
        <f>'[7]R-Existing'!X81</f>
        <v>209</v>
      </c>
      <c r="Y81" s="37">
        <f>'[7]R-Existing'!Y81</f>
        <v>0</v>
      </c>
      <c r="Z81" s="37">
        <f>'[7]R-Existing'!Z81</f>
        <v>0</v>
      </c>
      <c r="AA81" s="37">
        <f>'[7]R-Existing'!AA81</f>
        <v>0</v>
      </c>
      <c r="AB81" s="37">
        <f>'[7]R-Existing'!AB81</f>
        <v>0</v>
      </c>
      <c r="AC81" s="37">
        <f>'[7]R-Existing'!AC81</f>
        <v>0</v>
      </c>
      <c r="AD81" s="37">
        <f>'[7]R-Existing'!AD81</f>
        <v>0</v>
      </c>
      <c r="AE81" s="47">
        <f>'[7]R-Existing'!AE81</f>
        <v>9.6699999999999994E-2</v>
      </c>
      <c r="AF81" s="37">
        <f>'[7]R-Existing'!AF81</f>
        <v>0</v>
      </c>
      <c r="AG81" s="37">
        <f>'[7]R-Existing'!AG81</f>
        <v>0</v>
      </c>
      <c r="AH81" s="37">
        <f>'[7]R-Existing'!AH81</f>
        <v>0</v>
      </c>
      <c r="AI81" s="37">
        <f>'[7]R-Existing'!AI81</f>
        <v>0</v>
      </c>
      <c r="AJ81" s="37">
        <f>'[7]R-Existing'!AJ81</f>
        <v>0</v>
      </c>
      <c r="AK81" s="37">
        <f>'[7]R-Existing'!AK81</f>
        <v>0</v>
      </c>
      <c r="AL81" s="37">
        <f>'[7]R-Existing'!AL81</f>
        <v>0</v>
      </c>
      <c r="AM81" s="37">
        <f>'[7]R-Existing'!AM81</f>
        <v>0</v>
      </c>
      <c r="AN81" s="37">
        <f>'[7]R-Existing'!AN81</f>
        <v>0</v>
      </c>
      <c r="AO81" s="37"/>
      <c r="AP81" s="37"/>
      <c r="AQ81" s="37"/>
      <c r="AR81" s="37"/>
    </row>
    <row r="82" spans="1:44" x14ac:dyDescent="0.2">
      <c r="A82" s="1">
        <f t="shared" si="4"/>
        <v>2</v>
      </c>
      <c r="B82" s="101">
        <f t="shared" si="3"/>
        <v>45351</v>
      </c>
      <c r="C82" s="37">
        <f>'[7]R-Existing'!C82</f>
        <v>0</v>
      </c>
      <c r="D82" s="37">
        <f>'[7]R-Existing'!D82</f>
        <v>1934854.6</v>
      </c>
      <c r="E82" s="37">
        <f>'[7]R-Existing'!E82</f>
        <v>0</v>
      </c>
      <c r="F82" s="37">
        <f>'[7]R-Existing'!F82</f>
        <v>0</v>
      </c>
      <c r="G82" s="37">
        <f>'[7]R-Existing'!G82</f>
        <v>0</v>
      </c>
      <c r="H82" s="37">
        <f>'[7]R-Existing'!H82</f>
        <v>0</v>
      </c>
      <c r="I82" s="37">
        <f>'[7]R-Existing'!I82</f>
        <v>0</v>
      </c>
      <c r="J82" s="37">
        <f>'[7]R-Existing'!J82</f>
        <v>0</v>
      </c>
      <c r="K82" s="37">
        <f>'[7]R-Existing'!K82</f>
        <v>0</v>
      </c>
      <c r="L82" s="37">
        <f>'[7]R-Existing'!L82</f>
        <v>0</v>
      </c>
      <c r="M82" s="37">
        <f>'[7]R-Existing'!M82</f>
        <v>0</v>
      </c>
      <c r="N82" s="37">
        <f>'[7]R-Existing'!N82</f>
        <v>0</v>
      </c>
      <c r="O82" s="37">
        <f>'[7]R-Existing'!O82</f>
        <v>0</v>
      </c>
      <c r="P82" s="37">
        <f>'[7]R-Existing'!P82</f>
        <v>0</v>
      </c>
      <c r="Q82" s="37">
        <f>'[7]R-Existing'!Q82</f>
        <v>0</v>
      </c>
      <c r="R82" s="37">
        <f>'[7]R-Existing'!R82</f>
        <v>0</v>
      </c>
      <c r="S82" s="37">
        <f>'[7]R-Existing'!S82</f>
        <v>0</v>
      </c>
      <c r="T82" s="37">
        <f>'[7]R-Existing'!T82</f>
        <v>0</v>
      </c>
      <c r="U82" s="37">
        <f>'[7]R-Existing'!U82</f>
        <v>1</v>
      </c>
      <c r="V82" s="37">
        <f>'[7]R-Existing'!V82</f>
        <v>0</v>
      </c>
      <c r="W82" s="37">
        <f>'[7]R-Existing'!W82</f>
        <v>0</v>
      </c>
      <c r="X82" s="37">
        <f>'[7]R-Existing'!X82</f>
        <v>209</v>
      </c>
      <c r="Y82" s="37">
        <f>'[7]R-Existing'!Y82</f>
        <v>0</v>
      </c>
      <c r="Z82" s="37">
        <f>'[7]R-Existing'!Z82</f>
        <v>0</v>
      </c>
      <c r="AA82" s="37">
        <f>'[7]R-Existing'!AA82</f>
        <v>0</v>
      </c>
      <c r="AB82" s="37">
        <f>'[7]R-Existing'!AB82</f>
        <v>0</v>
      </c>
      <c r="AC82" s="37">
        <f>'[7]R-Existing'!AC82</f>
        <v>0</v>
      </c>
      <c r="AD82" s="37">
        <f>'[7]R-Existing'!AD82</f>
        <v>0</v>
      </c>
      <c r="AE82" s="47">
        <f>'[7]R-Existing'!AE82</f>
        <v>9.6699999999999994E-2</v>
      </c>
      <c r="AF82" s="37">
        <f>'[7]R-Existing'!AF82</f>
        <v>0</v>
      </c>
      <c r="AG82" s="37">
        <f>'[7]R-Existing'!AG82</f>
        <v>0</v>
      </c>
      <c r="AH82" s="37">
        <f>'[7]R-Existing'!AH82</f>
        <v>0</v>
      </c>
      <c r="AI82" s="37">
        <f>'[7]R-Existing'!AI82</f>
        <v>0</v>
      </c>
      <c r="AJ82" s="37">
        <f>'[7]R-Existing'!AJ82</f>
        <v>0</v>
      </c>
      <c r="AK82" s="37">
        <f>'[7]R-Existing'!AK82</f>
        <v>0</v>
      </c>
      <c r="AL82" s="37">
        <f>'[7]R-Existing'!AL82</f>
        <v>0</v>
      </c>
      <c r="AM82" s="37">
        <f>'[7]R-Existing'!AM82</f>
        <v>0</v>
      </c>
      <c r="AN82" s="37">
        <f>'[7]R-Existing'!AN82</f>
        <v>0</v>
      </c>
      <c r="AO82" s="37"/>
      <c r="AP82" s="37"/>
      <c r="AQ82" s="37"/>
      <c r="AR82" s="37"/>
    </row>
    <row r="83" spans="1:44" x14ac:dyDescent="0.2">
      <c r="A83" s="1">
        <f t="shared" si="4"/>
        <v>3</v>
      </c>
      <c r="B83" s="101">
        <f t="shared" si="3"/>
        <v>45382</v>
      </c>
      <c r="C83" s="37">
        <f>'[7]R-Existing'!C83</f>
        <v>0</v>
      </c>
      <c r="D83" s="37">
        <f>'[7]R-Existing'!D83</f>
        <v>1934854.6</v>
      </c>
      <c r="E83" s="37">
        <f>'[7]R-Existing'!E83</f>
        <v>0</v>
      </c>
      <c r="F83" s="37">
        <f>'[7]R-Existing'!F83</f>
        <v>0</v>
      </c>
      <c r="G83" s="37">
        <f>'[7]R-Existing'!G83</f>
        <v>0</v>
      </c>
      <c r="H83" s="37">
        <f>'[7]R-Existing'!H83</f>
        <v>0</v>
      </c>
      <c r="I83" s="37">
        <f>'[7]R-Existing'!I83</f>
        <v>0</v>
      </c>
      <c r="J83" s="37">
        <f>'[7]R-Existing'!J83</f>
        <v>0</v>
      </c>
      <c r="K83" s="37">
        <f>'[7]R-Existing'!K83</f>
        <v>0</v>
      </c>
      <c r="L83" s="37">
        <f>'[7]R-Existing'!L83</f>
        <v>0</v>
      </c>
      <c r="M83" s="37">
        <f>'[7]R-Existing'!M83</f>
        <v>0</v>
      </c>
      <c r="N83" s="37">
        <f>'[7]R-Existing'!N83</f>
        <v>0</v>
      </c>
      <c r="O83" s="37">
        <f>'[7]R-Existing'!O83</f>
        <v>0</v>
      </c>
      <c r="P83" s="37">
        <f>'[7]R-Existing'!P83</f>
        <v>0</v>
      </c>
      <c r="Q83" s="37">
        <f>'[7]R-Existing'!Q83</f>
        <v>0</v>
      </c>
      <c r="R83" s="37">
        <f>'[7]R-Existing'!R83</f>
        <v>0</v>
      </c>
      <c r="S83" s="37">
        <f>'[7]R-Existing'!S83</f>
        <v>0</v>
      </c>
      <c r="T83" s="37">
        <f>'[7]R-Existing'!T83</f>
        <v>0</v>
      </c>
      <c r="U83" s="37">
        <f>'[7]R-Existing'!U83</f>
        <v>1</v>
      </c>
      <c r="V83" s="37">
        <f>'[7]R-Existing'!V83</f>
        <v>0</v>
      </c>
      <c r="W83" s="37">
        <f>'[7]R-Existing'!W83</f>
        <v>0</v>
      </c>
      <c r="X83" s="37">
        <f>'[7]R-Existing'!X83</f>
        <v>209</v>
      </c>
      <c r="Y83" s="37">
        <f>'[7]R-Existing'!Y83</f>
        <v>0</v>
      </c>
      <c r="Z83" s="37">
        <f>'[7]R-Existing'!Z83</f>
        <v>0</v>
      </c>
      <c r="AA83" s="37">
        <f>'[7]R-Existing'!AA83</f>
        <v>0</v>
      </c>
      <c r="AB83" s="37">
        <f>'[7]R-Existing'!AB83</f>
        <v>0</v>
      </c>
      <c r="AC83" s="37">
        <f>'[7]R-Existing'!AC83</f>
        <v>0</v>
      </c>
      <c r="AD83" s="37">
        <f>'[7]R-Existing'!AD83</f>
        <v>0</v>
      </c>
      <c r="AE83" s="47">
        <f>'[7]R-Existing'!AE83</f>
        <v>9.6699999999999994E-2</v>
      </c>
      <c r="AF83" s="37">
        <f>'[7]R-Existing'!AF83</f>
        <v>0</v>
      </c>
      <c r="AG83" s="37">
        <f>'[7]R-Existing'!AG83</f>
        <v>0</v>
      </c>
      <c r="AH83" s="37">
        <f>'[7]R-Existing'!AH83</f>
        <v>0</v>
      </c>
      <c r="AI83" s="37">
        <f>'[7]R-Existing'!AI83</f>
        <v>0</v>
      </c>
      <c r="AJ83" s="37">
        <f>'[7]R-Existing'!AJ83</f>
        <v>0</v>
      </c>
      <c r="AK83" s="37">
        <f>'[7]R-Existing'!AK83</f>
        <v>0</v>
      </c>
      <c r="AL83" s="37">
        <f>'[7]R-Existing'!AL83</f>
        <v>0</v>
      </c>
      <c r="AM83" s="37">
        <f>'[7]R-Existing'!AM83</f>
        <v>0</v>
      </c>
      <c r="AN83" s="37">
        <f>'[7]R-Existing'!AN83</f>
        <v>0</v>
      </c>
      <c r="AO83" s="37"/>
      <c r="AP83" s="37"/>
      <c r="AQ83" s="37"/>
      <c r="AR83" s="37"/>
    </row>
    <row r="84" spans="1:44" x14ac:dyDescent="0.2">
      <c r="A84" s="1">
        <f t="shared" si="4"/>
        <v>4</v>
      </c>
      <c r="B84" s="101">
        <f t="shared" si="3"/>
        <v>45412</v>
      </c>
      <c r="C84" s="37">
        <f>'[7]R-Existing'!C84</f>
        <v>0</v>
      </c>
      <c r="D84" s="37">
        <f>'[7]R-Existing'!D84</f>
        <v>1934854.6</v>
      </c>
      <c r="E84" s="37">
        <f>'[7]R-Existing'!E84</f>
        <v>0</v>
      </c>
      <c r="F84" s="37">
        <f>'[7]R-Existing'!F84</f>
        <v>0</v>
      </c>
      <c r="G84" s="37">
        <f>'[7]R-Existing'!G84</f>
        <v>0</v>
      </c>
      <c r="H84" s="37">
        <f>'[7]R-Existing'!H84</f>
        <v>0</v>
      </c>
      <c r="I84" s="37">
        <f>'[7]R-Existing'!I84</f>
        <v>0</v>
      </c>
      <c r="J84" s="37">
        <f>'[7]R-Existing'!J84</f>
        <v>0</v>
      </c>
      <c r="K84" s="37">
        <f>'[7]R-Existing'!K84</f>
        <v>0</v>
      </c>
      <c r="L84" s="37">
        <f>'[7]R-Existing'!L84</f>
        <v>0</v>
      </c>
      <c r="M84" s="37">
        <f>'[7]R-Existing'!M84</f>
        <v>0</v>
      </c>
      <c r="N84" s="37">
        <f>'[7]R-Existing'!N84</f>
        <v>0</v>
      </c>
      <c r="O84" s="37">
        <f>'[7]R-Existing'!O84</f>
        <v>0</v>
      </c>
      <c r="P84" s="37">
        <f>'[7]R-Existing'!P84</f>
        <v>0</v>
      </c>
      <c r="Q84" s="37">
        <f>'[7]R-Existing'!Q84</f>
        <v>0</v>
      </c>
      <c r="R84" s="37">
        <f>'[7]R-Existing'!R84</f>
        <v>0</v>
      </c>
      <c r="S84" s="37">
        <f>'[7]R-Existing'!S84</f>
        <v>0</v>
      </c>
      <c r="T84" s="37">
        <f>'[7]R-Existing'!T84</f>
        <v>0</v>
      </c>
      <c r="U84" s="37">
        <f>'[7]R-Existing'!U84</f>
        <v>1</v>
      </c>
      <c r="V84" s="37">
        <f>'[7]R-Existing'!V84</f>
        <v>0</v>
      </c>
      <c r="W84" s="37">
        <f>'[7]R-Existing'!W84</f>
        <v>0</v>
      </c>
      <c r="X84" s="37">
        <f>'[7]R-Existing'!X84</f>
        <v>209</v>
      </c>
      <c r="Y84" s="37">
        <f>'[7]R-Existing'!Y84</f>
        <v>0</v>
      </c>
      <c r="Z84" s="37">
        <f>'[7]R-Existing'!Z84</f>
        <v>0</v>
      </c>
      <c r="AA84" s="37">
        <f>'[7]R-Existing'!AA84</f>
        <v>0</v>
      </c>
      <c r="AB84" s="37">
        <f>'[7]R-Existing'!AB84</f>
        <v>0</v>
      </c>
      <c r="AC84" s="37">
        <f>'[7]R-Existing'!AC84</f>
        <v>0</v>
      </c>
      <c r="AD84" s="37">
        <f>'[7]R-Existing'!AD84</f>
        <v>0</v>
      </c>
      <c r="AE84" s="47">
        <f>'[7]R-Existing'!AE84</f>
        <v>9.6699999999999994E-2</v>
      </c>
      <c r="AF84" s="37">
        <f>'[7]R-Existing'!AF84</f>
        <v>0</v>
      </c>
      <c r="AG84" s="37">
        <f>'[7]R-Existing'!AG84</f>
        <v>0</v>
      </c>
      <c r="AH84" s="37">
        <f>'[7]R-Existing'!AH84</f>
        <v>0</v>
      </c>
      <c r="AI84" s="37">
        <f>'[7]R-Existing'!AI84</f>
        <v>0</v>
      </c>
      <c r="AJ84" s="37">
        <f>'[7]R-Existing'!AJ84</f>
        <v>0</v>
      </c>
      <c r="AK84" s="37">
        <f>'[7]R-Existing'!AK84</f>
        <v>0</v>
      </c>
      <c r="AL84" s="37">
        <f>'[7]R-Existing'!AL84</f>
        <v>0</v>
      </c>
      <c r="AM84" s="37">
        <f>'[7]R-Existing'!AM84</f>
        <v>0</v>
      </c>
      <c r="AN84" s="37">
        <f>'[7]R-Existing'!AN84</f>
        <v>0</v>
      </c>
      <c r="AO84" s="37"/>
      <c r="AP84" s="37"/>
      <c r="AQ84" s="37"/>
      <c r="AR84" s="37"/>
    </row>
    <row r="85" spans="1:44" x14ac:dyDescent="0.2">
      <c r="A85" s="1">
        <f t="shared" si="4"/>
        <v>5</v>
      </c>
      <c r="B85" s="101">
        <f t="shared" si="3"/>
        <v>45443</v>
      </c>
      <c r="C85" s="37">
        <f>'[7]R-Existing'!C85</f>
        <v>0</v>
      </c>
      <c r="D85" s="37">
        <f>'[7]R-Existing'!D85</f>
        <v>1934854.6</v>
      </c>
      <c r="E85" s="37">
        <f>'[7]R-Existing'!E85</f>
        <v>0</v>
      </c>
      <c r="F85" s="37">
        <f>'[7]R-Existing'!F85</f>
        <v>0</v>
      </c>
      <c r="G85" s="37">
        <f>'[7]R-Existing'!G85</f>
        <v>0</v>
      </c>
      <c r="H85" s="37">
        <f>'[7]R-Existing'!H85</f>
        <v>0</v>
      </c>
      <c r="I85" s="37">
        <f>'[7]R-Existing'!I85</f>
        <v>0</v>
      </c>
      <c r="J85" s="37">
        <f>'[7]R-Existing'!J85</f>
        <v>0</v>
      </c>
      <c r="K85" s="37">
        <f>'[7]R-Existing'!K85</f>
        <v>0</v>
      </c>
      <c r="L85" s="37">
        <f>'[7]R-Existing'!L85</f>
        <v>0</v>
      </c>
      <c r="M85" s="37">
        <f>'[7]R-Existing'!M85</f>
        <v>0</v>
      </c>
      <c r="N85" s="37">
        <f>'[7]R-Existing'!N85</f>
        <v>0</v>
      </c>
      <c r="O85" s="37">
        <f>'[7]R-Existing'!O85</f>
        <v>0</v>
      </c>
      <c r="P85" s="37">
        <f>'[7]R-Existing'!P85</f>
        <v>0</v>
      </c>
      <c r="Q85" s="37">
        <f>'[7]R-Existing'!Q85</f>
        <v>0</v>
      </c>
      <c r="R85" s="37">
        <f>'[7]R-Existing'!R85</f>
        <v>0</v>
      </c>
      <c r="S85" s="37">
        <f>'[7]R-Existing'!S85</f>
        <v>0</v>
      </c>
      <c r="T85" s="37">
        <f>'[7]R-Existing'!T85</f>
        <v>0</v>
      </c>
      <c r="U85" s="37">
        <f>'[7]R-Existing'!U85</f>
        <v>1</v>
      </c>
      <c r="V85" s="37">
        <f>'[7]R-Existing'!V85</f>
        <v>0</v>
      </c>
      <c r="W85" s="37">
        <f>'[7]R-Existing'!W85</f>
        <v>0</v>
      </c>
      <c r="X85" s="37">
        <f>'[7]R-Existing'!X85</f>
        <v>209</v>
      </c>
      <c r="Y85" s="37">
        <f>'[7]R-Existing'!Y85</f>
        <v>0</v>
      </c>
      <c r="Z85" s="37">
        <f>'[7]R-Existing'!Z85</f>
        <v>0</v>
      </c>
      <c r="AA85" s="37">
        <f>'[7]R-Existing'!AA85</f>
        <v>0</v>
      </c>
      <c r="AB85" s="37">
        <f>'[7]R-Existing'!AB85</f>
        <v>0</v>
      </c>
      <c r="AC85" s="37">
        <f>'[7]R-Existing'!AC85</f>
        <v>0</v>
      </c>
      <c r="AD85" s="37">
        <f>'[7]R-Existing'!AD85</f>
        <v>0</v>
      </c>
      <c r="AE85" s="47">
        <f>'[7]R-Existing'!AE85</f>
        <v>9.6699999999999994E-2</v>
      </c>
      <c r="AF85" s="37">
        <f>'[7]R-Existing'!AF85</f>
        <v>0</v>
      </c>
      <c r="AG85" s="37">
        <f>'[7]R-Existing'!AG85</f>
        <v>0</v>
      </c>
      <c r="AH85" s="37">
        <f>'[7]R-Existing'!AH85</f>
        <v>0</v>
      </c>
      <c r="AI85" s="37">
        <f>'[7]R-Existing'!AI85</f>
        <v>0</v>
      </c>
      <c r="AJ85" s="37">
        <f>'[7]R-Existing'!AJ85</f>
        <v>0</v>
      </c>
      <c r="AK85" s="37">
        <f>'[7]R-Existing'!AK85</f>
        <v>0</v>
      </c>
      <c r="AL85" s="37">
        <f>'[7]R-Existing'!AL85</f>
        <v>0</v>
      </c>
      <c r="AM85" s="37">
        <f>'[7]R-Existing'!AM85</f>
        <v>0</v>
      </c>
      <c r="AN85" s="37">
        <f>'[7]R-Existing'!AN85</f>
        <v>0</v>
      </c>
      <c r="AO85" s="37"/>
      <c r="AP85" s="37"/>
      <c r="AQ85" s="37"/>
      <c r="AR85" s="37"/>
    </row>
    <row r="86" spans="1:44" x14ac:dyDescent="0.2">
      <c r="A86" s="1">
        <f t="shared" si="4"/>
        <v>6</v>
      </c>
      <c r="B86" s="101">
        <f t="shared" si="3"/>
        <v>45473</v>
      </c>
      <c r="C86" s="37">
        <f>'[7]R-Existing'!C86</f>
        <v>0</v>
      </c>
      <c r="D86" s="37">
        <f>'[7]R-Existing'!D86</f>
        <v>1934854.6</v>
      </c>
      <c r="E86" s="37">
        <f>'[7]R-Existing'!E86</f>
        <v>0</v>
      </c>
      <c r="F86" s="37">
        <f>'[7]R-Existing'!F86</f>
        <v>0</v>
      </c>
      <c r="G86" s="37">
        <f>'[7]R-Existing'!G86</f>
        <v>0</v>
      </c>
      <c r="H86" s="37">
        <f>'[7]R-Existing'!H86</f>
        <v>0</v>
      </c>
      <c r="I86" s="37">
        <f>'[7]R-Existing'!I86</f>
        <v>0</v>
      </c>
      <c r="J86" s="37">
        <f>'[7]R-Existing'!J86</f>
        <v>0</v>
      </c>
      <c r="K86" s="37">
        <f>'[7]R-Existing'!K86</f>
        <v>0</v>
      </c>
      <c r="L86" s="37">
        <f>'[7]R-Existing'!L86</f>
        <v>0</v>
      </c>
      <c r="M86" s="37">
        <f>'[7]R-Existing'!M86</f>
        <v>0</v>
      </c>
      <c r="N86" s="37">
        <f>'[7]R-Existing'!N86</f>
        <v>0</v>
      </c>
      <c r="O86" s="37">
        <f>'[7]R-Existing'!O86</f>
        <v>0</v>
      </c>
      <c r="P86" s="37">
        <f>'[7]R-Existing'!P86</f>
        <v>0</v>
      </c>
      <c r="Q86" s="37">
        <f>'[7]R-Existing'!Q86</f>
        <v>0</v>
      </c>
      <c r="R86" s="37">
        <f>'[7]R-Existing'!R86</f>
        <v>0</v>
      </c>
      <c r="S86" s="37">
        <f>'[7]R-Existing'!S86</f>
        <v>0</v>
      </c>
      <c r="T86" s="37">
        <f>'[7]R-Existing'!T86</f>
        <v>0</v>
      </c>
      <c r="U86" s="37">
        <f>'[7]R-Existing'!U86</f>
        <v>1</v>
      </c>
      <c r="V86" s="37">
        <f>'[7]R-Existing'!V86</f>
        <v>0</v>
      </c>
      <c r="W86" s="37">
        <f>'[7]R-Existing'!W86</f>
        <v>0</v>
      </c>
      <c r="X86" s="37">
        <f>'[7]R-Existing'!X86</f>
        <v>209</v>
      </c>
      <c r="Y86" s="37">
        <f>'[7]R-Existing'!Y86</f>
        <v>0</v>
      </c>
      <c r="Z86" s="37">
        <f>'[7]R-Existing'!Z86</f>
        <v>0</v>
      </c>
      <c r="AA86" s="37">
        <f>'[7]R-Existing'!AA86</f>
        <v>0</v>
      </c>
      <c r="AB86" s="37">
        <f>'[7]R-Existing'!AB86</f>
        <v>0</v>
      </c>
      <c r="AC86" s="37">
        <f>'[7]R-Existing'!AC86</f>
        <v>0</v>
      </c>
      <c r="AD86" s="37">
        <f>'[7]R-Existing'!AD86</f>
        <v>0</v>
      </c>
      <c r="AE86" s="47">
        <f>'[7]R-Existing'!AE86</f>
        <v>9.6699999999999994E-2</v>
      </c>
      <c r="AF86" s="37">
        <f>'[7]R-Existing'!AF86</f>
        <v>0</v>
      </c>
      <c r="AG86" s="37">
        <f>'[7]R-Existing'!AG86</f>
        <v>0</v>
      </c>
      <c r="AH86" s="37">
        <f>'[7]R-Existing'!AH86</f>
        <v>0</v>
      </c>
      <c r="AI86" s="37">
        <f>'[7]R-Existing'!AI86</f>
        <v>0</v>
      </c>
      <c r="AJ86" s="37">
        <f>'[7]R-Existing'!AJ86</f>
        <v>0</v>
      </c>
      <c r="AK86" s="37">
        <f>'[7]R-Existing'!AK86</f>
        <v>0</v>
      </c>
      <c r="AL86" s="37">
        <f>'[7]R-Existing'!AL86</f>
        <v>0</v>
      </c>
      <c r="AM86" s="37">
        <f>'[7]R-Existing'!AM86</f>
        <v>0</v>
      </c>
      <c r="AN86" s="37">
        <f>'[7]R-Existing'!AN86</f>
        <v>0</v>
      </c>
      <c r="AO86" s="37"/>
      <c r="AP86" s="37"/>
      <c r="AQ86" s="37"/>
      <c r="AR86" s="37"/>
    </row>
    <row r="87" spans="1:44" x14ac:dyDescent="0.2">
      <c r="A87" s="1">
        <f t="shared" si="4"/>
        <v>7</v>
      </c>
      <c r="B87" s="101">
        <f t="shared" si="3"/>
        <v>45504</v>
      </c>
      <c r="C87" s="37">
        <f>'[7]R-Existing'!C87</f>
        <v>0</v>
      </c>
      <c r="D87" s="37">
        <f>'[7]R-Existing'!D87</f>
        <v>1934854.6</v>
      </c>
      <c r="E87" s="37">
        <f>'[7]R-Existing'!E87</f>
        <v>0</v>
      </c>
      <c r="F87" s="37">
        <f>'[7]R-Existing'!F87</f>
        <v>0</v>
      </c>
      <c r="G87" s="37">
        <f>'[7]R-Existing'!G87</f>
        <v>0</v>
      </c>
      <c r="H87" s="37">
        <f>'[7]R-Existing'!H87</f>
        <v>0</v>
      </c>
      <c r="I87" s="37">
        <f>'[7]R-Existing'!I87</f>
        <v>0</v>
      </c>
      <c r="J87" s="37">
        <f>'[7]R-Existing'!J87</f>
        <v>0</v>
      </c>
      <c r="K87" s="37">
        <f>'[7]R-Existing'!K87</f>
        <v>0</v>
      </c>
      <c r="L87" s="37">
        <f>'[7]R-Existing'!L87</f>
        <v>0</v>
      </c>
      <c r="M87" s="37">
        <f>'[7]R-Existing'!M87</f>
        <v>0</v>
      </c>
      <c r="N87" s="37">
        <f>'[7]R-Existing'!N87</f>
        <v>0</v>
      </c>
      <c r="O87" s="37">
        <f>'[7]R-Existing'!O87</f>
        <v>0</v>
      </c>
      <c r="P87" s="37">
        <f>'[7]R-Existing'!P87</f>
        <v>0</v>
      </c>
      <c r="Q87" s="37">
        <f>'[7]R-Existing'!Q87</f>
        <v>0</v>
      </c>
      <c r="R87" s="37">
        <f>'[7]R-Existing'!R87</f>
        <v>0</v>
      </c>
      <c r="S87" s="37">
        <f>'[7]R-Existing'!S87</f>
        <v>0</v>
      </c>
      <c r="T87" s="37">
        <f>'[7]R-Existing'!T87</f>
        <v>0</v>
      </c>
      <c r="U87" s="37">
        <f>'[7]R-Existing'!U87</f>
        <v>1</v>
      </c>
      <c r="V87" s="37">
        <f>'[7]R-Existing'!V87</f>
        <v>0</v>
      </c>
      <c r="W87" s="37">
        <f>'[7]R-Existing'!W87</f>
        <v>0</v>
      </c>
      <c r="X87" s="37">
        <f>'[7]R-Existing'!X87</f>
        <v>209</v>
      </c>
      <c r="Y87" s="37">
        <f>'[7]R-Existing'!Y87</f>
        <v>0</v>
      </c>
      <c r="Z87" s="37">
        <f>'[7]R-Existing'!Z87</f>
        <v>0</v>
      </c>
      <c r="AA87" s="37">
        <f>'[7]R-Existing'!AA87</f>
        <v>0</v>
      </c>
      <c r="AB87" s="37">
        <f>'[7]R-Existing'!AB87</f>
        <v>0</v>
      </c>
      <c r="AC87" s="37">
        <f>'[7]R-Existing'!AC87</f>
        <v>0</v>
      </c>
      <c r="AD87" s="37">
        <f>'[7]R-Existing'!AD87</f>
        <v>0</v>
      </c>
      <c r="AE87" s="47">
        <f>'[7]R-Existing'!AE87</f>
        <v>9.6699999999999994E-2</v>
      </c>
      <c r="AF87" s="37">
        <f>'[7]R-Existing'!AF87</f>
        <v>0</v>
      </c>
      <c r="AG87" s="37">
        <f>'[7]R-Existing'!AG87</f>
        <v>0</v>
      </c>
      <c r="AH87" s="37">
        <f>'[7]R-Existing'!AH87</f>
        <v>0</v>
      </c>
      <c r="AI87" s="37">
        <f>'[7]R-Existing'!AI87</f>
        <v>0</v>
      </c>
      <c r="AJ87" s="37">
        <f>'[7]R-Existing'!AJ87</f>
        <v>0</v>
      </c>
      <c r="AK87" s="37">
        <f>'[7]R-Existing'!AK87</f>
        <v>0</v>
      </c>
      <c r="AL87" s="37">
        <f>'[7]R-Existing'!AL87</f>
        <v>0</v>
      </c>
      <c r="AM87" s="37">
        <f>'[7]R-Existing'!AM87</f>
        <v>0</v>
      </c>
      <c r="AN87" s="37">
        <f>'[7]R-Existing'!AN87</f>
        <v>0</v>
      </c>
      <c r="AO87" s="37"/>
      <c r="AP87" s="37"/>
      <c r="AQ87" s="37"/>
      <c r="AR87" s="37"/>
    </row>
    <row r="88" spans="1:44" x14ac:dyDescent="0.2">
      <c r="A88" s="1">
        <f t="shared" si="4"/>
        <v>8</v>
      </c>
      <c r="B88" s="101">
        <f t="shared" si="3"/>
        <v>45535</v>
      </c>
      <c r="C88" s="37">
        <f>'[7]R-Existing'!C88</f>
        <v>0</v>
      </c>
      <c r="D88" s="37">
        <f>'[7]R-Existing'!D88</f>
        <v>1934854.6</v>
      </c>
      <c r="E88" s="37">
        <f>'[7]R-Existing'!E88</f>
        <v>0</v>
      </c>
      <c r="F88" s="37">
        <f>'[7]R-Existing'!F88</f>
        <v>0</v>
      </c>
      <c r="G88" s="37">
        <f>'[7]R-Existing'!G88</f>
        <v>0</v>
      </c>
      <c r="H88" s="37">
        <f>'[7]R-Existing'!H88</f>
        <v>0</v>
      </c>
      <c r="I88" s="37">
        <f>'[7]R-Existing'!I88</f>
        <v>0</v>
      </c>
      <c r="J88" s="37">
        <f>'[7]R-Existing'!J88</f>
        <v>0</v>
      </c>
      <c r="K88" s="37">
        <f>'[7]R-Existing'!K88</f>
        <v>0</v>
      </c>
      <c r="L88" s="37">
        <f>'[7]R-Existing'!L88</f>
        <v>0</v>
      </c>
      <c r="M88" s="37">
        <f>'[7]R-Existing'!M88</f>
        <v>0</v>
      </c>
      <c r="N88" s="37">
        <f>'[7]R-Existing'!N88</f>
        <v>0</v>
      </c>
      <c r="O88" s="37">
        <f>'[7]R-Existing'!O88</f>
        <v>0</v>
      </c>
      <c r="P88" s="37">
        <f>'[7]R-Existing'!P88</f>
        <v>0</v>
      </c>
      <c r="Q88" s="37">
        <f>'[7]R-Existing'!Q88</f>
        <v>0</v>
      </c>
      <c r="R88" s="37">
        <f>'[7]R-Existing'!R88</f>
        <v>0</v>
      </c>
      <c r="S88" s="37">
        <f>'[7]R-Existing'!S88</f>
        <v>0</v>
      </c>
      <c r="T88" s="37">
        <f>'[7]R-Existing'!T88</f>
        <v>0</v>
      </c>
      <c r="U88" s="37">
        <f>'[7]R-Existing'!U88</f>
        <v>1</v>
      </c>
      <c r="V88" s="37">
        <f>'[7]R-Existing'!V88</f>
        <v>0</v>
      </c>
      <c r="W88" s="37">
        <f>'[7]R-Existing'!W88</f>
        <v>0</v>
      </c>
      <c r="X88" s="37">
        <f>'[7]R-Existing'!X88</f>
        <v>209</v>
      </c>
      <c r="Y88" s="37">
        <f>'[7]R-Existing'!Y88</f>
        <v>0</v>
      </c>
      <c r="Z88" s="37">
        <f>'[7]R-Existing'!Z88</f>
        <v>0</v>
      </c>
      <c r="AA88" s="37">
        <f>'[7]R-Existing'!AA88</f>
        <v>0</v>
      </c>
      <c r="AB88" s="37">
        <f>'[7]R-Existing'!AB88</f>
        <v>0</v>
      </c>
      <c r="AC88" s="37">
        <f>'[7]R-Existing'!AC88</f>
        <v>0</v>
      </c>
      <c r="AD88" s="37">
        <f>'[7]R-Existing'!AD88</f>
        <v>0</v>
      </c>
      <c r="AE88" s="47">
        <f>'[7]R-Existing'!AE88</f>
        <v>9.6699999999999994E-2</v>
      </c>
      <c r="AF88" s="37">
        <f>'[7]R-Existing'!AF88</f>
        <v>0</v>
      </c>
      <c r="AG88" s="37">
        <f>'[7]R-Existing'!AG88</f>
        <v>0</v>
      </c>
      <c r="AH88" s="37">
        <f>'[7]R-Existing'!AH88</f>
        <v>0</v>
      </c>
      <c r="AI88" s="37">
        <f>'[7]R-Existing'!AI88</f>
        <v>0</v>
      </c>
      <c r="AJ88" s="37">
        <f>'[7]R-Existing'!AJ88</f>
        <v>0</v>
      </c>
      <c r="AK88" s="37">
        <f>'[7]R-Existing'!AK88</f>
        <v>0</v>
      </c>
      <c r="AL88" s="37">
        <f>'[7]R-Existing'!AL88</f>
        <v>0</v>
      </c>
      <c r="AM88" s="37">
        <f>'[7]R-Existing'!AM88</f>
        <v>0</v>
      </c>
      <c r="AN88" s="37">
        <f>'[7]R-Existing'!AN88</f>
        <v>0</v>
      </c>
      <c r="AO88" s="37"/>
      <c r="AP88" s="37"/>
      <c r="AQ88" s="37"/>
      <c r="AR88" s="37"/>
    </row>
    <row r="89" spans="1:44" x14ac:dyDescent="0.2">
      <c r="A89" s="1">
        <f t="shared" si="4"/>
        <v>9</v>
      </c>
      <c r="B89" s="101">
        <f t="shared" si="3"/>
        <v>45565</v>
      </c>
      <c r="C89" s="37">
        <f>'[7]R-Existing'!C89</f>
        <v>0</v>
      </c>
      <c r="D89" s="37">
        <f>'[7]R-Existing'!D89</f>
        <v>1934854.6</v>
      </c>
      <c r="E89" s="37">
        <f>'[7]R-Existing'!E89</f>
        <v>0</v>
      </c>
      <c r="F89" s="37">
        <f>'[7]R-Existing'!F89</f>
        <v>0</v>
      </c>
      <c r="G89" s="37">
        <f>'[7]R-Existing'!G89</f>
        <v>0</v>
      </c>
      <c r="H89" s="37">
        <f>'[7]R-Existing'!H89</f>
        <v>0</v>
      </c>
      <c r="I89" s="37">
        <f>'[7]R-Existing'!I89</f>
        <v>0</v>
      </c>
      <c r="J89" s="37">
        <f>'[7]R-Existing'!J89</f>
        <v>0</v>
      </c>
      <c r="K89" s="37">
        <f>'[7]R-Existing'!K89</f>
        <v>0</v>
      </c>
      <c r="L89" s="37">
        <f>'[7]R-Existing'!L89</f>
        <v>0</v>
      </c>
      <c r="M89" s="37">
        <f>'[7]R-Existing'!M89</f>
        <v>0</v>
      </c>
      <c r="N89" s="37">
        <f>'[7]R-Existing'!N89</f>
        <v>0</v>
      </c>
      <c r="O89" s="37">
        <f>'[7]R-Existing'!O89</f>
        <v>0</v>
      </c>
      <c r="P89" s="37">
        <f>'[7]R-Existing'!P89</f>
        <v>0</v>
      </c>
      <c r="Q89" s="37">
        <f>'[7]R-Existing'!Q89</f>
        <v>0</v>
      </c>
      <c r="R89" s="37">
        <f>'[7]R-Existing'!R89</f>
        <v>0</v>
      </c>
      <c r="S89" s="37">
        <f>'[7]R-Existing'!S89</f>
        <v>0</v>
      </c>
      <c r="T89" s="37">
        <f>'[7]R-Existing'!T89</f>
        <v>0</v>
      </c>
      <c r="U89" s="37">
        <f>'[7]R-Existing'!U89</f>
        <v>1</v>
      </c>
      <c r="V89" s="37">
        <f>'[7]R-Existing'!V89</f>
        <v>0</v>
      </c>
      <c r="W89" s="37">
        <f>'[7]R-Existing'!W89</f>
        <v>0</v>
      </c>
      <c r="X89" s="37">
        <f>'[7]R-Existing'!X89</f>
        <v>209</v>
      </c>
      <c r="Y89" s="37">
        <f>'[7]R-Existing'!Y89</f>
        <v>0</v>
      </c>
      <c r="Z89" s="37">
        <f>'[7]R-Existing'!Z89</f>
        <v>0</v>
      </c>
      <c r="AA89" s="37">
        <f>'[7]R-Existing'!AA89</f>
        <v>0</v>
      </c>
      <c r="AB89" s="37">
        <f>'[7]R-Existing'!AB89</f>
        <v>0</v>
      </c>
      <c r="AC89" s="37">
        <f>'[7]R-Existing'!AC89</f>
        <v>0</v>
      </c>
      <c r="AD89" s="37">
        <f>'[7]R-Existing'!AD89</f>
        <v>0</v>
      </c>
      <c r="AE89" s="47">
        <f>'[7]R-Existing'!AE89</f>
        <v>9.6699999999999994E-2</v>
      </c>
      <c r="AF89" s="37">
        <f>'[7]R-Existing'!AF89</f>
        <v>0</v>
      </c>
      <c r="AG89" s="37">
        <f>'[7]R-Existing'!AG89</f>
        <v>0</v>
      </c>
      <c r="AH89" s="37">
        <f>'[7]R-Existing'!AH89</f>
        <v>0</v>
      </c>
      <c r="AI89" s="37">
        <f>'[7]R-Existing'!AI89</f>
        <v>0</v>
      </c>
      <c r="AJ89" s="37">
        <f>'[7]R-Existing'!AJ89</f>
        <v>0</v>
      </c>
      <c r="AK89" s="37">
        <f>'[7]R-Existing'!AK89</f>
        <v>0</v>
      </c>
      <c r="AL89" s="37">
        <f>'[7]R-Existing'!AL89</f>
        <v>0</v>
      </c>
      <c r="AM89" s="37">
        <f>'[7]R-Existing'!AM89</f>
        <v>0</v>
      </c>
      <c r="AN89" s="37">
        <f>'[7]R-Existing'!AN89</f>
        <v>0</v>
      </c>
      <c r="AO89" s="37"/>
      <c r="AP89" s="37"/>
      <c r="AQ89" s="37"/>
      <c r="AR89" s="37"/>
    </row>
    <row r="90" spans="1:44" x14ac:dyDescent="0.2">
      <c r="A90" s="1">
        <f t="shared" si="4"/>
        <v>10</v>
      </c>
      <c r="B90" s="101">
        <f t="shared" si="3"/>
        <v>45596</v>
      </c>
      <c r="C90" s="37">
        <f>'[7]R-Existing'!C90</f>
        <v>0</v>
      </c>
      <c r="D90" s="37">
        <f>'[7]R-Existing'!D90</f>
        <v>1934854.6</v>
      </c>
      <c r="E90" s="37">
        <f>'[7]R-Existing'!E90</f>
        <v>0</v>
      </c>
      <c r="F90" s="37">
        <f>'[7]R-Existing'!F90</f>
        <v>0</v>
      </c>
      <c r="G90" s="37">
        <f>'[7]R-Existing'!G90</f>
        <v>0</v>
      </c>
      <c r="H90" s="37">
        <f>'[7]R-Existing'!H90</f>
        <v>0</v>
      </c>
      <c r="I90" s="37">
        <f>'[7]R-Existing'!I90</f>
        <v>0</v>
      </c>
      <c r="J90" s="37">
        <f>'[7]R-Existing'!J90</f>
        <v>0</v>
      </c>
      <c r="K90" s="37">
        <f>'[7]R-Existing'!K90</f>
        <v>0</v>
      </c>
      <c r="L90" s="37">
        <f>'[7]R-Existing'!L90</f>
        <v>0</v>
      </c>
      <c r="M90" s="37">
        <f>'[7]R-Existing'!M90</f>
        <v>0</v>
      </c>
      <c r="N90" s="37">
        <f>'[7]R-Existing'!N90</f>
        <v>0</v>
      </c>
      <c r="O90" s="37">
        <f>'[7]R-Existing'!O90</f>
        <v>0</v>
      </c>
      <c r="P90" s="37">
        <f>'[7]R-Existing'!P90</f>
        <v>0</v>
      </c>
      <c r="Q90" s="37">
        <f>'[7]R-Existing'!Q90</f>
        <v>0</v>
      </c>
      <c r="R90" s="37">
        <f>'[7]R-Existing'!R90</f>
        <v>0</v>
      </c>
      <c r="S90" s="37">
        <f>'[7]R-Existing'!S90</f>
        <v>0</v>
      </c>
      <c r="T90" s="37">
        <f>'[7]R-Existing'!T90</f>
        <v>0</v>
      </c>
      <c r="U90" s="37">
        <f>'[7]R-Existing'!U90</f>
        <v>1</v>
      </c>
      <c r="V90" s="37">
        <f>'[7]R-Existing'!V90</f>
        <v>0</v>
      </c>
      <c r="W90" s="37">
        <f>'[7]R-Existing'!W90</f>
        <v>0</v>
      </c>
      <c r="X90" s="37">
        <f>'[7]R-Existing'!X90</f>
        <v>209</v>
      </c>
      <c r="Y90" s="37">
        <f>'[7]R-Existing'!Y90</f>
        <v>0</v>
      </c>
      <c r="Z90" s="37">
        <f>'[7]R-Existing'!Z90</f>
        <v>0</v>
      </c>
      <c r="AA90" s="37">
        <f>'[7]R-Existing'!AA90</f>
        <v>0</v>
      </c>
      <c r="AB90" s="37">
        <f>'[7]R-Existing'!AB90</f>
        <v>0</v>
      </c>
      <c r="AC90" s="37">
        <f>'[7]R-Existing'!AC90</f>
        <v>0</v>
      </c>
      <c r="AD90" s="37">
        <f>'[7]R-Existing'!AD90</f>
        <v>0</v>
      </c>
      <c r="AE90" s="47">
        <f>'[7]R-Existing'!AE90</f>
        <v>9.6699999999999994E-2</v>
      </c>
      <c r="AF90" s="37">
        <f>'[7]R-Existing'!AF90</f>
        <v>0</v>
      </c>
      <c r="AG90" s="37">
        <f>'[7]R-Existing'!AG90</f>
        <v>0</v>
      </c>
      <c r="AH90" s="37">
        <f>'[7]R-Existing'!AH90</f>
        <v>0</v>
      </c>
      <c r="AI90" s="37">
        <f>'[7]R-Existing'!AI90</f>
        <v>0</v>
      </c>
      <c r="AJ90" s="37">
        <f>'[7]R-Existing'!AJ90</f>
        <v>0</v>
      </c>
      <c r="AK90" s="37">
        <f>'[7]R-Existing'!AK90</f>
        <v>0</v>
      </c>
      <c r="AL90" s="37">
        <f>'[7]R-Existing'!AL90</f>
        <v>0</v>
      </c>
      <c r="AM90" s="37">
        <f>'[7]R-Existing'!AM90</f>
        <v>0</v>
      </c>
      <c r="AN90" s="37">
        <f>'[7]R-Existing'!AN90</f>
        <v>0</v>
      </c>
      <c r="AO90" s="37"/>
      <c r="AP90" s="37"/>
      <c r="AQ90" s="37"/>
      <c r="AR90" s="37"/>
    </row>
    <row r="91" spans="1:44" x14ac:dyDescent="0.2">
      <c r="A91" s="1">
        <f t="shared" si="4"/>
        <v>11</v>
      </c>
      <c r="B91" s="101">
        <f t="shared" si="3"/>
        <v>45626</v>
      </c>
      <c r="C91" s="37">
        <f>'[7]R-Existing'!C91</f>
        <v>0</v>
      </c>
      <c r="D91" s="37">
        <f>'[7]R-Existing'!D91</f>
        <v>1934854.6</v>
      </c>
      <c r="E91" s="37">
        <f>'[7]R-Existing'!E91</f>
        <v>0</v>
      </c>
      <c r="F91" s="37">
        <f>'[7]R-Existing'!F91</f>
        <v>0</v>
      </c>
      <c r="G91" s="37">
        <f>'[7]R-Existing'!G91</f>
        <v>0</v>
      </c>
      <c r="H91" s="37">
        <f>'[7]R-Existing'!H91</f>
        <v>0</v>
      </c>
      <c r="I91" s="37">
        <f>'[7]R-Existing'!I91</f>
        <v>0</v>
      </c>
      <c r="J91" s="37">
        <f>'[7]R-Existing'!J91</f>
        <v>0</v>
      </c>
      <c r="K91" s="37">
        <f>'[7]R-Existing'!K91</f>
        <v>0</v>
      </c>
      <c r="L91" s="37">
        <f>'[7]R-Existing'!L91</f>
        <v>0</v>
      </c>
      <c r="M91" s="37">
        <f>'[7]R-Existing'!M91</f>
        <v>0</v>
      </c>
      <c r="N91" s="37">
        <f>'[7]R-Existing'!N91</f>
        <v>0</v>
      </c>
      <c r="O91" s="37">
        <f>'[7]R-Existing'!O91</f>
        <v>0</v>
      </c>
      <c r="P91" s="37">
        <f>'[7]R-Existing'!P91</f>
        <v>0</v>
      </c>
      <c r="Q91" s="37">
        <f>'[7]R-Existing'!Q91</f>
        <v>0</v>
      </c>
      <c r="R91" s="37">
        <f>'[7]R-Existing'!R91</f>
        <v>0</v>
      </c>
      <c r="S91" s="37">
        <f>'[7]R-Existing'!S91</f>
        <v>0</v>
      </c>
      <c r="T91" s="37">
        <f>'[7]R-Existing'!T91</f>
        <v>0</v>
      </c>
      <c r="U91" s="37">
        <f>'[7]R-Existing'!U91</f>
        <v>1</v>
      </c>
      <c r="V91" s="37">
        <f>'[7]R-Existing'!V91</f>
        <v>0</v>
      </c>
      <c r="W91" s="37">
        <f>'[7]R-Existing'!W91</f>
        <v>0</v>
      </c>
      <c r="X91" s="37">
        <f>'[7]R-Existing'!X91</f>
        <v>209</v>
      </c>
      <c r="Y91" s="37">
        <f>'[7]R-Existing'!Y91</f>
        <v>0</v>
      </c>
      <c r="Z91" s="37">
        <f>'[7]R-Existing'!Z91</f>
        <v>0</v>
      </c>
      <c r="AA91" s="37">
        <f>'[7]R-Existing'!AA91</f>
        <v>0</v>
      </c>
      <c r="AB91" s="37">
        <f>'[7]R-Existing'!AB91</f>
        <v>0</v>
      </c>
      <c r="AC91" s="37">
        <f>'[7]R-Existing'!AC91</f>
        <v>0</v>
      </c>
      <c r="AD91" s="37">
        <f>'[7]R-Existing'!AD91</f>
        <v>0</v>
      </c>
      <c r="AE91" s="47">
        <f>'[7]R-Existing'!AE91</f>
        <v>9.6699999999999994E-2</v>
      </c>
      <c r="AF91" s="37">
        <f>'[7]R-Existing'!AF91</f>
        <v>0</v>
      </c>
      <c r="AG91" s="37">
        <f>'[7]R-Existing'!AG91</f>
        <v>0</v>
      </c>
      <c r="AH91" s="37">
        <f>'[7]R-Existing'!AH91</f>
        <v>0</v>
      </c>
      <c r="AI91" s="37">
        <f>'[7]R-Existing'!AI91</f>
        <v>0</v>
      </c>
      <c r="AJ91" s="37">
        <f>'[7]R-Existing'!AJ91</f>
        <v>0</v>
      </c>
      <c r="AK91" s="37">
        <f>'[7]R-Existing'!AK91</f>
        <v>0</v>
      </c>
      <c r="AL91" s="37">
        <f>'[7]R-Existing'!AL91</f>
        <v>0</v>
      </c>
      <c r="AM91" s="37">
        <f>'[7]R-Existing'!AM91</f>
        <v>0</v>
      </c>
      <c r="AN91" s="37">
        <f>'[7]R-Existing'!AN91</f>
        <v>0</v>
      </c>
      <c r="AO91" s="37"/>
      <c r="AP91" s="37"/>
      <c r="AQ91" s="37"/>
      <c r="AR91" s="37"/>
    </row>
    <row r="92" spans="1:44" x14ac:dyDescent="0.2">
      <c r="A92" s="1">
        <f t="shared" si="4"/>
        <v>12</v>
      </c>
      <c r="B92" s="101">
        <f t="shared" si="3"/>
        <v>45657</v>
      </c>
      <c r="C92" s="37">
        <f>'[7]R-Existing'!C92</f>
        <v>0</v>
      </c>
      <c r="D92" s="37">
        <f>'[7]R-Existing'!D92</f>
        <v>1934854.6</v>
      </c>
      <c r="E92" s="37">
        <f>'[7]R-Existing'!E92</f>
        <v>0</v>
      </c>
      <c r="F92" s="37">
        <f>'[7]R-Existing'!F92</f>
        <v>0</v>
      </c>
      <c r="G92" s="37">
        <f>'[7]R-Existing'!G92</f>
        <v>0</v>
      </c>
      <c r="H92" s="37">
        <f>'[7]R-Existing'!H92</f>
        <v>0</v>
      </c>
      <c r="I92" s="37">
        <f>'[7]R-Existing'!I92</f>
        <v>0</v>
      </c>
      <c r="J92" s="37">
        <f>'[7]R-Existing'!J92</f>
        <v>0</v>
      </c>
      <c r="K92" s="37">
        <f>'[7]R-Existing'!K92</f>
        <v>0</v>
      </c>
      <c r="L92" s="37">
        <f>'[7]R-Existing'!L92</f>
        <v>0</v>
      </c>
      <c r="M92" s="37">
        <f>'[7]R-Existing'!M92</f>
        <v>0</v>
      </c>
      <c r="N92" s="37">
        <f>'[7]R-Existing'!N92</f>
        <v>0</v>
      </c>
      <c r="O92" s="37">
        <f>'[7]R-Existing'!O92</f>
        <v>0</v>
      </c>
      <c r="P92" s="37">
        <f>'[7]R-Existing'!P92</f>
        <v>0</v>
      </c>
      <c r="Q92" s="37">
        <f>'[7]R-Existing'!Q92</f>
        <v>0</v>
      </c>
      <c r="R92" s="37">
        <f>'[7]R-Existing'!R92</f>
        <v>0</v>
      </c>
      <c r="S92" s="37">
        <f>'[7]R-Existing'!S92</f>
        <v>0</v>
      </c>
      <c r="T92" s="37">
        <f>'[7]R-Existing'!T92</f>
        <v>0</v>
      </c>
      <c r="U92" s="37">
        <f>'[7]R-Existing'!U92</f>
        <v>1</v>
      </c>
      <c r="V92" s="37">
        <f>'[7]R-Existing'!V92</f>
        <v>0</v>
      </c>
      <c r="W92" s="37">
        <f>'[7]R-Existing'!W92</f>
        <v>0</v>
      </c>
      <c r="X92" s="37">
        <f>'[7]R-Existing'!X92</f>
        <v>209</v>
      </c>
      <c r="Y92" s="37">
        <f>'[7]R-Existing'!Y92</f>
        <v>0</v>
      </c>
      <c r="Z92" s="37">
        <f>'[7]R-Existing'!Z92</f>
        <v>0</v>
      </c>
      <c r="AA92" s="37">
        <f>'[7]R-Existing'!AA92</f>
        <v>0</v>
      </c>
      <c r="AB92" s="37">
        <f>'[7]R-Existing'!AB92</f>
        <v>0</v>
      </c>
      <c r="AC92" s="37">
        <f>'[7]R-Existing'!AC92</f>
        <v>0</v>
      </c>
      <c r="AD92" s="37">
        <f>'[7]R-Existing'!AD92</f>
        <v>0</v>
      </c>
      <c r="AE92" s="47">
        <f>'[7]R-Existing'!AE92</f>
        <v>9.6699999999999994E-2</v>
      </c>
      <c r="AF92" s="37">
        <f>'[7]R-Existing'!AF92</f>
        <v>0</v>
      </c>
      <c r="AG92" s="37">
        <f>'[7]R-Existing'!AG92</f>
        <v>0</v>
      </c>
      <c r="AH92" s="37">
        <f>'[7]R-Existing'!AH92</f>
        <v>0</v>
      </c>
      <c r="AI92" s="37">
        <f>'[7]R-Existing'!AI92</f>
        <v>0</v>
      </c>
      <c r="AJ92" s="37">
        <f>'[7]R-Existing'!AJ92</f>
        <v>0</v>
      </c>
      <c r="AK92" s="37">
        <f>'[7]R-Existing'!AK92</f>
        <v>0</v>
      </c>
      <c r="AL92" s="37">
        <f>'[7]R-Existing'!AL92</f>
        <v>0</v>
      </c>
      <c r="AM92" s="37">
        <f>'[7]R-Existing'!AM92</f>
        <v>0</v>
      </c>
      <c r="AN92" s="37">
        <f>'[7]R-Existing'!AN92</f>
        <v>0</v>
      </c>
      <c r="AO92" s="37"/>
      <c r="AP92" s="37"/>
      <c r="AQ92" s="37"/>
      <c r="AR92" s="37"/>
    </row>
    <row r="93" spans="1:44" x14ac:dyDescent="0.2">
      <c r="A93" s="1">
        <f t="shared" si="4"/>
        <v>1</v>
      </c>
      <c r="B93" s="101">
        <f t="shared" si="3"/>
        <v>45688</v>
      </c>
      <c r="C93" s="37">
        <f>'[7]R-Existing'!C93</f>
        <v>0</v>
      </c>
      <c r="D93" s="37">
        <f>'[7]R-Existing'!D93</f>
        <v>1934854.6</v>
      </c>
      <c r="E93" s="37">
        <f>'[7]R-Existing'!E93</f>
        <v>0</v>
      </c>
      <c r="F93" s="37">
        <f>'[7]R-Existing'!F93</f>
        <v>0</v>
      </c>
      <c r="G93" s="37">
        <f>'[7]R-Existing'!G93</f>
        <v>0</v>
      </c>
      <c r="H93" s="37">
        <f>'[7]R-Existing'!H93</f>
        <v>0</v>
      </c>
      <c r="I93" s="37">
        <f>'[7]R-Existing'!I93</f>
        <v>0</v>
      </c>
      <c r="J93" s="37">
        <f>'[7]R-Existing'!J93</f>
        <v>0</v>
      </c>
      <c r="K93" s="37">
        <f>'[7]R-Existing'!K93</f>
        <v>0</v>
      </c>
      <c r="L93" s="37">
        <f>'[7]R-Existing'!L93</f>
        <v>0</v>
      </c>
      <c r="M93" s="37">
        <f>'[7]R-Existing'!M93</f>
        <v>0</v>
      </c>
      <c r="N93" s="37">
        <f>'[7]R-Existing'!N93</f>
        <v>0</v>
      </c>
      <c r="O93" s="37">
        <f>'[7]R-Existing'!O93</f>
        <v>0</v>
      </c>
      <c r="P93" s="37">
        <f>'[7]R-Existing'!P93</f>
        <v>0</v>
      </c>
      <c r="Q93" s="37">
        <f>'[7]R-Existing'!Q93</f>
        <v>0</v>
      </c>
      <c r="R93" s="37">
        <f>'[7]R-Existing'!R93</f>
        <v>0</v>
      </c>
      <c r="S93" s="37">
        <f>'[7]R-Existing'!S93</f>
        <v>0</v>
      </c>
      <c r="T93" s="37">
        <f>'[7]R-Existing'!T93</f>
        <v>0</v>
      </c>
      <c r="U93" s="37">
        <f>'[7]R-Existing'!U93</f>
        <v>1</v>
      </c>
      <c r="V93" s="37">
        <f>'[7]R-Existing'!V93</f>
        <v>0</v>
      </c>
      <c r="W93" s="37">
        <f>'[7]R-Existing'!W93</f>
        <v>0</v>
      </c>
      <c r="X93" s="37">
        <f>'[7]R-Existing'!X93</f>
        <v>209</v>
      </c>
      <c r="Y93" s="37">
        <f>'[7]R-Existing'!Y93</f>
        <v>0</v>
      </c>
      <c r="Z93" s="37">
        <f>'[7]R-Existing'!Z93</f>
        <v>0</v>
      </c>
      <c r="AA93" s="37">
        <f>'[7]R-Existing'!AA93</f>
        <v>0</v>
      </c>
      <c r="AB93" s="37">
        <f>'[7]R-Existing'!AB93</f>
        <v>0</v>
      </c>
      <c r="AC93" s="37">
        <f>'[7]R-Existing'!AC93</f>
        <v>0</v>
      </c>
      <c r="AD93" s="37">
        <f>'[7]R-Existing'!AD93</f>
        <v>0</v>
      </c>
      <c r="AE93" s="47">
        <f>'[7]R-Existing'!AE93</f>
        <v>9.6699999999999994E-2</v>
      </c>
      <c r="AF93" s="37">
        <f>'[7]R-Existing'!AF93</f>
        <v>0</v>
      </c>
      <c r="AG93" s="37">
        <f>'[7]R-Existing'!AG93</f>
        <v>0</v>
      </c>
      <c r="AH93" s="37">
        <f>'[7]R-Existing'!AH93</f>
        <v>0</v>
      </c>
      <c r="AI93" s="37">
        <f>'[7]R-Existing'!AI93</f>
        <v>0</v>
      </c>
      <c r="AJ93" s="37">
        <f>'[7]R-Existing'!AJ93</f>
        <v>0</v>
      </c>
      <c r="AK93" s="37">
        <f>'[7]R-Existing'!AK93</f>
        <v>0</v>
      </c>
      <c r="AL93" s="37">
        <f>'[7]R-Existing'!AL93</f>
        <v>0</v>
      </c>
      <c r="AM93" s="37">
        <f>'[7]R-Existing'!AM93</f>
        <v>0</v>
      </c>
      <c r="AN93" s="37">
        <f>'[7]R-Existing'!AN93</f>
        <v>0</v>
      </c>
      <c r="AO93" s="37"/>
      <c r="AP93" s="37"/>
      <c r="AQ93" s="37"/>
      <c r="AR93" s="37"/>
    </row>
    <row r="94" spans="1:44" x14ac:dyDescent="0.2">
      <c r="A94" s="1">
        <f t="shared" si="4"/>
        <v>2</v>
      </c>
      <c r="B94" s="101">
        <f t="shared" si="3"/>
        <v>45716</v>
      </c>
      <c r="C94" s="37">
        <f>'[7]R-Existing'!C94</f>
        <v>0</v>
      </c>
      <c r="D94" s="37">
        <f>'[7]R-Existing'!D94</f>
        <v>1934854.6</v>
      </c>
      <c r="E94" s="37">
        <f>'[7]R-Existing'!E94</f>
        <v>0</v>
      </c>
      <c r="F94" s="37">
        <f>'[7]R-Existing'!F94</f>
        <v>0</v>
      </c>
      <c r="G94" s="37">
        <f>'[7]R-Existing'!G94</f>
        <v>0</v>
      </c>
      <c r="H94" s="37">
        <f>'[7]R-Existing'!H94</f>
        <v>0</v>
      </c>
      <c r="I94" s="37">
        <f>'[7]R-Existing'!I94</f>
        <v>0</v>
      </c>
      <c r="J94" s="37">
        <f>'[7]R-Existing'!J94</f>
        <v>0</v>
      </c>
      <c r="K94" s="37">
        <f>'[7]R-Existing'!K94</f>
        <v>0</v>
      </c>
      <c r="L94" s="37">
        <f>'[7]R-Existing'!L94</f>
        <v>0</v>
      </c>
      <c r="M94" s="37">
        <f>'[7]R-Existing'!M94</f>
        <v>0</v>
      </c>
      <c r="N94" s="37">
        <f>'[7]R-Existing'!N94</f>
        <v>0</v>
      </c>
      <c r="O94" s="37">
        <f>'[7]R-Existing'!O94</f>
        <v>0</v>
      </c>
      <c r="P94" s="37">
        <f>'[7]R-Existing'!P94</f>
        <v>0</v>
      </c>
      <c r="Q94" s="37">
        <f>'[7]R-Existing'!Q94</f>
        <v>0</v>
      </c>
      <c r="R94" s="37">
        <f>'[7]R-Existing'!R94</f>
        <v>0</v>
      </c>
      <c r="S94" s="37">
        <f>'[7]R-Existing'!S94</f>
        <v>0</v>
      </c>
      <c r="T94" s="37">
        <f>'[7]R-Existing'!T94</f>
        <v>0</v>
      </c>
      <c r="U94" s="37">
        <f>'[7]R-Existing'!U94</f>
        <v>1</v>
      </c>
      <c r="V94" s="37">
        <f>'[7]R-Existing'!V94</f>
        <v>0</v>
      </c>
      <c r="W94" s="37">
        <f>'[7]R-Existing'!W94</f>
        <v>0</v>
      </c>
      <c r="X94" s="37">
        <f>'[7]R-Existing'!X94</f>
        <v>209</v>
      </c>
      <c r="Y94" s="37">
        <f>'[7]R-Existing'!Y94</f>
        <v>0</v>
      </c>
      <c r="Z94" s="37">
        <f>'[7]R-Existing'!Z94</f>
        <v>0</v>
      </c>
      <c r="AA94" s="37">
        <f>'[7]R-Existing'!AA94</f>
        <v>0</v>
      </c>
      <c r="AB94" s="37">
        <f>'[7]R-Existing'!AB94</f>
        <v>0</v>
      </c>
      <c r="AC94" s="37">
        <f>'[7]R-Existing'!AC94</f>
        <v>0</v>
      </c>
      <c r="AD94" s="37">
        <f>'[7]R-Existing'!AD94</f>
        <v>0</v>
      </c>
      <c r="AE94" s="47">
        <f>'[7]R-Existing'!AE94</f>
        <v>9.6699999999999994E-2</v>
      </c>
      <c r="AF94" s="37">
        <f>'[7]R-Existing'!AF94</f>
        <v>0</v>
      </c>
      <c r="AG94" s="37">
        <f>'[7]R-Existing'!AG94</f>
        <v>0</v>
      </c>
      <c r="AH94" s="37">
        <f>'[7]R-Existing'!AH94</f>
        <v>0</v>
      </c>
      <c r="AI94" s="37">
        <f>'[7]R-Existing'!AI94</f>
        <v>0</v>
      </c>
      <c r="AJ94" s="37">
        <f>'[7]R-Existing'!AJ94</f>
        <v>0</v>
      </c>
      <c r="AK94" s="37">
        <f>'[7]R-Existing'!AK94</f>
        <v>0</v>
      </c>
      <c r="AL94" s="37">
        <f>'[7]R-Existing'!AL94</f>
        <v>0</v>
      </c>
      <c r="AM94" s="37">
        <f>'[7]R-Existing'!AM94</f>
        <v>0</v>
      </c>
      <c r="AN94" s="37">
        <f>'[7]R-Existing'!AN94</f>
        <v>0</v>
      </c>
      <c r="AO94" s="37"/>
      <c r="AP94" s="37"/>
      <c r="AQ94" s="37"/>
      <c r="AR94" s="37"/>
    </row>
    <row r="95" spans="1:44" x14ac:dyDescent="0.2">
      <c r="A95" s="1">
        <f t="shared" si="4"/>
        <v>3</v>
      </c>
      <c r="B95" s="101">
        <f t="shared" si="3"/>
        <v>45747</v>
      </c>
      <c r="C95" s="37">
        <f>'[7]R-Existing'!C95</f>
        <v>0</v>
      </c>
      <c r="D95" s="37">
        <f>'[7]R-Existing'!D95</f>
        <v>1934854.6</v>
      </c>
      <c r="E95" s="37">
        <f>'[7]R-Existing'!E95</f>
        <v>0</v>
      </c>
      <c r="F95" s="37">
        <f>'[7]R-Existing'!F95</f>
        <v>0</v>
      </c>
      <c r="G95" s="37">
        <f>'[7]R-Existing'!G95</f>
        <v>0</v>
      </c>
      <c r="H95" s="37">
        <f>'[7]R-Existing'!H95</f>
        <v>0</v>
      </c>
      <c r="I95" s="37">
        <f>'[7]R-Existing'!I95</f>
        <v>0</v>
      </c>
      <c r="J95" s="37">
        <f>'[7]R-Existing'!J95</f>
        <v>0</v>
      </c>
      <c r="K95" s="37">
        <f>'[7]R-Existing'!K95</f>
        <v>0</v>
      </c>
      <c r="L95" s="37">
        <f>'[7]R-Existing'!L95</f>
        <v>0</v>
      </c>
      <c r="M95" s="37">
        <f>'[7]R-Existing'!M95</f>
        <v>0</v>
      </c>
      <c r="N95" s="37">
        <f>'[7]R-Existing'!N95</f>
        <v>0</v>
      </c>
      <c r="O95" s="37">
        <f>'[7]R-Existing'!O95</f>
        <v>0</v>
      </c>
      <c r="P95" s="37">
        <f>'[7]R-Existing'!P95</f>
        <v>0</v>
      </c>
      <c r="Q95" s="37">
        <f>'[7]R-Existing'!Q95</f>
        <v>0</v>
      </c>
      <c r="R95" s="37">
        <f>'[7]R-Existing'!R95</f>
        <v>0</v>
      </c>
      <c r="S95" s="37">
        <f>'[7]R-Existing'!S95</f>
        <v>0</v>
      </c>
      <c r="T95" s="37">
        <f>'[7]R-Existing'!T95</f>
        <v>0</v>
      </c>
      <c r="U95" s="37">
        <f>'[7]R-Existing'!U95</f>
        <v>1</v>
      </c>
      <c r="V95" s="37">
        <f>'[7]R-Existing'!V95</f>
        <v>0</v>
      </c>
      <c r="W95" s="37">
        <f>'[7]R-Existing'!W95</f>
        <v>0</v>
      </c>
      <c r="X95" s="37">
        <f>'[7]R-Existing'!X95</f>
        <v>209</v>
      </c>
      <c r="Y95" s="37">
        <f>'[7]R-Existing'!Y95</f>
        <v>0</v>
      </c>
      <c r="Z95" s="37">
        <f>'[7]R-Existing'!Z95</f>
        <v>0</v>
      </c>
      <c r="AA95" s="37">
        <f>'[7]R-Existing'!AA95</f>
        <v>0</v>
      </c>
      <c r="AB95" s="37">
        <f>'[7]R-Existing'!AB95</f>
        <v>0</v>
      </c>
      <c r="AC95" s="37">
        <f>'[7]R-Existing'!AC95</f>
        <v>0</v>
      </c>
      <c r="AD95" s="37">
        <f>'[7]R-Existing'!AD95</f>
        <v>0</v>
      </c>
      <c r="AE95" s="47">
        <f>'[7]R-Existing'!AE95</f>
        <v>9.6699999999999994E-2</v>
      </c>
      <c r="AF95" s="37">
        <f>'[7]R-Existing'!AF95</f>
        <v>0</v>
      </c>
      <c r="AG95" s="37">
        <f>'[7]R-Existing'!AG95</f>
        <v>0</v>
      </c>
      <c r="AH95" s="37">
        <f>'[7]R-Existing'!AH95</f>
        <v>0</v>
      </c>
      <c r="AI95" s="37">
        <f>'[7]R-Existing'!AI95</f>
        <v>0</v>
      </c>
      <c r="AJ95" s="37">
        <f>'[7]R-Existing'!AJ95</f>
        <v>0</v>
      </c>
      <c r="AK95" s="37">
        <f>'[7]R-Existing'!AK95</f>
        <v>0</v>
      </c>
      <c r="AL95" s="37">
        <f>'[7]R-Existing'!AL95</f>
        <v>0</v>
      </c>
      <c r="AM95" s="37">
        <f>'[7]R-Existing'!AM95</f>
        <v>0</v>
      </c>
      <c r="AN95" s="37">
        <f>'[7]R-Existing'!AN95</f>
        <v>0</v>
      </c>
      <c r="AO95" s="37"/>
      <c r="AP95" s="37"/>
      <c r="AQ95" s="37"/>
      <c r="AR95" s="37"/>
    </row>
    <row r="96" spans="1:44" x14ac:dyDescent="0.2">
      <c r="A96" s="1">
        <f t="shared" si="4"/>
        <v>4</v>
      </c>
      <c r="B96" s="101">
        <f t="shared" si="3"/>
        <v>45777</v>
      </c>
      <c r="C96" s="37">
        <f>'[7]R-Existing'!C96</f>
        <v>0</v>
      </c>
      <c r="D96" s="37">
        <f>'[7]R-Existing'!D96</f>
        <v>1934854.6</v>
      </c>
      <c r="E96" s="37">
        <f>'[7]R-Existing'!E96</f>
        <v>0</v>
      </c>
      <c r="F96" s="37">
        <f>'[7]R-Existing'!F96</f>
        <v>0</v>
      </c>
      <c r="G96" s="37">
        <f>'[7]R-Existing'!G96</f>
        <v>0</v>
      </c>
      <c r="H96" s="37">
        <f>'[7]R-Existing'!H96</f>
        <v>0</v>
      </c>
      <c r="I96" s="37">
        <f>'[7]R-Existing'!I96</f>
        <v>0</v>
      </c>
      <c r="J96" s="37">
        <f>'[7]R-Existing'!J96</f>
        <v>0</v>
      </c>
      <c r="K96" s="37">
        <f>'[7]R-Existing'!K96</f>
        <v>0</v>
      </c>
      <c r="L96" s="37">
        <f>'[7]R-Existing'!L96</f>
        <v>0</v>
      </c>
      <c r="M96" s="37">
        <f>'[7]R-Existing'!M96</f>
        <v>0</v>
      </c>
      <c r="N96" s="37">
        <f>'[7]R-Existing'!N96</f>
        <v>0</v>
      </c>
      <c r="O96" s="37">
        <f>'[7]R-Existing'!O96</f>
        <v>0</v>
      </c>
      <c r="P96" s="37">
        <f>'[7]R-Existing'!P96</f>
        <v>0</v>
      </c>
      <c r="Q96" s="37">
        <f>'[7]R-Existing'!Q96</f>
        <v>0</v>
      </c>
      <c r="R96" s="37">
        <f>'[7]R-Existing'!R96</f>
        <v>0</v>
      </c>
      <c r="S96" s="37">
        <f>'[7]R-Existing'!S96</f>
        <v>0</v>
      </c>
      <c r="T96" s="37">
        <f>'[7]R-Existing'!T96</f>
        <v>0</v>
      </c>
      <c r="U96" s="37">
        <f>'[7]R-Existing'!U96</f>
        <v>1</v>
      </c>
      <c r="V96" s="37">
        <f>'[7]R-Existing'!V96</f>
        <v>0</v>
      </c>
      <c r="W96" s="37">
        <f>'[7]R-Existing'!W96</f>
        <v>0</v>
      </c>
      <c r="X96" s="37">
        <f>'[7]R-Existing'!X96</f>
        <v>209</v>
      </c>
      <c r="Y96" s="37">
        <f>'[7]R-Existing'!Y96</f>
        <v>0</v>
      </c>
      <c r="Z96" s="37">
        <f>'[7]R-Existing'!Z96</f>
        <v>0</v>
      </c>
      <c r="AA96" s="37">
        <f>'[7]R-Existing'!AA96</f>
        <v>0</v>
      </c>
      <c r="AB96" s="37">
        <f>'[7]R-Existing'!AB96</f>
        <v>0</v>
      </c>
      <c r="AC96" s="37">
        <f>'[7]R-Existing'!AC96</f>
        <v>0</v>
      </c>
      <c r="AD96" s="37">
        <f>'[7]R-Existing'!AD96</f>
        <v>0</v>
      </c>
      <c r="AE96" s="47">
        <f>'[7]R-Existing'!AE96</f>
        <v>9.6699999999999994E-2</v>
      </c>
      <c r="AF96" s="37">
        <f>'[7]R-Existing'!AF96</f>
        <v>0</v>
      </c>
      <c r="AG96" s="37">
        <f>'[7]R-Existing'!AG96</f>
        <v>0</v>
      </c>
      <c r="AH96" s="37">
        <f>'[7]R-Existing'!AH96</f>
        <v>0</v>
      </c>
      <c r="AI96" s="37">
        <f>'[7]R-Existing'!AI96</f>
        <v>0</v>
      </c>
      <c r="AJ96" s="37">
        <f>'[7]R-Existing'!AJ96</f>
        <v>0</v>
      </c>
      <c r="AK96" s="37">
        <f>'[7]R-Existing'!AK96</f>
        <v>0</v>
      </c>
      <c r="AL96" s="37">
        <f>'[7]R-Existing'!AL96</f>
        <v>0</v>
      </c>
      <c r="AM96" s="37">
        <f>'[7]R-Existing'!AM96</f>
        <v>0</v>
      </c>
      <c r="AN96" s="37">
        <f>'[7]R-Existing'!AN96</f>
        <v>0</v>
      </c>
      <c r="AO96" s="37"/>
      <c r="AP96" s="37"/>
      <c r="AQ96" s="37"/>
      <c r="AR96" s="37"/>
    </row>
    <row r="97" spans="1:44" x14ac:dyDescent="0.2">
      <c r="A97" s="1">
        <f t="shared" si="4"/>
        <v>5</v>
      </c>
      <c r="B97" s="101">
        <f t="shared" si="3"/>
        <v>45808</v>
      </c>
      <c r="C97" s="37">
        <f>'[7]R-Existing'!C97</f>
        <v>0</v>
      </c>
      <c r="D97" s="37">
        <f>'[7]R-Existing'!D97</f>
        <v>1934854.6</v>
      </c>
      <c r="E97" s="37">
        <f>'[7]R-Existing'!E97</f>
        <v>0</v>
      </c>
      <c r="F97" s="37">
        <f>'[7]R-Existing'!F97</f>
        <v>0</v>
      </c>
      <c r="G97" s="37">
        <f>'[7]R-Existing'!G97</f>
        <v>0</v>
      </c>
      <c r="H97" s="37">
        <f>'[7]R-Existing'!H97</f>
        <v>0</v>
      </c>
      <c r="I97" s="37">
        <f>'[7]R-Existing'!I97</f>
        <v>0</v>
      </c>
      <c r="J97" s="37">
        <f>'[7]R-Existing'!J97</f>
        <v>0</v>
      </c>
      <c r="K97" s="37">
        <f>'[7]R-Existing'!K97</f>
        <v>0</v>
      </c>
      <c r="L97" s="37">
        <f>'[7]R-Existing'!L97</f>
        <v>0</v>
      </c>
      <c r="M97" s="37">
        <f>'[7]R-Existing'!M97</f>
        <v>0</v>
      </c>
      <c r="N97" s="37">
        <f>'[7]R-Existing'!N97</f>
        <v>0</v>
      </c>
      <c r="O97" s="37">
        <f>'[7]R-Existing'!O97</f>
        <v>0</v>
      </c>
      <c r="P97" s="37">
        <f>'[7]R-Existing'!P97</f>
        <v>0</v>
      </c>
      <c r="Q97" s="37">
        <f>'[7]R-Existing'!Q97</f>
        <v>0</v>
      </c>
      <c r="R97" s="37">
        <f>'[7]R-Existing'!R97</f>
        <v>0</v>
      </c>
      <c r="S97" s="37">
        <f>'[7]R-Existing'!S97</f>
        <v>0</v>
      </c>
      <c r="T97" s="37">
        <f>'[7]R-Existing'!T97</f>
        <v>0</v>
      </c>
      <c r="U97" s="37">
        <f>'[7]R-Existing'!U97</f>
        <v>1</v>
      </c>
      <c r="V97" s="37">
        <f>'[7]R-Existing'!V97</f>
        <v>0</v>
      </c>
      <c r="W97" s="37">
        <f>'[7]R-Existing'!W97</f>
        <v>0</v>
      </c>
      <c r="X97" s="37">
        <f>'[7]R-Existing'!X97</f>
        <v>209</v>
      </c>
      <c r="Y97" s="37">
        <f>'[7]R-Existing'!Y97</f>
        <v>0</v>
      </c>
      <c r="Z97" s="37">
        <f>'[7]R-Existing'!Z97</f>
        <v>0</v>
      </c>
      <c r="AA97" s="37">
        <f>'[7]R-Existing'!AA97</f>
        <v>0</v>
      </c>
      <c r="AB97" s="37">
        <f>'[7]R-Existing'!AB97</f>
        <v>0</v>
      </c>
      <c r="AC97" s="37">
        <f>'[7]R-Existing'!AC97</f>
        <v>0</v>
      </c>
      <c r="AD97" s="37">
        <f>'[7]R-Existing'!AD97</f>
        <v>0</v>
      </c>
      <c r="AE97" s="47">
        <f>'[7]R-Existing'!AE97</f>
        <v>9.6699999999999994E-2</v>
      </c>
      <c r="AF97" s="37">
        <f>'[7]R-Existing'!AF97</f>
        <v>0</v>
      </c>
      <c r="AG97" s="37">
        <f>'[7]R-Existing'!AG97</f>
        <v>0</v>
      </c>
      <c r="AH97" s="37">
        <f>'[7]R-Existing'!AH97</f>
        <v>0</v>
      </c>
      <c r="AI97" s="37">
        <f>'[7]R-Existing'!AI97</f>
        <v>0</v>
      </c>
      <c r="AJ97" s="37">
        <f>'[7]R-Existing'!AJ97</f>
        <v>0</v>
      </c>
      <c r="AK97" s="37">
        <f>'[7]R-Existing'!AK97</f>
        <v>0</v>
      </c>
      <c r="AL97" s="37">
        <f>'[7]R-Existing'!AL97</f>
        <v>0</v>
      </c>
      <c r="AM97" s="37">
        <f>'[7]R-Existing'!AM97</f>
        <v>0</v>
      </c>
      <c r="AN97" s="37">
        <f>'[7]R-Existing'!AN97</f>
        <v>0</v>
      </c>
      <c r="AO97" s="37"/>
      <c r="AP97" s="37"/>
      <c r="AQ97" s="37"/>
      <c r="AR97" s="37"/>
    </row>
    <row r="98" spans="1:44" x14ac:dyDescent="0.2">
      <c r="A98" s="1">
        <f t="shared" si="4"/>
        <v>6</v>
      </c>
      <c r="B98" s="101">
        <f t="shared" si="3"/>
        <v>45838</v>
      </c>
      <c r="C98" s="37">
        <f>'[7]R-Existing'!C98</f>
        <v>0</v>
      </c>
      <c r="D98" s="37">
        <f>'[7]R-Existing'!D98</f>
        <v>1934854.6</v>
      </c>
      <c r="E98" s="37">
        <f>'[7]R-Existing'!E98</f>
        <v>0</v>
      </c>
      <c r="F98" s="37">
        <f>'[7]R-Existing'!F98</f>
        <v>0</v>
      </c>
      <c r="G98" s="37">
        <f>'[7]R-Existing'!G98</f>
        <v>0</v>
      </c>
      <c r="H98" s="37">
        <f>'[7]R-Existing'!H98</f>
        <v>0</v>
      </c>
      <c r="I98" s="37">
        <f>'[7]R-Existing'!I98</f>
        <v>0</v>
      </c>
      <c r="J98" s="37">
        <f>'[7]R-Existing'!J98</f>
        <v>0</v>
      </c>
      <c r="K98" s="37">
        <f>'[7]R-Existing'!K98</f>
        <v>0</v>
      </c>
      <c r="L98" s="37">
        <f>'[7]R-Existing'!L98</f>
        <v>0</v>
      </c>
      <c r="M98" s="37">
        <f>'[7]R-Existing'!M98</f>
        <v>0</v>
      </c>
      <c r="N98" s="37">
        <f>'[7]R-Existing'!N98</f>
        <v>0</v>
      </c>
      <c r="O98" s="37">
        <f>'[7]R-Existing'!O98</f>
        <v>0</v>
      </c>
      <c r="P98" s="37">
        <f>'[7]R-Existing'!P98</f>
        <v>0</v>
      </c>
      <c r="Q98" s="37">
        <f>'[7]R-Existing'!Q98</f>
        <v>0</v>
      </c>
      <c r="R98" s="37">
        <f>'[7]R-Existing'!R98</f>
        <v>0</v>
      </c>
      <c r="S98" s="37">
        <f>'[7]R-Existing'!S98</f>
        <v>0</v>
      </c>
      <c r="T98" s="37">
        <f>'[7]R-Existing'!T98</f>
        <v>0</v>
      </c>
      <c r="U98" s="37">
        <f>'[7]R-Existing'!U98</f>
        <v>1</v>
      </c>
      <c r="V98" s="37">
        <f>'[7]R-Existing'!V98</f>
        <v>0</v>
      </c>
      <c r="W98" s="37">
        <f>'[7]R-Existing'!W98</f>
        <v>0</v>
      </c>
      <c r="X98" s="37">
        <f>'[7]R-Existing'!X98</f>
        <v>209</v>
      </c>
      <c r="Y98" s="37">
        <f>'[7]R-Existing'!Y98</f>
        <v>0</v>
      </c>
      <c r="Z98" s="37">
        <f>'[7]R-Existing'!Z98</f>
        <v>0</v>
      </c>
      <c r="AA98" s="37">
        <f>'[7]R-Existing'!AA98</f>
        <v>0</v>
      </c>
      <c r="AB98" s="37">
        <f>'[7]R-Existing'!AB98</f>
        <v>0</v>
      </c>
      <c r="AC98" s="37">
        <f>'[7]R-Existing'!AC98</f>
        <v>0</v>
      </c>
      <c r="AD98" s="37">
        <f>'[7]R-Existing'!AD98</f>
        <v>0</v>
      </c>
      <c r="AE98" s="47">
        <f>'[7]R-Existing'!AE98</f>
        <v>9.6699999999999994E-2</v>
      </c>
      <c r="AF98" s="37">
        <f>'[7]R-Existing'!AF98</f>
        <v>0</v>
      </c>
      <c r="AG98" s="37">
        <f>'[7]R-Existing'!AG98</f>
        <v>0</v>
      </c>
      <c r="AH98" s="37">
        <f>'[7]R-Existing'!AH98</f>
        <v>0</v>
      </c>
      <c r="AI98" s="37">
        <f>'[7]R-Existing'!AI98</f>
        <v>0</v>
      </c>
      <c r="AJ98" s="37">
        <f>'[7]R-Existing'!AJ98</f>
        <v>0</v>
      </c>
      <c r="AK98" s="37">
        <f>'[7]R-Existing'!AK98</f>
        <v>0</v>
      </c>
      <c r="AL98" s="37">
        <f>'[7]R-Existing'!AL98</f>
        <v>0</v>
      </c>
      <c r="AM98" s="37">
        <f>'[7]R-Existing'!AM98</f>
        <v>0</v>
      </c>
      <c r="AN98" s="37">
        <f>'[7]R-Existing'!AN98</f>
        <v>0</v>
      </c>
      <c r="AO98" s="37"/>
      <c r="AP98" s="37"/>
      <c r="AQ98" s="37"/>
      <c r="AR98" s="37"/>
    </row>
    <row r="99" spans="1:44" x14ac:dyDescent="0.2">
      <c r="A99" s="1">
        <f t="shared" si="4"/>
        <v>7</v>
      </c>
      <c r="B99" s="101">
        <f t="shared" si="3"/>
        <v>45869</v>
      </c>
      <c r="C99" s="37">
        <f>'[7]R-Existing'!C99</f>
        <v>0</v>
      </c>
      <c r="D99" s="37">
        <f>'[7]R-Existing'!D99</f>
        <v>1934854.6</v>
      </c>
      <c r="E99" s="37">
        <f>'[7]R-Existing'!E99</f>
        <v>0</v>
      </c>
      <c r="F99" s="37">
        <f>'[7]R-Existing'!F99</f>
        <v>0</v>
      </c>
      <c r="G99" s="37">
        <f>'[7]R-Existing'!G99</f>
        <v>0</v>
      </c>
      <c r="H99" s="37">
        <f>'[7]R-Existing'!H99</f>
        <v>0</v>
      </c>
      <c r="I99" s="37">
        <f>'[7]R-Existing'!I99</f>
        <v>0</v>
      </c>
      <c r="J99" s="37">
        <f>'[7]R-Existing'!J99</f>
        <v>0</v>
      </c>
      <c r="K99" s="37">
        <f>'[7]R-Existing'!K99</f>
        <v>0</v>
      </c>
      <c r="L99" s="37">
        <f>'[7]R-Existing'!L99</f>
        <v>0</v>
      </c>
      <c r="M99" s="37">
        <f>'[7]R-Existing'!M99</f>
        <v>0</v>
      </c>
      <c r="N99" s="37">
        <f>'[7]R-Existing'!N99</f>
        <v>0</v>
      </c>
      <c r="O99" s="37">
        <f>'[7]R-Existing'!O99</f>
        <v>0</v>
      </c>
      <c r="P99" s="37">
        <f>'[7]R-Existing'!P99</f>
        <v>0</v>
      </c>
      <c r="Q99" s="37">
        <f>'[7]R-Existing'!Q99</f>
        <v>0</v>
      </c>
      <c r="R99" s="37">
        <f>'[7]R-Existing'!R99</f>
        <v>0</v>
      </c>
      <c r="S99" s="37">
        <f>'[7]R-Existing'!S99</f>
        <v>0</v>
      </c>
      <c r="T99" s="37">
        <f>'[7]R-Existing'!T99</f>
        <v>0</v>
      </c>
      <c r="U99" s="37">
        <f>'[7]R-Existing'!U99</f>
        <v>1</v>
      </c>
      <c r="V99" s="37">
        <f>'[7]R-Existing'!V99</f>
        <v>0</v>
      </c>
      <c r="W99" s="37">
        <f>'[7]R-Existing'!W99</f>
        <v>0</v>
      </c>
      <c r="X99" s="37">
        <f>'[7]R-Existing'!X99</f>
        <v>209</v>
      </c>
      <c r="Y99" s="37">
        <f>'[7]R-Existing'!Y99</f>
        <v>0</v>
      </c>
      <c r="Z99" s="37">
        <f>'[7]R-Existing'!Z99</f>
        <v>0</v>
      </c>
      <c r="AA99" s="37">
        <f>'[7]R-Existing'!AA99</f>
        <v>0</v>
      </c>
      <c r="AB99" s="37">
        <f>'[7]R-Existing'!AB99</f>
        <v>0</v>
      </c>
      <c r="AC99" s="37">
        <f>'[7]R-Existing'!AC99</f>
        <v>0</v>
      </c>
      <c r="AD99" s="37">
        <f>'[7]R-Existing'!AD99</f>
        <v>0</v>
      </c>
      <c r="AE99" s="47">
        <f>'[7]R-Existing'!AE99</f>
        <v>9.6699999999999994E-2</v>
      </c>
      <c r="AF99" s="37">
        <f>'[7]R-Existing'!AF99</f>
        <v>0</v>
      </c>
      <c r="AG99" s="37">
        <f>'[7]R-Existing'!AG99</f>
        <v>0</v>
      </c>
      <c r="AH99" s="37">
        <f>'[7]R-Existing'!AH99</f>
        <v>0</v>
      </c>
      <c r="AI99" s="37">
        <f>'[7]R-Existing'!AI99</f>
        <v>0</v>
      </c>
      <c r="AJ99" s="37">
        <f>'[7]R-Existing'!AJ99</f>
        <v>0</v>
      </c>
      <c r="AK99" s="37">
        <f>'[7]R-Existing'!AK99</f>
        <v>0</v>
      </c>
      <c r="AL99" s="37">
        <f>'[7]R-Existing'!AL99</f>
        <v>0</v>
      </c>
      <c r="AM99" s="37">
        <f>'[7]R-Existing'!AM99</f>
        <v>0</v>
      </c>
      <c r="AN99" s="37">
        <f>'[7]R-Existing'!AN99</f>
        <v>0</v>
      </c>
      <c r="AO99" s="37"/>
      <c r="AP99" s="37"/>
      <c r="AQ99" s="37"/>
      <c r="AR99" s="37"/>
    </row>
    <row r="100" spans="1:44" x14ac:dyDescent="0.2">
      <c r="A100" s="1">
        <f t="shared" si="4"/>
        <v>8</v>
      </c>
      <c r="B100" s="101">
        <f t="shared" si="3"/>
        <v>45900</v>
      </c>
      <c r="C100" s="37">
        <f>'[7]R-Existing'!C100</f>
        <v>0</v>
      </c>
      <c r="D100" s="37">
        <f>'[7]R-Existing'!D100</f>
        <v>1934854.6</v>
      </c>
      <c r="E100" s="37">
        <f>'[7]R-Existing'!E100</f>
        <v>0</v>
      </c>
      <c r="F100" s="37">
        <f>'[7]R-Existing'!F100</f>
        <v>0</v>
      </c>
      <c r="G100" s="37">
        <f>'[7]R-Existing'!G100</f>
        <v>0</v>
      </c>
      <c r="H100" s="37">
        <f>'[7]R-Existing'!H100</f>
        <v>0</v>
      </c>
      <c r="I100" s="37">
        <f>'[7]R-Existing'!I100</f>
        <v>0</v>
      </c>
      <c r="J100" s="37">
        <f>'[7]R-Existing'!J100</f>
        <v>0</v>
      </c>
      <c r="K100" s="37">
        <f>'[7]R-Existing'!K100</f>
        <v>0</v>
      </c>
      <c r="L100" s="37">
        <f>'[7]R-Existing'!L100</f>
        <v>0</v>
      </c>
      <c r="M100" s="37">
        <f>'[7]R-Existing'!M100</f>
        <v>0</v>
      </c>
      <c r="N100" s="37">
        <f>'[7]R-Existing'!N100</f>
        <v>0</v>
      </c>
      <c r="O100" s="37">
        <f>'[7]R-Existing'!O100</f>
        <v>0</v>
      </c>
      <c r="P100" s="37">
        <f>'[7]R-Existing'!P100</f>
        <v>0</v>
      </c>
      <c r="Q100" s="37">
        <f>'[7]R-Existing'!Q100</f>
        <v>0</v>
      </c>
      <c r="R100" s="37">
        <f>'[7]R-Existing'!R100</f>
        <v>0</v>
      </c>
      <c r="S100" s="37">
        <f>'[7]R-Existing'!S100</f>
        <v>0</v>
      </c>
      <c r="T100" s="37">
        <f>'[7]R-Existing'!T100</f>
        <v>0</v>
      </c>
      <c r="U100" s="37">
        <f>'[7]R-Existing'!U100</f>
        <v>1</v>
      </c>
      <c r="V100" s="37">
        <f>'[7]R-Existing'!V100</f>
        <v>0</v>
      </c>
      <c r="W100" s="37">
        <f>'[7]R-Existing'!W100</f>
        <v>0</v>
      </c>
      <c r="X100" s="37">
        <f>'[7]R-Existing'!X100</f>
        <v>209</v>
      </c>
      <c r="Y100" s="37">
        <f>'[7]R-Existing'!Y100</f>
        <v>0</v>
      </c>
      <c r="Z100" s="37">
        <f>'[7]R-Existing'!Z100</f>
        <v>0</v>
      </c>
      <c r="AA100" s="37">
        <f>'[7]R-Existing'!AA100</f>
        <v>0</v>
      </c>
      <c r="AB100" s="37">
        <f>'[7]R-Existing'!AB100</f>
        <v>0</v>
      </c>
      <c r="AC100" s="37">
        <f>'[7]R-Existing'!AC100</f>
        <v>0</v>
      </c>
      <c r="AD100" s="37">
        <f>'[7]R-Existing'!AD100</f>
        <v>0</v>
      </c>
      <c r="AE100" s="47">
        <f>'[7]R-Existing'!AE100</f>
        <v>9.6699999999999994E-2</v>
      </c>
      <c r="AF100" s="37">
        <f>'[7]R-Existing'!AF100</f>
        <v>0</v>
      </c>
      <c r="AG100" s="37">
        <f>'[7]R-Existing'!AG100</f>
        <v>0</v>
      </c>
      <c r="AH100" s="37">
        <f>'[7]R-Existing'!AH100</f>
        <v>0</v>
      </c>
      <c r="AI100" s="37">
        <f>'[7]R-Existing'!AI100</f>
        <v>0</v>
      </c>
      <c r="AJ100" s="37">
        <f>'[7]R-Existing'!AJ100</f>
        <v>0</v>
      </c>
      <c r="AK100" s="37">
        <f>'[7]R-Existing'!AK100</f>
        <v>0</v>
      </c>
      <c r="AL100" s="37">
        <f>'[7]R-Existing'!AL100</f>
        <v>0</v>
      </c>
      <c r="AM100" s="37">
        <f>'[7]R-Existing'!AM100</f>
        <v>0</v>
      </c>
      <c r="AN100" s="37">
        <f>'[7]R-Existing'!AN100</f>
        <v>0</v>
      </c>
      <c r="AO100" s="37"/>
      <c r="AP100" s="37"/>
      <c r="AQ100" s="37"/>
      <c r="AR100" s="37"/>
    </row>
    <row r="101" spans="1:44" x14ac:dyDescent="0.2">
      <c r="A101" s="1">
        <f t="shared" si="4"/>
        <v>9</v>
      </c>
      <c r="B101" s="101">
        <f t="shared" si="3"/>
        <v>45930</v>
      </c>
      <c r="C101" s="37">
        <f>'[7]R-Existing'!C101</f>
        <v>0</v>
      </c>
      <c r="D101" s="37">
        <f>'[7]R-Existing'!D101</f>
        <v>1934854.6</v>
      </c>
      <c r="E101" s="37">
        <f>'[7]R-Existing'!E101</f>
        <v>0</v>
      </c>
      <c r="F101" s="37">
        <f>'[7]R-Existing'!F101</f>
        <v>0</v>
      </c>
      <c r="G101" s="37">
        <f>'[7]R-Existing'!G101</f>
        <v>0</v>
      </c>
      <c r="H101" s="37">
        <f>'[7]R-Existing'!H101</f>
        <v>0</v>
      </c>
      <c r="I101" s="37">
        <f>'[7]R-Existing'!I101</f>
        <v>0</v>
      </c>
      <c r="J101" s="37">
        <f>'[7]R-Existing'!J101</f>
        <v>0</v>
      </c>
      <c r="K101" s="37">
        <f>'[7]R-Existing'!K101</f>
        <v>0</v>
      </c>
      <c r="L101" s="37">
        <f>'[7]R-Existing'!L101</f>
        <v>0</v>
      </c>
      <c r="M101" s="37">
        <f>'[7]R-Existing'!M101</f>
        <v>0</v>
      </c>
      <c r="N101" s="37">
        <f>'[7]R-Existing'!N101</f>
        <v>0</v>
      </c>
      <c r="O101" s="37">
        <f>'[7]R-Existing'!O101</f>
        <v>0</v>
      </c>
      <c r="P101" s="37">
        <f>'[7]R-Existing'!P101</f>
        <v>0</v>
      </c>
      <c r="Q101" s="37">
        <f>'[7]R-Existing'!Q101</f>
        <v>0</v>
      </c>
      <c r="R101" s="37">
        <f>'[7]R-Existing'!R101</f>
        <v>0</v>
      </c>
      <c r="S101" s="37">
        <f>'[7]R-Existing'!S101</f>
        <v>0</v>
      </c>
      <c r="T101" s="37">
        <f>'[7]R-Existing'!T101</f>
        <v>0</v>
      </c>
      <c r="U101" s="37">
        <f>'[7]R-Existing'!U101</f>
        <v>1</v>
      </c>
      <c r="V101" s="37">
        <f>'[7]R-Existing'!V101</f>
        <v>0</v>
      </c>
      <c r="W101" s="37">
        <f>'[7]R-Existing'!W101</f>
        <v>0</v>
      </c>
      <c r="X101" s="37">
        <f>'[7]R-Existing'!X101</f>
        <v>209</v>
      </c>
      <c r="Y101" s="37">
        <f>'[7]R-Existing'!Y101</f>
        <v>0</v>
      </c>
      <c r="Z101" s="37">
        <f>'[7]R-Existing'!Z101</f>
        <v>0</v>
      </c>
      <c r="AA101" s="37">
        <f>'[7]R-Existing'!AA101</f>
        <v>0</v>
      </c>
      <c r="AB101" s="37">
        <f>'[7]R-Existing'!AB101</f>
        <v>0</v>
      </c>
      <c r="AC101" s="37">
        <f>'[7]R-Existing'!AC101</f>
        <v>0</v>
      </c>
      <c r="AD101" s="37">
        <f>'[7]R-Existing'!AD101</f>
        <v>0</v>
      </c>
      <c r="AE101" s="47">
        <f>'[7]R-Existing'!AE101</f>
        <v>9.6699999999999994E-2</v>
      </c>
      <c r="AF101" s="37">
        <f>'[7]R-Existing'!AF101</f>
        <v>0</v>
      </c>
      <c r="AG101" s="37">
        <f>'[7]R-Existing'!AG101</f>
        <v>0</v>
      </c>
      <c r="AH101" s="37">
        <f>'[7]R-Existing'!AH101</f>
        <v>0</v>
      </c>
      <c r="AI101" s="37">
        <f>'[7]R-Existing'!AI101</f>
        <v>0</v>
      </c>
      <c r="AJ101" s="37">
        <f>'[7]R-Existing'!AJ101</f>
        <v>0</v>
      </c>
      <c r="AK101" s="37">
        <f>'[7]R-Existing'!AK101</f>
        <v>0</v>
      </c>
      <c r="AL101" s="37">
        <f>'[7]R-Existing'!AL101</f>
        <v>0</v>
      </c>
      <c r="AM101" s="37">
        <f>'[7]R-Existing'!AM101</f>
        <v>0</v>
      </c>
      <c r="AN101" s="37">
        <f>'[7]R-Existing'!AN101</f>
        <v>0</v>
      </c>
      <c r="AO101" s="37"/>
      <c r="AP101" s="37"/>
      <c r="AQ101" s="37"/>
      <c r="AR101" s="37"/>
    </row>
    <row r="102" spans="1:44" x14ac:dyDescent="0.2">
      <c r="A102" s="1">
        <f t="shared" si="4"/>
        <v>10</v>
      </c>
      <c r="B102" s="101">
        <f t="shared" si="3"/>
        <v>45961</v>
      </c>
      <c r="C102" s="37">
        <f>'[7]R-Existing'!C102</f>
        <v>0</v>
      </c>
      <c r="D102" s="37">
        <f>'[7]R-Existing'!D102</f>
        <v>1934854.6</v>
      </c>
      <c r="E102" s="37">
        <f>'[7]R-Existing'!E102</f>
        <v>0</v>
      </c>
      <c r="F102" s="37">
        <f>'[7]R-Existing'!F102</f>
        <v>0</v>
      </c>
      <c r="G102" s="37">
        <f>'[7]R-Existing'!G102</f>
        <v>0</v>
      </c>
      <c r="H102" s="37">
        <f>'[7]R-Existing'!H102</f>
        <v>0</v>
      </c>
      <c r="I102" s="37">
        <f>'[7]R-Existing'!I102</f>
        <v>0</v>
      </c>
      <c r="J102" s="37">
        <f>'[7]R-Existing'!J102</f>
        <v>0</v>
      </c>
      <c r="K102" s="37">
        <f>'[7]R-Existing'!K102</f>
        <v>0</v>
      </c>
      <c r="L102" s="37">
        <f>'[7]R-Existing'!L102</f>
        <v>0</v>
      </c>
      <c r="M102" s="37">
        <f>'[7]R-Existing'!M102</f>
        <v>0</v>
      </c>
      <c r="N102" s="37">
        <f>'[7]R-Existing'!N102</f>
        <v>0</v>
      </c>
      <c r="O102" s="37">
        <f>'[7]R-Existing'!O102</f>
        <v>0</v>
      </c>
      <c r="P102" s="37">
        <f>'[7]R-Existing'!P102</f>
        <v>0</v>
      </c>
      <c r="Q102" s="37">
        <f>'[7]R-Existing'!Q102</f>
        <v>0</v>
      </c>
      <c r="R102" s="37">
        <f>'[7]R-Existing'!R102</f>
        <v>0</v>
      </c>
      <c r="S102" s="37">
        <f>'[7]R-Existing'!S102</f>
        <v>0</v>
      </c>
      <c r="T102" s="37">
        <f>'[7]R-Existing'!T102</f>
        <v>0</v>
      </c>
      <c r="U102" s="37">
        <f>'[7]R-Existing'!U102</f>
        <v>1</v>
      </c>
      <c r="V102" s="37">
        <f>'[7]R-Existing'!V102</f>
        <v>0</v>
      </c>
      <c r="W102" s="37">
        <f>'[7]R-Existing'!W102</f>
        <v>0</v>
      </c>
      <c r="X102" s="37">
        <f>'[7]R-Existing'!X102</f>
        <v>209</v>
      </c>
      <c r="Y102" s="37">
        <f>'[7]R-Existing'!Y102</f>
        <v>0</v>
      </c>
      <c r="Z102" s="37">
        <f>'[7]R-Existing'!Z102</f>
        <v>0</v>
      </c>
      <c r="AA102" s="37">
        <f>'[7]R-Existing'!AA102</f>
        <v>0</v>
      </c>
      <c r="AB102" s="37">
        <f>'[7]R-Existing'!AB102</f>
        <v>0</v>
      </c>
      <c r="AC102" s="37">
        <f>'[7]R-Existing'!AC102</f>
        <v>0</v>
      </c>
      <c r="AD102" s="37">
        <f>'[7]R-Existing'!AD102</f>
        <v>0</v>
      </c>
      <c r="AE102" s="47">
        <f>'[7]R-Existing'!AE102</f>
        <v>9.6699999999999994E-2</v>
      </c>
      <c r="AF102" s="37">
        <f>'[7]R-Existing'!AF102</f>
        <v>0</v>
      </c>
      <c r="AG102" s="37">
        <f>'[7]R-Existing'!AG102</f>
        <v>0</v>
      </c>
      <c r="AH102" s="37">
        <f>'[7]R-Existing'!AH102</f>
        <v>0</v>
      </c>
      <c r="AI102" s="37">
        <f>'[7]R-Existing'!AI102</f>
        <v>0</v>
      </c>
      <c r="AJ102" s="37">
        <f>'[7]R-Existing'!AJ102</f>
        <v>0</v>
      </c>
      <c r="AK102" s="37">
        <f>'[7]R-Existing'!AK102</f>
        <v>0</v>
      </c>
      <c r="AL102" s="37">
        <f>'[7]R-Existing'!AL102</f>
        <v>0</v>
      </c>
      <c r="AM102" s="37">
        <f>'[7]R-Existing'!AM102</f>
        <v>0</v>
      </c>
      <c r="AN102" s="37">
        <f>'[7]R-Existing'!AN102</f>
        <v>0</v>
      </c>
      <c r="AO102" s="37"/>
      <c r="AP102" s="37"/>
      <c r="AQ102" s="37"/>
      <c r="AR102" s="37"/>
    </row>
    <row r="103" spans="1:44" x14ac:dyDescent="0.2">
      <c r="A103" s="1">
        <f t="shared" si="4"/>
        <v>11</v>
      </c>
      <c r="B103" s="101">
        <f t="shared" si="3"/>
        <v>45991</v>
      </c>
      <c r="C103" s="37">
        <f>'[7]R-Existing'!C103</f>
        <v>0</v>
      </c>
      <c r="D103" s="37">
        <f>'[7]R-Existing'!D103</f>
        <v>1934854.6</v>
      </c>
      <c r="E103" s="37">
        <f>'[7]R-Existing'!E103</f>
        <v>0</v>
      </c>
      <c r="F103" s="37">
        <f>'[7]R-Existing'!F103</f>
        <v>0</v>
      </c>
      <c r="G103" s="37">
        <f>'[7]R-Existing'!G103</f>
        <v>0</v>
      </c>
      <c r="H103" s="37">
        <f>'[7]R-Existing'!H103</f>
        <v>0</v>
      </c>
      <c r="I103" s="37">
        <f>'[7]R-Existing'!I103</f>
        <v>0</v>
      </c>
      <c r="J103" s="37">
        <f>'[7]R-Existing'!J103</f>
        <v>0</v>
      </c>
      <c r="K103" s="37">
        <f>'[7]R-Existing'!K103</f>
        <v>0</v>
      </c>
      <c r="L103" s="37">
        <f>'[7]R-Existing'!L103</f>
        <v>0</v>
      </c>
      <c r="M103" s="37">
        <f>'[7]R-Existing'!M103</f>
        <v>0</v>
      </c>
      <c r="N103" s="37">
        <f>'[7]R-Existing'!N103</f>
        <v>0</v>
      </c>
      <c r="O103" s="37">
        <f>'[7]R-Existing'!O103</f>
        <v>0</v>
      </c>
      <c r="P103" s="37">
        <f>'[7]R-Existing'!P103</f>
        <v>0</v>
      </c>
      <c r="Q103" s="37">
        <f>'[7]R-Existing'!Q103</f>
        <v>0</v>
      </c>
      <c r="R103" s="37">
        <f>'[7]R-Existing'!R103</f>
        <v>0</v>
      </c>
      <c r="S103" s="37">
        <f>'[7]R-Existing'!S103</f>
        <v>0</v>
      </c>
      <c r="T103" s="37">
        <f>'[7]R-Existing'!T103</f>
        <v>0</v>
      </c>
      <c r="U103" s="37">
        <f>'[7]R-Existing'!U103</f>
        <v>1</v>
      </c>
      <c r="V103" s="37">
        <f>'[7]R-Existing'!V103</f>
        <v>0</v>
      </c>
      <c r="W103" s="37">
        <f>'[7]R-Existing'!W103</f>
        <v>0</v>
      </c>
      <c r="X103" s="37">
        <f>'[7]R-Existing'!X103</f>
        <v>209</v>
      </c>
      <c r="Y103" s="37">
        <f>'[7]R-Existing'!Y103</f>
        <v>0</v>
      </c>
      <c r="Z103" s="37">
        <f>'[7]R-Existing'!Z103</f>
        <v>0</v>
      </c>
      <c r="AA103" s="37">
        <f>'[7]R-Existing'!AA103</f>
        <v>0</v>
      </c>
      <c r="AB103" s="37">
        <f>'[7]R-Existing'!AB103</f>
        <v>0</v>
      </c>
      <c r="AC103" s="37">
        <f>'[7]R-Existing'!AC103</f>
        <v>0</v>
      </c>
      <c r="AD103" s="37">
        <f>'[7]R-Existing'!AD103</f>
        <v>0</v>
      </c>
      <c r="AE103" s="47">
        <f>'[7]R-Existing'!AE103</f>
        <v>9.6699999999999994E-2</v>
      </c>
      <c r="AF103" s="37">
        <f>'[7]R-Existing'!AF103</f>
        <v>0</v>
      </c>
      <c r="AG103" s="37">
        <f>'[7]R-Existing'!AG103</f>
        <v>0</v>
      </c>
      <c r="AH103" s="37">
        <f>'[7]R-Existing'!AH103</f>
        <v>0</v>
      </c>
      <c r="AI103" s="37">
        <f>'[7]R-Existing'!AI103</f>
        <v>0</v>
      </c>
      <c r="AJ103" s="37">
        <f>'[7]R-Existing'!AJ103</f>
        <v>0</v>
      </c>
      <c r="AK103" s="37">
        <f>'[7]R-Existing'!AK103</f>
        <v>0</v>
      </c>
      <c r="AL103" s="37">
        <f>'[7]R-Existing'!AL103</f>
        <v>0</v>
      </c>
      <c r="AM103" s="37">
        <f>'[7]R-Existing'!AM103</f>
        <v>0</v>
      </c>
      <c r="AN103" s="37">
        <f>'[7]R-Existing'!AN103</f>
        <v>0</v>
      </c>
      <c r="AO103" s="37"/>
      <c r="AP103" s="37"/>
      <c r="AQ103" s="37"/>
      <c r="AR103" s="37"/>
    </row>
    <row r="104" spans="1:44" x14ac:dyDescent="0.2">
      <c r="A104" s="1">
        <f t="shared" si="4"/>
        <v>12</v>
      </c>
      <c r="B104" s="101">
        <f t="shared" si="3"/>
        <v>46022</v>
      </c>
      <c r="C104" s="37">
        <f>'[7]R-Existing'!C104</f>
        <v>0</v>
      </c>
      <c r="D104" s="37">
        <f>'[7]R-Existing'!D104</f>
        <v>1934854.6</v>
      </c>
      <c r="E104" s="37">
        <f>'[7]R-Existing'!E104</f>
        <v>0</v>
      </c>
      <c r="F104" s="37">
        <f>'[7]R-Existing'!F104</f>
        <v>0</v>
      </c>
      <c r="G104" s="37">
        <f>'[7]R-Existing'!G104</f>
        <v>0</v>
      </c>
      <c r="H104" s="37">
        <f>'[7]R-Existing'!H104</f>
        <v>0</v>
      </c>
      <c r="I104" s="37">
        <f>'[7]R-Existing'!I104</f>
        <v>0</v>
      </c>
      <c r="J104" s="37">
        <f>'[7]R-Existing'!J104</f>
        <v>0</v>
      </c>
      <c r="K104" s="37">
        <f>'[7]R-Existing'!K104</f>
        <v>0</v>
      </c>
      <c r="L104" s="37">
        <f>'[7]R-Existing'!L104</f>
        <v>0</v>
      </c>
      <c r="M104" s="37">
        <f>'[7]R-Existing'!M104</f>
        <v>0</v>
      </c>
      <c r="N104" s="37">
        <f>'[7]R-Existing'!N104</f>
        <v>0</v>
      </c>
      <c r="O104" s="37">
        <f>'[7]R-Existing'!O104</f>
        <v>0</v>
      </c>
      <c r="P104" s="37">
        <f>'[7]R-Existing'!P104</f>
        <v>0</v>
      </c>
      <c r="Q104" s="37">
        <f>'[7]R-Existing'!Q104</f>
        <v>0</v>
      </c>
      <c r="R104" s="37">
        <f>'[7]R-Existing'!R104</f>
        <v>0</v>
      </c>
      <c r="S104" s="37">
        <f>'[7]R-Existing'!S104</f>
        <v>0</v>
      </c>
      <c r="T104" s="37">
        <f>'[7]R-Existing'!T104</f>
        <v>0</v>
      </c>
      <c r="U104" s="37">
        <f>'[7]R-Existing'!U104</f>
        <v>1</v>
      </c>
      <c r="V104" s="37">
        <f>'[7]R-Existing'!V104</f>
        <v>0</v>
      </c>
      <c r="W104" s="37">
        <f>'[7]R-Existing'!W104</f>
        <v>0</v>
      </c>
      <c r="X104" s="37">
        <f>'[7]R-Existing'!X104</f>
        <v>209</v>
      </c>
      <c r="Y104" s="37">
        <f>'[7]R-Existing'!Y104</f>
        <v>0</v>
      </c>
      <c r="Z104" s="37">
        <f>'[7]R-Existing'!Z104</f>
        <v>0</v>
      </c>
      <c r="AA104" s="37">
        <f>'[7]R-Existing'!AA104</f>
        <v>0</v>
      </c>
      <c r="AB104" s="37">
        <f>'[7]R-Existing'!AB104</f>
        <v>0</v>
      </c>
      <c r="AC104" s="37">
        <f>'[7]R-Existing'!AC104</f>
        <v>0</v>
      </c>
      <c r="AD104" s="37">
        <f>'[7]R-Existing'!AD104</f>
        <v>0</v>
      </c>
      <c r="AE104" s="47">
        <f>'[7]R-Existing'!AE104</f>
        <v>9.6699999999999994E-2</v>
      </c>
      <c r="AF104" s="37">
        <f>'[7]R-Existing'!AF104</f>
        <v>0</v>
      </c>
      <c r="AG104" s="37">
        <f>'[7]R-Existing'!AG104</f>
        <v>0</v>
      </c>
      <c r="AH104" s="37">
        <f>'[7]R-Existing'!AH104</f>
        <v>0</v>
      </c>
      <c r="AI104" s="37">
        <f>'[7]R-Existing'!AI104</f>
        <v>0</v>
      </c>
      <c r="AJ104" s="37">
        <f>'[7]R-Existing'!AJ104</f>
        <v>0</v>
      </c>
      <c r="AK104" s="37">
        <f>'[7]R-Existing'!AK104</f>
        <v>0</v>
      </c>
      <c r="AL104" s="37">
        <f>'[7]R-Existing'!AL104</f>
        <v>0</v>
      </c>
      <c r="AM104" s="37">
        <f>'[7]R-Existing'!AM104</f>
        <v>0</v>
      </c>
      <c r="AN104" s="37">
        <f>'[7]R-Existing'!AN104</f>
        <v>0</v>
      </c>
      <c r="AO104" s="37"/>
      <c r="AP104" s="37"/>
      <c r="AQ104" s="37"/>
      <c r="AR104" s="37"/>
    </row>
    <row r="105" spans="1:44" x14ac:dyDescent="0.2">
      <c r="A105" s="1">
        <f t="shared" si="4"/>
        <v>1</v>
      </c>
      <c r="B105" s="101">
        <f t="shared" si="3"/>
        <v>46053</v>
      </c>
      <c r="C105" s="37">
        <f>'[7]R-Existing'!C105</f>
        <v>0</v>
      </c>
      <c r="D105" s="37">
        <f>'[7]R-Existing'!D105</f>
        <v>1934854.6</v>
      </c>
      <c r="E105" s="37">
        <f>'[7]R-Existing'!E105</f>
        <v>0</v>
      </c>
      <c r="F105" s="37">
        <f>'[7]R-Existing'!F105</f>
        <v>0</v>
      </c>
      <c r="G105" s="37">
        <f>'[7]R-Existing'!G105</f>
        <v>0</v>
      </c>
      <c r="H105" s="37">
        <f>'[7]R-Existing'!H105</f>
        <v>0</v>
      </c>
      <c r="I105" s="37">
        <f>'[7]R-Existing'!I105</f>
        <v>0</v>
      </c>
      <c r="J105" s="37">
        <f>'[7]R-Existing'!J105</f>
        <v>0</v>
      </c>
      <c r="K105" s="37">
        <f>'[7]R-Existing'!K105</f>
        <v>0</v>
      </c>
      <c r="L105" s="37">
        <f>'[7]R-Existing'!L105</f>
        <v>0</v>
      </c>
      <c r="M105" s="37">
        <f>'[7]R-Existing'!M105</f>
        <v>0</v>
      </c>
      <c r="N105" s="37">
        <f>'[7]R-Existing'!N105</f>
        <v>0</v>
      </c>
      <c r="O105" s="37">
        <f>'[7]R-Existing'!O105</f>
        <v>0</v>
      </c>
      <c r="P105" s="37">
        <f>'[7]R-Existing'!P105</f>
        <v>0</v>
      </c>
      <c r="Q105" s="37">
        <f>'[7]R-Existing'!Q105</f>
        <v>0</v>
      </c>
      <c r="R105" s="37">
        <f>'[7]R-Existing'!R105</f>
        <v>0</v>
      </c>
      <c r="S105" s="37">
        <f>'[7]R-Existing'!S105</f>
        <v>0</v>
      </c>
      <c r="T105" s="37">
        <f>'[7]R-Existing'!T105</f>
        <v>0</v>
      </c>
      <c r="U105" s="37">
        <f>'[7]R-Existing'!U105</f>
        <v>1</v>
      </c>
      <c r="V105" s="37">
        <f>'[7]R-Existing'!V105</f>
        <v>0</v>
      </c>
      <c r="W105" s="37">
        <f>'[7]R-Existing'!W105</f>
        <v>0</v>
      </c>
      <c r="X105" s="37">
        <f>'[7]R-Existing'!X105</f>
        <v>209</v>
      </c>
      <c r="Y105" s="37">
        <f>'[7]R-Existing'!Y105</f>
        <v>0</v>
      </c>
      <c r="Z105" s="37">
        <f>'[7]R-Existing'!Z105</f>
        <v>0</v>
      </c>
      <c r="AA105" s="37">
        <f>'[7]R-Existing'!AA105</f>
        <v>0</v>
      </c>
      <c r="AB105" s="37">
        <f>'[7]R-Existing'!AB105</f>
        <v>0</v>
      </c>
      <c r="AC105" s="37">
        <f>'[7]R-Existing'!AC105</f>
        <v>0</v>
      </c>
      <c r="AD105" s="37">
        <f>'[7]R-Existing'!AD105</f>
        <v>0</v>
      </c>
      <c r="AE105" s="47">
        <f>'[7]R-Existing'!AE105</f>
        <v>9.6699999999999994E-2</v>
      </c>
      <c r="AF105" s="37">
        <f>'[7]R-Existing'!AF105</f>
        <v>0</v>
      </c>
      <c r="AG105" s="37">
        <f>'[7]R-Existing'!AG105</f>
        <v>0</v>
      </c>
      <c r="AH105" s="37">
        <f>'[7]R-Existing'!AH105</f>
        <v>0</v>
      </c>
      <c r="AI105" s="37">
        <f>'[7]R-Existing'!AI105</f>
        <v>0</v>
      </c>
      <c r="AJ105" s="37">
        <f>'[7]R-Existing'!AJ105</f>
        <v>0</v>
      </c>
      <c r="AK105" s="37">
        <f>'[7]R-Existing'!AK105</f>
        <v>0</v>
      </c>
      <c r="AL105" s="37">
        <f>'[7]R-Existing'!AL105</f>
        <v>0</v>
      </c>
      <c r="AM105" s="37">
        <f>'[7]R-Existing'!AM105</f>
        <v>0</v>
      </c>
      <c r="AN105" s="37">
        <f>'[7]R-Existing'!AN105</f>
        <v>0</v>
      </c>
      <c r="AO105" s="37"/>
      <c r="AP105" s="37"/>
      <c r="AQ105" s="37"/>
      <c r="AR105" s="37"/>
    </row>
    <row r="106" spans="1:44" x14ac:dyDescent="0.2">
      <c r="A106" s="1">
        <f t="shared" si="4"/>
        <v>2</v>
      </c>
      <c r="B106" s="101">
        <f t="shared" si="3"/>
        <v>46081</v>
      </c>
      <c r="C106" s="37">
        <f>'[7]R-Existing'!C106</f>
        <v>0</v>
      </c>
      <c r="D106" s="37">
        <f>'[7]R-Existing'!D106</f>
        <v>1934854.6</v>
      </c>
      <c r="E106" s="37">
        <f>'[7]R-Existing'!E106</f>
        <v>0</v>
      </c>
      <c r="F106" s="37">
        <f>'[7]R-Existing'!F106</f>
        <v>0</v>
      </c>
      <c r="G106" s="37">
        <f>'[7]R-Existing'!G106</f>
        <v>0</v>
      </c>
      <c r="H106" s="37">
        <f>'[7]R-Existing'!H106</f>
        <v>0</v>
      </c>
      <c r="I106" s="37">
        <f>'[7]R-Existing'!I106</f>
        <v>0</v>
      </c>
      <c r="J106" s="37">
        <f>'[7]R-Existing'!J106</f>
        <v>0</v>
      </c>
      <c r="K106" s="37">
        <f>'[7]R-Existing'!K106</f>
        <v>0</v>
      </c>
      <c r="L106" s="37">
        <f>'[7]R-Existing'!L106</f>
        <v>0</v>
      </c>
      <c r="M106" s="37">
        <f>'[7]R-Existing'!M106</f>
        <v>0</v>
      </c>
      <c r="N106" s="37">
        <f>'[7]R-Existing'!N106</f>
        <v>0</v>
      </c>
      <c r="O106" s="37">
        <f>'[7]R-Existing'!O106</f>
        <v>0</v>
      </c>
      <c r="P106" s="37">
        <f>'[7]R-Existing'!P106</f>
        <v>0</v>
      </c>
      <c r="Q106" s="37">
        <f>'[7]R-Existing'!Q106</f>
        <v>0</v>
      </c>
      <c r="R106" s="37">
        <f>'[7]R-Existing'!R106</f>
        <v>0</v>
      </c>
      <c r="S106" s="37">
        <f>'[7]R-Existing'!S106</f>
        <v>0</v>
      </c>
      <c r="T106" s="37">
        <f>'[7]R-Existing'!T106</f>
        <v>0</v>
      </c>
      <c r="U106" s="37">
        <f>'[7]R-Existing'!U106</f>
        <v>1</v>
      </c>
      <c r="V106" s="37">
        <f>'[7]R-Existing'!V106</f>
        <v>0</v>
      </c>
      <c r="W106" s="37">
        <f>'[7]R-Existing'!W106</f>
        <v>0</v>
      </c>
      <c r="X106" s="37">
        <f>'[7]R-Existing'!X106</f>
        <v>209</v>
      </c>
      <c r="Y106" s="37">
        <f>'[7]R-Existing'!Y106</f>
        <v>0</v>
      </c>
      <c r="Z106" s="37">
        <f>'[7]R-Existing'!Z106</f>
        <v>0</v>
      </c>
      <c r="AA106" s="37">
        <f>'[7]R-Existing'!AA106</f>
        <v>0</v>
      </c>
      <c r="AB106" s="37">
        <f>'[7]R-Existing'!AB106</f>
        <v>0</v>
      </c>
      <c r="AC106" s="37">
        <f>'[7]R-Existing'!AC106</f>
        <v>0</v>
      </c>
      <c r="AD106" s="37">
        <f>'[7]R-Existing'!AD106</f>
        <v>0</v>
      </c>
      <c r="AE106" s="47">
        <f>'[7]R-Existing'!AE106</f>
        <v>9.6699999999999994E-2</v>
      </c>
      <c r="AF106" s="37">
        <f>'[7]R-Existing'!AF106</f>
        <v>0</v>
      </c>
      <c r="AG106" s="37">
        <f>'[7]R-Existing'!AG106</f>
        <v>0</v>
      </c>
      <c r="AH106" s="37">
        <f>'[7]R-Existing'!AH106</f>
        <v>0</v>
      </c>
      <c r="AI106" s="37">
        <f>'[7]R-Existing'!AI106</f>
        <v>0</v>
      </c>
      <c r="AJ106" s="37">
        <f>'[7]R-Existing'!AJ106</f>
        <v>0</v>
      </c>
      <c r="AK106" s="37">
        <f>'[7]R-Existing'!AK106</f>
        <v>0</v>
      </c>
      <c r="AL106" s="37">
        <f>'[7]R-Existing'!AL106</f>
        <v>0</v>
      </c>
      <c r="AM106" s="37">
        <f>'[7]R-Existing'!AM106</f>
        <v>0</v>
      </c>
      <c r="AN106" s="37">
        <f>'[7]R-Existing'!AN106</f>
        <v>0</v>
      </c>
      <c r="AO106" s="37"/>
      <c r="AP106" s="37"/>
      <c r="AQ106" s="37"/>
      <c r="AR106" s="37"/>
    </row>
    <row r="107" spans="1:44" x14ac:dyDescent="0.2">
      <c r="A107" s="1">
        <f t="shared" si="4"/>
        <v>3</v>
      </c>
      <c r="B107" s="101">
        <f t="shared" si="3"/>
        <v>46112</v>
      </c>
      <c r="C107" s="37">
        <f>'[7]R-Existing'!C107</f>
        <v>0</v>
      </c>
      <c r="D107" s="37">
        <f>'[7]R-Existing'!D107</f>
        <v>1934854.6</v>
      </c>
      <c r="E107" s="37">
        <f>'[7]R-Existing'!E107</f>
        <v>0</v>
      </c>
      <c r="F107" s="37">
        <f>'[7]R-Existing'!F107</f>
        <v>0</v>
      </c>
      <c r="G107" s="37">
        <f>'[7]R-Existing'!G107</f>
        <v>0</v>
      </c>
      <c r="H107" s="37">
        <f>'[7]R-Existing'!H107</f>
        <v>0</v>
      </c>
      <c r="I107" s="37">
        <f>'[7]R-Existing'!I107</f>
        <v>0</v>
      </c>
      <c r="J107" s="37">
        <f>'[7]R-Existing'!J107</f>
        <v>0</v>
      </c>
      <c r="K107" s="37">
        <f>'[7]R-Existing'!K107</f>
        <v>0</v>
      </c>
      <c r="L107" s="37">
        <f>'[7]R-Existing'!L107</f>
        <v>0</v>
      </c>
      <c r="M107" s="37">
        <f>'[7]R-Existing'!M107</f>
        <v>0</v>
      </c>
      <c r="N107" s="37">
        <f>'[7]R-Existing'!N107</f>
        <v>0</v>
      </c>
      <c r="O107" s="37">
        <f>'[7]R-Existing'!O107</f>
        <v>0</v>
      </c>
      <c r="P107" s="37">
        <f>'[7]R-Existing'!P107</f>
        <v>0</v>
      </c>
      <c r="Q107" s="37">
        <f>'[7]R-Existing'!Q107</f>
        <v>0</v>
      </c>
      <c r="R107" s="37">
        <f>'[7]R-Existing'!R107</f>
        <v>0</v>
      </c>
      <c r="S107" s="37">
        <f>'[7]R-Existing'!S107</f>
        <v>0</v>
      </c>
      <c r="T107" s="37">
        <f>'[7]R-Existing'!T107</f>
        <v>0</v>
      </c>
      <c r="U107" s="37">
        <f>'[7]R-Existing'!U107</f>
        <v>1</v>
      </c>
      <c r="V107" s="37">
        <f>'[7]R-Existing'!V107</f>
        <v>0</v>
      </c>
      <c r="W107" s="37">
        <f>'[7]R-Existing'!W107</f>
        <v>0</v>
      </c>
      <c r="X107" s="37">
        <f>'[7]R-Existing'!X107</f>
        <v>209</v>
      </c>
      <c r="Y107" s="37">
        <f>'[7]R-Existing'!Y107</f>
        <v>0</v>
      </c>
      <c r="Z107" s="37">
        <f>'[7]R-Existing'!Z107</f>
        <v>0</v>
      </c>
      <c r="AA107" s="37">
        <f>'[7]R-Existing'!AA107</f>
        <v>0</v>
      </c>
      <c r="AB107" s="37">
        <f>'[7]R-Existing'!AB107</f>
        <v>0</v>
      </c>
      <c r="AC107" s="37">
        <f>'[7]R-Existing'!AC107</f>
        <v>0</v>
      </c>
      <c r="AD107" s="37">
        <f>'[7]R-Existing'!AD107</f>
        <v>0</v>
      </c>
      <c r="AE107" s="47">
        <f>'[7]R-Existing'!AE107</f>
        <v>9.6699999999999994E-2</v>
      </c>
      <c r="AF107" s="37">
        <f>'[7]R-Existing'!AF107</f>
        <v>0</v>
      </c>
      <c r="AG107" s="37">
        <f>'[7]R-Existing'!AG107</f>
        <v>0</v>
      </c>
      <c r="AH107" s="37">
        <f>'[7]R-Existing'!AH107</f>
        <v>0</v>
      </c>
      <c r="AI107" s="37">
        <f>'[7]R-Existing'!AI107</f>
        <v>0</v>
      </c>
      <c r="AJ107" s="37">
        <f>'[7]R-Existing'!AJ107</f>
        <v>0</v>
      </c>
      <c r="AK107" s="37">
        <f>'[7]R-Existing'!AK107</f>
        <v>0</v>
      </c>
      <c r="AL107" s="37">
        <f>'[7]R-Existing'!AL107</f>
        <v>0</v>
      </c>
      <c r="AM107" s="37">
        <f>'[7]R-Existing'!AM107</f>
        <v>0</v>
      </c>
      <c r="AN107" s="37">
        <f>'[7]R-Existing'!AN107</f>
        <v>0</v>
      </c>
      <c r="AO107" s="37"/>
      <c r="AP107" s="37"/>
      <c r="AQ107" s="37"/>
      <c r="AR107" s="37"/>
    </row>
    <row r="108" spans="1:44" x14ac:dyDescent="0.2">
      <c r="A108" s="1">
        <f t="shared" si="4"/>
        <v>4</v>
      </c>
      <c r="B108" s="101">
        <f t="shared" si="3"/>
        <v>46142</v>
      </c>
      <c r="C108" s="37">
        <f>'[7]R-Existing'!C108</f>
        <v>0</v>
      </c>
      <c r="D108" s="37">
        <f>'[7]R-Existing'!D108</f>
        <v>1934854.6</v>
      </c>
      <c r="E108" s="37">
        <f>'[7]R-Existing'!E108</f>
        <v>0</v>
      </c>
      <c r="F108" s="37">
        <f>'[7]R-Existing'!F108</f>
        <v>0</v>
      </c>
      <c r="G108" s="37">
        <f>'[7]R-Existing'!G108</f>
        <v>0</v>
      </c>
      <c r="H108" s="37">
        <f>'[7]R-Existing'!H108</f>
        <v>0</v>
      </c>
      <c r="I108" s="37">
        <f>'[7]R-Existing'!I108</f>
        <v>0</v>
      </c>
      <c r="J108" s="37">
        <f>'[7]R-Existing'!J108</f>
        <v>0</v>
      </c>
      <c r="K108" s="37">
        <f>'[7]R-Existing'!K108</f>
        <v>0</v>
      </c>
      <c r="L108" s="37">
        <f>'[7]R-Existing'!L108</f>
        <v>0</v>
      </c>
      <c r="M108" s="37">
        <f>'[7]R-Existing'!M108</f>
        <v>0</v>
      </c>
      <c r="N108" s="37">
        <f>'[7]R-Existing'!N108</f>
        <v>0</v>
      </c>
      <c r="O108" s="37">
        <f>'[7]R-Existing'!O108</f>
        <v>0</v>
      </c>
      <c r="P108" s="37">
        <f>'[7]R-Existing'!P108</f>
        <v>0</v>
      </c>
      <c r="Q108" s="37">
        <f>'[7]R-Existing'!Q108</f>
        <v>0</v>
      </c>
      <c r="R108" s="37">
        <f>'[7]R-Existing'!R108</f>
        <v>0</v>
      </c>
      <c r="S108" s="37">
        <f>'[7]R-Existing'!S108</f>
        <v>0</v>
      </c>
      <c r="T108" s="37">
        <f>'[7]R-Existing'!T108</f>
        <v>0</v>
      </c>
      <c r="U108" s="37">
        <f>'[7]R-Existing'!U108</f>
        <v>1</v>
      </c>
      <c r="V108" s="37">
        <f>'[7]R-Existing'!V108</f>
        <v>0</v>
      </c>
      <c r="W108" s="37">
        <f>'[7]R-Existing'!W108</f>
        <v>0</v>
      </c>
      <c r="X108" s="37">
        <f>'[7]R-Existing'!X108</f>
        <v>209</v>
      </c>
      <c r="Y108" s="37">
        <f>'[7]R-Existing'!Y108</f>
        <v>0</v>
      </c>
      <c r="Z108" s="37">
        <f>'[7]R-Existing'!Z108</f>
        <v>0</v>
      </c>
      <c r="AA108" s="37">
        <f>'[7]R-Existing'!AA108</f>
        <v>0</v>
      </c>
      <c r="AB108" s="37">
        <f>'[7]R-Existing'!AB108</f>
        <v>0</v>
      </c>
      <c r="AC108" s="37">
        <f>'[7]R-Existing'!AC108</f>
        <v>0</v>
      </c>
      <c r="AD108" s="37">
        <f>'[7]R-Existing'!AD108</f>
        <v>0</v>
      </c>
      <c r="AE108" s="47">
        <f>'[7]R-Existing'!AE108</f>
        <v>9.6699999999999994E-2</v>
      </c>
      <c r="AF108" s="37">
        <f>'[7]R-Existing'!AF108</f>
        <v>0</v>
      </c>
      <c r="AG108" s="37">
        <f>'[7]R-Existing'!AG108</f>
        <v>0</v>
      </c>
      <c r="AH108" s="37">
        <f>'[7]R-Existing'!AH108</f>
        <v>0</v>
      </c>
      <c r="AI108" s="37">
        <f>'[7]R-Existing'!AI108</f>
        <v>0</v>
      </c>
      <c r="AJ108" s="37">
        <f>'[7]R-Existing'!AJ108</f>
        <v>0</v>
      </c>
      <c r="AK108" s="37">
        <f>'[7]R-Existing'!AK108</f>
        <v>0</v>
      </c>
      <c r="AL108" s="37">
        <f>'[7]R-Existing'!AL108</f>
        <v>0</v>
      </c>
      <c r="AM108" s="37">
        <f>'[7]R-Existing'!AM108</f>
        <v>0</v>
      </c>
      <c r="AN108" s="37">
        <f>'[7]R-Existing'!AN108</f>
        <v>0</v>
      </c>
      <c r="AO108" s="37"/>
      <c r="AP108" s="37"/>
      <c r="AQ108" s="37"/>
      <c r="AR108" s="37"/>
    </row>
    <row r="109" spans="1:44" x14ac:dyDescent="0.2">
      <c r="A109" s="1">
        <f t="shared" si="4"/>
        <v>5</v>
      </c>
      <c r="B109" s="101">
        <f t="shared" si="3"/>
        <v>46173</v>
      </c>
      <c r="C109" s="37">
        <f>'[7]R-Existing'!C109</f>
        <v>0</v>
      </c>
      <c r="D109" s="37">
        <f>'[7]R-Existing'!D109</f>
        <v>1934854.6</v>
      </c>
      <c r="E109" s="37">
        <f>'[7]R-Existing'!E109</f>
        <v>0</v>
      </c>
      <c r="F109" s="37">
        <f>'[7]R-Existing'!F109</f>
        <v>0</v>
      </c>
      <c r="G109" s="37">
        <f>'[7]R-Existing'!G109</f>
        <v>0</v>
      </c>
      <c r="H109" s="37">
        <f>'[7]R-Existing'!H109</f>
        <v>0</v>
      </c>
      <c r="I109" s="37">
        <f>'[7]R-Existing'!I109</f>
        <v>0</v>
      </c>
      <c r="J109" s="37">
        <f>'[7]R-Existing'!J109</f>
        <v>0</v>
      </c>
      <c r="K109" s="37">
        <f>'[7]R-Existing'!K109</f>
        <v>0</v>
      </c>
      <c r="L109" s="37">
        <f>'[7]R-Existing'!L109</f>
        <v>0</v>
      </c>
      <c r="M109" s="37">
        <f>'[7]R-Existing'!M109</f>
        <v>0</v>
      </c>
      <c r="N109" s="37">
        <f>'[7]R-Existing'!N109</f>
        <v>0</v>
      </c>
      <c r="O109" s="37">
        <f>'[7]R-Existing'!O109</f>
        <v>0</v>
      </c>
      <c r="P109" s="37">
        <f>'[7]R-Existing'!P109</f>
        <v>0</v>
      </c>
      <c r="Q109" s="37">
        <f>'[7]R-Existing'!Q109</f>
        <v>0</v>
      </c>
      <c r="R109" s="37">
        <f>'[7]R-Existing'!R109</f>
        <v>0</v>
      </c>
      <c r="S109" s="37">
        <f>'[7]R-Existing'!S109</f>
        <v>0</v>
      </c>
      <c r="T109" s="37">
        <f>'[7]R-Existing'!T109</f>
        <v>0</v>
      </c>
      <c r="U109" s="37">
        <f>'[7]R-Existing'!U109</f>
        <v>1</v>
      </c>
      <c r="V109" s="37">
        <f>'[7]R-Existing'!V109</f>
        <v>0</v>
      </c>
      <c r="W109" s="37">
        <f>'[7]R-Existing'!W109</f>
        <v>0</v>
      </c>
      <c r="X109" s="37">
        <f>'[7]R-Existing'!X109</f>
        <v>209</v>
      </c>
      <c r="Y109" s="37">
        <f>'[7]R-Existing'!Y109</f>
        <v>0</v>
      </c>
      <c r="Z109" s="37">
        <f>'[7]R-Existing'!Z109</f>
        <v>0</v>
      </c>
      <c r="AA109" s="37">
        <f>'[7]R-Existing'!AA109</f>
        <v>0</v>
      </c>
      <c r="AB109" s="37">
        <f>'[7]R-Existing'!AB109</f>
        <v>0</v>
      </c>
      <c r="AC109" s="37">
        <f>'[7]R-Existing'!AC109</f>
        <v>0</v>
      </c>
      <c r="AD109" s="37">
        <f>'[7]R-Existing'!AD109</f>
        <v>0</v>
      </c>
      <c r="AE109" s="47">
        <f>'[7]R-Existing'!AE109</f>
        <v>9.6699999999999994E-2</v>
      </c>
      <c r="AF109" s="37">
        <f>'[7]R-Existing'!AF109</f>
        <v>0</v>
      </c>
      <c r="AG109" s="37">
        <f>'[7]R-Existing'!AG109</f>
        <v>0</v>
      </c>
      <c r="AH109" s="37">
        <f>'[7]R-Existing'!AH109</f>
        <v>0</v>
      </c>
      <c r="AI109" s="37">
        <f>'[7]R-Existing'!AI109</f>
        <v>0</v>
      </c>
      <c r="AJ109" s="37">
        <f>'[7]R-Existing'!AJ109</f>
        <v>0</v>
      </c>
      <c r="AK109" s="37">
        <f>'[7]R-Existing'!AK109</f>
        <v>0</v>
      </c>
      <c r="AL109" s="37">
        <f>'[7]R-Existing'!AL109</f>
        <v>0</v>
      </c>
      <c r="AM109" s="37">
        <f>'[7]R-Existing'!AM109</f>
        <v>0</v>
      </c>
      <c r="AN109" s="37">
        <f>'[7]R-Existing'!AN109</f>
        <v>0</v>
      </c>
      <c r="AO109" s="37"/>
      <c r="AP109" s="37"/>
      <c r="AQ109" s="37"/>
      <c r="AR109" s="37"/>
    </row>
    <row r="110" spans="1:44" x14ac:dyDescent="0.2">
      <c r="A110" s="1">
        <f t="shared" si="4"/>
        <v>6</v>
      </c>
      <c r="B110" s="101">
        <f t="shared" si="3"/>
        <v>46203</v>
      </c>
      <c r="C110" s="37">
        <f>'[7]R-Existing'!C110</f>
        <v>0</v>
      </c>
      <c r="D110" s="37">
        <f>'[7]R-Existing'!D110</f>
        <v>1934854.6</v>
      </c>
      <c r="E110" s="37">
        <f>'[7]R-Existing'!E110</f>
        <v>0</v>
      </c>
      <c r="F110" s="37">
        <f>'[7]R-Existing'!F110</f>
        <v>0</v>
      </c>
      <c r="G110" s="37">
        <f>'[7]R-Existing'!G110</f>
        <v>0</v>
      </c>
      <c r="H110" s="37">
        <f>'[7]R-Existing'!H110</f>
        <v>0</v>
      </c>
      <c r="I110" s="37">
        <f>'[7]R-Existing'!I110</f>
        <v>0</v>
      </c>
      <c r="J110" s="37">
        <f>'[7]R-Existing'!J110</f>
        <v>0</v>
      </c>
      <c r="K110" s="37">
        <f>'[7]R-Existing'!K110</f>
        <v>0</v>
      </c>
      <c r="L110" s="37">
        <f>'[7]R-Existing'!L110</f>
        <v>0</v>
      </c>
      <c r="M110" s="37">
        <f>'[7]R-Existing'!M110</f>
        <v>0</v>
      </c>
      <c r="N110" s="37">
        <f>'[7]R-Existing'!N110</f>
        <v>0</v>
      </c>
      <c r="O110" s="37">
        <f>'[7]R-Existing'!O110</f>
        <v>0</v>
      </c>
      <c r="P110" s="37">
        <f>'[7]R-Existing'!P110</f>
        <v>0</v>
      </c>
      <c r="Q110" s="37">
        <f>'[7]R-Existing'!Q110</f>
        <v>0</v>
      </c>
      <c r="R110" s="37">
        <f>'[7]R-Existing'!R110</f>
        <v>0</v>
      </c>
      <c r="S110" s="37">
        <f>'[7]R-Existing'!S110</f>
        <v>0</v>
      </c>
      <c r="T110" s="37">
        <f>'[7]R-Existing'!T110</f>
        <v>0</v>
      </c>
      <c r="U110" s="37">
        <f>'[7]R-Existing'!U110</f>
        <v>1</v>
      </c>
      <c r="V110" s="37">
        <f>'[7]R-Existing'!V110</f>
        <v>0</v>
      </c>
      <c r="W110" s="37">
        <f>'[7]R-Existing'!W110</f>
        <v>0</v>
      </c>
      <c r="X110" s="37">
        <f>'[7]R-Existing'!X110</f>
        <v>209</v>
      </c>
      <c r="Y110" s="37">
        <f>'[7]R-Existing'!Y110</f>
        <v>0</v>
      </c>
      <c r="Z110" s="37">
        <f>'[7]R-Existing'!Z110</f>
        <v>0</v>
      </c>
      <c r="AA110" s="37">
        <f>'[7]R-Existing'!AA110</f>
        <v>0</v>
      </c>
      <c r="AB110" s="37">
        <f>'[7]R-Existing'!AB110</f>
        <v>0</v>
      </c>
      <c r="AC110" s="37">
        <f>'[7]R-Existing'!AC110</f>
        <v>0</v>
      </c>
      <c r="AD110" s="37">
        <f>'[7]R-Existing'!AD110</f>
        <v>0</v>
      </c>
      <c r="AE110" s="47">
        <f>'[7]R-Existing'!AE110</f>
        <v>9.6699999999999994E-2</v>
      </c>
      <c r="AF110" s="37">
        <f>'[7]R-Existing'!AF110</f>
        <v>0</v>
      </c>
      <c r="AG110" s="37">
        <f>'[7]R-Existing'!AG110</f>
        <v>0</v>
      </c>
      <c r="AH110" s="37">
        <f>'[7]R-Existing'!AH110</f>
        <v>0</v>
      </c>
      <c r="AI110" s="37">
        <f>'[7]R-Existing'!AI110</f>
        <v>0</v>
      </c>
      <c r="AJ110" s="37">
        <f>'[7]R-Existing'!AJ110</f>
        <v>0</v>
      </c>
      <c r="AK110" s="37">
        <f>'[7]R-Existing'!AK110</f>
        <v>0</v>
      </c>
      <c r="AL110" s="37">
        <f>'[7]R-Existing'!AL110</f>
        <v>0</v>
      </c>
      <c r="AM110" s="37">
        <f>'[7]R-Existing'!AM110</f>
        <v>0</v>
      </c>
      <c r="AN110" s="37">
        <f>'[7]R-Existing'!AN110</f>
        <v>0</v>
      </c>
      <c r="AO110" s="37"/>
      <c r="AP110" s="37"/>
      <c r="AQ110" s="37"/>
      <c r="AR110" s="37"/>
    </row>
    <row r="111" spans="1:44" x14ac:dyDescent="0.2">
      <c r="A111" s="1">
        <f t="shared" si="4"/>
        <v>7</v>
      </c>
      <c r="B111" s="101">
        <f t="shared" si="3"/>
        <v>46234</v>
      </c>
      <c r="C111" s="37">
        <f>'[7]R-Existing'!C111</f>
        <v>0</v>
      </c>
      <c r="D111" s="37">
        <f>'[7]R-Existing'!D111</f>
        <v>1934854.6</v>
      </c>
      <c r="E111" s="37">
        <f>'[7]R-Existing'!E111</f>
        <v>0</v>
      </c>
      <c r="F111" s="37">
        <f>'[7]R-Existing'!F111</f>
        <v>0</v>
      </c>
      <c r="G111" s="37">
        <f>'[7]R-Existing'!G111</f>
        <v>0</v>
      </c>
      <c r="H111" s="37">
        <f>'[7]R-Existing'!H111</f>
        <v>0</v>
      </c>
      <c r="I111" s="37">
        <f>'[7]R-Existing'!I111</f>
        <v>0</v>
      </c>
      <c r="J111" s="37">
        <f>'[7]R-Existing'!J111</f>
        <v>0</v>
      </c>
      <c r="K111" s="37">
        <f>'[7]R-Existing'!K111</f>
        <v>0</v>
      </c>
      <c r="L111" s="37">
        <f>'[7]R-Existing'!L111</f>
        <v>0</v>
      </c>
      <c r="M111" s="37">
        <f>'[7]R-Existing'!M111</f>
        <v>0</v>
      </c>
      <c r="N111" s="37">
        <f>'[7]R-Existing'!N111</f>
        <v>0</v>
      </c>
      <c r="O111" s="37">
        <f>'[7]R-Existing'!O111</f>
        <v>0</v>
      </c>
      <c r="P111" s="37">
        <f>'[7]R-Existing'!P111</f>
        <v>0</v>
      </c>
      <c r="Q111" s="37">
        <f>'[7]R-Existing'!Q111</f>
        <v>0</v>
      </c>
      <c r="R111" s="37">
        <f>'[7]R-Existing'!R111</f>
        <v>0</v>
      </c>
      <c r="S111" s="37">
        <f>'[7]R-Existing'!S111</f>
        <v>0</v>
      </c>
      <c r="T111" s="37">
        <f>'[7]R-Existing'!T111</f>
        <v>0</v>
      </c>
      <c r="U111" s="37">
        <f>'[7]R-Existing'!U111</f>
        <v>1</v>
      </c>
      <c r="V111" s="37">
        <f>'[7]R-Existing'!V111</f>
        <v>0</v>
      </c>
      <c r="W111" s="37">
        <f>'[7]R-Existing'!W111</f>
        <v>0</v>
      </c>
      <c r="X111" s="37">
        <f>'[7]R-Existing'!X111</f>
        <v>209</v>
      </c>
      <c r="Y111" s="37">
        <f>'[7]R-Existing'!Y111</f>
        <v>0</v>
      </c>
      <c r="Z111" s="37">
        <f>'[7]R-Existing'!Z111</f>
        <v>0</v>
      </c>
      <c r="AA111" s="37">
        <f>'[7]R-Existing'!AA111</f>
        <v>0</v>
      </c>
      <c r="AB111" s="37">
        <f>'[7]R-Existing'!AB111</f>
        <v>0</v>
      </c>
      <c r="AC111" s="37">
        <f>'[7]R-Existing'!AC111</f>
        <v>0</v>
      </c>
      <c r="AD111" s="37">
        <f>'[7]R-Existing'!AD111</f>
        <v>0</v>
      </c>
      <c r="AE111" s="47">
        <f>'[7]R-Existing'!AE111</f>
        <v>9.6699999999999994E-2</v>
      </c>
      <c r="AF111" s="37">
        <f>'[7]R-Existing'!AF111</f>
        <v>0</v>
      </c>
      <c r="AG111" s="37">
        <f>'[7]R-Existing'!AG111</f>
        <v>0</v>
      </c>
      <c r="AH111" s="37">
        <f>'[7]R-Existing'!AH111</f>
        <v>0</v>
      </c>
      <c r="AI111" s="37">
        <f>'[7]R-Existing'!AI111</f>
        <v>0</v>
      </c>
      <c r="AJ111" s="37">
        <f>'[7]R-Existing'!AJ111</f>
        <v>0</v>
      </c>
      <c r="AK111" s="37">
        <f>'[7]R-Existing'!AK111</f>
        <v>0</v>
      </c>
      <c r="AL111" s="37">
        <f>'[7]R-Existing'!AL111</f>
        <v>0</v>
      </c>
      <c r="AM111" s="37">
        <f>'[7]R-Existing'!AM111</f>
        <v>0</v>
      </c>
      <c r="AN111" s="37">
        <f>'[7]R-Existing'!AN111</f>
        <v>0</v>
      </c>
      <c r="AO111" s="37"/>
      <c r="AP111" s="37"/>
      <c r="AQ111" s="37"/>
      <c r="AR111" s="37"/>
    </row>
    <row r="112" spans="1:44" x14ac:dyDescent="0.2">
      <c r="A112" s="1">
        <f t="shared" si="4"/>
        <v>8</v>
      </c>
      <c r="B112" s="101">
        <f t="shared" si="3"/>
        <v>46265</v>
      </c>
      <c r="C112" s="37">
        <f>'[7]R-Existing'!C112</f>
        <v>0</v>
      </c>
      <c r="D112" s="37">
        <f>'[7]R-Existing'!D112</f>
        <v>1934854.6</v>
      </c>
      <c r="E112" s="37">
        <f>'[7]R-Existing'!E112</f>
        <v>0</v>
      </c>
      <c r="F112" s="37">
        <f>'[7]R-Existing'!F112</f>
        <v>0</v>
      </c>
      <c r="G112" s="37">
        <f>'[7]R-Existing'!G112</f>
        <v>0</v>
      </c>
      <c r="H112" s="37">
        <f>'[7]R-Existing'!H112</f>
        <v>0</v>
      </c>
      <c r="I112" s="37">
        <f>'[7]R-Existing'!I112</f>
        <v>0</v>
      </c>
      <c r="J112" s="37">
        <f>'[7]R-Existing'!J112</f>
        <v>0</v>
      </c>
      <c r="K112" s="37">
        <f>'[7]R-Existing'!K112</f>
        <v>0</v>
      </c>
      <c r="L112" s="37">
        <f>'[7]R-Existing'!L112</f>
        <v>0</v>
      </c>
      <c r="M112" s="37">
        <f>'[7]R-Existing'!M112</f>
        <v>0</v>
      </c>
      <c r="N112" s="37">
        <f>'[7]R-Existing'!N112</f>
        <v>0</v>
      </c>
      <c r="O112" s="37">
        <f>'[7]R-Existing'!O112</f>
        <v>0</v>
      </c>
      <c r="P112" s="37">
        <f>'[7]R-Existing'!P112</f>
        <v>0</v>
      </c>
      <c r="Q112" s="37">
        <f>'[7]R-Existing'!Q112</f>
        <v>0</v>
      </c>
      <c r="R112" s="37">
        <f>'[7]R-Existing'!R112</f>
        <v>0</v>
      </c>
      <c r="S112" s="37">
        <f>'[7]R-Existing'!S112</f>
        <v>0</v>
      </c>
      <c r="T112" s="37">
        <f>'[7]R-Existing'!T112</f>
        <v>0</v>
      </c>
      <c r="U112" s="37">
        <f>'[7]R-Existing'!U112</f>
        <v>1</v>
      </c>
      <c r="V112" s="37">
        <f>'[7]R-Existing'!V112</f>
        <v>0</v>
      </c>
      <c r="W112" s="37">
        <f>'[7]R-Existing'!W112</f>
        <v>0</v>
      </c>
      <c r="X112" s="37">
        <f>'[7]R-Existing'!X112</f>
        <v>209</v>
      </c>
      <c r="Y112" s="37">
        <f>'[7]R-Existing'!Y112</f>
        <v>0</v>
      </c>
      <c r="Z112" s="37">
        <f>'[7]R-Existing'!Z112</f>
        <v>0</v>
      </c>
      <c r="AA112" s="37">
        <f>'[7]R-Existing'!AA112</f>
        <v>0</v>
      </c>
      <c r="AB112" s="37">
        <f>'[7]R-Existing'!AB112</f>
        <v>0</v>
      </c>
      <c r="AC112" s="37">
        <f>'[7]R-Existing'!AC112</f>
        <v>0</v>
      </c>
      <c r="AD112" s="37">
        <f>'[7]R-Existing'!AD112</f>
        <v>0</v>
      </c>
      <c r="AE112" s="47">
        <f>'[7]R-Existing'!AE112</f>
        <v>9.6699999999999994E-2</v>
      </c>
      <c r="AF112" s="37">
        <f>'[7]R-Existing'!AF112</f>
        <v>0</v>
      </c>
      <c r="AG112" s="37">
        <f>'[7]R-Existing'!AG112</f>
        <v>0</v>
      </c>
      <c r="AH112" s="37">
        <f>'[7]R-Existing'!AH112</f>
        <v>0</v>
      </c>
      <c r="AI112" s="37">
        <f>'[7]R-Existing'!AI112</f>
        <v>0</v>
      </c>
      <c r="AJ112" s="37">
        <f>'[7]R-Existing'!AJ112</f>
        <v>0</v>
      </c>
      <c r="AK112" s="37">
        <f>'[7]R-Existing'!AK112</f>
        <v>0</v>
      </c>
      <c r="AL112" s="37">
        <f>'[7]R-Existing'!AL112</f>
        <v>0</v>
      </c>
      <c r="AM112" s="37">
        <f>'[7]R-Existing'!AM112</f>
        <v>0</v>
      </c>
      <c r="AN112" s="37">
        <f>'[7]R-Existing'!AN112</f>
        <v>0</v>
      </c>
      <c r="AO112" s="37"/>
      <c r="AP112" s="37"/>
      <c r="AQ112" s="37"/>
      <c r="AR112" s="37"/>
    </row>
    <row r="113" spans="1:44" x14ac:dyDescent="0.2">
      <c r="A113" s="1">
        <f t="shared" si="4"/>
        <v>9</v>
      </c>
      <c r="B113" s="101">
        <f t="shared" si="3"/>
        <v>46295</v>
      </c>
      <c r="C113" s="37">
        <f>'[7]R-Existing'!C113</f>
        <v>0</v>
      </c>
      <c r="D113" s="37">
        <f>'[7]R-Existing'!D113</f>
        <v>1934854.6</v>
      </c>
      <c r="E113" s="37">
        <f>'[7]R-Existing'!E113</f>
        <v>0</v>
      </c>
      <c r="F113" s="37">
        <f>'[7]R-Existing'!F113</f>
        <v>0</v>
      </c>
      <c r="G113" s="37">
        <f>'[7]R-Existing'!G113</f>
        <v>0</v>
      </c>
      <c r="H113" s="37">
        <f>'[7]R-Existing'!H113</f>
        <v>0</v>
      </c>
      <c r="I113" s="37">
        <f>'[7]R-Existing'!I113</f>
        <v>0</v>
      </c>
      <c r="J113" s="37">
        <f>'[7]R-Existing'!J113</f>
        <v>0</v>
      </c>
      <c r="K113" s="37">
        <f>'[7]R-Existing'!K113</f>
        <v>0</v>
      </c>
      <c r="L113" s="37">
        <f>'[7]R-Existing'!L113</f>
        <v>0</v>
      </c>
      <c r="M113" s="37">
        <f>'[7]R-Existing'!M113</f>
        <v>0</v>
      </c>
      <c r="N113" s="37">
        <f>'[7]R-Existing'!N113</f>
        <v>0</v>
      </c>
      <c r="O113" s="37">
        <f>'[7]R-Existing'!O113</f>
        <v>0</v>
      </c>
      <c r="P113" s="37">
        <f>'[7]R-Existing'!P113</f>
        <v>0</v>
      </c>
      <c r="Q113" s="37">
        <f>'[7]R-Existing'!Q113</f>
        <v>0</v>
      </c>
      <c r="R113" s="37">
        <f>'[7]R-Existing'!R113</f>
        <v>0</v>
      </c>
      <c r="S113" s="37">
        <f>'[7]R-Existing'!S113</f>
        <v>0</v>
      </c>
      <c r="T113" s="37">
        <f>'[7]R-Existing'!T113</f>
        <v>0</v>
      </c>
      <c r="U113" s="37">
        <f>'[7]R-Existing'!U113</f>
        <v>1</v>
      </c>
      <c r="V113" s="37">
        <f>'[7]R-Existing'!V113</f>
        <v>0</v>
      </c>
      <c r="W113" s="37">
        <f>'[7]R-Existing'!W113</f>
        <v>0</v>
      </c>
      <c r="X113" s="37">
        <f>'[7]R-Existing'!X113</f>
        <v>209</v>
      </c>
      <c r="Y113" s="37">
        <f>'[7]R-Existing'!Y113</f>
        <v>0</v>
      </c>
      <c r="Z113" s="37">
        <f>'[7]R-Existing'!Z113</f>
        <v>0</v>
      </c>
      <c r="AA113" s="37">
        <f>'[7]R-Existing'!AA113</f>
        <v>0</v>
      </c>
      <c r="AB113" s="37">
        <f>'[7]R-Existing'!AB113</f>
        <v>0</v>
      </c>
      <c r="AC113" s="37">
        <f>'[7]R-Existing'!AC113</f>
        <v>0</v>
      </c>
      <c r="AD113" s="37">
        <f>'[7]R-Existing'!AD113</f>
        <v>0</v>
      </c>
      <c r="AE113" s="47">
        <f>'[7]R-Existing'!AE113</f>
        <v>9.6699999999999994E-2</v>
      </c>
      <c r="AF113" s="37">
        <f>'[7]R-Existing'!AF113</f>
        <v>0</v>
      </c>
      <c r="AG113" s="37">
        <f>'[7]R-Existing'!AG113</f>
        <v>0</v>
      </c>
      <c r="AH113" s="37">
        <f>'[7]R-Existing'!AH113</f>
        <v>0</v>
      </c>
      <c r="AI113" s="37">
        <f>'[7]R-Existing'!AI113</f>
        <v>0</v>
      </c>
      <c r="AJ113" s="37">
        <f>'[7]R-Existing'!AJ113</f>
        <v>0</v>
      </c>
      <c r="AK113" s="37">
        <f>'[7]R-Existing'!AK113</f>
        <v>0</v>
      </c>
      <c r="AL113" s="37">
        <f>'[7]R-Existing'!AL113</f>
        <v>0</v>
      </c>
      <c r="AM113" s="37">
        <f>'[7]R-Existing'!AM113</f>
        <v>0</v>
      </c>
      <c r="AN113" s="37">
        <f>'[7]R-Existing'!AN113</f>
        <v>0</v>
      </c>
      <c r="AO113" s="37"/>
      <c r="AP113" s="37"/>
      <c r="AQ113" s="37"/>
      <c r="AR113" s="37"/>
    </row>
    <row r="114" spans="1:44" x14ac:dyDescent="0.2">
      <c r="A114" s="1">
        <f t="shared" si="4"/>
        <v>10</v>
      </c>
      <c r="B114" s="101">
        <f t="shared" si="3"/>
        <v>46326</v>
      </c>
      <c r="C114" s="37">
        <f>'[7]R-Existing'!C114</f>
        <v>0</v>
      </c>
      <c r="D114" s="37">
        <f>'[7]R-Existing'!D114</f>
        <v>1934854.6</v>
      </c>
      <c r="E114" s="37">
        <f>'[7]R-Existing'!E114</f>
        <v>0</v>
      </c>
      <c r="F114" s="37">
        <f>'[7]R-Existing'!F114</f>
        <v>0</v>
      </c>
      <c r="G114" s="37">
        <f>'[7]R-Existing'!G114</f>
        <v>0</v>
      </c>
      <c r="H114" s="37">
        <f>'[7]R-Existing'!H114</f>
        <v>0</v>
      </c>
      <c r="I114" s="37">
        <f>'[7]R-Existing'!I114</f>
        <v>0</v>
      </c>
      <c r="J114" s="37">
        <f>'[7]R-Existing'!J114</f>
        <v>0</v>
      </c>
      <c r="K114" s="37">
        <f>'[7]R-Existing'!K114</f>
        <v>0</v>
      </c>
      <c r="L114" s="37">
        <f>'[7]R-Existing'!L114</f>
        <v>0</v>
      </c>
      <c r="M114" s="37">
        <f>'[7]R-Existing'!M114</f>
        <v>0</v>
      </c>
      <c r="N114" s="37">
        <f>'[7]R-Existing'!N114</f>
        <v>0</v>
      </c>
      <c r="O114" s="37">
        <f>'[7]R-Existing'!O114</f>
        <v>0</v>
      </c>
      <c r="P114" s="37">
        <f>'[7]R-Existing'!P114</f>
        <v>0</v>
      </c>
      <c r="Q114" s="37">
        <f>'[7]R-Existing'!Q114</f>
        <v>0</v>
      </c>
      <c r="R114" s="37">
        <f>'[7]R-Existing'!R114</f>
        <v>0</v>
      </c>
      <c r="S114" s="37">
        <f>'[7]R-Existing'!S114</f>
        <v>0</v>
      </c>
      <c r="T114" s="37">
        <f>'[7]R-Existing'!T114</f>
        <v>0</v>
      </c>
      <c r="U114" s="37">
        <f>'[7]R-Existing'!U114</f>
        <v>1</v>
      </c>
      <c r="V114" s="37">
        <f>'[7]R-Existing'!V114</f>
        <v>0</v>
      </c>
      <c r="W114" s="37">
        <f>'[7]R-Existing'!W114</f>
        <v>0</v>
      </c>
      <c r="X114" s="37">
        <f>'[7]R-Existing'!X114</f>
        <v>209</v>
      </c>
      <c r="Y114" s="37">
        <f>'[7]R-Existing'!Y114</f>
        <v>0</v>
      </c>
      <c r="Z114" s="37">
        <f>'[7]R-Existing'!Z114</f>
        <v>0</v>
      </c>
      <c r="AA114" s="37">
        <f>'[7]R-Existing'!AA114</f>
        <v>0</v>
      </c>
      <c r="AB114" s="37">
        <f>'[7]R-Existing'!AB114</f>
        <v>0</v>
      </c>
      <c r="AC114" s="37">
        <f>'[7]R-Existing'!AC114</f>
        <v>0</v>
      </c>
      <c r="AD114" s="37">
        <f>'[7]R-Existing'!AD114</f>
        <v>0</v>
      </c>
      <c r="AE114" s="47">
        <f>'[7]R-Existing'!AE114</f>
        <v>9.6699999999999994E-2</v>
      </c>
      <c r="AF114" s="37">
        <f>'[7]R-Existing'!AF114</f>
        <v>0</v>
      </c>
      <c r="AG114" s="37">
        <f>'[7]R-Existing'!AG114</f>
        <v>0</v>
      </c>
      <c r="AH114" s="37">
        <f>'[7]R-Existing'!AH114</f>
        <v>0</v>
      </c>
      <c r="AI114" s="37">
        <f>'[7]R-Existing'!AI114</f>
        <v>0</v>
      </c>
      <c r="AJ114" s="37">
        <f>'[7]R-Existing'!AJ114</f>
        <v>0</v>
      </c>
      <c r="AK114" s="37">
        <f>'[7]R-Existing'!AK114</f>
        <v>0</v>
      </c>
      <c r="AL114" s="37">
        <f>'[7]R-Existing'!AL114</f>
        <v>0</v>
      </c>
      <c r="AM114" s="37">
        <f>'[7]R-Existing'!AM114</f>
        <v>0</v>
      </c>
      <c r="AN114" s="37">
        <f>'[7]R-Existing'!AN114</f>
        <v>0</v>
      </c>
      <c r="AO114" s="37"/>
      <c r="AP114" s="37"/>
      <c r="AQ114" s="37"/>
      <c r="AR114" s="37"/>
    </row>
    <row r="115" spans="1:44" x14ac:dyDescent="0.2">
      <c r="A115" s="1">
        <f t="shared" si="4"/>
        <v>11</v>
      </c>
      <c r="B115" s="101">
        <f t="shared" si="3"/>
        <v>46356</v>
      </c>
      <c r="C115" s="37">
        <f>'[7]R-Existing'!C115</f>
        <v>0</v>
      </c>
      <c r="D115" s="37">
        <f>'[7]R-Existing'!D115</f>
        <v>1934854.6</v>
      </c>
      <c r="E115" s="37">
        <f>'[7]R-Existing'!E115</f>
        <v>0</v>
      </c>
      <c r="F115" s="37">
        <f>'[7]R-Existing'!F115</f>
        <v>0</v>
      </c>
      <c r="G115" s="37">
        <f>'[7]R-Existing'!G115</f>
        <v>0</v>
      </c>
      <c r="H115" s="37">
        <f>'[7]R-Existing'!H115</f>
        <v>0</v>
      </c>
      <c r="I115" s="37">
        <f>'[7]R-Existing'!I115</f>
        <v>0</v>
      </c>
      <c r="J115" s="37">
        <f>'[7]R-Existing'!J115</f>
        <v>0</v>
      </c>
      <c r="K115" s="37">
        <f>'[7]R-Existing'!K115</f>
        <v>0</v>
      </c>
      <c r="L115" s="37">
        <f>'[7]R-Existing'!L115</f>
        <v>0</v>
      </c>
      <c r="M115" s="37">
        <f>'[7]R-Existing'!M115</f>
        <v>0</v>
      </c>
      <c r="N115" s="37">
        <f>'[7]R-Existing'!N115</f>
        <v>0</v>
      </c>
      <c r="O115" s="37">
        <f>'[7]R-Existing'!O115</f>
        <v>0</v>
      </c>
      <c r="P115" s="37">
        <f>'[7]R-Existing'!P115</f>
        <v>0</v>
      </c>
      <c r="Q115" s="37">
        <f>'[7]R-Existing'!Q115</f>
        <v>0</v>
      </c>
      <c r="R115" s="37">
        <f>'[7]R-Existing'!R115</f>
        <v>0</v>
      </c>
      <c r="S115" s="37">
        <f>'[7]R-Existing'!S115</f>
        <v>0</v>
      </c>
      <c r="T115" s="37">
        <f>'[7]R-Existing'!T115</f>
        <v>0</v>
      </c>
      <c r="U115" s="37">
        <f>'[7]R-Existing'!U115</f>
        <v>1</v>
      </c>
      <c r="V115" s="37">
        <f>'[7]R-Existing'!V115</f>
        <v>0</v>
      </c>
      <c r="W115" s="37">
        <f>'[7]R-Existing'!W115</f>
        <v>0</v>
      </c>
      <c r="X115" s="37">
        <f>'[7]R-Existing'!X115</f>
        <v>209</v>
      </c>
      <c r="Y115" s="37">
        <f>'[7]R-Existing'!Y115</f>
        <v>0</v>
      </c>
      <c r="Z115" s="37">
        <f>'[7]R-Existing'!Z115</f>
        <v>0</v>
      </c>
      <c r="AA115" s="37">
        <f>'[7]R-Existing'!AA115</f>
        <v>0</v>
      </c>
      <c r="AB115" s="37">
        <f>'[7]R-Existing'!AB115</f>
        <v>0</v>
      </c>
      <c r="AC115" s="37">
        <f>'[7]R-Existing'!AC115</f>
        <v>0</v>
      </c>
      <c r="AD115" s="37">
        <f>'[7]R-Existing'!AD115</f>
        <v>0</v>
      </c>
      <c r="AE115" s="47">
        <f>'[7]R-Existing'!AE115</f>
        <v>9.6699999999999994E-2</v>
      </c>
      <c r="AF115" s="37">
        <f>'[7]R-Existing'!AF115</f>
        <v>0</v>
      </c>
      <c r="AG115" s="37">
        <f>'[7]R-Existing'!AG115</f>
        <v>0</v>
      </c>
      <c r="AH115" s="37">
        <f>'[7]R-Existing'!AH115</f>
        <v>0</v>
      </c>
      <c r="AI115" s="37">
        <f>'[7]R-Existing'!AI115</f>
        <v>0</v>
      </c>
      <c r="AJ115" s="37">
        <f>'[7]R-Existing'!AJ115</f>
        <v>0</v>
      </c>
      <c r="AK115" s="37">
        <f>'[7]R-Existing'!AK115</f>
        <v>0</v>
      </c>
      <c r="AL115" s="37">
        <f>'[7]R-Existing'!AL115</f>
        <v>0</v>
      </c>
      <c r="AM115" s="37">
        <f>'[7]R-Existing'!AM115</f>
        <v>0</v>
      </c>
      <c r="AN115" s="37">
        <f>'[7]R-Existing'!AN115</f>
        <v>0</v>
      </c>
      <c r="AO115" s="37"/>
      <c r="AP115" s="37"/>
      <c r="AQ115" s="37"/>
      <c r="AR115" s="37"/>
    </row>
    <row r="116" spans="1:44" x14ac:dyDescent="0.2">
      <c r="A116" s="1">
        <f t="shared" si="4"/>
        <v>12</v>
      </c>
      <c r="B116" s="101">
        <f t="shared" si="3"/>
        <v>46387</v>
      </c>
      <c r="C116" s="37">
        <f>'[7]R-Existing'!C116</f>
        <v>0</v>
      </c>
      <c r="D116" s="37">
        <f>'[7]R-Existing'!D116</f>
        <v>1934854.6</v>
      </c>
      <c r="E116" s="37">
        <f>'[7]R-Existing'!E116</f>
        <v>0</v>
      </c>
      <c r="F116" s="37">
        <f>'[7]R-Existing'!F116</f>
        <v>0</v>
      </c>
      <c r="G116" s="37">
        <f>'[7]R-Existing'!G116</f>
        <v>0</v>
      </c>
      <c r="H116" s="37">
        <f>'[7]R-Existing'!H116</f>
        <v>0</v>
      </c>
      <c r="I116" s="37">
        <f>'[7]R-Existing'!I116</f>
        <v>0</v>
      </c>
      <c r="J116" s="37">
        <f>'[7]R-Existing'!J116</f>
        <v>0</v>
      </c>
      <c r="K116" s="37">
        <f>'[7]R-Existing'!K116</f>
        <v>0</v>
      </c>
      <c r="L116" s="37">
        <f>'[7]R-Existing'!L116</f>
        <v>0</v>
      </c>
      <c r="M116" s="37">
        <f>'[7]R-Existing'!M116</f>
        <v>0</v>
      </c>
      <c r="N116" s="37">
        <f>'[7]R-Existing'!N116</f>
        <v>0</v>
      </c>
      <c r="O116" s="37">
        <f>'[7]R-Existing'!O116</f>
        <v>0</v>
      </c>
      <c r="P116" s="37">
        <f>'[7]R-Existing'!P116</f>
        <v>0</v>
      </c>
      <c r="Q116" s="37">
        <f>'[7]R-Existing'!Q116</f>
        <v>0</v>
      </c>
      <c r="R116" s="37">
        <f>'[7]R-Existing'!R116</f>
        <v>0</v>
      </c>
      <c r="S116" s="37">
        <f>'[7]R-Existing'!S116</f>
        <v>0</v>
      </c>
      <c r="T116" s="37">
        <f>'[7]R-Existing'!T116</f>
        <v>0</v>
      </c>
      <c r="U116" s="37">
        <f>'[7]R-Existing'!U116</f>
        <v>1</v>
      </c>
      <c r="V116" s="37">
        <f>'[7]R-Existing'!V116</f>
        <v>0</v>
      </c>
      <c r="W116" s="37">
        <f>'[7]R-Existing'!W116</f>
        <v>0</v>
      </c>
      <c r="X116" s="37">
        <f>'[7]R-Existing'!X116</f>
        <v>209</v>
      </c>
      <c r="Y116" s="37">
        <f>'[7]R-Existing'!Y116</f>
        <v>0</v>
      </c>
      <c r="Z116" s="37">
        <f>'[7]R-Existing'!Z116</f>
        <v>0</v>
      </c>
      <c r="AA116" s="37">
        <f>'[7]R-Existing'!AA116</f>
        <v>0</v>
      </c>
      <c r="AB116" s="37">
        <f>'[7]R-Existing'!AB116</f>
        <v>0</v>
      </c>
      <c r="AC116" s="37">
        <f>'[7]R-Existing'!AC116</f>
        <v>0</v>
      </c>
      <c r="AD116" s="37">
        <f>'[7]R-Existing'!AD116</f>
        <v>0</v>
      </c>
      <c r="AE116" s="47">
        <f>'[7]R-Existing'!AE116</f>
        <v>9.6699999999999994E-2</v>
      </c>
      <c r="AF116" s="37">
        <f>'[7]R-Existing'!AF116</f>
        <v>0</v>
      </c>
      <c r="AG116" s="37">
        <f>'[7]R-Existing'!AG116</f>
        <v>0</v>
      </c>
      <c r="AH116" s="37">
        <f>'[7]R-Existing'!AH116</f>
        <v>0</v>
      </c>
      <c r="AI116" s="37">
        <f>'[7]R-Existing'!AI116</f>
        <v>0</v>
      </c>
      <c r="AJ116" s="37">
        <f>'[7]R-Existing'!AJ116</f>
        <v>0</v>
      </c>
      <c r="AK116" s="37">
        <f>'[7]R-Existing'!AK116</f>
        <v>0</v>
      </c>
      <c r="AL116" s="37">
        <f>'[7]R-Existing'!AL116</f>
        <v>0</v>
      </c>
      <c r="AM116" s="37">
        <f>'[7]R-Existing'!AM116</f>
        <v>0</v>
      </c>
      <c r="AN116" s="37">
        <f>'[7]R-Existing'!AN116</f>
        <v>0</v>
      </c>
      <c r="AO116" s="37"/>
      <c r="AP116" s="37"/>
      <c r="AQ116" s="37"/>
      <c r="AR116" s="37"/>
    </row>
    <row r="117" spans="1:44" x14ac:dyDescent="0.2">
      <c r="A117" s="1">
        <f t="shared" si="4"/>
        <v>1</v>
      </c>
      <c r="B117" s="101">
        <f t="shared" si="3"/>
        <v>46418</v>
      </c>
      <c r="C117" s="37">
        <f>'[7]R-Existing'!C117</f>
        <v>0</v>
      </c>
      <c r="D117" s="37">
        <f>'[7]R-Existing'!D117</f>
        <v>1934854.6</v>
      </c>
      <c r="E117" s="37">
        <f>'[7]R-Existing'!E117</f>
        <v>0</v>
      </c>
      <c r="F117" s="37">
        <f>'[7]R-Existing'!F117</f>
        <v>0</v>
      </c>
      <c r="G117" s="37">
        <f>'[7]R-Existing'!G117</f>
        <v>0</v>
      </c>
      <c r="H117" s="37">
        <f>'[7]R-Existing'!H117</f>
        <v>0</v>
      </c>
      <c r="I117" s="37">
        <f>'[7]R-Existing'!I117</f>
        <v>0</v>
      </c>
      <c r="J117" s="37">
        <f>'[7]R-Existing'!J117</f>
        <v>0</v>
      </c>
      <c r="K117" s="37">
        <f>'[7]R-Existing'!K117</f>
        <v>0</v>
      </c>
      <c r="L117" s="37">
        <f>'[7]R-Existing'!L117</f>
        <v>0</v>
      </c>
      <c r="M117" s="37">
        <f>'[7]R-Existing'!M117</f>
        <v>0</v>
      </c>
      <c r="N117" s="37">
        <f>'[7]R-Existing'!N117</f>
        <v>0</v>
      </c>
      <c r="O117" s="37">
        <f>'[7]R-Existing'!O117</f>
        <v>0</v>
      </c>
      <c r="P117" s="37">
        <f>'[7]R-Existing'!P117</f>
        <v>0</v>
      </c>
      <c r="Q117" s="37">
        <f>'[7]R-Existing'!Q117</f>
        <v>0</v>
      </c>
      <c r="R117" s="37">
        <f>'[7]R-Existing'!R117</f>
        <v>0</v>
      </c>
      <c r="S117" s="37">
        <f>'[7]R-Existing'!S117</f>
        <v>0</v>
      </c>
      <c r="T117" s="37">
        <f>'[7]R-Existing'!T117</f>
        <v>0</v>
      </c>
      <c r="U117" s="37">
        <f>'[7]R-Existing'!U117</f>
        <v>1</v>
      </c>
      <c r="V117" s="37">
        <f>'[7]R-Existing'!V117</f>
        <v>0</v>
      </c>
      <c r="W117" s="37">
        <f>'[7]R-Existing'!W117</f>
        <v>0</v>
      </c>
      <c r="X117" s="37">
        <f>'[7]R-Existing'!X117</f>
        <v>209</v>
      </c>
      <c r="Y117" s="37">
        <f>'[7]R-Existing'!Y117</f>
        <v>0</v>
      </c>
      <c r="Z117" s="37">
        <f>'[7]R-Existing'!Z117</f>
        <v>0</v>
      </c>
      <c r="AA117" s="37">
        <f>'[7]R-Existing'!AA117</f>
        <v>0</v>
      </c>
      <c r="AB117" s="37">
        <f>'[7]R-Existing'!AB117</f>
        <v>0</v>
      </c>
      <c r="AC117" s="37">
        <f>'[7]R-Existing'!AC117</f>
        <v>0</v>
      </c>
      <c r="AD117" s="37">
        <f>'[7]R-Existing'!AD117</f>
        <v>0</v>
      </c>
      <c r="AE117" s="47">
        <f>'[7]R-Existing'!AE117</f>
        <v>9.6699999999999994E-2</v>
      </c>
      <c r="AF117" s="37">
        <f>'[7]R-Existing'!AF117</f>
        <v>0</v>
      </c>
      <c r="AG117" s="37">
        <f>'[7]R-Existing'!AG117</f>
        <v>0</v>
      </c>
      <c r="AH117" s="37">
        <f>'[7]R-Existing'!AH117</f>
        <v>0</v>
      </c>
      <c r="AI117" s="37">
        <f>'[7]R-Existing'!AI117</f>
        <v>0</v>
      </c>
      <c r="AJ117" s="37">
        <f>'[7]R-Existing'!AJ117</f>
        <v>0</v>
      </c>
      <c r="AK117" s="37">
        <f>'[7]R-Existing'!AK117</f>
        <v>0</v>
      </c>
      <c r="AL117" s="37">
        <f>'[7]R-Existing'!AL117</f>
        <v>0</v>
      </c>
      <c r="AM117" s="37">
        <f>'[7]R-Existing'!AM117</f>
        <v>0</v>
      </c>
      <c r="AN117" s="37">
        <f>'[7]R-Existing'!AN117</f>
        <v>0</v>
      </c>
      <c r="AO117" s="37"/>
      <c r="AP117" s="37"/>
      <c r="AQ117" s="37"/>
      <c r="AR117" s="37"/>
    </row>
    <row r="118" spans="1:44" x14ac:dyDescent="0.2">
      <c r="A118" s="1">
        <f t="shared" si="4"/>
        <v>2</v>
      </c>
      <c r="B118" s="101">
        <f t="shared" si="3"/>
        <v>46446</v>
      </c>
      <c r="C118" s="37">
        <f>'[7]R-Existing'!C118</f>
        <v>0</v>
      </c>
      <c r="D118" s="37">
        <f>'[7]R-Existing'!D118</f>
        <v>1934854.6</v>
      </c>
      <c r="E118" s="37">
        <f>'[7]R-Existing'!E118</f>
        <v>0</v>
      </c>
      <c r="F118" s="37">
        <f>'[7]R-Existing'!F118</f>
        <v>0</v>
      </c>
      <c r="G118" s="37">
        <f>'[7]R-Existing'!G118</f>
        <v>0</v>
      </c>
      <c r="H118" s="37">
        <f>'[7]R-Existing'!H118</f>
        <v>0</v>
      </c>
      <c r="I118" s="37">
        <f>'[7]R-Existing'!I118</f>
        <v>0</v>
      </c>
      <c r="J118" s="37">
        <f>'[7]R-Existing'!J118</f>
        <v>0</v>
      </c>
      <c r="K118" s="37">
        <f>'[7]R-Existing'!K118</f>
        <v>0</v>
      </c>
      <c r="L118" s="37">
        <f>'[7]R-Existing'!L118</f>
        <v>0</v>
      </c>
      <c r="M118" s="37">
        <f>'[7]R-Existing'!M118</f>
        <v>0</v>
      </c>
      <c r="N118" s="37">
        <f>'[7]R-Existing'!N118</f>
        <v>0</v>
      </c>
      <c r="O118" s="37">
        <f>'[7]R-Existing'!O118</f>
        <v>0</v>
      </c>
      <c r="P118" s="37">
        <f>'[7]R-Existing'!P118</f>
        <v>0</v>
      </c>
      <c r="Q118" s="37">
        <f>'[7]R-Existing'!Q118</f>
        <v>0</v>
      </c>
      <c r="R118" s="37">
        <f>'[7]R-Existing'!R118</f>
        <v>0</v>
      </c>
      <c r="S118" s="37">
        <f>'[7]R-Existing'!S118</f>
        <v>0</v>
      </c>
      <c r="T118" s="37">
        <f>'[7]R-Existing'!T118</f>
        <v>0</v>
      </c>
      <c r="U118" s="37">
        <f>'[7]R-Existing'!U118</f>
        <v>1</v>
      </c>
      <c r="V118" s="37">
        <f>'[7]R-Existing'!V118</f>
        <v>0</v>
      </c>
      <c r="W118" s="37">
        <f>'[7]R-Existing'!W118</f>
        <v>0</v>
      </c>
      <c r="X118" s="37">
        <f>'[7]R-Existing'!X118</f>
        <v>209</v>
      </c>
      <c r="Y118" s="37">
        <f>'[7]R-Existing'!Y118</f>
        <v>0</v>
      </c>
      <c r="Z118" s="37">
        <f>'[7]R-Existing'!Z118</f>
        <v>0</v>
      </c>
      <c r="AA118" s="37">
        <f>'[7]R-Existing'!AA118</f>
        <v>0</v>
      </c>
      <c r="AB118" s="37">
        <f>'[7]R-Existing'!AB118</f>
        <v>0</v>
      </c>
      <c r="AC118" s="37">
        <f>'[7]R-Existing'!AC118</f>
        <v>0</v>
      </c>
      <c r="AD118" s="37">
        <f>'[7]R-Existing'!AD118</f>
        <v>0</v>
      </c>
      <c r="AE118" s="47">
        <f>'[7]R-Existing'!AE118</f>
        <v>9.6699999999999994E-2</v>
      </c>
      <c r="AF118" s="37">
        <f>'[7]R-Existing'!AF118</f>
        <v>0</v>
      </c>
      <c r="AG118" s="37">
        <f>'[7]R-Existing'!AG118</f>
        <v>0</v>
      </c>
      <c r="AH118" s="37">
        <f>'[7]R-Existing'!AH118</f>
        <v>0</v>
      </c>
      <c r="AI118" s="37">
        <f>'[7]R-Existing'!AI118</f>
        <v>0</v>
      </c>
      <c r="AJ118" s="37">
        <f>'[7]R-Existing'!AJ118</f>
        <v>0</v>
      </c>
      <c r="AK118" s="37">
        <f>'[7]R-Existing'!AK118</f>
        <v>0</v>
      </c>
      <c r="AL118" s="37">
        <f>'[7]R-Existing'!AL118</f>
        <v>0</v>
      </c>
      <c r="AM118" s="37">
        <f>'[7]R-Existing'!AM118</f>
        <v>0</v>
      </c>
      <c r="AN118" s="37">
        <f>'[7]R-Existing'!AN118</f>
        <v>0</v>
      </c>
      <c r="AO118" s="37"/>
      <c r="AP118" s="37"/>
      <c r="AQ118" s="37"/>
      <c r="AR118" s="37"/>
    </row>
    <row r="119" spans="1:44" x14ac:dyDescent="0.2">
      <c r="A119" s="1">
        <f t="shared" si="4"/>
        <v>3</v>
      </c>
      <c r="B119" s="101">
        <f t="shared" si="3"/>
        <v>46477</v>
      </c>
      <c r="C119" s="37">
        <f>'[7]R-Existing'!C119</f>
        <v>0</v>
      </c>
      <c r="D119" s="37">
        <f>'[7]R-Existing'!D119</f>
        <v>1934854.6</v>
      </c>
      <c r="E119" s="37">
        <f>'[7]R-Existing'!E119</f>
        <v>0</v>
      </c>
      <c r="F119" s="37">
        <f>'[7]R-Existing'!F119</f>
        <v>0</v>
      </c>
      <c r="G119" s="37">
        <f>'[7]R-Existing'!G119</f>
        <v>0</v>
      </c>
      <c r="H119" s="37">
        <f>'[7]R-Existing'!H119</f>
        <v>0</v>
      </c>
      <c r="I119" s="37">
        <f>'[7]R-Existing'!I119</f>
        <v>0</v>
      </c>
      <c r="J119" s="37">
        <f>'[7]R-Existing'!J119</f>
        <v>0</v>
      </c>
      <c r="K119" s="37">
        <f>'[7]R-Existing'!K119</f>
        <v>0</v>
      </c>
      <c r="L119" s="37">
        <f>'[7]R-Existing'!L119</f>
        <v>0</v>
      </c>
      <c r="M119" s="37">
        <f>'[7]R-Existing'!M119</f>
        <v>0</v>
      </c>
      <c r="N119" s="37">
        <f>'[7]R-Existing'!N119</f>
        <v>0</v>
      </c>
      <c r="O119" s="37">
        <f>'[7]R-Existing'!O119</f>
        <v>0</v>
      </c>
      <c r="P119" s="37">
        <f>'[7]R-Existing'!P119</f>
        <v>0</v>
      </c>
      <c r="Q119" s="37">
        <f>'[7]R-Existing'!Q119</f>
        <v>0</v>
      </c>
      <c r="R119" s="37">
        <f>'[7]R-Existing'!R119</f>
        <v>0</v>
      </c>
      <c r="S119" s="37">
        <f>'[7]R-Existing'!S119</f>
        <v>0</v>
      </c>
      <c r="T119" s="37">
        <f>'[7]R-Existing'!T119</f>
        <v>0</v>
      </c>
      <c r="U119" s="37">
        <f>'[7]R-Existing'!U119</f>
        <v>1</v>
      </c>
      <c r="V119" s="37">
        <f>'[7]R-Existing'!V119</f>
        <v>0</v>
      </c>
      <c r="W119" s="37">
        <f>'[7]R-Existing'!W119</f>
        <v>0</v>
      </c>
      <c r="X119" s="37">
        <f>'[7]R-Existing'!X119</f>
        <v>209</v>
      </c>
      <c r="Y119" s="37">
        <f>'[7]R-Existing'!Y119</f>
        <v>0</v>
      </c>
      <c r="Z119" s="37">
        <f>'[7]R-Existing'!Z119</f>
        <v>0</v>
      </c>
      <c r="AA119" s="37">
        <f>'[7]R-Existing'!AA119</f>
        <v>0</v>
      </c>
      <c r="AB119" s="37">
        <f>'[7]R-Existing'!AB119</f>
        <v>0</v>
      </c>
      <c r="AC119" s="37">
        <f>'[7]R-Existing'!AC119</f>
        <v>0</v>
      </c>
      <c r="AD119" s="37">
        <f>'[7]R-Existing'!AD119</f>
        <v>0</v>
      </c>
      <c r="AE119" s="47">
        <f>'[7]R-Existing'!AE119</f>
        <v>9.6699999999999994E-2</v>
      </c>
      <c r="AF119" s="37">
        <f>'[7]R-Existing'!AF119</f>
        <v>0</v>
      </c>
      <c r="AG119" s="37">
        <f>'[7]R-Existing'!AG119</f>
        <v>0</v>
      </c>
      <c r="AH119" s="37">
        <f>'[7]R-Existing'!AH119</f>
        <v>0</v>
      </c>
      <c r="AI119" s="37">
        <f>'[7]R-Existing'!AI119</f>
        <v>0</v>
      </c>
      <c r="AJ119" s="37">
        <f>'[7]R-Existing'!AJ119</f>
        <v>0</v>
      </c>
      <c r="AK119" s="37">
        <f>'[7]R-Existing'!AK119</f>
        <v>0</v>
      </c>
      <c r="AL119" s="37">
        <f>'[7]R-Existing'!AL119</f>
        <v>0</v>
      </c>
      <c r="AM119" s="37">
        <f>'[7]R-Existing'!AM119</f>
        <v>0</v>
      </c>
      <c r="AN119" s="37">
        <f>'[7]R-Existing'!AN119</f>
        <v>0</v>
      </c>
      <c r="AO119" s="37"/>
      <c r="AP119" s="37"/>
      <c r="AQ119" s="37"/>
      <c r="AR119" s="37"/>
    </row>
    <row r="120" spans="1:44" x14ac:dyDescent="0.2">
      <c r="A120" s="1">
        <f t="shared" si="4"/>
        <v>4</v>
      </c>
      <c r="B120" s="101">
        <f t="shared" si="3"/>
        <v>46507</v>
      </c>
      <c r="C120" s="37">
        <f>'[7]R-Existing'!C120</f>
        <v>0</v>
      </c>
      <c r="D120" s="37">
        <f>'[7]R-Existing'!D120</f>
        <v>1934854.6</v>
      </c>
      <c r="E120" s="37">
        <f>'[7]R-Existing'!E120</f>
        <v>0</v>
      </c>
      <c r="F120" s="37">
        <f>'[7]R-Existing'!F120</f>
        <v>0</v>
      </c>
      <c r="G120" s="37">
        <f>'[7]R-Existing'!G120</f>
        <v>0</v>
      </c>
      <c r="H120" s="37">
        <f>'[7]R-Existing'!H120</f>
        <v>0</v>
      </c>
      <c r="I120" s="37">
        <f>'[7]R-Existing'!I120</f>
        <v>0</v>
      </c>
      <c r="J120" s="37">
        <f>'[7]R-Existing'!J120</f>
        <v>0</v>
      </c>
      <c r="K120" s="37">
        <f>'[7]R-Existing'!K120</f>
        <v>0</v>
      </c>
      <c r="L120" s="37">
        <f>'[7]R-Existing'!L120</f>
        <v>0</v>
      </c>
      <c r="M120" s="37">
        <f>'[7]R-Existing'!M120</f>
        <v>0</v>
      </c>
      <c r="N120" s="37">
        <f>'[7]R-Existing'!N120</f>
        <v>0</v>
      </c>
      <c r="O120" s="37">
        <f>'[7]R-Existing'!O120</f>
        <v>0</v>
      </c>
      <c r="P120" s="37">
        <f>'[7]R-Existing'!P120</f>
        <v>0</v>
      </c>
      <c r="Q120" s="37">
        <f>'[7]R-Existing'!Q120</f>
        <v>0</v>
      </c>
      <c r="R120" s="37">
        <f>'[7]R-Existing'!R120</f>
        <v>0</v>
      </c>
      <c r="S120" s="37">
        <f>'[7]R-Existing'!S120</f>
        <v>0</v>
      </c>
      <c r="T120" s="37">
        <f>'[7]R-Existing'!T120</f>
        <v>0</v>
      </c>
      <c r="U120" s="37">
        <f>'[7]R-Existing'!U120</f>
        <v>1</v>
      </c>
      <c r="V120" s="37">
        <f>'[7]R-Existing'!V120</f>
        <v>0</v>
      </c>
      <c r="W120" s="37">
        <f>'[7]R-Existing'!W120</f>
        <v>0</v>
      </c>
      <c r="X120" s="37">
        <f>'[7]R-Existing'!X120</f>
        <v>209</v>
      </c>
      <c r="Y120" s="37">
        <f>'[7]R-Existing'!Y120</f>
        <v>0</v>
      </c>
      <c r="Z120" s="37">
        <f>'[7]R-Existing'!Z120</f>
        <v>0</v>
      </c>
      <c r="AA120" s="37">
        <f>'[7]R-Existing'!AA120</f>
        <v>0</v>
      </c>
      <c r="AB120" s="37">
        <f>'[7]R-Existing'!AB120</f>
        <v>0</v>
      </c>
      <c r="AC120" s="37">
        <f>'[7]R-Existing'!AC120</f>
        <v>0</v>
      </c>
      <c r="AD120" s="37">
        <f>'[7]R-Existing'!AD120</f>
        <v>0</v>
      </c>
      <c r="AE120" s="47">
        <f>'[7]R-Existing'!AE120</f>
        <v>9.6699999999999994E-2</v>
      </c>
      <c r="AF120" s="37">
        <f>'[7]R-Existing'!AF120</f>
        <v>0</v>
      </c>
      <c r="AG120" s="37">
        <f>'[7]R-Existing'!AG120</f>
        <v>0</v>
      </c>
      <c r="AH120" s="37">
        <f>'[7]R-Existing'!AH120</f>
        <v>0</v>
      </c>
      <c r="AI120" s="37">
        <f>'[7]R-Existing'!AI120</f>
        <v>0</v>
      </c>
      <c r="AJ120" s="37">
        <f>'[7]R-Existing'!AJ120</f>
        <v>0</v>
      </c>
      <c r="AK120" s="37">
        <f>'[7]R-Existing'!AK120</f>
        <v>0</v>
      </c>
      <c r="AL120" s="37">
        <f>'[7]R-Existing'!AL120</f>
        <v>0</v>
      </c>
      <c r="AM120" s="37">
        <f>'[7]R-Existing'!AM120</f>
        <v>0</v>
      </c>
      <c r="AN120" s="37">
        <f>'[7]R-Existing'!AN120</f>
        <v>0</v>
      </c>
      <c r="AO120" s="37"/>
      <c r="AP120" s="37"/>
      <c r="AQ120" s="37"/>
      <c r="AR120" s="37"/>
    </row>
    <row r="121" spans="1:44" x14ac:dyDescent="0.2">
      <c r="A121" s="1">
        <f t="shared" si="4"/>
        <v>5</v>
      </c>
      <c r="B121" s="101">
        <f t="shared" si="3"/>
        <v>46538</v>
      </c>
      <c r="C121" s="37">
        <f>'[7]R-Existing'!C121</f>
        <v>0</v>
      </c>
      <c r="D121" s="37">
        <f>'[7]R-Existing'!D121</f>
        <v>1934854.6</v>
      </c>
      <c r="E121" s="37">
        <f>'[7]R-Existing'!E121</f>
        <v>0</v>
      </c>
      <c r="F121" s="37">
        <f>'[7]R-Existing'!F121</f>
        <v>0</v>
      </c>
      <c r="G121" s="37">
        <f>'[7]R-Existing'!G121</f>
        <v>0</v>
      </c>
      <c r="H121" s="37">
        <f>'[7]R-Existing'!H121</f>
        <v>0</v>
      </c>
      <c r="I121" s="37">
        <f>'[7]R-Existing'!I121</f>
        <v>0</v>
      </c>
      <c r="J121" s="37">
        <f>'[7]R-Existing'!J121</f>
        <v>0</v>
      </c>
      <c r="K121" s="37">
        <f>'[7]R-Existing'!K121</f>
        <v>0</v>
      </c>
      <c r="L121" s="37">
        <f>'[7]R-Existing'!L121</f>
        <v>0</v>
      </c>
      <c r="M121" s="37">
        <f>'[7]R-Existing'!M121</f>
        <v>0</v>
      </c>
      <c r="N121" s="37">
        <f>'[7]R-Existing'!N121</f>
        <v>0</v>
      </c>
      <c r="O121" s="37">
        <f>'[7]R-Existing'!O121</f>
        <v>0</v>
      </c>
      <c r="P121" s="37">
        <f>'[7]R-Existing'!P121</f>
        <v>0</v>
      </c>
      <c r="Q121" s="37">
        <f>'[7]R-Existing'!Q121</f>
        <v>0</v>
      </c>
      <c r="R121" s="37">
        <f>'[7]R-Existing'!R121</f>
        <v>0</v>
      </c>
      <c r="S121" s="37">
        <f>'[7]R-Existing'!S121</f>
        <v>0</v>
      </c>
      <c r="T121" s="37">
        <f>'[7]R-Existing'!T121</f>
        <v>0</v>
      </c>
      <c r="U121" s="37">
        <f>'[7]R-Existing'!U121</f>
        <v>1</v>
      </c>
      <c r="V121" s="37">
        <f>'[7]R-Existing'!V121</f>
        <v>0</v>
      </c>
      <c r="W121" s="37">
        <f>'[7]R-Existing'!W121</f>
        <v>0</v>
      </c>
      <c r="X121" s="37">
        <f>'[7]R-Existing'!X121</f>
        <v>209</v>
      </c>
      <c r="Y121" s="37">
        <f>'[7]R-Existing'!Y121</f>
        <v>0</v>
      </c>
      <c r="Z121" s="37">
        <f>'[7]R-Existing'!Z121</f>
        <v>0</v>
      </c>
      <c r="AA121" s="37">
        <f>'[7]R-Existing'!AA121</f>
        <v>0</v>
      </c>
      <c r="AB121" s="37">
        <f>'[7]R-Existing'!AB121</f>
        <v>0</v>
      </c>
      <c r="AC121" s="37">
        <f>'[7]R-Existing'!AC121</f>
        <v>0</v>
      </c>
      <c r="AD121" s="37">
        <f>'[7]R-Existing'!AD121</f>
        <v>0</v>
      </c>
      <c r="AE121" s="47">
        <f>'[7]R-Existing'!AE121</f>
        <v>9.6699999999999994E-2</v>
      </c>
      <c r="AF121" s="37">
        <f>'[7]R-Existing'!AF121</f>
        <v>0</v>
      </c>
      <c r="AG121" s="37">
        <f>'[7]R-Existing'!AG121</f>
        <v>0</v>
      </c>
      <c r="AH121" s="37">
        <f>'[7]R-Existing'!AH121</f>
        <v>0</v>
      </c>
      <c r="AI121" s="37">
        <f>'[7]R-Existing'!AI121</f>
        <v>0</v>
      </c>
      <c r="AJ121" s="37">
        <f>'[7]R-Existing'!AJ121</f>
        <v>0</v>
      </c>
      <c r="AK121" s="37">
        <f>'[7]R-Existing'!AK121</f>
        <v>0</v>
      </c>
      <c r="AL121" s="37">
        <f>'[7]R-Existing'!AL121</f>
        <v>0</v>
      </c>
      <c r="AM121" s="37">
        <f>'[7]R-Existing'!AM121</f>
        <v>0</v>
      </c>
      <c r="AN121" s="37">
        <f>'[7]R-Existing'!AN121</f>
        <v>0</v>
      </c>
      <c r="AO121" s="37"/>
      <c r="AP121" s="37"/>
      <c r="AQ121" s="37"/>
      <c r="AR121" s="37"/>
    </row>
    <row r="122" spans="1:44" x14ac:dyDescent="0.2">
      <c r="A122" s="1">
        <f t="shared" si="4"/>
        <v>6</v>
      </c>
      <c r="B122" s="101">
        <f t="shared" si="3"/>
        <v>46568</v>
      </c>
      <c r="C122" s="37">
        <f>'[7]R-Existing'!C122</f>
        <v>0</v>
      </c>
      <c r="D122" s="37">
        <f>'[7]R-Existing'!D122</f>
        <v>1934854.6</v>
      </c>
      <c r="E122" s="37">
        <f>'[7]R-Existing'!E122</f>
        <v>0</v>
      </c>
      <c r="F122" s="37">
        <f>'[7]R-Existing'!F122</f>
        <v>0</v>
      </c>
      <c r="G122" s="37">
        <f>'[7]R-Existing'!G122</f>
        <v>0</v>
      </c>
      <c r="H122" s="37">
        <f>'[7]R-Existing'!H122</f>
        <v>0</v>
      </c>
      <c r="I122" s="37">
        <f>'[7]R-Existing'!I122</f>
        <v>0</v>
      </c>
      <c r="J122" s="37">
        <f>'[7]R-Existing'!J122</f>
        <v>0</v>
      </c>
      <c r="K122" s="37">
        <f>'[7]R-Existing'!K122</f>
        <v>0</v>
      </c>
      <c r="L122" s="37">
        <f>'[7]R-Existing'!L122</f>
        <v>0</v>
      </c>
      <c r="M122" s="37">
        <f>'[7]R-Existing'!M122</f>
        <v>0</v>
      </c>
      <c r="N122" s="37">
        <f>'[7]R-Existing'!N122</f>
        <v>0</v>
      </c>
      <c r="O122" s="37">
        <f>'[7]R-Existing'!O122</f>
        <v>0</v>
      </c>
      <c r="P122" s="37">
        <f>'[7]R-Existing'!P122</f>
        <v>0</v>
      </c>
      <c r="Q122" s="37">
        <f>'[7]R-Existing'!Q122</f>
        <v>0</v>
      </c>
      <c r="R122" s="37">
        <f>'[7]R-Existing'!R122</f>
        <v>0</v>
      </c>
      <c r="S122" s="37">
        <f>'[7]R-Existing'!S122</f>
        <v>0</v>
      </c>
      <c r="T122" s="37">
        <f>'[7]R-Existing'!T122</f>
        <v>0</v>
      </c>
      <c r="U122" s="37">
        <f>'[7]R-Existing'!U122</f>
        <v>1</v>
      </c>
      <c r="V122" s="37">
        <f>'[7]R-Existing'!V122</f>
        <v>0</v>
      </c>
      <c r="W122" s="37">
        <f>'[7]R-Existing'!W122</f>
        <v>0</v>
      </c>
      <c r="X122" s="37">
        <f>'[7]R-Existing'!X122</f>
        <v>209</v>
      </c>
      <c r="Y122" s="37">
        <f>'[7]R-Existing'!Y122</f>
        <v>0</v>
      </c>
      <c r="Z122" s="37">
        <f>'[7]R-Existing'!Z122</f>
        <v>0</v>
      </c>
      <c r="AA122" s="37">
        <f>'[7]R-Existing'!AA122</f>
        <v>0</v>
      </c>
      <c r="AB122" s="37">
        <f>'[7]R-Existing'!AB122</f>
        <v>0</v>
      </c>
      <c r="AC122" s="37">
        <f>'[7]R-Existing'!AC122</f>
        <v>0</v>
      </c>
      <c r="AD122" s="37">
        <f>'[7]R-Existing'!AD122</f>
        <v>0</v>
      </c>
      <c r="AE122" s="47">
        <f>'[7]R-Existing'!AE122</f>
        <v>9.6699999999999994E-2</v>
      </c>
      <c r="AF122" s="37">
        <f>'[7]R-Existing'!AF122</f>
        <v>0</v>
      </c>
      <c r="AG122" s="37">
        <f>'[7]R-Existing'!AG122</f>
        <v>0</v>
      </c>
      <c r="AH122" s="37">
        <f>'[7]R-Existing'!AH122</f>
        <v>0</v>
      </c>
      <c r="AI122" s="37">
        <f>'[7]R-Existing'!AI122</f>
        <v>0</v>
      </c>
      <c r="AJ122" s="37">
        <f>'[7]R-Existing'!AJ122</f>
        <v>0</v>
      </c>
      <c r="AK122" s="37">
        <f>'[7]R-Existing'!AK122</f>
        <v>0</v>
      </c>
      <c r="AL122" s="37">
        <f>'[7]R-Existing'!AL122</f>
        <v>0</v>
      </c>
      <c r="AM122" s="37">
        <f>'[7]R-Existing'!AM122</f>
        <v>0</v>
      </c>
      <c r="AN122" s="37">
        <f>'[7]R-Existing'!AN122</f>
        <v>0</v>
      </c>
      <c r="AO122" s="37"/>
      <c r="AP122" s="37"/>
      <c r="AQ122" s="37"/>
      <c r="AR122" s="37"/>
    </row>
    <row r="123" spans="1:44" x14ac:dyDescent="0.2">
      <c r="A123" s="1">
        <f t="shared" si="4"/>
        <v>7</v>
      </c>
      <c r="B123" s="101">
        <f t="shared" si="3"/>
        <v>46599</v>
      </c>
      <c r="C123" s="37">
        <f>'[7]R-Existing'!C123</f>
        <v>0</v>
      </c>
      <c r="D123" s="37">
        <f>'[7]R-Existing'!D123</f>
        <v>1934854.6</v>
      </c>
      <c r="E123" s="37">
        <f>'[7]R-Existing'!E123</f>
        <v>0</v>
      </c>
      <c r="F123" s="37">
        <f>'[7]R-Existing'!F123</f>
        <v>0</v>
      </c>
      <c r="G123" s="37">
        <f>'[7]R-Existing'!G123</f>
        <v>0</v>
      </c>
      <c r="H123" s="37">
        <f>'[7]R-Existing'!H123</f>
        <v>0</v>
      </c>
      <c r="I123" s="37">
        <f>'[7]R-Existing'!I123</f>
        <v>0</v>
      </c>
      <c r="J123" s="37">
        <f>'[7]R-Existing'!J123</f>
        <v>0</v>
      </c>
      <c r="K123" s="37">
        <f>'[7]R-Existing'!K123</f>
        <v>0</v>
      </c>
      <c r="L123" s="37">
        <f>'[7]R-Existing'!L123</f>
        <v>0</v>
      </c>
      <c r="M123" s="37">
        <f>'[7]R-Existing'!M123</f>
        <v>0</v>
      </c>
      <c r="N123" s="37">
        <f>'[7]R-Existing'!N123</f>
        <v>0</v>
      </c>
      <c r="O123" s="37">
        <f>'[7]R-Existing'!O123</f>
        <v>0</v>
      </c>
      <c r="P123" s="37">
        <f>'[7]R-Existing'!P123</f>
        <v>0</v>
      </c>
      <c r="Q123" s="37">
        <f>'[7]R-Existing'!Q123</f>
        <v>0</v>
      </c>
      <c r="R123" s="37">
        <f>'[7]R-Existing'!R123</f>
        <v>0</v>
      </c>
      <c r="S123" s="37">
        <f>'[7]R-Existing'!S123</f>
        <v>0</v>
      </c>
      <c r="T123" s="37">
        <f>'[7]R-Existing'!T123</f>
        <v>0</v>
      </c>
      <c r="U123" s="37">
        <f>'[7]R-Existing'!U123</f>
        <v>1</v>
      </c>
      <c r="V123" s="37">
        <f>'[7]R-Existing'!V123</f>
        <v>0</v>
      </c>
      <c r="W123" s="37">
        <f>'[7]R-Existing'!W123</f>
        <v>0</v>
      </c>
      <c r="X123" s="37">
        <f>'[7]R-Existing'!X123</f>
        <v>209</v>
      </c>
      <c r="Y123" s="37">
        <f>'[7]R-Existing'!Y123</f>
        <v>0</v>
      </c>
      <c r="Z123" s="37">
        <f>'[7]R-Existing'!Z123</f>
        <v>0</v>
      </c>
      <c r="AA123" s="37">
        <f>'[7]R-Existing'!AA123</f>
        <v>0</v>
      </c>
      <c r="AB123" s="37">
        <f>'[7]R-Existing'!AB123</f>
        <v>0</v>
      </c>
      <c r="AC123" s="37">
        <f>'[7]R-Existing'!AC123</f>
        <v>0</v>
      </c>
      <c r="AD123" s="37">
        <f>'[7]R-Existing'!AD123</f>
        <v>0</v>
      </c>
      <c r="AE123" s="47">
        <f>'[7]R-Existing'!AE123</f>
        <v>9.6699999999999994E-2</v>
      </c>
      <c r="AF123" s="37">
        <f>'[7]R-Existing'!AF123</f>
        <v>0</v>
      </c>
      <c r="AG123" s="37">
        <f>'[7]R-Existing'!AG123</f>
        <v>0</v>
      </c>
      <c r="AH123" s="37">
        <f>'[7]R-Existing'!AH123</f>
        <v>0</v>
      </c>
      <c r="AI123" s="37">
        <f>'[7]R-Existing'!AI123</f>
        <v>0</v>
      </c>
      <c r="AJ123" s="37">
        <f>'[7]R-Existing'!AJ123</f>
        <v>0</v>
      </c>
      <c r="AK123" s="37">
        <f>'[7]R-Existing'!AK123</f>
        <v>0</v>
      </c>
      <c r="AL123" s="37">
        <f>'[7]R-Existing'!AL123</f>
        <v>0</v>
      </c>
      <c r="AM123" s="37">
        <f>'[7]R-Existing'!AM123</f>
        <v>0</v>
      </c>
      <c r="AN123" s="37">
        <f>'[7]R-Existing'!AN123</f>
        <v>0</v>
      </c>
      <c r="AO123" s="37"/>
      <c r="AP123" s="37"/>
      <c r="AQ123" s="37"/>
      <c r="AR123" s="37"/>
    </row>
    <row r="124" spans="1:44" x14ac:dyDescent="0.2">
      <c r="A124" s="1">
        <f t="shared" si="4"/>
        <v>8</v>
      </c>
      <c r="B124" s="101">
        <f t="shared" si="3"/>
        <v>46630</v>
      </c>
      <c r="C124" s="37">
        <f>'[7]R-Existing'!C124</f>
        <v>0</v>
      </c>
      <c r="D124" s="37">
        <f>'[7]R-Existing'!D124</f>
        <v>1934854.6</v>
      </c>
      <c r="E124" s="37">
        <f>'[7]R-Existing'!E124</f>
        <v>0</v>
      </c>
      <c r="F124" s="37">
        <f>'[7]R-Existing'!F124</f>
        <v>0</v>
      </c>
      <c r="G124" s="37">
        <f>'[7]R-Existing'!G124</f>
        <v>0</v>
      </c>
      <c r="H124" s="37">
        <f>'[7]R-Existing'!H124</f>
        <v>0</v>
      </c>
      <c r="I124" s="37">
        <f>'[7]R-Existing'!I124</f>
        <v>0</v>
      </c>
      <c r="J124" s="37">
        <f>'[7]R-Existing'!J124</f>
        <v>0</v>
      </c>
      <c r="K124" s="37">
        <f>'[7]R-Existing'!K124</f>
        <v>0</v>
      </c>
      <c r="L124" s="37">
        <f>'[7]R-Existing'!L124</f>
        <v>0</v>
      </c>
      <c r="M124" s="37">
        <f>'[7]R-Existing'!M124</f>
        <v>0</v>
      </c>
      <c r="N124" s="37">
        <f>'[7]R-Existing'!N124</f>
        <v>0</v>
      </c>
      <c r="O124" s="37">
        <f>'[7]R-Existing'!O124</f>
        <v>0</v>
      </c>
      <c r="P124" s="37">
        <f>'[7]R-Existing'!P124</f>
        <v>0</v>
      </c>
      <c r="Q124" s="37">
        <f>'[7]R-Existing'!Q124</f>
        <v>0</v>
      </c>
      <c r="R124" s="37">
        <f>'[7]R-Existing'!R124</f>
        <v>0</v>
      </c>
      <c r="S124" s="37">
        <f>'[7]R-Existing'!S124</f>
        <v>0</v>
      </c>
      <c r="T124" s="37">
        <f>'[7]R-Existing'!T124</f>
        <v>0</v>
      </c>
      <c r="U124" s="37">
        <f>'[7]R-Existing'!U124</f>
        <v>1</v>
      </c>
      <c r="V124" s="37">
        <f>'[7]R-Existing'!V124</f>
        <v>0</v>
      </c>
      <c r="W124" s="37">
        <f>'[7]R-Existing'!W124</f>
        <v>0</v>
      </c>
      <c r="X124" s="37">
        <f>'[7]R-Existing'!X124</f>
        <v>209</v>
      </c>
      <c r="Y124" s="37">
        <f>'[7]R-Existing'!Y124</f>
        <v>0</v>
      </c>
      <c r="Z124" s="37">
        <f>'[7]R-Existing'!Z124</f>
        <v>0</v>
      </c>
      <c r="AA124" s="37">
        <f>'[7]R-Existing'!AA124</f>
        <v>0</v>
      </c>
      <c r="AB124" s="37">
        <f>'[7]R-Existing'!AB124</f>
        <v>0</v>
      </c>
      <c r="AC124" s="37">
        <f>'[7]R-Existing'!AC124</f>
        <v>0</v>
      </c>
      <c r="AD124" s="37">
        <f>'[7]R-Existing'!AD124</f>
        <v>0</v>
      </c>
      <c r="AE124" s="47">
        <f>'[7]R-Existing'!AE124</f>
        <v>9.6699999999999994E-2</v>
      </c>
      <c r="AF124" s="37">
        <f>'[7]R-Existing'!AF124</f>
        <v>0</v>
      </c>
      <c r="AG124" s="37">
        <f>'[7]R-Existing'!AG124</f>
        <v>0</v>
      </c>
      <c r="AH124" s="37">
        <f>'[7]R-Existing'!AH124</f>
        <v>0</v>
      </c>
      <c r="AI124" s="37">
        <f>'[7]R-Existing'!AI124</f>
        <v>0</v>
      </c>
      <c r="AJ124" s="37">
        <f>'[7]R-Existing'!AJ124</f>
        <v>0</v>
      </c>
      <c r="AK124" s="37">
        <f>'[7]R-Existing'!AK124</f>
        <v>0</v>
      </c>
      <c r="AL124" s="37">
        <f>'[7]R-Existing'!AL124</f>
        <v>0</v>
      </c>
      <c r="AM124" s="37">
        <f>'[7]R-Existing'!AM124</f>
        <v>0</v>
      </c>
      <c r="AN124" s="37">
        <f>'[7]R-Existing'!AN124</f>
        <v>0</v>
      </c>
      <c r="AO124" s="37"/>
      <c r="AP124" s="37"/>
      <c r="AQ124" s="37"/>
      <c r="AR124" s="37"/>
    </row>
    <row r="125" spans="1:44" x14ac:dyDescent="0.2">
      <c r="A125" s="1">
        <f t="shared" si="4"/>
        <v>9</v>
      </c>
      <c r="B125" s="101">
        <f t="shared" si="3"/>
        <v>46660</v>
      </c>
      <c r="C125" s="37">
        <f>'[7]R-Existing'!C125</f>
        <v>0</v>
      </c>
      <c r="D125" s="37">
        <f>'[7]R-Existing'!D125</f>
        <v>1934854.6</v>
      </c>
      <c r="E125" s="37">
        <f>'[7]R-Existing'!E125</f>
        <v>0</v>
      </c>
      <c r="F125" s="37">
        <f>'[7]R-Existing'!F125</f>
        <v>0</v>
      </c>
      <c r="G125" s="37">
        <f>'[7]R-Existing'!G125</f>
        <v>0</v>
      </c>
      <c r="H125" s="37">
        <f>'[7]R-Existing'!H125</f>
        <v>0</v>
      </c>
      <c r="I125" s="37">
        <f>'[7]R-Existing'!I125</f>
        <v>0</v>
      </c>
      <c r="J125" s="37">
        <f>'[7]R-Existing'!J125</f>
        <v>0</v>
      </c>
      <c r="K125" s="37">
        <f>'[7]R-Existing'!K125</f>
        <v>0</v>
      </c>
      <c r="L125" s="37">
        <f>'[7]R-Existing'!L125</f>
        <v>0</v>
      </c>
      <c r="M125" s="37">
        <f>'[7]R-Existing'!M125</f>
        <v>0</v>
      </c>
      <c r="N125" s="37">
        <f>'[7]R-Existing'!N125</f>
        <v>0</v>
      </c>
      <c r="O125" s="37">
        <f>'[7]R-Existing'!O125</f>
        <v>0</v>
      </c>
      <c r="P125" s="37">
        <f>'[7]R-Existing'!P125</f>
        <v>0</v>
      </c>
      <c r="Q125" s="37">
        <f>'[7]R-Existing'!Q125</f>
        <v>0</v>
      </c>
      <c r="R125" s="37">
        <f>'[7]R-Existing'!R125</f>
        <v>0</v>
      </c>
      <c r="S125" s="37">
        <f>'[7]R-Existing'!S125</f>
        <v>0</v>
      </c>
      <c r="T125" s="37">
        <f>'[7]R-Existing'!T125</f>
        <v>0</v>
      </c>
      <c r="U125" s="37">
        <f>'[7]R-Existing'!U125</f>
        <v>1</v>
      </c>
      <c r="V125" s="37">
        <f>'[7]R-Existing'!V125</f>
        <v>0</v>
      </c>
      <c r="W125" s="37">
        <f>'[7]R-Existing'!W125</f>
        <v>0</v>
      </c>
      <c r="X125" s="37">
        <f>'[7]R-Existing'!X125</f>
        <v>209</v>
      </c>
      <c r="Y125" s="37">
        <f>'[7]R-Existing'!Y125</f>
        <v>0</v>
      </c>
      <c r="Z125" s="37">
        <f>'[7]R-Existing'!Z125</f>
        <v>0</v>
      </c>
      <c r="AA125" s="37">
        <f>'[7]R-Existing'!AA125</f>
        <v>0</v>
      </c>
      <c r="AB125" s="37">
        <f>'[7]R-Existing'!AB125</f>
        <v>0</v>
      </c>
      <c r="AC125" s="37">
        <f>'[7]R-Existing'!AC125</f>
        <v>0</v>
      </c>
      <c r="AD125" s="37">
        <f>'[7]R-Existing'!AD125</f>
        <v>0</v>
      </c>
      <c r="AE125" s="47">
        <f>'[7]R-Existing'!AE125</f>
        <v>9.6699999999999994E-2</v>
      </c>
      <c r="AF125" s="37">
        <f>'[7]R-Existing'!AF125</f>
        <v>0</v>
      </c>
      <c r="AG125" s="37">
        <f>'[7]R-Existing'!AG125</f>
        <v>0</v>
      </c>
      <c r="AH125" s="37">
        <f>'[7]R-Existing'!AH125</f>
        <v>0</v>
      </c>
      <c r="AI125" s="37">
        <f>'[7]R-Existing'!AI125</f>
        <v>0</v>
      </c>
      <c r="AJ125" s="37">
        <f>'[7]R-Existing'!AJ125</f>
        <v>0</v>
      </c>
      <c r="AK125" s="37">
        <f>'[7]R-Existing'!AK125</f>
        <v>0</v>
      </c>
      <c r="AL125" s="37">
        <f>'[7]R-Existing'!AL125</f>
        <v>0</v>
      </c>
      <c r="AM125" s="37">
        <f>'[7]R-Existing'!AM125</f>
        <v>0</v>
      </c>
      <c r="AN125" s="37">
        <f>'[7]R-Existing'!AN125</f>
        <v>0</v>
      </c>
      <c r="AO125" s="37"/>
      <c r="AP125" s="37"/>
      <c r="AQ125" s="37"/>
      <c r="AR125" s="37"/>
    </row>
    <row r="126" spans="1:44" x14ac:dyDescent="0.2">
      <c r="A126" s="1">
        <f t="shared" si="4"/>
        <v>10</v>
      </c>
      <c r="B126" s="101">
        <f t="shared" si="3"/>
        <v>46691</v>
      </c>
      <c r="C126" s="37">
        <f>'[7]R-Existing'!C126</f>
        <v>0</v>
      </c>
      <c r="D126" s="37">
        <f>'[7]R-Existing'!D126</f>
        <v>1934854.6</v>
      </c>
      <c r="E126" s="37">
        <f>'[7]R-Existing'!E126</f>
        <v>0</v>
      </c>
      <c r="F126" s="37">
        <f>'[7]R-Existing'!F126</f>
        <v>0</v>
      </c>
      <c r="G126" s="37">
        <f>'[7]R-Existing'!G126</f>
        <v>0</v>
      </c>
      <c r="H126" s="37">
        <f>'[7]R-Existing'!H126</f>
        <v>0</v>
      </c>
      <c r="I126" s="37">
        <f>'[7]R-Existing'!I126</f>
        <v>0</v>
      </c>
      <c r="J126" s="37">
        <f>'[7]R-Existing'!J126</f>
        <v>0</v>
      </c>
      <c r="K126" s="37">
        <f>'[7]R-Existing'!K126</f>
        <v>0</v>
      </c>
      <c r="L126" s="37">
        <f>'[7]R-Existing'!L126</f>
        <v>0</v>
      </c>
      <c r="M126" s="37">
        <f>'[7]R-Existing'!M126</f>
        <v>0</v>
      </c>
      <c r="N126" s="37">
        <f>'[7]R-Existing'!N126</f>
        <v>0</v>
      </c>
      <c r="O126" s="37">
        <f>'[7]R-Existing'!O126</f>
        <v>0</v>
      </c>
      <c r="P126" s="37">
        <f>'[7]R-Existing'!P126</f>
        <v>0</v>
      </c>
      <c r="Q126" s="37">
        <f>'[7]R-Existing'!Q126</f>
        <v>0</v>
      </c>
      <c r="R126" s="37">
        <f>'[7]R-Existing'!R126</f>
        <v>0</v>
      </c>
      <c r="S126" s="37">
        <f>'[7]R-Existing'!S126</f>
        <v>0</v>
      </c>
      <c r="T126" s="37">
        <f>'[7]R-Existing'!T126</f>
        <v>0</v>
      </c>
      <c r="U126" s="37">
        <f>'[7]R-Existing'!U126</f>
        <v>1</v>
      </c>
      <c r="V126" s="37">
        <f>'[7]R-Existing'!V126</f>
        <v>0</v>
      </c>
      <c r="W126" s="37">
        <f>'[7]R-Existing'!W126</f>
        <v>0</v>
      </c>
      <c r="X126" s="37">
        <f>'[7]R-Existing'!X126</f>
        <v>209</v>
      </c>
      <c r="Y126" s="37">
        <f>'[7]R-Existing'!Y126</f>
        <v>0</v>
      </c>
      <c r="Z126" s="37">
        <f>'[7]R-Existing'!Z126</f>
        <v>0</v>
      </c>
      <c r="AA126" s="37">
        <f>'[7]R-Existing'!AA126</f>
        <v>0</v>
      </c>
      <c r="AB126" s="37">
        <f>'[7]R-Existing'!AB126</f>
        <v>0</v>
      </c>
      <c r="AC126" s="37">
        <f>'[7]R-Existing'!AC126</f>
        <v>0</v>
      </c>
      <c r="AD126" s="37">
        <f>'[7]R-Existing'!AD126</f>
        <v>0</v>
      </c>
      <c r="AE126" s="47">
        <f>'[7]R-Existing'!AE126</f>
        <v>9.6699999999999994E-2</v>
      </c>
      <c r="AF126" s="37">
        <f>'[7]R-Existing'!AF126</f>
        <v>0</v>
      </c>
      <c r="AG126" s="37">
        <f>'[7]R-Existing'!AG126</f>
        <v>0</v>
      </c>
      <c r="AH126" s="37">
        <f>'[7]R-Existing'!AH126</f>
        <v>0</v>
      </c>
      <c r="AI126" s="37">
        <f>'[7]R-Existing'!AI126</f>
        <v>0</v>
      </c>
      <c r="AJ126" s="37">
        <f>'[7]R-Existing'!AJ126</f>
        <v>0</v>
      </c>
      <c r="AK126" s="37">
        <f>'[7]R-Existing'!AK126</f>
        <v>0</v>
      </c>
      <c r="AL126" s="37">
        <f>'[7]R-Existing'!AL126</f>
        <v>0</v>
      </c>
      <c r="AM126" s="37">
        <f>'[7]R-Existing'!AM126</f>
        <v>0</v>
      </c>
      <c r="AN126" s="37">
        <f>'[7]R-Existing'!AN126</f>
        <v>0</v>
      </c>
      <c r="AO126" s="37"/>
      <c r="AP126" s="37"/>
      <c r="AQ126" s="37"/>
      <c r="AR126" s="37"/>
    </row>
    <row r="127" spans="1:44" x14ac:dyDescent="0.2">
      <c r="A127" s="1">
        <f t="shared" si="4"/>
        <v>11</v>
      </c>
      <c r="B127" s="101">
        <f t="shared" si="3"/>
        <v>46721</v>
      </c>
      <c r="C127" s="37">
        <f>'[7]R-Existing'!C127</f>
        <v>0</v>
      </c>
      <c r="D127" s="37">
        <f>'[7]R-Existing'!D127</f>
        <v>1934854.6</v>
      </c>
      <c r="E127" s="37">
        <f>'[7]R-Existing'!E127</f>
        <v>0</v>
      </c>
      <c r="F127" s="37">
        <f>'[7]R-Existing'!F127</f>
        <v>0</v>
      </c>
      <c r="G127" s="37">
        <f>'[7]R-Existing'!G127</f>
        <v>0</v>
      </c>
      <c r="H127" s="37">
        <f>'[7]R-Existing'!H127</f>
        <v>0</v>
      </c>
      <c r="I127" s="37">
        <f>'[7]R-Existing'!I127</f>
        <v>0</v>
      </c>
      <c r="J127" s="37">
        <f>'[7]R-Existing'!J127</f>
        <v>0</v>
      </c>
      <c r="K127" s="37">
        <f>'[7]R-Existing'!K127</f>
        <v>0</v>
      </c>
      <c r="L127" s="37">
        <f>'[7]R-Existing'!L127</f>
        <v>0</v>
      </c>
      <c r="M127" s="37">
        <f>'[7]R-Existing'!M127</f>
        <v>0</v>
      </c>
      <c r="N127" s="37">
        <f>'[7]R-Existing'!N127</f>
        <v>0</v>
      </c>
      <c r="O127" s="37">
        <f>'[7]R-Existing'!O127</f>
        <v>0</v>
      </c>
      <c r="P127" s="37">
        <f>'[7]R-Existing'!P127</f>
        <v>0</v>
      </c>
      <c r="Q127" s="37">
        <f>'[7]R-Existing'!Q127</f>
        <v>0</v>
      </c>
      <c r="R127" s="37">
        <f>'[7]R-Existing'!R127</f>
        <v>0</v>
      </c>
      <c r="S127" s="37">
        <f>'[7]R-Existing'!S127</f>
        <v>0</v>
      </c>
      <c r="T127" s="37">
        <f>'[7]R-Existing'!T127</f>
        <v>0</v>
      </c>
      <c r="U127" s="37">
        <f>'[7]R-Existing'!U127</f>
        <v>1</v>
      </c>
      <c r="V127" s="37">
        <f>'[7]R-Existing'!V127</f>
        <v>0</v>
      </c>
      <c r="W127" s="37">
        <f>'[7]R-Existing'!W127</f>
        <v>0</v>
      </c>
      <c r="X127" s="37">
        <f>'[7]R-Existing'!X127</f>
        <v>209</v>
      </c>
      <c r="Y127" s="37">
        <f>'[7]R-Existing'!Y127</f>
        <v>0</v>
      </c>
      <c r="Z127" s="37">
        <f>'[7]R-Existing'!Z127</f>
        <v>0</v>
      </c>
      <c r="AA127" s="37">
        <f>'[7]R-Existing'!AA127</f>
        <v>0</v>
      </c>
      <c r="AB127" s="37">
        <f>'[7]R-Existing'!AB127</f>
        <v>0</v>
      </c>
      <c r="AC127" s="37">
        <f>'[7]R-Existing'!AC127</f>
        <v>0</v>
      </c>
      <c r="AD127" s="37">
        <f>'[7]R-Existing'!AD127</f>
        <v>0</v>
      </c>
      <c r="AE127" s="47">
        <f>'[7]R-Existing'!AE127</f>
        <v>9.6699999999999994E-2</v>
      </c>
      <c r="AF127" s="37">
        <f>'[7]R-Existing'!AF127</f>
        <v>0</v>
      </c>
      <c r="AG127" s="37">
        <f>'[7]R-Existing'!AG127</f>
        <v>0</v>
      </c>
      <c r="AH127" s="37">
        <f>'[7]R-Existing'!AH127</f>
        <v>0</v>
      </c>
      <c r="AI127" s="37">
        <f>'[7]R-Existing'!AI127</f>
        <v>0</v>
      </c>
      <c r="AJ127" s="37">
        <f>'[7]R-Existing'!AJ127</f>
        <v>0</v>
      </c>
      <c r="AK127" s="37">
        <f>'[7]R-Existing'!AK127</f>
        <v>0</v>
      </c>
      <c r="AL127" s="37">
        <f>'[7]R-Existing'!AL127</f>
        <v>0</v>
      </c>
      <c r="AM127" s="37">
        <f>'[7]R-Existing'!AM127</f>
        <v>0</v>
      </c>
      <c r="AN127" s="37">
        <f>'[7]R-Existing'!AN127</f>
        <v>0</v>
      </c>
      <c r="AO127" s="37"/>
      <c r="AP127" s="37"/>
      <c r="AQ127" s="37"/>
      <c r="AR127" s="37"/>
    </row>
    <row r="128" spans="1:44" x14ac:dyDescent="0.2">
      <c r="A128" s="1">
        <f t="shared" si="4"/>
        <v>12</v>
      </c>
      <c r="B128" s="101">
        <f t="shared" si="3"/>
        <v>46752</v>
      </c>
      <c r="C128" s="37">
        <f>'[7]R-Existing'!C128</f>
        <v>0</v>
      </c>
      <c r="D128" s="37">
        <f>'[7]R-Existing'!D128</f>
        <v>1934854.6</v>
      </c>
      <c r="E128" s="37">
        <f>'[7]R-Existing'!E128</f>
        <v>0</v>
      </c>
      <c r="F128" s="37">
        <f>'[7]R-Existing'!F128</f>
        <v>0</v>
      </c>
      <c r="G128" s="37">
        <f>'[7]R-Existing'!G128</f>
        <v>0</v>
      </c>
      <c r="H128" s="37">
        <f>'[7]R-Existing'!H128</f>
        <v>0</v>
      </c>
      <c r="I128" s="37">
        <f>'[7]R-Existing'!I128</f>
        <v>0</v>
      </c>
      <c r="J128" s="37">
        <f>'[7]R-Existing'!J128</f>
        <v>0</v>
      </c>
      <c r="K128" s="37">
        <f>'[7]R-Existing'!K128</f>
        <v>0</v>
      </c>
      <c r="L128" s="37">
        <f>'[7]R-Existing'!L128</f>
        <v>0</v>
      </c>
      <c r="M128" s="37">
        <f>'[7]R-Existing'!M128</f>
        <v>0</v>
      </c>
      <c r="N128" s="37">
        <f>'[7]R-Existing'!N128</f>
        <v>0</v>
      </c>
      <c r="O128" s="37">
        <f>'[7]R-Existing'!O128</f>
        <v>0</v>
      </c>
      <c r="P128" s="37">
        <f>'[7]R-Existing'!P128</f>
        <v>0</v>
      </c>
      <c r="Q128" s="37">
        <f>'[7]R-Existing'!Q128</f>
        <v>0</v>
      </c>
      <c r="R128" s="37">
        <f>'[7]R-Existing'!R128</f>
        <v>0</v>
      </c>
      <c r="S128" s="37">
        <f>'[7]R-Existing'!S128</f>
        <v>0</v>
      </c>
      <c r="T128" s="37">
        <f>'[7]R-Existing'!T128</f>
        <v>0</v>
      </c>
      <c r="U128" s="37">
        <f>'[7]R-Existing'!U128</f>
        <v>1</v>
      </c>
      <c r="V128" s="37">
        <f>'[7]R-Existing'!V128</f>
        <v>0</v>
      </c>
      <c r="W128" s="37">
        <f>'[7]R-Existing'!W128</f>
        <v>0</v>
      </c>
      <c r="X128" s="37">
        <f>'[7]R-Existing'!X128</f>
        <v>209</v>
      </c>
      <c r="Y128" s="37">
        <f>'[7]R-Existing'!Y128</f>
        <v>0</v>
      </c>
      <c r="Z128" s="37">
        <f>'[7]R-Existing'!Z128</f>
        <v>0</v>
      </c>
      <c r="AA128" s="37">
        <f>'[7]R-Existing'!AA128</f>
        <v>0</v>
      </c>
      <c r="AB128" s="37">
        <f>'[7]R-Existing'!AB128</f>
        <v>0</v>
      </c>
      <c r="AC128" s="37">
        <f>'[7]R-Existing'!AC128</f>
        <v>0</v>
      </c>
      <c r="AD128" s="37">
        <f>'[7]R-Existing'!AD128</f>
        <v>0</v>
      </c>
      <c r="AE128" s="47">
        <f>'[7]R-Existing'!AE128</f>
        <v>9.6699999999999994E-2</v>
      </c>
      <c r="AF128" s="37">
        <f>'[7]R-Existing'!AF128</f>
        <v>0</v>
      </c>
      <c r="AG128" s="37">
        <f>'[7]R-Existing'!AG128</f>
        <v>0</v>
      </c>
      <c r="AH128" s="37">
        <f>'[7]R-Existing'!AH128</f>
        <v>0</v>
      </c>
      <c r="AI128" s="37">
        <f>'[7]R-Existing'!AI128</f>
        <v>0</v>
      </c>
      <c r="AJ128" s="37">
        <f>'[7]R-Existing'!AJ128</f>
        <v>0</v>
      </c>
      <c r="AK128" s="37">
        <f>'[7]R-Existing'!AK128</f>
        <v>0</v>
      </c>
      <c r="AL128" s="37">
        <f>'[7]R-Existing'!AL128</f>
        <v>0</v>
      </c>
      <c r="AM128" s="37">
        <f>'[7]R-Existing'!AM128</f>
        <v>0</v>
      </c>
      <c r="AN128" s="37">
        <f>'[7]R-Existing'!AN128</f>
        <v>0</v>
      </c>
      <c r="AO128" s="37"/>
      <c r="AP128" s="37"/>
      <c r="AQ128" s="37"/>
      <c r="AR128" s="37"/>
    </row>
    <row r="129" spans="1:44" x14ac:dyDescent="0.2">
      <c r="A129" s="1">
        <f t="shared" si="4"/>
        <v>1</v>
      </c>
      <c r="B129" s="101">
        <f t="shared" si="3"/>
        <v>46783</v>
      </c>
      <c r="C129" s="37">
        <f>'[7]R-Existing'!C129</f>
        <v>0</v>
      </c>
      <c r="D129" s="37">
        <f>'[7]R-Existing'!D129</f>
        <v>1934854.6</v>
      </c>
      <c r="E129" s="37">
        <f>'[7]R-Existing'!E129</f>
        <v>0</v>
      </c>
      <c r="F129" s="37">
        <f>'[7]R-Existing'!F129</f>
        <v>0</v>
      </c>
      <c r="G129" s="37">
        <f>'[7]R-Existing'!G129</f>
        <v>0</v>
      </c>
      <c r="H129" s="37">
        <f>'[7]R-Existing'!H129</f>
        <v>0</v>
      </c>
      <c r="I129" s="37">
        <f>'[7]R-Existing'!I129</f>
        <v>0</v>
      </c>
      <c r="J129" s="37">
        <f>'[7]R-Existing'!J129</f>
        <v>0</v>
      </c>
      <c r="K129" s="37">
        <f>'[7]R-Existing'!K129</f>
        <v>0</v>
      </c>
      <c r="L129" s="37">
        <f>'[7]R-Existing'!L129</f>
        <v>0</v>
      </c>
      <c r="M129" s="37">
        <f>'[7]R-Existing'!M129</f>
        <v>0</v>
      </c>
      <c r="N129" s="37">
        <f>'[7]R-Existing'!N129</f>
        <v>0</v>
      </c>
      <c r="O129" s="37">
        <f>'[7]R-Existing'!O129</f>
        <v>0</v>
      </c>
      <c r="P129" s="37">
        <f>'[7]R-Existing'!P129</f>
        <v>0</v>
      </c>
      <c r="Q129" s="37">
        <f>'[7]R-Existing'!Q129</f>
        <v>0</v>
      </c>
      <c r="R129" s="37">
        <f>'[7]R-Existing'!R129</f>
        <v>0</v>
      </c>
      <c r="S129" s="37">
        <f>'[7]R-Existing'!S129</f>
        <v>0</v>
      </c>
      <c r="T129" s="37">
        <f>'[7]R-Existing'!T129</f>
        <v>0</v>
      </c>
      <c r="U129" s="37">
        <f>'[7]R-Existing'!U129</f>
        <v>1</v>
      </c>
      <c r="V129" s="37">
        <f>'[7]R-Existing'!V129</f>
        <v>0</v>
      </c>
      <c r="W129" s="37">
        <f>'[7]R-Existing'!W129</f>
        <v>0</v>
      </c>
      <c r="X129" s="37">
        <f>'[7]R-Existing'!X129</f>
        <v>209</v>
      </c>
      <c r="Y129" s="37">
        <f>'[7]R-Existing'!Y129</f>
        <v>0</v>
      </c>
      <c r="Z129" s="37">
        <f>'[7]R-Existing'!Z129</f>
        <v>0</v>
      </c>
      <c r="AA129" s="37">
        <f>'[7]R-Existing'!AA129</f>
        <v>0</v>
      </c>
      <c r="AB129" s="37">
        <f>'[7]R-Existing'!AB129</f>
        <v>0</v>
      </c>
      <c r="AC129" s="37">
        <f>'[7]R-Existing'!AC129</f>
        <v>0</v>
      </c>
      <c r="AD129" s="37">
        <f>'[7]R-Existing'!AD129</f>
        <v>0</v>
      </c>
      <c r="AE129" s="47">
        <f>'[7]R-Existing'!AE129</f>
        <v>9.6699999999999994E-2</v>
      </c>
      <c r="AF129" s="37">
        <f>'[7]R-Existing'!AF129</f>
        <v>0</v>
      </c>
      <c r="AG129" s="37">
        <f>'[7]R-Existing'!AG129</f>
        <v>0</v>
      </c>
      <c r="AH129" s="37">
        <f>'[7]R-Existing'!AH129</f>
        <v>0</v>
      </c>
      <c r="AI129" s="37">
        <f>'[7]R-Existing'!AI129</f>
        <v>0</v>
      </c>
      <c r="AJ129" s="37">
        <f>'[7]R-Existing'!AJ129</f>
        <v>0</v>
      </c>
      <c r="AK129" s="37">
        <f>'[7]R-Existing'!AK129</f>
        <v>0</v>
      </c>
      <c r="AL129" s="37">
        <f>'[7]R-Existing'!AL129</f>
        <v>0</v>
      </c>
      <c r="AM129" s="37">
        <f>'[7]R-Existing'!AM129</f>
        <v>0</v>
      </c>
      <c r="AN129" s="37">
        <f>'[7]R-Existing'!AN129</f>
        <v>0</v>
      </c>
      <c r="AO129" s="37"/>
      <c r="AP129" s="37"/>
      <c r="AQ129" s="37"/>
      <c r="AR129" s="37"/>
    </row>
    <row r="130" spans="1:44" x14ac:dyDescent="0.2">
      <c r="A130" s="1">
        <f t="shared" si="4"/>
        <v>2</v>
      </c>
      <c r="B130" s="101">
        <f t="shared" si="3"/>
        <v>46812</v>
      </c>
      <c r="C130" s="37">
        <f>'[7]R-Existing'!C130</f>
        <v>0</v>
      </c>
      <c r="D130" s="37">
        <f>'[7]R-Existing'!D130</f>
        <v>1934854.6</v>
      </c>
      <c r="E130" s="37">
        <f>'[7]R-Existing'!E130</f>
        <v>0</v>
      </c>
      <c r="F130" s="37">
        <f>'[7]R-Existing'!F130</f>
        <v>0</v>
      </c>
      <c r="G130" s="37">
        <f>'[7]R-Existing'!G130</f>
        <v>0</v>
      </c>
      <c r="H130" s="37">
        <f>'[7]R-Existing'!H130</f>
        <v>0</v>
      </c>
      <c r="I130" s="37">
        <f>'[7]R-Existing'!I130</f>
        <v>0</v>
      </c>
      <c r="J130" s="37">
        <f>'[7]R-Existing'!J130</f>
        <v>0</v>
      </c>
      <c r="K130" s="37">
        <f>'[7]R-Existing'!K130</f>
        <v>0</v>
      </c>
      <c r="L130" s="37">
        <f>'[7]R-Existing'!L130</f>
        <v>0</v>
      </c>
      <c r="M130" s="37">
        <f>'[7]R-Existing'!M130</f>
        <v>0</v>
      </c>
      <c r="N130" s="37">
        <f>'[7]R-Existing'!N130</f>
        <v>0</v>
      </c>
      <c r="O130" s="37">
        <f>'[7]R-Existing'!O130</f>
        <v>0</v>
      </c>
      <c r="P130" s="37">
        <f>'[7]R-Existing'!P130</f>
        <v>0</v>
      </c>
      <c r="Q130" s="37">
        <f>'[7]R-Existing'!Q130</f>
        <v>0</v>
      </c>
      <c r="R130" s="37">
        <f>'[7]R-Existing'!R130</f>
        <v>0</v>
      </c>
      <c r="S130" s="37">
        <f>'[7]R-Existing'!S130</f>
        <v>0</v>
      </c>
      <c r="T130" s="37">
        <f>'[7]R-Existing'!T130</f>
        <v>0</v>
      </c>
      <c r="U130" s="37">
        <f>'[7]R-Existing'!U130</f>
        <v>1</v>
      </c>
      <c r="V130" s="37">
        <f>'[7]R-Existing'!V130</f>
        <v>0</v>
      </c>
      <c r="W130" s="37">
        <f>'[7]R-Existing'!W130</f>
        <v>0</v>
      </c>
      <c r="X130" s="37">
        <f>'[7]R-Existing'!X130</f>
        <v>209</v>
      </c>
      <c r="Y130" s="37">
        <f>'[7]R-Existing'!Y130</f>
        <v>0</v>
      </c>
      <c r="Z130" s="37">
        <f>'[7]R-Existing'!Z130</f>
        <v>0</v>
      </c>
      <c r="AA130" s="37">
        <f>'[7]R-Existing'!AA130</f>
        <v>0</v>
      </c>
      <c r="AB130" s="37">
        <f>'[7]R-Existing'!AB130</f>
        <v>0</v>
      </c>
      <c r="AC130" s="37">
        <f>'[7]R-Existing'!AC130</f>
        <v>0</v>
      </c>
      <c r="AD130" s="37">
        <f>'[7]R-Existing'!AD130</f>
        <v>0</v>
      </c>
      <c r="AE130" s="47">
        <f>'[7]R-Existing'!AE130</f>
        <v>9.6699999999999994E-2</v>
      </c>
      <c r="AF130" s="37">
        <f>'[7]R-Existing'!AF130</f>
        <v>0</v>
      </c>
      <c r="AG130" s="37">
        <f>'[7]R-Existing'!AG130</f>
        <v>0</v>
      </c>
      <c r="AH130" s="37">
        <f>'[7]R-Existing'!AH130</f>
        <v>0</v>
      </c>
      <c r="AI130" s="37">
        <f>'[7]R-Existing'!AI130</f>
        <v>0</v>
      </c>
      <c r="AJ130" s="37">
        <f>'[7]R-Existing'!AJ130</f>
        <v>0</v>
      </c>
      <c r="AK130" s="37">
        <f>'[7]R-Existing'!AK130</f>
        <v>0</v>
      </c>
      <c r="AL130" s="37">
        <f>'[7]R-Existing'!AL130</f>
        <v>0</v>
      </c>
      <c r="AM130" s="37">
        <f>'[7]R-Existing'!AM130</f>
        <v>0</v>
      </c>
      <c r="AN130" s="37">
        <f>'[7]R-Existing'!AN130</f>
        <v>0</v>
      </c>
      <c r="AO130" s="37"/>
      <c r="AP130" s="37"/>
      <c r="AQ130" s="37"/>
      <c r="AR130" s="37"/>
    </row>
    <row r="131" spans="1:44" x14ac:dyDescent="0.2">
      <c r="A131" s="1">
        <f t="shared" si="4"/>
        <v>3</v>
      </c>
      <c r="B131" s="101">
        <f t="shared" si="3"/>
        <v>46843</v>
      </c>
      <c r="C131" s="37">
        <f>'[7]R-Existing'!C131</f>
        <v>0</v>
      </c>
      <c r="D131" s="37">
        <f>'[7]R-Existing'!D131</f>
        <v>1934854.6</v>
      </c>
      <c r="E131" s="37">
        <f>'[7]R-Existing'!E131</f>
        <v>0</v>
      </c>
      <c r="F131" s="37">
        <f>'[7]R-Existing'!F131</f>
        <v>0</v>
      </c>
      <c r="G131" s="37">
        <f>'[7]R-Existing'!G131</f>
        <v>0</v>
      </c>
      <c r="H131" s="37">
        <f>'[7]R-Existing'!H131</f>
        <v>0</v>
      </c>
      <c r="I131" s="37">
        <f>'[7]R-Existing'!I131</f>
        <v>0</v>
      </c>
      <c r="J131" s="37">
        <f>'[7]R-Existing'!J131</f>
        <v>0</v>
      </c>
      <c r="K131" s="37">
        <f>'[7]R-Existing'!K131</f>
        <v>0</v>
      </c>
      <c r="L131" s="37">
        <f>'[7]R-Existing'!L131</f>
        <v>0</v>
      </c>
      <c r="M131" s="37">
        <f>'[7]R-Existing'!M131</f>
        <v>0</v>
      </c>
      <c r="N131" s="37">
        <f>'[7]R-Existing'!N131</f>
        <v>0</v>
      </c>
      <c r="O131" s="37">
        <f>'[7]R-Existing'!O131</f>
        <v>0</v>
      </c>
      <c r="P131" s="37">
        <f>'[7]R-Existing'!P131</f>
        <v>0</v>
      </c>
      <c r="Q131" s="37">
        <f>'[7]R-Existing'!Q131</f>
        <v>0</v>
      </c>
      <c r="R131" s="37">
        <f>'[7]R-Existing'!R131</f>
        <v>0</v>
      </c>
      <c r="S131" s="37">
        <f>'[7]R-Existing'!S131</f>
        <v>0</v>
      </c>
      <c r="T131" s="37">
        <f>'[7]R-Existing'!T131</f>
        <v>0</v>
      </c>
      <c r="U131" s="37">
        <f>'[7]R-Existing'!U131</f>
        <v>1</v>
      </c>
      <c r="V131" s="37">
        <f>'[7]R-Existing'!V131</f>
        <v>0</v>
      </c>
      <c r="W131" s="37">
        <f>'[7]R-Existing'!W131</f>
        <v>0</v>
      </c>
      <c r="X131" s="37">
        <f>'[7]R-Existing'!X131</f>
        <v>209</v>
      </c>
      <c r="Y131" s="37">
        <f>'[7]R-Existing'!Y131</f>
        <v>0</v>
      </c>
      <c r="Z131" s="37">
        <f>'[7]R-Existing'!Z131</f>
        <v>0</v>
      </c>
      <c r="AA131" s="37">
        <f>'[7]R-Existing'!AA131</f>
        <v>0</v>
      </c>
      <c r="AB131" s="37">
        <f>'[7]R-Existing'!AB131</f>
        <v>0</v>
      </c>
      <c r="AC131" s="37">
        <f>'[7]R-Existing'!AC131</f>
        <v>0</v>
      </c>
      <c r="AD131" s="37">
        <f>'[7]R-Existing'!AD131</f>
        <v>0</v>
      </c>
      <c r="AE131" s="47">
        <f>'[7]R-Existing'!AE131</f>
        <v>9.6699999999999994E-2</v>
      </c>
      <c r="AF131" s="37">
        <f>'[7]R-Existing'!AF131</f>
        <v>0</v>
      </c>
      <c r="AG131" s="37">
        <f>'[7]R-Existing'!AG131</f>
        <v>0</v>
      </c>
      <c r="AH131" s="37">
        <f>'[7]R-Existing'!AH131</f>
        <v>0</v>
      </c>
      <c r="AI131" s="37">
        <f>'[7]R-Existing'!AI131</f>
        <v>0</v>
      </c>
      <c r="AJ131" s="37">
        <f>'[7]R-Existing'!AJ131</f>
        <v>0</v>
      </c>
      <c r="AK131" s="37">
        <f>'[7]R-Existing'!AK131</f>
        <v>0</v>
      </c>
      <c r="AL131" s="37">
        <f>'[7]R-Existing'!AL131</f>
        <v>0</v>
      </c>
      <c r="AM131" s="37">
        <f>'[7]R-Existing'!AM131</f>
        <v>0</v>
      </c>
      <c r="AN131" s="37">
        <f>'[7]R-Existing'!AN131</f>
        <v>0</v>
      </c>
      <c r="AO131" s="37"/>
      <c r="AP131" s="37"/>
      <c r="AQ131" s="37"/>
      <c r="AR131" s="37"/>
    </row>
    <row r="132" spans="1:44" x14ac:dyDescent="0.2">
      <c r="A132" s="1">
        <f t="shared" si="4"/>
        <v>4</v>
      </c>
      <c r="B132" s="101">
        <f t="shared" si="3"/>
        <v>46873</v>
      </c>
      <c r="C132" s="37">
        <f>'[7]R-Existing'!C132</f>
        <v>0</v>
      </c>
      <c r="D132" s="37">
        <f>'[7]R-Existing'!D132</f>
        <v>1934854.6</v>
      </c>
      <c r="E132" s="37">
        <f>'[7]R-Existing'!E132</f>
        <v>0</v>
      </c>
      <c r="F132" s="37">
        <f>'[7]R-Existing'!F132</f>
        <v>0</v>
      </c>
      <c r="G132" s="37">
        <f>'[7]R-Existing'!G132</f>
        <v>0</v>
      </c>
      <c r="H132" s="37">
        <f>'[7]R-Existing'!H132</f>
        <v>0</v>
      </c>
      <c r="I132" s="37">
        <f>'[7]R-Existing'!I132</f>
        <v>0</v>
      </c>
      <c r="J132" s="37">
        <f>'[7]R-Existing'!J132</f>
        <v>0</v>
      </c>
      <c r="K132" s="37">
        <f>'[7]R-Existing'!K132</f>
        <v>0</v>
      </c>
      <c r="L132" s="37">
        <f>'[7]R-Existing'!L132</f>
        <v>0</v>
      </c>
      <c r="M132" s="37">
        <f>'[7]R-Existing'!M132</f>
        <v>0</v>
      </c>
      <c r="N132" s="37">
        <f>'[7]R-Existing'!N132</f>
        <v>0</v>
      </c>
      <c r="O132" s="37">
        <f>'[7]R-Existing'!O132</f>
        <v>0</v>
      </c>
      <c r="P132" s="37">
        <f>'[7]R-Existing'!P132</f>
        <v>0</v>
      </c>
      <c r="Q132" s="37">
        <f>'[7]R-Existing'!Q132</f>
        <v>0</v>
      </c>
      <c r="R132" s="37">
        <f>'[7]R-Existing'!R132</f>
        <v>0</v>
      </c>
      <c r="S132" s="37">
        <f>'[7]R-Existing'!S132</f>
        <v>0</v>
      </c>
      <c r="T132" s="37">
        <f>'[7]R-Existing'!T132</f>
        <v>0</v>
      </c>
      <c r="U132" s="37">
        <f>'[7]R-Existing'!U132</f>
        <v>1</v>
      </c>
      <c r="V132" s="37">
        <f>'[7]R-Existing'!V132</f>
        <v>0</v>
      </c>
      <c r="W132" s="37">
        <f>'[7]R-Existing'!W132</f>
        <v>0</v>
      </c>
      <c r="X132" s="37">
        <f>'[7]R-Existing'!X132</f>
        <v>209</v>
      </c>
      <c r="Y132" s="37">
        <f>'[7]R-Existing'!Y132</f>
        <v>0</v>
      </c>
      <c r="Z132" s="37">
        <f>'[7]R-Existing'!Z132</f>
        <v>0</v>
      </c>
      <c r="AA132" s="37">
        <f>'[7]R-Existing'!AA132</f>
        <v>0</v>
      </c>
      <c r="AB132" s="37">
        <f>'[7]R-Existing'!AB132</f>
        <v>0</v>
      </c>
      <c r="AC132" s="37">
        <f>'[7]R-Existing'!AC132</f>
        <v>0</v>
      </c>
      <c r="AD132" s="37">
        <f>'[7]R-Existing'!AD132</f>
        <v>0</v>
      </c>
      <c r="AE132" s="47">
        <f>'[7]R-Existing'!AE132</f>
        <v>9.6699999999999994E-2</v>
      </c>
      <c r="AF132" s="37">
        <f>'[7]R-Existing'!AF132</f>
        <v>0</v>
      </c>
      <c r="AG132" s="37">
        <f>'[7]R-Existing'!AG132</f>
        <v>0</v>
      </c>
      <c r="AH132" s="37">
        <f>'[7]R-Existing'!AH132</f>
        <v>0</v>
      </c>
      <c r="AI132" s="37">
        <f>'[7]R-Existing'!AI132</f>
        <v>0</v>
      </c>
      <c r="AJ132" s="37">
        <f>'[7]R-Existing'!AJ132</f>
        <v>0</v>
      </c>
      <c r="AK132" s="37">
        <f>'[7]R-Existing'!AK132</f>
        <v>0</v>
      </c>
      <c r="AL132" s="37">
        <f>'[7]R-Existing'!AL132</f>
        <v>0</v>
      </c>
      <c r="AM132" s="37">
        <f>'[7]R-Existing'!AM132</f>
        <v>0</v>
      </c>
      <c r="AN132" s="37">
        <f>'[7]R-Existing'!AN132</f>
        <v>0</v>
      </c>
      <c r="AO132" s="37"/>
      <c r="AP132" s="37"/>
      <c r="AQ132" s="37"/>
      <c r="AR132" s="37"/>
    </row>
    <row r="133" spans="1:44" x14ac:dyDescent="0.2">
      <c r="A133" s="1">
        <f t="shared" si="4"/>
        <v>5</v>
      </c>
      <c r="B133" s="101">
        <f t="shared" si="3"/>
        <v>46904</v>
      </c>
      <c r="C133" s="37">
        <f>'[7]R-Existing'!C133</f>
        <v>0</v>
      </c>
      <c r="D133" s="37">
        <f>'[7]R-Existing'!D133</f>
        <v>1934854.6</v>
      </c>
      <c r="E133" s="37">
        <f>'[7]R-Existing'!E133</f>
        <v>0</v>
      </c>
      <c r="F133" s="37">
        <f>'[7]R-Existing'!F133</f>
        <v>0</v>
      </c>
      <c r="G133" s="37">
        <f>'[7]R-Existing'!G133</f>
        <v>0</v>
      </c>
      <c r="H133" s="37">
        <f>'[7]R-Existing'!H133</f>
        <v>0</v>
      </c>
      <c r="I133" s="37">
        <f>'[7]R-Existing'!I133</f>
        <v>0</v>
      </c>
      <c r="J133" s="37">
        <f>'[7]R-Existing'!J133</f>
        <v>0</v>
      </c>
      <c r="K133" s="37">
        <f>'[7]R-Existing'!K133</f>
        <v>0</v>
      </c>
      <c r="L133" s="37">
        <f>'[7]R-Existing'!L133</f>
        <v>0</v>
      </c>
      <c r="M133" s="37">
        <f>'[7]R-Existing'!M133</f>
        <v>0</v>
      </c>
      <c r="N133" s="37">
        <f>'[7]R-Existing'!N133</f>
        <v>0</v>
      </c>
      <c r="O133" s="37">
        <f>'[7]R-Existing'!O133</f>
        <v>0</v>
      </c>
      <c r="P133" s="37">
        <f>'[7]R-Existing'!P133</f>
        <v>0</v>
      </c>
      <c r="Q133" s="37">
        <f>'[7]R-Existing'!Q133</f>
        <v>0</v>
      </c>
      <c r="R133" s="37">
        <f>'[7]R-Existing'!R133</f>
        <v>0</v>
      </c>
      <c r="S133" s="37">
        <f>'[7]R-Existing'!S133</f>
        <v>0</v>
      </c>
      <c r="T133" s="37">
        <f>'[7]R-Existing'!T133</f>
        <v>0</v>
      </c>
      <c r="U133" s="37">
        <f>'[7]R-Existing'!U133</f>
        <v>1</v>
      </c>
      <c r="V133" s="37">
        <f>'[7]R-Existing'!V133</f>
        <v>0</v>
      </c>
      <c r="W133" s="37">
        <f>'[7]R-Existing'!W133</f>
        <v>0</v>
      </c>
      <c r="X133" s="37">
        <f>'[7]R-Existing'!X133</f>
        <v>209</v>
      </c>
      <c r="Y133" s="37">
        <f>'[7]R-Existing'!Y133</f>
        <v>0</v>
      </c>
      <c r="Z133" s="37">
        <f>'[7]R-Existing'!Z133</f>
        <v>0</v>
      </c>
      <c r="AA133" s="37">
        <f>'[7]R-Existing'!AA133</f>
        <v>0</v>
      </c>
      <c r="AB133" s="37">
        <f>'[7]R-Existing'!AB133</f>
        <v>0</v>
      </c>
      <c r="AC133" s="37">
        <f>'[7]R-Existing'!AC133</f>
        <v>0</v>
      </c>
      <c r="AD133" s="37">
        <f>'[7]R-Existing'!AD133</f>
        <v>0</v>
      </c>
      <c r="AE133" s="47">
        <f>'[7]R-Existing'!AE133</f>
        <v>9.6699999999999994E-2</v>
      </c>
      <c r="AF133" s="37">
        <f>'[7]R-Existing'!AF133</f>
        <v>0</v>
      </c>
      <c r="AG133" s="37">
        <f>'[7]R-Existing'!AG133</f>
        <v>0</v>
      </c>
      <c r="AH133" s="37">
        <f>'[7]R-Existing'!AH133</f>
        <v>0</v>
      </c>
      <c r="AI133" s="37">
        <f>'[7]R-Existing'!AI133</f>
        <v>0</v>
      </c>
      <c r="AJ133" s="37">
        <f>'[7]R-Existing'!AJ133</f>
        <v>0</v>
      </c>
      <c r="AK133" s="37">
        <f>'[7]R-Existing'!AK133</f>
        <v>0</v>
      </c>
      <c r="AL133" s="37">
        <f>'[7]R-Existing'!AL133</f>
        <v>0</v>
      </c>
      <c r="AM133" s="37">
        <f>'[7]R-Existing'!AM133</f>
        <v>0</v>
      </c>
      <c r="AN133" s="37">
        <f>'[7]R-Existing'!AN133</f>
        <v>0</v>
      </c>
      <c r="AO133" s="37"/>
      <c r="AP133" s="37"/>
      <c r="AQ133" s="37"/>
      <c r="AR133" s="37"/>
    </row>
    <row r="134" spans="1:44" x14ac:dyDescent="0.2">
      <c r="A134" s="1">
        <f t="shared" si="4"/>
        <v>6</v>
      </c>
      <c r="B134" s="101">
        <f t="shared" si="3"/>
        <v>46934</v>
      </c>
      <c r="C134" s="37">
        <f>'[7]R-Existing'!C134</f>
        <v>0</v>
      </c>
      <c r="D134" s="37">
        <f>'[7]R-Existing'!D134</f>
        <v>1934854.6</v>
      </c>
      <c r="E134" s="37">
        <f>'[7]R-Existing'!E134</f>
        <v>0</v>
      </c>
      <c r="F134" s="37">
        <f>'[7]R-Existing'!F134</f>
        <v>0</v>
      </c>
      <c r="G134" s="37">
        <f>'[7]R-Existing'!G134</f>
        <v>0</v>
      </c>
      <c r="H134" s="37">
        <f>'[7]R-Existing'!H134</f>
        <v>0</v>
      </c>
      <c r="I134" s="37">
        <f>'[7]R-Existing'!I134</f>
        <v>0</v>
      </c>
      <c r="J134" s="37">
        <f>'[7]R-Existing'!J134</f>
        <v>0</v>
      </c>
      <c r="K134" s="37">
        <f>'[7]R-Existing'!K134</f>
        <v>0</v>
      </c>
      <c r="L134" s="37">
        <f>'[7]R-Existing'!L134</f>
        <v>0</v>
      </c>
      <c r="M134" s="37">
        <f>'[7]R-Existing'!M134</f>
        <v>0</v>
      </c>
      <c r="N134" s="37">
        <f>'[7]R-Existing'!N134</f>
        <v>0</v>
      </c>
      <c r="O134" s="37">
        <f>'[7]R-Existing'!O134</f>
        <v>0</v>
      </c>
      <c r="P134" s="37">
        <f>'[7]R-Existing'!P134</f>
        <v>0</v>
      </c>
      <c r="Q134" s="37">
        <f>'[7]R-Existing'!Q134</f>
        <v>0</v>
      </c>
      <c r="R134" s="37">
        <f>'[7]R-Existing'!R134</f>
        <v>0</v>
      </c>
      <c r="S134" s="37">
        <f>'[7]R-Existing'!S134</f>
        <v>0</v>
      </c>
      <c r="T134" s="37">
        <f>'[7]R-Existing'!T134</f>
        <v>0</v>
      </c>
      <c r="U134" s="37">
        <f>'[7]R-Existing'!U134</f>
        <v>1</v>
      </c>
      <c r="V134" s="37">
        <f>'[7]R-Existing'!V134</f>
        <v>0</v>
      </c>
      <c r="W134" s="37">
        <f>'[7]R-Existing'!W134</f>
        <v>0</v>
      </c>
      <c r="X134" s="37">
        <f>'[7]R-Existing'!X134</f>
        <v>209</v>
      </c>
      <c r="Y134" s="37">
        <f>'[7]R-Existing'!Y134</f>
        <v>0</v>
      </c>
      <c r="Z134" s="37">
        <f>'[7]R-Existing'!Z134</f>
        <v>0</v>
      </c>
      <c r="AA134" s="37">
        <f>'[7]R-Existing'!AA134</f>
        <v>0</v>
      </c>
      <c r="AB134" s="37">
        <f>'[7]R-Existing'!AB134</f>
        <v>0</v>
      </c>
      <c r="AC134" s="37">
        <f>'[7]R-Existing'!AC134</f>
        <v>0</v>
      </c>
      <c r="AD134" s="37">
        <f>'[7]R-Existing'!AD134</f>
        <v>0</v>
      </c>
      <c r="AE134" s="47">
        <f>'[7]R-Existing'!AE134</f>
        <v>9.6699999999999994E-2</v>
      </c>
      <c r="AF134" s="37">
        <f>'[7]R-Existing'!AF134</f>
        <v>0</v>
      </c>
      <c r="AG134" s="37">
        <f>'[7]R-Existing'!AG134</f>
        <v>0</v>
      </c>
      <c r="AH134" s="37">
        <f>'[7]R-Existing'!AH134</f>
        <v>0</v>
      </c>
      <c r="AI134" s="37">
        <f>'[7]R-Existing'!AI134</f>
        <v>0</v>
      </c>
      <c r="AJ134" s="37">
        <f>'[7]R-Existing'!AJ134</f>
        <v>0</v>
      </c>
      <c r="AK134" s="37">
        <f>'[7]R-Existing'!AK134</f>
        <v>0</v>
      </c>
      <c r="AL134" s="37">
        <f>'[7]R-Existing'!AL134</f>
        <v>0</v>
      </c>
      <c r="AM134" s="37">
        <f>'[7]R-Existing'!AM134</f>
        <v>0</v>
      </c>
      <c r="AN134" s="37">
        <f>'[7]R-Existing'!AN134</f>
        <v>0</v>
      </c>
      <c r="AO134" s="37"/>
      <c r="AP134" s="37"/>
      <c r="AQ134" s="37"/>
      <c r="AR134" s="37"/>
    </row>
    <row r="135" spans="1:44" x14ac:dyDescent="0.2">
      <c r="A135" s="1">
        <f t="shared" si="4"/>
        <v>7</v>
      </c>
      <c r="B135" s="101">
        <f t="shared" si="3"/>
        <v>46965</v>
      </c>
      <c r="C135" s="37">
        <f>'[7]R-Existing'!C135</f>
        <v>0</v>
      </c>
      <c r="D135" s="37">
        <f>'[7]R-Existing'!D135</f>
        <v>1934854.6</v>
      </c>
      <c r="E135" s="37">
        <f>'[7]R-Existing'!E135</f>
        <v>0</v>
      </c>
      <c r="F135" s="37">
        <f>'[7]R-Existing'!F135</f>
        <v>0</v>
      </c>
      <c r="G135" s="37">
        <f>'[7]R-Existing'!G135</f>
        <v>0</v>
      </c>
      <c r="H135" s="37">
        <f>'[7]R-Existing'!H135</f>
        <v>0</v>
      </c>
      <c r="I135" s="37">
        <f>'[7]R-Existing'!I135</f>
        <v>0</v>
      </c>
      <c r="J135" s="37">
        <f>'[7]R-Existing'!J135</f>
        <v>0</v>
      </c>
      <c r="K135" s="37">
        <f>'[7]R-Existing'!K135</f>
        <v>0</v>
      </c>
      <c r="L135" s="37">
        <f>'[7]R-Existing'!L135</f>
        <v>0</v>
      </c>
      <c r="M135" s="37">
        <f>'[7]R-Existing'!M135</f>
        <v>0</v>
      </c>
      <c r="N135" s="37">
        <f>'[7]R-Existing'!N135</f>
        <v>0</v>
      </c>
      <c r="O135" s="37">
        <f>'[7]R-Existing'!O135</f>
        <v>0</v>
      </c>
      <c r="P135" s="37">
        <f>'[7]R-Existing'!P135</f>
        <v>0</v>
      </c>
      <c r="Q135" s="37">
        <f>'[7]R-Existing'!Q135</f>
        <v>0</v>
      </c>
      <c r="R135" s="37">
        <f>'[7]R-Existing'!R135</f>
        <v>0</v>
      </c>
      <c r="S135" s="37">
        <f>'[7]R-Existing'!S135</f>
        <v>0</v>
      </c>
      <c r="T135" s="37">
        <f>'[7]R-Existing'!T135</f>
        <v>0</v>
      </c>
      <c r="U135" s="37">
        <f>'[7]R-Existing'!U135</f>
        <v>1</v>
      </c>
      <c r="V135" s="37">
        <f>'[7]R-Existing'!V135</f>
        <v>0</v>
      </c>
      <c r="W135" s="37">
        <f>'[7]R-Existing'!W135</f>
        <v>0</v>
      </c>
      <c r="X135" s="37">
        <f>'[7]R-Existing'!X135</f>
        <v>209</v>
      </c>
      <c r="Y135" s="37">
        <f>'[7]R-Existing'!Y135</f>
        <v>0</v>
      </c>
      <c r="Z135" s="37">
        <f>'[7]R-Existing'!Z135</f>
        <v>0</v>
      </c>
      <c r="AA135" s="37">
        <f>'[7]R-Existing'!AA135</f>
        <v>0</v>
      </c>
      <c r="AB135" s="37">
        <f>'[7]R-Existing'!AB135</f>
        <v>0</v>
      </c>
      <c r="AC135" s="37">
        <f>'[7]R-Existing'!AC135</f>
        <v>0</v>
      </c>
      <c r="AD135" s="37">
        <f>'[7]R-Existing'!AD135</f>
        <v>0</v>
      </c>
      <c r="AE135" s="47">
        <f>'[7]R-Existing'!AE135</f>
        <v>9.6699999999999994E-2</v>
      </c>
      <c r="AF135" s="37">
        <f>'[7]R-Existing'!AF135</f>
        <v>0</v>
      </c>
      <c r="AG135" s="37">
        <f>'[7]R-Existing'!AG135</f>
        <v>0</v>
      </c>
      <c r="AH135" s="37">
        <f>'[7]R-Existing'!AH135</f>
        <v>0</v>
      </c>
      <c r="AI135" s="37">
        <f>'[7]R-Existing'!AI135</f>
        <v>0</v>
      </c>
      <c r="AJ135" s="37">
        <f>'[7]R-Existing'!AJ135</f>
        <v>0</v>
      </c>
      <c r="AK135" s="37">
        <f>'[7]R-Existing'!AK135</f>
        <v>0</v>
      </c>
      <c r="AL135" s="37">
        <f>'[7]R-Existing'!AL135</f>
        <v>0</v>
      </c>
      <c r="AM135" s="37">
        <f>'[7]R-Existing'!AM135</f>
        <v>0</v>
      </c>
      <c r="AN135" s="37">
        <f>'[7]R-Existing'!AN135</f>
        <v>0</v>
      </c>
      <c r="AO135" s="37"/>
      <c r="AP135" s="37"/>
      <c r="AQ135" s="37"/>
      <c r="AR135" s="37"/>
    </row>
    <row r="136" spans="1:44" x14ac:dyDescent="0.2">
      <c r="A136" s="1">
        <f t="shared" si="4"/>
        <v>8</v>
      </c>
      <c r="B136" s="101">
        <f t="shared" si="3"/>
        <v>46996</v>
      </c>
      <c r="C136" s="37">
        <f>'[7]R-Existing'!C136</f>
        <v>0</v>
      </c>
      <c r="D136" s="37">
        <f>'[7]R-Existing'!D136</f>
        <v>1934854.6</v>
      </c>
      <c r="E136" s="37">
        <f>'[7]R-Existing'!E136</f>
        <v>0</v>
      </c>
      <c r="F136" s="37">
        <f>'[7]R-Existing'!F136</f>
        <v>0</v>
      </c>
      <c r="G136" s="37">
        <f>'[7]R-Existing'!G136</f>
        <v>0</v>
      </c>
      <c r="H136" s="37">
        <f>'[7]R-Existing'!H136</f>
        <v>0</v>
      </c>
      <c r="I136" s="37">
        <f>'[7]R-Existing'!I136</f>
        <v>0</v>
      </c>
      <c r="J136" s="37">
        <f>'[7]R-Existing'!J136</f>
        <v>0</v>
      </c>
      <c r="K136" s="37">
        <f>'[7]R-Existing'!K136</f>
        <v>0</v>
      </c>
      <c r="L136" s="37">
        <f>'[7]R-Existing'!L136</f>
        <v>0</v>
      </c>
      <c r="M136" s="37">
        <f>'[7]R-Existing'!M136</f>
        <v>0</v>
      </c>
      <c r="N136" s="37">
        <f>'[7]R-Existing'!N136</f>
        <v>0</v>
      </c>
      <c r="O136" s="37">
        <f>'[7]R-Existing'!O136</f>
        <v>0</v>
      </c>
      <c r="P136" s="37">
        <f>'[7]R-Existing'!P136</f>
        <v>0</v>
      </c>
      <c r="Q136" s="37">
        <f>'[7]R-Existing'!Q136</f>
        <v>0</v>
      </c>
      <c r="R136" s="37">
        <f>'[7]R-Existing'!R136</f>
        <v>0</v>
      </c>
      <c r="S136" s="37">
        <f>'[7]R-Existing'!S136</f>
        <v>0</v>
      </c>
      <c r="T136" s="37">
        <f>'[7]R-Existing'!T136</f>
        <v>0</v>
      </c>
      <c r="U136" s="37">
        <f>'[7]R-Existing'!U136</f>
        <v>1</v>
      </c>
      <c r="V136" s="37">
        <f>'[7]R-Existing'!V136</f>
        <v>0</v>
      </c>
      <c r="W136" s="37">
        <f>'[7]R-Existing'!W136</f>
        <v>0</v>
      </c>
      <c r="X136" s="37">
        <f>'[7]R-Existing'!X136</f>
        <v>209</v>
      </c>
      <c r="Y136" s="37">
        <f>'[7]R-Existing'!Y136</f>
        <v>0</v>
      </c>
      <c r="Z136" s="37">
        <f>'[7]R-Existing'!Z136</f>
        <v>0</v>
      </c>
      <c r="AA136" s="37">
        <f>'[7]R-Existing'!AA136</f>
        <v>0</v>
      </c>
      <c r="AB136" s="37">
        <f>'[7]R-Existing'!AB136</f>
        <v>0</v>
      </c>
      <c r="AC136" s="37">
        <f>'[7]R-Existing'!AC136</f>
        <v>0</v>
      </c>
      <c r="AD136" s="37">
        <f>'[7]R-Existing'!AD136</f>
        <v>0</v>
      </c>
      <c r="AE136" s="47">
        <f>'[7]R-Existing'!AE136</f>
        <v>9.6699999999999994E-2</v>
      </c>
      <c r="AF136" s="37">
        <f>'[7]R-Existing'!AF136</f>
        <v>0</v>
      </c>
      <c r="AG136" s="37">
        <f>'[7]R-Existing'!AG136</f>
        <v>0</v>
      </c>
      <c r="AH136" s="37">
        <f>'[7]R-Existing'!AH136</f>
        <v>0</v>
      </c>
      <c r="AI136" s="37">
        <f>'[7]R-Existing'!AI136</f>
        <v>0</v>
      </c>
      <c r="AJ136" s="37">
        <f>'[7]R-Existing'!AJ136</f>
        <v>0</v>
      </c>
      <c r="AK136" s="37">
        <f>'[7]R-Existing'!AK136</f>
        <v>0</v>
      </c>
      <c r="AL136" s="37">
        <f>'[7]R-Existing'!AL136</f>
        <v>0</v>
      </c>
      <c r="AM136" s="37">
        <f>'[7]R-Existing'!AM136</f>
        <v>0</v>
      </c>
      <c r="AN136" s="37">
        <f>'[7]R-Existing'!AN136</f>
        <v>0</v>
      </c>
      <c r="AO136" s="37"/>
      <c r="AP136" s="37"/>
      <c r="AQ136" s="37"/>
      <c r="AR136" s="37"/>
    </row>
    <row r="137" spans="1:44" x14ac:dyDescent="0.2">
      <c r="A137" s="1">
        <f t="shared" si="4"/>
        <v>9</v>
      </c>
      <c r="B137" s="101">
        <f t="shared" si="3"/>
        <v>47026</v>
      </c>
      <c r="C137" s="37">
        <f>'[7]R-Existing'!C137</f>
        <v>0</v>
      </c>
      <c r="D137" s="37">
        <f>'[7]R-Existing'!D137</f>
        <v>1934854.6</v>
      </c>
      <c r="E137" s="37">
        <f>'[7]R-Existing'!E137</f>
        <v>0</v>
      </c>
      <c r="F137" s="37">
        <f>'[7]R-Existing'!F137</f>
        <v>0</v>
      </c>
      <c r="G137" s="37">
        <f>'[7]R-Existing'!G137</f>
        <v>0</v>
      </c>
      <c r="H137" s="37">
        <f>'[7]R-Existing'!H137</f>
        <v>0</v>
      </c>
      <c r="I137" s="37">
        <f>'[7]R-Existing'!I137</f>
        <v>0</v>
      </c>
      <c r="J137" s="37">
        <f>'[7]R-Existing'!J137</f>
        <v>0</v>
      </c>
      <c r="K137" s="37">
        <f>'[7]R-Existing'!K137</f>
        <v>0</v>
      </c>
      <c r="L137" s="37">
        <f>'[7]R-Existing'!L137</f>
        <v>0</v>
      </c>
      <c r="M137" s="37">
        <f>'[7]R-Existing'!M137</f>
        <v>0</v>
      </c>
      <c r="N137" s="37">
        <f>'[7]R-Existing'!N137</f>
        <v>0</v>
      </c>
      <c r="O137" s="37">
        <f>'[7]R-Existing'!O137</f>
        <v>0</v>
      </c>
      <c r="P137" s="37">
        <f>'[7]R-Existing'!P137</f>
        <v>0</v>
      </c>
      <c r="Q137" s="37">
        <f>'[7]R-Existing'!Q137</f>
        <v>0</v>
      </c>
      <c r="R137" s="37">
        <f>'[7]R-Existing'!R137</f>
        <v>0</v>
      </c>
      <c r="S137" s="37">
        <f>'[7]R-Existing'!S137</f>
        <v>0</v>
      </c>
      <c r="T137" s="37">
        <f>'[7]R-Existing'!T137</f>
        <v>0</v>
      </c>
      <c r="U137" s="37">
        <f>'[7]R-Existing'!U137</f>
        <v>1</v>
      </c>
      <c r="V137" s="37">
        <f>'[7]R-Existing'!V137</f>
        <v>0</v>
      </c>
      <c r="W137" s="37">
        <f>'[7]R-Existing'!W137</f>
        <v>0</v>
      </c>
      <c r="X137" s="37">
        <f>'[7]R-Existing'!X137</f>
        <v>209</v>
      </c>
      <c r="Y137" s="37">
        <f>'[7]R-Existing'!Y137</f>
        <v>0</v>
      </c>
      <c r="Z137" s="37">
        <f>'[7]R-Existing'!Z137</f>
        <v>0</v>
      </c>
      <c r="AA137" s="37">
        <f>'[7]R-Existing'!AA137</f>
        <v>0</v>
      </c>
      <c r="AB137" s="37">
        <f>'[7]R-Existing'!AB137</f>
        <v>0</v>
      </c>
      <c r="AC137" s="37">
        <f>'[7]R-Existing'!AC137</f>
        <v>0</v>
      </c>
      <c r="AD137" s="37">
        <f>'[7]R-Existing'!AD137</f>
        <v>0</v>
      </c>
      <c r="AE137" s="47">
        <f>'[7]R-Existing'!AE137</f>
        <v>9.6699999999999994E-2</v>
      </c>
      <c r="AF137" s="37">
        <f>'[7]R-Existing'!AF137</f>
        <v>0</v>
      </c>
      <c r="AG137" s="37">
        <f>'[7]R-Existing'!AG137</f>
        <v>0</v>
      </c>
      <c r="AH137" s="37">
        <f>'[7]R-Existing'!AH137</f>
        <v>0</v>
      </c>
      <c r="AI137" s="37">
        <f>'[7]R-Existing'!AI137</f>
        <v>0</v>
      </c>
      <c r="AJ137" s="37">
        <f>'[7]R-Existing'!AJ137</f>
        <v>0</v>
      </c>
      <c r="AK137" s="37">
        <f>'[7]R-Existing'!AK137</f>
        <v>0</v>
      </c>
      <c r="AL137" s="37">
        <f>'[7]R-Existing'!AL137</f>
        <v>0</v>
      </c>
      <c r="AM137" s="37">
        <f>'[7]R-Existing'!AM137</f>
        <v>0</v>
      </c>
      <c r="AN137" s="37">
        <f>'[7]R-Existing'!AN137</f>
        <v>0</v>
      </c>
      <c r="AO137" s="37"/>
      <c r="AP137" s="37"/>
      <c r="AQ137" s="37"/>
      <c r="AR137" s="37"/>
    </row>
    <row r="138" spans="1:44" x14ac:dyDescent="0.2">
      <c r="A138" s="1">
        <f t="shared" si="4"/>
        <v>10</v>
      </c>
      <c r="B138" s="101">
        <f t="shared" si="3"/>
        <v>47057</v>
      </c>
      <c r="C138" s="37">
        <f>'[7]R-Existing'!C138</f>
        <v>0</v>
      </c>
      <c r="D138" s="37">
        <f>'[7]R-Existing'!D138</f>
        <v>1934854.6</v>
      </c>
      <c r="E138" s="37">
        <f>'[7]R-Existing'!E138</f>
        <v>0</v>
      </c>
      <c r="F138" s="37">
        <f>'[7]R-Existing'!F138</f>
        <v>0</v>
      </c>
      <c r="G138" s="37">
        <f>'[7]R-Existing'!G138</f>
        <v>0</v>
      </c>
      <c r="H138" s="37">
        <f>'[7]R-Existing'!H138</f>
        <v>0</v>
      </c>
      <c r="I138" s="37">
        <f>'[7]R-Existing'!I138</f>
        <v>0</v>
      </c>
      <c r="J138" s="37">
        <f>'[7]R-Existing'!J138</f>
        <v>0</v>
      </c>
      <c r="K138" s="37">
        <f>'[7]R-Existing'!K138</f>
        <v>0</v>
      </c>
      <c r="L138" s="37">
        <f>'[7]R-Existing'!L138</f>
        <v>0</v>
      </c>
      <c r="M138" s="37">
        <f>'[7]R-Existing'!M138</f>
        <v>0</v>
      </c>
      <c r="N138" s="37">
        <f>'[7]R-Existing'!N138</f>
        <v>0</v>
      </c>
      <c r="O138" s="37">
        <f>'[7]R-Existing'!O138</f>
        <v>0</v>
      </c>
      <c r="P138" s="37">
        <f>'[7]R-Existing'!P138</f>
        <v>0</v>
      </c>
      <c r="Q138" s="37">
        <f>'[7]R-Existing'!Q138</f>
        <v>0</v>
      </c>
      <c r="R138" s="37">
        <f>'[7]R-Existing'!R138</f>
        <v>0</v>
      </c>
      <c r="S138" s="37">
        <f>'[7]R-Existing'!S138</f>
        <v>0</v>
      </c>
      <c r="T138" s="37">
        <f>'[7]R-Existing'!T138</f>
        <v>0</v>
      </c>
      <c r="U138" s="37">
        <f>'[7]R-Existing'!U138</f>
        <v>1</v>
      </c>
      <c r="V138" s="37">
        <f>'[7]R-Existing'!V138</f>
        <v>0</v>
      </c>
      <c r="W138" s="37">
        <f>'[7]R-Existing'!W138</f>
        <v>0</v>
      </c>
      <c r="X138" s="37">
        <f>'[7]R-Existing'!X138</f>
        <v>209</v>
      </c>
      <c r="Y138" s="37">
        <f>'[7]R-Existing'!Y138</f>
        <v>0</v>
      </c>
      <c r="Z138" s="37">
        <f>'[7]R-Existing'!Z138</f>
        <v>0</v>
      </c>
      <c r="AA138" s="37">
        <f>'[7]R-Existing'!AA138</f>
        <v>0</v>
      </c>
      <c r="AB138" s="37">
        <f>'[7]R-Existing'!AB138</f>
        <v>0</v>
      </c>
      <c r="AC138" s="37">
        <f>'[7]R-Existing'!AC138</f>
        <v>0</v>
      </c>
      <c r="AD138" s="37">
        <f>'[7]R-Existing'!AD138</f>
        <v>0</v>
      </c>
      <c r="AE138" s="47">
        <f>'[7]R-Existing'!AE138</f>
        <v>9.6699999999999994E-2</v>
      </c>
      <c r="AF138" s="37">
        <f>'[7]R-Existing'!AF138</f>
        <v>0</v>
      </c>
      <c r="AG138" s="37">
        <f>'[7]R-Existing'!AG138</f>
        <v>0</v>
      </c>
      <c r="AH138" s="37">
        <f>'[7]R-Existing'!AH138</f>
        <v>0</v>
      </c>
      <c r="AI138" s="37">
        <f>'[7]R-Existing'!AI138</f>
        <v>0</v>
      </c>
      <c r="AJ138" s="37">
        <f>'[7]R-Existing'!AJ138</f>
        <v>0</v>
      </c>
      <c r="AK138" s="37">
        <f>'[7]R-Existing'!AK138</f>
        <v>0</v>
      </c>
      <c r="AL138" s="37">
        <f>'[7]R-Existing'!AL138</f>
        <v>0</v>
      </c>
      <c r="AM138" s="37">
        <f>'[7]R-Existing'!AM138</f>
        <v>0</v>
      </c>
      <c r="AN138" s="37">
        <f>'[7]R-Existing'!AN138</f>
        <v>0</v>
      </c>
      <c r="AO138" s="37"/>
      <c r="AP138" s="37"/>
      <c r="AQ138" s="37"/>
      <c r="AR138" s="37"/>
    </row>
    <row r="139" spans="1:44" x14ac:dyDescent="0.2">
      <c r="A139" s="1">
        <f t="shared" si="4"/>
        <v>11</v>
      </c>
      <c r="B139" s="101">
        <f t="shared" si="3"/>
        <v>47087</v>
      </c>
      <c r="C139" s="37">
        <f>'[7]R-Existing'!C139</f>
        <v>0</v>
      </c>
      <c r="D139" s="37">
        <f>'[7]R-Existing'!D139</f>
        <v>1934854.6</v>
      </c>
      <c r="E139" s="37">
        <f>'[7]R-Existing'!E139</f>
        <v>0</v>
      </c>
      <c r="F139" s="37">
        <f>'[7]R-Existing'!F139</f>
        <v>0</v>
      </c>
      <c r="G139" s="37">
        <f>'[7]R-Existing'!G139</f>
        <v>0</v>
      </c>
      <c r="H139" s="37">
        <f>'[7]R-Existing'!H139</f>
        <v>0</v>
      </c>
      <c r="I139" s="37">
        <f>'[7]R-Existing'!I139</f>
        <v>0</v>
      </c>
      <c r="J139" s="37">
        <f>'[7]R-Existing'!J139</f>
        <v>0</v>
      </c>
      <c r="K139" s="37">
        <f>'[7]R-Existing'!K139</f>
        <v>0</v>
      </c>
      <c r="L139" s="37">
        <f>'[7]R-Existing'!L139</f>
        <v>0</v>
      </c>
      <c r="M139" s="37">
        <f>'[7]R-Existing'!M139</f>
        <v>0</v>
      </c>
      <c r="N139" s="37">
        <f>'[7]R-Existing'!N139</f>
        <v>0</v>
      </c>
      <c r="O139" s="37">
        <f>'[7]R-Existing'!O139</f>
        <v>0</v>
      </c>
      <c r="P139" s="37">
        <f>'[7]R-Existing'!P139</f>
        <v>0</v>
      </c>
      <c r="Q139" s="37">
        <f>'[7]R-Existing'!Q139</f>
        <v>0</v>
      </c>
      <c r="R139" s="37">
        <f>'[7]R-Existing'!R139</f>
        <v>0</v>
      </c>
      <c r="S139" s="37">
        <f>'[7]R-Existing'!S139</f>
        <v>0</v>
      </c>
      <c r="T139" s="37">
        <f>'[7]R-Existing'!T139</f>
        <v>0</v>
      </c>
      <c r="U139" s="37">
        <f>'[7]R-Existing'!U139</f>
        <v>1</v>
      </c>
      <c r="V139" s="37">
        <f>'[7]R-Existing'!V139</f>
        <v>0</v>
      </c>
      <c r="W139" s="37">
        <f>'[7]R-Existing'!W139</f>
        <v>0</v>
      </c>
      <c r="X139" s="37">
        <f>'[7]R-Existing'!X139</f>
        <v>209</v>
      </c>
      <c r="Y139" s="37">
        <f>'[7]R-Existing'!Y139</f>
        <v>0</v>
      </c>
      <c r="Z139" s="37">
        <f>'[7]R-Existing'!Z139</f>
        <v>0</v>
      </c>
      <c r="AA139" s="37">
        <f>'[7]R-Existing'!AA139</f>
        <v>0</v>
      </c>
      <c r="AB139" s="37">
        <f>'[7]R-Existing'!AB139</f>
        <v>0</v>
      </c>
      <c r="AC139" s="37">
        <f>'[7]R-Existing'!AC139</f>
        <v>0</v>
      </c>
      <c r="AD139" s="37">
        <f>'[7]R-Existing'!AD139</f>
        <v>0</v>
      </c>
      <c r="AE139" s="47">
        <f>'[7]R-Existing'!AE139</f>
        <v>9.6699999999999994E-2</v>
      </c>
      <c r="AF139" s="37">
        <f>'[7]R-Existing'!AF139</f>
        <v>0</v>
      </c>
      <c r="AG139" s="37">
        <f>'[7]R-Existing'!AG139</f>
        <v>0</v>
      </c>
      <c r="AH139" s="37">
        <f>'[7]R-Existing'!AH139</f>
        <v>0</v>
      </c>
      <c r="AI139" s="37">
        <f>'[7]R-Existing'!AI139</f>
        <v>0</v>
      </c>
      <c r="AJ139" s="37">
        <f>'[7]R-Existing'!AJ139</f>
        <v>0</v>
      </c>
      <c r="AK139" s="37">
        <f>'[7]R-Existing'!AK139</f>
        <v>0</v>
      </c>
      <c r="AL139" s="37">
        <f>'[7]R-Existing'!AL139</f>
        <v>0</v>
      </c>
      <c r="AM139" s="37">
        <f>'[7]R-Existing'!AM139</f>
        <v>0</v>
      </c>
      <c r="AN139" s="37">
        <f>'[7]R-Existing'!AN139</f>
        <v>0</v>
      </c>
      <c r="AO139" s="37"/>
      <c r="AP139" s="37"/>
      <c r="AQ139" s="37"/>
      <c r="AR139" s="37"/>
    </row>
    <row r="140" spans="1:44" x14ac:dyDescent="0.2">
      <c r="A140" s="1">
        <f t="shared" si="4"/>
        <v>12</v>
      </c>
      <c r="B140" s="101">
        <f t="shared" si="3"/>
        <v>47118</v>
      </c>
      <c r="C140" s="37">
        <f>'[7]R-Existing'!C140</f>
        <v>0</v>
      </c>
      <c r="D140" s="37">
        <f>'[7]R-Existing'!D140</f>
        <v>1934854.6</v>
      </c>
      <c r="E140" s="37">
        <f>'[7]R-Existing'!E140</f>
        <v>0</v>
      </c>
      <c r="F140" s="37">
        <f>'[7]R-Existing'!F140</f>
        <v>0</v>
      </c>
      <c r="G140" s="37">
        <f>'[7]R-Existing'!G140</f>
        <v>0</v>
      </c>
      <c r="H140" s="37">
        <f>'[7]R-Existing'!H140</f>
        <v>0</v>
      </c>
      <c r="I140" s="37">
        <f>'[7]R-Existing'!I140</f>
        <v>0</v>
      </c>
      <c r="J140" s="37">
        <f>'[7]R-Existing'!J140</f>
        <v>0</v>
      </c>
      <c r="K140" s="37">
        <f>'[7]R-Existing'!K140</f>
        <v>0</v>
      </c>
      <c r="L140" s="37">
        <f>'[7]R-Existing'!L140</f>
        <v>0</v>
      </c>
      <c r="M140" s="37">
        <f>'[7]R-Existing'!M140</f>
        <v>0</v>
      </c>
      <c r="N140" s="37">
        <f>'[7]R-Existing'!N140</f>
        <v>0</v>
      </c>
      <c r="O140" s="37">
        <f>'[7]R-Existing'!O140</f>
        <v>0</v>
      </c>
      <c r="P140" s="37">
        <f>'[7]R-Existing'!P140</f>
        <v>0</v>
      </c>
      <c r="Q140" s="37">
        <f>'[7]R-Existing'!Q140</f>
        <v>0</v>
      </c>
      <c r="R140" s="37">
        <f>'[7]R-Existing'!R140</f>
        <v>0</v>
      </c>
      <c r="S140" s="37">
        <f>'[7]R-Existing'!S140</f>
        <v>0</v>
      </c>
      <c r="T140" s="37">
        <f>'[7]R-Existing'!T140</f>
        <v>0</v>
      </c>
      <c r="U140" s="37">
        <f>'[7]R-Existing'!U140</f>
        <v>1</v>
      </c>
      <c r="V140" s="37">
        <f>'[7]R-Existing'!V140</f>
        <v>0</v>
      </c>
      <c r="W140" s="37">
        <f>'[7]R-Existing'!W140</f>
        <v>0</v>
      </c>
      <c r="X140" s="37">
        <f>'[7]R-Existing'!X140</f>
        <v>209</v>
      </c>
      <c r="Y140" s="37">
        <f>'[7]R-Existing'!Y140</f>
        <v>0</v>
      </c>
      <c r="Z140" s="37">
        <f>'[7]R-Existing'!Z140</f>
        <v>0</v>
      </c>
      <c r="AA140" s="37">
        <f>'[7]R-Existing'!AA140</f>
        <v>0</v>
      </c>
      <c r="AB140" s="37">
        <f>'[7]R-Existing'!AB140</f>
        <v>0</v>
      </c>
      <c r="AC140" s="37">
        <f>'[7]R-Existing'!AC140</f>
        <v>0</v>
      </c>
      <c r="AD140" s="37">
        <f>'[7]R-Existing'!AD140</f>
        <v>0</v>
      </c>
      <c r="AE140" s="47">
        <f>'[7]R-Existing'!AE140</f>
        <v>9.6699999999999994E-2</v>
      </c>
      <c r="AF140" s="37">
        <f>'[7]R-Existing'!AF140</f>
        <v>0</v>
      </c>
      <c r="AG140" s="37">
        <f>'[7]R-Existing'!AG140</f>
        <v>0</v>
      </c>
      <c r="AH140" s="37">
        <f>'[7]R-Existing'!AH140</f>
        <v>0</v>
      </c>
      <c r="AI140" s="37">
        <f>'[7]R-Existing'!AI140</f>
        <v>0</v>
      </c>
      <c r="AJ140" s="37">
        <f>'[7]R-Existing'!AJ140</f>
        <v>0</v>
      </c>
      <c r="AK140" s="37">
        <f>'[7]R-Existing'!AK140</f>
        <v>0</v>
      </c>
      <c r="AL140" s="37">
        <f>'[7]R-Existing'!AL140</f>
        <v>0</v>
      </c>
      <c r="AM140" s="37">
        <f>'[7]R-Existing'!AM140</f>
        <v>0</v>
      </c>
      <c r="AN140" s="37">
        <f>'[7]R-Existing'!AN140</f>
        <v>0</v>
      </c>
      <c r="AO140" s="37"/>
      <c r="AP140" s="37"/>
      <c r="AQ140" s="37"/>
      <c r="AR140" s="37"/>
    </row>
    <row r="141" spans="1:44" x14ac:dyDescent="0.2">
      <c r="A141" s="1">
        <f t="shared" si="4"/>
        <v>1</v>
      </c>
      <c r="B141" s="101">
        <f t="shared" ref="B141:B187" si="5">EOMONTH(B140,1)</f>
        <v>47149</v>
      </c>
      <c r="C141" s="37">
        <f>'[7]R-Existing'!C141</f>
        <v>0</v>
      </c>
      <c r="D141" s="37">
        <f>'[7]R-Existing'!D141</f>
        <v>1934854.6</v>
      </c>
      <c r="E141" s="37">
        <f>'[7]R-Existing'!E141</f>
        <v>0</v>
      </c>
      <c r="F141" s="37">
        <f>'[7]R-Existing'!F141</f>
        <v>0</v>
      </c>
      <c r="G141" s="37">
        <f>'[7]R-Existing'!G141</f>
        <v>0</v>
      </c>
      <c r="H141" s="37">
        <f>'[7]R-Existing'!H141</f>
        <v>0</v>
      </c>
      <c r="I141" s="37">
        <f>'[7]R-Existing'!I141</f>
        <v>0</v>
      </c>
      <c r="J141" s="37">
        <f>'[7]R-Existing'!J141</f>
        <v>0</v>
      </c>
      <c r="K141" s="37">
        <f>'[7]R-Existing'!K141</f>
        <v>0</v>
      </c>
      <c r="L141" s="37">
        <f>'[7]R-Existing'!L141</f>
        <v>0</v>
      </c>
      <c r="M141" s="37">
        <f>'[7]R-Existing'!M141</f>
        <v>0</v>
      </c>
      <c r="N141" s="37">
        <f>'[7]R-Existing'!N141</f>
        <v>0</v>
      </c>
      <c r="O141" s="37">
        <f>'[7]R-Existing'!O141</f>
        <v>0</v>
      </c>
      <c r="P141" s="37">
        <f>'[7]R-Existing'!P141</f>
        <v>0</v>
      </c>
      <c r="Q141" s="37">
        <f>'[7]R-Existing'!Q141</f>
        <v>0</v>
      </c>
      <c r="R141" s="37">
        <f>'[7]R-Existing'!R141</f>
        <v>0</v>
      </c>
      <c r="S141" s="37">
        <f>'[7]R-Existing'!S141</f>
        <v>0</v>
      </c>
      <c r="T141" s="37">
        <f>'[7]R-Existing'!T141</f>
        <v>0</v>
      </c>
      <c r="U141" s="37">
        <f>'[7]R-Existing'!U141</f>
        <v>1</v>
      </c>
      <c r="V141" s="37">
        <f>'[7]R-Existing'!V141</f>
        <v>0</v>
      </c>
      <c r="W141" s="37">
        <f>'[7]R-Existing'!W141</f>
        <v>0</v>
      </c>
      <c r="X141" s="37">
        <f>'[7]R-Existing'!X141</f>
        <v>209</v>
      </c>
      <c r="Y141" s="37">
        <f>'[7]R-Existing'!Y141</f>
        <v>0</v>
      </c>
      <c r="Z141" s="37">
        <f>'[7]R-Existing'!Z141</f>
        <v>0</v>
      </c>
      <c r="AA141" s="37">
        <f>'[7]R-Existing'!AA141</f>
        <v>0</v>
      </c>
      <c r="AB141" s="37">
        <f>'[7]R-Existing'!AB141</f>
        <v>0</v>
      </c>
      <c r="AC141" s="37">
        <f>'[7]R-Existing'!AC141</f>
        <v>0</v>
      </c>
      <c r="AD141" s="37">
        <f>'[7]R-Existing'!AD141</f>
        <v>0</v>
      </c>
      <c r="AE141" s="47">
        <f>'[7]R-Existing'!AE141</f>
        <v>9.6699999999999994E-2</v>
      </c>
      <c r="AF141" s="37">
        <f>'[7]R-Existing'!AF141</f>
        <v>0</v>
      </c>
      <c r="AG141" s="37">
        <f>'[7]R-Existing'!AG141</f>
        <v>0</v>
      </c>
      <c r="AH141" s="37">
        <f>'[7]R-Existing'!AH141</f>
        <v>0</v>
      </c>
      <c r="AI141" s="37">
        <f>'[7]R-Existing'!AI141</f>
        <v>0</v>
      </c>
      <c r="AJ141" s="37">
        <f>'[7]R-Existing'!AJ141</f>
        <v>0</v>
      </c>
      <c r="AK141" s="37">
        <f>'[7]R-Existing'!AK141</f>
        <v>0</v>
      </c>
      <c r="AL141" s="37">
        <f>'[7]R-Existing'!AL141</f>
        <v>0</v>
      </c>
      <c r="AM141" s="37">
        <f>'[7]R-Existing'!AM141</f>
        <v>0</v>
      </c>
      <c r="AN141" s="37">
        <f>'[7]R-Existing'!AN141</f>
        <v>0</v>
      </c>
      <c r="AO141" s="37"/>
      <c r="AP141" s="37"/>
      <c r="AQ141" s="37"/>
      <c r="AR141" s="37"/>
    </row>
    <row r="142" spans="1:44" x14ac:dyDescent="0.2">
      <c r="A142" s="1">
        <f t="shared" ref="A142:A187" si="6">MONTH(B142)</f>
        <v>2</v>
      </c>
      <c r="B142" s="101">
        <f t="shared" si="5"/>
        <v>47177</v>
      </c>
      <c r="C142" s="37">
        <f>'[7]R-Existing'!C142</f>
        <v>0</v>
      </c>
      <c r="D142" s="37">
        <f>'[7]R-Existing'!D142</f>
        <v>1934854.6</v>
      </c>
      <c r="E142" s="37">
        <f>'[7]R-Existing'!E142</f>
        <v>0</v>
      </c>
      <c r="F142" s="37">
        <f>'[7]R-Existing'!F142</f>
        <v>0</v>
      </c>
      <c r="G142" s="37">
        <f>'[7]R-Existing'!G142</f>
        <v>0</v>
      </c>
      <c r="H142" s="37">
        <f>'[7]R-Existing'!H142</f>
        <v>0</v>
      </c>
      <c r="I142" s="37">
        <f>'[7]R-Existing'!I142</f>
        <v>0</v>
      </c>
      <c r="J142" s="37">
        <f>'[7]R-Existing'!J142</f>
        <v>0</v>
      </c>
      <c r="K142" s="37">
        <f>'[7]R-Existing'!K142</f>
        <v>0</v>
      </c>
      <c r="L142" s="37">
        <f>'[7]R-Existing'!L142</f>
        <v>0</v>
      </c>
      <c r="M142" s="37">
        <f>'[7]R-Existing'!M142</f>
        <v>0</v>
      </c>
      <c r="N142" s="37">
        <f>'[7]R-Existing'!N142</f>
        <v>0</v>
      </c>
      <c r="O142" s="37">
        <f>'[7]R-Existing'!O142</f>
        <v>0</v>
      </c>
      <c r="P142" s="37">
        <f>'[7]R-Existing'!P142</f>
        <v>0</v>
      </c>
      <c r="Q142" s="37">
        <f>'[7]R-Existing'!Q142</f>
        <v>0</v>
      </c>
      <c r="R142" s="37">
        <f>'[7]R-Existing'!R142</f>
        <v>0</v>
      </c>
      <c r="S142" s="37">
        <f>'[7]R-Existing'!S142</f>
        <v>0</v>
      </c>
      <c r="T142" s="37">
        <f>'[7]R-Existing'!T142</f>
        <v>0</v>
      </c>
      <c r="U142" s="37">
        <f>'[7]R-Existing'!U142</f>
        <v>1</v>
      </c>
      <c r="V142" s="37">
        <f>'[7]R-Existing'!V142</f>
        <v>0</v>
      </c>
      <c r="W142" s="37">
        <f>'[7]R-Existing'!W142</f>
        <v>0</v>
      </c>
      <c r="X142" s="37">
        <f>'[7]R-Existing'!X142</f>
        <v>209</v>
      </c>
      <c r="Y142" s="37">
        <f>'[7]R-Existing'!Y142</f>
        <v>0</v>
      </c>
      <c r="Z142" s="37">
        <f>'[7]R-Existing'!Z142</f>
        <v>0</v>
      </c>
      <c r="AA142" s="37">
        <f>'[7]R-Existing'!AA142</f>
        <v>0</v>
      </c>
      <c r="AB142" s="37">
        <f>'[7]R-Existing'!AB142</f>
        <v>0</v>
      </c>
      <c r="AC142" s="37">
        <f>'[7]R-Existing'!AC142</f>
        <v>0</v>
      </c>
      <c r="AD142" s="37">
        <f>'[7]R-Existing'!AD142</f>
        <v>0</v>
      </c>
      <c r="AE142" s="47">
        <f>'[7]R-Existing'!AE142</f>
        <v>9.6699999999999994E-2</v>
      </c>
      <c r="AF142" s="37">
        <f>'[7]R-Existing'!AF142</f>
        <v>0</v>
      </c>
      <c r="AG142" s="37">
        <f>'[7]R-Existing'!AG142</f>
        <v>0</v>
      </c>
      <c r="AH142" s="37">
        <f>'[7]R-Existing'!AH142</f>
        <v>0</v>
      </c>
      <c r="AI142" s="37">
        <f>'[7]R-Existing'!AI142</f>
        <v>0</v>
      </c>
      <c r="AJ142" s="37">
        <f>'[7]R-Existing'!AJ142</f>
        <v>0</v>
      </c>
      <c r="AK142" s="37">
        <f>'[7]R-Existing'!AK142</f>
        <v>0</v>
      </c>
      <c r="AL142" s="37">
        <f>'[7]R-Existing'!AL142</f>
        <v>0</v>
      </c>
      <c r="AM142" s="37">
        <f>'[7]R-Existing'!AM142</f>
        <v>0</v>
      </c>
      <c r="AN142" s="37">
        <f>'[7]R-Existing'!AN142</f>
        <v>0</v>
      </c>
      <c r="AO142" s="37"/>
      <c r="AP142" s="37"/>
      <c r="AQ142" s="37"/>
      <c r="AR142" s="37"/>
    </row>
    <row r="143" spans="1:44" x14ac:dyDescent="0.2">
      <c r="A143" s="1">
        <f t="shared" si="6"/>
        <v>3</v>
      </c>
      <c r="B143" s="101">
        <f t="shared" si="5"/>
        <v>47208</v>
      </c>
      <c r="C143" s="37">
        <f>'[7]R-Existing'!C143</f>
        <v>0</v>
      </c>
      <c r="D143" s="37">
        <f>'[7]R-Existing'!D143</f>
        <v>1934854.6</v>
      </c>
      <c r="E143" s="37">
        <f>'[7]R-Existing'!E143</f>
        <v>0</v>
      </c>
      <c r="F143" s="37">
        <f>'[7]R-Existing'!F143</f>
        <v>0</v>
      </c>
      <c r="G143" s="37">
        <f>'[7]R-Existing'!G143</f>
        <v>0</v>
      </c>
      <c r="H143" s="37">
        <f>'[7]R-Existing'!H143</f>
        <v>0</v>
      </c>
      <c r="I143" s="37">
        <f>'[7]R-Existing'!I143</f>
        <v>0</v>
      </c>
      <c r="J143" s="37">
        <f>'[7]R-Existing'!J143</f>
        <v>0</v>
      </c>
      <c r="K143" s="37">
        <f>'[7]R-Existing'!K143</f>
        <v>0</v>
      </c>
      <c r="L143" s="37">
        <f>'[7]R-Existing'!L143</f>
        <v>0</v>
      </c>
      <c r="M143" s="37">
        <f>'[7]R-Existing'!M143</f>
        <v>0</v>
      </c>
      <c r="N143" s="37">
        <f>'[7]R-Existing'!N143</f>
        <v>0</v>
      </c>
      <c r="O143" s="37">
        <f>'[7]R-Existing'!O143</f>
        <v>0</v>
      </c>
      <c r="P143" s="37">
        <f>'[7]R-Existing'!P143</f>
        <v>0</v>
      </c>
      <c r="Q143" s="37">
        <f>'[7]R-Existing'!Q143</f>
        <v>0</v>
      </c>
      <c r="R143" s="37">
        <f>'[7]R-Existing'!R143</f>
        <v>0</v>
      </c>
      <c r="S143" s="37">
        <f>'[7]R-Existing'!S143</f>
        <v>0</v>
      </c>
      <c r="T143" s="37">
        <f>'[7]R-Existing'!T143</f>
        <v>0</v>
      </c>
      <c r="U143" s="37">
        <f>'[7]R-Existing'!U143</f>
        <v>1</v>
      </c>
      <c r="V143" s="37">
        <f>'[7]R-Existing'!V143</f>
        <v>0</v>
      </c>
      <c r="W143" s="37">
        <f>'[7]R-Existing'!W143</f>
        <v>0</v>
      </c>
      <c r="X143" s="37">
        <f>'[7]R-Existing'!X143</f>
        <v>209</v>
      </c>
      <c r="Y143" s="37">
        <f>'[7]R-Existing'!Y143</f>
        <v>0</v>
      </c>
      <c r="Z143" s="37">
        <f>'[7]R-Existing'!Z143</f>
        <v>0</v>
      </c>
      <c r="AA143" s="37">
        <f>'[7]R-Existing'!AA143</f>
        <v>0</v>
      </c>
      <c r="AB143" s="37">
        <f>'[7]R-Existing'!AB143</f>
        <v>0</v>
      </c>
      <c r="AC143" s="37">
        <f>'[7]R-Existing'!AC143</f>
        <v>0</v>
      </c>
      <c r="AD143" s="37">
        <f>'[7]R-Existing'!AD143</f>
        <v>0</v>
      </c>
      <c r="AE143" s="47">
        <f>'[7]R-Existing'!AE143</f>
        <v>9.6699999999999994E-2</v>
      </c>
      <c r="AF143" s="37">
        <f>'[7]R-Existing'!AF143</f>
        <v>0</v>
      </c>
      <c r="AG143" s="37">
        <f>'[7]R-Existing'!AG143</f>
        <v>0</v>
      </c>
      <c r="AH143" s="37">
        <f>'[7]R-Existing'!AH143</f>
        <v>0</v>
      </c>
      <c r="AI143" s="37">
        <f>'[7]R-Existing'!AI143</f>
        <v>0</v>
      </c>
      <c r="AJ143" s="37">
        <f>'[7]R-Existing'!AJ143</f>
        <v>0</v>
      </c>
      <c r="AK143" s="37">
        <f>'[7]R-Existing'!AK143</f>
        <v>0</v>
      </c>
      <c r="AL143" s="37">
        <f>'[7]R-Existing'!AL143</f>
        <v>0</v>
      </c>
      <c r="AM143" s="37">
        <f>'[7]R-Existing'!AM143</f>
        <v>0</v>
      </c>
      <c r="AN143" s="37">
        <f>'[7]R-Existing'!AN143</f>
        <v>0</v>
      </c>
      <c r="AO143" s="37"/>
      <c r="AP143" s="37"/>
      <c r="AQ143" s="37"/>
      <c r="AR143" s="37"/>
    </row>
    <row r="144" spans="1:44" x14ac:dyDescent="0.2">
      <c r="A144" s="1">
        <f t="shared" si="6"/>
        <v>4</v>
      </c>
      <c r="B144" s="101">
        <f t="shared" si="5"/>
        <v>47238</v>
      </c>
      <c r="C144" s="37">
        <f>'[7]R-Existing'!C144</f>
        <v>0</v>
      </c>
      <c r="D144" s="37">
        <f>'[7]R-Existing'!D144</f>
        <v>1934854.6</v>
      </c>
      <c r="E144" s="37">
        <f>'[7]R-Existing'!E144</f>
        <v>0</v>
      </c>
      <c r="F144" s="37">
        <f>'[7]R-Existing'!F144</f>
        <v>0</v>
      </c>
      <c r="G144" s="37">
        <f>'[7]R-Existing'!G144</f>
        <v>0</v>
      </c>
      <c r="H144" s="37">
        <f>'[7]R-Existing'!H144</f>
        <v>0</v>
      </c>
      <c r="I144" s="37">
        <f>'[7]R-Existing'!I144</f>
        <v>0</v>
      </c>
      <c r="J144" s="37">
        <f>'[7]R-Existing'!J144</f>
        <v>0</v>
      </c>
      <c r="K144" s="37">
        <f>'[7]R-Existing'!K144</f>
        <v>0</v>
      </c>
      <c r="L144" s="37">
        <f>'[7]R-Existing'!L144</f>
        <v>0</v>
      </c>
      <c r="M144" s="37">
        <f>'[7]R-Existing'!M144</f>
        <v>0</v>
      </c>
      <c r="N144" s="37">
        <f>'[7]R-Existing'!N144</f>
        <v>0</v>
      </c>
      <c r="O144" s="37">
        <f>'[7]R-Existing'!O144</f>
        <v>0</v>
      </c>
      <c r="P144" s="37">
        <f>'[7]R-Existing'!P144</f>
        <v>0</v>
      </c>
      <c r="Q144" s="37">
        <f>'[7]R-Existing'!Q144</f>
        <v>0</v>
      </c>
      <c r="R144" s="37">
        <f>'[7]R-Existing'!R144</f>
        <v>0</v>
      </c>
      <c r="S144" s="37">
        <f>'[7]R-Existing'!S144</f>
        <v>0</v>
      </c>
      <c r="T144" s="37">
        <f>'[7]R-Existing'!T144</f>
        <v>0</v>
      </c>
      <c r="U144" s="37">
        <f>'[7]R-Existing'!U144</f>
        <v>1</v>
      </c>
      <c r="V144" s="37">
        <f>'[7]R-Existing'!V144</f>
        <v>0</v>
      </c>
      <c r="W144" s="37">
        <f>'[7]R-Existing'!W144</f>
        <v>0</v>
      </c>
      <c r="X144" s="37">
        <f>'[7]R-Existing'!X144</f>
        <v>209</v>
      </c>
      <c r="Y144" s="37">
        <f>'[7]R-Existing'!Y144</f>
        <v>0</v>
      </c>
      <c r="Z144" s="37">
        <f>'[7]R-Existing'!Z144</f>
        <v>0</v>
      </c>
      <c r="AA144" s="37">
        <f>'[7]R-Existing'!AA144</f>
        <v>0</v>
      </c>
      <c r="AB144" s="37">
        <f>'[7]R-Existing'!AB144</f>
        <v>0</v>
      </c>
      <c r="AC144" s="37">
        <f>'[7]R-Existing'!AC144</f>
        <v>0</v>
      </c>
      <c r="AD144" s="37">
        <f>'[7]R-Existing'!AD144</f>
        <v>0</v>
      </c>
      <c r="AE144" s="47">
        <f>'[7]R-Existing'!AE144</f>
        <v>9.6699999999999994E-2</v>
      </c>
      <c r="AF144" s="37">
        <f>'[7]R-Existing'!AF144</f>
        <v>0</v>
      </c>
      <c r="AG144" s="37">
        <f>'[7]R-Existing'!AG144</f>
        <v>0</v>
      </c>
      <c r="AH144" s="37">
        <f>'[7]R-Existing'!AH144</f>
        <v>0</v>
      </c>
      <c r="AI144" s="37">
        <f>'[7]R-Existing'!AI144</f>
        <v>0</v>
      </c>
      <c r="AJ144" s="37">
        <f>'[7]R-Existing'!AJ144</f>
        <v>0</v>
      </c>
      <c r="AK144" s="37">
        <f>'[7]R-Existing'!AK144</f>
        <v>0</v>
      </c>
      <c r="AL144" s="37">
        <f>'[7]R-Existing'!AL144</f>
        <v>0</v>
      </c>
      <c r="AM144" s="37">
        <f>'[7]R-Existing'!AM144</f>
        <v>0</v>
      </c>
      <c r="AN144" s="37">
        <f>'[7]R-Existing'!AN144</f>
        <v>0</v>
      </c>
      <c r="AO144" s="37"/>
      <c r="AP144" s="37"/>
      <c r="AQ144" s="37"/>
      <c r="AR144" s="37"/>
    </row>
    <row r="145" spans="1:44" x14ac:dyDescent="0.2">
      <c r="A145" s="1">
        <f t="shared" si="6"/>
        <v>5</v>
      </c>
      <c r="B145" s="101">
        <f t="shared" si="5"/>
        <v>47269</v>
      </c>
      <c r="C145" s="37">
        <f>'[7]R-Existing'!C145</f>
        <v>0</v>
      </c>
      <c r="D145" s="37">
        <f>'[7]R-Existing'!D145</f>
        <v>1934854.6</v>
      </c>
      <c r="E145" s="37">
        <f>'[7]R-Existing'!E145</f>
        <v>0</v>
      </c>
      <c r="F145" s="37">
        <f>'[7]R-Existing'!F145</f>
        <v>0</v>
      </c>
      <c r="G145" s="37">
        <f>'[7]R-Existing'!G145</f>
        <v>0</v>
      </c>
      <c r="H145" s="37">
        <f>'[7]R-Existing'!H145</f>
        <v>0</v>
      </c>
      <c r="I145" s="37">
        <f>'[7]R-Existing'!I145</f>
        <v>0</v>
      </c>
      <c r="J145" s="37">
        <f>'[7]R-Existing'!J145</f>
        <v>0</v>
      </c>
      <c r="K145" s="37">
        <f>'[7]R-Existing'!K145</f>
        <v>0</v>
      </c>
      <c r="L145" s="37">
        <f>'[7]R-Existing'!L145</f>
        <v>0</v>
      </c>
      <c r="M145" s="37">
        <f>'[7]R-Existing'!M145</f>
        <v>0</v>
      </c>
      <c r="N145" s="37">
        <f>'[7]R-Existing'!N145</f>
        <v>0</v>
      </c>
      <c r="O145" s="37">
        <f>'[7]R-Existing'!O145</f>
        <v>0</v>
      </c>
      <c r="P145" s="37">
        <f>'[7]R-Existing'!P145</f>
        <v>0</v>
      </c>
      <c r="Q145" s="37">
        <f>'[7]R-Existing'!Q145</f>
        <v>0</v>
      </c>
      <c r="R145" s="37">
        <f>'[7]R-Existing'!R145</f>
        <v>0</v>
      </c>
      <c r="S145" s="37">
        <f>'[7]R-Existing'!S145</f>
        <v>0</v>
      </c>
      <c r="T145" s="37">
        <f>'[7]R-Existing'!T145</f>
        <v>0</v>
      </c>
      <c r="U145" s="37">
        <f>'[7]R-Existing'!U145</f>
        <v>1</v>
      </c>
      <c r="V145" s="37">
        <f>'[7]R-Existing'!V145</f>
        <v>0</v>
      </c>
      <c r="W145" s="37">
        <f>'[7]R-Existing'!W145</f>
        <v>0</v>
      </c>
      <c r="X145" s="37">
        <f>'[7]R-Existing'!X145</f>
        <v>209</v>
      </c>
      <c r="Y145" s="37">
        <f>'[7]R-Existing'!Y145</f>
        <v>0</v>
      </c>
      <c r="Z145" s="37">
        <f>'[7]R-Existing'!Z145</f>
        <v>0</v>
      </c>
      <c r="AA145" s="37">
        <f>'[7]R-Existing'!AA145</f>
        <v>0</v>
      </c>
      <c r="AB145" s="37">
        <f>'[7]R-Existing'!AB145</f>
        <v>0</v>
      </c>
      <c r="AC145" s="37">
        <f>'[7]R-Existing'!AC145</f>
        <v>0</v>
      </c>
      <c r="AD145" s="37">
        <f>'[7]R-Existing'!AD145</f>
        <v>0</v>
      </c>
      <c r="AE145" s="47">
        <f>'[7]R-Existing'!AE145</f>
        <v>9.6699999999999994E-2</v>
      </c>
      <c r="AF145" s="37">
        <f>'[7]R-Existing'!AF145</f>
        <v>0</v>
      </c>
      <c r="AG145" s="37">
        <f>'[7]R-Existing'!AG145</f>
        <v>0</v>
      </c>
      <c r="AH145" s="37">
        <f>'[7]R-Existing'!AH145</f>
        <v>0</v>
      </c>
      <c r="AI145" s="37">
        <f>'[7]R-Existing'!AI145</f>
        <v>0</v>
      </c>
      <c r="AJ145" s="37">
        <f>'[7]R-Existing'!AJ145</f>
        <v>0</v>
      </c>
      <c r="AK145" s="37">
        <f>'[7]R-Existing'!AK145</f>
        <v>0</v>
      </c>
      <c r="AL145" s="37">
        <f>'[7]R-Existing'!AL145</f>
        <v>0</v>
      </c>
      <c r="AM145" s="37">
        <f>'[7]R-Existing'!AM145</f>
        <v>0</v>
      </c>
      <c r="AN145" s="37">
        <f>'[7]R-Existing'!AN145</f>
        <v>0</v>
      </c>
      <c r="AO145" s="37"/>
      <c r="AP145" s="37"/>
      <c r="AQ145" s="37"/>
      <c r="AR145" s="37"/>
    </row>
    <row r="146" spans="1:44" x14ac:dyDescent="0.2">
      <c r="A146" s="1">
        <f t="shared" si="6"/>
        <v>6</v>
      </c>
      <c r="B146" s="101">
        <f t="shared" si="5"/>
        <v>47299</v>
      </c>
      <c r="C146" s="37">
        <f>'[7]R-Existing'!C146</f>
        <v>0</v>
      </c>
      <c r="D146" s="37">
        <f>'[7]R-Existing'!D146</f>
        <v>1934854.6</v>
      </c>
      <c r="E146" s="37">
        <f>'[7]R-Existing'!E146</f>
        <v>0</v>
      </c>
      <c r="F146" s="37">
        <f>'[7]R-Existing'!F146</f>
        <v>0</v>
      </c>
      <c r="G146" s="37">
        <f>'[7]R-Existing'!G146</f>
        <v>0</v>
      </c>
      <c r="H146" s="37">
        <f>'[7]R-Existing'!H146</f>
        <v>0</v>
      </c>
      <c r="I146" s="37">
        <f>'[7]R-Existing'!I146</f>
        <v>0</v>
      </c>
      <c r="J146" s="37">
        <f>'[7]R-Existing'!J146</f>
        <v>0</v>
      </c>
      <c r="K146" s="37">
        <f>'[7]R-Existing'!K146</f>
        <v>0</v>
      </c>
      <c r="L146" s="37">
        <f>'[7]R-Existing'!L146</f>
        <v>0</v>
      </c>
      <c r="M146" s="37">
        <f>'[7]R-Existing'!M146</f>
        <v>0</v>
      </c>
      <c r="N146" s="37">
        <f>'[7]R-Existing'!N146</f>
        <v>0</v>
      </c>
      <c r="O146" s="37">
        <f>'[7]R-Existing'!O146</f>
        <v>0</v>
      </c>
      <c r="P146" s="37">
        <f>'[7]R-Existing'!P146</f>
        <v>0</v>
      </c>
      <c r="Q146" s="37">
        <f>'[7]R-Existing'!Q146</f>
        <v>0</v>
      </c>
      <c r="R146" s="37">
        <f>'[7]R-Existing'!R146</f>
        <v>0</v>
      </c>
      <c r="S146" s="37">
        <f>'[7]R-Existing'!S146</f>
        <v>0</v>
      </c>
      <c r="T146" s="37">
        <f>'[7]R-Existing'!T146</f>
        <v>0</v>
      </c>
      <c r="U146" s="37">
        <f>'[7]R-Existing'!U146</f>
        <v>1</v>
      </c>
      <c r="V146" s="37">
        <f>'[7]R-Existing'!V146</f>
        <v>0</v>
      </c>
      <c r="W146" s="37">
        <f>'[7]R-Existing'!W146</f>
        <v>0</v>
      </c>
      <c r="X146" s="37">
        <f>'[7]R-Existing'!X146</f>
        <v>209</v>
      </c>
      <c r="Y146" s="37">
        <f>'[7]R-Existing'!Y146</f>
        <v>0</v>
      </c>
      <c r="Z146" s="37">
        <f>'[7]R-Existing'!Z146</f>
        <v>0</v>
      </c>
      <c r="AA146" s="37">
        <f>'[7]R-Existing'!AA146</f>
        <v>0</v>
      </c>
      <c r="AB146" s="37">
        <f>'[7]R-Existing'!AB146</f>
        <v>0</v>
      </c>
      <c r="AC146" s="37">
        <f>'[7]R-Existing'!AC146</f>
        <v>0</v>
      </c>
      <c r="AD146" s="37">
        <f>'[7]R-Existing'!AD146</f>
        <v>0</v>
      </c>
      <c r="AE146" s="47">
        <f>'[7]R-Existing'!AE146</f>
        <v>9.6699999999999994E-2</v>
      </c>
      <c r="AF146" s="37">
        <f>'[7]R-Existing'!AF146</f>
        <v>0</v>
      </c>
      <c r="AG146" s="37">
        <f>'[7]R-Existing'!AG146</f>
        <v>0</v>
      </c>
      <c r="AH146" s="37">
        <f>'[7]R-Existing'!AH146</f>
        <v>0</v>
      </c>
      <c r="AI146" s="37">
        <f>'[7]R-Existing'!AI146</f>
        <v>0</v>
      </c>
      <c r="AJ146" s="37">
        <f>'[7]R-Existing'!AJ146</f>
        <v>0</v>
      </c>
      <c r="AK146" s="37">
        <f>'[7]R-Existing'!AK146</f>
        <v>0</v>
      </c>
      <c r="AL146" s="37">
        <f>'[7]R-Existing'!AL146</f>
        <v>0</v>
      </c>
      <c r="AM146" s="37">
        <f>'[7]R-Existing'!AM146</f>
        <v>0</v>
      </c>
      <c r="AN146" s="37">
        <f>'[7]R-Existing'!AN146</f>
        <v>0</v>
      </c>
      <c r="AO146" s="37"/>
      <c r="AP146" s="37"/>
      <c r="AQ146" s="37"/>
      <c r="AR146" s="37"/>
    </row>
    <row r="147" spans="1:44" x14ac:dyDescent="0.2">
      <c r="A147" s="1">
        <f t="shared" si="6"/>
        <v>7</v>
      </c>
      <c r="B147" s="101">
        <f t="shared" si="5"/>
        <v>47330</v>
      </c>
      <c r="C147" s="37">
        <f>'[7]R-Existing'!C147</f>
        <v>0</v>
      </c>
      <c r="D147" s="37">
        <f>'[7]R-Existing'!D147</f>
        <v>1934854.6</v>
      </c>
      <c r="E147" s="37">
        <f>'[7]R-Existing'!E147</f>
        <v>0</v>
      </c>
      <c r="F147" s="37">
        <f>'[7]R-Existing'!F147</f>
        <v>0</v>
      </c>
      <c r="G147" s="37">
        <f>'[7]R-Existing'!G147</f>
        <v>0</v>
      </c>
      <c r="H147" s="37">
        <f>'[7]R-Existing'!H147</f>
        <v>0</v>
      </c>
      <c r="I147" s="37">
        <f>'[7]R-Existing'!I147</f>
        <v>0</v>
      </c>
      <c r="J147" s="37">
        <f>'[7]R-Existing'!J147</f>
        <v>0</v>
      </c>
      <c r="K147" s="37">
        <f>'[7]R-Existing'!K147</f>
        <v>0</v>
      </c>
      <c r="L147" s="37">
        <f>'[7]R-Existing'!L147</f>
        <v>0</v>
      </c>
      <c r="M147" s="37">
        <f>'[7]R-Existing'!M147</f>
        <v>0</v>
      </c>
      <c r="N147" s="37">
        <f>'[7]R-Existing'!N147</f>
        <v>0</v>
      </c>
      <c r="O147" s="37">
        <f>'[7]R-Existing'!O147</f>
        <v>0</v>
      </c>
      <c r="P147" s="37">
        <f>'[7]R-Existing'!P147</f>
        <v>0</v>
      </c>
      <c r="Q147" s="37">
        <f>'[7]R-Existing'!Q147</f>
        <v>0</v>
      </c>
      <c r="R147" s="37">
        <f>'[7]R-Existing'!R147</f>
        <v>0</v>
      </c>
      <c r="S147" s="37">
        <f>'[7]R-Existing'!S147</f>
        <v>0</v>
      </c>
      <c r="T147" s="37">
        <f>'[7]R-Existing'!T147</f>
        <v>0</v>
      </c>
      <c r="U147" s="37">
        <f>'[7]R-Existing'!U147</f>
        <v>1</v>
      </c>
      <c r="V147" s="37">
        <f>'[7]R-Existing'!V147</f>
        <v>0</v>
      </c>
      <c r="W147" s="37">
        <f>'[7]R-Existing'!W147</f>
        <v>0</v>
      </c>
      <c r="X147" s="37">
        <f>'[7]R-Existing'!X147</f>
        <v>209</v>
      </c>
      <c r="Y147" s="37">
        <f>'[7]R-Existing'!Y147</f>
        <v>0</v>
      </c>
      <c r="Z147" s="37">
        <f>'[7]R-Existing'!Z147</f>
        <v>0</v>
      </c>
      <c r="AA147" s="37">
        <f>'[7]R-Existing'!AA147</f>
        <v>0</v>
      </c>
      <c r="AB147" s="37">
        <f>'[7]R-Existing'!AB147</f>
        <v>0</v>
      </c>
      <c r="AC147" s="37">
        <f>'[7]R-Existing'!AC147</f>
        <v>0</v>
      </c>
      <c r="AD147" s="37">
        <f>'[7]R-Existing'!AD147</f>
        <v>0</v>
      </c>
      <c r="AE147" s="47">
        <f>'[7]R-Existing'!AE147</f>
        <v>9.6699999999999994E-2</v>
      </c>
      <c r="AF147" s="37">
        <f>'[7]R-Existing'!AF147</f>
        <v>0</v>
      </c>
      <c r="AG147" s="37">
        <f>'[7]R-Existing'!AG147</f>
        <v>0</v>
      </c>
      <c r="AH147" s="37">
        <f>'[7]R-Existing'!AH147</f>
        <v>0</v>
      </c>
      <c r="AI147" s="37">
        <f>'[7]R-Existing'!AI147</f>
        <v>0</v>
      </c>
      <c r="AJ147" s="37">
        <f>'[7]R-Existing'!AJ147</f>
        <v>0</v>
      </c>
      <c r="AK147" s="37">
        <f>'[7]R-Existing'!AK147</f>
        <v>0</v>
      </c>
      <c r="AL147" s="37">
        <f>'[7]R-Existing'!AL147</f>
        <v>0</v>
      </c>
      <c r="AM147" s="37">
        <f>'[7]R-Existing'!AM147</f>
        <v>0</v>
      </c>
      <c r="AN147" s="37">
        <f>'[7]R-Existing'!AN147</f>
        <v>0</v>
      </c>
      <c r="AO147" s="37"/>
      <c r="AP147" s="37"/>
      <c r="AQ147" s="37"/>
      <c r="AR147" s="37"/>
    </row>
    <row r="148" spans="1:44" x14ac:dyDescent="0.2">
      <c r="A148" s="1">
        <f t="shared" si="6"/>
        <v>8</v>
      </c>
      <c r="B148" s="101">
        <f t="shared" si="5"/>
        <v>47361</v>
      </c>
      <c r="C148" s="37">
        <f>'[7]R-Existing'!C148</f>
        <v>0</v>
      </c>
      <c r="D148" s="37">
        <f>'[7]R-Existing'!D148</f>
        <v>1934854.6</v>
      </c>
      <c r="E148" s="37">
        <f>'[7]R-Existing'!E148</f>
        <v>0</v>
      </c>
      <c r="F148" s="37">
        <f>'[7]R-Existing'!F148</f>
        <v>0</v>
      </c>
      <c r="G148" s="37">
        <f>'[7]R-Existing'!G148</f>
        <v>0</v>
      </c>
      <c r="H148" s="37">
        <f>'[7]R-Existing'!H148</f>
        <v>0</v>
      </c>
      <c r="I148" s="37">
        <f>'[7]R-Existing'!I148</f>
        <v>0</v>
      </c>
      <c r="J148" s="37">
        <f>'[7]R-Existing'!J148</f>
        <v>0</v>
      </c>
      <c r="K148" s="37">
        <f>'[7]R-Existing'!K148</f>
        <v>0</v>
      </c>
      <c r="L148" s="37">
        <f>'[7]R-Existing'!L148</f>
        <v>0</v>
      </c>
      <c r="M148" s="37">
        <f>'[7]R-Existing'!M148</f>
        <v>0</v>
      </c>
      <c r="N148" s="37">
        <f>'[7]R-Existing'!N148</f>
        <v>0</v>
      </c>
      <c r="O148" s="37">
        <f>'[7]R-Existing'!O148</f>
        <v>0</v>
      </c>
      <c r="P148" s="37">
        <f>'[7]R-Existing'!P148</f>
        <v>0</v>
      </c>
      <c r="Q148" s="37">
        <f>'[7]R-Existing'!Q148</f>
        <v>0</v>
      </c>
      <c r="R148" s="37">
        <f>'[7]R-Existing'!R148</f>
        <v>0</v>
      </c>
      <c r="S148" s="37">
        <f>'[7]R-Existing'!S148</f>
        <v>0</v>
      </c>
      <c r="T148" s="37">
        <f>'[7]R-Existing'!T148</f>
        <v>0</v>
      </c>
      <c r="U148" s="37">
        <f>'[7]R-Existing'!U148</f>
        <v>1</v>
      </c>
      <c r="V148" s="37">
        <f>'[7]R-Existing'!V148</f>
        <v>0</v>
      </c>
      <c r="W148" s="37">
        <f>'[7]R-Existing'!W148</f>
        <v>0</v>
      </c>
      <c r="X148" s="37">
        <f>'[7]R-Existing'!X148</f>
        <v>209</v>
      </c>
      <c r="Y148" s="37">
        <f>'[7]R-Existing'!Y148</f>
        <v>0</v>
      </c>
      <c r="Z148" s="37">
        <f>'[7]R-Existing'!Z148</f>
        <v>0</v>
      </c>
      <c r="AA148" s="37">
        <f>'[7]R-Existing'!AA148</f>
        <v>0</v>
      </c>
      <c r="AB148" s="37">
        <f>'[7]R-Existing'!AB148</f>
        <v>0</v>
      </c>
      <c r="AC148" s="37">
        <f>'[7]R-Existing'!AC148</f>
        <v>0</v>
      </c>
      <c r="AD148" s="37">
        <f>'[7]R-Existing'!AD148</f>
        <v>0</v>
      </c>
      <c r="AE148" s="47">
        <f>'[7]R-Existing'!AE148</f>
        <v>9.6699999999999994E-2</v>
      </c>
      <c r="AF148" s="37">
        <f>'[7]R-Existing'!AF148</f>
        <v>0</v>
      </c>
      <c r="AG148" s="37">
        <f>'[7]R-Existing'!AG148</f>
        <v>0</v>
      </c>
      <c r="AH148" s="37">
        <f>'[7]R-Existing'!AH148</f>
        <v>0</v>
      </c>
      <c r="AI148" s="37">
        <f>'[7]R-Existing'!AI148</f>
        <v>0</v>
      </c>
      <c r="AJ148" s="37">
        <f>'[7]R-Existing'!AJ148</f>
        <v>0</v>
      </c>
      <c r="AK148" s="37">
        <f>'[7]R-Existing'!AK148</f>
        <v>0</v>
      </c>
      <c r="AL148" s="37">
        <f>'[7]R-Existing'!AL148</f>
        <v>0</v>
      </c>
      <c r="AM148" s="37">
        <f>'[7]R-Existing'!AM148</f>
        <v>0</v>
      </c>
      <c r="AN148" s="37">
        <f>'[7]R-Existing'!AN148</f>
        <v>0</v>
      </c>
      <c r="AO148" s="37"/>
      <c r="AP148" s="37"/>
      <c r="AQ148" s="37"/>
      <c r="AR148" s="37"/>
    </row>
    <row r="149" spans="1:44" x14ac:dyDescent="0.2">
      <c r="A149" s="1">
        <f t="shared" si="6"/>
        <v>9</v>
      </c>
      <c r="B149" s="101">
        <f t="shared" si="5"/>
        <v>47391</v>
      </c>
      <c r="C149" s="37">
        <f>'[7]R-Existing'!C149</f>
        <v>0</v>
      </c>
      <c r="D149" s="37">
        <f>'[7]R-Existing'!D149</f>
        <v>1934854.6</v>
      </c>
      <c r="E149" s="37">
        <f>'[7]R-Existing'!E149</f>
        <v>0</v>
      </c>
      <c r="F149" s="37">
        <f>'[7]R-Existing'!F149</f>
        <v>0</v>
      </c>
      <c r="G149" s="37">
        <f>'[7]R-Existing'!G149</f>
        <v>0</v>
      </c>
      <c r="H149" s="37">
        <f>'[7]R-Existing'!H149</f>
        <v>0</v>
      </c>
      <c r="I149" s="37">
        <f>'[7]R-Existing'!I149</f>
        <v>0</v>
      </c>
      <c r="J149" s="37">
        <f>'[7]R-Existing'!J149</f>
        <v>0</v>
      </c>
      <c r="K149" s="37">
        <f>'[7]R-Existing'!K149</f>
        <v>0</v>
      </c>
      <c r="L149" s="37">
        <f>'[7]R-Existing'!L149</f>
        <v>0</v>
      </c>
      <c r="M149" s="37">
        <f>'[7]R-Existing'!M149</f>
        <v>0</v>
      </c>
      <c r="N149" s="37">
        <f>'[7]R-Existing'!N149</f>
        <v>0</v>
      </c>
      <c r="O149" s="37">
        <f>'[7]R-Existing'!O149</f>
        <v>0</v>
      </c>
      <c r="P149" s="37">
        <f>'[7]R-Existing'!P149</f>
        <v>0</v>
      </c>
      <c r="Q149" s="37">
        <f>'[7]R-Existing'!Q149</f>
        <v>0</v>
      </c>
      <c r="R149" s="37">
        <f>'[7]R-Existing'!R149</f>
        <v>0</v>
      </c>
      <c r="S149" s="37">
        <f>'[7]R-Existing'!S149</f>
        <v>0</v>
      </c>
      <c r="T149" s="37">
        <f>'[7]R-Existing'!T149</f>
        <v>0</v>
      </c>
      <c r="U149" s="37">
        <f>'[7]R-Existing'!U149</f>
        <v>1</v>
      </c>
      <c r="V149" s="37">
        <f>'[7]R-Existing'!V149</f>
        <v>0</v>
      </c>
      <c r="W149" s="37">
        <f>'[7]R-Existing'!W149</f>
        <v>0</v>
      </c>
      <c r="X149" s="37">
        <f>'[7]R-Existing'!X149</f>
        <v>209</v>
      </c>
      <c r="Y149" s="37">
        <f>'[7]R-Existing'!Y149</f>
        <v>0</v>
      </c>
      <c r="Z149" s="37">
        <f>'[7]R-Existing'!Z149</f>
        <v>0</v>
      </c>
      <c r="AA149" s="37">
        <f>'[7]R-Existing'!AA149</f>
        <v>0</v>
      </c>
      <c r="AB149" s="37">
        <f>'[7]R-Existing'!AB149</f>
        <v>0</v>
      </c>
      <c r="AC149" s="37">
        <f>'[7]R-Existing'!AC149</f>
        <v>0</v>
      </c>
      <c r="AD149" s="37">
        <f>'[7]R-Existing'!AD149</f>
        <v>0</v>
      </c>
      <c r="AE149" s="47">
        <f>'[7]R-Existing'!AE149</f>
        <v>9.6699999999999994E-2</v>
      </c>
      <c r="AF149" s="37">
        <f>'[7]R-Existing'!AF149</f>
        <v>0</v>
      </c>
      <c r="AG149" s="37">
        <f>'[7]R-Existing'!AG149</f>
        <v>0</v>
      </c>
      <c r="AH149" s="37">
        <f>'[7]R-Existing'!AH149</f>
        <v>0</v>
      </c>
      <c r="AI149" s="37">
        <f>'[7]R-Existing'!AI149</f>
        <v>0</v>
      </c>
      <c r="AJ149" s="37">
        <f>'[7]R-Existing'!AJ149</f>
        <v>0</v>
      </c>
      <c r="AK149" s="37">
        <f>'[7]R-Existing'!AK149</f>
        <v>0</v>
      </c>
      <c r="AL149" s="37">
        <f>'[7]R-Existing'!AL149</f>
        <v>0</v>
      </c>
      <c r="AM149" s="37">
        <f>'[7]R-Existing'!AM149</f>
        <v>0</v>
      </c>
      <c r="AN149" s="37">
        <f>'[7]R-Existing'!AN149</f>
        <v>0</v>
      </c>
      <c r="AO149" s="37"/>
      <c r="AP149" s="37"/>
      <c r="AQ149" s="37"/>
      <c r="AR149" s="37"/>
    </row>
    <row r="150" spans="1:44" x14ac:dyDescent="0.2">
      <c r="A150" s="1">
        <f t="shared" si="6"/>
        <v>10</v>
      </c>
      <c r="B150" s="101">
        <f t="shared" si="5"/>
        <v>47422</v>
      </c>
      <c r="C150" s="37">
        <f>'[7]R-Existing'!C150</f>
        <v>0</v>
      </c>
      <c r="D150" s="37">
        <f>'[7]R-Existing'!D150</f>
        <v>1934854.6</v>
      </c>
      <c r="E150" s="37">
        <f>'[7]R-Existing'!E150</f>
        <v>0</v>
      </c>
      <c r="F150" s="37">
        <f>'[7]R-Existing'!F150</f>
        <v>0</v>
      </c>
      <c r="G150" s="37">
        <f>'[7]R-Existing'!G150</f>
        <v>0</v>
      </c>
      <c r="H150" s="37">
        <f>'[7]R-Existing'!H150</f>
        <v>0</v>
      </c>
      <c r="I150" s="37">
        <f>'[7]R-Existing'!I150</f>
        <v>0</v>
      </c>
      <c r="J150" s="37">
        <f>'[7]R-Existing'!J150</f>
        <v>0</v>
      </c>
      <c r="K150" s="37">
        <f>'[7]R-Existing'!K150</f>
        <v>0</v>
      </c>
      <c r="L150" s="37">
        <f>'[7]R-Existing'!L150</f>
        <v>0</v>
      </c>
      <c r="M150" s="37">
        <f>'[7]R-Existing'!M150</f>
        <v>0</v>
      </c>
      <c r="N150" s="37">
        <f>'[7]R-Existing'!N150</f>
        <v>0</v>
      </c>
      <c r="O150" s="37">
        <f>'[7]R-Existing'!O150</f>
        <v>0</v>
      </c>
      <c r="P150" s="37">
        <f>'[7]R-Existing'!P150</f>
        <v>0</v>
      </c>
      <c r="Q150" s="37">
        <f>'[7]R-Existing'!Q150</f>
        <v>0</v>
      </c>
      <c r="R150" s="37">
        <f>'[7]R-Existing'!R150</f>
        <v>0</v>
      </c>
      <c r="S150" s="37">
        <f>'[7]R-Existing'!S150</f>
        <v>0</v>
      </c>
      <c r="T150" s="37">
        <f>'[7]R-Existing'!T150</f>
        <v>0</v>
      </c>
      <c r="U150" s="37">
        <f>'[7]R-Existing'!U150</f>
        <v>1</v>
      </c>
      <c r="V150" s="37">
        <f>'[7]R-Existing'!V150</f>
        <v>0</v>
      </c>
      <c r="W150" s="37">
        <f>'[7]R-Existing'!W150</f>
        <v>0</v>
      </c>
      <c r="X150" s="37">
        <f>'[7]R-Existing'!X150</f>
        <v>209</v>
      </c>
      <c r="Y150" s="37">
        <f>'[7]R-Existing'!Y150</f>
        <v>0</v>
      </c>
      <c r="Z150" s="37">
        <f>'[7]R-Existing'!Z150</f>
        <v>0</v>
      </c>
      <c r="AA150" s="37">
        <f>'[7]R-Existing'!AA150</f>
        <v>0</v>
      </c>
      <c r="AB150" s="37">
        <f>'[7]R-Existing'!AB150</f>
        <v>0</v>
      </c>
      <c r="AC150" s="37">
        <f>'[7]R-Existing'!AC150</f>
        <v>0</v>
      </c>
      <c r="AD150" s="37">
        <f>'[7]R-Existing'!AD150</f>
        <v>0</v>
      </c>
      <c r="AE150" s="47">
        <f>'[7]R-Existing'!AE150</f>
        <v>9.6699999999999994E-2</v>
      </c>
      <c r="AF150" s="37">
        <f>'[7]R-Existing'!AF150</f>
        <v>0</v>
      </c>
      <c r="AG150" s="37">
        <f>'[7]R-Existing'!AG150</f>
        <v>0</v>
      </c>
      <c r="AH150" s="37">
        <f>'[7]R-Existing'!AH150</f>
        <v>0</v>
      </c>
      <c r="AI150" s="37">
        <f>'[7]R-Existing'!AI150</f>
        <v>0</v>
      </c>
      <c r="AJ150" s="37">
        <f>'[7]R-Existing'!AJ150</f>
        <v>0</v>
      </c>
      <c r="AK150" s="37">
        <f>'[7]R-Existing'!AK150</f>
        <v>0</v>
      </c>
      <c r="AL150" s="37">
        <f>'[7]R-Existing'!AL150</f>
        <v>0</v>
      </c>
      <c r="AM150" s="37">
        <f>'[7]R-Existing'!AM150</f>
        <v>0</v>
      </c>
      <c r="AN150" s="37">
        <f>'[7]R-Existing'!AN150</f>
        <v>0</v>
      </c>
      <c r="AO150" s="37"/>
      <c r="AP150" s="37"/>
      <c r="AQ150" s="37"/>
      <c r="AR150" s="37"/>
    </row>
    <row r="151" spans="1:44" x14ac:dyDescent="0.2">
      <c r="A151" s="1">
        <f t="shared" si="6"/>
        <v>11</v>
      </c>
      <c r="B151" s="101">
        <f t="shared" si="5"/>
        <v>47452</v>
      </c>
      <c r="C151" s="37">
        <f>'[7]R-Existing'!C151</f>
        <v>0</v>
      </c>
      <c r="D151" s="37">
        <f>'[7]R-Existing'!D151</f>
        <v>1934854.6</v>
      </c>
      <c r="E151" s="37">
        <f>'[7]R-Existing'!E151</f>
        <v>0</v>
      </c>
      <c r="F151" s="37">
        <f>'[7]R-Existing'!F151</f>
        <v>0</v>
      </c>
      <c r="G151" s="37">
        <f>'[7]R-Existing'!G151</f>
        <v>0</v>
      </c>
      <c r="H151" s="37">
        <f>'[7]R-Existing'!H151</f>
        <v>0</v>
      </c>
      <c r="I151" s="37">
        <f>'[7]R-Existing'!I151</f>
        <v>0</v>
      </c>
      <c r="J151" s="37">
        <f>'[7]R-Existing'!J151</f>
        <v>0</v>
      </c>
      <c r="K151" s="37">
        <f>'[7]R-Existing'!K151</f>
        <v>0</v>
      </c>
      <c r="L151" s="37">
        <f>'[7]R-Existing'!L151</f>
        <v>0</v>
      </c>
      <c r="M151" s="37">
        <f>'[7]R-Existing'!M151</f>
        <v>0</v>
      </c>
      <c r="N151" s="37">
        <f>'[7]R-Existing'!N151</f>
        <v>0</v>
      </c>
      <c r="O151" s="37">
        <f>'[7]R-Existing'!O151</f>
        <v>0</v>
      </c>
      <c r="P151" s="37">
        <f>'[7]R-Existing'!P151</f>
        <v>0</v>
      </c>
      <c r="Q151" s="37">
        <f>'[7]R-Existing'!Q151</f>
        <v>0</v>
      </c>
      <c r="R151" s="37">
        <f>'[7]R-Existing'!R151</f>
        <v>0</v>
      </c>
      <c r="S151" s="37">
        <f>'[7]R-Existing'!S151</f>
        <v>0</v>
      </c>
      <c r="T151" s="37">
        <f>'[7]R-Existing'!T151</f>
        <v>0</v>
      </c>
      <c r="U151" s="37">
        <f>'[7]R-Existing'!U151</f>
        <v>1</v>
      </c>
      <c r="V151" s="37">
        <f>'[7]R-Existing'!V151</f>
        <v>0</v>
      </c>
      <c r="W151" s="37">
        <f>'[7]R-Existing'!W151</f>
        <v>0</v>
      </c>
      <c r="X151" s="37">
        <f>'[7]R-Existing'!X151</f>
        <v>209</v>
      </c>
      <c r="Y151" s="37">
        <f>'[7]R-Existing'!Y151</f>
        <v>0</v>
      </c>
      <c r="Z151" s="37">
        <f>'[7]R-Existing'!Z151</f>
        <v>0</v>
      </c>
      <c r="AA151" s="37">
        <f>'[7]R-Existing'!AA151</f>
        <v>0</v>
      </c>
      <c r="AB151" s="37">
        <f>'[7]R-Existing'!AB151</f>
        <v>0</v>
      </c>
      <c r="AC151" s="37">
        <f>'[7]R-Existing'!AC151</f>
        <v>0</v>
      </c>
      <c r="AD151" s="37">
        <f>'[7]R-Existing'!AD151</f>
        <v>0</v>
      </c>
      <c r="AE151" s="47">
        <f>'[7]R-Existing'!AE151</f>
        <v>9.6699999999999994E-2</v>
      </c>
      <c r="AF151" s="37">
        <f>'[7]R-Existing'!AF151</f>
        <v>0</v>
      </c>
      <c r="AG151" s="37">
        <f>'[7]R-Existing'!AG151</f>
        <v>0</v>
      </c>
      <c r="AH151" s="37">
        <f>'[7]R-Existing'!AH151</f>
        <v>0</v>
      </c>
      <c r="AI151" s="37">
        <f>'[7]R-Existing'!AI151</f>
        <v>0</v>
      </c>
      <c r="AJ151" s="37">
        <f>'[7]R-Existing'!AJ151</f>
        <v>0</v>
      </c>
      <c r="AK151" s="37">
        <f>'[7]R-Existing'!AK151</f>
        <v>0</v>
      </c>
      <c r="AL151" s="37">
        <f>'[7]R-Existing'!AL151</f>
        <v>0</v>
      </c>
      <c r="AM151" s="37">
        <f>'[7]R-Existing'!AM151</f>
        <v>0</v>
      </c>
      <c r="AN151" s="37">
        <f>'[7]R-Existing'!AN151</f>
        <v>0</v>
      </c>
      <c r="AO151" s="37"/>
      <c r="AP151" s="37"/>
      <c r="AQ151" s="37"/>
      <c r="AR151" s="37"/>
    </row>
    <row r="152" spans="1:44" x14ac:dyDescent="0.2">
      <c r="A152" s="1">
        <f t="shared" si="6"/>
        <v>12</v>
      </c>
      <c r="B152" s="101">
        <f t="shared" si="5"/>
        <v>47483</v>
      </c>
      <c r="C152" s="37">
        <f>'[7]R-Existing'!C152</f>
        <v>0</v>
      </c>
      <c r="D152" s="37">
        <f>'[7]R-Existing'!D152</f>
        <v>1934854.6</v>
      </c>
      <c r="E152" s="37">
        <f>'[7]R-Existing'!E152</f>
        <v>0</v>
      </c>
      <c r="F152" s="37">
        <f>'[7]R-Existing'!F152</f>
        <v>0</v>
      </c>
      <c r="G152" s="37">
        <f>'[7]R-Existing'!G152</f>
        <v>0</v>
      </c>
      <c r="H152" s="37">
        <f>'[7]R-Existing'!H152</f>
        <v>0</v>
      </c>
      <c r="I152" s="37">
        <f>'[7]R-Existing'!I152</f>
        <v>0</v>
      </c>
      <c r="J152" s="37">
        <f>'[7]R-Existing'!J152</f>
        <v>0</v>
      </c>
      <c r="K152" s="37">
        <f>'[7]R-Existing'!K152</f>
        <v>0</v>
      </c>
      <c r="L152" s="37">
        <f>'[7]R-Existing'!L152</f>
        <v>0</v>
      </c>
      <c r="M152" s="37">
        <f>'[7]R-Existing'!M152</f>
        <v>0</v>
      </c>
      <c r="N152" s="37">
        <f>'[7]R-Existing'!N152</f>
        <v>0</v>
      </c>
      <c r="O152" s="37">
        <f>'[7]R-Existing'!O152</f>
        <v>0</v>
      </c>
      <c r="P152" s="37">
        <f>'[7]R-Existing'!P152</f>
        <v>0</v>
      </c>
      <c r="Q152" s="37">
        <f>'[7]R-Existing'!Q152</f>
        <v>0</v>
      </c>
      <c r="R152" s="37">
        <f>'[7]R-Existing'!R152</f>
        <v>0</v>
      </c>
      <c r="S152" s="37">
        <f>'[7]R-Existing'!S152</f>
        <v>0</v>
      </c>
      <c r="T152" s="37">
        <f>'[7]R-Existing'!T152</f>
        <v>0</v>
      </c>
      <c r="U152" s="37">
        <f>'[7]R-Existing'!U152</f>
        <v>1</v>
      </c>
      <c r="V152" s="37">
        <f>'[7]R-Existing'!V152</f>
        <v>0</v>
      </c>
      <c r="W152" s="37">
        <f>'[7]R-Existing'!W152</f>
        <v>0</v>
      </c>
      <c r="X152" s="37">
        <f>'[7]R-Existing'!X152</f>
        <v>209</v>
      </c>
      <c r="Y152" s="37">
        <f>'[7]R-Existing'!Y152</f>
        <v>0</v>
      </c>
      <c r="Z152" s="37">
        <f>'[7]R-Existing'!Z152</f>
        <v>0</v>
      </c>
      <c r="AA152" s="37">
        <f>'[7]R-Existing'!AA152</f>
        <v>0</v>
      </c>
      <c r="AB152" s="37">
        <f>'[7]R-Existing'!AB152</f>
        <v>0</v>
      </c>
      <c r="AC152" s="37">
        <f>'[7]R-Existing'!AC152</f>
        <v>0</v>
      </c>
      <c r="AD152" s="37">
        <f>'[7]R-Existing'!AD152</f>
        <v>0</v>
      </c>
      <c r="AE152" s="47">
        <f>'[7]R-Existing'!AE152</f>
        <v>9.6699999999999994E-2</v>
      </c>
      <c r="AF152" s="37">
        <f>'[7]R-Existing'!AF152</f>
        <v>0</v>
      </c>
      <c r="AG152" s="37">
        <f>'[7]R-Existing'!AG152</f>
        <v>0</v>
      </c>
      <c r="AH152" s="37">
        <f>'[7]R-Existing'!AH152</f>
        <v>0</v>
      </c>
      <c r="AI152" s="37">
        <f>'[7]R-Existing'!AI152</f>
        <v>0</v>
      </c>
      <c r="AJ152" s="37">
        <f>'[7]R-Existing'!AJ152</f>
        <v>0</v>
      </c>
      <c r="AK152" s="37">
        <f>'[7]R-Existing'!AK152</f>
        <v>0</v>
      </c>
      <c r="AL152" s="37">
        <f>'[7]R-Existing'!AL152</f>
        <v>0</v>
      </c>
      <c r="AM152" s="37">
        <f>'[7]R-Existing'!AM152</f>
        <v>0</v>
      </c>
      <c r="AN152" s="37">
        <f>'[7]R-Existing'!AN152</f>
        <v>0</v>
      </c>
      <c r="AO152" s="37"/>
      <c r="AP152" s="37"/>
      <c r="AQ152" s="37"/>
      <c r="AR152" s="37"/>
    </row>
    <row r="153" spans="1:44" x14ac:dyDescent="0.2">
      <c r="A153" s="1">
        <f t="shared" si="6"/>
        <v>1</v>
      </c>
      <c r="B153" s="101">
        <f t="shared" si="5"/>
        <v>47514</v>
      </c>
      <c r="C153" s="37">
        <f>'[7]R-Existing'!C153</f>
        <v>0</v>
      </c>
      <c r="D153" s="37">
        <f>'[7]R-Existing'!D153</f>
        <v>1934854.6</v>
      </c>
      <c r="E153" s="37">
        <f>'[7]R-Existing'!E153</f>
        <v>0</v>
      </c>
      <c r="F153" s="37">
        <f>'[7]R-Existing'!F153</f>
        <v>0</v>
      </c>
      <c r="G153" s="37">
        <f>'[7]R-Existing'!G153</f>
        <v>0</v>
      </c>
      <c r="H153" s="37">
        <f>'[7]R-Existing'!H153</f>
        <v>0</v>
      </c>
      <c r="I153" s="37">
        <f>'[7]R-Existing'!I153</f>
        <v>0</v>
      </c>
      <c r="J153" s="37">
        <f>'[7]R-Existing'!J153</f>
        <v>0</v>
      </c>
      <c r="K153" s="37">
        <f>'[7]R-Existing'!K153</f>
        <v>0</v>
      </c>
      <c r="L153" s="37">
        <f>'[7]R-Existing'!L153</f>
        <v>0</v>
      </c>
      <c r="M153" s="37">
        <f>'[7]R-Existing'!M153</f>
        <v>0</v>
      </c>
      <c r="N153" s="37">
        <f>'[7]R-Existing'!N153</f>
        <v>0</v>
      </c>
      <c r="O153" s="37">
        <f>'[7]R-Existing'!O153</f>
        <v>0</v>
      </c>
      <c r="P153" s="37">
        <f>'[7]R-Existing'!P153</f>
        <v>0</v>
      </c>
      <c r="Q153" s="37">
        <f>'[7]R-Existing'!Q153</f>
        <v>0</v>
      </c>
      <c r="R153" s="37">
        <f>'[7]R-Existing'!R153</f>
        <v>0</v>
      </c>
      <c r="S153" s="37">
        <f>'[7]R-Existing'!S153</f>
        <v>0</v>
      </c>
      <c r="T153" s="37">
        <f>'[7]R-Existing'!T153</f>
        <v>0</v>
      </c>
      <c r="U153" s="37">
        <f>'[7]R-Existing'!U153</f>
        <v>1</v>
      </c>
      <c r="V153" s="37">
        <f>'[7]R-Existing'!V153</f>
        <v>0</v>
      </c>
      <c r="W153" s="37">
        <f>'[7]R-Existing'!W153</f>
        <v>0</v>
      </c>
      <c r="X153" s="37">
        <f>'[7]R-Existing'!X153</f>
        <v>209</v>
      </c>
      <c r="Y153" s="37">
        <f>'[7]R-Existing'!Y153</f>
        <v>0</v>
      </c>
      <c r="Z153" s="37">
        <f>'[7]R-Existing'!Z153</f>
        <v>0</v>
      </c>
      <c r="AA153" s="37">
        <f>'[7]R-Existing'!AA153</f>
        <v>0</v>
      </c>
      <c r="AB153" s="37">
        <f>'[7]R-Existing'!AB153</f>
        <v>0</v>
      </c>
      <c r="AC153" s="37">
        <f>'[7]R-Existing'!AC153</f>
        <v>0</v>
      </c>
      <c r="AD153" s="37">
        <f>'[7]R-Existing'!AD153</f>
        <v>0</v>
      </c>
      <c r="AE153" s="47">
        <f>'[7]R-Existing'!AE153</f>
        <v>9.6699999999999994E-2</v>
      </c>
      <c r="AF153" s="37">
        <f>'[7]R-Existing'!AF153</f>
        <v>0</v>
      </c>
      <c r="AG153" s="37">
        <f>'[7]R-Existing'!AG153</f>
        <v>0</v>
      </c>
      <c r="AH153" s="37">
        <f>'[7]R-Existing'!AH153</f>
        <v>0</v>
      </c>
      <c r="AI153" s="37">
        <f>'[7]R-Existing'!AI153</f>
        <v>0</v>
      </c>
      <c r="AJ153" s="37">
        <f>'[7]R-Existing'!AJ153</f>
        <v>0</v>
      </c>
      <c r="AK153" s="37">
        <f>'[7]R-Existing'!AK153</f>
        <v>0</v>
      </c>
      <c r="AL153" s="37">
        <f>'[7]R-Existing'!AL153</f>
        <v>0</v>
      </c>
      <c r="AM153" s="37">
        <f>'[7]R-Existing'!AM153</f>
        <v>0</v>
      </c>
      <c r="AN153" s="37">
        <f>'[7]R-Existing'!AN153</f>
        <v>0</v>
      </c>
      <c r="AO153" s="37"/>
      <c r="AP153" s="37"/>
      <c r="AQ153" s="37"/>
      <c r="AR153" s="37"/>
    </row>
    <row r="154" spans="1:44" x14ac:dyDescent="0.2">
      <c r="A154" s="1">
        <f t="shared" si="6"/>
        <v>2</v>
      </c>
      <c r="B154" s="101">
        <f t="shared" si="5"/>
        <v>47542</v>
      </c>
      <c r="C154" s="37">
        <f>'[7]R-Existing'!C154</f>
        <v>0</v>
      </c>
      <c r="D154" s="37">
        <f>'[7]R-Existing'!D154</f>
        <v>1934854.6</v>
      </c>
      <c r="E154" s="37">
        <f>'[7]R-Existing'!E154</f>
        <v>0</v>
      </c>
      <c r="F154" s="37">
        <f>'[7]R-Existing'!F154</f>
        <v>0</v>
      </c>
      <c r="G154" s="37">
        <f>'[7]R-Existing'!G154</f>
        <v>0</v>
      </c>
      <c r="H154" s="37">
        <f>'[7]R-Existing'!H154</f>
        <v>0</v>
      </c>
      <c r="I154" s="37">
        <f>'[7]R-Existing'!I154</f>
        <v>0</v>
      </c>
      <c r="J154" s="37">
        <f>'[7]R-Existing'!J154</f>
        <v>0</v>
      </c>
      <c r="K154" s="37">
        <f>'[7]R-Existing'!K154</f>
        <v>0</v>
      </c>
      <c r="L154" s="37">
        <f>'[7]R-Existing'!L154</f>
        <v>0</v>
      </c>
      <c r="M154" s="37">
        <f>'[7]R-Existing'!M154</f>
        <v>0</v>
      </c>
      <c r="N154" s="37">
        <f>'[7]R-Existing'!N154</f>
        <v>0</v>
      </c>
      <c r="O154" s="37">
        <f>'[7]R-Existing'!O154</f>
        <v>0</v>
      </c>
      <c r="P154" s="37">
        <f>'[7]R-Existing'!P154</f>
        <v>0</v>
      </c>
      <c r="Q154" s="37">
        <f>'[7]R-Existing'!Q154</f>
        <v>0</v>
      </c>
      <c r="R154" s="37">
        <f>'[7]R-Existing'!R154</f>
        <v>0</v>
      </c>
      <c r="S154" s="37">
        <f>'[7]R-Existing'!S154</f>
        <v>0</v>
      </c>
      <c r="T154" s="37">
        <f>'[7]R-Existing'!T154</f>
        <v>0</v>
      </c>
      <c r="U154" s="37">
        <f>'[7]R-Existing'!U154</f>
        <v>1</v>
      </c>
      <c r="V154" s="37">
        <f>'[7]R-Existing'!V154</f>
        <v>0</v>
      </c>
      <c r="W154" s="37">
        <f>'[7]R-Existing'!W154</f>
        <v>0</v>
      </c>
      <c r="X154" s="37">
        <f>'[7]R-Existing'!X154</f>
        <v>209</v>
      </c>
      <c r="Y154" s="37">
        <f>'[7]R-Existing'!Y154</f>
        <v>0</v>
      </c>
      <c r="Z154" s="37">
        <f>'[7]R-Existing'!Z154</f>
        <v>0</v>
      </c>
      <c r="AA154" s="37">
        <f>'[7]R-Existing'!AA154</f>
        <v>0</v>
      </c>
      <c r="AB154" s="37">
        <f>'[7]R-Existing'!AB154</f>
        <v>0</v>
      </c>
      <c r="AC154" s="37">
        <f>'[7]R-Existing'!AC154</f>
        <v>0</v>
      </c>
      <c r="AD154" s="37">
        <f>'[7]R-Existing'!AD154</f>
        <v>0</v>
      </c>
      <c r="AE154" s="47">
        <f>'[7]R-Existing'!AE154</f>
        <v>9.6699999999999994E-2</v>
      </c>
      <c r="AF154" s="37">
        <f>'[7]R-Existing'!AF154</f>
        <v>0</v>
      </c>
      <c r="AG154" s="37">
        <f>'[7]R-Existing'!AG154</f>
        <v>0</v>
      </c>
      <c r="AH154" s="37">
        <f>'[7]R-Existing'!AH154</f>
        <v>0</v>
      </c>
      <c r="AI154" s="37">
        <f>'[7]R-Existing'!AI154</f>
        <v>0</v>
      </c>
      <c r="AJ154" s="37">
        <f>'[7]R-Existing'!AJ154</f>
        <v>0</v>
      </c>
      <c r="AK154" s="37">
        <f>'[7]R-Existing'!AK154</f>
        <v>0</v>
      </c>
      <c r="AL154" s="37">
        <f>'[7]R-Existing'!AL154</f>
        <v>0</v>
      </c>
      <c r="AM154" s="37">
        <f>'[7]R-Existing'!AM154</f>
        <v>0</v>
      </c>
      <c r="AN154" s="37">
        <f>'[7]R-Existing'!AN154</f>
        <v>0</v>
      </c>
      <c r="AO154" s="37"/>
      <c r="AP154" s="37"/>
      <c r="AQ154" s="37"/>
      <c r="AR154" s="37"/>
    </row>
    <row r="155" spans="1:44" x14ac:dyDescent="0.2">
      <c r="A155" s="1">
        <f t="shared" si="6"/>
        <v>3</v>
      </c>
      <c r="B155" s="101">
        <f t="shared" si="5"/>
        <v>47573</v>
      </c>
      <c r="C155" s="37">
        <f>'[7]R-Existing'!C155</f>
        <v>0</v>
      </c>
      <c r="D155" s="37">
        <f>'[7]R-Existing'!D155</f>
        <v>1934854.6</v>
      </c>
      <c r="E155" s="37">
        <f>'[7]R-Existing'!E155</f>
        <v>0</v>
      </c>
      <c r="F155" s="37">
        <f>'[7]R-Existing'!F155</f>
        <v>0</v>
      </c>
      <c r="G155" s="37">
        <f>'[7]R-Existing'!G155</f>
        <v>0</v>
      </c>
      <c r="H155" s="37">
        <f>'[7]R-Existing'!H155</f>
        <v>0</v>
      </c>
      <c r="I155" s="37">
        <f>'[7]R-Existing'!I155</f>
        <v>0</v>
      </c>
      <c r="J155" s="37">
        <f>'[7]R-Existing'!J155</f>
        <v>0</v>
      </c>
      <c r="K155" s="37">
        <f>'[7]R-Existing'!K155</f>
        <v>0</v>
      </c>
      <c r="L155" s="37">
        <f>'[7]R-Existing'!L155</f>
        <v>0</v>
      </c>
      <c r="M155" s="37">
        <f>'[7]R-Existing'!M155</f>
        <v>0</v>
      </c>
      <c r="N155" s="37">
        <f>'[7]R-Existing'!N155</f>
        <v>0</v>
      </c>
      <c r="O155" s="37">
        <f>'[7]R-Existing'!O155</f>
        <v>0</v>
      </c>
      <c r="P155" s="37">
        <f>'[7]R-Existing'!P155</f>
        <v>0</v>
      </c>
      <c r="Q155" s="37">
        <f>'[7]R-Existing'!Q155</f>
        <v>0</v>
      </c>
      <c r="R155" s="37">
        <f>'[7]R-Existing'!R155</f>
        <v>0</v>
      </c>
      <c r="S155" s="37">
        <f>'[7]R-Existing'!S155</f>
        <v>0</v>
      </c>
      <c r="T155" s="37">
        <f>'[7]R-Existing'!T155</f>
        <v>0</v>
      </c>
      <c r="U155" s="37">
        <f>'[7]R-Existing'!U155</f>
        <v>1</v>
      </c>
      <c r="V155" s="37">
        <f>'[7]R-Existing'!V155</f>
        <v>0</v>
      </c>
      <c r="W155" s="37">
        <f>'[7]R-Existing'!W155</f>
        <v>0</v>
      </c>
      <c r="X155" s="37">
        <f>'[7]R-Existing'!X155</f>
        <v>209</v>
      </c>
      <c r="Y155" s="37">
        <f>'[7]R-Existing'!Y155</f>
        <v>0</v>
      </c>
      <c r="Z155" s="37">
        <f>'[7]R-Existing'!Z155</f>
        <v>0</v>
      </c>
      <c r="AA155" s="37">
        <f>'[7]R-Existing'!AA155</f>
        <v>0</v>
      </c>
      <c r="AB155" s="37">
        <f>'[7]R-Existing'!AB155</f>
        <v>0</v>
      </c>
      <c r="AC155" s="37">
        <f>'[7]R-Existing'!AC155</f>
        <v>0</v>
      </c>
      <c r="AD155" s="37">
        <f>'[7]R-Existing'!AD155</f>
        <v>0</v>
      </c>
      <c r="AE155" s="47">
        <f>'[7]R-Existing'!AE155</f>
        <v>9.6699999999999994E-2</v>
      </c>
      <c r="AF155" s="37">
        <f>'[7]R-Existing'!AF155</f>
        <v>0</v>
      </c>
      <c r="AG155" s="37">
        <f>'[7]R-Existing'!AG155</f>
        <v>0</v>
      </c>
      <c r="AH155" s="37">
        <f>'[7]R-Existing'!AH155</f>
        <v>0</v>
      </c>
      <c r="AI155" s="37">
        <f>'[7]R-Existing'!AI155</f>
        <v>0</v>
      </c>
      <c r="AJ155" s="37">
        <f>'[7]R-Existing'!AJ155</f>
        <v>0</v>
      </c>
      <c r="AK155" s="37">
        <f>'[7]R-Existing'!AK155</f>
        <v>0</v>
      </c>
      <c r="AL155" s="37">
        <f>'[7]R-Existing'!AL155</f>
        <v>0</v>
      </c>
      <c r="AM155" s="37">
        <f>'[7]R-Existing'!AM155</f>
        <v>0</v>
      </c>
      <c r="AN155" s="37">
        <f>'[7]R-Existing'!AN155</f>
        <v>0</v>
      </c>
      <c r="AO155" s="37"/>
      <c r="AP155" s="37"/>
      <c r="AQ155" s="37"/>
      <c r="AR155" s="37"/>
    </row>
    <row r="156" spans="1:44" x14ac:dyDescent="0.2">
      <c r="A156" s="1">
        <f t="shared" si="6"/>
        <v>4</v>
      </c>
      <c r="B156" s="101">
        <f t="shared" si="5"/>
        <v>47603</v>
      </c>
      <c r="C156" s="37">
        <f>'[7]R-Existing'!C156</f>
        <v>0</v>
      </c>
      <c r="D156" s="37">
        <f>'[7]R-Existing'!D156</f>
        <v>1934854.6</v>
      </c>
      <c r="E156" s="37">
        <f>'[7]R-Existing'!E156</f>
        <v>0</v>
      </c>
      <c r="F156" s="37">
        <f>'[7]R-Existing'!F156</f>
        <v>0</v>
      </c>
      <c r="G156" s="37">
        <f>'[7]R-Existing'!G156</f>
        <v>0</v>
      </c>
      <c r="H156" s="37">
        <f>'[7]R-Existing'!H156</f>
        <v>0</v>
      </c>
      <c r="I156" s="37">
        <f>'[7]R-Existing'!I156</f>
        <v>0</v>
      </c>
      <c r="J156" s="37">
        <f>'[7]R-Existing'!J156</f>
        <v>0</v>
      </c>
      <c r="K156" s="37">
        <f>'[7]R-Existing'!K156</f>
        <v>0</v>
      </c>
      <c r="L156" s="37">
        <f>'[7]R-Existing'!L156</f>
        <v>0</v>
      </c>
      <c r="M156" s="37">
        <f>'[7]R-Existing'!M156</f>
        <v>0</v>
      </c>
      <c r="N156" s="37">
        <f>'[7]R-Existing'!N156</f>
        <v>0</v>
      </c>
      <c r="O156" s="37">
        <f>'[7]R-Existing'!O156</f>
        <v>0</v>
      </c>
      <c r="P156" s="37">
        <f>'[7]R-Existing'!P156</f>
        <v>0</v>
      </c>
      <c r="Q156" s="37">
        <f>'[7]R-Existing'!Q156</f>
        <v>0</v>
      </c>
      <c r="R156" s="37">
        <f>'[7]R-Existing'!R156</f>
        <v>0</v>
      </c>
      <c r="S156" s="37">
        <f>'[7]R-Existing'!S156</f>
        <v>0</v>
      </c>
      <c r="T156" s="37">
        <f>'[7]R-Existing'!T156</f>
        <v>0</v>
      </c>
      <c r="U156" s="37">
        <f>'[7]R-Existing'!U156</f>
        <v>1</v>
      </c>
      <c r="V156" s="37">
        <f>'[7]R-Existing'!V156</f>
        <v>0</v>
      </c>
      <c r="W156" s="37">
        <f>'[7]R-Existing'!W156</f>
        <v>0</v>
      </c>
      <c r="X156" s="37">
        <f>'[7]R-Existing'!X156</f>
        <v>209</v>
      </c>
      <c r="Y156" s="37">
        <f>'[7]R-Existing'!Y156</f>
        <v>0</v>
      </c>
      <c r="Z156" s="37">
        <f>'[7]R-Existing'!Z156</f>
        <v>0</v>
      </c>
      <c r="AA156" s="37">
        <f>'[7]R-Existing'!AA156</f>
        <v>0</v>
      </c>
      <c r="AB156" s="37">
        <f>'[7]R-Existing'!AB156</f>
        <v>0</v>
      </c>
      <c r="AC156" s="37">
        <f>'[7]R-Existing'!AC156</f>
        <v>0</v>
      </c>
      <c r="AD156" s="37">
        <f>'[7]R-Existing'!AD156</f>
        <v>0</v>
      </c>
      <c r="AE156" s="47">
        <f>'[7]R-Existing'!AE156</f>
        <v>9.6699999999999994E-2</v>
      </c>
      <c r="AF156" s="37">
        <f>'[7]R-Existing'!AF156</f>
        <v>0</v>
      </c>
      <c r="AG156" s="37">
        <f>'[7]R-Existing'!AG156</f>
        <v>0</v>
      </c>
      <c r="AH156" s="37">
        <f>'[7]R-Existing'!AH156</f>
        <v>0</v>
      </c>
      <c r="AI156" s="37">
        <f>'[7]R-Existing'!AI156</f>
        <v>0</v>
      </c>
      <c r="AJ156" s="37">
        <f>'[7]R-Existing'!AJ156</f>
        <v>0</v>
      </c>
      <c r="AK156" s="37">
        <f>'[7]R-Existing'!AK156</f>
        <v>0</v>
      </c>
      <c r="AL156" s="37">
        <f>'[7]R-Existing'!AL156</f>
        <v>0</v>
      </c>
      <c r="AM156" s="37">
        <f>'[7]R-Existing'!AM156</f>
        <v>0</v>
      </c>
      <c r="AN156" s="37">
        <f>'[7]R-Existing'!AN156</f>
        <v>0</v>
      </c>
      <c r="AO156" s="37"/>
      <c r="AP156" s="37"/>
      <c r="AQ156" s="37"/>
      <c r="AR156" s="37"/>
    </row>
    <row r="157" spans="1:44" x14ac:dyDescent="0.2">
      <c r="A157" s="1">
        <f t="shared" si="6"/>
        <v>5</v>
      </c>
      <c r="B157" s="101">
        <f t="shared" si="5"/>
        <v>47634</v>
      </c>
      <c r="C157" s="37">
        <f>'[7]R-Existing'!C157</f>
        <v>0</v>
      </c>
      <c r="D157" s="37">
        <f>'[7]R-Existing'!D157</f>
        <v>1934854.6</v>
      </c>
      <c r="E157" s="37">
        <f>'[7]R-Existing'!E157</f>
        <v>0</v>
      </c>
      <c r="F157" s="37">
        <f>'[7]R-Existing'!F157</f>
        <v>0</v>
      </c>
      <c r="G157" s="37">
        <f>'[7]R-Existing'!G157</f>
        <v>0</v>
      </c>
      <c r="H157" s="37">
        <f>'[7]R-Existing'!H157</f>
        <v>0</v>
      </c>
      <c r="I157" s="37">
        <f>'[7]R-Existing'!I157</f>
        <v>0</v>
      </c>
      <c r="J157" s="37">
        <f>'[7]R-Existing'!J157</f>
        <v>0</v>
      </c>
      <c r="K157" s="37">
        <f>'[7]R-Existing'!K157</f>
        <v>0</v>
      </c>
      <c r="L157" s="37">
        <f>'[7]R-Existing'!L157</f>
        <v>0</v>
      </c>
      <c r="M157" s="37">
        <f>'[7]R-Existing'!M157</f>
        <v>0</v>
      </c>
      <c r="N157" s="37">
        <f>'[7]R-Existing'!N157</f>
        <v>0</v>
      </c>
      <c r="O157" s="37">
        <f>'[7]R-Existing'!O157</f>
        <v>0</v>
      </c>
      <c r="P157" s="37">
        <f>'[7]R-Existing'!P157</f>
        <v>0</v>
      </c>
      <c r="Q157" s="37">
        <f>'[7]R-Existing'!Q157</f>
        <v>0</v>
      </c>
      <c r="R157" s="37">
        <f>'[7]R-Existing'!R157</f>
        <v>0</v>
      </c>
      <c r="S157" s="37">
        <f>'[7]R-Existing'!S157</f>
        <v>0</v>
      </c>
      <c r="T157" s="37">
        <f>'[7]R-Existing'!T157</f>
        <v>0</v>
      </c>
      <c r="U157" s="37">
        <f>'[7]R-Existing'!U157</f>
        <v>1</v>
      </c>
      <c r="V157" s="37">
        <f>'[7]R-Existing'!V157</f>
        <v>0</v>
      </c>
      <c r="W157" s="37">
        <f>'[7]R-Existing'!W157</f>
        <v>0</v>
      </c>
      <c r="X157" s="37">
        <f>'[7]R-Existing'!X157</f>
        <v>209</v>
      </c>
      <c r="Y157" s="37">
        <f>'[7]R-Existing'!Y157</f>
        <v>0</v>
      </c>
      <c r="Z157" s="37">
        <f>'[7]R-Existing'!Z157</f>
        <v>0</v>
      </c>
      <c r="AA157" s="37">
        <f>'[7]R-Existing'!AA157</f>
        <v>0</v>
      </c>
      <c r="AB157" s="37">
        <f>'[7]R-Existing'!AB157</f>
        <v>0</v>
      </c>
      <c r="AC157" s="37">
        <f>'[7]R-Existing'!AC157</f>
        <v>0</v>
      </c>
      <c r="AD157" s="37">
        <f>'[7]R-Existing'!AD157</f>
        <v>0</v>
      </c>
      <c r="AE157" s="47">
        <f>'[7]R-Existing'!AE157</f>
        <v>9.6699999999999994E-2</v>
      </c>
      <c r="AF157" s="37">
        <f>'[7]R-Existing'!AF157</f>
        <v>0</v>
      </c>
      <c r="AG157" s="37">
        <f>'[7]R-Existing'!AG157</f>
        <v>0</v>
      </c>
      <c r="AH157" s="37">
        <f>'[7]R-Existing'!AH157</f>
        <v>0</v>
      </c>
      <c r="AI157" s="37">
        <f>'[7]R-Existing'!AI157</f>
        <v>0</v>
      </c>
      <c r="AJ157" s="37">
        <f>'[7]R-Existing'!AJ157</f>
        <v>0</v>
      </c>
      <c r="AK157" s="37">
        <f>'[7]R-Existing'!AK157</f>
        <v>0</v>
      </c>
      <c r="AL157" s="37">
        <f>'[7]R-Existing'!AL157</f>
        <v>0</v>
      </c>
      <c r="AM157" s="37">
        <f>'[7]R-Existing'!AM157</f>
        <v>0</v>
      </c>
      <c r="AN157" s="37">
        <f>'[7]R-Existing'!AN157</f>
        <v>0</v>
      </c>
      <c r="AO157" s="37"/>
      <c r="AP157" s="37"/>
      <c r="AQ157" s="37"/>
      <c r="AR157" s="37"/>
    </row>
    <row r="158" spans="1:44" x14ac:dyDescent="0.2">
      <c r="A158" s="1">
        <f t="shared" si="6"/>
        <v>6</v>
      </c>
      <c r="B158" s="101">
        <f t="shared" si="5"/>
        <v>47664</v>
      </c>
      <c r="C158" s="37">
        <f>'[7]R-Existing'!C158</f>
        <v>0</v>
      </c>
      <c r="D158" s="37">
        <f>'[7]R-Existing'!D158</f>
        <v>1934854.6</v>
      </c>
      <c r="E158" s="37">
        <f>'[7]R-Existing'!E158</f>
        <v>0</v>
      </c>
      <c r="F158" s="37">
        <f>'[7]R-Existing'!F158</f>
        <v>0</v>
      </c>
      <c r="G158" s="37">
        <f>'[7]R-Existing'!G158</f>
        <v>0</v>
      </c>
      <c r="H158" s="37">
        <f>'[7]R-Existing'!H158</f>
        <v>0</v>
      </c>
      <c r="I158" s="37">
        <f>'[7]R-Existing'!I158</f>
        <v>0</v>
      </c>
      <c r="J158" s="37">
        <f>'[7]R-Existing'!J158</f>
        <v>0</v>
      </c>
      <c r="K158" s="37">
        <f>'[7]R-Existing'!K158</f>
        <v>0</v>
      </c>
      <c r="L158" s="37">
        <f>'[7]R-Existing'!L158</f>
        <v>0</v>
      </c>
      <c r="M158" s="37">
        <f>'[7]R-Existing'!M158</f>
        <v>0</v>
      </c>
      <c r="N158" s="37">
        <f>'[7]R-Existing'!N158</f>
        <v>0</v>
      </c>
      <c r="O158" s="37">
        <f>'[7]R-Existing'!O158</f>
        <v>0</v>
      </c>
      <c r="P158" s="37">
        <f>'[7]R-Existing'!P158</f>
        <v>0</v>
      </c>
      <c r="Q158" s="37">
        <f>'[7]R-Existing'!Q158</f>
        <v>0</v>
      </c>
      <c r="R158" s="37">
        <f>'[7]R-Existing'!R158</f>
        <v>0</v>
      </c>
      <c r="S158" s="37">
        <f>'[7]R-Existing'!S158</f>
        <v>0</v>
      </c>
      <c r="T158" s="37">
        <f>'[7]R-Existing'!T158</f>
        <v>0</v>
      </c>
      <c r="U158" s="37">
        <f>'[7]R-Existing'!U158</f>
        <v>1</v>
      </c>
      <c r="V158" s="37">
        <f>'[7]R-Existing'!V158</f>
        <v>0</v>
      </c>
      <c r="W158" s="37">
        <f>'[7]R-Existing'!W158</f>
        <v>0</v>
      </c>
      <c r="X158" s="37" t="e">
        <f>'[7]R-Existing'!X158</f>
        <v>#N/A</v>
      </c>
      <c r="Y158" s="37">
        <f>'[7]R-Existing'!Y158</f>
        <v>0</v>
      </c>
      <c r="Z158" s="37">
        <f>'[7]R-Existing'!Z158</f>
        <v>0</v>
      </c>
      <c r="AA158" s="37">
        <f>'[7]R-Existing'!AA158</f>
        <v>0</v>
      </c>
      <c r="AB158" s="37">
        <f>'[7]R-Existing'!AB158</f>
        <v>0</v>
      </c>
      <c r="AC158" s="37">
        <f>'[7]R-Existing'!AC158</f>
        <v>0</v>
      </c>
      <c r="AD158" s="37">
        <f>'[7]R-Existing'!AD158</f>
        <v>0</v>
      </c>
      <c r="AE158" s="47">
        <f>'[7]R-Existing'!AE158</f>
        <v>9.6699999999999994E-2</v>
      </c>
      <c r="AF158" s="37">
        <f>'[7]R-Existing'!AF158</f>
        <v>0</v>
      </c>
      <c r="AG158" s="37">
        <f>'[7]R-Existing'!AG158</f>
        <v>0</v>
      </c>
      <c r="AH158" s="37">
        <f>'[7]R-Existing'!AH158</f>
        <v>0</v>
      </c>
      <c r="AI158" s="37">
        <f>'[7]R-Existing'!AI158</f>
        <v>0</v>
      </c>
      <c r="AJ158" s="37">
        <f>'[7]R-Existing'!AJ158</f>
        <v>0</v>
      </c>
      <c r="AK158" s="37">
        <f>'[7]R-Existing'!AK158</f>
        <v>0</v>
      </c>
      <c r="AL158" s="37">
        <f>'[7]R-Existing'!AL158</f>
        <v>0</v>
      </c>
      <c r="AM158" s="37">
        <f>'[7]R-Existing'!AM158</f>
        <v>0</v>
      </c>
      <c r="AN158" s="37">
        <f>'[7]R-Existing'!AN158</f>
        <v>0</v>
      </c>
      <c r="AO158" s="37"/>
      <c r="AP158" s="37"/>
      <c r="AQ158" s="37"/>
      <c r="AR158" s="37"/>
    </row>
    <row r="159" spans="1:44" x14ac:dyDescent="0.2">
      <c r="A159" s="1">
        <f t="shared" si="6"/>
        <v>7</v>
      </c>
      <c r="B159" s="101">
        <f t="shared" si="5"/>
        <v>47695</v>
      </c>
      <c r="C159" s="37">
        <f>'[7]R-Existing'!C159</f>
        <v>0</v>
      </c>
      <c r="D159" s="37">
        <f>'[7]R-Existing'!D159</f>
        <v>1934854.6</v>
      </c>
      <c r="E159" s="37">
        <f>'[7]R-Existing'!E159</f>
        <v>0</v>
      </c>
      <c r="F159" s="37">
        <f>'[7]R-Existing'!F159</f>
        <v>0</v>
      </c>
      <c r="G159" s="37">
        <f>'[7]R-Existing'!G159</f>
        <v>0</v>
      </c>
      <c r="H159" s="37">
        <f>'[7]R-Existing'!H159</f>
        <v>0</v>
      </c>
      <c r="I159" s="37">
        <f>'[7]R-Existing'!I159</f>
        <v>0</v>
      </c>
      <c r="J159" s="37">
        <f>'[7]R-Existing'!J159</f>
        <v>0</v>
      </c>
      <c r="K159" s="37">
        <f>'[7]R-Existing'!K159</f>
        <v>0</v>
      </c>
      <c r="L159" s="37">
        <f>'[7]R-Existing'!L159</f>
        <v>0</v>
      </c>
      <c r="M159" s="37">
        <f>'[7]R-Existing'!M159</f>
        <v>0</v>
      </c>
      <c r="N159" s="37">
        <f>'[7]R-Existing'!N159</f>
        <v>0</v>
      </c>
      <c r="O159" s="37">
        <f>'[7]R-Existing'!O159</f>
        <v>0</v>
      </c>
      <c r="P159" s="37">
        <f>'[7]R-Existing'!P159</f>
        <v>0</v>
      </c>
      <c r="Q159" s="37">
        <f>'[7]R-Existing'!Q159</f>
        <v>0</v>
      </c>
      <c r="R159" s="37">
        <f>'[7]R-Existing'!R159</f>
        <v>0</v>
      </c>
      <c r="S159" s="37">
        <f>'[7]R-Existing'!S159</f>
        <v>0</v>
      </c>
      <c r="T159" s="37">
        <f>'[7]R-Existing'!T159</f>
        <v>0</v>
      </c>
      <c r="U159" s="37">
        <f>'[7]R-Existing'!U159</f>
        <v>1</v>
      </c>
      <c r="V159" s="37">
        <f>'[7]R-Existing'!V159</f>
        <v>0</v>
      </c>
      <c r="W159" s="37">
        <f>'[7]R-Existing'!W159</f>
        <v>0</v>
      </c>
      <c r="X159" s="37" t="e">
        <f>'[7]R-Existing'!X159</f>
        <v>#N/A</v>
      </c>
      <c r="Y159" s="37">
        <f>'[7]R-Existing'!Y159</f>
        <v>0</v>
      </c>
      <c r="Z159" s="37">
        <f>'[7]R-Existing'!Z159</f>
        <v>0</v>
      </c>
      <c r="AA159" s="37">
        <f>'[7]R-Existing'!AA159</f>
        <v>0</v>
      </c>
      <c r="AB159" s="37">
        <f>'[7]R-Existing'!AB159</f>
        <v>0</v>
      </c>
      <c r="AC159" s="37">
        <f>'[7]R-Existing'!AC159</f>
        <v>0</v>
      </c>
      <c r="AD159" s="37">
        <f>'[7]R-Existing'!AD159</f>
        <v>0</v>
      </c>
      <c r="AE159" s="47">
        <f>'[7]R-Existing'!AE159</f>
        <v>9.6699999999999994E-2</v>
      </c>
      <c r="AF159" s="37">
        <f>'[7]R-Existing'!AF159</f>
        <v>0</v>
      </c>
      <c r="AG159" s="37">
        <f>'[7]R-Existing'!AG159</f>
        <v>0</v>
      </c>
      <c r="AH159" s="37">
        <f>'[7]R-Existing'!AH159</f>
        <v>0</v>
      </c>
      <c r="AI159" s="37">
        <f>'[7]R-Existing'!AI159</f>
        <v>0</v>
      </c>
      <c r="AJ159" s="37">
        <f>'[7]R-Existing'!AJ159</f>
        <v>0</v>
      </c>
      <c r="AK159" s="37">
        <f>'[7]R-Existing'!AK159</f>
        <v>0</v>
      </c>
      <c r="AL159" s="37">
        <f>'[7]R-Existing'!AL159</f>
        <v>0</v>
      </c>
      <c r="AM159" s="37">
        <f>'[7]R-Existing'!AM159</f>
        <v>0</v>
      </c>
      <c r="AN159" s="37">
        <f>'[7]R-Existing'!AN159</f>
        <v>0</v>
      </c>
      <c r="AO159" s="37"/>
      <c r="AP159" s="37"/>
      <c r="AQ159" s="37"/>
      <c r="AR159" s="37"/>
    </row>
    <row r="160" spans="1:44" x14ac:dyDescent="0.2">
      <c r="A160" s="1">
        <f t="shared" si="6"/>
        <v>8</v>
      </c>
      <c r="B160" s="101">
        <f t="shared" si="5"/>
        <v>47726</v>
      </c>
      <c r="C160" s="37">
        <f>'[7]R-Existing'!C160</f>
        <v>0</v>
      </c>
      <c r="D160" s="37">
        <f>'[7]R-Existing'!D160</f>
        <v>1934854.6</v>
      </c>
      <c r="E160" s="37">
        <f>'[7]R-Existing'!E160</f>
        <v>0</v>
      </c>
      <c r="F160" s="37">
        <f>'[7]R-Existing'!F160</f>
        <v>0</v>
      </c>
      <c r="G160" s="37">
        <f>'[7]R-Existing'!G160</f>
        <v>0</v>
      </c>
      <c r="H160" s="37">
        <f>'[7]R-Existing'!H160</f>
        <v>0</v>
      </c>
      <c r="I160" s="37">
        <f>'[7]R-Existing'!I160</f>
        <v>0</v>
      </c>
      <c r="J160" s="37">
        <f>'[7]R-Existing'!J160</f>
        <v>0</v>
      </c>
      <c r="K160" s="37">
        <f>'[7]R-Existing'!K160</f>
        <v>0</v>
      </c>
      <c r="L160" s="37">
        <f>'[7]R-Existing'!L160</f>
        <v>0</v>
      </c>
      <c r="M160" s="37">
        <f>'[7]R-Existing'!M160</f>
        <v>0</v>
      </c>
      <c r="N160" s="37">
        <f>'[7]R-Existing'!N160</f>
        <v>0</v>
      </c>
      <c r="O160" s="37">
        <f>'[7]R-Existing'!O160</f>
        <v>0</v>
      </c>
      <c r="P160" s="37">
        <f>'[7]R-Existing'!P160</f>
        <v>0</v>
      </c>
      <c r="Q160" s="37">
        <f>'[7]R-Existing'!Q160</f>
        <v>0</v>
      </c>
      <c r="R160" s="37">
        <f>'[7]R-Existing'!R160</f>
        <v>0</v>
      </c>
      <c r="S160" s="37">
        <f>'[7]R-Existing'!S160</f>
        <v>0</v>
      </c>
      <c r="T160" s="37">
        <f>'[7]R-Existing'!T160</f>
        <v>0</v>
      </c>
      <c r="U160" s="37">
        <f>'[7]R-Existing'!U160</f>
        <v>1</v>
      </c>
      <c r="V160" s="37">
        <f>'[7]R-Existing'!V160</f>
        <v>0</v>
      </c>
      <c r="W160" s="37">
        <f>'[7]R-Existing'!W160</f>
        <v>0</v>
      </c>
      <c r="X160" s="37" t="e">
        <f>'[7]R-Existing'!X160</f>
        <v>#N/A</v>
      </c>
      <c r="Y160" s="37">
        <f>'[7]R-Existing'!Y160</f>
        <v>0</v>
      </c>
      <c r="Z160" s="37">
        <f>'[7]R-Existing'!Z160</f>
        <v>0</v>
      </c>
      <c r="AA160" s="37">
        <f>'[7]R-Existing'!AA160</f>
        <v>0</v>
      </c>
      <c r="AB160" s="37">
        <f>'[7]R-Existing'!AB160</f>
        <v>0</v>
      </c>
      <c r="AC160" s="37">
        <f>'[7]R-Existing'!AC160</f>
        <v>0</v>
      </c>
      <c r="AD160" s="37">
        <f>'[7]R-Existing'!AD160</f>
        <v>0</v>
      </c>
      <c r="AE160" s="47">
        <f>'[7]R-Existing'!AE160</f>
        <v>9.6699999999999994E-2</v>
      </c>
      <c r="AF160" s="37">
        <f>'[7]R-Existing'!AF160</f>
        <v>0</v>
      </c>
      <c r="AG160" s="37">
        <f>'[7]R-Existing'!AG160</f>
        <v>0</v>
      </c>
      <c r="AH160" s="37">
        <f>'[7]R-Existing'!AH160</f>
        <v>0</v>
      </c>
      <c r="AI160" s="37">
        <f>'[7]R-Existing'!AI160</f>
        <v>0</v>
      </c>
      <c r="AJ160" s="37">
        <f>'[7]R-Existing'!AJ160</f>
        <v>0</v>
      </c>
      <c r="AK160" s="37">
        <f>'[7]R-Existing'!AK160</f>
        <v>0</v>
      </c>
      <c r="AL160" s="37">
        <f>'[7]R-Existing'!AL160</f>
        <v>0</v>
      </c>
      <c r="AM160" s="37">
        <f>'[7]R-Existing'!AM160</f>
        <v>0</v>
      </c>
      <c r="AN160" s="37">
        <f>'[7]R-Existing'!AN160</f>
        <v>0</v>
      </c>
      <c r="AO160" s="37"/>
      <c r="AP160" s="37"/>
      <c r="AQ160" s="37"/>
      <c r="AR160" s="37"/>
    </row>
    <row r="161" spans="1:44" x14ac:dyDescent="0.2">
      <c r="A161" s="1">
        <f t="shared" si="6"/>
        <v>9</v>
      </c>
      <c r="B161" s="101">
        <f t="shared" si="5"/>
        <v>47756</v>
      </c>
      <c r="C161" s="37">
        <f>'[7]R-Existing'!C161</f>
        <v>0</v>
      </c>
      <c r="D161" s="37">
        <f>'[7]R-Existing'!D161</f>
        <v>1934854.6</v>
      </c>
      <c r="E161" s="37">
        <f>'[7]R-Existing'!E161</f>
        <v>0</v>
      </c>
      <c r="F161" s="37">
        <f>'[7]R-Existing'!F161</f>
        <v>0</v>
      </c>
      <c r="G161" s="37">
        <f>'[7]R-Existing'!G161</f>
        <v>0</v>
      </c>
      <c r="H161" s="37">
        <f>'[7]R-Existing'!H161</f>
        <v>0</v>
      </c>
      <c r="I161" s="37">
        <f>'[7]R-Existing'!I161</f>
        <v>0</v>
      </c>
      <c r="J161" s="37">
        <f>'[7]R-Existing'!J161</f>
        <v>0</v>
      </c>
      <c r="K161" s="37">
        <f>'[7]R-Existing'!K161</f>
        <v>0</v>
      </c>
      <c r="L161" s="37">
        <f>'[7]R-Existing'!L161</f>
        <v>0</v>
      </c>
      <c r="M161" s="37">
        <f>'[7]R-Existing'!M161</f>
        <v>0</v>
      </c>
      <c r="N161" s="37">
        <f>'[7]R-Existing'!N161</f>
        <v>0</v>
      </c>
      <c r="O161" s="37">
        <f>'[7]R-Existing'!O161</f>
        <v>0</v>
      </c>
      <c r="P161" s="37">
        <f>'[7]R-Existing'!P161</f>
        <v>0</v>
      </c>
      <c r="Q161" s="37">
        <f>'[7]R-Existing'!Q161</f>
        <v>0</v>
      </c>
      <c r="R161" s="37">
        <f>'[7]R-Existing'!R161</f>
        <v>0</v>
      </c>
      <c r="S161" s="37">
        <f>'[7]R-Existing'!S161</f>
        <v>0</v>
      </c>
      <c r="T161" s="37">
        <f>'[7]R-Existing'!T161</f>
        <v>0</v>
      </c>
      <c r="U161" s="37">
        <f>'[7]R-Existing'!U161</f>
        <v>1</v>
      </c>
      <c r="V161" s="37">
        <f>'[7]R-Existing'!V161</f>
        <v>0</v>
      </c>
      <c r="W161" s="37">
        <f>'[7]R-Existing'!W161</f>
        <v>0</v>
      </c>
      <c r="X161" s="37" t="e">
        <f>'[7]R-Existing'!X161</f>
        <v>#N/A</v>
      </c>
      <c r="Y161" s="37">
        <f>'[7]R-Existing'!Y161</f>
        <v>0</v>
      </c>
      <c r="Z161" s="37">
        <f>'[7]R-Existing'!Z161</f>
        <v>0</v>
      </c>
      <c r="AA161" s="37">
        <f>'[7]R-Existing'!AA161</f>
        <v>0</v>
      </c>
      <c r="AB161" s="37">
        <f>'[7]R-Existing'!AB161</f>
        <v>0</v>
      </c>
      <c r="AC161" s="37">
        <f>'[7]R-Existing'!AC161</f>
        <v>0</v>
      </c>
      <c r="AD161" s="37">
        <f>'[7]R-Existing'!AD161</f>
        <v>0</v>
      </c>
      <c r="AE161" s="47">
        <f>'[7]R-Existing'!AE161</f>
        <v>9.6699999999999994E-2</v>
      </c>
      <c r="AF161" s="37">
        <f>'[7]R-Existing'!AF161</f>
        <v>0</v>
      </c>
      <c r="AG161" s="37">
        <f>'[7]R-Existing'!AG161</f>
        <v>0</v>
      </c>
      <c r="AH161" s="37">
        <f>'[7]R-Existing'!AH161</f>
        <v>0</v>
      </c>
      <c r="AI161" s="37">
        <f>'[7]R-Existing'!AI161</f>
        <v>0</v>
      </c>
      <c r="AJ161" s="37">
        <f>'[7]R-Existing'!AJ161</f>
        <v>0</v>
      </c>
      <c r="AK161" s="37">
        <f>'[7]R-Existing'!AK161</f>
        <v>0</v>
      </c>
      <c r="AL161" s="37">
        <f>'[7]R-Existing'!AL161</f>
        <v>0</v>
      </c>
      <c r="AM161" s="37">
        <f>'[7]R-Existing'!AM161</f>
        <v>0</v>
      </c>
      <c r="AN161" s="37">
        <f>'[7]R-Existing'!AN161</f>
        <v>0</v>
      </c>
      <c r="AO161" s="37"/>
      <c r="AP161" s="37"/>
      <c r="AQ161" s="37"/>
      <c r="AR161" s="37"/>
    </row>
    <row r="162" spans="1:44" x14ac:dyDescent="0.2">
      <c r="A162" s="1">
        <f t="shared" si="6"/>
        <v>10</v>
      </c>
      <c r="B162" s="101">
        <f t="shared" si="5"/>
        <v>47787</v>
      </c>
      <c r="C162" s="37">
        <f>'[7]R-Existing'!C162</f>
        <v>0</v>
      </c>
      <c r="D162" s="37">
        <f>'[7]R-Existing'!D162</f>
        <v>1934854.6</v>
      </c>
      <c r="E162" s="37">
        <f>'[7]R-Existing'!E162</f>
        <v>0</v>
      </c>
      <c r="F162" s="37">
        <f>'[7]R-Existing'!F162</f>
        <v>0</v>
      </c>
      <c r="G162" s="37">
        <f>'[7]R-Existing'!G162</f>
        <v>0</v>
      </c>
      <c r="H162" s="37">
        <f>'[7]R-Existing'!H162</f>
        <v>0</v>
      </c>
      <c r="I162" s="37">
        <f>'[7]R-Existing'!I162</f>
        <v>0</v>
      </c>
      <c r="J162" s="37">
        <f>'[7]R-Existing'!J162</f>
        <v>0</v>
      </c>
      <c r="K162" s="37">
        <f>'[7]R-Existing'!K162</f>
        <v>0</v>
      </c>
      <c r="L162" s="37">
        <f>'[7]R-Existing'!L162</f>
        <v>0</v>
      </c>
      <c r="M162" s="37">
        <f>'[7]R-Existing'!M162</f>
        <v>0</v>
      </c>
      <c r="N162" s="37">
        <f>'[7]R-Existing'!N162</f>
        <v>0</v>
      </c>
      <c r="O162" s="37">
        <f>'[7]R-Existing'!O162</f>
        <v>0</v>
      </c>
      <c r="P162" s="37">
        <f>'[7]R-Existing'!P162</f>
        <v>0</v>
      </c>
      <c r="Q162" s="37">
        <f>'[7]R-Existing'!Q162</f>
        <v>0</v>
      </c>
      <c r="R162" s="37">
        <f>'[7]R-Existing'!R162</f>
        <v>0</v>
      </c>
      <c r="S162" s="37">
        <f>'[7]R-Existing'!S162</f>
        <v>0</v>
      </c>
      <c r="T162" s="37">
        <f>'[7]R-Existing'!T162</f>
        <v>0</v>
      </c>
      <c r="U162" s="37">
        <f>'[7]R-Existing'!U162</f>
        <v>1</v>
      </c>
      <c r="V162" s="37">
        <f>'[7]R-Existing'!V162</f>
        <v>0</v>
      </c>
      <c r="W162" s="37">
        <f>'[7]R-Existing'!W162</f>
        <v>0</v>
      </c>
      <c r="X162" s="37" t="e">
        <f>'[7]R-Existing'!X162</f>
        <v>#N/A</v>
      </c>
      <c r="Y162" s="37">
        <f>'[7]R-Existing'!Y162</f>
        <v>0</v>
      </c>
      <c r="Z162" s="37">
        <f>'[7]R-Existing'!Z162</f>
        <v>0</v>
      </c>
      <c r="AA162" s="37">
        <f>'[7]R-Existing'!AA162</f>
        <v>0</v>
      </c>
      <c r="AB162" s="37">
        <f>'[7]R-Existing'!AB162</f>
        <v>0</v>
      </c>
      <c r="AC162" s="37">
        <f>'[7]R-Existing'!AC162</f>
        <v>0</v>
      </c>
      <c r="AD162" s="37">
        <f>'[7]R-Existing'!AD162</f>
        <v>0</v>
      </c>
      <c r="AE162" s="47">
        <f>'[7]R-Existing'!AE162</f>
        <v>9.6699999999999994E-2</v>
      </c>
      <c r="AF162" s="37">
        <f>'[7]R-Existing'!AF162</f>
        <v>0</v>
      </c>
      <c r="AG162" s="37">
        <f>'[7]R-Existing'!AG162</f>
        <v>0</v>
      </c>
      <c r="AH162" s="37">
        <f>'[7]R-Existing'!AH162</f>
        <v>0</v>
      </c>
      <c r="AI162" s="37">
        <f>'[7]R-Existing'!AI162</f>
        <v>0</v>
      </c>
      <c r="AJ162" s="37">
        <f>'[7]R-Existing'!AJ162</f>
        <v>0</v>
      </c>
      <c r="AK162" s="37">
        <f>'[7]R-Existing'!AK162</f>
        <v>0</v>
      </c>
      <c r="AL162" s="37">
        <f>'[7]R-Existing'!AL162</f>
        <v>0</v>
      </c>
      <c r="AM162" s="37">
        <f>'[7]R-Existing'!AM162</f>
        <v>0</v>
      </c>
      <c r="AN162" s="37">
        <f>'[7]R-Existing'!AN162</f>
        <v>0</v>
      </c>
      <c r="AO162" s="37"/>
      <c r="AP162" s="37"/>
      <c r="AQ162" s="37"/>
      <c r="AR162" s="37"/>
    </row>
    <row r="163" spans="1:44" x14ac:dyDescent="0.2">
      <c r="A163" s="1">
        <f t="shared" si="6"/>
        <v>11</v>
      </c>
      <c r="B163" s="101">
        <f t="shared" si="5"/>
        <v>47817</v>
      </c>
      <c r="C163" s="37">
        <f>'[7]R-Existing'!C163</f>
        <v>0</v>
      </c>
      <c r="D163" s="37">
        <f>'[7]R-Existing'!D163</f>
        <v>1934854.6</v>
      </c>
      <c r="E163" s="37">
        <f>'[7]R-Existing'!E163</f>
        <v>0</v>
      </c>
      <c r="F163" s="37">
        <f>'[7]R-Existing'!F163</f>
        <v>0</v>
      </c>
      <c r="G163" s="37">
        <f>'[7]R-Existing'!G163</f>
        <v>0</v>
      </c>
      <c r="H163" s="37">
        <f>'[7]R-Existing'!H163</f>
        <v>0</v>
      </c>
      <c r="I163" s="37">
        <f>'[7]R-Existing'!I163</f>
        <v>0</v>
      </c>
      <c r="J163" s="37">
        <f>'[7]R-Existing'!J163</f>
        <v>0</v>
      </c>
      <c r="K163" s="37">
        <f>'[7]R-Existing'!K163</f>
        <v>0</v>
      </c>
      <c r="L163" s="37">
        <f>'[7]R-Existing'!L163</f>
        <v>0</v>
      </c>
      <c r="M163" s="37">
        <f>'[7]R-Existing'!M163</f>
        <v>0</v>
      </c>
      <c r="N163" s="37">
        <f>'[7]R-Existing'!N163</f>
        <v>0</v>
      </c>
      <c r="O163" s="37">
        <f>'[7]R-Existing'!O163</f>
        <v>0</v>
      </c>
      <c r="P163" s="37">
        <f>'[7]R-Existing'!P163</f>
        <v>0</v>
      </c>
      <c r="Q163" s="37">
        <f>'[7]R-Existing'!Q163</f>
        <v>0</v>
      </c>
      <c r="R163" s="37">
        <f>'[7]R-Existing'!R163</f>
        <v>0</v>
      </c>
      <c r="S163" s="37">
        <f>'[7]R-Existing'!S163</f>
        <v>0</v>
      </c>
      <c r="T163" s="37">
        <f>'[7]R-Existing'!T163</f>
        <v>0</v>
      </c>
      <c r="U163" s="37">
        <f>'[7]R-Existing'!U163</f>
        <v>1</v>
      </c>
      <c r="V163" s="37">
        <f>'[7]R-Existing'!V163</f>
        <v>0</v>
      </c>
      <c r="W163" s="37">
        <f>'[7]R-Existing'!W163</f>
        <v>0</v>
      </c>
      <c r="X163" s="37" t="e">
        <f>'[7]R-Existing'!X163</f>
        <v>#N/A</v>
      </c>
      <c r="Y163" s="37">
        <f>'[7]R-Existing'!Y163</f>
        <v>0</v>
      </c>
      <c r="Z163" s="37">
        <f>'[7]R-Existing'!Z163</f>
        <v>0</v>
      </c>
      <c r="AA163" s="37">
        <f>'[7]R-Existing'!AA163</f>
        <v>0</v>
      </c>
      <c r="AB163" s="37">
        <f>'[7]R-Existing'!AB163</f>
        <v>0</v>
      </c>
      <c r="AC163" s="37">
        <f>'[7]R-Existing'!AC163</f>
        <v>0</v>
      </c>
      <c r="AD163" s="37">
        <f>'[7]R-Existing'!AD163</f>
        <v>0</v>
      </c>
      <c r="AE163" s="47">
        <f>'[7]R-Existing'!AE163</f>
        <v>9.6699999999999994E-2</v>
      </c>
      <c r="AF163" s="37">
        <f>'[7]R-Existing'!AF163</f>
        <v>0</v>
      </c>
      <c r="AG163" s="37">
        <f>'[7]R-Existing'!AG163</f>
        <v>0</v>
      </c>
      <c r="AH163" s="37">
        <f>'[7]R-Existing'!AH163</f>
        <v>0</v>
      </c>
      <c r="AI163" s="37">
        <f>'[7]R-Existing'!AI163</f>
        <v>0</v>
      </c>
      <c r="AJ163" s="37">
        <f>'[7]R-Existing'!AJ163</f>
        <v>0</v>
      </c>
      <c r="AK163" s="37">
        <f>'[7]R-Existing'!AK163</f>
        <v>0</v>
      </c>
      <c r="AL163" s="37">
        <f>'[7]R-Existing'!AL163</f>
        <v>0</v>
      </c>
      <c r="AM163" s="37">
        <f>'[7]R-Existing'!AM163</f>
        <v>0</v>
      </c>
      <c r="AN163" s="37">
        <f>'[7]R-Existing'!AN163</f>
        <v>0</v>
      </c>
      <c r="AO163" s="37"/>
      <c r="AP163" s="37"/>
      <c r="AQ163" s="37"/>
      <c r="AR163" s="37"/>
    </row>
    <row r="164" spans="1:44" x14ac:dyDescent="0.2">
      <c r="A164" s="1">
        <f t="shared" si="6"/>
        <v>12</v>
      </c>
      <c r="B164" s="101">
        <f t="shared" si="5"/>
        <v>47848</v>
      </c>
      <c r="C164" s="37">
        <f>'[7]R-Existing'!C164</f>
        <v>0</v>
      </c>
      <c r="D164" s="37">
        <f>'[7]R-Existing'!D164</f>
        <v>1934854.6</v>
      </c>
      <c r="E164" s="37">
        <f>'[7]R-Existing'!E164</f>
        <v>0</v>
      </c>
      <c r="F164" s="37">
        <f>'[7]R-Existing'!F164</f>
        <v>0</v>
      </c>
      <c r="G164" s="37">
        <f>'[7]R-Existing'!G164</f>
        <v>0</v>
      </c>
      <c r="H164" s="37">
        <f>'[7]R-Existing'!H164</f>
        <v>0</v>
      </c>
      <c r="I164" s="37">
        <f>'[7]R-Existing'!I164</f>
        <v>0</v>
      </c>
      <c r="J164" s="37">
        <f>'[7]R-Existing'!J164</f>
        <v>0</v>
      </c>
      <c r="K164" s="37">
        <f>'[7]R-Existing'!K164</f>
        <v>0</v>
      </c>
      <c r="L164" s="37">
        <f>'[7]R-Existing'!L164</f>
        <v>0</v>
      </c>
      <c r="M164" s="37">
        <f>'[7]R-Existing'!M164</f>
        <v>0</v>
      </c>
      <c r="N164" s="37">
        <f>'[7]R-Existing'!N164</f>
        <v>0</v>
      </c>
      <c r="O164" s="37">
        <f>'[7]R-Existing'!O164</f>
        <v>0</v>
      </c>
      <c r="P164" s="37">
        <f>'[7]R-Existing'!P164</f>
        <v>0</v>
      </c>
      <c r="Q164" s="37">
        <f>'[7]R-Existing'!Q164</f>
        <v>0</v>
      </c>
      <c r="R164" s="37">
        <f>'[7]R-Existing'!R164</f>
        <v>0</v>
      </c>
      <c r="S164" s="37">
        <f>'[7]R-Existing'!S164</f>
        <v>0</v>
      </c>
      <c r="T164" s="37">
        <f>'[7]R-Existing'!T164</f>
        <v>0</v>
      </c>
      <c r="U164" s="37">
        <f>'[7]R-Existing'!U164</f>
        <v>1</v>
      </c>
      <c r="V164" s="37">
        <f>'[7]R-Existing'!V164</f>
        <v>0</v>
      </c>
      <c r="W164" s="37">
        <f>'[7]R-Existing'!W164</f>
        <v>0</v>
      </c>
      <c r="X164" s="37" t="e">
        <f>'[7]R-Existing'!X164</f>
        <v>#N/A</v>
      </c>
      <c r="Y164" s="37">
        <f>'[7]R-Existing'!Y164</f>
        <v>0</v>
      </c>
      <c r="Z164" s="37">
        <f>'[7]R-Existing'!Z164</f>
        <v>0</v>
      </c>
      <c r="AA164" s="37">
        <f>'[7]R-Existing'!AA164</f>
        <v>0</v>
      </c>
      <c r="AB164" s="37">
        <f>'[7]R-Existing'!AB164</f>
        <v>0</v>
      </c>
      <c r="AC164" s="37">
        <f>'[7]R-Existing'!AC164</f>
        <v>0</v>
      </c>
      <c r="AD164" s="37">
        <f>'[7]R-Existing'!AD164</f>
        <v>0</v>
      </c>
      <c r="AE164" s="47">
        <f>'[7]R-Existing'!AE164</f>
        <v>9.6699999999999994E-2</v>
      </c>
      <c r="AF164" s="37">
        <f>'[7]R-Existing'!AF164</f>
        <v>0</v>
      </c>
      <c r="AG164" s="37">
        <f>'[7]R-Existing'!AG164</f>
        <v>0</v>
      </c>
      <c r="AH164" s="37">
        <f>'[7]R-Existing'!AH164</f>
        <v>0</v>
      </c>
      <c r="AI164" s="37">
        <f>'[7]R-Existing'!AI164</f>
        <v>0</v>
      </c>
      <c r="AJ164" s="37">
        <f>'[7]R-Existing'!AJ164</f>
        <v>0</v>
      </c>
      <c r="AK164" s="37">
        <f>'[7]R-Existing'!AK164</f>
        <v>0</v>
      </c>
      <c r="AL164" s="37">
        <f>'[7]R-Existing'!AL164</f>
        <v>0</v>
      </c>
      <c r="AM164" s="37">
        <f>'[7]R-Existing'!AM164</f>
        <v>0</v>
      </c>
      <c r="AN164" s="37">
        <f>'[7]R-Existing'!AN164</f>
        <v>0</v>
      </c>
      <c r="AO164" s="37"/>
      <c r="AP164" s="37"/>
      <c r="AQ164" s="37"/>
      <c r="AR164" s="37"/>
    </row>
    <row r="165" spans="1:44" x14ac:dyDescent="0.2">
      <c r="A165" s="1">
        <f t="shared" si="6"/>
        <v>1</v>
      </c>
      <c r="B165" s="101">
        <f t="shared" si="5"/>
        <v>47879</v>
      </c>
      <c r="C165" s="37">
        <f>'[7]R-Existing'!C165</f>
        <v>0</v>
      </c>
      <c r="D165" s="37">
        <f>'[7]R-Existing'!D165</f>
        <v>1934854.6</v>
      </c>
      <c r="E165" s="37">
        <f>'[7]R-Existing'!E165</f>
        <v>0</v>
      </c>
      <c r="F165" s="37">
        <f>'[7]R-Existing'!F165</f>
        <v>0</v>
      </c>
      <c r="G165" s="37">
        <f>'[7]R-Existing'!G165</f>
        <v>0</v>
      </c>
      <c r="H165" s="37">
        <f>'[7]R-Existing'!H165</f>
        <v>0</v>
      </c>
      <c r="I165" s="37">
        <f>'[7]R-Existing'!I165</f>
        <v>0</v>
      </c>
      <c r="J165" s="37">
        <f>'[7]R-Existing'!J165</f>
        <v>0</v>
      </c>
      <c r="K165" s="37">
        <f>'[7]R-Existing'!K165</f>
        <v>0</v>
      </c>
      <c r="L165" s="37">
        <f>'[7]R-Existing'!L165</f>
        <v>0</v>
      </c>
      <c r="M165" s="37">
        <f>'[7]R-Existing'!M165</f>
        <v>0</v>
      </c>
      <c r="N165" s="37">
        <f>'[7]R-Existing'!N165</f>
        <v>0</v>
      </c>
      <c r="O165" s="37">
        <f>'[7]R-Existing'!O165</f>
        <v>0</v>
      </c>
      <c r="P165" s="37">
        <f>'[7]R-Existing'!P165</f>
        <v>0</v>
      </c>
      <c r="Q165" s="37">
        <f>'[7]R-Existing'!Q165</f>
        <v>0</v>
      </c>
      <c r="R165" s="37">
        <f>'[7]R-Existing'!R165</f>
        <v>0</v>
      </c>
      <c r="S165" s="37">
        <f>'[7]R-Existing'!S165</f>
        <v>0</v>
      </c>
      <c r="T165" s="37">
        <f>'[7]R-Existing'!T165</f>
        <v>0</v>
      </c>
      <c r="U165" s="37">
        <f>'[7]R-Existing'!U165</f>
        <v>1</v>
      </c>
      <c r="V165" s="37">
        <f>'[7]R-Existing'!V165</f>
        <v>0</v>
      </c>
      <c r="W165" s="37">
        <f>'[7]R-Existing'!W165</f>
        <v>0</v>
      </c>
      <c r="X165" s="37" t="e">
        <f>'[7]R-Existing'!X165</f>
        <v>#N/A</v>
      </c>
      <c r="Y165" s="37">
        <f>'[7]R-Existing'!Y165</f>
        <v>0</v>
      </c>
      <c r="Z165" s="37">
        <f>'[7]R-Existing'!Z165</f>
        <v>0</v>
      </c>
      <c r="AA165" s="37">
        <f>'[7]R-Existing'!AA165</f>
        <v>0</v>
      </c>
      <c r="AB165" s="37">
        <f>'[7]R-Existing'!AB165</f>
        <v>0</v>
      </c>
      <c r="AC165" s="37">
        <f>'[7]R-Existing'!AC165</f>
        <v>0</v>
      </c>
      <c r="AD165" s="37">
        <f>'[7]R-Existing'!AD165</f>
        <v>0</v>
      </c>
      <c r="AE165" s="47">
        <f>'[7]R-Existing'!AE165</f>
        <v>9.6699999999999994E-2</v>
      </c>
      <c r="AF165" s="37">
        <f>'[7]R-Existing'!AF165</f>
        <v>0</v>
      </c>
      <c r="AG165" s="37">
        <f>'[7]R-Existing'!AG165</f>
        <v>0</v>
      </c>
      <c r="AH165" s="37">
        <f>'[7]R-Existing'!AH165</f>
        <v>0</v>
      </c>
      <c r="AI165" s="37">
        <f>'[7]R-Existing'!AI165</f>
        <v>0</v>
      </c>
      <c r="AJ165" s="37">
        <f>'[7]R-Existing'!AJ165</f>
        <v>0</v>
      </c>
      <c r="AK165" s="37">
        <f>'[7]R-Existing'!AK165</f>
        <v>0</v>
      </c>
      <c r="AL165" s="37">
        <f>'[7]R-Existing'!AL165</f>
        <v>0</v>
      </c>
      <c r="AM165" s="37">
        <f>'[7]R-Existing'!AM165</f>
        <v>0</v>
      </c>
      <c r="AN165" s="37">
        <f>'[7]R-Existing'!AN165</f>
        <v>0</v>
      </c>
      <c r="AO165" s="37"/>
      <c r="AP165" s="37"/>
      <c r="AQ165" s="37"/>
      <c r="AR165" s="37"/>
    </row>
    <row r="166" spans="1:44" x14ac:dyDescent="0.2">
      <c r="A166" s="1">
        <f t="shared" si="6"/>
        <v>2</v>
      </c>
      <c r="B166" s="101">
        <f t="shared" si="5"/>
        <v>47907</v>
      </c>
      <c r="C166" s="37">
        <f>'[7]R-Existing'!C166</f>
        <v>0</v>
      </c>
      <c r="D166" s="37">
        <f>'[7]R-Existing'!D166</f>
        <v>1934854.6</v>
      </c>
      <c r="E166" s="37">
        <f>'[7]R-Existing'!E166</f>
        <v>0</v>
      </c>
      <c r="F166" s="37">
        <f>'[7]R-Existing'!F166</f>
        <v>0</v>
      </c>
      <c r="G166" s="37">
        <f>'[7]R-Existing'!G166</f>
        <v>0</v>
      </c>
      <c r="H166" s="37">
        <f>'[7]R-Existing'!H166</f>
        <v>0</v>
      </c>
      <c r="I166" s="37">
        <f>'[7]R-Existing'!I166</f>
        <v>0</v>
      </c>
      <c r="J166" s="37">
        <f>'[7]R-Existing'!J166</f>
        <v>0</v>
      </c>
      <c r="K166" s="37">
        <f>'[7]R-Existing'!K166</f>
        <v>0</v>
      </c>
      <c r="L166" s="37">
        <f>'[7]R-Existing'!L166</f>
        <v>0</v>
      </c>
      <c r="M166" s="37">
        <f>'[7]R-Existing'!M166</f>
        <v>0</v>
      </c>
      <c r="N166" s="37">
        <f>'[7]R-Existing'!N166</f>
        <v>0</v>
      </c>
      <c r="O166" s="37">
        <f>'[7]R-Existing'!O166</f>
        <v>0</v>
      </c>
      <c r="P166" s="37">
        <f>'[7]R-Existing'!P166</f>
        <v>0</v>
      </c>
      <c r="Q166" s="37">
        <f>'[7]R-Existing'!Q166</f>
        <v>0</v>
      </c>
      <c r="R166" s="37">
        <f>'[7]R-Existing'!R166</f>
        <v>0</v>
      </c>
      <c r="S166" s="37">
        <f>'[7]R-Existing'!S166</f>
        <v>0</v>
      </c>
      <c r="T166" s="37">
        <f>'[7]R-Existing'!T166</f>
        <v>0</v>
      </c>
      <c r="U166" s="37">
        <f>'[7]R-Existing'!U166</f>
        <v>1</v>
      </c>
      <c r="V166" s="37">
        <f>'[7]R-Existing'!V166</f>
        <v>0</v>
      </c>
      <c r="W166" s="37">
        <f>'[7]R-Existing'!W166</f>
        <v>0</v>
      </c>
      <c r="X166" s="37" t="e">
        <f>'[7]R-Existing'!X166</f>
        <v>#N/A</v>
      </c>
      <c r="Y166" s="37">
        <f>'[7]R-Existing'!Y166</f>
        <v>0</v>
      </c>
      <c r="Z166" s="37">
        <f>'[7]R-Existing'!Z166</f>
        <v>0</v>
      </c>
      <c r="AA166" s="37">
        <f>'[7]R-Existing'!AA166</f>
        <v>0</v>
      </c>
      <c r="AB166" s="37">
        <f>'[7]R-Existing'!AB166</f>
        <v>0</v>
      </c>
      <c r="AC166" s="37">
        <f>'[7]R-Existing'!AC166</f>
        <v>0</v>
      </c>
      <c r="AD166" s="37">
        <f>'[7]R-Existing'!AD166</f>
        <v>0</v>
      </c>
      <c r="AE166" s="47">
        <f>'[7]R-Existing'!AE166</f>
        <v>9.6699999999999994E-2</v>
      </c>
      <c r="AF166" s="37">
        <f>'[7]R-Existing'!AF166</f>
        <v>0</v>
      </c>
      <c r="AG166" s="37">
        <f>'[7]R-Existing'!AG166</f>
        <v>0</v>
      </c>
      <c r="AH166" s="37">
        <f>'[7]R-Existing'!AH166</f>
        <v>0</v>
      </c>
      <c r="AI166" s="37">
        <f>'[7]R-Existing'!AI166</f>
        <v>0</v>
      </c>
      <c r="AJ166" s="37">
        <f>'[7]R-Existing'!AJ166</f>
        <v>0</v>
      </c>
      <c r="AK166" s="37">
        <f>'[7]R-Existing'!AK166</f>
        <v>0</v>
      </c>
      <c r="AL166" s="37">
        <f>'[7]R-Existing'!AL166</f>
        <v>0</v>
      </c>
      <c r="AM166" s="37">
        <f>'[7]R-Existing'!AM166</f>
        <v>0</v>
      </c>
      <c r="AN166" s="37">
        <f>'[7]R-Existing'!AN166</f>
        <v>0</v>
      </c>
      <c r="AO166" s="37"/>
      <c r="AP166" s="37"/>
      <c r="AQ166" s="37"/>
      <c r="AR166" s="37"/>
    </row>
    <row r="167" spans="1:44" x14ac:dyDescent="0.2">
      <c r="A167" s="1">
        <f t="shared" si="6"/>
        <v>3</v>
      </c>
      <c r="B167" s="101">
        <f t="shared" si="5"/>
        <v>47938</v>
      </c>
      <c r="C167" s="37">
        <f>'[7]R-Existing'!C167</f>
        <v>0</v>
      </c>
      <c r="D167" s="37">
        <f>'[7]R-Existing'!D167</f>
        <v>1934854.6</v>
      </c>
      <c r="E167" s="37">
        <f>'[7]R-Existing'!E167</f>
        <v>0</v>
      </c>
      <c r="F167" s="37">
        <f>'[7]R-Existing'!F167</f>
        <v>0</v>
      </c>
      <c r="G167" s="37">
        <f>'[7]R-Existing'!G167</f>
        <v>0</v>
      </c>
      <c r="H167" s="37">
        <f>'[7]R-Existing'!H167</f>
        <v>0</v>
      </c>
      <c r="I167" s="37">
        <f>'[7]R-Existing'!I167</f>
        <v>0</v>
      </c>
      <c r="J167" s="37">
        <f>'[7]R-Existing'!J167</f>
        <v>0</v>
      </c>
      <c r="K167" s="37">
        <f>'[7]R-Existing'!K167</f>
        <v>0</v>
      </c>
      <c r="L167" s="37">
        <f>'[7]R-Existing'!L167</f>
        <v>0</v>
      </c>
      <c r="M167" s="37">
        <f>'[7]R-Existing'!M167</f>
        <v>0</v>
      </c>
      <c r="N167" s="37">
        <f>'[7]R-Existing'!N167</f>
        <v>0</v>
      </c>
      <c r="O167" s="37">
        <f>'[7]R-Existing'!O167</f>
        <v>0</v>
      </c>
      <c r="P167" s="37">
        <f>'[7]R-Existing'!P167</f>
        <v>0</v>
      </c>
      <c r="Q167" s="37">
        <f>'[7]R-Existing'!Q167</f>
        <v>0</v>
      </c>
      <c r="R167" s="37">
        <f>'[7]R-Existing'!R167</f>
        <v>0</v>
      </c>
      <c r="S167" s="37">
        <f>'[7]R-Existing'!S167</f>
        <v>0</v>
      </c>
      <c r="T167" s="37">
        <f>'[7]R-Existing'!T167</f>
        <v>0</v>
      </c>
      <c r="U167" s="37">
        <f>'[7]R-Existing'!U167</f>
        <v>1</v>
      </c>
      <c r="V167" s="37">
        <f>'[7]R-Existing'!V167</f>
        <v>0</v>
      </c>
      <c r="W167" s="37">
        <f>'[7]R-Existing'!W167</f>
        <v>0</v>
      </c>
      <c r="X167" s="37" t="e">
        <f>'[7]R-Existing'!X167</f>
        <v>#N/A</v>
      </c>
      <c r="Y167" s="37">
        <f>'[7]R-Existing'!Y167</f>
        <v>0</v>
      </c>
      <c r="Z167" s="37">
        <f>'[7]R-Existing'!Z167</f>
        <v>0</v>
      </c>
      <c r="AA167" s="37">
        <f>'[7]R-Existing'!AA167</f>
        <v>0</v>
      </c>
      <c r="AB167" s="37">
        <f>'[7]R-Existing'!AB167</f>
        <v>0</v>
      </c>
      <c r="AC167" s="37">
        <f>'[7]R-Existing'!AC167</f>
        <v>0</v>
      </c>
      <c r="AD167" s="37">
        <f>'[7]R-Existing'!AD167</f>
        <v>0</v>
      </c>
      <c r="AE167" s="47">
        <f>'[7]R-Existing'!AE167</f>
        <v>9.6699999999999994E-2</v>
      </c>
      <c r="AF167" s="37">
        <f>'[7]R-Existing'!AF167</f>
        <v>0</v>
      </c>
      <c r="AG167" s="37">
        <f>'[7]R-Existing'!AG167</f>
        <v>0</v>
      </c>
      <c r="AH167" s="37">
        <f>'[7]R-Existing'!AH167</f>
        <v>0</v>
      </c>
      <c r="AI167" s="37">
        <f>'[7]R-Existing'!AI167</f>
        <v>0</v>
      </c>
      <c r="AJ167" s="37">
        <f>'[7]R-Existing'!AJ167</f>
        <v>0</v>
      </c>
      <c r="AK167" s="37">
        <f>'[7]R-Existing'!AK167</f>
        <v>0</v>
      </c>
      <c r="AL167" s="37">
        <f>'[7]R-Existing'!AL167</f>
        <v>0</v>
      </c>
      <c r="AM167" s="37">
        <f>'[7]R-Existing'!AM167</f>
        <v>0</v>
      </c>
      <c r="AN167" s="37">
        <f>'[7]R-Existing'!AN167</f>
        <v>0</v>
      </c>
      <c r="AO167" s="37"/>
      <c r="AP167" s="37"/>
      <c r="AQ167" s="37"/>
      <c r="AR167" s="37"/>
    </row>
    <row r="168" spans="1:44" x14ac:dyDescent="0.2">
      <c r="A168" s="1">
        <f t="shared" si="6"/>
        <v>4</v>
      </c>
      <c r="B168" s="101">
        <f t="shared" si="5"/>
        <v>47968</v>
      </c>
      <c r="C168" s="37">
        <f>'[7]R-Existing'!C168</f>
        <v>0</v>
      </c>
      <c r="D168" s="37">
        <f>'[7]R-Existing'!D168</f>
        <v>1934854.6</v>
      </c>
      <c r="E168" s="37">
        <f>'[7]R-Existing'!E168</f>
        <v>0</v>
      </c>
      <c r="F168" s="37">
        <f>'[7]R-Existing'!F168</f>
        <v>0</v>
      </c>
      <c r="G168" s="37">
        <f>'[7]R-Existing'!G168</f>
        <v>0</v>
      </c>
      <c r="H168" s="37">
        <f>'[7]R-Existing'!H168</f>
        <v>0</v>
      </c>
      <c r="I168" s="37">
        <f>'[7]R-Existing'!I168</f>
        <v>0</v>
      </c>
      <c r="J168" s="37">
        <f>'[7]R-Existing'!J168</f>
        <v>0</v>
      </c>
      <c r="K168" s="37">
        <f>'[7]R-Existing'!K168</f>
        <v>0</v>
      </c>
      <c r="L168" s="37">
        <f>'[7]R-Existing'!L168</f>
        <v>0</v>
      </c>
      <c r="M168" s="37">
        <f>'[7]R-Existing'!M168</f>
        <v>0</v>
      </c>
      <c r="N168" s="37">
        <f>'[7]R-Existing'!N168</f>
        <v>0</v>
      </c>
      <c r="O168" s="37">
        <f>'[7]R-Existing'!O168</f>
        <v>0</v>
      </c>
      <c r="P168" s="37">
        <f>'[7]R-Existing'!P168</f>
        <v>0</v>
      </c>
      <c r="Q168" s="37">
        <f>'[7]R-Existing'!Q168</f>
        <v>0</v>
      </c>
      <c r="R168" s="37">
        <f>'[7]R-Existing'!R168</f>
        <v>0</v>
      </c>
      <c r="S168" s="37">
        <f>'[7]R-Existing'!S168</f>
        <v>0</v>
      </c>
      <c r="T168" s="37">
        <f>'[7]R-Existing'!T168</f>
        <v>0</v>
      </c>
      <c r="U168" s="37">
        <f>'[7]R-Existing'!U168</f>
        <v>1</v>
      </c>
      <c r="V168" s="37">
        <f>'[7]R-Existing'!V168</f>
        <v>0</v>
      </c>
      <c r="W168" s="37">
        <f>'[7]R-Existing'!W168</f>
        <v>0</v>
      </c>
      <c r="X168" s="37" t="e">
        <f>'[7]R-Existing'!X168</f>
        <v>#N/A</v>
      </c>
      <c r="Y168" s="37">
        <f>'[7]R-Existing'!Y168</f>
        <v>0</v>
      </c>
      <c r="Z168" s="37">
        <f>'[7]R-Existing'!Z168</f>
        <v>0</v>
      </c>
      <c r="AA168" s="37">
        <f>'[7]R-Existing'!AA168</f>
        <v>0</v>
      </c>
      <c r="AB168" s="37">
        <f>'[7]R-Existing'!AB168</f>
        <v>0</v>
      </c>
      <c r="AC168" s="37">
        <f>'[7]R-Existing'!AC168</f>
        <v>0</v>
      </c>
      <c r="AD168" s="37">
        <f>'[7]R-Existing'!AD168</f>
        <v>0</v>
      </c>
      <c r="AE168" s="47">
        <f>'[7]R-Existing'!AE168</f>
        <v>9.6699999999999994E-2</v>
      </c>
      <c r="AF168" s="37">
        <f>'[7]R-Existing'!AF168</f>
        <v>0</v>
      </c>
      <c r="AG168" s="37">
        <f>'[7]R-Existing'!AG168</f>
        <v>0</v>
      </c>
      <c r="AH168" s="37">
        <f>'[7]R-Existing'!AH168</f>
        <v>0</v>
      </c>
      <c r="AI168" s="37">
        <f>'[7]R-Existing'!AI168</f>
        <v>0</v>
      </c>
      <c r="AJ168" s="37">
        <f>'[7]R-Existing'!AJ168</f>
        <v>0</v>
      </c>
      <c r="AK168" s="37">
        <f>'[7]R-Existing'!AK168</f>
        <v>0</v>
      </c>
      <c r="AL168" s="37">
        <f>'[7]R-Existing'!AL168</f>
        <v>0</v>
      </c>
      <c r="AM168" s="37">
        <f>'[7]R-Existing'!AM168</f>
        <v>0</v>
      </c>
      <c r="AN168" s="37">
        <f>'[7]R-Existing'!AN168</f>
        <v>0</v>
      </c>
      <c r="AO168" s="37"/>
      <c r="AP168" s="37"/>
      <c r="AQ168" s="37"/>
      <c r="AR168" s="37"/>
    </row>
    <row r="169" spans="1:44" x14ac:dyDescent="0.2">
      <c r="A169" s="1">
        <f t="shared" si="6"/>
        <v>5</v>
      </c>
      <c r="B169" s="101">
        <f t="shared" si="5"/>
        <v>47999</v>
      </c>
      <c r="C169" s="37">
        <f>'[7]R-Existing'!C169</f>
        <v>0</v>
      </c>
      <c r="D169" s="37">
        <f>'[7]R-Existing'!D169</f>
        <v>1934854.6</v>
      </c>
      <c r="E169" s="37">
        <f>'[7]R-Existing'!E169</f>
        <v>0</v>
      </c>
      <c r="F169" s="37">
        <f>'[7]R-Existing'!F169</f>
        <v>0</v>
      </c>
      <c r="G169" s="37">
        <f>'[7]R-Existing'!G169</f>
        <v>0</v>
      </c>
      <c r="H169" s="37">
        <f>'[7]R-Existing'!H169</f>
        <v>0</v>
      </c>
      <c r="I169" s="37">
        <f>'[7]R-Existing'!I169</f>
        <v>0</v>
      </c>
      <c r="J169" s="37">
        <f>'[7]R-Existing'!J169</f>
        <v>0</v>
      </c>
      <c r="K169" s="37">
        <f>'[7]R-Existing'!K169</f>
        <v>0</v>
      </c>
      <c r="L169" s="37">
        <f>'[7]R-Existing'!L169</f>
        <v>0</v>
      </c>
      <c r="M169" s="37">
        <f>'[7]R-Existing'!M169</f>
        <v>0</v>
      </c>
      <c r="N169" s="37">
        <f>'[7]R-Existing'!N169</f>
        <v>0</v>
      </c>
      <c r="O169" s="37">
        <f>'[7]R-Existing'!O169</f>
        <v>0</v>
      </c>
      <c r="P169" s="37">
        <f>'[7]R-Existing'!P169</f>
        <v>0</v>
      </c>
      <c r="Q169" s="37">
        <f>'[7]R-Existing'!Q169</f>
        <v>0</v>
      </c>
      <c r="R169" s="37">
        <f>'[7]R-Existing'!R169</f>
        <v>0</v>
      </c>
      <c r="S169" s="37">
        <f>'[7]R-Existing'!S169</f>
        <v>0</v>
      </c>
      <c r="T169" s="37">
        <f>'[7]R-Existing'!T169</f>
        <v>0</v>
      </c>
      <c r="U169" s="37">
        <f>'[7]R-Existing'!U169</f>
        <v>1</v>
      </c>
      <c r="V169" s="37">
        <f>'[7]R-Existing'!V169</f>
        <v>0</v>
      </c>
      <c r="W169" s="37">
        <f>'[7]R-Existing'!W169</f>
        <v>0</v>
      </c>
      <c r="X169" s="37" t="e">
        <f>'[7]R-Existing'!X169</f>
        <v>#N/A</v>
      </c>
      <c r="Y169" s="37">
        <f>'[7]R-Existing'!Y169</f>
        <v>0</v>
      </c>
      <c r="Z169" s="37">
        <f>'[7]R-Existing'!Z169</f>
        <v>0</v>
      </c>
      <c r="AA169" s="37">
        <f>'[7]R-Existing'!AA169</f>
        <v>0</v>
      </c>
      <c r="AB169" s="37">
        <f>'[7]R-Existing'!AB169</f>
        <v>0</v>
      </c>
      <c r="AC169" s="37">
        <f>'[7]R-Existing'!AC169</f>
        <v>0</v>
      </c>
      <c r="AD169" s="37">
        <f>'[7]R-Existing'!AD169</f>
        <v>0</v>
      </c>
      <c r="AE169" s="47">
        <f>'[7]R-Existing'!AE169</f>
        <v>9.6699999999999994E-2</v>
      </c>
      <c r="AF169" s="37">
        <f>'[7]R-Existing'!AF169</f>
        <v>0</v>
      </c>
      <c r="AG169" s="37">
        <f>'[7]R-Existing'!AG169</f>
        <v>0</v>
      </c>
      <c r="AH169" s="37">
        <f>'[7]R-Existing'!AH169</f>
        <v>0</v>
      </c>
      <c r="AI169" s="37">
        <f>'[7]R-Existing'!AI169</f>
        <v>0</v>
      </c>
      <c r="AJ169" s="37">
        <f>'[7]R-Existing'!AJ169</f>
        <v>0</v>
      </c>
      <c r="AK169" s="37">
        <f>'[7]R-Existing'!AK169</f>
        <v>0</v>
      </c>
      <c r="AL169" s="37">
        <f>'[7]R-Existing'!AL169</f>
        <v>0</v>
      </c>
      <c r="AM169" s="37">
        <f>'[7]R-Existing'!AM169</f>
        <v>0</v>
      </c>
      <c r="AN169" s="37">
        <f>'[7]R-Existing'!AN169</f>
        <v>0</v>
      </c>
      <c r="AO169" s="37"/>
      <c r="AP169" s="37"/>
      <c r="AQ169" s="37"/>
      <c r="AR169" s="37"/>
    </row>
    <row r="170" spans="1:44" x14ac:dyDescent="0.2">
      <c r="A170" s="1">
        <f t="shared" si="6"/>
        <v>6</v>
      </c>
      <c r="B170" s="101">
        <f t="shared" si="5"/>
        <v>48029</v>
      </c>
      <c r="C170" s="37">
        <f>'[7]R-Existing'!C170</f>
        <v>0</v>
      </c>
      <c r="D170" s="37">
        <f>'[7]R-Existing'!D170</f>
        <v>1934854.6</v>
      </c>
      <c r="E170" s="37">
        <f>'[7]R-Existing'!E170</f>
        <v>0</v>
      </c>
      <c r="F170" s="37">
        <f>'[7]R-Existing'!F170</f>
        <v>0</v>
      </c>
      <c r="G170" s="37">
        <f>'[7]R-Existing'!G170</f>
        <v>0</v>
      </c>
      <c r="H170" s="37">
        <f>'[7]R-Existing'!H170</f>
        <v>0</v>
      </c>
      <c r="I170" s="37">
        <f>'[7]R-Existing'!I170</f>
        <v>0</v>
      </c>
      <c r="J170" s="37">
        <f>'[7]R-Existing'!J170</f>
        <v>0</v>
      </c>
      <c r="K170" s="37">
        <f>'[7]R-Existing'!K170</f>
        <v>0</v>
      </c>
      <c r="L170" s="37">
        <f>'[7]R-Existing'!L170</f>
        <v>0</v>
      </c>
      <c r="M170" s="37">
        <f>'[7]R-Existing'!M170</f>
        <v>0</v>
      </c>
      <c r="N170" s="37">
        <f>'[7]R-Existing'!N170</f>
        <v>0</v>
      </c>
      <c r="O170" s="37">
        <f>'[7]R-Existing'!O170</f>
        <v>0</v>
      </c>
      <c r="P170" s="37">
        <f>'[7]R-Existing'!P170</f>
        <v>0</v>
      </c>
      <c r="Q170" s="37">
        <f>'[7]R-Existing'!Q170</f>
        <v>0</v>
      </c>
      <c r="R170" s="37">
        <f>'[7]R-Existing'!R170</f>
        <v>0</v>
      </c>
      <c r="S170" s="37">
        <f>'[7]R-Existing'!S170</f>
        <v>0</v>
      </c>
      <c r="T170" s="37">
        <f>'[7]R-Existing'!T170</f>
        <v>0</v>
      </c>
      <c r="U170" s="37">
        <f>'[7]R-Existing'!U170</f>
        <v>1</v>
      </c>
      <c r="V170" s="37">
        <f>'[7]R-Existing'!V170</f>
        <v>0</v>
      </c>
      <c r="W170" s="37">
        <f>'[7]R-Existing'!W170</f>
        <v>0</v>
      </c>
      <c r="X170" s="37" t="e">
        <f>'[7]R-Existing'!X170</f>
        <v>#N/A</v>
      </c>
      <c r="Y170" s="37">
        <f>'[7]R-Existing'!Y170</f>
        <v>0</v>
      </c>
      <c r="Z170" s="37">
        <f>'[7]R-Existing'!Z170</f>
        <v>0</v>
      </c>
      <c r="AA170" s="37">
        <f>'[7]R-Existing'!AA170</f>
        <v>0</v>
      </c>
      <c r="AB170" s="37">
        <f>'[7]R-Existing'!AB170</f>
        <v>0</v>
      </c>
      <c r="AC170" s="37">
        <f>'[7]R-Existing'!AC170</f>
        <v>0</v>
      </c>
      <c r="AD170" s="37">
        <f>'[7]R-Existing'!AD170</f>
        <v>0</v>
      </c>
      <c r="AE170" s="47">
        <f>'[7]R-Existing'!AE170</f>
        <v>9.6699999999999994E-2</v>
      </c>
      <c r="AF170" s="37">
        <f>'[7]R-Existing'!AF170</f>
        <v>0</v>
      </c>
      <c r="AG170" s="37">
        <f>'[7]R-Existing'!AG170</f>
        <v>0</v>
      </c>
      <c r="AH170" s="37">
        <f>'[7]R-Existing'!AH170</f>
        <v>0</v>
      </c>
      <c r="AI170" s="37">
        <f>'[7]R-Existing'!AI170</f>
        <v>0</v>
      </c>
      <c r="AJ170" s="37">
        <f>'[7]R-Existing'!AJ170</f>
        <v>0</v>
      </c>
      <c r="AK170" s="37">
        <f>'[7]R-Existing'!AK170</f>
        <v>0</v>
      </c>
      <c r="AL170" s="37">
        <f>'[7]R-Existing'!AL170</f>
        <v>0</v>
      </c>
      <c r="AM170" s="37">
        <f>'[7]R-Existing'!AM170</f>
        <v>0</v>
      </c>
      <c r="AN170" s="37">
        <f>'[7]R-Existing'!AN170</f>
        <v>0</v>
      </c>
      <c r="AO170" s="37"/>
      <c r="AP170" s="37"/>
      <c r="AQ170" s="37"/>
      <c r="AR170" s="37"/>
    </row>
    <row r="171" spans="1:44" x14ac:dyDescent="0.2">
      <c r="A171" s="1">
        <f t="shared" si="6"/>
        <v>7</v>
      </c>
      <c r="B171" s="101">
        <f t="shared" si="5"/>
        <v>48060</v>
      </c>
      <c r="C171" s="37">
        <f>'[7]R-Existing'!C171</f>
        <v>0</v>
      </c>
      <c r="D171" s="37">
        <f>'[7]R-Existing'!D171</f>
        <v>1934854.6</v>
      </c>
      <c r="E171" s="37">
        <f>'[7]R-Existing'!E171</f>
        <v>0</v>
      </c>
      <c r="F171" s="37">
        <f>'[7]R-Existing'!F171</f>
        <v>0</v>
      </c>
      <c r="G171" s="37">
        <f>'[7]R-Existing'!G171</f>
        <v>0</v>
      </c>
      <c r="H171" s="37">
        <f>'[7]R-Existing'!H171</f>
        <v>0</v>
      </c>
      <c r="I171" s="37">
        <f>'[7]R-Existing'!I171</f>
        <v>0</v>
      </c>
      <c r="J171" s="37">
        <f>'[7]R-Existing'!J171</f>
        <v>0</v>
      </c>
      <c r="K171" s="37">
        <f>'[7]R-Existing'!K171</f>
        <v>0</v>
      </c>
      <c r="L171" s="37">
        <f>'[7]R-Existing'!L171</f>
        <v>0</v>
      </c>
      <c r="M171" s="37">
        <f>'[7]R-Existing'!M171</f>
        <v>0</v>
      </c>
      <c r="N171" s="37">
        <f>'[7]R-Existing'!N171</f>
        <v>0</v>
      </c>
      <c r="O171" s="37">
        <f>'[7]R-Existing'!O171</f>
        <v>0</v>
      </c>
      <c r="P171" s="37">
        <f>'[7]R-Existing'!P171</f>
        <v>0</v>
      </c>
      <c r="Q171" s="37">
        <f>'[7]R-Existing'!Q171</f>
        <v>0</v>
      </c>
      <c r="R171" s="37">
        <f>'[7]R-Existing'!R171</f>
        <v>0</v>
      </c>
      <c r="S171" s="37">
        <f>'[7]R-Existing'!S171</f>
        <v>0</v>
      </c>
      <c r="T171" s="37">
        <f>'[7]R-Existing'!T171</f>
        <v>0</v>
      </c>
      <c r="U171" s="37">
        <f>'[7]R-Existing'!U171</f>
        <v>1</v>
      </c>
      <c r="V171" s="37">
        <f>'[7]R-Existing'!V171</f>
        <v>0</v>
      </c>
      <c r="W171" s="37">
        <f>'[7]R-Existing'!W171</f>
        <v>0</v>
      </c>
      <c r="X171" s="37" t="e">
        <f>'[7]R-Existing'!X171</f>
        <v>#N/A</v>
      </c>
      <c r="Y171" s="37">
        <f>'[7]R-Existing'!Y171</f>
        <v>0</v>
      </c>
      <c r="Z171" s="37">
        <f>'[7]R-Existing'!Z171</f>
        <v>0</v>
      </c>
      <c r="AA171" s="37">
        <f>'[7]R-Existing'!AA171</f>
        <v>0</v>
      </c>
      <c r="AB171" s="37">
        <f>'[7]R-Existing'!AB171</f>
        <v>0</v>
      </c>
      <c r="AC171" s="37">
        <f>'[7]R-Existing'!AC171</f>
        <v>0</v>
      </c>
      <c r="AD171" s="37">
        <f>'[7]R-Existing'!AD171</f>
        <v>0</v>
      </c>
      <c r="AE171" s="47">
        <f>'[7]R-Existing'!AE171</f>
        <v>9.6699999999999994E-2</v>
      </c>
      <c r="AF171" s="37">
        <f>'[7]R-Existing'!AF171</f>
        <v>0</v>
      </c>
      <c r="AG171" s="37">
        <f>'[7]R-Existing'!AG171</f>
        <v>0</v>
      </c>
      <c r="AH171" s="37">
        <f>'[7]R-Existing'!AH171</f>
        <v>0</v>
      </c>
      <c r="AI171" s="37">
        <f>'[7]R-Existing'!AI171</f>
        <v>0</v>
      </c>
      <c r="AJ171" s="37">
        <f>'[7]R-Existing'!AJ171</f>
        <v>0</v>
      </c>
      <c r="AK171" s="37">
        <f>'[7]R-Existing'!AK171</f>
        <v>0</v>
      </c>
      <c r="AL171" s="37">
        <f>'[7]R-Existing'!AL171</f>
        <v>0</v>
      </c>
      <c r="AM171" s="37">
        <f>'[7]R-Existing'!AM171</f>
        <v>0</v>
      </c>
      <c r="AN171" s="37">
        <f>'[7]R-Existing'!AN171</f>
        <v>0</v>
      </c>
      <c r="AO171" s="37"/>
      <c r="AP171" s="37"/>
      <c r="AQ171" s="37"/>
      <c r="AR171" s="37"/>
    </row>
    <row r="172" spans="1:44" x14ac:dyDescent="0.2">
      <c r="A172" s="1">
        <f t="shared" si="6"/>
        <v>8</v>
      </c>
      <c r="B172" s="101">
        <f t="shared" si="5"/>
        <v>48091</v>
      </c>
      <c r="C172" s="37">
        <f>'[7]R-Existing'!C172</f>
        <v>0</v>
      </c>
      <c r="D172" s="37">
        <f>'[7]R-Existing'!D172</f>
        <v>1934854.6</v>
      </c>
      <c r="E172" s="37">
        <f>'[7]R-Existing'!E172</f>
        <v>0</v>
      </c>
      <c r="F172" s="37">
        <f>'[7]R-Existing'!F172</f>
        <v>0</v>
      </c>
      <c r="G172" s="37">
        <f>'[7]R-Existing'!G172</f>
        <v>0</v>
      </c>
      <c r="H172" s="37">
        <f>'[7]R-Existing'!H172</f>
        <v>0</v>
      </c>
      <c r="I172" s="37">
        <f>'[7]R-Existing'!I172</f>
        <v>0</v>
      </c>
      <c r="J172" s="37">
        <f>'[7]R-Existing'!J172</f>
        <v>0</v>
      </c>
      <c r="K172" s="37">
        <f>'[7]R-Existing'!K172</f>
        <v>0</v>
      </c>
      <c r="L172" s="37">
        <f>'[7]R-Existing'!L172</f>
        <v>0</v>
      </c>
      <c r="M172" s="37">
        <f>'[7]R-Existing'!M172</f>
        <v>0</v>
      </c>
      <c r="N172" s="37">
        <f>'[7]R-Existing'!N172</f>
        <v>0</v>
      </c>
      <c r="O172" s="37">
        <f>'[7]R-Existing'!O172</f>
        <v>0</v>
      </c>
      <c r="P172" s="37">
        <f>'[7]R-Existing'!P172</f>
        <v>0</v>
      </c>
      <c r="Q172" s="37">
        <f>'[7]R-Existing'!Q172</f>
        <v>0</v>
      </c>
      <c r="R172" s="37">
        <f>'[7]R-Existing'!R172</f>
        <v>0</v>
      </c>
      <c r="S172" s="37">
        <f>'[7]R-Existing'!S172</f>
        <v>0</v>
      </c>
      <c r="T172" s="37">
        <f>'[7]R-Existing'!T172</f>
        <v>0</v>
      </c>
      <c r="U172" s="37">
        <f>'[7]R-Existing'!U172</f>
        <v>1</v>
      </c>
      <c r="V172" s="37">
        <f>'[7]R-Existing'!V172</f>
        <v>0</v>
      </c>
      <c r="W172" s="37">
        <f>'[7]R-Existing'!W172</f>
        <v>0</v>
      </c>
      <c r="X172" s="37" t="e">
        <f>'[7]R-Existing'!X172</f>
        <v>#N/A</v>
      </c>
      <c r="Y172" s="37">
        <f>'[7]R-Existing'!Y172</f>
        <v>0</v>
      </c>
      <c r="Z172" s="37">
        <f>'[7]R-Existing'!Z172</f>
        <v>0</v>
      </c>
      <c r="AA172" s="37">
        <f>'[7]R-Existing'!AA172</f>
        <v>0</v>
      </c>
      <c r="AB172" s="37">
        <f>'[7]R-Existing'!AB172</f>
        <v>0</v>
      </c>
      <c r="AC172" s="37">
        <f>'[7]R-Existing'!AC172</f>
        <v>0</v>
      </c>
      <c r="AD172" s="37">
        <f>'[7]R-Existing'!AD172</f>
        <v>0</v>
      </c>
      <c r="AE172" s="47">
        <f>'[7]R-Existing'!AE172</f>
        <v>9.6699999999999994E-2</v>
      </c>
      <c r="AF172" s="37">
        <f>'[7]R-Existing'!AF172</f>
        <v>0</v>
      </c>
      <c r="AG172" s="37">
        <f>'[7]R-Existing'!AG172</f>
        <v>0</v>
      </c>
      <c r="AH172" s="37">
        <f>'[7]R-Existing'!AH172</f>
        <v>0</v>
      </c>
      <c r="AI172" s="37">
        <f>'[7]R-Existing'!AI172</f>
        <v>0</v>
      </c>
      <c r="AJ172" s="37">
        <f>'[7]R-Existing'!AJ172</f>
        <v>0</v>
      </c>
      <c r="AK172" s="37">
        <f>'[7]R-Existing'!AK172</f>
        <v>0</v>
      </c>
      <c r="AL172" s="37">
        <f>'[7]R-Existing'!AL172</f>
        <v>0</v>
      </c>
      <c r="AM172" s="37">
        <f>'[7]R-Existing'!AM172</f>
        <v>0</v>
      </c>
      <c r="AN172" s="37">
        <f>'[7]R-Existing'!AN172</f>
        <v>0</v>
      </c>
      <c r="AO172" s="37"/>
      <c r="AP172" s="37"/>
      <c r="AQ172" s="37"/>
      <c r="AR172" s="37"/>
    </row>
    <row r="173" spans="1:44" x14ac:dyDescent="0.2">
      <c r="A173" s="1">
        <f t="shared" si="6"/>
        <v>9</v>
      </c>
      <c r="B173" s="101">
        <f t="shared" si="5"/>
        <v>48121</v>
      </c>
      <c r="C173" s="37">
        <f>'[7]R-Existing'!C173</f>
        <v>0</v>
      </c>
      <c r="D173" s="37">
        <f>'[7]R-Existing'!D173</f>
        <v>1934854.6</v>
      </c>
      <c r="E173" s="37">
        <f>'[7]R-Existing'!E173</f>
        <v>0</v>
      </c>
      <c r="F173" s="37">
        <f>'[7]R-Existing'!F173</f>
        <v>0</v>
      </c>
      <c r="G173" s="37">
        <f>'[7]R-Existing'!G173</f>
        <v>0</v>
      </c>
      <c r="H173" s="37">
        <f>'[7]R-Existing'!H173</f>
        <v>0</v>
      </c>
      <c r="I173" s="37">
        <f>'[7]R-Existing'!I173</f>
        <v>0</v>
      </c>
      <c r="J173" s="37">
        <f>'[7]R-Existing'!J173</f>
        <v>0</v>
      </c>
      <c r="K173" s="37">
        <f>'[7]R-Existing'!K173</f>
        <v>0</v>
      </c>
      <c r="L173" s="37">
        <f>'[7]R-Existing'!L173</f>
        <v>0</v>
      </c>
      <c r="M173" s="37">
        <f>'[7]R-Existing'!M173</f>
        <v>0</v>
      </c>
      <c r="N173" s="37">
        <f>'[7]R-Existing'!N173</f>
        <v>0</v>
      </c>
      <c r="O173" s="37">
        <f>'[7]R-Existing'!O173</f>
        <v>0</v>
      </c>
      <c r="P173" s="37">
        <f>'[7]R-Existing'!P173</f>
        <v>0</v>
      </c>
      <c r="Q173" s="37">
        <f>'[7]R-Existing'!Q173</f>
        <v>0</v>
      </c>
      <c r="R173" s="37">
        <f>'[7]R-Existing'!R173</f>
        <v>0</v>
      </c>
      <c r="S173" s="37">
        <f>'[7]R-Existing'!S173</f>
        <v>0</v>
      </c>
      <c r="T173" s="37">
        <f>'[7]R-Existing'!T173</f>
        <v>0</v>
      </c>
      <c r="U173" s="37">
        <f>'[7]R-Existing'!U173</f>
        <v>1</v>
      </c>
      <c r="V173" s="37">
        <f>'[7]R-Existing'!V173</f>
        <v>0</v>
      </c>
      <c r="W173" s="37">
        <f>'[7]R-Existing'!W173</f>
        <v>0</v>
      </c>
      <c r="X173" s="37" t="e">
        <f>'[7]R-Existing'!X173</f>
        <v>#N/A</v>
      </c>
      <c r="Y173" s="37">
        <f>'[7]R-Existing'!Y173</f>
        <v>0</v>
      </c>
      <c r="Z173" s="37">
        <f>'[7]R-Existing'!Z173</f>
        <v>0</v>
      </c>
      <c r="AA173" s="37">
        <f>'[7]R-Existing'!AA173</f>
        <v>0</v>
      </c>
      <c r="AB173" s="37">
        <f>'[7]R-Existing'!AB173</f>
        <v>0</v>
      </c>
      <c r="AC173" s="37">
        <f>'[7]R-Existing'!AC173</f>
        <v>0</v>
      </c>
      <c r="AD173" s="37">
        <f>'[7]R-Existing'!AD173</f>
        <v>0</v>
      </c>
      <c r="AE173" s="47">
        <f>'[7]R-Existing'!AE173</f>
        <v>9.6699999999999994E-2</v>
      </c>
      <c r="AF173" s="37">
        <f>'[7]R-Existing'!AF173</f>
        <v>0</v>
      </c>
      <c r="AG173" s="37">
        <f>'[7]R-Existing'!AG173</f>
        <v>0</v>
      </c>
      <c r="AH173" s="37">
        <f>'[7]R-Existing'!AH173</f>
        <v>0</v>
      </c>
      <c r="AI173" s="37">
        <f>'[7]R-Existing'!AI173</f>
        <v>0</v>
      </c>
      <c r="AJ173" s="37">
        <f>'[7]R-Existing'!AJ173</f>
        <v>0</v>
      </c>
      <c r="AK173" s="37">
        <f>'[7]R-Existing'!AK173</f>
        <v>0</v>
      </c>
      <c r="AL173" s="37">
        <f>'[7]R-Existing'!AL173</f>
        <v>0</v>
      </c>
      <c r="AM173" s="37">
        <f>'[7]R-Existing'!AM173</f>
        <v>0</v>
      </c>
      <c r="AN173" s="37">
        <f>'[7]R-Existing'!AN173</f>
        <v>0</v>
      </c>
      <c r="AO173" s="37"/>
      <c r="AP173" s="37"/>
      <c r="AQ173" s="37"/>
      <c r="AR173" s="37"/>
    </row>
    <row r="174" spans="1:44" x14ac:dyDescent="0.2">
      <c r="A174" s="1">
        <f t="shared" si="6"/>
        <v>10</v>
      </c>
      <c r="B174" s="101">
        <f t="shared" si="5"/>
        <v>48152</v>
      </c>
      <c r="C174" s="37">
        <f>'[7]R-Existing'!C174</f>
        <v>0</v>
      </c>
      <c r="D174" s="37">
        <f>'[7]R-Existing'!D174</f>
        <v>1934854.6</v>
      </c>
      <c r="E174" s="37">
        <f>'[7]R-Existing'!E174</f>
        <v>0</v>
      </c>
      <c r="F174" s="37">
        <f>'[7]R-Existing'!F174</f>
        <v>0</v>
      </c>
      <c r="G174" s="37">
        <f>'[7]R-Existing'!G174</f>
        <v>0</v>
      </c>
      <c r="H174" s="37">
        <f>'[7]R-Existing'!H174</f>
        <v>0</v>
      </c>
      <c r="I174" s="37">
        <f>'[7]R-Existing'!I174</f>
        <v>0</v>
      </c>
      <c r="J174" s="37">
        <f>'[7]R-Existing'!J174</f>
        <v>0</v>
      </c>
      <c r="K174" s="37">
        <f>'[7]R-Existing'!K174</f>
        <v>0</v>
      </c>
      <c r="L174" s="37">
        <f>'[7]R-Existing'!L174</f>
        <v>0</v>
      </c>
      <c r="M174" s="37">
        <f>'[7]R-Existing'!M174</f>
        <v>0</v>
      </c>
      <c r="N174" s="37">
        <f>'[7]R-Existing'!N174</f>
        <v>0</v>
      </c>
      <c r="O174" s="37">
        <f>'[7]R-Existing'!O174</f>
        <v>0</v>
      </c>
      <c r="P174" s="37">
        <f>'[7]R-Existing'!P174</f>
        <v>0</v>
      </c>
      <c r="Q174" s="37">
        <f>'[7]R-Existing'!Q174</f>
        <v>0</v>
      </c>
      <c r="R174" s="37">
        <f>'[7]R-Existing'!R174</f>
        <v>0</v>
      </c>
      <c r="S174" s="37">
        <f>'[7]R-Existing'!S174</f>
        <v>0</v>
      </c>
      <c r="T174" s="37">
        <f>'[7]R-Existing'!T174</f>
        <v>0</v>
      </c>
      <c r="U174" s="37">
        <f>'[7]R-Existing'!U174</f>
        <v>1</v>
      </c>
      <c r="V174" s="37">
        <f>'[7]R-Existing'!V174</f>
        <v>0</v>
      </c>
      <c r="W174" s="37">
        <f>'[7]R-Existing'!W174</f>
        <v>0</v>
      </c>
      <c r="X174" s="37" t="e">
        <f>'[7]R-Existing'!X174</f>
        <v>#N/A</v>
      </c>
      <c r="Y174" s="37">
        <f>'[7]R-Existing'!Y174</f>
        <v>0</v>
      </c>
      <c r="Z174" s="37">
        <f>'[7]R-Existing'!Z174</f>
        <v>0</v>
      </c>
      <c r="AA174" s="37">
        <f>'[7]R-Existing'!AA174</f>
        <v>0</v>
      </c>
      <c r="AB174" s="37">
        <f>'[7]R-Existing'!AB174</f>
        <v>0</v>
      </c>
      <c r="AC174" s="37">
        <f>'[7]R-Existing'!AC174</f>
        <v>0</v>
      </c>
      <c r="AD174" s="37">
        <f>'[7]R-Existing'!AD174</f>
        <v>0</v>
      </c>
      <c r="AE174" s="47">
        <f>'[7]R-Existing'!AE174</f>
        <v>9.6699999999999994E-2</v>
      </c>
      <c r="AF174" s="37">
        <f>'[7]R-Existing'!AF174</f>
        <v>0</v>
      </c>
      <c r="AG174" s="37">
        <f>'[7]R-Existing'!AG174</f>
        <v>0</v>
      </c>
      <c r="AH174" s="37">
        <f>'[7]R-Existing'!AH174</f>
        <v>0</v>
      </c>
      <c r="AI174" s="37">
        <f>'[7]R-Existing'!AI174</f>
        <v>0</v>
      </c>
      <c r="AJ174" s="37">
        <f>'[7]R-Existing'!AJ174</f>
        <v>0</v>
      </c>
      <c r="AK174" s="37">
        <f>'[7]R-Existing'!AK174</f>
        <v>0</v>
      </c>
      <c r="AL174" s="37">
        <f>'[7]R-Existing'!AL174</f>
        <v>0</v>
      </c>
      <c r="AM174" s="37">
        <f>'[7]R-Existing'!AM174</f>
        <v>0</v>
      </c>
      <c r="AN174" s="37">
        <f>'[7]R-Existing'!AN174</f>
        <v>0</v>
      </c>
      <c r="AO174" s="37"/>
      <c r="AP174" s="37"/>
      <c r="AQ174" s="37"/>
      <c r="AR174" s="37"/>
    </row>
    <row r="175" spans="1:44" x14ac:dyDescent="0.2">
      <c r="A175" s="1">
        <f t="shared" si="6"/>
        <v>11</v>
      </c>
      <c r="B175" s="101">
        <f t="shared" si="5"/>
        <v>48182</v>
      </c>
      <c r="C175" s="37">
        <f>'[7]R-Existing'!C175</f>
        <v>0</v>
      </c>
      <c r="D175" s="37">
        <f>'[7]R-Existing'!D175</f>
        <v>1934854.6</v>
      </c>
      <c r="E175" s="37">
        <f>'[7]R-Existing'!E175</f>
        <v>0</v>
      </c>
      <c r="F175" s="37">
        <f>'[7]R-Existing'!F175</f>
        <v>0</v>
      </c>
      <c r="G175" s="37">
        <f>'[7]R-Existing'!G175</f>
        <v>0</v>
      </c>
      <c r="H175" s="37">
        <f>'[7]R-Existing'!H175</f>
        <v>0</v>
      </c>
      <c r="I175" s="37">
        <f>'[7]R-Existing'!I175</f>
        <v>0</v>
      </c>
      <c r="J175" s="37">
        <f>'[7]R-Existing'!J175</f>
        <v>0</v>
      </c>
      <c r="K175" s="37">
        <f>'[7]R-Existing'!K175</f>
        <v>0</v>
      </c>
      <c r="L175" s="37">
        <f>'[7]R-Existing'!L175</f>
        <v>0</v>
      </c>
      <c r="M175" s="37">
        <f>'[7]R-Existing'!M175</f>
        <v>0</v>
      </c>
      <c r="N175" s="37">
        <f>'[7]R-Existing'!N175</f>
        <v>0</v>
      </c>
      <c r="O175" s="37">
        <f>'[7]R-Existing'!O175</f>
        <v>0</v>
      </c>
      <c r="P175" s="37">
        <f>'[7]R-Existing'!P175</f>
        <v>0</v>
      </c>
      <c r="Q175" s="37">
        <f>'[7]R-Existing'!Q175</f>
        <v>0</v>
      </c>
      <c r="R175" s="37">
        <f>'[7]R-Existing'!R175</f>
        <v>0</v>
      </c>
      <c r="S175" s="37">
        <f>'[7]R-Existing'!S175</f>
        <v>0</v>
      </c>
      <c r="T175" s="37">
        <f>'[7]R-Existing'!T175</f>
        <v>0</v>
      </c>
      <c r="U175" s="37">
        <f>'[7]R-Existing'!U175</f>
        <v>1</v>
      </c>
      <c r="V175" s="37">
        <f>'[7]R-Existing'!V175</f>
        <v>0</v>
      </c>
      <c r="W175" s="37">
        <f>'[7]R-Existing'!W175</f>
        <v>0</v>
      </c>
      <c r="X175" s="37" t="e">
        <f>'[7]R-Existing'!X175</f>
        <v>#N/A</v>
      </c>
      <c r="Y175" s="37">
        <f>'[7]R-Existing'!Y175</f>
        <v>0</v>
      </c>
      <c r="Z175" s="37">
        <f>'[7]R-Existing'!Z175</f>
        <v>0</v>
      </c>
      <c r="AA175" s="37">
        <f>'[7]R-Existing'!AA175</f>
        <v>0</v>
      </c>
      <c r="AB175" s="37">
        <f>'[7]R-Existing'!AB175</f>
        <v>0</v>
      </c>
      <c r="AC175" s="37">
        <f>'[7]R-Existing'!AC175</f>
        <v>0</v>
      </c>
      <c r="AD175" s="37">
        <f>'[7]R-Existing'!AD175</f>
        <v>0</v>
      </c>
      <c r="AE175" s="47">
        <f>'[7]R-Existing'!AE175</f>
        <v>9.6699999999999994E-2</v>
      </c>
      <c r="AF175" s="37">
        <f>'[7]R-Existing'!AF175</f>
        <v>0</v>
      </c>
      <c r="AG175" s="37">
        <f>'[7]R-Existing'!AG175</f>
        <v>0</v>
      </c>
      <c r="AH175" s="37">
        <f>'[7]R-Existing'!AH175</f>
        <v>0</v>
      </c>
      <c r="AI175" s="37">
        <f>'[7]R-Existing'!AI175</f>
        <v>0</v>
      </c>
      <c r="AJ175" s="37">
        <f>'[7]R-Existing'!AJ175</f>
        <v>0</v>
      </c>
      <c r="AK175" s="37">
        <f>'[7]R-Existing'!AK175</f>
        <v>0</v>
      </c>
      <c r="AL175" s="37">
        <f>'[7]R-Existing'!AL175</f>
        <v>0</v>
      </c>
      <c r="AM175" s="37">
        <f>'[7]R-Existing'!AM175</f>
        <v>0</v>
      </c>
      <c r="AN175" s="37">
        <f>'[7]R-Existing'!AN175</f>
        <v>0</v>
      </c>
      <c r="AO175" s="37"/>
      <c r="AP175" s="37"/>
      <c r="AQ175" s="37"/>
      <c r="AR175" s="37"/>
    </row>
    <row r="176" spans="1:44" x14ac:dyDescent="0.2">
      <c r="A176" s="1">
        <f t="shared" si="6"/>
        <v>12</v>
      </c>
      <c r="B176" s="101">
        <f t="shared" si="5"/>
        <v>48213</v>
      </c>
      <c r="C176" s="37">
        <f>'[7]R-Existing'!C176</f>
        <v>0</v>
      </c>
      <c r="D176" s="37">
        <f>'[7]R-Existing'!D176</f>
        <v>1934854.6</v>
      </c>
      <c r="E176" s="37">
        <f>'[7]R-Existing'!E176</f>
        <v>0</v>
      </c>
      <c r="F176" s="37">
        <f>'[7]R-Existing'!F176</f>
        <v>0</v>
      </c>
      <c r="G176" s="37">
        <f>'[7]R-Existing'!G176</f>
        <v>0</v>
      </c>
      <c r="H176" s="37">
        <f>'[7]R-Existing'!H176</f>
        <v>0</v>
      </c>
      <c r="I176" s="37">
        <f>'[7]R-Existing'!I176</f>
        <v>0</v>
      </c>
      <c r="J176" s="37">
        <f>'[7]R-Existing'!J176</f>
        <v>0</v>
      </c>
      <c r="K176" s="37">
        <f>'[7]R-Existing'!K176</f>
        <v>0</v>
      </c>
      <c r="L176" s="37">
        <f>'[7]R-Existing'!L176</f>
        <v>0</v>
      </c>
      <c r="M176" s="37">
        <f>'[7]R-Existing'!M176</f>
        <v>0</v>
      </c>
      <c r="N176" s="37">
        <f>'[7]R-Existing'!N176</f>
        <v>0</v>
      </c>
      <c r="O176" s="37">
        <f>'[7]R-Existing'!O176</f>
        <v>0</v>
      </c>
      <c r="P176" s="37">
        <f>'[7]R-Existing'!P176</f>
        <v>0</v>
      </c>
      <c r="Q176" s="37">
        <f>'[7]R-Existing'!Q176</f>
        <v>0</v>
      </c>
      <c r="R176" s="37">
        <f>'[7]R-Existing'!R176</f>
        <v>0</v>
      </c>
      <c r="S176" s="37">
        <f>'[7]R-Existing'!S176</f>
        <v>0</v>
      </c>
      <c r="T176" s="37">
        <f>'[7]R-Existing'!T176</f>
        <v>0</v>
      </c>
      <c r="U176" s="37">
        <f>'[7]R-Existing'!U176</f>
        <v>1</v>
      </c>
      <c r="V176" s="37">
        <f>'[7]R-Existing'!V176</f>
        <v>0</v>
      </c>
      <c r="W176" s="37">
        <f>'[7]R-Existing'!W176</f>
        <v>0</v>
      </c>
      <c r="X176" s="37" t="e">
        <f>'[7]R-Existing'!X176</f>
        <v>#N/A</v>
      </c>
      <c r="Y176" s="37">
        <f>'[7]R-Existing'!Y176</f>
        <v>0</v>
      </c>
      <c r="Z176" s="37">
        <f>'[7]R-Existing'!Z176</f>
        <v>0</v>
      </c>
      <c r="AA176" s="37">
        <f>'[7]R-Existing'!AA176</f>
        <v>0</v>
      </c>
      <c r="AB176" s="37">
        <f>'[7]R-Existing'!AB176</f>
        <v>0</v>
      </c>
      <c r="AC176" s="37">
        <f>'[7]R-Existing'!AC176</f>
        <v>0</v>
      </c>
      <c r="AD176" s="37">
        <f>'[7]R-Existing'!AD176</f>
        <v>0</v>
      </c>
      <c r="AE176" s="47">
        <f>'[7]R-Existing'!AE176</f>
        <v>9.6699999999999994E-2</v>
      </c>
      <c r="AF176" s="37">
        <f>'[7]R-Existing'!AF176</f>
        <v>0</v>
      </c>
      <c r="AG176" s="37">
        <f>'[7]R-Existing'!AG176</f>
        <v>0</v>
      </c>
      <c r="AH176" s="37">
        <f>'[7]R-Existing'!AH176</f>
        <v>0</v>
      </c>
      <c r="AI176" s="37">
        <f>'[7]R-Existing'!AI176</f>
        <v>0</v>
      </c>
      <c r="AJ176" s="37">
        <f>'[7]R-Existing'!AJ176</f>
        <v>0</v>
      </c>
      <c r="AK176" s="37">
        <f>'[7]R-Existing'!AK176</f>
        <v>0</v>
      </c>
      <c r="AL176" s="37">
        <f>'[7]R-Existing'!AL176</f>
        <v>0</v>
      </c>
      <c r="AM176" s="37">
        <f>'[7]R-Existing'!AM176</f>
        <v>0</v>
      </c>
      <c r="AN176" s="37">
        <f>'[7]R-Existing'!AN176</f>
        <v>0</v>
      </c>
      <c r="AO176" s="37"/>
      <c r="AP176" s="37"/>
      <c r="AQ176" s="37"/>
      <c r="AR176" s="37"/>
    </row>
    <row r="177" spans="1:44" x14ac:dyDescent="0.2">
      <c r="A177" s="1">
        <f t="shared" si="6"/>
        <v>1</v>
      </c>
      <c r="B177" s="101">
        <f t="shared" si="5"/>
        <v>48244</v>
      </c>
      <c r="C177" s="37">
        <f>'[7]R-Existing'!C177</f>
        <v>0</v>
      </c>
      <c r="D177" s="37">
        <f>'[7]R-Existing'!D177</f>
        <v>1934854.6</v>
      </c>
      <c r="E177" s="37">
        <f>'[7]R-Existing'!E177</f>
        <v>0</v>
      </c>
      <c r="F177" s="37">
        <f>'[7]R-Existing'!F177</f>
        <v>0</v>
      </c>
      <c r="G177" s="37">
        <f>'[7]R-Existing'!G177</f>
        <v>0</v>
      </c>
      <c r="H177" s="37">
        <f>'[7]R-Existing'!H177</f>
        <v>0</v>
      </c>
      <c r="I177" s="37">
        <f>'[7]R-Existing'!I177</f>
        <v>0</v>
      </c>
      <c r="J177" s="37">
        <f>'[7]R-Existing'!J177</f>
        <v>0</v>
      </c>
      <c r="K177" s="37">
        <f>'[7]R-Existing'!K177</f>
        <v>0</v>
      </c>
      <c r="L177" s="37">
        <f>'[7]R-Existing'!L177</f>
        <v>0</v>
      </c>
      <c r="M177" s="37">
        <f>'[7]R-Existing'!M177</f>
        <v>0</v>
      </c>
      <c r="N177" s="37">
        <f>'[7]R-Existing'!N177</f>
        <v>0</v>
      </c>
      <c r="O177" s="37">
        <f>'[7]R-Existing'!O177</f>
        <v>0</v>
      </c>
      <c r="P177" s="37">
        <f>'[7]R-Existing'!P177</f>
        <v>0</v>
      </c>
      <c r="Q177" s="37">
        <f>'[7]R-Existing'!Q177</f>
        <v>0</v>
      </c>
      <c r="R177" s="37">
        <f>'[7]R-Existing'!R177</f>
        <v>0</v>
      </c>
      <c r="S177" s="37">
        <f>'[7]R-Existing'!S177</f>
        <v>0</v>
      </c>
      <c r="T177" s="37">
        <f>'[7]R-Existing'!T177</f>
        <v>0</v>
      </c>
      <c r="U177" s="37">
        <f>'[7]R-Existing'!U177</f>
        <v>1</v>
      </c>
      <c r="V177" s="37">
        <f>'[7]R-Existing'!V177</f>
        <v>0</v>
      </c>
      <c r="W177" s="37">
        <f>'[7]R-Existing'!W177</f>
        <v>0</v>
      </c>
      <c r="X177" s="37" t="e">
        <f>'[7]R-Existing'!X177</f>
        <v>#N/A</v>
      </c>
      <c r="Y177" s="37">
        <f>'[7]R-Existing'!Y177</f>
        <v>0</v>
      </c>
      <c r="Z177" s="37">
        <f>'[7]R-Existing'!Z177</f>
        <v>0</v>
      </c>
      <c r="AA177" s="37">
        <f>'[7]R-Existing'!AA177</f>
        <v>0</v>
      </c>
      <c r="AB177" s="37">
        <f>'[7]R-Existing'!AB177</f>
        <v>0</v>
      </c>
      <c r="AC177" s="37">
        <f>'[7]R-Existing'!AC177</f>
        <v>0</v>
      </c>
      <c r="AD177" s="37">
        <f>'[7]R-Existing'!AD177</f>
        <v>0</v>
      </c>
      <c r="AE177" s="47">
        <f>'[7]R-Existing'!AE177</f>
        <v>9.6699999999999994E-2</v>
      </c>
      <c r="AF177" s="37">
        <f>'[7]R-Existing'!AF177</f>
        <v>0</v>
      </c>
      <c r="AG177" s="37">
        <f>'[7]R-Existing'!AG177</f>
        <v>0</v>
      </c>
      <c r="AH177" s="37">
        <f>'[7]R-Existing'!AH177</f>
        <v>0</v>
      </c>
      <c r="AI177" s="37">
        <f>'[7]R-Existing'!AI177</f>
        <v>0</v>
      </c>
      <c r="AJ177" s="37">
        <f>'[7]R-Existing'!AJ177</f>
        <v>0</v>
      </c>
      <c r="AK177" s="37">
        <f>'[7]R-Existing'!AK177</f>
        <v>0</v>
      </c>
      <c r="AL177" s="37">
        <f>'[7]R-Existing'!AL177</f>
        <v>0</v>
      </c>
      <c r="AM177" s="37">
        <f>'[7]R-Existing'!AM177</f>
        <v>0</v>
      </c>
      <c r="AN177" s="37">
        <f>'[7]R-Existing'!AN177</f>
        <v>0</v>
      </c>
      <c r="AO177" s="37"/>
      <c r="AP177" s="37"/>
      <c r="AQ177" s="37"/>
      <c r="AR177" s="37"/>
    </row>
    <row r="178" spans="1:44" x14ac:dyDescent="0.2">
      <c r="A178" s="1">
        <f t="shared" si="6"/>
        <v>2</v>
      </c>
      <c r="B178" s="101">
        <f t="shared" si="5"/>
        <v>48273</v>
      </c>
      <c r="C178" s="37">
        <f>'[7]R-Existing'!C178</f>
        <v>0</v>
      </c>
      <c r="D178" s="37">
        <f>'[7]R-Existing'!D178</f>
        <v>1934854.6</v>
      </c>
      <c r="E178" s="37">
        <f>'[7]R-Existing'!E178</f>
        <v>0</v>
      </c>
      <c r="F178" s="37">
        <f>'[7]R-Existing'!F178</f>
        <v>0</v>
      </c>
      <c r="G178" s="37">
        <f>'[7]R-Existing'!G178</f>
        <v>0</v>
      </c>
      <c r="H178" s="37">
        <f>'[7]R-Existing'!H178</f>
        <v>0</v>
      </c>
      <c r="I178" s="37">
        <f>'[7]R-Existing'!I178</f>
        <v>0</v>
      </c>
      <c r="J178" s="37">
        <f>'[7]R-Existing'!J178</f>
        <v>0</v>
      </c>
      <c r="K178" s="37">
        <f>'[7]R-Existing'!K178</f>
        <v>0</v>
      </c>
      <c r="L178" s="37">
        <f>'[7]R-Existing'!L178</f>
        <v>0</v>
      </c>
      <c r="M178" s="37">
        <f>'[7]R-Existing'!M178</f>
        <v>0</v>
      </c>
      <c r="N178" s="37">
        <f>'[7]R-Existing'!N178</f>
        <v>0</v>
      </c>
      <c r="O178" s="37">
        <f>'[7]R-Existing'!O178</f>
        <v>0</v>
      </c>
      <c r="P178" s="37">
        <f>'[7]R-Existing'!P178</f>
        <v>0</v>
      </c>
      <c r="Q178" s="37">
        <f>'[7]R-Existing'!Q178</f>
        <v>0</v>
      </c>
      <c r="R178" s="37">
        <f>'[7]R-Existing'!R178</f>
        <v>0</v>
      </c>
      <c r="S178" s="37">
        <f>'[7]R-Existing'!S178</f>
        <v>0</v>
      </c>
      <c r="T178" s="37">
        <f>'[7]R-Existing'!T178</f>
        <v>0</v>
      </c>
      <c r="U178" s="37">
        <f>'[7]R-Existing'!U178</f>
        <v>1</v>
      </c>
      <c r="V178" s="37">
        <f>'[7]R-Existing'!V178</f>
        <v>0</v>
      </c>
      <c r="W178" s="37">
        <f>'[7]R-Existing'!W178</f>
        <v>0</v>
      </c>
      <c r="X178" s="37" t="e">
        <f>'[7]R-Existing'!X178</f>
        <v>#N/A</v>
      </c>
      <c r="Y178" s="37">
        <f>'[7]R-Existing'!Y178</f>
        <v>0</v>
      </c>
      <c r="Z178" s="37">
        <f>'[7]R-Existing'!Z178</f>
        <v>0</v>
      </c>
      <c r="AA178" s="37">
        <f>'[7]R-Existing'!AA178</f>
        <v>0</v>
      </c>
      <c r="AB178" s="37">
        <f>'[7]R-Existing'!AB178</f>
        <v>0</v>
      </c>
      <c r="AC178" s="37">
        <f>'[7]R-Existing'!AC178</f>
        <v>0</v>
      </c>
      <c r="AD178" s="37">
        <f>'[7]R-Existing'!AD178</f>
        <v>0</v>
      </c>
      <c r="AE178" s="47">
        <f>'[7]R-Existing'!AE178</f>
        <v>9.6699999999999994E-2</v>
      </c>
      <c r="AF178" s="37">
        <f>'[7]R-Existing'!AF178</f>
        <v>0</v>
      </c>
      <c r="AG178" s="37">
        <f>'[7]R-Existing'!AG178</f>
        <v>0</v>
      </c>
      <c r="AH178" s="37">
        <f>'[7]R-Existing'!AH178</f>
        <v>0</v>
      </c>
      <c r="AI178" s="37">
        <f>'[7]R-Existing'!AI178</f>
        <v>0</v>
      </c>
      <c r="AJ178" s="37">
        <f>'[7]R-Existing'!AJ178</f>
        <v>0</v>
      </c>
      <c r="AK178" s="37">
        <f>'[7]R-Existing'!AK178</f>
        <v>0</v>
      </c>
      <c r="AL178" s="37">
        <f>'[7]R-Existing'!AL178</f>
        <v>0</v>
      </c>
      <c r="AM178" s="37">
        <f>'[7]R-Existing'!AM178</f>
        <v>0</v>
      </c>
      <c r="AN178" s="37">
        <f>'[7]R-Existing'!AN178</f>
        <v>0</v>
      </c>
      <c r="AO178" s="37"/>
      <c r="AP178" s="37"/>
      <c r="AQ178" s="37"/>
      <c r="AR178" s="37"/>
    </row>
    <row r="179" spans="1:44" x14ac:dyDescent="0.2">
      <c r="A179" s="1">
        <f t="shared" si="6"/>
        <v>3</v>
      </c>
      <c r="B179" s="101">
        <f t="shared" si="5"/>
        <v>48304</v>
      </c>
      <c r="C179" s="37">
        <f>'[7]R-Existing'!C179</f>
        <v>0</v>
      </c>
      <c r="D179" s="37">
        <f>'[7]R-Existing'!D179</f>
        <v>1934854.6</v>
      </c>
      <c r="E179" s="37">
        <f>'[7]R-Existing'!E179</f>
        <v>0</v>
      </c>
      <c r="F179" s="37">
        <f>'[7]R-Existing'!F179</f>
        <v>0</v>
      </c>
      <c r="G179" s="37">
        <f>'[7]R-Existing'!G179</f>
        <v>0</v>
      </c>
      <c r="H179" s="37">
        <f>'[7]R-Existing'!H179</f>
        <v>0</v>
      </c>
      <c r="I179" s="37">
        <f>'[7]R-Existing'!I179</f>
        <v>0</v>
      </c>
      <c r="J179" s="37">
        <f>'[7]R-Existing'!J179</f>
        <v>0</v>
      </c>
      <c r="K179" s="37">
        <f>'[7]R-Existing'!K179</f>
        <v>0</v>
      </c>
      <c r="L179" s="37">
        <f>'[7]R-Existing'!L179</f>
        <v>0</v>
      </c>
      <c r="M179" s="37">
        <f>'[7]R-Existing'!M179</f>
        <v>0</v>
      </c>
      <c r="N179" s="37">
        <f>'[7]R-Existing'!N179</f>
        <v>0</v>
      </c>
      <c r="O179" s="37">
        <f>'[7]R-Existing'!O179</f>
        <v>0</v>
      </c>
      <c r="P179" s="37">
        <f>'[7]R-Existing'!P179</f>
        <v>0</v>
      </c>
      <c r="Q179" s="37">
        <f>'[7]R-Existing'!Q179</f>
        <v>0</v>
      </c>
      <c r="R179" s="37">
        <f>'[7]R-Existing'!R179</f>
        <v>0</v>
      </c>
      <c r="S179" s="37">
        <f>'[7]R-Existing'!S179</f>
        <v>0</v>
      </c>
      <c r="T179" s="37">
        <f>'[7]R-Existing'!T179</f>
        <v>0</v>
      </c>
      <c r="U179" s="37">
        <f>'[7]R-Existing'!U179</f>
        <v>1</v>
      </c>
      <c r="V179" s="37">
        <f>'[7]R-Existing'!V179</f>
        <v>0</v>
      </c>
      <c r="W179" s="37">
        <f>'[7]R-Existing'!W179</f>
        <v>0</v>
      </c>
      <c r="X179" s="37" t="e">
        <f>'[7]R-Existing'!X179</f>
        <v>#N/A</v>
      </c>
      <c r="Y179" s="37">
        <f>'[7]R-Existing'!Y179</f>
        <v>0</v>
      </c>
      <c r="Z179" s="37">
        <f>'[7]R-Existing'!Z179</f>
        <v>0</v>
      </c>
      <c r="AA179" s="37">
        <f>'[7]R-Existing'!AA179</f>
        <v>0</v>
      </c>
      <c r="AB179" s="37">
        <f>'[7]R-Existing'!AB179</f>
        <v>0</v>
      </c>
      <c r="AC179" s="37">
        <f>'[7]R-Existing'!AC179</f>
        <v>0</v>
      </c>
      <c r="AD179" s="37">
        <f>'[7]R-Existing'!AD179</f>
        <v>0</v>
      </c>
      <c r="AE179" s="47">
        <f>'[7]R-Existing'!AE179</f>
        <v>9.6699999999999994E-2</v>
      </c>
      <c r="AF179" s="37">
        <f>'[7]R-Existing'!AF179</f>
        <v>0</v>
      </c>
      <c r="AG179" s="37">
        <f>'[7]R-Existing'!AG179</f>
        <v>0</v>
      </c>
      <c r="AH179" s="37">
        <f>'[7]R-Existing'!AH179</f>
        <v>0</v>
      </c>
      <c r="AI179" s="37">
        <f>'[7]R-Existing'!AI179</f>
        <v>0</v>
      </c>
      <c r="AJ179" s="37">
        <f>'[7]R-Existing'!AJ179</f>
        <v>0</v>
      </c>
      <c r="AK179" s="37">
        <f>'[7]R-Existing'!AK179</f>
        <v>0</v>
      </c>
      <c r="AL179" s="37">
        <f>'[7]R-Existing'!AL179</f>
        <v>0</v>
      </c>
      <c r="AM179" s="37">
        <f>'[7]R-Existing'!AM179</f>
        <v>0</v>
      </c>
      <c r="AN179" s="37">
        <f>'[7]R-Existing'!AN179</f>
        <v>0</v>
      </c>
      <c r="AO179" s="37"/>
      <c r="AP179" s="37"/>
      <c r="AQ179" s="37"/>
      <c r="AR179" s="37"/>
    </row>
    <row r="180" spans="1:44" x14ac:dyDescent="0.2">
      <c r="A180" s="1">
        <f t="shared" si="6"/>
        <v>4</v>
      </c>
      <c r="B180" s="101">
        <f t="shared" si="5"/>
        <v>48334</v>
      </c>
      <c r="C180" s="37">
        <f>'[7]R-Existing'!C180</f>
        <v>0</v>
      </c>
      <c r="D180" s="37">
        <f>'[7]R-Existing'!D180</f>
        <v>1934854.6</v>
      </c>
      <c r="E180" s="37">
        <f>'[7]R-Existing'!E180</f>
        <v>0</v>
      </c>
      <c r="F180" s="37">
        <f>'[7]R-Existing'!F180</f>
        <v>0</v>
      </c>
      <c r="G180" s="37">
        <f>'[7]R-Existing'!G180</f>
        <v>0</v>
      </c>
      <c r="H180" s="37">
        <f>'[7]R-Existing'!H180</f>
        <v>0</v>
      </c>
      <c r="I180" s="37">
        <f>'[7]R-Existing'!I180</f>
        <v>0</v>
      </c>
      <c r="J180" s="37">
        <f>'[7]R-Existing'!J180</f>
        <v>0</v>
      </c>
      <c r="K180" s="37">
        <f>'[7]R-Existing'!K180</f>
        <v>0</v>
      </c>
      <c r="L180" s="37">
        <f>'[7]R-Existing'!L180</f>
        <v>0</v>
      </c>
      <c r="M180" s="37">
        <f>'[7]R-Existing'!M180</f>
        <v>0</v>
      </c>
      <c r="N180" s="37">
        <f>'[7]R-Existing'!N180</f>
        <v>0</v>
      </c>
      <c r="O180" s="37">
        <f>'[7]R-Existing'!O180</f>
        <v>0</v>
      </c>
      <c r="P180" s="37">
        <f>'[7]R-Existing'!P180</f>
        <v>0</v>
      </c>
      <c r="Q180" s="37">
        <f>'[7]R-Existing'!Q180</f>
        <v>0</v>
      </c>
      <c r="R180" s="37">
        <f>'[7]R-Existing'!R180</f>
        <v>0</v>
      </c>
      <c r="S180" s="37">
        <f>'[7]R-Existing'!S180</f>
        <v>0</v>
      </c>
      <c r="T180" s="37">
        <f>'[7]R-Existing'!T180</f>
        <v>0</v>
      </c>
      <c r="U180" s="37">
        <f>'[7]R-Existing'!U180</f>
        <v>1</v>
      </c>
      <c r="V180" s="37">
        <f>'[7]R-Existing'!V180</f>
        <v>0</v>
      </c>
      <c r="W180" s="37">
        <f>'[7]R-Existing'!W180</f>
        <v>0</v>
      </c>
      <c r="X180" s="37" t="e">
        <f>'[7]R-Existing'!X180</f>
        <v>#N/A</v>
      </c>
      <c r="Y180" s="37">
        <f>'[7]R-Existing'!Y180</f>
        <v>0</v>
      </c>
      <c r="Z180" s="37">
        <f>'[7]R-Existing'!Z180</f>
        <v>0</v>
      </c>
      <c r="AA180" s="37">
        <f>'[7]R-Existing'!AA180</f>
        <v>0</v>
      </c>
      <c r="AB180" s="37">
        <f>'[7]R-Existing'!AB180</f>
        <v>0</v>
      </c>
      <c r="AC180" s="37">
        <f>'[7]R-Existing'!AC180</f>
        <v>0</v>
      </c>
      <c r="AD180" s="37">
        <f>'[7]R-Existing'!AD180</f>
        <v>0</v>
      </c>
      <c r="AE180" s="47">
        <f>'[7]R-Existing'!AE180</f>
        <v>9.6699999999999994E-2</v>
      </c>
      <c r="AF180" s="37">
        <f>'[7]R-Existing'!AF180</f>
        <v>0</v>
      </c>
      <c r="AG180" s="37">
        <f>'[7]R-Existing'!AG180</f>
        <v>0</v>
      </c>
      <c r="AH180" s="37">
        <f>'[7]R-Existing'!AH180</f>
        <v>0</v>
      </c>
      <c r="AI180" s="37">
        <f>'[7]R-Existing'!AI180</f>
        <v>0</v>
      </c>
      <c r="AJ180" s="37">
        <f>'[7]R-Existing'!AJ180</f>
        <v>0</v>
      </c>
      <c r="AK180" s="37">
        <f>'[7]R-Existing'!AK180</f>
        <v>0</v>
      </c>
      <c r="AL180" s="37">
        <f>'[7]R-Existing'!AL180</f>
        <v>0</v>
      </c>
      <c r="AM180" s="37">
        <f>'[7]R-Existing'!AM180</f>
        <v>0</v>
      </c>
      <c r="AN180" s="37">
        <f>'[7]R-Existing'!AN180</f>
        <v>0</v>
      </c>
      <c r="AO180" s="37"/>
      <c r="AP180" s="37"/>
      <c r="AQ180" s="37"/>
      <c r="AR180" s="37"/>
    </row>
    <row r="181" spans="1:44" x14ac:dyDescent="0.2">
      <c r="A181" s="1">
        <f t="shared" si="6"/>
        <v>5</v>
      </c>
      <c r="B181" s="101">
        <f t="shared" si="5"/>
        <v>48365</v>
      </c>
      <c r="C181" s="37">
        <f>'[7]R-Existing'!C181</f>
        <v>0</v>
      </c>
      <c r="D181" s="37">
        <f>'[7]R-Existing'!D181</f>
        <v>1934854.6</v>
      </c>
      <c r="E181" s="37">
        <f>'[7]R-Existing'!E181</f>
        <v>0</v>
      </c>
      <c r="F181" s="37">
        <f>'[7]R-Existing'!F181</f>
        <v>0</v>
      </c>
      <c r="G181" s="37">
        <f>'[7]R-Existing'!G181</f>
        <v>0</v>
      </c>
      <c r="H181" s="37">
        <f>'[7]R-Existing'!H181</f>
        <v>0</v>
      </c>
      <c r="I181" s="37">
        <f>'[7]R-Existing'!I181</f>
        <v>0</v>
      </c>
      <c r="J181" s="37">
        <f>'[7]R-Existing'!J181</f>
        <v>0</v>
      </c>
      <c r="K181" s="37">
        <f>'[7]R-Existing'!K181</f>
        <v>0</v>
      </c>
      <c r="L181" s="37">
        <f>'[7]R-Existing'!L181</f>
        <v>0</v>
      </c>
      <c r="M181" s="37">
        <f>'[7]R-Existing'!M181</f>
        <v>0</v>
      </c>
      <c r="N181" s="37">
        <f>'[7]R-Existing'!N181</f>
        <v>0</v>
      </c>
      <c r="O181" s="37">
        <f>'[7]R-Existing'!O181</f>
        <v>0</v>
      </c>
      <c r="P181" s="37">
        <f>'[7]R-Existing'!P181</f>
        <v>0</v>
      </c>
      <c r="Q181" s="37">
        <f>'[7]R-Existing'!Q181</f>
        <v>0</v>
      </c>
      <c r="R181" s="37">
        <f>'[7]R-Existing'!R181</f>
        <v>0</v>
      </c>
      <c r="S181" s="37">
        <f>'[7]R-Existing'!S181</f>
        <v>0</v>
      </c>
      <c r="T181" s="37">
        <f>'[7]R-Existing'!T181</f>
        <v>0</v>
      </c>
      <c r="U181" s="37">
        <f>'[7]R-Existing'!U181</f>
        <v>1</v>
      </c>
      <c r="V181" s="37">
        <f>'[7]R-Existing'!V181</f>
        <v>0</v>
      </c>
      <c r="W181" s="37">
        <f>'[7]R-Existing'!W181</f>
        <v>0</v>
      </c>
      <c r="X181" s="37" t="e">
        <f>'[7]R-Existing'!X181</f>
        <v>#N/A</v>
      </c>
      <c r="Y181" s="37">
        <f>'[7]R-Existing'!Y181</f>
        <v>0</v>
      </c>
      <c r="Z181" s="37">
        <f>'[7]R-Existing'!Z181</f>
        <v>0</v>
      </c>
      <c r="AA181" s="37">
        <f>'[7]R-Existing'!AA181</f>
        <v>0</v>
      </c>
      <c r="AB181" s="37">
        <f>'[7]R-Existing'!AB181</f>
        <v>0</v>
      </c>
      <c r="AC181" s="37">
        <f>'[7]R-Existing'!AC181</f>
        <v>0</v>
      </c>
      <c r="AD181" s="37">
        <f>'[7]R-Existing'!AD181</f>
        <v>0</v>
      </c>
      <c r="AE181" s="47">
        <f>'[7]R-Existing'!AE181</f>
        <v>9.6699999999999994E-2</v>
      </c>
      <c r="AF181" s="37">
        <f>'[7]R-Existing'!AF181</f>
        <v>0</v>
      </c>
      <c r="AG181" s="37">
        <f>'[7]R-Existing'!AG181</f>
        <v>0</v>
      </c>
      <c r="AH181" s="37">
        <f>'[7]R-Existing'!AH181</f>
        <v>0</v>
      </c>
      <c r="AI181" s="37">
        <f>'[7]R-Existing'!AI181</f>
        <v>0</v>
      </c>
      <c r="AJ181" s="37">
        <f>'[7]R-Existing'!AJ181</f>
        <v>0</v>
      </c>
      <c r="AK181" s="37">
        <f>'[7]R-Existing'!AK181</f>
        <v>0</v>
      </c>
      <c r="AL181" s="37">
        <f>'[7]R-Existing'!AL181</f>
        <v>0</v>
      </c>
      <c r="AM181" s="37">
        <f>'[7]R-Existing'!AM181</f>
        <v>0</v>
      </c>
      <c r="AN181" s="37">
        <f>'[7]R-Existing'!AN181</f>
        <v>0</v>
      </c>
      <c r="AO181" s="37"/>
      <c r="AP181" s="37"/>
      <c r="AQ181" s="37"/>
      <c r="AR181" s="37"/>
    </row>
    <row r="182" spans="1:44" x14ac:dyDescent="0.2">
      <c r="A182" s="1">
        <f t="shared" si="6"/>
        <v>6</v>
      </c>
      <c r="B182" s="101">
        <f t="shared" si="5"/>
        <v>48395</v>
      </c>
      <c r="C182" s="37">
        <f>'[7]R-Existing'!C182</f>
        <v>0</v>
      </c>
      <c r="D182" s="37">
        <f>'[7]R-Existing'!D182</f>
        <v>1934854.6</v>
      </c>
      <c r="E182" s="37">
        <f>'[7]R-Existing'!E182</f>
        <v>0</v>
      </c>
      <c r="F182" s="37">
        <f>'[7]R-Existing'!F182</f>
        <v>0</v>
      </c>
      <c r="G182" s="37">
        <f>'[7]R-Existing'!G182</f>
        <v>0</v>
      </c>
      <c r="H182" s="37">
        <f>'[7]R-Existing'!H182</f>
        <v>0</v>
      </c>
      <c r="I182" s="37">
        <f>'[7]R-Existing'!I182</f>
        <v>0</v>
      </c>
      <c r="J182" s="37">
        <f>'[7]R-Existing'!J182</f>
        <v>0</v>
      </c>
      <c r="K182" s="37">
        <f>'[7]R-Existing'!K182</f>
        <v>0</v>
      </c>
      <c r="L182" s="37">
        <f>'[7]R-Existing'!L182</f>
        <v>0</v>
      </c>
      <c r="M182" s="37">
        <f>'[7]R-Existing'!M182</f>
        <v>0</v>
      </c>
      <c r="N182" s="37">
        <f>'[7]R-Existing'!N182</f>
        <v>0</v>
      </c>
      <c r="O182" s="37">
        <f>'[7]R-Existing'!O182</f>
        <v>0</v>
      </c>
      <c r="P182" s="37">
        <f>'[7]R-Existing'!P182</f>
        <v>0</v>
      </c>
      <c r="Q182" s="37">
        <f>'[7]R-Existing'!Q182</f>
        <v>0</v>
      </c>
      <c r="R182" s="37">
        <f>'[7]R-Existing'!R182</f>
        <v>0</v>
      </c>
      <c r="S182" s="37">
        <f>'[7]R-Existing'!S182</f>
        <v>0</v>
      </c>
      <c r="T182" s="37">
        <f>'[7]R-Existing'!T182</f>
        <v>0</v>
      </c>
      <c r="U182" s="37">
        <f>'[7]R-Existing'!U182</f>
        <v>1</v>
      </c>
      <c r="V182" s="37">
        <f>'[7]R-Existing'!V182</f>
        <v>0</v>
      </c>
      <c r="W182" s="37">
        <f>'[7]R-Existing'!W182</f>
        <v>0</v>
      </c>
      <c r="X182" s="37" t="e">
        <f>'[7]R-Existing'!X182</f>
        <v>#N/A</v>
      </c>
      <c r="Y182" s="37">
        <f>'[7]R-Existing'!Y182</f>
        <v>0</v>
      </c>
      <c r="Z182" s="37">
        <f>'[7]R-Existing'!Z182</f>
        <v>0</v>
      </c>
      <c r="AA182" s="37">
        <f>'[7]R-Existing'!AA182</f>
        <v>0</v>
      </c>
      <c r="AB182" s="37">
        <f>'[7]R-Existing'!AB182</f>
        <v>0</v>
      </c>
      <c r="AC182" s="37">
        <f>'[7]R-Existing'!AC182</f>
        <v>0</v>
      </c>
      <c r="AD182" s="37">
        <f>'[7]R-Existing'!AD182</f>
        <v>0</v>
      </c>
      <c r="AE182" s="47">
        <f>'[7]R-Existing'!AE182</f>
        <v>9.6699999999999994E-2</v>
      </c>
      <c r="AF182" s="37">
        <f>'[7]R-Existing'!AF182</f>
        <v>0</v>
      </c>
      <c r="AG182" s="37">
        <f>'[7]R-Existing'!AG182</f>
        <v>0</v>
      </c>
      <c r="AH182" s="37">
        <f>'[7]R-Existing'!AH182</f>
        <v>0</v>
      </c>
      <c r="AI182" s="37">
        <f>'[7]R-Existing'!AI182</f>
        <v>0</v>
      </c>
      <c r="AJ182" s="37">
        <f>'[7]R-Existing'!AJ182</f>
        <v>0</v>
      </c>
      <c r="AK182" s="37">
        <f>'[7]R-Existing'!AK182</f>
        <v>0</v>
      </c>
      <c r="AL182" s="37">
        <f>'[7]R-Existing'!AL182</f>
        <v>0</v>
      </c>
      <c r="AM182" s="37">
        <f>'[7]R-Existing'!AM182</f>
        <v>0</v>
      </c>
      <c r="AN182" s="37">
        <f>'[7]R-Existing'!AN182</f>
        <v>0</v>
      </c>
      <c r="AO182" s="37"/>
      <c r="AP182" s="37"/>
      <c r="AQ182" s="37"/>
      <c r="AR182" s="37"/>
    </row>
    <row r="183" spans="1:44" x14ac:dyDescent="0.2">
      <c r="A183" s="1">
        <f t="shared" si="6"/>
        <v>7</v>
      </c>
      <c r="B183" s="101">
        <f t="shared" si="5"/>
        <v>48426</v>
      </c>
      <c r="C183" s="37">
        <f>'[7]R-Existing'!C183</f>
        <v>0</v>
      </c>
      <c r="D183" s="37">
        <f>'[7]R-Existing'!D183</f>
        <v>1934854.6</v>
      </c>
      <c r="E183" s="37">
        <f>'[7]R-Existing'!E183</f>
        <v>0</v>
      </c>
      <c r="F183" s="37">
        <f>'[7]R-Existing'!F183</f>
        <v>0</v>
      </c>
      <c r="G183" s="37">
        <f>'[7]R-Existing'!G183</f>
        <v>0</v>
      </c>
      <c r="H183" s="37">
        <f>'[7]R-Existing'!H183</f>
        <v>0</v>
      </c>
      <c r="I183" s="37">
        <f>'[7]R-Existing'!I183</f>
        <v>0</v>
      </c>
      <c r="J183" s="37">
        <f>'[7]R-Existing'!J183</f>
        <v>0</v>
      </c>
      <c r="K183" s="37">
        <f>'[7]R-Existing'!K183</f>
        <v>0</v>
      </c>
      <c r="L183" s="37">
        <f>'[7]R-Existing'!L183</f>
        <v>0</v>
      </c>
      <c r="M183" s="37">
        <f>'[7]R-Existing'!M183</f>
        <v>0</v>
      </c>
      <c r="N183" s="37">
        <f>'[7]R-Existing'!N183</f>
        <v>0</v>
      </c>
      <c r="O183" s="37">
        <f>'[7]R-Existing'!O183</f>
        <v>0</v>
      </c>
      <c r="P183" s="37">
        <f>'[7]R-Existing'!P183</f>
        <v>0</v>
      </c>
      <c r="Q183" s="37">
        <f>'[7]R-Existing'!Q183</f>
        <v>0</v>
      </c>
      <c r="R183" s="37">
        <f>'[7]R-Existing'!R183</f>
        <v>0</v>
      </c>
      <c r="S183" s="37">
        <f>'[7]R-Existing'!S183</f>
        <v>0</v>
      </c>
      <c r="T183" s="37">
        <f>'[7]R-Existing'!T183</f>
        <v>0</v>
      </c>
      <c r="U183" s="37">
        <f>'[7]R-Existing'!U183</f>
        <v>1</v>
      </c>
      <c r="V183" s="37">
        <f>'[7]R-Existing'!V183</f>
        <v>0</v>
      </c>
      <c r="W183" s="37">
        <f>'[7]R-Existing'!W183</f>
        <v>0</v>
      </c>
      <c r="X183" s="37" t="e">
        <f>'[7]R-Existing'!X183</f>
        <v>#N/A</v>
      </c>
      <c r="Y183" s="37">
        <f>'[7]R-Existing'!Y183</f>
        <v>0</v>
      </c>
      <c r="Z183" s="37">
        <f>'[7]R-Existing'!Z183</f>
        <v>0</v>
      </c>
      <c r="AA183" s="37">
        <f>'[7]R-Existing'!AA183</f>
        <v>0</v>
      </c>
      <c r="AB183" s="37">
        <f>'[7]R-Existing'!AB183</f>
        <v>0</v>
      </c>
      <c r="AC183" s="37">
        <f>'[7]R-Existing'!AC183</f>
        <v>0</v>
      </c>
      <c r="AD183" s="37">
        <f>'[7]R-Existing'!AD183</f>
        <v>0</v>
      </c>
      <c r="AE183" s="47">
        <f>'[7]R-Existing'!AE183</f>
        <v>9.6699999999999994E-2</v>
      </c>
      <c r="AF183" s="37">
        <f>'[7]R-Existing'!AF183</f>
        <v>0</v>
      </c>
      <c r="AG183" s="37">
        <f>'[7]R-Existing'!AG183</f>
        <v>0</v>
      </c>
      <c r="AH183" s="37">
        <f>'[7]R-Existing'!AH183</f>
        <v>0</v>
      </c>
      <c r="AI183" s="37">
        <f>'[7]R-Existing'!AI183</f>
        <v>0</v>
      </c>
      <c r="AJ183" s="37">
        <f>'[7]R-Existing'!AJ183</f>
        <v>0</v>
      </c>
      <c r="AK183" s="37">
        <f>'[7]R-Existing'!AK183</f>
        <v>0</v>
      </c>
      <c r="AL183" s="37">
        <f>'[7]R-Existing'!AL183</f>
        <v>0</v>
      </c>
      <c r="AM183" s="37">
        <f>'[7]R-Existing'!AM183</f>
        <v>0</v>
      </c>
      <c r="AN183" s="37">
        <f>'[7]R-Existing'!AN183</f>
        <v>0</v>
      </c>
      <c r="AO183" s="37"/>
      <c r="AP183" s="37"/>
      <c r="AQ183" s="37"/>
      <c r="AR183" s="37"/>
    </row>
    <row r="184" spans="1:44" x14ac:dyDescent="0.2">
      <c r="A184" s="1">
        <f t="shared" si="6"/>
        <v>8</v>
      </c>
      <c r="B184" s="101">
        <f t="shared" si="5"/>
        <v>48457</v>
      </c>
      <c r="C184" s="37">
        <f>'[7]R-Existing'!C184</f>
        <v>0</v>
      </c>
      <c r="D184" s="37">
        <f>'[7]R-Existing'!D184</f>
        <v>1934854.6</v>
      </c>
      <c r="E184" s="37">
        <f>'[7]R-Existing'!E184</f>
        <v>0</v>
      </c>
      <c r="F184" s="37">
        <f>'[7]R-Existing'!F184</f>
        <v>0</v>
      </c>
      <c r="G184" s="37">
        <f>'[7]R-Existing'!G184</f>
        <v>0</v>
      </c>
      <c r="H184" s="37">
        <f>'[7]R-Existing'!H184</f>
        <v>0</v>
      </c>
      <c r="I184" s="37">
        <f>'[7]R-Existing'!I184</f>
        <v>0</v>
      </c>
      <c r="J184" s="37">
        <f>'[7]R-Existing'!J184</f>
        <v>0</v>
      </c>
      <c r="K184" s="37">
        <f>'[7]R-Existing'!K184</f>
        <v>0</v>
      </c>
      <c r="L184" s="37">
        <f>'[7]R-Existing'!L184</f>
        <v>0</v>
      </c>
      <c r="M184" s="37">
        <f>'[7]R-Existing'!M184</f>
        <v>0</v>
      </c>
      <c r="N184" s="37">
        <f>'[7]R-Existing'!N184</f>
        <v>0</v>
      </c>
      <c r="O184" s="37">
        <f>'[7]R-Existing'!O184</f>
        <v>0</v>
      </c>
      <c r="P184" s="37">
        <f>'[7]R-Existing'!P184</f>
        <v>0</v>
      </c>
      <c r="Q184" s="37">
        <f>'[7]R-Existing'!Q184</f>
        <v>0</v>
      </c>
      <c r="R184" s="37">
        <f>'[7]R-Existing'!R184</f>
        <v>0</v>
      </c>
      <c r="S184" s="37">
        <f>'[7]R-Existing'!S184</f>
        <v>0</v>
      </c>
      <c r="T184" s="37">
        <f>'[7]R-Existing'!T184</f>
        <v>0</v>
      </c>
      <c r="U184" s="37">
        <f>'[7]R-Existing'!U184</f>
        <v>1</v>
      </c>
      <c r="V184" s="37">
        <f>'[7]R-Existing'!V184</f>
        <v>0</v>
      </c>
      <c r="W184" s="37">
        <f>'[7]R-Existing'!W184</f>
        <v>0</v>
      </c>
      <c r="X184" s="37" t="e">
        <f>'[7]R-Existing'!X184</f>
        <v>#N/A</v>
      </c>
      <c r="Y184" s="37">
        <f>'[7]R-Existing'!Y184</f>
        <v>0</v>
      </c>
      <c r="Z184" s="37">
        <f>'[7]R-Existing'!Z184</f>
        <v>0</v>
      </c>
      <c r="AA184" s="37">
        <f>'[7]R-Existing'!AA184</f>
        <v>0</v>
      </c>
      <c r="AB184" s="37">
        <f>'[7]R-Existing'!AB184</f>
        <v>0</v>
      </c>
      <c r="AC184" s="37">
        <f>'[7]R-Existing'!AC184</f>
        <v>0</v>
      </c>
      <c r="AD184" s="37">
        <f>'[7]R-Existing'!AD184</f>
        <v>0</v>
      </c>
      <c r="AE184" s="47">
        <f>'[7]R-Existing'!AE184</f>
        <v>9.6699999999999994E-2</v>
      </c>
      <c r="AF184" s="37">
        <f>'[7]R-Existing'!AF184</f>
        <v>0</v>
      </c>
      <c r="AG184" s="37">
        <f>'[7]R-Existing'!AG184</f>
        <v>0</v>
      </c>
      <c r="AH184" s="37">
        <f>'[7]R-Existing'!AH184</f>
        <v>0</v>
      </c>
      <c r="AI184" s="37">
        <f>'[7]R-Existing'!AI184</f>
        <v>0</v>
      </c>
      <c r="AJ184" s="37">
        <f>'[7]R-Existing'!AJ184</f>
        <v>0</v>
      </c>
      <c r="AK184" s="37">
        <f>'[7]R-Existing'!AK184</f>
        <v>0</v>
      </c>
      <c r="AL184" s="37">
        <f>'[7]R-Existing'!AL184</f>
        <v>0</v>
      </c>
      <c r="AM184" s="37">
        <f>'[7]R-Existing'!AM184</f>
        <v>0</v>
      </c>
      <c r="AN184" s="37">
        <f>'[7]R-Existing'!AN184</f>
        <v>0</v>
      </c>
      <c r="AO184" s="37"/>
      <c r="AP184" s="37"/>
      <c r="AQ184" s="37"/>
      <c r="AR184" s="37"/>
    </row>
    <row r="185" spans="1:44" x14ac:dyDescent="0.2">
      <c r="A185" s="1">
        <f t="shared" si="6"/>
        <v>9</v>
      </c>
      <c r="B185" s="101">
        <f t="shared" si="5"/>
        <v>48487</v>
      </c>
      <c r="C185" s="37">
        <f>'[7]R-Existing'!C185</f>
        <v>0</v>
      </c>
      <c r="D185" s="37">
        <f>'[7]R-Existing'!D185</f>
        <v>1934854.6</v>
      </c>
      <c r="E185" s="37">
        <f>'[7]R-Existing'!E185</f>
        <v>0</v>
      </c>
      <c r="F185" s="37">
        <f>'[7]R-Existing'!F185</f>
        <v>0</v>
      </c>
      <c r="G185" s="37">
        <f>'[7]R-Existing'!G185</f>
        <v>0</v>
      </c>
      <c r="H185" s="37">
        <f>'[7]R-Existing'!H185</f>
        <v>0</v>
      </c>
      <c r="I185" s="37">
        <f>'[7]R-Existing'!I185</f>
        <v>0</v>
      </c>
      <c r="J185" s="37">
        <f>'[7]R-Existing'!J185</f>
        <v>0</v>
      </c>
      <c r="K185" s="37">
        <f>'[7]R-Existing'!K185</f>
        <v>0</v>
      </c>
      <c r="L185" s="37">
        <f>'[7]R-Existing'!L185</f>
        <v>0</v>
      </c>
      <c r="M185" s="37">
        <f>'[7]R-Existing'!M185</f>
        <v>0</v>
      </c>
      <c r="N185" s="37">
        <f>'[7]R-Existing'!N185</f>
        <v>0</v>
      </c>
      <c r="O185" s="37">
        <f>'[7]R-Existing'!O185</f>
        <v>0</v>
      </c>
      <c r="P185" s="37">
        <f>'[7]R-Existing'!P185</f>
        <v>0</v>
      </c>
      <c r="Q185" s="37">
        <f>'[7]R-Existing'!Q185</f>
        <v>0</v>
      </c>
      <c r="R185" s="37">
        <f>'[7]R-Existing'!R185</f>
        <v>0</v>
      </c>
      <c r="S185" s="37">
        <f>'[7]R-Existing'!S185</f>
        <v>0</v>
      </c>
      <c r="T185" s="37">
        <f>'[7]R-Existing'!T185</f>
        <v>0</v>
      </c>
      <c r="U185" s="37">
        <f>'[7]R-Existing'!U185</f>
        <v>1</v>
      </c>
      <c r="V185" s="37">
        <f>'[7]R-Existing'!V185</f>
        <v>0</v>
      </c>
      <c r="W185" s="37">
        <f>'[7]R-Existing'!W185</f>
        <v>0</v>
      </c>
      <c r="X185" s="37" t="e">
        <f>'[7]R-Existing'!X185</f>
        <v>#N/A</v>
      </c>
      <c r="Y185" s="37">
        <f>'[7]R-Existing'!Y185</f>
        <v>0</v>
      </c>
      <c r="Z185" s="37">
        <f>'[7]R-Existing'!Z185</f>
        <v>0</v>
      </c>
      <c r="AA185" s="37">
        <f>'[7]R-Existing'!AA185</f>
        <v>0</v>
      </c>
      <c r="AB185" s="37">
        <f>'[7]R-Existing'!AB185</f>
        <v>0</v>
      </c>
      <c r="AC185" s="37">
        <f>'[7]R-Existing'!AC185</f>
        <v>0</v>
      </c>
      <c r="AD185" s="37">
        <f>'[7]R-Existing'!AD185</f>
        <v>0</v>
      </c>
      <c r="AE185" s="47">
        <f>'[7]R-Existing'!AE185</f>
        <v>9.6699999999999994E-2</v>
      </c>
      <c r="AF185" s="37">
        <f>'[7]R-Existing'!AF185</f>
        <v>0</v>
      </c>
      <c r="AG185" s="37">
        <f>'[7]R-Existing'!AG185</f>
        <v>0</v>
      </c>
      <c r="AH185" s="37">
        <f>'[7]R-Existing'!AH185</f>
        <v>0</v>
      </c>
      <c r="AI185" s="37">
        <f>'[7]R-Existing'!AI185</f>
        <v>0</v>
      </c>
      <c r="AJ185" s="37">
        <f>'[7]R-Existing'!AJ185</f>
        <v>0</v>
      </c>
      <c r="AK185" s="37">
        <f>'[7]R-Existing'!AK185</f>
        <v>0</v>
      </c>
      <c r="AL185" s="37">
        <f>'[7]R-Existing'!AL185</f>
        <v>0</v>
      </c>
      <c r="AM185" s="37">
        <f>'[7]R-Existing'!AM185</f>
        <v>0</v>
      </c>
      <c r="AN185" s="37">
        <f>'[7]R-Existing'!AN185</f>
        <v>0</v>
      </c>
      <c r="AO185" s="37"/>
      <c r="AP185" s="37"/>
      <c r="AQ185" s="37"/>
      <c r="AR185" s="37"/>
    </row>
    <row r="186" spans="1:44" x14ac:dyDescent="0.2">
      <c r="A186" s="1">
        <f t="shared" si="6"/>
        <v>10</v>
      </c>
      <c r="B186" s="101">
        <f t="shared" si="5"/>
        <v>48518</v>
      </c>
      <c r="C186" s="37">
        <f>'[7]R-Existing'!C186</f>
        <v>0</v>
      </c>
      <c r="D186" s="37">
        <f>'[7]R-Existing'!D186</f>
        <v>1934854.6</v>
      </c>
      <c r="E186" s="37">
        <f>'[7]R-Existing'!E186</f>
        <v>0</v>
      </c>
      <c r="F186" s="37">
        <f>'[7]R-Existing'!F186</f>
        <v>0</v>
      </c>
      <c r="G186" s="37">
        <f>'[7]R-Existing'!G186</f>
        <v>0</v>
      </c>
      <c r="H186" s="37">
        <f>'[7]R-Existing'!H186</f>
        <v>0</v>
      </c>
      <c r="I186" s="37">
        <f>'[7]R-Existing'!I186</f>
        <v>0</v>
      </c>
      <c r="J186" s="37">
        <f>'[7]R-Existing'!J186</f>
        <v>0</v>
      </c>
      <c r="K186" s="37">
        <f>'[7]R-Existing'!K186</f>
        <v>0</v>
      </c>
      <c r="L186" s="37">
        <f>'[7]R-Existing'!L186</f>
        <v>0</v>
      </c>
      <c r="M186" s="37">
        <f>'[7]R-Existing'!M186</f>
        <v>0</v>
      </c>
      <c r="N186" s="37">
        <f>'[7]R-Existing'!N186</f>
        <v>0</v>
      </c>
      <c r="O186" s="37">
        <f>'[7]R-Existing'!O186</f>
        <v>0</v>
      </c>
      <c r="P186" s="37">
        <f>'[7]R-Existing'!P186</f>
        <v>0</v>
      </c>
      <c r="Q186" s="37">
        <f>'[7]R-Existing'!Q186</f>
        <v>0</v>
      </c>
      <c r="R186" s="37">
        <f>'[7]R-Existing'!R186</f>
        <v>0</v>
      </c>
      <c r="S186" s="37">
        <f>'[7]R-Existing'!S186</f>
        <v>0</v>
      </c>
      <c r="T186" s="37">
        <f>'[7]R-Existing'!T186</f>
        <v>0</v>
      </c>
      <c r="U186" s="37">
        <f>'[7]R-Existing'!U186</f>
        <v>1</v>
      </c>
      <c r="V186" s="37">
        <f>'[7]R-Existing'!V186</f>
        <v>0</v>
      </c>
      <c r="W186" s="37">
        <f>'[7]R-Existing'!W186</f>
        <v>0</v>
      </c>
      <c r="X186" s="37" t="e">
        <f>'[7]R-Existing'!X186</f>
        <v>#N/A</v>
      </c>
      <c r="Y186" s="37">
        <f>'[7]R-Existing'!Y186</f>
        <v>0</v>
      </c>
      <c r="Z186" s="37">
        <f>'[7]R-Existing'!Z186</f>
        <v>0</v>
      </c>
      <c r="AA186" s="37">
        <f>'[7]R-Existing'!AA186</f>
        <v>0</v>
      </c>
      <c r="AB186" s="37">
        <f>'[7]R-Existing'!AB186</f>
        <v>0</v>
      </c>
      <c r="AC186" s="37">
        <f>'[7]R-Existing'!AC186</f>
        <v>0</v>
      </c>
      <c r="AD186" s="37">
        <f>'[7]R-Existing'!AD186</f>
        <v>0</v>
      </c>
      <c r="AE186" s="47">
        <f>'[7]R-Existing'!AE186</f>
        <v>9.6699999999999994E-2</v>
      </c>
      <c r="AF186" s="37">
        <f>'[7]R-Existing'!AF186</f>
        <v>0</v>
      </c>
      <c r="AG186" s="37">
        <f>'[7]R-Existing'!AG186</f>
        <v>0</v>
      </c>
      <c r="AH186" s="37">
        <f>'[7]R-Existing'!AH186</f>
        <v>0</v>
      </c>
      <c r="AI186" s="37">
        <f>'[7]R-Existing'!AI186</f>
        <v>0</v>
      </c>
      <c r="AJ186" s="37">
        <f>'[7]R-Existing'!AJ186</f>
        <v>0</v>
      </c>
      <c r="AK186" s="37">
        <f>'[7]R-Existing'!AK186</f>
        <v>0</v>
      </c>
      <c r="AL186" s="37">
        <f>'[7]R-Existing'!AL186</f>
        <v>0</v>
      </c>
      <c r="AM186" s="37">
        <f>'[7]R-Existing'!AM186</f>
        <v>0</v>
      </c>
      <c r="AN186" s="37">
        <f>'[7]R-Existing'!AN186</f>
        <v>0</v>
      </c>
      <c r="AO186" s="37"/>
      <c r="AP186" s="37"/>
      <c r="AQ186" s="37"/>
      <c r="AR186" s="37"/>
    </row>
    <row r="187" spans="1:44" x14ac:dyDescent="0.2">
      <c r="A187" s="1">
        <f t="shared" si="6"/>
        <v>11</v>
      </c>
      <c r="B187" s="101">
        <f t="shared" si="5"/>
        <v>48548</v>
      </c>
      <c r="C187" s="37">
        <f>'[7]R-Existing'!C187</f>
        <v>0</v>
      </c>
      <c r="D187" s="37">
        <f>'[7]R-Existing'!D187</f>
        <v>1934854.6</v>
      </c>
      <c r="E187" s="37">
        <f>'[7]R-Existing'!E187</f>
        <v>0</v>
      </c>
      <c r="F187" s="37">
        <f>'[7]R-Existing'!F187</f>
        <v>0</v>
      </c>
      <c r="G187" s="37">
        <f>'[7]R-Existing'!G187</f>
        <v>0</v>
      </c>
      <c r="H187" s="37">
        <f>'[7]R-Existing'!H187</f>
        <v>0</v>
      </c>
      <c r="I187" s="37">
        <f>'[7]R-Existing'!I187</f>
        <v>0</v>
      </c>
      <c r="J187" s="37">
        <f>'[7]R-Existing'!J187</f>
        <v>0</v>
      </c>
      <c r="K187" s="37">
        <f>'[7]R-Existing'!K187</f>
        <v>0</v>
      </c>
      <c r="L187" s="37">
        <f>'[7]R-Existing'!L187</f>
        <v>0</v>
      </c>
      <c r="M187" s="37">
        <f>'[7]R-Existing'!M187</f>
        <v>0</v>
      </c>
      <c r="N187" s="37">
        <f>'[7]R-Existing'!N187</f>
        <v>0</v>
      </c>
      <c r="O187" s="37">
        <f>'[7]R-Existing'!O187</f>
        <v>0</v>
      </c>
      <c r="P187" s="37">
        <f>'[7]R-Existing'!P187</f>
        <v>0</v>
      </c>
      <c r="Q187" s="37">
        <f>'[7]R-Existing'!Q187</f>
        <v>0</v>
      </c>
      <c r="R187" s="37">
        <f>'[7]R-Existing'!R187</f>
        <v>0</v>
      </c>
      <c r="S187" s="37">
        <f>'[7]R-Existing'!S187</f>
        <v>0</v>
      </c>
      <c r="T187" s="37">
        <f>'[7]R-Existing'!T187</f>
        <v>0</v>
      </c>
      <c r="U187" s="37">
        <f>'[7]R-Existing'!U187</f>
        <v>1</v>
      </c>
      <c r="V187" s="37">
        <f>'[7]R-Existing'!V187</f>
        <v>0</v>
      </c>
      <c r="W187" s="37">
        <f>'[7]R-Existing'!W187</f>
        <v>0</v>
      </c>
      <c r="X187" s="37" t="e">
        <f>'[7]R-Existing'!X187</f>
        <v>#N/A</v>
      </c>
      <c r="Y187" s="37">
        <f>'[7]R-Existing'!Y187</f>
        <v>0</v>
      </c>
      <c r="Z187" s="37">
        <f>'[7]R-Existing'!Z187</f>
        <v>0</v>
      </c>
      <c r="AA187" s="37">
        <f>'[7]R-Existing'!AA187</f>
        <v>0</v>
      </c>
      <c r="AB187" s="37">
        <f>'[7]R-Existing'!AB187</f>
        <v>0</v>
      </c>
      <c r="AC187" s="37">
        <f>'[7]R-Existing'!AC187</f>
        <v>0</v>
      </c>
      <c r="AD187" s="37">
        <f>'[7]R-Existing'!AD187</f>
        <v>0</v>
      </c>
      <c r="AE187" s="47">
        <f>'[7]R-Existing'!AE187</f>
        <v>9.6699999999999994E-2</v>
      </c>
      <c r="AF187" s="37">
        <f>'[7]R-Existing'!AF187</f>
        <v>0</v>
      </c>
      <c r="AG187" s="37">
        <f>'[7]R-Existing'!AG187</f>
        <v>0</v>
      </c>
      <c r="AH187" s="37">
        <f>'[7]R-Existing'!AH187</f>
        <v>0</v>
      </c>
      <c r="AI187" s="37">
        <f>'[7]R-Existing'!AI187</f>
        <v>0</v>
      </c>
      <c r="AJ187" s="37">
        <f>'[7]R-Existing'!AJ187</f>
        <v>0</v>
      </c>
      <c r="AK187" s="37">
        <f>'[7]R-Existing'!AK187</f>
        <v>0</v>
      </c>
      <c r="AL187" s="37">
        <f>'[7]R-Existing'!AL187</f>
        <v>0</v>
      </c>
      <c r="AM187" s="37">
        <f>'[7]R-Existing'!AM187</f>
        <v>0</v>
      </c>
      <c r="AN187" s="37">
        <f>'[7]R-Existing'!AN187</f>
        <v>0</v>
      </c>
      <c r="AO187" s="37"/>
      <c r="AP187" s="37"/>
      <c r="AQ187" s="37"/>
      <c r="AR187" s="37"/>
    </row>
    <row r="188" spans="1:44" x14ac:dyDescent="0.2">
      <c r="A188" s="53"/>
      <c r="B188" s="10"/>
      <c r="X188" s="20"/>
      <c r="Y188" s="20"/>
      <c r="Z188" s="20"/>
      <c r="AA188" s="20"/>
      <c r="AR188" s="37"/>
    </row>
    <row r="189" spans="1:44" x14ac:dyDescent="0.2">
      <c r="A189" s="53"/>
      <c r="B189" s="10"/>
      <c r="X189" s="20"/>
      <c r="Y189" s="20"/>
      <c r="Z189" s="20"/>
      <c r="AA189" s="20"/>
      <c r="AR189" s="37"/>
    </row>
    <row r="190" spans="1:44" x14ac:dyDescent="0.2">
      <c r="A190" s="53"/>
      <c r="B190" s="10"/>
      <c r="X190" s="20"/>
      <c r="Y190" s="20"/>
      <c r="Z190" s="20"/>
      <c r="AA190" s="20"/>
      <c r="AR190" s="37"/>
    </row>
    <row r="191" spans="1:44" x14ac:dyDescent="0.2">
      <c r="A191" s="53"/>
      <c r="B191" s="10"/>
      <c r="X191" s="20"/>
      <c r="Y191" s="20"/>
      <c r="Z191" s="20"/>
      <c r="AA191" s="20"/>
      <c r="AR191" s="37"/>
    </row>
    <row r="192" spans="1:44" x14ac:dyDescent="0.2">
      <c r="A192" s="53"/>
      <c r="B192" s="10"/>
      <c r="X192" s="20"/>
      <c r="Y192" s="20"/>
      <c r="Z192" s="20"/>
      <c r="AA192" s="20"/>
      <c r="AR192" s="37"/>
    </row>
    <row r="193" spans="2:44" x14ac:dyDescent="0.2">
      <c r="B193" s="10"/>
      <c r="X193" s="20"/>
      <c r="Y193" s="20"/>
      <c r="Z193" s="20"/>
      <c r="AA193" s="20"/>
      <c r="AR193" s="37"/>
    </row>
    <row r="194" spans="2:44" x14ac:dyDescent="0.2">
      <c r="B194" s="10"/>
      <c r="X194" s="20"/>
      <c r="Y194" s="20"/>
      <c r="Z194" s="20"/>
      <c r="AA194" s="20"/>
      <c r="AR194" s="37"/>
    </row>
    <row r="195" spans="2:44" x14ac:dyDescent="0.2">
      <c r="B195" s="10"/>
      <c r="X195" s="20"/>
      <c r="Y195" s="20"/>
      <c r="Z195" s="20"/>
      <c r="AA195" s="20"/>
      <c r="AR195" s="37"/>
    </row>
    <row r="196" spans="2:44" x14ac:dyDescent="0.2">
      <c r="B196" s="10"/>
      <c r="X196" s="20"/>
      <c r="Y196" s="20"/>
      <c r="Z196" s="20"/>
      <c r="AA196" s="20"/>
      <c r="AR196" s="37"/>
    </row>
    <row r="197" spans="2:44" x14ac:dyDescent="0.2">
      <c r="B197" s="10"/>
      <c r="X197" s="20"/>
      <c r="Y197" s="20"/>
      <c r="Z197" s="20"/>
      <c r="AA197" s="20"/>
      <c r="AR197" s="37"/>
    </row>
    <row r="198" spans="2:44" x14ac:dyDescent="0.2">
      <c r="B198" s="10"/>
      <c r="X198" s="20"/>
      <c r="Y198" s="20"/>
      <c r="Z198" s="20"/>
      <c r="AA198" s="20"/>
      <c r="AR198" s="37"/>
    </row>
    <row r="199" spans="2:44" x14ac:dyDescent="0.2">
      <c r="B199" s="10"/>
      <c r="X199" s="20"/>
      <c r="Y199" s="20"/>
      <c r="Z199" s="20"/>
      <c r="AA199" s="20"/>
      <c r="AR199" s="37"/>
    </row>
    <row r="200" spans="2:44" x14ac:dyDescent="0.2">
      <c r="B200" s="10"/>
      <c r="X200" s="20"/>
      <c r="Y200" s="20"/>
      <c r="Z200" s="20"/>
      <c r="AA200" s="20"/>
      <c r="AR200" s="37"/>
    </row>
    <row r="201" spans="2:44" x14ac:dyDescent="0.2">
      <c r="B201" s="10"/>
      <c r="X201" s="20"/>
      <c r="Y201" s="20"/>
      <c r="Z201" s="20"/>
      <c r="AA201" s="20"/>
      <c r="AR201" s="37"/>
    </row>
    <row r="202" spans="2:44" x14ac:dyDescent="0.2">
      <c r="B202" s="10"/>
      <c r="X202" s="20"/>
      <c r="Y202" s="20"/>
      <c r="Z202" s="20"/>
      <c r="AA202" s="20"/>
      <c r="AR202" s="37"/>
    </row>
    <row r="203" spans="2:44" x14ac:dyDescent="0.2">
      <c r="B203" s="10"/>
      <c r="X203" s="20"/>
      <c r="Y203" s="20"/>
      <c r="Z203" s="20"/>
      <c r="AA203" s="20"/>
      <c r="AR203" s="37"/>
    </row>
    <row r="204" spans="2:44" x14ac:dyDescent="0.2">
      <c r="B204" s="10"/>
      <c r="X204" s="20"/>
      <c r="Y204" s="20"/>
      <c r="Z204" s="20"/>
      <c r="AA204" s="20"/>
    </row>
    <row r="205" spans="2:44" x14ac:dyDescent="0.2">
      <c r="B205" s="10"/>
      <c r="X205" s="20"/>
      <c r="Y205" s="20"/>
      <c r="Z205" s="20"/>
      <c r="AA205" s="20"/>
    </row>
    <row r="206" spans="2:44" x14ac:dyDescent="0.2">
      <c r="B206" s="10"/>
      <c r="X206" s="20"/>
      <c r="Y206" s="20"/>
      <c r="Z206" s="20"/>
      <c r="AA206" s="20"/>
    </row>
    <row r="207" spans="2:44" x14ac:dyDescent="0.2">
      <c r="B207" s="10"/>
      <c r="X207" s="20"/>
      <c r="Y207" s="20"/>
      <c r="Z207" s="20"/>
      <c r="AA207" s="20"/>
    </row>
    <row r="208" spans="2:44" x14ac:dyDescent="0.2">
      <c r="B208" s="10"/>
      <c r="X208" s="20"/>
      <c r="Y208" s="20"/>
      <c r="Z208" s="20"/>
      <c r="AA208" s="20"/>
    </row>
    <row r="209" spans="2:27" x14ac:dyDescent="0.2">
      <c r="B209" s="10"/>
      <c r="X209" s="20"/>
      <c r="Y209" s="20"/>
      <c r="Z209" s="20"/>
      <c r="AA209" s="20"/>
    </row>
    <row r="210" spans="2:27" x14ac:dyDescent="0.2">
      <c r="B210" s="10"/>
      <c r="X210" s="20"/>
      <c r="Y210" s="20"/>
      <c r="Z210" s="20"/>
      <c r="AA210" s="20"/>
    </row>
    <row r="211" spans="2:27" x14ac:dyDescent="0.2">
      <c r="B211" s="10"/>
      <c r="X211" s="20"/>
      <c r="Y211" s="20"/>
      <c r="Z211" s="20"/>
      <c r="AA211" s="20"/>
    </row>
    <row r="212" spans="2:27" x14ac:dyDescent="0.2">
      <c r="B212" s="10"/>
      <c r="X212" s="20"/>
      <c r="Y212" s="20"/>
      <c r="Z212" s="20"/>
      <c r="AA212" s="20"/>
    </row>
    <row r="213" spans="2:27" x14ac:dyDescent="0.2">
      <c r="B213" s="10"/>
      <c r="X213" s="20"/>
      <c r="Y213" s="20"/>
      <c r="Z213" s="20"/>
      <c r="AA213" s="20"/>
    </row>
    <row r="214" spans="2:27" x14ac:dyDescent="0.2">
      <c r="B214" s="10"/>
      <c r="X214" s="20"/>
      <c r="Y214" s="20"/>
      <c r="Z214" s="20"/>
      <c r="AA214" s="20"/>
    </row>
    <row r="215" spans="2:27" x14ac:dyDescent="0.2">
      <c r="B215" s="10"/>
      <c r="X215" s="20"/>
      <c r="Y215" s="20"/>
      <c r="Z215" s="20"/>
      <c r="AA215" s="20"/>
    </row>
    <row r="216" spans="2:27" x14ac:dyDescent="0.2">
      <c r="B216" s="10"/>
      <c r="X216" s="20"/>
      <c r="Y216" s="20"/>
      <c r="Z216" s="20"/>
      <c r="AA216" s="20"/>
    </row>
    <row r="217" spans="2:27" x14ac:dyDescent="0.2">
      <c r="B217" s="10"/>
      <c r="X217" s="20"/>
      <c r="Y217" s="20"/>
      <c r="Z217" s="20"/>
      <c r="AA217" s="20"/>
    </row>
    <row r="218" spans="2:27" x14ac:dyDescent="0.2">
      <c r="B218" s="10"/>
      <c r="X218" s="20"/>
      <c r="Y218" s="20"/>
      <c r="Z218" s="20"/>
      <c r="AA218" s="20"/>
    </row>
    <row r="219" spans="2:27" x14ac:dyDescent="0.2">
      <c r="B219" s="10"/>
      <c r="X219" s="20"/>
      <c r="Y219" s="20"/>
      <c r="Z219" s="20"/>
      <c r="AA219" s="20"/>
    </row>
    <row r="220" spans="2:27" x14ac:dyDescent="0.2">
      <c r="B220" s="10"/>
      <c r="X220" s="20"/>
      <c r="Y220" s="20"/>
      <c r="Z220" s="20"/>
      <c r="AA220" s="20"/>
    </row>
    <row r="221" spans="2:27" x14ac:dyDescent="0.2">
      <c r="B221" s="10"/>
      <c r="X221" s="20"/>
      <c r="Y221" s="20"/>
      <c r="Z221" s="20"/>
      <c r="AA221" s="20"/>
    </row>
    <row r="222" spans="2:27" x14ac:dyDescent="0.2">
      <c r="B222" s="10"/>
      <c r="X222" s="20"/>
      <c r="Y222" s="20"/>
      <c r="Z222" s="20"/>
      <c r="AA222" s="20"/>
    </row>
    <row r="223" spans="2:27" x14ac:dyDescent="0.2">
      <c r="B223" s="10"/>
      <c r="X223" s="20"/>
      <c r="Y223" s="20"/>
      <c r="Z223" s="20"/>
      <c r="AA223" s="20"/>
    </row>
    <row r="224" spans="2:27" x14ac:dyDescent="0.2">
      <c r="B224" s="10"/>
      <c r="X224" s="20"/>
      <c r="Y224" s="20"/>
      <c r="Z224" s="20"/>
      <c r="AA224" s="20"/>
    </row>
    <row r="225" spans="2:27" x14ac:dyDescent="0.2">
      <c r="B225" s="10"/>
      <c r="X225" s="20"/>
      <c r="Y225" s="20"/>
      <c r="Z225" s="20"/>
      <c r="AA225" s="20"/>
    </row>
    <row r="226" spans="2:27" x14ac:dyDescent="0.2">
      <c r="B226" s="10"/>
      <c r="X226" s="20"/>
      <c r="Y226" s="20"/>
      <c r="Z226" s="20"/>
      <c r="AA226" s="20"/>
    </row>
    <row r="227" spans="2:27" x14ac:dyDescent="0.2">
      <c r="B227" s="10"/>
      <c r="X227" s="20"/>
      <c r="Y227" s="20"/>
      <c r="Z227" s="20"/>
      <c r="AA227" s="20"/>
    </row>
    <row r="228" spans="2:27" x14ac:dyDescent="0.2">
      <c r="B228" s="10"/>
      <c r="X228" s="20"/>
      <c r="Y228" s="20"/>
      <c r="Z228" s="20"/>
      <c r="AA228" s="20"/>
    </row>
    <row r="229" spans="2:27" x14ac:dyDescent="0.2">
      <c r="B229" s="10"/>
      <c r="X229" s="20"/>
      <c r="Y229" s="20"/>
      <c r="Z229" s="20"/>
      <c r="AA229" s="20"/>
    </row>
    <row r="230" spans="2:27" x14ac:dyDescent="0.2">
      <c r="B230" s="10"/>
      <c r="X230" s="20"/>
      <c r="Y230" s="20"/>
      <c r="Z230" s="20"/>
      <c r="AA230" s="20"/>
    </row>
    <row r="231" spans="2:27" x14ac:dyDescent="0.2">
      <c r="B231" s="10"/>
      <c r="X231" s="20"/>
      <c r="Y231" s="20"/>
      <c r="Z231" s="20"/>
      <c r="AA231" s="20"/>
    </row>
    <row r="232" spans="2:27" x14ac:dyDescent="0.2">
      <c r="B232" s="10"/>
      <c r="X232" s="20"/>
      <c r="Y232" s="20"/>
      <c r="Z232" s="20"/>
      <c r="AA232" s="20"/>
    </row>
    <row r="233" spans="2:27" x14ac:dyDescent="0.2">
      <c r="B233" s="10"/>
      <c r="X233" s="20"/>
      <c r="Y233" s="20"/>
      <c r="Z233" s="20"/>
      <c r="AA233" s="20"/>
    </row>
    <row r="234" spans="2:27" x14ac:dyDescent="0.2">
      <c r="B234" s="10"/>
      <c r="X234" s="20"/>
      <c r="Y234" s="20"/>
      <c r="Z234" s="20"/>
      <c r="AA234" s="20"/>
    </row>
    <row r="235" spans="2:27" x14ac:dyDescent="0.2">
      <c r="B235" s="10"/>
      <c r="X235" s="20"/>
      <c r="Y235" s="20"/>
      <c r="Z235" s="20"/>
      <c r="AA235" s="20"/>
    </row>
    <row r="236" spans="2:27" x14ac:dyDescent="0.2">
      <c r="B236" s="10"/>
      <c r="X236" s="20"/>
      <c r="Y236" s="20"/>
      <c r="Z236" s="20"/>
      <c r="AA236" s="20"/>
    </row>
    <row r="237" spans="2:27" x14ac:dyDescent="0.2">
      <c r="B237" s="10"/>
      <c r="X237" s="20"/>
      <c r="Y237" s="20"/>
      <c r="Z237" s="20"/>
      <c r="AA237" s="20"/>
    </row>
    <row r="238" spans="2:27" x14ac:dyDescent="0.2">
      <c r="B238" s="10"/>
      <c r="X238" s="20"/>
      <c r="Y238" s="20"/>
      <c r="Z238" s="20"/>
      <c r="AA238" s="20"/>
    </row>
    <row r="239" spans="2:27" x14ac:dyDescent="0.2">
      <c r="B239" s="10"/>
      <c r="X239" s="20"/>
      <c r="Y239" s="20"/>
      <c r="Z239" s="20"/>
      <c r="AA239" s="20"/>
    </row>
    <row r="240" spans="2:27" x14ac:dyDescent="0.2">
      <c r="B240" s="10"/>
      <c r="X240" s="20"/>
      <c r="Y240" s="20"/>
      <c r="Z240" s="20"/>
      <c r="AA240" s="20"/>
    </row>
    <row r="241" spans="2:27" x14ac:dyDescent="0.2">
      <c r="B241" s="10"/>
      <c r="X241" s="20"/>
      <c r="Y241" s="20"/>
      <c r="Z241" s="20"/>
      <c r="AA241" s="20"/>
    </row>
    <row r="242" spans="2:27" x14ac:dyDescent="0.2">
      <c r="B242" s="10"/>
      <c r="X242" s="20"/>
      <c r="Y242" s="20"/>
      <c r="Z242" s="20"/>
      <c r="AA242" s="20"/>
    </row>
    <row r="243" spans="2:27" x14ac:dyDescent="0.2">
      <c r="B243" s="10"/>
      <c r="X243" s="20"/>
      <c r="Y243" s="20"/>
      <c r="Z243" s="20"/>
      <c r="AA243" s="20"/>
    </row>
    <row r="244" spans="2:27" x14ac:dyDescent="0.2">
      <c r="B244" s="10"/>
      <c r="X244" s="20"/>
      <c r="Y244" s="20"/>
      <c r="Z244" s="20"/>
      <c r="AA244" s="20"/>
    </row>
    <row r="245" spans="2:27" x14ac:dyDescent="0.2">
      <c r="B245" s="10"/>
      <c r="X245" s="20"/>
      <c r="Y245" s="20"/>
      <c r="Z245" s="20"/>
      <c r="AA245" s="20"/>
    </row>
    <row r="246" spans="2:27" x14ac:dyDescent="0.2">
      <c r="B246" s="10"/>
      <c r="X246" s="20"/>
      <c r="Y246" s="20"/>
      <c r="Z246" s="20"/>
      <c r="AA246" s="20"/>
    </row>
    <row r="247" spans="2:27" x14ac:dyDescent="0.2">
      <c r="B247" s="10"/>
      <c r="X247" s="20"/>
      <c r="Y247" s="20"/>
      <c r="Z247" s="20"/>
      <c r="AA247" s="20"/>
    </row>
    <row r="248" spans="2:27" x14ac:dyDescent="0.2">
      <c r="B248" s="10"/>
      <c r="X248" s="20"/>
      <c r="Y248" s="20"/>
      <c r="Z248" s="20"/>
      <c r="AA248" s="20"/>
    </row>
    <row r="249" spans="2:27" x14ac:dyDescent="0.2">
      <c r="B249" s="10"/>
      <c r="X249" s="20"/>
      <c r="Y249" s="20"/>
      <c r="Z249" s="20"/>
      <c r="AA249" s="20"/>
    </row>
    <row r="250" spans="2:27" x14ac:dyDescent="0.2">
      <c r="B250" s="10"/>
      <c r="X250" s="20"/>
      <c r="Y250" s="20"/>
      <c r="Z250" s="20"/>
      <c r="AA250" s="20"/>
    </row>
    <row r="251" spans="2:27" x14ac:dyDescent="0.2">
      <c r="B251" s="10"/>
      <c r="X251" s="20"/>
      <c r="Y251" s="20"/>
      <c r="Z251" s="20"/>
      <c r="AA251" s="20"/>
    </row>
    <row r="252" spans="2:27" x14ac:dyDescent="0.2">
      <c r="B252" s="10"/>
      <c r="X252" s="20"/>
      <c r="Y252" s="20"/>
      <c r="Z252" s="20"/>
      <c r="AA252" s="20"/>
    </row>
    <row r="253" spans="2:27" x14ac:dyDescent="0.2">
      <c r="B253" s="10"/>
      <c r="X253" s="20"/>
      <c r="Y253" s="20"/>
      <c r="Z253" s="20"/>
      <c r="AA253" s="20"/>
    </row>
    <row r="254" spans="2:27" x14ac:dyDescent="0.2">
      <c r="B254" s="10"/>
      <c r="X254" s="20"/>
      <c r="Y254" s="20"/>
      <c r="Z254" s="20"/>
      <c r="AA254" s="20"/>
    </row>
    <row r="255" spans="2:27" x14ac:dyDescent="0.2">
      <c r="B255" s="10"/>
      <c r="X255" s="20"/>
      <c r="Y255" s="20"/>
      <c r="Z255" s="20"/>
      <c r="AA255" s="20"/>
    </row>
    <row r="256" spans="2:27" x14ac:dyDescent="0.2">
      <c r="B256" s="10"/>
      <c r="X256" s="20"/>
      <c r="Y256" s="20"/>
      <c r="Z256" s="20"/>
      <c r="AA256" s="20"/>
    </row>
    <row r="257" spans="2:27" x14ac:dyDescent="0.2">
      <c r="B257" s="10"/>
      <c r="X257" s="20"/>
      <c r="Y257" s="20"/>
      <c r="Z257" s="20"/>
      <c r="AA257" s="20"/>
    </row>
    <row r="258" spans="2:27" x14ac:dyDescent="0.2">
      <c r="B258" s="10"/>
      <c r="X258" s="20"/>
      <c r="Y258" s="20"/>
      <c r="Z258" s="20"/>
      <c r="AA258" s="20"/>
    </row>
    <row r="259" spans="2:27" x14ac:dyDescent="0.2">
      <c r="B259" s="10"/>
      <c r="X259" s="20"/>
      <c r="Y259" s="20"/>
      <c r="Z259" s="20"/>
      <c r="AA259" s="20"/>
    </row>
    <row r="260" spans="2:27" x14ac:dyDescent="0.2">
      <c r="B260" s="10"/>
      <c r="X260" s="20"/>
      <c r="Y260" s="20"/>
      <c r="Z260" s="20"/>
      <c r="AA260" s="20"/>
    </row>
    <row r="261" spans="2:27" x14ac:dyDescent="0.2">
      <c r="B261" s="10"/>
      <c r="X261" s="20"/>
      <c r="Y261" s="20"/>
      <c r="Z261" s="20"/>
      <c r="AA261" s="20"/>
    </row>
    <row r="262" spans="2:27" x14ac:dyDescent="0.2">
      <c r="B262" s="10"/>
      <c r="X262" s="20"/>
      <c r="Y262" s="20"/>
      <c r="Z262" s="20"/>
      <c r="AA262" s="20"/>
    </row>
    <row r="263" spans="2:27" x14ac:dyDescent="0.2">
      <c r="B263" s="10"/>
      <c r="X263" s="20"/>
      <c r="Y263" s="20"/>
      <c r="Z263" s="20"/>
      <c r="AA263" s="20"/>
    </row>
    <row r="264" spans="2:27" x14ac:dyDescent="0.2">
      <c r="B264" s="10"/>
      <c r="X264" s="20"/>
      <c r="Y264" s="20"/>
      <c r="Z264" s="20"/>
      <c r="AA264" s="20"/>
    </row>
    <row r="265" spans="2:27" x14ac:dyDescent="0.2">
      <c r="B265" s="10"/>
      <c r="X265" s="20"/>
      <c r="Y265" s="20"/>
      <c r="Z265" s="20"/>
      <c r="AA265" s="20"/>
    </row>
    <row r="266" spans="2:27" x14ac:dyDescent="0.2">
      <c r="B266" s="10"/>
      <c r="X266" s="20"/>
      <c r="Y266" s="20"/>
      <c r="Z266" s="20"/>
      <c r="AA266" s="20"/>
    </row>
    <row r="267" spans="2:27" x14ac:dyDescent="0.2">
      <c r="B267" s="10"/>
      <c r="X267" s="20"/>
      <c r="Y267" s="20"/>
      <c r="Z267" s="20"/>
      <c r="AA267" s="20"/>
    </row>
    <row r="268" spans="2:27" x14ac:dyDescent="0.2">
      <c r="B268" s="10"/>
      <c r="X268" s="20"/>
      <c r="Y268" s="20"/>
      <c r="Z268" s="20"/>
      <c r="AA268" s="20"/>
    </row>
    <row r="269" spans="2:27" x14ac:dyDescent="0.2">
      <c r="B269" s="10"/>
      <c r="X269" s="20"/>
      <c r="Y269" s="20"/>
      <c r="Z269" s="20"/>
      <c r="AA269" s="20"/>
    </row>
    <row r="270" spans="2:27" x14ac:dyDescent="0.2">
      <c r="B270" s="10"/>
      <c r="X270" s="20"/>
      <c r="Y270" s="20"/>
      <c r="Z270" s="20"/>
      <c r="AA270" s="20"/>
    </row>
    <row r="271" spans="2:27" x14ac:dyDescent="0.2">
      <c r="B271" s="10"/>
      <c r="X271" s="20"/>
      <c r="Y271" s="20"/>
      <c r="Z271" s="20"/>
      <c r="AA271" s="20"/>
    </row>
    <row r="272" spans="2:27" x14ac:dyDescent="0.2">
      <c r="B272" s="10"/>
      <c r="X272" s="20"/>
      <c r="Y272" s="20"/>
      <c r="Z272" s="20"/>
      <c r="AA272" s="20"/>
    </row>
    <row r="273" spans="2:27" x14ac:dyDescent="0.2">
      <c r="B273" s="10"/>
      <c r="X273" s="20"/>
      <c r="Y273" s="20"/>
      <c r="Z273" s="20"/>
      <c r="AA273" s="20"/>
    </row>
    <row r="274" spans="2:27" x14ac:dyDescent="0.2">
      <c r="B274" s="10"/>
      <c r="X274" s="20"/>
      <c r="Y274" s="20"/>
      <c r="Z274" s="20"/>
      <c r="AA274" s="20"/>
    </row>
    <row r="275" spans="2:27" x14ac:dyDescent="0.2">
      <c r="B275" s="10"/>
      <c r="X275" s="20"/>
      <c r="Y275" s="20"/>
      <c r="Z275" s="20"/>
      <c r="AA275" s="20"/>
    </row>
    <row r="276" spans="2:27" x14ac:dyDescent="0.2">
      <c r="B276" s="10"/>
      <c r="X276" s="20"/>
      <c r="Y276" s="20"/>
      <c r="Z276" s="20"/>
      <c r="AA276" s="20"/>
    </row>
    <row r="277" spans="2:27" x14ac:dyDescent="0.2">
      <c r="B277" s="10"/>
      <c r="X277" s="20"/>
      <c r="Y277" s="20"/>
      <c r="Z277" s="20"/>
      <c r="AA277" s="20"/>
    </row>
    <row r="278" spans="2:27" x14ac:dyDescent="0.2">
      <c r="B278" s="10"/>
      <c r="X278" s="20"/>
      <c r="Y278" s="20"/>
      <c r="Z278" s="20"/>
      <c r="AA278" s="20"/>
    </row>
    <row r="279" spans="2:27" x14ac:dyDescent="0.2">
      <c r="B279" s="10"/>
      <c r="X279" s="20"/>
      <c r="Y279" s="20"/>
      <c r="Z279" s="20"/>
      <c r="AA279" s="20"/>
    </row>
    <row r="280" spans="2:27" x14ac:dyDescent="0.2">
      <c r="B280" s="10"/>
      <c r="X280" s="20"/>
      <c r="Y280" s="20"/>
      <c r="Z280" s="20"/>
      <c r="AA280" s="20"/>
    </row>
    <row r="281" spans="2:27" x14ac:dyDescent="0.2">
      <c r="B281" s="10"/>
      <c r="X281" s="20"/>
      <c r="Y281" s="20"/>
      <c r="Z281" s="20"/>
      <c r="AA281" s="20"/>
    </row>
    <row r="282" spans="2:27" x14ac:dyDescent="0.2">
      <c r="B282" s="10"/>
      <c r="X282" s="20"/>
      <c r="Y282" s="20"/>
      <c r="Z282" s="20"/>
      <c r="AA282" s="20"/>
    </row>
    <row r="283" spans="2:27" x14ac:dyDescent="0.2">
      <c r="B283" s="10"/>
      <c r="X283" s="20"/>
      <c r="Y283" s="20"/>
      <c r="Z283" s="20"/>
      <c r="AA283" s="20"/>
    </row>
    <row r="284" spans="2:27" x14ac:dyDescent="0.2">
      <c r="B284" s="10"/>
      <c r="X284" s="20"/>
      <c r="Y284" s="20"/>
      <c r="Z284" s="20"/>
      <c r="AA284" s="20"/>
    </row>
    <row r="285" spans="2:27" x14ac:dyDescent="0.2">
      <c r="B285" s="10"/>
      <c r="X285" s="20"/>
      <c r="Y285" s="20"/>
      <c r="Z285" s="20"/>
      <c r="AA285" s="20"/>
    </row>
    <row r="286" spans="2:27" x14ac:dyDescent="0.2">
      <c r="B286" s="10"/>
      <c r="X286" s="20"/>
      <c r="Y286" s="20"/>
      <c r="Z286" s="20"/>
      <c r="AA286" s="20"/>
    </row>
    <row r="287" spans="2:27" x14ac:dyDescent="0.2">
      <c r="B287" s="10"/>
      <c r="X287" s="20"/>
      <c r="Y287" s="20"/>
      <c r="Z287" s="20"/>
      <c r="AA287" s="20"/>
    </row>
    <row r="288" spans="2:27" x14ac:dyDescent="0.2">
      <c r="B288" s="10"/>
      <c r="X288" s="20"/>
      <c r="Y288" s="20"/>
      <c r="Z288" s="20"/>
      <c r="AA288" s="20"/>
    </row>
    <row r="289" spans="2:27" x14ac:dyDescent="0.2">
      <c r="B289" s="10"/>
      <c r="X289" s="20"/>
      <c r="Y289" s="20"/>
      <c r="Z289" s="20"/>
      <c r="AA289" s="20"/>
    </row>
    <row r="290" spans="2:27" x14ac:dyDescent="0.2">
      <c r="B290" s="10"/>
      <c r="X290" s="20"/>
      <c r="Y290" s="20"/>
      <c r="Z290" s="20"/>
      <c r="AA290" s="20"/>
    </row>
    <row r="291" spans="2:27" x14ac:dyDescent="0.2">
      <c r="B291" s="10"/>
      <c r="X291" s="20"/>
      <c r="Y291" s="20"/>
      <c r="Z291" s="20"/>
      <c r="AA291" s="20"/>
    </row>
    <row r="292" spans="2:27" x14ac:dyDescent="0.2">
      <c r="B292" s="10"/>
      <c r="X292" s="20"/>
      <c r="Y292" s="20"/>
      <c r="Z292" s="20"/>
      <c r="AA292" s="20"/>
    </row>
    <row r="293" spans="2:27" x14ac:dyDescent="0.2">
      <c r="B293" s="10"/>
      <c r="X293" s="20"/>
      <c r="Y293" s="20"/>
      <c r="Z293" s="20"/>
      <c r="AA293" s="20"/>
    </row>
    <row r="294" spans="2:27" x14ac:dyDescent="0.2">
      <c r="B294" s="10"/>
      <c r="X294" s="20"/>
      <c r="Y294" s="20"/>
      <c r="Z294" s="20"/>
      <c r="AA294" s="20"/>
    </row>
    <row r="295" spans="2:27" x14ac:dyDescent="0.2">
      <c r="B295" s="10"/>
      <c r="X295" s="20"/>
      <c r="Y295" s="20"/>
      <c r="Z295" s="20"/>
      <c r="AA295" s="20"/>
    </row>
    <row r="296" spans="2:27" x14ac:dyDescent="0.2">
      <c r="B296" s="10"/>
      <c r="X296" s="20"/>
      <c r="Y296" s="20"/>
      <c r="Z296" s="20"/>
      <c r="AA296" s="20"/>
    </row>
  </sheetData>
  <mergeCells count="1">
    <mergeCell ref="O2:P2"/>
  </mergeCells>
  <phoneticPr fontId="2" type="noConversion"/>
  <pageMargins left="0.75" right="0.75" top="1" bottom="1" header="0.5" footer="0.5"/>
  <headerFooter alignWithMargins="0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9"/>
  <sheetViews>
    <sheetView workbookViewId="0"/>
  </sheetViews>
  <sheetFormatPr defaultRowHeight="12.75" x14ac:dyDescent="0.2"/>
  <sheetData>
    <row r="3" spans="2:3" x14ac:dyDescent="0.2">
      <c r="B3" s="58" t="s">
        <v>124</v>
      </c>
      <c r="C3" s="58"/>
    </row>
    <row r="4" spans="2:3" x14ac:dyDescent="0.2">
      <c r="B4" s="45" t="s">
        <v>125</v>
      </c>
      <c r="C4" s="45" t="s">
        <v>126</v>
      </c>
    </row>
    <row r="5" spans="2:3" x14ac:dyDescent="0.2">
      <c r="B5">
        <v>2012</v>
      </c>
      <c r="C5" s="126">
        <f>'PS INPUT'!C316</f>
        <v>209</v>
      </c>
    </row>
    <row r="6" spans="2:3" x14ac:dyDescent="0.2">
      <c r="B6">
        <v>2013</v>
      </c>
      <c r="C6" s="6">
        <f>C5</f>
        <v>209</v>
      </c>
    </row>
    <row r="7" spans="2:3" x14ac:dyDescent="0.2">
      <c r="B7">
        <v>2014</v>
      </c>
      <c r="C7" s="6">
        <f t="shared" ref="C7:C26" si="0">C6</f>
        <v>209</v>
      </c>
    </row>
    <row r="8" spans="2:3" x14ac:dyDescent="0.2">
      <c r="B8">
        <v>2015</v>
      </c>
      <c r="C8" s="6">
        <f t="shared" si="0"/>
        <v>209</v>
      </c>
    </row>
    <row r="9" spans="2:3" x14ac:dyDescent="0.2">
      <c r="B9">
        <v>2016</v>
      </c>
      <c r="C9" s="6">
        <f t="shared" si="0"/>
        <v>209</v>
      </c>
    </row>
    <row r="10" spans="2:3" x14ac:dyDescent="0.2">
      <c r="B10">
        <v>2017</v>
      </c>
      <c r="C10" s="6">
        <f t="shared" si="0"/>
        <v>209</v>
      </c>
    </row>
    <row r="11" spans="2:3" x14ac:dyDescent="0.2">
      <c r="B11">
        <v>2018</v>
      </c>
      <c r="C11" s="6">
        <f t="shared" si="0"/>
        <v>209</v>
      </c>
    </row>
    <row r="12" spans="2:3" x14ac:dyDescent="0.2">
      <c r="B12">
        <v>2019</v>
      </c>
      <c r="C12" s="6">
        <f t="shared" si="0"/>
        <v>209</v>
      </c>
    </row>
    <row r="13" spans="2:3" x14ac:dyDescent="0.2">
      <c r="B13">
        <v>2020</v>
      </c>
      <c r="C13" s="6">
        <f t="shared" si="0"/>
        <v>209</v>
      </c>
    </row>
    <row r="14" spans="2:3" x14ac:dyDescent="0.2">
      <c r="B14">
        <v>2021</v>
      </c>
      <c r="C14" s="6">
        <f t="shared" si="0"/>
        <v>209</v>
      </c>
    </row>
    <row r="15" spans="2:3" x14ac:dyDescent="0.2">
      <c r="B15">
        <v>2022</v>
      </c>
      <c r="C15" s="6">
        <f t="shared" si="0"/>
        <v>209</v>
      </c>
    </row>
    <row r="16" spans="2:3" x14ac:dyDescent="0.2">
      <c r="B16">
        <v>2023</v>
      </c>
      <c r="C16" s="6">
        <f t="shared" si="0"/>
        <v>209</v>
      </c>
    </row>
    <row r="17" spans="2:3" x14ac:dyDescent="0.2">
      <c r="B17">
        <v>2024</v>
      </c>
      <c r="C17" s="6">
        <f t="shared" si="0"/>
        <v>209</v>
      </c>
    </row>
    <row r="18" spans="2:3" x14ac:dyDescent="0.2">
      <c r="B18">
        <v>2025</v>
      </c>
      <c r="C18" s="6">
        <f t="shared" si="0"/>
        <v>209</v>
      </c>
    </row>
    <row r="19" spans="2:3" x14ac:dyDescent="0.2">
      <c r="B19">
        <v>2026</v>
      </c>
      <c r="C19" s="6">
        <f t="shared" si="0"/>
        <v>209</v>
      </c>
    </row>
    <row r="20" spans="2:3" x14ac:dyDescent="0.2">
      <c r="B20">
        <v>2027</v>
      </c>
      <c r="C20" s="6">
        <f t="shared" si="0"/>
        <v>209</v>
      </c>
    </row>
    <row r="21" spans="2:3" x14ac:dyDescent="0.2">
      <c r="B21">
        <v>2028</v>
      </c>
      <c r="C21" s="6">
        <f t="shared" si="0"/>
        <v>209</v>
      </c>
    </row>
    <row r="22" spans="2:3" x14ac:dyDescent="0.2">
      <c r="B22">
        <v>2029</v>
      </c>
      <c r="C22" s="6">
        <f t="shared" si="0"/>
        <v>209</v>
      </c>
    </row>
    <row r="23" spans="2:3" x14ac:dyDescent="0.2">
      <c r="B23">
        <v>2030</v>
      </c>
      <c r="C23" s="6">
        <f t="shared" si="0"/>
        <v>209</v>
      </c>
    </row>
    <row r="24" spans="2:3" x14ac:dyDescent="0.2">
      <c r="B24">
        <v>2031</v>
      </c>
      <c r="C24" s="6">
        <f t="shared" si="0"/>
        <v>209</v>
      </c>
    </row>
    <row r="25" spans="2:3" x14ac:dyDescent="0.2">
      <c r="B25">
        <v>2032</v>
      </c>
      <c r="C25" s="6">
        <f t="shared" si="0"/>
        <v>209</v>
      </c>
    </row>
    <row r="26" spans="2:3" x14ac:dyDescent="0.2">
      <c r="B26">
        <v>2033</v>
      </c>
      <c r="C26" s="6">
        <f t="shared" si="0"/>
        <v>209</v>
      </c>
    </row>
    <row r="29" spans="2:3" x14ac:dyDescent="0.2">
      <c r="B29" t="s">
        <v>127</v>
      </c>
      <c r="C29" s="127">
        <f>'PS INPUT'!C320</f>
        <v>9.6699999999999994E-2</v>
      </c>
    </row>
  </sheetData>
  <phoneticPr fontId="2" type="noConversion"/>
  <pageMargins left="0.75" right="0.75" top="1" bottom="1" header="0.5" footer="0.5"/>
  <pageSetup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20"/>
  <sheetViews>
    <sheetView tabSelected="1" workbookViewId="0"/>
  </sheetViews>
  <sheetFormatPr defaultRowHeight="12.75" outlineLevelRow="1" x14ac:dyDescent="0.2"/>
  <cols>
    <col min="1" max="1" width="27.85546875" customWidth="1"/>
    <col min="2" max="2" width="31.85546875" customWidth="1"/>
    <col min="3" max="3" width="14.7109375" bestFit="1" customWidth="1"/>
    <col min="5" max="6" width="12.140625" customWidth="1"/>
    <col min="7" max="7" width="11.85546875" bestFit="1" customWidth="1"/>
    <col min="8" max="8" width="11.28515625" bestFit="1" customWidth="1"/>
    <col min="9" max="9" width="10.85546875" bestFit="1" customWidth="1"/>
  </cols>
  <sheetData>
    <row r="1" spans="1:254" x14ac:dyDescent="0.2">
      <c r="A1" s="109" t="s">
        <v>189</v>
      </c>
    </row>
    <row r="2" spans="1:254" x14ac:dyDescent="0.2">
      <c r="A2" s="109"/>
      <c r="B2" s="110" t="s">
        <v>190</v>
      </c>
    </row>
    <row r="3" spans="1:254" x14ac:dyDescent="0.2">
      <c r="A3" s="109"/>
      <c r="B3" s="110"/>
    </row>
    <row r="4" spans="1:254" x14ac:dyDescent="0.2">
      <c r="A4" s="109"/>
      <c r="B4" s="111" t="s">
        <v>191</v>
      </c>
      <c r="C4" s="111">
        <v>43160</v>
      </c>
    </row>
    <row r="5" spans="1:254" x14ac:dyDescent="0.2">
      <c r="B5" s="109" t="s">
        <v>27</v>
      </c>
      <c r="C5" s="70">
        <v>39814</v>
      </c>
      <c r="D5" s="70">
        <v>39845</v>
      </c>
      <c r="E5" s="70">
        <v>39873</v>
      </c>
      <c r="F5" s="70">
        <v>39904</v>
      </c>
      <c r="G5" s="70">
        <v>39934</v>
      </c>
      <c r="H5" s="70">
        <v>39965</v>
      </c>
      <c r="I5" s="70">
        <v>39995</v>
      </c>
      <c r="J5" s="70">
        <v>40026</v>
      </c>
      <c r="K5" s="70">
        <v>40057</v>
      </c>
      <c r="L5" s="70">
        <v>40087</v>
      </c>
      <c r="M5" s="70">
        <v>40118</v>
      </c>
      <c r="N5" s="70">
        <v>40148</v>
      </c>
      <c r="O5" s="77">
        <v>40179</v>
      </c>
      <c r="P5" s="77">
        <v>40210</v>
      </c>
      <c r="Q5" s="77">
        <v>40238</v>
      </c>
      <c r="R5" s="77">
        <v>40269</v>
      </c>
      <c r="S5" s="77">
        <v>40299</v>
      </c>
      <c r="T5" s="77">
        <v>40330</v>
      </c>
      <c r="U5" s="77">
        <v>40360</v>
      </c>
      <c r="V5" s="77">
        <v>40391</v>
      </c>
      <c r="W5" s="77">
        <v>40422</v>
      </c>
      <c r="X5" s="77">
        <v>40452</v>
      </c>
      <c r="Y5" s="77">
        <v>40483</v>
      </c>
      <c r="Z5" s="77">
        <v>40513</v>
      </c>
      <c r="AA5" s="77">
        <v>40544</v>
      </c>
      <c r="AB5" s="77">
        <v>40575</v>
      </c>
      <c r="AC5" s="77">
        <v>40603</v>
      </c>
      <c r="AD5" s="77">
        <v>40634</v>
      </c>
      <c r="AE5" s="77">
        <v>40664</v>
      </c>
      <c r="AF5" s="77">
        <v>40695</v>
      </c>
      <c r="AG5" s="77">
        <v>40725</v>
      </c>
      <c r="AH5" s="77">
        <v>40756</v>
      </c>
      <c r="AI5" s="77">
        <v>40787</v>
      </c>
      <c r="AJ5" s="77">
        <v>40817</v>
      </c>
      <c r="AK5" s="77">
        <v>40848</v>
      </c>
      <c r="AL5" s="77">
        <v>40878</v>
      </c>
      <c r="AM5" s="77">
        <v>40909</v>
      </c>
      <c r="AN5" s="77">
        <v>40940</v>
      </c>
      <c r="AO5" s="77">
        <v>40969</v>
      </c>
      <c r="AP5" s="77">
        <v>41000</v>
      </c>
      <c r="AQ5" s="77">
        <v>41030</v>
      </c>
      <c r="AR5" s="77">
        <v>41061</v>
      </c>
      <c r="AS5" s="77">
        <v>41091</v>
      </c>
      <c r="AT5" s="77">
        <v>41122</v>
      </c>
      <c r="AU5" s="77">
        <v>41153</v>
      </c>
      <c r="AV5" s="77">
        <v>41183</v>
      </c>
      <c r="AW5" s="77">
        <v>41214</v>
      </c>
      <c r="AX5" s="77">
        <v>41244</v>
      </c>
      <c r="AY5" s="77">
        <v>41275</v>
      </c>
      <c r="AZ5" s="77">
        <v>41306</v>
      </c>
      <c r="BA5" s="77">
        <v>41334</v>
      </c>
      <c r="BB5" s="77">
        <v>41365</v>
      </c>
      <c r="BC5" s="77">
        <v>41395</v>
      </c>
      <c r="BD5" s="77">
        <v>41426</v>
      </c>
      <c r="BE5" s="77">
        <v>41456</v>
      </c>
      <c r="BF5" s="77">
        <v>41487</v>
      </c>
      <c r="BG5" s="77">
        <v>41518</v>
      </c>
      <c r="BH5" s="77">
        <v>41548</v>
      </c>
      <c r="BI5" s="77">
        <v>41579</v>
      </c>
      <c r="BJ5" s="77">
        <v>41609</v>
      </c>
      <c r="BK5" s="77">
        <v>41640</v>
      </c>
      <c r="BL5" s="77">
        <v>41671</v>
      </c>
      <c r="BM5" s="77">
        <v>41699</v>
      </c>
      <c r="BN5" s="77">
        <v>41730</v>
      </c>
      <c r="BO5" s="77">
        <v>41760</v>
      </c>
      <c r="BP5" s="77">
        <v>41791</v>
      </c>
      <c r="BQ5" s="77">
        <v>41821</v>
      </c>
      <c r="BR5" s="77">
        <v>41852</v>
      </c>
      <c r="BS5" s="77">
        <v>41883</v>
      </c>
      <c r="BT5" s="77">
        <v>41913</v>
      </c>
      <c r="BU5" s="77">
        <v>41944</v>
      </c>
      <c r="BV5" s="77">
        <v>41974</v>
      </c>
      <c r="BW5" s="77">
        <v>42005</v>
      </c>
      <c r="BX5" s="77">
        <v>42036</v>
      </c>
      <c r="BY5" s="77">
        <v>42064</v>
      </c>
      <c r="BZ5" s="77">
        <v>42095</v>
      </c>
      <c r="CA5" s="77">
        <v>42125</v>
      </c>
      <c r="CB5" s="77">
        <v>42156</v>
      </c>
      <c r="CC5" s="77">
        <v>42186</v>
      </c>
      <c r="CD5" s="77">
        <v>42217</v>
      </c>
      <c r="CE5" s="77">
        <v>42248</v>
      </c>
      <c r="CF5" s="77">
        <v>42278</v>
      </c>
      <c r="CG5" s="77">
        <v>42309</v>
      </c>
      <c r="CH5" s="77">
        <v>42339</v>
      </c>
      <c r="CI5" s="77">
        <v>42370</v>
      </c>
      <c r="CJ5" s="77">
        <v>42401</v>
      </c>
      <c r="CK5" s="77">
        <v>42430</v>
      </c>
      <c r="CL5" s="77">
        <v>42461</v>
      </c>
      <c r="CM5" s="77">
        <v>42491</v>
      </c>
      <c r="CN5" s="77">
        <v>42522</v>
      </c>
      <c r="CO5" s="77">
        <v>42552</v>
      </c>
      <c r="CP5" s="77">
        <v>42583</v>
      </c>
      <c r="CQ5" s="77">
        <v>42614</v>
      </c>
      <c r="CR5" s="77">
        <v>42644</v>
      </c>
      <c r="CS5" s="77">
        <v>42675</v>
      </c>
      <c r="CT5" s="77">
        <v>42705</v>
      </c>
      <c r="CU5" s="77">
        <v>42736</v>
      </c>
      <c r="CV5" s="77">
        <v>42767</v>
      </c>
      <c r="CW5" s="77">
        <v>42795</v>
      </c>
      <c r="CX5" s="77">
        <v>42826</v>
      </c>
      <c r="CY5" s="77">
        <v>42856</v>
      </c>
      <c r="CZ5" s="77">
        <v>42887</v>
      </c>
      <c r="DA5" s="77">
        <v>42917</v>
      </c>
      <c r="DB5" s="77">
        <v>42948</v>
      </c>
      <c r="DC5" s="77">
        <v>42979</v>
      </c>
      <c r="DD5" s="77">
        <v>43009</v>
      </c>
      <c r="DE5" s="77">
        <v>43040</v>
      </c>
      <c r="DF5" s="77">
        <v>43070</v>
      </c>
      <c r="DG5" s="77">
        <v>43101</v>
      </c>
      <c r="DH5" s="77">
        <v>43132</v>
      </c>
      <c r="DI5" s="77">
        <v>43160</v>
      </c>
      <c r="DJ5" s="77">
        <v>43191</v>
      </c>
      <c r="DK5" s="77">
        <v>43221</v>
      </c>
      <c r="DL5" s="77">
        <v>43252</v>
      </c>
      <c r="DM5" s="77">
        <v>43282</v>
      </c>
      <c r="DN5" s="77">
        <v>43313</v>
      </c>
      <c r="DO5" s="77">
        <v>43344</v>
      </c>
      <c r="DP5" s="77">
        <v>43374</v>
      </c>
      <c r="DQ5" s="77">
        <v>43405</v>
      </c>
      <c r="DR5" s="77">
        <v>43435</v>
      </c>
      <c r="DS5" s="77">
        <v>43466</v>
      </c>
      <c r="DT5" s="77">
        <v>43497</v>
      </c>
      <c r="DU5" s="77">
        <v>43525</v>
      </c>
      <c r="DV5" s="77">
        <v>43556</v>
      </c>
      <c r="DW5" s="77">
        <v>43586</v>
      </c>
      <c r="DX5" s="77">
        <v>43617</v>
      </c>
      <c r="DY5" s="77">
        <v>43647</v>
      </c>
      <c r="DZ5" s="77">
        <v>43678</v>
      </c>
      <c r="EA5" s="77">
        <v>43709</v>
      </c>
      <c r="EB5" s="77">
        <v>43739</v>
      </c>
      <c r="EC5" s="77">
        <v>43770</v>
      </c>
      <c r="ED5" s="77">
        <v>43800</v>
      </c>
      <c r="EE5" s="77">
        <v>43831</v>
      </c>
      <c r="EF5" s="77">
        <v>43862</v>
      </c>
      <c r="EG5" s="77">
        <v>43891</v>
      </c>
      <c r="EH5" s="77">
        <v>43922</v>
      </c>
      <c r="EI5" s="77">
        <v>43952</v>
      </c>
      <c r="EJ5" s="77">
        <v>43983</v>
      </c>
      <c r="EK5" s="77">
        <v>44013</v>
      </c>
      <c r="EL5" s="77">
        <v>44044</v>
      </c>
      <c r="EM5" s="77">
        <v>44075</v>
      </c>
      <c r="EN5" s="77">
        <v>44105</v>
      </c>
      <c r="EO5" s="77">
        <v>44136</v>
      </c>
      <c r="EP5" s="77">
        <v>44166</v>
      </c>
      <c r="EQ5" s="77">
        <v>44197</v>
      </c>
      <c r="ER5" s="77">
        <v>44228</v>
      </c>
      <c r="ES5" s="77">
        <v>44256</v>
      </c>
      <c r="ET5" s="77">
        <v>44287</v>
      </c>
      <c r="EU5" s="77">
        <v>44317</v>
      </c>
      <c r="EV5" s="77">
        <v>44348</v>
      </c>
      <c r="EW5" s="77">
        <v>44378</v>
      </c>
      <c r="EX5" s="77">
        <v>44409</v>
      </c>
      <c r="EY5" s="77">
        <v>44440</v>
      </c>
      <c r="EZ5" s="77">
        <v>44470</v>
      </c>
      <c r="FA5" s="77">
        <v>44501</v>
      </c>
      <c r="FB5" s="77">
        <v>44531</v>
      </c>
      <c r="FC5" s="77">
        <v>44562</v>
      </c>
      <c r="FD5" s="77">
        <v>44593</v>
      </c>
      <c r="FE5" s="77">
        <v>44621</v>
      </c>
      <c r="FF5" s="77">
        <v>44652</v>
      </c>
      <c r="FG5" s="77">
        <v>44682</v>
      </c>
      <c r="FH5" s="77">
        <v>44713</v>
      </c>
      <c r="FI5" s="77">
        <v>44743</v>
      </c>
      <c r="FJ5" s="77">
        <v>44774</v>
      </c>
      <c r="FK5" s="77">
        <v>44805</v>
      </c>
      <c r="FL5" s="77">
        <v>44835</v>
      </c>
      <c r="FM5" s="77">
        <v>44866</v>
      </c>
      <c r="FN5" s="77">
        <v>44896</v>
      </c>
      <c r="FO5" s="77">
        <v>44927</v>
      </c>
      <c r="FP5" s="77">
        <v>44958</v>
      </c>
      <c r="FQ5" s="77">
        <v>44986</v>
      </c>
      <c r="FR5" s="77">
        <v>45017</v>
      </c>
      <c r="FS5" s="77">
        <v>45047</v>
      </c>
      <c r="FT5" s="77">
        <v>45078</v>
      </c>
      <c r="FU5" s="77">
        <v>45108</v>
      </c>
      <c r="FV5" s="77">
        <v>45139</v>
      </c>
      <c r="FW5" s="77">
        <v>45170</v>
      </c>
      <c r="FX5" s="77">
        <v>45200</v>
      </c>
      <c r="FY5" s="77">
        <v>45231</v>
      </c>
      <c r="FZ5" s="77">
        <v>45261</v>
      </c>
      <c r="GA5" s="77">
        <v>45292</v>
      </c>
      <c r="GB5" s="77">
        <v>45323</v>
      </c>
      <c r="GC5" s="77">
        <v>45352</v>
      </c>
      <c r="GD5" s="77">
        <v>45383</v>
      </c>
      <c r="GE5" s="77">
        <v>45413</v>
      </c>
      <c r="GF5" s="77">
        <v>45444</v>
      </c>
      <c r="GG5" s="77">
        <v>45474</v>
      </c>
      <c r="GH5" s="77">
        <v>45505</v>
      </c>
      <c r="GI5" s="77">
        <v>45536</v>
      </c>
      <c r="GJ5" s="77">
        <v>45566</v>
      </c>
      <c r="GK5" s="77">
        <v>45597</v>
      </c>
      <c r="GL5" s="77">
        <v>45627</v>
      </c>
      <c r="GM5" s="77">
        <v>45658</v>
      </c>
      <c r="GN5" s="77">
        <v>45689</v>
      </c>
      <c r="GO5" s="77">
        <v>45717</v>
      </c>
      <c r="GP5" s="77">
        <v>45748</v>
      </c>
      <c r="GQ5" s="77">
        <v>45778</v>
      </c>
      <c r="GR5" s="77">
        <v>45809</v>
      </c>
      <c r="GS5" s="77">
        <v>45839</v>
      </c>
      <c r="GT5" s="77">
        <v>45870</v>
      </c>
      <c r="GU5" s="77">
        <v>45901</v>
      </c>
      <c r="GV5" s="77">
        <v>45931</v>
      </c>
      <c r="GW5" s="77">
        <v>45962</v>
      </c>
      <c r="GX5" s="77">
        <v>45992</v>
      </c>
      <c r="GY5" s="77">
        <v>46023</v>
      </c>
      <c r="GZ5" s="77">
        <v>46054</v>
      </c>
      <c r="HA5" s="77">
        <v>46082</v>
      </c>
      <c r="HB5" s="77">
        <v>46113</v>
      </c>
      <c r="HC5" s="77">
        <v>46143</v>
      </c>
      <c r="HD5" s="77">
        <v>46174</v>
      </c>
      <c r="HE5" s="77">
        <v>46204</v>
      </c>
      <c r="HF5" s="77">
        <v>46235</v>
      </c>
      <c r="HG5" s="77">
        <v>46266</v>
      </c>
      <c r="HH5" s="77">
        <v>46296</v>
      </c>
      <c r="HI5" s="77">
        <v>46327</v>
      </c>
      <c r="HJ5" s="77">
        <v>46357</v>
      </c>
      <c r="HK5" s="77">
        <v>46388</v>
      </c>
      <c r="HL5" s="77">
        <v>46419</v>
      </c>
      <c r="HM5" s="77">
        <v>46447</v>
      </c>
      <c r="HN5" s="77">
        <v>46478</v>
      </c>
      <c r="HO5" s="77">
        <v>46508</v>
      </c>
      <c r="HP5" s="77">
        <v>46539</v>
      </c>
      <c r="HQ5" s="77">
        <v>46569</v>
      </c>
      <c r="HR5" s="77">
        <v>46600</v>
      </c>
      <c r="HS5" s="77">
        <v>46631</v>
      </c>
      <c r="HT5" s="77">
        <v>46661</v>
      </c>
      <c r="HU5" s="77">
        <v>46692</v>
      </c>
      <c r="HV5" s="77">
        <v>46722</v>
      </c>
      <c r="HW5" s="77">
        <v>46753</v>
      </c>
      <c r="HX5" s="77">
        <v>46784</v>
      </c>
      <c r="HY5" s="77">
        <v>46813</v>
      </c>
      <c r="HZ5" s="77">
        <v>46844</v>
      </c>
      <c r="IA5" s="77">
        <v>46874</v>
      </c>
      <c r="IB5" s="77">
        <v>46905</v>
      </c>
      <c r="IC5" s="77">
        <v>46935</v>
      </c>
      <c r="ID5" s="77">
        <v>46966</v>
      </c>
      <c r="IE5" s="77">
        <v>46997</v>
      </c>
      <c r="IF5" s="77">
        <v>47027</v>
      </c>
      <c r="IG5" s="77">
        <v>47058</v>
      </c>
      <c r="IH5" s="77">
        <v>47088</v>
      </c>
      <c r="II5" s="77">
        <v>47119</v>
      </c>
      <c r="IJ5" s="77">
        <v>47150</v>
      </c>
      <c r="IK5" s="77">
        <v>47178</v>
      </c>
      <c r="IL5" s="77">
        <v>47209</v>
      </c>
      <c r="IM5" s="77">
        <v>47239</v>
      </c>
      <c r="IN5" s="77">
        <v>47270</v>
      </c>
      <c r="IO5" s="77">
        <v>47300</v>
      </c>
      <c r="IP5" s="77">
        <v>47331</v>
      </c>
      <c r="IQ5" s="77">
        <v>47362</v>
      </c>
      <c r="IR5" s="77">
        <v>47392</v>
      </c>
      <c r="IS5" s="77">
        <v>47423</v>
      </c>
      <c r="IT5" s="77">
        <v>47453</v>
      </c>
    </row>
    <row r="6" spans="1:254" x14ac:dyDescent="0.2">
      <c r="B6" s="109" t="s">
        <v>192</v>
      </c>
      <c r="C6">
        <f t="shared" ref="C6:BN6" si="0">IF(C5&gt;$C4,0,1)</f>
        <v>1</v>
      </c>
      <c r="D6">
        <f t="shared" si="0"/>
        <v>1</v>
      </c>
      <c r="E6">
        <f t="shared" si="0"/>
        <v>1</v>
      </c>
      <c r="F6">
        <f t="shared" si="0"/>
        <v>1</v>
      </c>
      <c r="G6">
        <f t="shared" si="0"/>
        <v>1</v>
      </c>
      <c r="H6">
        <f t="shared" si="0"/>
        <v>1</v>
      </c>
      <c r="I6">
        <f t="shared" si="0"/>
        <v>1</v>
      </c>
      <c r="J6">
        <f t="shared" si="0"/>
        <v>1</v>
      </c>
      <c r="K6">
        <f t="shared" si="0"/>
        <v>1</v>
      </c>
      <c r="L6">
        <f t="shared" si="0"/>
        <v>1</v>
      </c>
      <c r="M6">
        <f t="shared" si="0"/>
        <v>1</v>
      </c>
      <c r="N6">
        <f t="shared" si="0"/>
        <v>1</v>
      </c>
      <c r="O6">
        <f t="shared" si="0"/>
        <v>1</v>
      </c>
      <c r="P6">
        <f t="shared" si="0"/>
        <v>1</v>
      </c>
      <c r="Q6">
        <f t="shared" si="0"/>
        <v>1</v>
      </c>
      <c r="R6">
        <f t="shared" si="0"/>
        <v>1</v>
      </c>
      <c r="S6">
        <f t="shared" si="0"/>
        <v>1</v>
      </c>
      <c r="T6">
        <f t="shared" si="0"/>
        <v>1</v>
      </c>
      <c r="U6">
        <f t="shared" si="0"/>
        <v>1</v>
      </c>
      <c r="V6">
        <f t="shared" si="0"/>
        <v>1</v>
      </c>
      <c r="W6">
        <f t="shared" si="0"/>
        <v>1</v>
      </c>
      <c r="X6">
        <f t="shared" si="0"/>
        <v>1</v>
      </c>
      <c r="Y6">
        <f t="shared" si="0"/>
        <v>1</v>
      </c>
      <c r="Z6">
        <f t="shared" si="0"/>
        <v>1</v>
      </c>
      <c r="AA6">
        <f t="shared" si="0"/>
        <v>1</v>
      </c>
      <c r="AB6">
        <f t="shared" si="0"/>
        <v>1</v>
      </c>
      <c r="AC6">
        <f t="shared" si="0"/>
        <v>1</v>
      </c>
      <c r="AD6">
        <f t="shared" si="0"/>
        <v>1</v>
      </c>
      <c r="AE6">
        <f t="shared" si="0"/>
        <v>1</v>
      </c>
      <c r="AF6">
        <f t="shared" si="0"/>
        <v>1</v>
      </c>
      <c r="AG6">
        <f t="shared" si="0"/>
        <v>1</v>
      </c>
      <c r="AH6">
        <f t="shared" si="0"/>
        <v>1</v>
      </c>
      <c r="AI6">
        <f t="shared" si="0"/>
        <v>1</v>
      </c>
      <c r="AJ6">
        <f t="shared" si="0"/>
        <v>1</v>
      </c>
      <c r="AK6">
        <f t="shared" si="0"/>
        <v>1</v>
      </c>
      <c r="AL6">
        <f t="shared" si="0"/>
        <v>1</v>
      </c>
      <c r="AM6">
        <f t="shared" si="0"/>
        <v>1</v>
      </c>
      <c r="AN6">
        <f t="shared" si="0"/>
        <v>1</v>
      </c>
      <c r="AO6">
        <f t="shared" si="0"/>
        <v>1</v>
      </c>
      <c r="AP6">
        <f t="shared" si="0"/>
        <v>1</v>
      </c>
      <c r="AQ6">
        <f t="shared" si="0"/>
        <v>1</v>
      </c>
      <c r="AR6">
        <f t="shared" si="0"/>
        <v>1</v>
      </c>
      <c r="AS6">
        <f t="shared" si="0"/>
        <v>1</v>
      </c>
      <c r="AT6">
        <f t="shared" si="0"/>
        <v>1</v>
      </c>
      <c r="AU6">
        <f t="shared" si="0"/>
        <v>1</v>
      </c>
      <c r="AV6">
        <f t="shared" si="0"/>
        <v>1</v>
      </c>
      <c r="AW6">
        <f t="shared" si="0"/>
        <v>1</v>
      </c>
      <c r="AX6">
        <f t="shared" si="0"/>
        <v>1</v>
      </c>
      <c r="AY6">
        <f t="shared" si="0"/>
        <v>1</v>
      </c>
      <c r="AZ6">
        <f t="shared" si="0"/>
        <v>1</v>
      </c>
      <c r="BA6">
        <f t="shared" si="0"/>
        <v>1</v>
      </c>
      <c r="BB6">
        <f t="shared" si="0"/>
        <v>1</v>
      </c>
      <c r="BC6">
        <f t="shared" si="0"/>
        <v>1</v>
      </c>
      <c r="BD6">
        <f t="shared" si="0"/>
        <v>1</v>
      </c>
      <c r="BE6">
        <f t="shared" si="0"/>
        <v>1</v>
      </c>
      <c r="BF6">
        <f t="shared" si="0"/>
        <v>1</v>
      </c>
      <c r="BG6">
        <f t="shared" si="0"/>
        <v>1</v>
      </c>
      <c r="BH6">
        <f t="shared" si="0"/>
        <v>1</v>
      </c>
      <c r="BI6">
        <f t="shared" si="0"/>
        <v>1</v>
      </c>
      <c r="BJ6">
        <f t="shared" si="0"/>
        <v>1</v>
      </c>
      <c r="BK6">
        <f t="shared" si="0"/>
        <v>1</v>
      </c>
      <c r="BL6">
        <f t="shared" si="0"/>
        <v>1</v>
      </c>
      <c r="BM6">
        <f t="shared" si="0"/>
        <v>1</v>
      </c>
      <c r="BN6">
        <f t="shared" si="0"/>
        <v>1</v>
      </c>
      <c r="BO6">
        <f t="shared" ref="BO6:DZ6" si="1">IF(BO5&gt;$C4,0,1)</f>
        <v>1</v>
      </c>
      <c r="BP6">
        <f t="shared" si="1"/>
        <v>1</v>
      </c>
      <c r="BQ6">
        <f t="shared" si="1"/>
        <v>1</v>
      </c>
      <c r="BR6">
        <f t="shared" si="1"/>
        <v>1</v>
      </c>
      <c r="BS6">
        <f t="shared" si="1"/>
        <v>1</v>
      </c>
      <c r="BT6">
        <f t="shared" si="1"/>
        <v>1</v>
      </c>
      <c r="BU6">
        <f t="shared" si="1"/>
        <v>1</v>
      </c>
      <c r="BV6">
        <f t="shared" si="1"/>
        <v>1</v>
      </c>
      <c r="BW6">
        <f t="shared" si="1"/>
        <v>1</v>
      </c>
      <c r="BX6">
        <f t="shared" si="1"/>
        <v>1</v>
      </c>
      <c r="BY6">
        <f t="shared" si="1"/>
        <v>1</v>
      </c>
      <c r="BZ6">
        <f t="shared" si="1"/>
        <v>1</v>
      </c>
      <c r="CA6">
        <f t="shared" si="1"/>
        <v>1</v>
      </c>
      <c r="CB6">
        <f t="shared" si="1"/>
        <v>1</v>
      </c>
      <c r="CC6">
        <f t="shared" si="1"/>
        <v>1</v>
      </c>
      <c r="CD6">
        <f t="shared" si="1"/>
        <v>1</v>
      </c>
      <c r="CE6">
        <f t="shared" si="1"/>
        <v>1</v>
      </c>
      <c r="CF6">
        <f t="shared" si="1"/>
        <v>1</v>
      </c>
      <c r="CG6">
        <f t="shared" si="1"/>
        <v>1</v>
      </c>
      <c r="CH6">
        <f t="shared" si="1"/>
        <v>1</v>
      </c>
      <c r="CI6">
        <f t="shared" si="1"/>
        <v>1</v>
      </c>
      <c r="CJ6">
        <f t="shared" si="1"/>
        <v>1</v>
      </c>
      <c r="CK6">
        <f t="shared" si="1"/>
        <v>1</v>
      </c>
      <c r="CL6">
        <f t="shared" si="1"/>
        <v>1</v>
      </c>
      <c r="CM6">
        <f t="shared" si="1"/>
        <v>1</v>
      </c>
      <c r="CN6">
        <f t="shared" si="1"/>
        <v>1</v>
      </c>
      <c r="CO6">
        <f t="shared" si="1"/>
        <v>1</v>
      </c>
      <c r="CP6">
        <f t="shared" si="1"/>
        <v>1</v>
      </c>
      <c r="CQ6">
        <f t="shared" si="1"/>
        <v>1</v>
      </c>
      <c r="CR6">
        <f t="shared" si="1"/>
        <v>1</v>
      </c>
      <c r="CS6">
        <f t="shared" si="1"/>
        <v>1</v>
      </c>
      <c r="CT6">
        <f t="shared" si="1"/>
        <v>1</v>
      </c>
      <c r="CU6">
        <f t="shared" si="1"/>
        <v>1</v>
      </c>
      <c r="CV6">
        <f t="shared" si="1"/>
        <v>1</v>
      </c>
      <c r="CW6">
        <f t="shared" si="1"/>
        <v>1</v>
      </c>
      <c r="CX6">
        <f t="shared" si="1"/>
        <v>1</v>
      </c>
      <c r="CY6">
        <f t="shared" si="1"/>
        <v>1</v>
      </c>
      <c r="CZ6">
        <f t="shared" si="1"/>
        <v>1</v>
      </c>
      <c r="DA6">
        <f t="shared" si="1"/>
        <v>1</v>
      </c>
      <c r="DB6">
        <f t="shared" si="1"/>
        <v>1</v>
      </c>
      <c r="DC6">
        <f t="shared" si="1"/>
        <v>1</v>
      </c>
      <c r="DD6">
        <f t="shared" si="1"/>
        <v>1</v>
      </c>
      <c r="DE6">
        <f t="shared" si="1"/>
        <v>1</v>
      </c>
      <c r="DF6">
        <f t="shared" si="1"/>
        <v>1</v>
      </c>
      <c r="DG6">
        <f t="shared" si="1"/>
        <v>1</v>
      </c>
      <c r="DH6">
        <f t="shared" si="1"/>
        <v>1</v>
      </c>
      <c r="DI6">
        <f t="shared" si="1"/>
        <v>1</v>
      </c>
      <c r="DJ6">
        <f t="shared" si="1"/>
        <v>0</v>
      </c>
      <c r="DK6">
        <f t="shared" si="1"/>
        <v>0</v>
      </c>
      <c r="DL6">
        <f t="shared" si="1"/>
        <v>0</v>
      </c>
      <c r="DM6">
        <f t="shared" si="1"/>
        <v>0</v>
      </c>
      <c r="DN6">
        <f t="shared" si="1"/>
        <v>0</v>
      </c>
      <c r="DO6">
        <f t="shared" si="1"/>
        <v>0</v>
      </c>
      <c r="DP6">
        <f t="shared" si="1"/>
        <v>0</v>
      </c>
      <c r="DQ6">
        <f t="shared" si="1"/>
        <v>0</v>
      </c>
      <c r="DR6">
        <f t="shared" si="1"/>
        <v>0</v>
      </c>
      <c r="DS6">
        <f t="shared" si="1"/>
        <v>0</v>
      </c>
      <c r="DT6">
        <f t="shared" si="1"/>
        <v>0</v>
      </c>
      <c r="DU6">
        <f t="shared" si="1"/>
        <v>0</v>
      </c>
      <c r="DV6">
        <f t="shared" si="1"/>
        <v>0</v>
      </c>
      <c r="DW6">
        <f t="shared" si="1"/>
        <v>0</v>
      </c>
      <c r="DX6">
        <f t="shared" si="1"/>
        <v>0</v>
      </c>
      <c r="DY6">
        <f t="shared" si="1"/>
        <v>0</v>
      </c>
      <c r="DZ6">
        <f t="shared" si="1"/>
        <v>0</v>
      </c>
      <c r="EA6">
        <f t="shared" ref="EA6:GL6" si="2">IF(EA5&gt;$C4,0,1)</f>
        <v>0</v>
      </c>
      <c r="EB6">
        <f t="shared" si="2"/>
        <v>0</v>
      </c>
      <c r="EC6">
        <f t="shared" si="2"/>
        <v>0</v>
      </c>
      <c r="ED6">
        <f t="shared" si="2"/>
        <v>0</v>
      </c>
      <c r="EE6">
        <f t="shared" si="2"/>
        <v>0</v>
      </c>
      <c r="EF6">
        <f t="shared" si="2"/>
        <v>0</v>
      </c>
      <c r="EG6">
        <f t="shared" si="2"/>
        <v>0</v>
      </c>
      <c r="EH6">
        <f t="shared" si="2"/>
        <v>0</v>
      </c>
      <c r="EI6">
        <f t="shared" si="2"/>
        <v>0</v>
      </c>
      <c r="EJ6">
        <f t="shared" si="2"/>
        <v>0</v>
      </c>
      <c r="EK6">
        <f t="shared" si="2"/>
        <v>0</v>
      </c>
      <c r="EL6">
        <f t="shared" si="2"/>
        <v>0</v>
      </c>
      <c r="EM6">
        <f t="shared" si="2"/>
        <v>0</v>
      </c>
      <c r="EN6">
        <f t="shared" si="2"/>
        <v>0</v>
      </c>
      <c r="EO6">
        <f t="shared" si="2"/>
        <v>0</v>
      </c>
      <c r="EP6">
        <f t="shared" si="2"/>
        <v>0</v>
      </c>
      <c r="EQ6">
        <f t="shared" si="2"/>
        <v>0</v>
      </c>
      <c r="ER6">
        <f t="shared" si="2"/>
        <v>0</v>
      </c>
      <c r="ES6">
        <f t="shared" si="2"/>
        <v>0</v>
      </c>
      <c r="ET6">
        <f t="shared" si="2"/>
        <v>0</v>
      </c>
      <c r="EU6">
        <f t="shared" si="2"/>
        <v>0</v>
      </c>
      <c r="EV6">
        <f t="shared" si="2"/>
        <v>0</v>
      </c>
      <c r="EW6">
        <f t="shared" si="2"/>
        <v>0</v>
      </c>
      <c r="EX6">
        <f t="shared" si="2"/>
        <v>0</v>
      </c>
      <c r="EY6">
        <f t="shared" si="2"/>
        <v>0</v>
      </c>
      <c r="EZ6">
        <f t="shared" si="2"/>
        <v>0</v>
      </c>
      <c r="FA6">
        <f t="shared" si="2"/>
        <v>0</v>
      </c>
      <c r="FB6">
        <f t="shared" si="2"/>
        <v>0</v>
      </c>
      <c r="FC6">
        <f t="shared" si="2"/>
        <v>0</v>
      </c>
      <c r="FD6">
        <f t="shared" si="2"/>
        <v>0</v>
      </c>
      <c r="FE6">
        <f t="shared" si="2"/>
        <v>0</v>
      </c>
      <c r="FF6">
        <f t="shared" si="2"/>
        <v>0</v>
      </c>
      <c r="FG6">
        <f t="shared" si="2"/>
        <v>0</v>
      </c>
      <c r="FH6">
        <f t="shared" si="2"/>
        <v>0</v>
      </c>
      <c r="FI6">
        <f t="shared" si="2"/>
        <v>0</v>
      </c>
      <c r="FJ6">
        <f t="shared" si="2"/>
        <v>0</v>
      </c>
      <c r="FK6">
        <f t="shared" si="2"/>
        <v>0</v>
      </c>
      <c r="FL6">
        <f t="shared" si="2"/>
        <v>0</v>
      </c>
      <c r="FM6">
        <f t="shared" si="2"/>
        <v>0</v>
      </c>
      <c r="FN6">
        <f t="shared" si="2"/>
        <v>0</v>
      </c>
      <c r="FO6">
        <f t="shared" si="2"/>
        <v>0</v>
      </c>
      <c r="FP6">
        <f t="shared" si="2"/>
        <v>0</v>
      </c>
      <c r="FQ6">
        <f t="shared" si="2"/>
        <v>0</v>
      </c>
      <c r="FR6">
        <f t="shared" si="2"/>
        <v>0</v>
      </c>
      <c r="FS6">
        <f t="shared" si="2"/>
        <v>0</v>
      </c>
      <c r="FT6">
        <f t="shared" si="2"/>
        <v>0</v>
      </c>
      <c r="FU6">
        <f t="shared" si="2"/>
        <v>0</v>
      </c>
      <c r="FV6">
        <f t="shared" si="2"/>
        <v>0</v>
      </c>
      <c r="FW6">
        <f t="shared" si="2"/>
        <v>0</v>
      </c>
      <c r="FX6">
        <f t="shared" si="2"/>
        <v>0</v>
      </c>
      <c r="FY6">
        <f t="shared" si="2"/>
        <v>0</v>
      </c>
      <c r="FZ6">
        <f t="shared" si="2"/>
        <v>0</v>
      </c>
      <c r="GA6">
        <f t="shared" si="2"/>
        <v>0</v>
      </c>
      <c r="GB6">
        <f t="shared" si="2"/>
        <v>0</v>
      </c>
      <c r="GC6">
        <f t="shared" si="2"/>
        <v>0</v>
      </c>
      <c r="GD6">
        <f t="shared" si="2"/>
        <v>0</v>
      </c>
      <c r="GE6">
        <f t="shared" si="2"/>
        <v>0</v>
      </c>
      <c r="GF6">
        <f t="shared" si="2"/>
        <v>0</v>
      </c>
      <c r="GG6">
        <f t="shared" si="2"/>
        <v>0</v>
      </c>
      <c r="GH6">
        <f t="shared" si="2"/>
        <v>0</v>
      </c>
      <c r="GI6">
        <f t="shared" si="2"/>
        <v>0</v>
      </c>
      <c r="GJ6">
        <f t="shared" si="2"/>
        <v>0</v>
      </c>
      <c r="GK6">
        <f t="shared" si="2"/>
        <v>0</v>
      </c>
      <c r="GL6">
        <f t="shared" si="2"/>
        <v>0</v>
      </c>
      <c r="GM6">
        <f t="shared" ref="GM6:IS6" si="3">IF(GM5&gt;$C4,0,1)</f>
        <v>0</v>
      </c>
      <c r="GN6">
        <f t="shared" si="3"/>
        <v>0</v>
      </c>
      <c r="GO6">
        <f t="shared" si="3"/>
        <v>0</v>
      </c>
      <c r="GP6">
        <f t="shared" si="3"/>
        <v>0</v>
      </c>
      <c r="GQ6">
        <f t="shared" si="3"/>
        <v>0</v>
      </c>
      <c r="GR6">
        <f t="shared" si="3"/>
        <v>0</v>
      </c>
      <c r="GS6">
        <f t="shared" si="3"/>
        <v>0</v>
      </c>
      <c r="GT6">
        <f t="shared" si="3"/>
        <v>0</v>
      </c>
      <c r="GU6">
        <f t="shared" si="3"/>
        <v>0</v>
      </c>
      <c r="GV6">
        <f t="shared" si="3"/>
        <v>0</v>
      </c>
      <c r="GW6">
        <f t="shared" si="3"/>
        <v>0</v>
      </c>
      <c r="GX6">
        <f t="shared" si="3"/>
        <v>0</v>
      </c>
      <c r="GY6">
        <f t="shared" si="3"/>
        <v>0</v>
      </c>
      <c r="GZ6">
        <f t="shared" si="3"/>
        <v>0</v>
      </c>
      <c r="HA6">
        <f t="shared" si="3"/>
        <v>0</v>
      </c>
      <c r="HB6">
        <f t="shared" si="3"/>
        <v>0</v>
      </c>
      <c r="HC6">
        <f t="shared" si="3"/>
        <v>0</v>
      </c>
      <c r="HD6">
        <f t="shared" si="3"/>
        <v>0</v>
      </c>
      <c r="HE6">
        <f t="shared" si="3"/>
        <v>0</v>
      </c>
      <c r="HF6">
        <f t="shared" si="3"/>
        <v>0</v>
      </c>
      <c r="HG6">
        <f t="shared" si="3"/>
        <v>0</v>
      </c>
      <c r="HH6">
        <f t="shared" si="3"/>
        <v>0</v>
      </c>
      <c r="HI6">
        <f t="shared" si="3"/>
        <v>0</v>
      </c>
      <c r="HJ6">
        <f t="shared" si="3"/>
        <v>0</v>
      </c>
      <c r="HK6">
        <f t="shared" si="3"/>
        <v>0</v>
      </c>
      <c r="HL6">
        <f t="shared" si="3"/>
        <v>0</v>
      </c>
      <c r="HM6">
        <f t="shared" si="3"/>
        <v>0</v>
      </c>
      <c r="HN6">
        <f t="shared" si="3"/>
        <v>0</v>
      </c>
      <c r="HO6">
        <f t="shared" si="3"/>
        <v>0</v>
      </c>
      <c r="HP6">
        <f t="shared" si="3"/>
        <v>0</v>
      </c>
      <c r="HQ6">
        <f t="shared" si="3"/>
        <v>0</v>
      </c>
      <c r="HR6">
        <f t="shared" si="3"/>
        <v>0</v>
      </c>
      <c r="HS6">
        <f t="shared" si="3"/>
        <v>0</v>
      </c>
      <c r="HT6">
        <f t="shared" si="3"/>
        <v>0</v>
      </c>
      <c r="HU6">
        <f t="shared" si="3"/>
        <v>0</v>
      </c>
      <c r="HV6">
        <f t="shared" si="3"/>
        <v>0</v>
      </c>
      <c r="HW6">
        <f t="shared" si="3"/>
        <v>0</v>
      </c>
      <c r="HX6">
        <f t="shared" si="3"/>
        <v>0</v>
      </c>
      <c r="HY6">
        <f t="shared" si="3"/>
        <v>0</v>
      </c>
      <c r="HZ6">
        <f t="shared" si="3"/>
        <v>0</v>
      </c>
      <c r="IA6">
        <f t="shared" si="3"/>
        <v>0</v>
      </c>
      <c r="IB6">
        <f t="shared" si="3"/>
        <v>0</v>
      </c>
      <c r="IC6">
        <f t="shared" si="3"/>
        <v>0</v>
      </c>
      <c r="ID6">
        <f t="shared" si="3"/>
        <v>0</v>
      </c>
      <c r="IE6">
        <f t="shared" si="3"/>
        <v>0</v>
      </c>
      <c r="IF6">
        <f t="shared" si="3"/>
        <v>0</v>
      </c>
      <c r="IG6">
        <f t="shared" si="3"/>
        <v>0</v>
      </c>
      <c r="IH6">
        <f t="shared" si="3"/>
        <v>0</v>
      </c>
      <c r="II6">
        <f t="shared" si="3"/>
        <v>0</v>
      </c>
      <c r="IJ6">
        <f t="shared" si="3"/>
        <v>0</v>
      </c>
      <c r="IK6">
        <f t="shared" si="3"/>
        <v>0</v>
      </c>
      <c r="IL6">
        <f t="shared" si="3"/>
        <v>0</v>
      </c>
      <c r="IM6">
        <f t="shared" si="3"/>
        <v>0</v>
      </c>
      <c r="IN6">
        <f t="shared" si="3"/>
        <v>0</v>
      </c>
      <c r="IO6">
        <f t="shared" si="3"/>
        <v>0</v>
      </c>
      <c r="IP6">
        <f t="shared" si="3"/>
        <v>0</v>
      </c>
      <c r="IQ6">
        <f t="shared" si="3"/>
        <v>0</v>
      </c>
      <c r="IR6">
        <f t="shared" si="3"/>
        <v>0</v>
      </c>
      <c r="IS6">
        <f t="shared" si="3"/>
        <v>0</v>
      </c>
      <c r="IT6">
        <f>IF(IT5&gt;$C4,0,1)</f>
        <v>0</v>
      </c>
    </row>
    <row r="8" spans="1:254" x14ac:dyDescent="0.2">
      <c r="A8" s="112" t="s">
        <v>193</v>
      </c>
    </row>
    <row r="9" spans="1:254" x14ac:dyDescent="0.2">
      <c r="B9" s="110" t="s">
        <v>190</v>
      </c>
    </row>
    <row r="10" spans="1:254" x14ac:dyDescent="0.2">
      <c r="B10" s="110"/>
    </row>
    <row r="11" spans="1:254" x14ac:dyDescent="0.2">
      <c r="B11" s="113" t="s">
        <v>211</v>
      </c>
    </row>
    <row r="13" spans="1:254" x14ac:dyDescent="0.2">
      <c r="A13" s="112" t="s">
        <v>194</v>
      </c>
    </row>
    <row r="14" spans="1:254" x14ac:dyDescent="0.2">
      <c r="B14" s="110" t="s">
        <v>190</v>
      </c>
    </row>
    <row r="16" spans="1:254" x14ac:dyDescent="0.2">
      <c r="B16" t="s">
        <v>130</v>
      </c>
      <c r="C16" s="114" t="s">
        <v>131</v>
      </c>
    </row>
    <row r="17" spans="1:248" x14ac:dyDescent="0.2">
      <c r="B17" s="115" t="s">
        <v>196</v>
      </c>
      <c r="C17" s="96"/>
    </row>
    <row r="18" spans="1:248" x14ac:dyDescent="0.2">
      <c r="B18" s="115" t="s">
        <v>207</v>
      </c>
      <c r="C18" s="96"/>
    </row>
    <row r="19" spans="1:248" x14ac:dyDescent="0.2">
      <c r="B19" s="115" t="s">
        <v>195</v>
      </c>
      <c r="C19" s="96"/>
    </row>
    <row r="20" spans="1:248" x14ac:dyDescent="0.2">
      <c r="B20" s="115"/>
      <c r="C20" s="96"/>
    </row>
    <row r="22" spans="1:248" x14ac:dyDescent="0.2">
      <c r="B22" s="115" t="s">
        <v>216</v>
      </c>
      <c r="C22" s="9">
        <f>[8]Sheet1!$R$22</f>
        <v>1.06</v>
      </c>
      <c r="D22" t="s">
        <v>217</v>
      </c>
    </row>
    <row r="24" spans="1:248" x14ac:dyDescent="0.2">
      <c r="B24" s="113" t="s">
        <v>197</v>
      </c>
    </row>
    <row r="26" spans="1:248" x14ac:dyDescent="0.2">
      <c r="A26" s="112" t="s">
        <v>198</v>
      </c>
    </row>
    <row r="27" spans="1:248" x14ac:dyDescent="0.2">
      <c r="B27" s="110" t="s">
        <v>190</v>
      </c>
      <c r="C27" s="109" t="s">
        <v>199</v>
      </c>
      <c r="D27" s="109" t="s">
        <v>27</v>
      </c>
      <c r="E27" t="s">
        <v>188</v>
      </c>
      <c r="F27" t="s">
        <v>60</v>
      </c>
      <c r="G27" s="109" t="s">
        <v>200</v>
      </c>
    </row>
    <row r="28" spans="1:248" hidden="1" outlineLevel="1" x14ac:dyDescent="0.2">
      <c r="B28" s="109"/>
      <c r="C28" s="116">
        <f>YEAR(D28)</f>
        <v>2009</v>
      </c>
      <c r="D28" s="117">
        <v>40147</v>
      </c>
      <c r="E28" s="118">
        <v>0</v>
      </c>
      <c r="F28" s="118">
        <f>[6]Input!D36</f>
        <v>47629.099999999991</v>
      </c>
      <c r="H28" s="129"/>
      <c r="I28" s="66"/>
      <c r="J28" s="171"/>
    </row>
    <row r="29" spans="1:248" hidden="1" outlineLevel="1" x14ac:dyDescent="0.2">
      <c r="B29" s="109"/>
      <c r="C29" s="116">
        <f t="shared" ref="C29:C92" si="4">YEAR(D29)</f>
        <v>2009</v>
      </c>
      <c r="D29" s="117">
        <v>40178</v>
      </c>
      <c r="E29" s="118">
        <v>0</v>
      </c>
      <c r="F29" s="118">
        <f>[6]Input!D37</f>
        <v>48597.74</v>
      </c>
      <c r="H29" s="129"/>
      <c r="I29" s="66"/>
      <c r="J29" s="171"/>
    </row>
    <row r="30" spans="1:248" hidden="1" outlineLevel="1" x14ac:dyDescent="0.2">
      <c r="B30" s="109"/>
      <c r="C30" s="116">
        <f t="shared" si="4"/>
        <v>2010</v>
      </c>
      <c r="D30" s="117">
        <v>40209</v>
      </c>
      <c r="E30" s="118">
        <v>0</v>
      </c>
      <c r="F30" s="118">
        <f>[6]Input!D38</f>
        <v>25875.7</v>
      </c>
      <c r="G30" s="70"/>
      <c r="H30" s="130"/>
      <c r="I30" s="66"/>
      <c r="J30" s="171"/>
      <c r="K30" s="70"/>
      <c r="L30" s="70"/>
      <c r="M30" s="70"/>
      <c r="N30" s="70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</row>
    <row r="31" spans="1:248" hidden="1" outlineLevel="1" x14ac:dyDescent="0.2">
      <c r="C31" s="116">
        <f t="shared" si="4"/>
        <v>2010</v>
      </c>
      <c r="D31" s="117">
        <v>40237</v>
      </c>
      <c r="E31" s="118">
        <v>0</v>
      </c>
      <c r="F31" s="118">
        <f>[6]Input!D39</f>
        <v>27816.729999999996</v>
      </c>
      <c r="H31" s="129"/>
      <c r="I31" s="66"/>
      <c r="J31" s="171"/>
    </row>
    <row r="32" spans="1:248" hidden="1" outlineLevel="1" x14ac:dyDescent="0.2">
      <c r="C32" s="116">
        <f t="shared" si="4"/>
        <v>2010</v>
      </c>
      <c r="D32" s="117">
        <v>40268</v>
      </c>
      <c r="E32" s="118">
        <v>0</v>
      </c>
      <c r="F32" s="118">
        <f>[6]Input!D40</f>
        <v>42720.97</v>
      </c>
      <c r="G32" s="119"/>
      <c r="H32" s="129"/>
      <c r="I32" s="66"/>
      <c r="J32" s="171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  <c r="DB32" s="120"/>
      <c r="DC32" s="120"/>
      <c r="DD32" s="120"/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0"/>
      <c r="DS32" s="120"/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0"/>
      <c r="EH32" s="120"/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0"/>
      <c r="EW32" s="120"/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/>
      <c r="FK32" s="120"/>
      <c r="FL32" s="120"/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120"/>
      <c r="FY32" s="120"/>
      <c r="FZ32" s="120"/>
      <c r="GA32" s="120"/>
      <c r="GB32" s="120"/>
      <c r="GC32" s="120"/>
      <c r="GD32" s="120"/>
      <c r="GE32" s="120"/>
      <c r="GF32" s="120"/>
      <c r="GG32" s="120"/>
      <c r="GH32" s="120"/>
      <c r="GI32" s="120"/>
      <c r="GJ32" s="120"/>
      <c r="GK32" s="120"/>
      <c r="GL32" s="120"/>
      <c r="GM32" s="120"/>
      <c r="GN32" s="120"/>
      <c r="GO32" s="120"/>
      <c r="GP32" s="120"/>
      <c r="GQ32" s="120"/>
      <c r="GR32" s="120"/>
      <c r="GS32" s="120"/>
      <c r="GT32" s="120"/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0"/>
      <c r="HG32" s="120"/>
      <c r="HH32" s="120"/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</row>
    <row r="33" spans="1:10" hidden="1" outlineLevel="1" x14ac:dyDescent="0.2">
      <c r="C33" s="116">
        <f t="shared" si="4"/>
        <v>2010</v>
      </c>
      <c r="D33" s="117">
        <v>40298</v>
      </c>
      <c r="E33" s="118">
        <v>0</v>
      </c>
      <c r="F33" s="118">
        <f>[6]Input!D41</f>
        <v>38027.550000000003</v>
      </c>
      <c r="H33" s="129"/>
      <c r="I33" s="66"/>
      <c r="J33" s="171"/>
    </row>
    <row r="34" spans="1:10" hidden="1" outlineLevel="1" x14ac:dyDescent="0.2">
      <c r="B34" s="109"/>
      <c r="C34" s="116">
        <f t="shared" si="4"/>
        <v>2010</v>
      </c>
      <c r="D34" s="117">
        <v>40329</v>
      </c>
      <c r="E34" s="118">
        <v>0</v>
      </c>
      <c r="F34" s="118">
        <f>[6]Input!D42</f>
        <v>28010.229999999996</v>
      </c>
      <c r="H34" s="129"/>
      <c r="I34" s="66"/>
      <c r="J34" s="171"/>
    </row>
    <row r="35" spans="1:10" hidden="1" outlineLevel="1" x14ac:dyDescent="0.2">
      <c r="B35" s="109"/>
      <c r="C35" s="116">
        <f t="shared" si="4"/>
        <v>2010</v>
      </c>
      <c r="D35" s="117">
        <v>40359</v>
      </c>
      <c r="E35" s="118">
        <v>0</v>
      </c>
      <c r="F35" s="118">
        <f>[6]Input!D43</f>
        <v>31272.460000000003</v>
      </c>
      <c r="H35" s="129"/>
      <c r="I35" s="66"/>
      <c r="J35" s="171"/>
    </row>
    <row r="36" spans="1:10" hidden="1" outlineLevel="1" x14ac:dyDescent="0.2">
      <c r="B36" s="109"/>
      <c r="C36" s="116">
        <f t="shared" si="4"/>
        <v>2010</v>
      </c>
      <c r="D36" s="117">
        <v>40390</v>
      </c>
      <c r="E36" s="118">
        <v>0</v>
      </c>
      <c r="F36" s="118">
        <f>[6]Input!D44</f>
        <v>-16853.309999999998</v>
      </c>
      <c r="H36" s="129"/>
      <c r="I36" s="66"/>
      <c r="J36" s="171"/>
    </row>
    <row r="37" spans="1:10" hidden="1" outlineLevel="1" x14ac:dyDescent="0.2">
      <c r="B37" s="109"/>
      <c r="C37" s="116">
        <f t="shared" si="4"/>
        <v>2010</v>
      </c>
      <c r="D37" s="117">
        <v>40421</v>
      </c>
      <c r="E37" s="118">
        <v>0</v>
      </c>
      <c r="F37" s="118">
        <f>[6]Input!D45</f>
        <v>10869.640000000001</v>
      </c>
      <c r="H37" s="129"/>
      <c r="I37" s="66"/>
      <c r="J37" s="171"/>
    </row>
    <row r="38" spans="1:10" hidden="1" outlineLevel="1" x14ac:dyDescent="0.2">
      <c r="B38" s="109"/>
      <c r="C38" s="116">
        <f t="shared" si="4"/>
        <v>2010</v>
      </c>
      <c r="D38" s="117">
        <v>40451</v>
      </c>
      <c r="E38" s="118">
        <v>0</v>
      </c>
      <c r="F38" s="118">
        <f>[6]Input!D46</f>
        <v>45417.58</v>
      </c>
      <c r="H38" s="129"/>
      <c r="I38" s="66"/>
      <c r="J38" s="171"/>
    </row>
    <row r="39" spans="1:10" hidden="1" outlineLevel="1" x14ac:dyDescent="0.2">
      <c r="B39" s="109"/>
      <c r="C39" s="116">
        <f t="shared" si="4"/>
        <v>2010</v>
      </c>
      <c r="D39" s="117">
        <v>40482</v>
      </c>
      <c r="E39" s="118">
        <v>0</v>
      </c>
      <c r="F39" s="118">
        <f>[6]Input!D47</f>
        <v>-4288.329999999999</v>
      </c>
      <c r="H39" s="129"/>
      <c r="I39" s="66"/>
      <c r="J39" s="171"/>
    </row>
    <row r="40" spans="1:10" hidden="1" outlineLevel="1" x14ac:dyDescent="0.2">
      <c r="B40" s="109"/>
      <c r="C40" s="116">
        <f t="shared" si="4"/>
        <v>2010</v>
      </c>
      <c r="D40" s="117">
        <v>40512</v>
      </c>
      <c r="E40" s="118">
        <v>0</v>
      </c>
      <c r="F40" s="118">
        <f>[6]Input!D48</f>
        <v>11045.179999999998</v>
      </c>
      <c r="H40" s="129"/>
      <c r="I40" s="66"/>
      <c r="J40" s="171"/>
    </row>
    <row r="41" spans="1:10" hidden="1" outlineLevel="1" x14ac:dyDescent="0.2">
      <c r="A41" s="121"/>
      <c r="B41" s="4"/>
      <c r="C41" s="116">
        <f t="shared" si="4"/>
        <v>2010</v>
      </c>
      <c r="D41" s="117">
        <v>40543</v>
      </c>
      <c r="E41" s="118">
        <v>0</v>
      </c>
      <c r="F41" s="118">
        <f>[6]Input!D49</f>
        <v>18610.52</v>
      </c>
      <c r="H41" s="129"/>
      <c r="I41" s="66"/>
      <c r="J41" s="171"/>
    </row>
    <row r="42" spans="1:10" hidden="1" outlineLevel="1" x14ac:dyDescent="0.2">
      <c r="A42" s="4"/>
      <c r="B42" s="122"/>
      <c r="C42" s="116">
        <f t="shared" si="4"/>
        <v>2011</v>
      </c>
      <c r="D42" s="117">
        <v>40574</v>
      </c>
      <c r="E42" s="118">
        <v>0</v>
      </c>
      <c r="F42" s="118">
        <f>[6]Input!D50</f>
        <v>13072.369999999997</v>
      </c>
      <c r="H42" s="129"/>
      <c r="I42" s="66"/>
      <c r="J42" s="171"/>
    </row>
    <row r="43" spans="1:10" hidden="1" outlineLevel="1" x14ac:dyDescent="0.2">
      <c r="A43" s="4"/>
      <c r="B43" s="4"/>
      <c r="C43" s="116">
        <f t="shared" si="4"/>
        <v>2011</v>
      </c>
      <c r="D43" s="117">
        <v>40602</v>
      </c>
      <c r="E43" s="118">
        <v>0</v>
      </c>
      <c r="F43" s="118">
        <f>[6]Input!D51</f>
        <v>10802.7</v>
      </c>
      <c r="H43" s="129"/>
      <c r="I43" s="66"/>
      <c r="J43" s="171"/>
    </row>
    <row r="44" spans="1:10" hidden="1" outlineLevel="1" x14ac:dyDescent="0.2">
      <c r="A44" s="4"/>
      <c r="B44" s="103"/>
      <c r="C44" s="116">
        <f t="shared" si="4"/>
        <v>2011</v>
      </c>
      <c r="D44" s="117">
        <v>40633</v>
      </c>
      <c r="E44" s="118">
        <v>0</v>
      </c>
      <c r="F44" s="118">
        <f>[6]Input!D52</f>
        <v>20029.66</v>
      </c>
      <c r="H44" s="129"/>
      <c r="I44" s="66"/>
      <c r="J44" s="171"/>
    </row>
    <row r="45" spans="1:10" hidden="1" outlineLevel="1" x14ac:dyDescent="0.2">
      <c r="A45" s="4"/>
      <c r="B45" s="4"/>
      <c r="C45" s="116">
        <f t="shared" si="4"/>
        <v>2011</v>
      </c>
      <c r="D45" s="117">
        <v>40663</v>
      </c>
      <c r="E45" s="118">
        <v>0</v>
      </c>
      <c r="F45" s="118">
        <f>[6]Input!D53</f>
        <v>972.85000000000036</v>
      </c>
      <c r="H45" s="129"/>
      <c r="I45" s="66"/>
      <c r="J45" s="171"/>
    </row>
    <row r="46" spans="1:10" hidden="1" outlineLevel="1" x14ac:dyDescent="0.2">
      <c r="A46" s="123"/>
      <c r="B46" s="4"/>
      <c r="C46" s="116">
        <f t="shared" si="4"/>
        <v>2011</v>
      </c>
      <c r="D46" s="117">
        <v>40694</v>
      </c>
      <c r="E46" s="118">
        <v>0</v>
      </c>
      <c r="F46" s="118">
        <f>[6]Input!D54</f>
        <v>4648.3100000000004</v>
      </c>
      <c r="H46" s="129"/>
      <c r="I46" s="66"/>
      <c r="J46" s="171"/>
    </row>
    <row r="47" spans="1:10" hidden="1" outlineLevel="1" x14ac:dyDescent="0.2">
      <c r="A47" s="4"/>
      <c r="B47" s="122"/>
      <c r="C47" s="116">
        <f t="shared" si="4"/>
        <v>2011</v>
      </c>
      <c r="D47" s="117">
        <v>40724</v>
      </c>
      <c r="E47" s="118">
        <v>0</v>
      </c>
      <c r="F47" s="118">
        <f>[6]Input!D55</f>
        <v>11202.42</v>
      </c>
      <c r="H47" s="129"/>
      <c r="I47" s="66"/>
      <c r="J47" s="171"/>
    </row>
    <row r="48" spans="1:10" hidden="1" outlineLevel="1" x14ac:dyDescent="0.2">
      <c r="A48" s="4"/>
      <c r="B48" s="4"/>
      <c r="C48" s="116">
        <f t="shared" si="4"/>
        <v>2011</v>
      </c>
      <c r="D48" s="117">
        <v>40755</v>
      </c>
      <c r="E48" s="118">
        <v>0</v>
      </c>
      <c r="F48" s="118">
        <f>[6]Input!D56</f>
        <v>8383.5600000000013</v>
      </c>
      <c r="H48" s="129"/>
      <c r="I48" s="66"/>
      <c r="J48" s="171"/>
    </row>
    <row r="49" spans="1:10" hidden="1" outlineLevel="1" x14ac:dyDescent="0.2">
      <c r="A49" s="4"/>
      <c r="B49" s="103"/>
      <c r="C49" s="116">
        <f t="shared" si="4"/>
        <v>2011</v>
      </c>
      <c r="D49" s="117">
        <v>40786</v>
      </c>
      <c r="E49" s="118">
        <v>0</v>
      </c>
      <c r="F49" s="118">
        <f>[6]Input!D57</f>
        <v>8658.2799999999988</v>
      </c>
      <c r="H49" s="129"/>
      <c r="I49" s="66"/>
      <c r="J49" s="171"/>
    </row>
    <row r="50" spans="1:10" hidden="1" outlineLevel="1" x14ac:dyDescent="0.2">
      <c r="A50" s="4"/>
      <c r="B50" s="4"/>
      <c r="C50" s="116">
        <f t="shared" si="4"/>
        <v>2011</v>
      </c>
      <c r="D50" s="117">
        <v>40816</v>
      </c>
      <c r="E50" s="118">
        <v>0</v>
      </c>
      <c r="F50" s="118">
        <f>[6]Input!D58</f>
        <v>18998.330000000002</v>
      </c>
      <c r="H50" s="129"/>
      <c r="I50" s="66"/>
      <c r="J50" s="171"/>
    </row>
    <row r="51" spans="1:10" hidden="1" outlineLevel="1" x14ac:dyDescent="0.2">
      <c r="A51" s="123"/>
      <c r="B51" s="4"/>
      <c r="C51" s="116">
        <f t="shared" si="4"/>
        <v>2011</v>
      </c>
      <c r="D51" s="117">
        <v>40847</v>
      </c>
      <c r="E51" s="118">
        <v>0</v>
      </c>
      <c r="F51" s="118">
        <f>[6]Input!D59</f>
        <v>11536.740000000002</v>
      </c>
      <c r="H51" s="129"/>
      <c r="I51" s="66"/>
      <c r="J51" s="171"/>
    </row>
    <row r="52" spans="1:10" hidden="1" outlineLevel="1" x14ac:dyDescent="0.2">
      <c r="A52" s="4"/>
      <c r="B52" s="122"/>
      <c r="C52" s="116">
        <f t="shared" si="4"/>
        <v>2011</v>
      </c>
      <c r="D52" s="117">
        <v>40877</v>
      </c>
      <c r="E52" s="118">
        <v>0</v>
      </c>
      <c r="F52" s="118">
        <f>[6]Input!D60</f>
        <v>7311.7400000000007</v>
      </c>
      <c r="H52" s="129"/>
      <c r="I52" s="66"/>
      <c r="J52" s="171"/>
    </row>
    <row r="53" spans="1:10" hidden="1" outlineLevel="1" x14ac:dyDescent="0.2">
      <c r="A53" s="4"/>
      <c r="B53" s="4"/>
      <c r="C53" s="116">
        <f t="shared" si="4"/>
        <v>2011</v>
      </c>
      <c r="D53" s="117">
        <v>40908</v>
      </c>
      <c r="E53" s="118">
        <v>0</v>
      </c>
      <c r="F53" s="118">
        <f>[6]Input!D61</f>
        <v>11798.230000000001</v>
      </c>
      <c r="H53" s="129"/>
      <c r="I53" s="66"/>
      <c r="J53" s="171"/>
    </row>
    <row r="54" spans="1:10" hidden="1" outlineLevel="1" x14ac:dyDescent="0.2">
      <c r="A54" s="4"/>
      <c r="B54" s="103"/>
      <c r="C54" s="116">
        <f t="shared" si="4"/>
        <v>2012</v>
      </c>
      <c r="D54" s="117">
        <v>40939</v>
      </c>
      <c r="E54" s="118">
        <v>0</v>
      </c>
      <c r="F54" s="118">
        <f>[6]Input!D62</f>
        <v>5139.9500000000007</v>
      </c>
      <c r="H54" s="129"/>
      <c r="I54" s="66"/>
      <c r="J54" s="171"/>
    </row>
    <row r="55" spans="1:10" hidden="1" outlineLevel="1" x14ac:dyDescent="0.2">
      <c r="A55" s="4"/>
      <c r="B55" s="4"/>
      <c r="C55" s="116">
        <f t="shared" si="4"/>
        <v>2012</v>
      </c>
      <c r="D55" s="117">
        <v>40968</v>
      </c>
      <c r="E55" s="118">
        <v>0</v>
      </c>
      <c r="F55" s="118">
        <f>[6]Input!D63</f>
        <v>8183.5599999999995</v>
      </c>
      <c r="H55" s="129"/>
      <c r="I55" s="66"/>
      <c r="J55" s="171"/>
    </row>
    <row r="56" spans="1:10" hidden="1" outlineLevel="1" x14ac:dyDescent="0.2">
      <c r="A56" s="121"/>
      <c r="B56" s="4"/>
      <c r="C56" s="116">
        <f t="shared" si="4"/>
        <v>2012</v>
      </c>
      <c r="D56" s="117">
        <v>40999</v>
      </c>
      <c r="E56" s="118">
        <v>0</v>
      </c>
      <c r="F56" s="118">
        <f>[6]Input!D64</f>
        <v>7921.2599999999993</v>
      </c>
      <c r="H56" s="129"/>
      <c r="I56" s="66"/>
      <c r="J56" s="171"/>
    </row>
    <row r="57" spans="1:10" hidden="1" outlineLevel="1" x14ac:dyDescent="0.2">
      <c r="A57" s="4"/>
      <c r="B57" s="122"/>
      <c r="C57" s="116">
        <f t="shared" si="4"/>
        <v>2012</v>
      </c>
      <c r="D57" s="117">
        <v>41029</v>
      </c>
      <c r="E57" s="118">
        <v>0</v>
      </c>
      <c r="F57" s="118">
        <f>[6]Input!D65</f>
        <v>7190.55</v>
      </c>
      <c r="H57" s="129"/>
      <c r="I57" s="66"/>
      <c r="J57" s="171"/>
    </row>
    <row r="58" spans="1:10" hidden="1" outlineLevel="1" x14ac:dyDescent="0.2">
      <c r="A58" s="4"/>
      <c r="B58" s="4"/>
      <c r="C58" s="116">
        <f t="shared" si="4"/>
        <v>2012</v>
      </c>
      <c r="D58" s="117">
        <v>41060</v>
      </c>
      <c r="E58" s="118">
        <v>0</v>
      </c>
      <c r="F58" s="118">
        <f>[6]Input!D66</f>
        <v>5702.61</v>
      </c>
      <c r="H58" s="129"/>
      <c r="I58" s="66"/>
      <c r="J58" s="171"/>
    </row>
    <row r="59" spans="1:10" hidden="1" outlineLevel="1" x14ac:dyDescent="0.2">
      <c r="A59" s="4"/>
      <c r="B59" s="103"/>
      <c r="C59" s="116">
        <f t="shared" si="4"/>
        <v>2012</v>
      </c>
      <c r="D59" s="117">
        <v>41090</v>
      </c>
      <c r="E59" s="118">
        <v>0</v>
      </c>
      <c r="F59" s="118">
        <f>[6]Input!D67</f>
        <v>3124.75</v>
      </c>
      <c r="H59" s="129"/>
      <c r="I59" s="66"/>
      <c r="J59" s="171"/>
    </row>
    <row r="60" spans="1:10" hidden="1" outlineLevel="1" x14ac:dyDescent="0.2">
      <c r="A60" s="4"/>
      <c r="B60" s="4"/>
      <c r="C60" s="116">
        <f t="shared" si="4"/>
        <v>2012</v>
      </c>
      <c r="D60" s="117">
        <v>41121</v>
      </c>
      <c r="E60" s="118">
        <v>0</v>
      </c>
      <c r="F60" s="118">
        <f>[6]Input!D68</f>
        <v>3987.3199999999997</v>
      </c>
      <c r="H60" s="129"/>
      <c r="I60" s="66"/>
      <c r="J60" s="171"/>
    </row>
    <row r="61" spans="1:10" hidden="1" outlineLevel="1" x14ac:dyDescent="0.2">
      <c r="A61" s="123"/>
      <c r="B61" s="4"/>
      <c r="C61" s="116">
        <f t="shared" si="4"/>
        <v>2012</v>
      </c>
      <c r="D61" s="117">
        <v>41152</v>
      </c>
      <c r="E61" s="118">
        <v>0</v>
      </c>
      <c r="F61" s="118">
        <f>[6]Input!D69</f>
        <v>6116.01</v>
      </c>
      <c r="H61" s="129"/>
      <c r="I61" s="66"/>
      <c r="J61" s="171"/>
    </row>
    <row r="62" spans="1:10" hidden="1" outlineLevel="1" x14ac:dyDescent="0.2">
      <c r="A62" s="4"/>
      <c r="B62" s="122"/>
      <c r="C62" s="116">
        <f t="shared" si="4"/>
        <v>2012</v>
      </c>
      <c r="D62" s="117">
        <v>41182</v>
      </c>
      <c r="E62" s="118">
        <v>0</v>
      </c>
      <c r="F62" s="118">
        <f>[6]Input!D70</f>
        <v>6106.6500000000005</v>
      </c>
      <c r="H62" s="129"/>
      <c r="I62" s="66"/>
      <c r="J62" s="171"/>
    </row>
    <row r="63" spans="1:10" hidden="1" outlineLevel="1" x14ac:dyDescent="0.2">
      <c r="A63" s="4"/>
      <c r="B63" s="4"/>
      <c r="C63" s="116">
        <f t="shared" si="4"/>
        <v>2012</v>
      </c>
      <c r="D63" s="117">
        <v>41213</v>
      </c>
      <c r="E63" s="118">
        <v>0</v>
      </c>
      <c r="F63" s="118">
        <f>[6]Input!D71</f>
        <v>4976.7999999999993</v>
      </c>
      <c r="H63" s="129"/>
      <c r="I63" s="66"/>
      <c r="J63" s="171"/>
    </row>
    <row r="64" spans="1:10" hidden="1" outlineLevel="1" x14ac:dyDescent="0.2">
      <c r="A64" s="4"/>
      <c r="B64" s="103"/>
      <c r="C64" s="116">
        <f t="shared" si="4"/>
        <v>2012</v>
      </c>
      <c r="D64" s="117">
        <v>41243</v>
      </c>
      <c r="E64" s="118">
        <v>0</v>
      </c>
      <c r="F64" s="118">
        <f>[6]Input!D72</f>
        <v>5777.59</v>
      </c>
      <c r="H64" s="129"/>
      <c r="I64" s="66"/>
      <c r="J64" s="171"/>
    </row>
    <row r="65" spans="1:10" hidden="1" outlineLevel="1" x14ac:dyDescent="0.2">
      <c r="A65" s="4"/>
      <c r="B65" s="4"/>
      <c r="C65" s="116">
        <f t="shared" si="4"/>
        <v>2012</v>
      </c>
      <c r="D65" s="117">
        <v>41274</v>
      </c>
      <c r="E65" s="118">
        <v>0</v>
      </c>
      <c r="F65" s="118">
        <f>[6]Input!D73</f>
        <v>3961.6600000000003</v>
      </c>
      <c r="H65" s="129"/>
      <c r="I65" s="66"/>
      <c r="J65" s="171"/>
    </row>
    <row r="66" spans="1:10" hidden="1" outlineLevel="1" x14ac:dyDescent="0.2">
      <c r="A66" s="4"/>
      <c r="B66" s="4"/>
      <c r="C66" s="116">
        <f t="shared" si="4"/>
        <v>2013</v>
      </c>
      <c r="D66" s="117">
        <v>41305</v>
      </c>
      <c r="E66" s="118">
        <v>0</v>
      </c>
      <c r="F66" s="118">
        <f>[6]Input!D74</f>
        <v>6577.38</v>
      </c>
      <c r="H66" s="129"/>
      <c r="I66" s="66"/>
      <c r="J66" s="171"/>
    </row>
    <row r="67" spans="1:10" hidden="1" outlineLevel="1" x14ac:dyDescent="0.2">
      <c r="A67" s="4"/>
      <c r="B67" s="122"/>
      <c r="C67" s="116">
        <f t="shared" si="4"/>
        <v>2013</v>
      </c>
      <c r="D67" s="117">
        <v>41333</v>
      </c>
      <c r="E67" s="118">
        <v>0</v>
      </c>
      <c r="F67" s="118">
        <f>[6]Input!D75</f>
        <v>6580.77</v>
      </c>
      <c r="H67" s="129"/>
      <c r="I67" s="66"/>
      <c r="J67" s="171"/>
    </row>
    <row r="68" spans="1:10" hidden="1" outlineLevel="1" x14ac:dyDescent="0.2">
      <c r="A68" s="4"/>
      <c r="B68" s="103"/>
      <c r="C68" s="116">
        <f t="shared" si="4"/>
        <v>2013</v>
      </c>
      <c r="D68" s="117">
        <v>41364</v>
      </c>
      <c r="E68" s="118">
        <v>0</v>
      </c>
      <c r="F68" s="118">
        <f>[6]Input!D76</f>
        <v>6960.81</v>
      </c>
      <c r="H68" s="129"/>
      <c r="I68" s="66"/>
      <c r="J68" s="171"/>
    </row>
    <row r="69" spans="1:10" hidden="1" outlineLevel="1" x14ac:dyDescent="0.2">
      <c r="B69" s="109"/>
      <c r="C69" s="116">
        <f t="shared" si="4"/>
        <v>2013</v>
      </c>
      <c r="D69" s="117">
        <v>41394</v>
      </c>
      <c r="E69" s="118">
        <v>0</v>
      </c>
      <c r="F69" s="118">
        <f>[6]Input!D77</f>
        <v>6798.2999999999993</v>
      </c>
      <c r="H69" s="129"/>
      <c r="I69" s="66"/>
      <c r="J69" s="171"/>
    </row>
    <row r="70" spans="1:10" hidden="1" outlineLevel="1" x14ac:dyDescent="0.2">
      <c r="B70" s="109"/>
      <c r="C70" s="116">
        <f t="shared" si="4"/>
        <v>2013</v>
      </c>
      <c r="D70" s="117">
        <v>41425</v>
      </c>
      <c r="E70" s="118">
        <v>0</v>
      </c>
      <c r="F70" s="118">
        <f>[6]Input!D78</f>
        <v>8304.5</v>
      </c>
      <c r="H70" s="129"/>
      <c r="I70" s="66"/>
      <c r="J70" s="171"/>
    </row>
    <row r="71" spans="1:10" hidden="1" outlineLevel="1" x14ac:dyDescent="0.2">
      <c r="B71" s="109"/>
      <c r="C71" s="116">
        <f t="shared" si="4"/>
        <v>2013</v>
      </c>
      <c r="D71" s="117">
        <v>41455</v>
      </c>
      <c r="E71" s="118">
        <v>0</v>
      </c>
      <c r="F71" s="118">
        <f>[6]Input!D79</f>
        <v>7803.58</v>
      </c>
      <c r="H71" s="129"/>
      <c r="I71" s="66"/>
      <c r="J71" s="171"/>
    </row>
    <row r="72" spans="1:10" hidden="1" outlineLevel="1" x14ac:dyDescent="0.2">
      <c r="B72" s="109"/>
      <c r="C72" s="116">
        <f t="shared" si="4"/>
        <v>2013</v>
      </c>
      <c r="D72" s="117">
        <v>41486</v>
      </c>
      <c r="E72" s="118">
        <v>0</v>
      </c>
      <c r="F72" s="118">
        <f>[6]Input!D80</f>
        <v>6608.75</v>
      </c>
      <c r="H72" s="129"/>
      <c r="I72" s="66"/>
      <c r="J72" s="171"/>
    </row>
    <row r="73" spans="1:10" hidden="1" outlineLevel="1" x14ac:dyDescent="0.2">
      <c r="B73" s="109"/>
      <c r="C73" s="116">
        <f t="shared" si="4"/>
        <v>2013</v>
      </c>
      <c r="D73" s="117">
        <v>41517</v>
      </c>
      <c r="E73" s="118">
        <v>0</v>
      </c>
      <c r="F73" s="118">
        <f>[6]Input!D81</f>
        <v>9895.2999999999993</v>
      </c>
      <c r="H73" s="129"/>
      <c r="I73" s="66"/>
      <c r="J73" s="171"/>
    </row>
    <row r="74" spans="1:10" hidden="1" outlineLevel="1" x14ac:dyDescent="0.2">
      <c r="B74" s="109"/>
      <c r="C74" s="116">
        <f t="shared" si="4"/>
        <v>2013</v>
      </c>
      <c r="D74" s="117">
        <v>41547</v>
      </c>
      <c r="E74" s="118">
        <v>0</v>
      </c>
      <c r="F74" s="118">
        <f>[6]Input!D82</f>
        <v>8722</v>
      </c>
      <c r="H74" s="129"/>
      <c r="I74" s="66"/>
      <c r="J74" s="171"/>
    </row>
    <row r="75" spans="1:10" hidden="1" outlineLevel="1" x14ac:dyDescent="0.2">
      <c r="B75" s="109"/>
      <c r="C75" s="116">
        <f t="shared" si="4"/>
        <v>2013</v>
      </c>
      <c r="D75" s="117">
        <v>41578</v>
      </c>
      <c r="E75" s="118">
        <v>0</v>
      </c>
      <c r="F75" s="118">
        <f>[6]Input!D83</f>
        <v>11618.83</v>
      </c>
      <c r="H75" s="129"/>
      <c r="I75" s="66"/>
      <c r="J75" s="171"/>
    </row>
    <row r="76" spans="1:10" hidden="1" outlineLevel="1" x14ac:dyDescent="0.2">
      <c r="B76" s="109"/>
      <c r="C76" s="116">
        <f t="shared" si="4"/>
        <v>2013</v>
      </c>
      <c r="D76" s="117">
        <v>41608</v>
      </c>
      <c r="E76" s="118">
        <v>0</v>
      </c>
      <c r="F76" s="118">
        <f>[6]Input!D84</f>
        <v>6639.71</v>
      </c>
      <c r="H76" s="129"/>
      <c r="I76" s="66"/>
      <c r="J76" s="171"/>
    </row>
    <row r="77" spans="1:10" hidden="1" outlineLevel="1" x14ac:dyDescent="0.2">
      <c r="B77" s="109"/>
      <c r="C77" s="116">
        <f t="shared" si="4"/>
        <v>2013</v>
      </c>
      <c r="D77" s="117">
        <v>41639</v>
      </c>
      <c r="E77" s="118">
        <v>0</v>
      </c>
      <c r="F77" s="118">
        <f>[6]Input!D85</f>
        <v>8511.1</v>
      </c>
      <c r="H77" s="129"/>
      <c r="I77" s="66"/>
      <c r="J77" s="171"/>
    </row>
    <row r="78" spans="1:10" hidden="1" outlineLevel="1" x14ac:dyDescent="0.2">
      <c r="B78" s="109"/>
      <c r="C78" s="116">
        <f t="shared" si="4"/>
        <v>2014</v>
      </c>
      <c r="D78" s="117">
        <v>41670</v>
      </c>
      <c r="E78" s="118">
        <v>0</v>
      </c>
      <c r="F78" s="118">
        <f>[6]Input!D86</f>
        <v>9139.0400000000009</v>
      </c>
      <c r="H78" s="129"/>
      <c r="I78" s="66"/>
      <c r="J78" s="171"/>
    </row>
    <row r="79" spans="1:10" hidden="1" outlineLevel="1" x14ac:dyDescent="0.2">
      <c r="B79" s="109"/>
      <c r="C79" s="116">
        <f t="shared" si="4"/>
        <v>2014</v>
      </c>
      <c r="D79" s="117">
        <v>41698</v>
      </c>
      <c r="E79" s="118">
        <v>0</v>
      </c>
      <c r="F79" s="118">
        <f>[6]Input!D87</f>
        <v>7571.4</v>
      </c>
      <c r="H79" s="129"/>
      <c r="I79" s="66"/>
      <c r="J79" s="171"/>
    </row>
    <row r="80" spans="1:10" hidden="1" outlineLevel="1" x14ac:dyDescent="0.2">
      <c r="B80" s="109"/>
      <c r="C80" s="116">
        <f t="shared" si="4"/>
        <v>2014</v>
      </c>
      <c r="D80" s="117">
        <v>41729</v>
      </c>
      <c r="E80" s="118">
        <v>0</v>
      </c>
      <c r="F80" s="118">
        <f>[6]Input!D88</f>
        <v>6963.27</v>
      </c>
      <c r="H80" s="129"/>
      <c r="I80" s="66"/>
      <c r="J80" s="171"/>
    </row>
    <row r="81" spans="2:10" hidden="1" outlineLevel="1" x14ac:dyDescent="0.2">
      <c r="B81" s="109"/>
      <c r="C81" s="116">
        <f t="shared" si="4"/>
        <v>2014</v>
      </c>
      <c r="D81" s="117">
        <v>41759</v>
      </c>
      <c r="E81" s="118">
        <v>0</v>
      </c>
      <c r="F81" s="118">
        <f>[6]Input!D89</f>
        <v>8044.1699999999992</v>
      </c>
      <c r="H81" s="129"/>
      <c r="I81" s="66"/>
      <c r="J81" s="171"/>
    </row>
    <row r="82" spans="2:10" hidden="1" outlineLevel="1" x14ac:dyDescent="0.2">
      <c r="B82" s="109"/>
      <c r="C82" s="116">
        <f t="shared" si="4"/>
        <v>2014</v>
      </c>
      <c r="D82" s="117">
        <v>41790</v>
      </c>
      <c r="E82" s="118">
        <v>0</v>
      </c>
      <c r="F82" s="118">
        <f>[6]Input!D90</f>
        <v>7360.6600000000008</v>
      </c>
      <c r="H82" s="129"/>
      <c r="I82" s="66"/>
      <c r="J82" s="171"/>
    </row>
    <row r="83" spans="2:10" hidden="1" outlineLevel="1" x14ac:dyDescent="0.2">
      <c r="B83" s="109"/>
      <c r="C83" s="116">
        <f t="shared" si="4"/>
        <v>2014</v>
      </c>
      <c r="D83" s="117">
        <v>41820</v>
      </c>
      <c r="E83" s="118">
        <v>0</v>
      </c>
      <c r="F83" s="118">
        <f>[6]Input!D91</f>
        <v>5688.14</v>
      </c>
      <c r="H83" s="129"/>
      <c r="I83" s="66"/>
      <c r="J83" s="171"/>
    </row>
    <row r="84" spans="2:10" hidden="1" outlineLevel="1" x14ac:dyDescent="0.2">
      <c r="B84" s="109"/>
      <c r="C84" s="116">
        <f t="shared" si="4"/>
        <v>2014</v>
      </c>
      <c r="D84" s="117">
        <v>41851</v>
      </c>
      <c r="E84" s="118">
        <v>0</v>
      </c>
      <c r="F84" s="118">
        <f>[6]Input!D92</f>
        <v>7761.58</v>
      </c>
      <c r="H84" s="129"/>
      <c r="I84" s="66"/>
      <c r="J84" s="171"/>
    </row>
    <row r="85" spans="2:10" hidden="1" outlineLevel="1" x14ac:dyDescent="0.2">
      <c r="B85" s="109"/>
      <c r="C85" s="116">
        <f t="shared" si="4"/>
        <v>2014</v>
      </c>
      <c r="D85" s="117">
        <v>41882</v>
      </c>
      <c r="E85" s="118">
        <v>0</v>
      </c>
      <c r="F85" s="118">
        <f>[6]Input!D93</f>
        <v>8606.2199999999993</v>
      </c>
      <c r="H85" s="129"/>
      <c r="I85" s="66"/>
      <c r="J85" s="171"/>
    </row>
    <row r="86" spans="2:10" hidden="1" outlineLevel="1" x14ac:dyDescent="0.2">
      <c r="B86" s="109"/>
      <c r="C86" s="131">
        <f t="shared" si="4"/>
        <v>2014</v>
      </c>
      <c r="D86" s="132">
        <v>41912</v>
      </c>
      <c r="E86" s="133">
        <v>0</v>
      </c>
      <c r="F86" s="118">
        <f>[6]Input!D94</f>
        <v>6403.96</v>
      </c>
      <c r="H86" s="129"/>
      <c r="I86" s="66"/>
      <c r="J86" s="171"/>
    </row>
    <row r="87" spans="2:10" hidden="1" outlineLevel="1" x14ac:dyDescent="0.2">
      <c r="B87" s="109"/>
      <c r="C87" s="131">
        <f t="shared" si="4"/>
        <v>2014</v>
      </c>
      <c r="D87" s="132">
        <v>41943</v>
      </c>
      <c r="E87" s="133">
        <v>0</v>
      </c>
      <c r="F87" s="118">
        <f>[6]Input!D95</f>
        <v>5142.22</v>
      </c>
      <c r="H87" s="129"/>
      <c r="I87" s="66"/>
      <c r="J87" s="171"/>
    </row>
    <row r="88" spans="2:10" hidden="1" outlineLevel="1" x14ac:dyDescent="0.2">
      <c r="B88" s="109"/>
      <c r="C88" s="131">
        <f t="shared" si="4"/>
        <v>2014</v>
      </c>
      <c r="D88" s="132">
        <v>41973</v>
      </c>
      <c r="E88" s="133">
        <v>0</v>
      </c>
      <c r="F88" s="118">
        <f>[6]Input!D96</f>
        <v>4185.6000000000004</v>
      </c>
      <c r="H88" s="129"/>
      <c r="I88" s="66"/>
      <c r="J88" s="171"/>
    </row>
    <row r="89" spans="2:10" hidden="1" outlineLevel="1" x14ac:dyDescent="0.2">
      <c r="B89" s="109"/>
      <c r="C89" s="131">
        <f t="shared" si="4"/>
        <v>2014</v>
      </c>
      <c r="D89" s="132">
        <v>42004</v>
      </c>
      <c r="E89" s="133">
        <v>0</v>
      </c>
      <c r="F89" s="118">
        <f>[6]Input!D97</f>
        <v>5902.9400000000005</v>
      </c>
      <c r="H89" s="129"/>
      <c r="I89" s="66"/>
      <c r="J89" s="171"/>
    </row>
    <row r="90" spans="2:10" hidden="1" outlineLevel="1" x14ac:dyDescent="0.2">
      <c r="B90" s="109"/>
      <c r="C90" s="131">
        <f t="shared" si="4"/>
        <v>2015</v>
      </c>
      <c r="D90" s="132">
        <v>42035</v>
      </c>
      <c r="E90" s="133">
        <v>0</v>
      </c>
      <c r="F90" s="118">
        <f>[6]Input!D98</f>
        <v>8206.5499999999993</v>
      </c>
      <c r="H90" s="129"/>
      <c r="I90" s="66"/>
      <c r="J90" s="171"/>
    </row>
    <row r="91" spans="2:10" hidden="1" outlineLevel="1" x14ac:dyDescent="0.2">
      <c r="B91" s="109"/>
      <c r="C91" s="131">
        <f t="shared" si="4"/>
        <v>2015</v>
      </c>
      <c r="D91" s="132">
        <v>42063</v>
      </c>
      <c r="E91" s="133">
        <v>0</v>
      </c>
      <c r="F91" s="118">
        <f>[6]Input!D99</f>
        <v>7834.34</v>
      </c>
      <c r="H91" s="129"/>
      <c r="I91" s="66"/>
      <c r="J91" s="171"/>
    </row>
    <row r="92" spans="2:10" hidden="1" outlineLevel="1" x14ac:dyDescent="0.2">
      <c r="B92" s="109"/>
      <c r="C92" s="131">
        <f t="shared" si="4"/>
        <v>2015</v>
      </c>
      <c r="D92" s="132">
        <v>42094</v>
      </c>
      <c r="E92" s="133">
        <v>0</v>
      </c>
      <c r="F92" s="118">
        <f>[6]Input!D100</f>
        <v>7990.0300000000007</v>
      </c>
      <c r="H92" s="129"/>
      <c r="I92" s="66"/>
      <c r="J92" s="171"/>
    </row>
    <row r="93" spans="2:10" hidden="1" outlineLevel="1" x14ac:dyDescent="0.2">
      <c r="B93" s="109"/>
      <c r="C93" s="131">
        <f t="shared" ref="C93:C156" si="5">YEAR(D93)</f>
        <v>2015</v>
      </c>
      <c r="D93" s="132">
        <v>42124</v>
      </c>
      <c r="E93" s="133">
        <v>0</v>
      </c>
      <c r="F93" s="118">
        <f>[6]Input!D101</f>
        <v>9114.59</v>
      </c>
      <c r="H93" s="129"/>
      <c r="I93" s="66"/>
      <c r="J93" s="171"/>
    </row>
    <row r="94" spans="2:10" hidden="1" outlineLevel="1" x14ac:dyDescent="0.2">
      <c r="B94" s="109"/>
      <c r="C94" s="163">
        <f t="shared" si="5"/>
        <v>2015</v>
      </c>
      <c r="D94" s="164">
        <v>42155</v>
      </c>
      <c r="E94" s="133">
        <v>0</v>
      </c>
      <c r="F94" s="118">
        <f>[6]Input!D102</f>
        <v>7933.58</v>
      </c>
      <c r="H94" s="128"/>
      <c r="I94" s="66"/>
      <c r="J94" s="171"/>
    </row>
    <row r="95" spans="2:10" hidden="1" outlineLevel="1" x14ac:dyDescent="0.2">
      <c r="B95" s="109"/>
      <c r="C95" s="163">
        <f t="shared" si="5"/>
        <v>2015</v>
      </c>
      <c r="D95" s="164">
        <v>42185</v>
      </c>
      <c r="E95" s="133">
        <v>0</v>
      </c>
      <c r="F95" s="118">
        <f>[6]Input!D103</f>
        <v>8790.0499999999993</v>
      </c>
      <c r="H95" s="128"/>
      <c r="I95" s="66"/>
      <c r="J95" s="171"/>
    </row>
    <row r="96" spans="2:10" hidden="1" outlineLevel="1" x14ac:dyDescent="0.2">
      <c r="B96" s="109"/>
      <c r="C96" s="163">
        <f t="shared" si="5"/>
        <v>2015</v>
      </c>
      <c r="D96" s="164">
        <v>42216</v>
      </c>
      <c r="E96" s="133">
        <v>0</v>
      </c>
      <c r="F96" s="118">
        <f>[6]Input!D104</f>
        <v>10067.839999999998</v>
      </c>
      <c r="H96" s="128"/>
      <c r="I96" s="66"/>
      <c r="J96" s="171"/>
    </row>
    <row r="97" spans="2:96" hidden="1" outlineLevel="1" x14ac:dyDescent="0.2">
      <c r="B97" s="109"/>
      <c r="C97" s="163">
        <f t="shared" si="5"/>
        <v>2015</v>
      </c>
      <c r="D97" s="164">
        <v>42247</v>
      </c>
      <c r="E97" s="133">
        <v>0</v>
      </c>
      <c r="F97" s="118">
        <f>[6]Input!D105</f>
        <v>10582.599999999999</v>
      </c>
      <c r="H97" s="128"/>
      <c r="I97" s="66"/>
      <c r="J97" s="171"/>
    </row>
    <row r="98" spans="2:96" hidden="1" outlineLevel="1" x14ac:dyDescent="0.2">
      <c r="B98" s="109"/>
      <c r="C98" s="163">
        <f t="shared" si="5"/>
        <v>2015</v>
      </c>
      <c r="D98" s="164">
        <v>42277</v>
      </c>
      <c r="E98" s="133">
        <v>0</v>
      </c>
      <c r="F98" s="118">
        <f>[6]Input!D106</f>
        <v>8537.42</v>
      </c>
      <c r="H98" s="128"/>
      <c r="I98" s="66"/>
      <c r="J98" s="171"/>
    </row>
    <row r="99" spans="2:96" hidden="1" outlineLevel="1" x14ac:dyDescent="0.2">
      <c r="B99" s="109"/>
      <c r="C99" s="163">
        <f t="shared" si="5"/>
        <v>2015</v>
      </c>
      <c r="D99" s="164">
        <v>42308</v>
      </c>
      <c r="E99" s="133">
        <v>0</v>
      </c>
      <c r="F99" s="118">
        <f>[6]Input!D107</f>
        <v>6240.5100000000011</v>
      </c>
      <c r="H99" s="128"/>
      <c r="I99" s="66"/>
      <c r="J99" s="171"/>
    </row>
    <row r="100" spans="2:96" hidden="1" outlineLevel="1" x14ac:dyDescent="0.2">
      <c r="B100" s="109"/>
      <c r="C100" s="163">
        <f t="shared" si="5"/>
        <v>2015</v>
      </c>
      <c r="D100" s="164">
        <v>42338</v>
      </c>
      <c r="E100" s="133">
        <v>0</v>
      </c>
      <c r="F100" s="118">
        <f>[6]Input!D108</f>
        <v>5327.33</v>
      </c>
      <c r="H100" s="128"/>
      <c r="I100" s="66"/>
      <c r="J100" s="171"/>
    </row>
    <row r="101" spans="2:96" hidden="1" outlineLevel="1" x14ac:dyDescent="0.2">
      <c r="B101" s="109"/>
      <c r="C101" s="163">
        <f t="shared" si="5"/>
        <v>2015</v>
      </c>
      <c r="D101" s="164">
        <v>42369</v>
      </c>
      <c r="E101" s="133">
        <v>0</v>
      </c>
      <c r="F101" s="118">
        <f>[6]Input!D109</f>
        <v>7743.29</v>
      </c>
      <c r="H101" s="128"/>
      <c r="I101" s="66"/>
      <c r="J101" s="171"/>
    </row>
    <row r="102" spans="2:96" hidden="1" outlineLevel="1" x14ac:dyDescent="0.2">
      <c r="B102" s="109"/>
      <c r="C102" s="163">
        <f t="shared" si="5"/>
        <v>2016</v>
      </c>
      <c r="D102" s="164">
        <v>42400</v>
      </c>
      <c r="E102" s="133">
        <v>0</v>
      </c>
      <c r="F102" s="118">
        <f>[6]Input!D110</f>
        <v>4798.7900000000009</v>
      </c>
      <c r="H102" s="128"/>
      <c r="I102" s="66"/>
      <c r="J102" s="171"/>
    </row>
    <row r="103" spans="2:96" hidden="1" outlineLevel="1" x14ac:dyDescent="0.2">
      <c r="B103" s="109"/>
      <c r="C103" s="163">
        <f t="shared" si="5"/>
        <v>2016</v>
      </c>
      <c r="D103" s="164">
        <v>42429</v>
      </c>
      <c r="E103" s="133">
        <v>0</v>
      </c>
      <c r="F103" s="118">
        <f>[6]Input!D111</f>
        <v>4212.7</v>
      </c>
      <c r="H103" s="128"/>
      <c r="I103" s="66"/>
      <c r="J103" s="171"/>
    </row>
    <row r="104" spans="2:96" hidden="1" outlineLevel="1" x14ac:dyDescent="0.2">
      <c r="B104" s="109"/>
      <c r="C104" s="163">
        <f t="shared" si="5"/>
        <v>2016</v>
      </c>
      <c r="D104" s="164">
        <v>42460</v>
      </c>
      <c r="E104" s="133">
        <v>0</v>
      </c>
      <c r="F104" s="118">
        <f>[6]Input!D112</f>
        <v>5675.34</v>
      </c>
      <c r="H104" s="128"/>
      <c r="I104" s="66"/>
      <c r="J104" s="171"/>
    </row>
    <row r="105" spans="2:96" hidden="1" outlineLevel="1" x14ac:dyDescent="0.2">
      <c r="C105" s="163">
        <f t="shared" si="5"/>
        <v>2016</v>
      </c>
      <c r="D105" s="164">
        <v>42490</v>
      </c>
      <c r="E105" s="133">
        <v>0</v>
      </c>
      <c r="F105" s="118">
        <f>[6]Input!D113</f>
        <v>5675.66</v>
      </c>
      <c r="H105" s="128"/>
      <c r="I105" s="66"/>
    </row>
    <row r="106" spans="2:96" hidden="1" outlineLevel="1" x14ac:dyDescent="0.2">
      <c r="C106" s="163">
        <f t="shared" si="5"/>
        <v>2016</v>
      </c>
      <c r="D106" s="164">
        <v>42521</v>
      </c>
      <c r="E106" s="133">
        <v>0</v>
      </c>
      <c r="F106" s="118">
        <f>[6]Input!D114</f>
        <v>6069.3899999999994</v>
      </c>
      <c r="H106" s="128"/>
      <c r="I106" s="66"/>
      <c r="CR106" s="120"/>
    </row>
    <row r="107" spans="2:96" hidden="1" outlineLevel="1" x14ac:dyDescent="0.2">
      <c r="C107" s="163">
        <f t="shared" si="5"/>
        <v>2016</v>
      </c>
      <c r="D107" s="164">
        <v>42551</v>
      </c>
      <c r="E107" s="133">
        <v>0</v>
      </c>
      <c r="F107" s="118">
        <f>[6]Input!D115</f>
        <v>7683.9800000000005</v>
      </c>
      <c r="H107" s="128"/>
      <c r="I107" s="66"/>
      <c r="CR107" s="9"/>
    </row>
    <row r="108" spans="2:96" hidden="1" outlineLevel="1" x14ac:dyDescent="0.2">
      <c r="C108" s="163">
        <f t="shared" si="5"/>
        <v>2016</v>
      </c>
      <c r="D108" s="164">
        <v>42582</v>
      </c>
      <c r="E108" s="133">
        <v>0</v>
      </c>
      <c r="F108" s="118">
        <f>[6]Input!D116</f>
        <v>4518.72</v>
      </c>
      <c r="H108" s="128"/>
      <c r="I108" s="66"/>
    </row>
    <row r="109" spans="2:96" hidden="1" outlineLevel="1" x14ac:dyDescent="0.2">
      <c r="C109" s="163">
        <f t="shared" si="5"/>
        <v>2016</v>
      </c>
      <c r="D109" s="164">
        <v>42613</v>
      </c>
      <c r="E109" s="133">
        <v>0</v>
      </c>
      <c r="F109" s="118">
        <f>[6]Input!D117</f>
        <v>5311.7300000000005</v>
      </c>
      <c r="H109" s="128"/>
      <c r="I109" s="66"/>
    </row>
    <row r="110" spans="2:96" hidden="1" outlineLevel="1" x14ac:dyDescent="0.2">
      <c r="C110" s="163">
        <f t="shared" si="5"/>
        <v>2016</v>
      </c>
      <c r="D110" s="164">
        <v>42643</v>
      </c>
      <c r="E110" s="133">
        <v>0</v>
      </c>
      <c r="F110" s="118">
        <f>[6]Input!D118</f>
        <v>5039.07</v>
      </c>
      <c r="H110" s="128"/>
      <c r="I110" s="66"/>
    </row>
    <row r="111" spans="2:96" hidden="1" outlineLevel="1" x14ac:dyDescent="0.2">
      <c r="C111" s="163">
        <f t="shared" si="5"/>
        <v>2016</v>
      </c>
      <c r="D111" s="164">
        <v>42674</v>
      </c>
      <c r="E111" s="133">
        <v>0</v>
      </c>
      <c r="F111" s="118">
        <f>[6]Input!D119</f>
        <v>4703.33</v>
      </c>
      <c r="H111" s="128"/>
      <c r="I111" s="66"/>
    </row>
    <row r="112" spans="2:96" hidden="1" outlineLevel="1" x14ac:dyDescent="0.2">
      <c r="C112" s="163">
        <f t="shared" si="5"/>
        <v>2016</v>
      </c>
      <c r="D112" s="164">
        <v>42704</v>
      </c>
      <c r="E112" s="133">
        <v>0</v>
      </c>
      <c r="F112" s="118">
        <f>[6]Input!D120</f>
        <v>4352.2299999999996</v>
      </c>
      <c r="H112" s="128"/>
      <c r="I112" s="66"/>
    </row>
    <row r="113" spans="3:9" hidden="1" outlineLevel="1" x14ac:dyDescent="0.2">
      <c r="C113" s="163">
        <f t="shared" si="5"/>
        <v>2016</v>
      </c>
      <c r="D113" s="164">
        <v>42735</v>
      </c>
      <c r="E113" s="133">
        <v>0</v>
      </c>
      <c r="F113" s="118">
        <f>[6]Input!D121</f>
        <v>4185.3100000000004</v>
      </c>
      <c r="H113" s="128"/>
      <c r="I113" s="66"/>
    </row>
    <row r="114" spans="3:9" hidden="1" outlineLevel="1" x14ac:dyDescent="0.2">
      <c r="C114" s="163">
        <f t="shared" si="5"/>
        <v>2017</v>
      </c>
      <c r="D114" s="164">
        <v>42766</v>
      </c>
      <c r="E114" s="133">
        <v>0</v>
      </c>
      <c r="F114" s="118">
        <f>[6]Input!D122</f>
        <v>4014.11</v>
      </c>
      <c r="H114" s="128"/>
      <c r="I114" s="66"/>
    </row>
    <row r="115" spans="3:9" hidden="1" outlineLevel="1" x14ac:dyDescent="0.2">
      <c r="C115" s="163">
        <f t="shared" si="5"/>
        <v>2017</v>
      </c>
      <c r="D115" s="164">
        <v>42794</v>
      </c>
      <c r="E115" s="133">
        <v>0</v>
      </c>
      <c r="F115" s="118">
        <f>[6]Input!D123</f>
        <v>4032.92</v>
      </c>
      <c r="H115" s="128"/>
      <c r="I115" s="66"/>
    </row>
    <row r="116" spans="3:9" hidden="1" outlineLevel="1" x14ac:dyDescent="0.2">
      <c r="C116" s="163">
        <f t="shared" si="5"/>
        <v>2017</v>
      </c>
      <c r="D116" s="164">
        <v>42825</v>
      </c>
      <c r="E116" s="133">
        <v>0</v>
      </c>
      <c r="F116" s="118">
        <f>[6]Input!D124</f>
        <v>3743.94</v>
      </c>
      <c r="H116" s="128"/>
      <c r="I116" s="66"/>
    </row>
    <row r="117" spans="3:9" hidden="1" outlineLevel="1" x14ac:dyDescent="0.2">
      <c r="C117" s="163">
        <f t="shared" si="5"/>
        <v>2017</v>
      </c>
      <c r="D117" s="164">
        <v>42855</v>
      </c>
      <c r="E117" s="133">
        <v>0</v>
      </c>
      <c r="F117" s="118">
        <f>[6]Input!D125</f>
        <v>4332.9399999999996</v>
      </c>
      <c r="H117" s="128"/>
      <c r="I117" s="66"/>
    </row>
    <row r="118" spans="3:9" hidden="1" outlineLevel="1" x14ac:dyDescent="0.2">
      <c r="C118" s="163">
        <f t="shared" si="5"/>
        <v>2017</v>
      </c>
      <c r="D118" s="164">
        <v>42886</v>
      </c>
      <c r="E118" s="133">
        <v>0</v>
      </c>
      <c r="F118" s="118">
        <f>[6]Input!D126</f>
        <v>5084.88</v>
      </c>
      <c r="H118" s="128"/>
      <c r="I118" s="66"/>
    </row>
    <row r="119" spans="3:9" hidden="1" outlineLevel="1" x14ac:dyDescent="0.2">
      <c r="C119" s="163">
        <f t="shared" si="5"/>
        <v>2017</v>
      </c>
      <c r="D119" s="164">
        <v>42916</v>
      </c>
      <c r="E119" s="133">
        <v>0</v>
      </c>
      <c r="F119" s="118">
        <f>[6]Input!D127</f>
        <v>4572.5200000000004</v>
      </c>
      <c r="H119" s="128"/>
      <c r="I119" s="66"/>
    </row>
    <row r="120" spans="3:9" hidden="1" outlineLevel="1" x14ac:dyDescent="0.2">
      <c r="C120" s="163">
        <f t="shared" si="5"/>
        <v>2017</v>
      </c>
      <c r="D120" s="164">
        <v>42947</v>
      </c>
      <c r="E120" s="133">
        <v>0</v>
      </c>
      <c r="F120" s="118">
        <f>[6]Input!D128</f>
        <v>10372.92</v>
      </c>
      <c r="H120" s="128"/>
      <c r="I120" s="66"/>
    </row>
    <row r="121" spans="3:9" hidden="1" outlineLevel="1" x14ac:dyDescent="0.2">
      <c r="C121" s="163">
        <f t="shared" si="5"/>
        <v>2017</v>
      </c>
      <c r="D121" s="164">
        <v>42978</v>
      </c>
      <c r="E121" s="133">
        <v>0</v>
      </c>
      <c r="F121" s="118">
        <f>[6]Input!D129</f>
        <v>7978.65</v>
      </c>
      <c r="H121" s="128"/>
      <c r="I121" s="66"/>
    </row>
    <row r="122" spans="3:9" collapsed="1" x14ac:dyDescent="0.2">
      <c r="C122" s="163">
        <f t="shared" si="5"/>
        <v>2017</v>
      </c>
      <c r="D122" s="164">
        <v>43008</v>
      </c>
      <c r="E122" s="133">
        <v>0</v>
      </c>
      <c r="F122" s="118">
        <f>[6]Input!D130</f>
        <v>5854.95</v>
      </c>
      <c r="H122" s="128"/>
      <c r="I122" s="66"/>
    </row>
    <row r="123" spans="3:9" x14ac:dyDescent="0.2">
      <c r="C123" s="163">
        <f t="shared" si="5"/>
        <v>2017</v>
      </c>
      <c r="D123" s="164">
        <v>43039</v>
      </c>
      <c r="E123" s="133">
        <v>0</v>
      </c>
      <c r="F123" s="118">
        <f>[6]Input!D131</f>
        <v>9122.99</v>
      </c>
      <c r="H123" s="128"/>
      <c r="I123" s="66"/>
    </row>
    <row r="124" spans="3:9" x14ac:dyDescent="0.2">
      <c r="C124" s="163">
        <f t="shared" si="5"/>
        <v>2017</v>
      </c>
      <c r="D124" s="164">
        <v>43069</v>
      </c>
      <c r="E124" s="133">
        <v>0</v>
      </c>
      <c r="F124" s="118">
        <f>[6]Input!D132</f>
        <v>6869.77</v>
      </c>
      <c r="H124" s="128"/>
      <c r="I124" s="66"/>
    </row>
    <row r="125" spans="3:9" x14ac:dyDescent="0.2">
      <c r="C125" s="163">
        <f t="shared" si="5"/>
        <v>2017</v>
      </c>
      <c r="D125" s="164">
        <v>43100</v>
      </c>
      <c r="E125" s="133">
        <v>0</v>
      </c>
      <c r="F125" s="118">
        <f>[6]Input!D133</f>
        <v>7218.4</v>
      </c>
      <c r="H125" s="128"/>
      <c r="I125" s="66"/>
    </row>
    <row r="126" spans="3:9" x14ac:dyDescent="0.2">
      <c r="C126" s="163">
        <f t="shared" si="5"/>
        <v>2018</v>
      </c>
      <c r="D126" s="164">
        <v>43131</v>
      </c>
      <c r="E126" s="133">
        <v>0</v>
      </c>
      <c r="F126" s="118">
        <f>[6]Input!D134</f>
        <v>7125.72</v>
      </c>
      <c r="H126" s="128"/>
      <c r="I126" s="66"/>
    </row>
    <row r="127" spans="3:9" x14ac:dyDescent="0.2">
      <c r="C127" s="163">
        <f t="shared" si="5"/>
        <v>2018</v>
      </c>
      <c r="D127" s="164">
        <v>43159</v>
      </c>
      <c r="E127" s="133">
        <v>0</v>
      </c>
      <c r="F127" s="118">
        <f>[6]Input!D135</f>
        <v>6379.21</v>
      </c>
      <c r="H127" s="128"/>
      <c r="I127" s="66"/>
    </row>
    <row r="128" spans="3:9" x14ac:dyDescent="0.2">
      <c r="C128" s="163">
        <f t="shared" si="5"/>
        <v>2018</v>
      </c>
      <c r="D128" s="164">
        <v>43190</v>
      </c>
      <c r="E128" s="133">
        <v>0</v>
      </c>
      <c r="F128" s="118">
        <f>[6]Input!D136</f>
        <v>8094.79</v>
      </c>
      <c r="H128" s="128"/>
      <c r="I128" s="66"/>
    </row>
    <row r="129" spans="3:9" x14ac:dyDescent="0.2">
      <c r="C129">
        <f t="shared" si="5"/>
        <v>2018</v>
      </c>
      <c r="D129" s="70">
        <v>43220</v>
      </c>
      <c r="E129" s="124">
        <v>0</v>
      </c>
      <c r="F129" s="124">
        <f>'[9]MCM-SLI-2'!J13</f>
        <v>7152.0095359999996</v>
      </c>
      <c r="H129" s="128"/>
      <c r="I129" s="66"/>
    </row>
    <row r="130" spans="3:9" x14ac:dyDescent="0.2">
      <c r="C130">
        <f t="shared" si="5"/>
        <v>2018</v>
      </c>
      <c r="D130" s="70">
        <v>43251</v>
      </c>
      <c r="E130" s="124">
        <v>0</v>
      </c>
      <c r="F130" s="124">
        <f>'[9]MCM-SLI-2'!J14</f>
        <v>7152.0095359999996</v>
      </c>
      <c r="H130" s="128"/>
      <c r="I130" s="66"/>
    </row>
    <row r="131" spans="3:9" x14ac:dyDescent="0.2">
      <c r="C131">
        <f t="shared" si="5"/>
        <v>2018</v>
      </c>
      <c r="D131" s="70">
        <v>43281</v>
      </c>
      <c r="E131" s="124">
        <v>0</v>
      </c>
      <c r="F131" s="124">
        <f>'[9]MCM-SLI-2'!J15</f>
        <v>7152.0095359999996</v>
      </c>
      <c r="H131" s="128"/>
      <c r="I131" s="66"/>
    </row>
    <row r="132" spans="3:9" x14ac:dyDescent="0.2">
      <c r="C132">
        <f t="shared" si="5"/>
        <v>2018</v>
      </c>
      <c r="D132" s="70">
        <v>43312</v>
      </c>
      <c r="E132" s="124">
        <v>0</v>
      </c>
      <c r="F132" s="124">
        <f>'[9]MCM-SLI-2'!J16</f>
        <v>7152.0095359999996</v>
      </c>
      <c r="H132" s="128"/>
      <c r="I132" s="66"/>
    </row>
    <row r="133" spans="3:9" x14ac:dyDescent="0.2">
      <c r="C133">
        <f t="shared" si="5"/>
        <v>2018</v>
      </c>
      <c r="D133" s="70">
        <v>43343</v>
      </c>
      <c r="E133" s="124">
        <v>0</v>
      </c>
      <c r="F133" s="124">
        <f>'[9]MCM-SLI-2'!J17</f>
        <v>7152.0095359999996</v>
      </c>
      <c r="H133" s="128"/>
      <c r="I133" s="66"/>
    </row>
    <row r="134" spans="3:9" x14ac:dyDescent="0.2">
      <c r="C134">
        <f t="shared" si="5"/>
        <v>2018</v>
      </c>
      <c r="D134" s="70">
        <v>43373</v>
      </c>
      <c r="E134" s="124">
        <v>0</v>
      </c>
      <c r="F134" s="124">
        <f>'[9]MCM-SLI-2'!J18</f>
        <v>7152.0095359999996</v>
      </c>
      <c r="H134" s="128"/>
      <c r="I134" s="66"/>
    </row>
    <row r="135" spans="3:9" x14ac:dyDescent="0.2">
      <c r="C135">
        <f t="shared" si="5"/>
        <v>2018</v>
      </c>
      <c r="D135" s="70">
        <v>43404</v>
      </c>
      <c r="E135" s="124">
        <v>0</v>
      </c>
      <c r="F135" s="124">
        <f>'[9]MCM-SLI-2'!J19</f>
        <v>7152.0095359999996</v>
      </c>
      <c r="H135" s="128"/>
      <c r="I135" s="66"/>
    </row>
    <row r="136" spans="3:9" x14ac:dyDescent="0.2">
      <c r="C136">
        <f t="shared" si="5"/>
        <v>2018</v>
      </c>
      <c r="D136" s="70">
        <v>43434</v>
      </c>
      <c r="E136" s="124">
        <v>0</v>
      </c>
      <c r="F136" s="124">
        <f>'[9]MCM-SLI-2'!J20</f>
        <v>7152.0095359999996</v>
      </c>
      <c r="H136" s="128"/>
      <c r="I136" s="66"/>
    </row>
    <row r="137" spans="3:9" x14ac:dyDescent="0.2">
      <c r="C137">
        <f t="shared" si="5"/>
        <v>2018</v>
      </c>
      <c r="D137" s="70">
        <v>43465</v>
      </c>
      <c r="E137" s="124">
        <v>0</v>
      </c>
      <c r="F137" s="124">
        <f>'[9]MCM-SLI-2'!J21</f>
        <v>7008.3335359999992</v>
      </c>
      <c r="H137" s="128"/>
      <c r="I137" s="66"/>
    </row>
    <row r="138" spans="3:9" x14ac:dyDescent="0.2">
      <c r="C138">
        <f t="shared" si="5"/>
        <v>2019</v>
      </c>
      <c r="D138" s="70">
        <v>43496</v>
      </c>
      <c r="E138" s="124">
        <v>0</v>
      </c>
      <c r="F138" s="124">
        <f>'[9]MCM-SLI-2'!J22</f>
        <v>7337.9478682661293</v>
      </c>
      <c r="H138" s="128"/>
      <c r="I138" s="66"/>
    </row>
    <row r="139" spans="3:9" x14ac:dyDescent="0.2">
      <c r="C139">
        <f t="shared" si="5"/>
        <v>2019</v>
      </c>
      <c r="D139" s="70">
        <v>43524</v>
      </c>
      <c r="E139" s="124">
        <v>0</v>
      </c>
      <c r="F139" s="124">
        <f>'[9]MCM-SLI-2'!J23</f>
        <v>7337.9478682661293</v>
      </c>
      <c r="H139" s="128"/>
      <c r="I139" s="66"/>
    </row>
    <row r="140" spans="3:9" x14ac:dyDescent="0.2">
      <c r="C140">
        <f t="shared" si="5"/>
        <v>2019</v>
      </c>
      <c r="D140" s="70">
        <v>43555</v>
      </c>
      <c r="E140" s="124">
        <v>0</v>
      </c>
      <c r="F140" s="124">
        <f>'[9]MCM-SLI-2'!J24</f>
        <v>7337.9478682661293</v>
      </c>
      <c r="H140" s="128"/>
      <c r="I140" s="66"/>
    </row>
    <row r="141" spans="3:9" x14ac:dyDescent="0.2">
      <c r="C141">
        <f t="shared" si="5"/>
        <v>2019</v>
      </c>
      <c r="D141" s="70">
        <v>43585</v>
      </c>
      <c r="E141" s="124">
        <v>0</v>
      </c>
      <c r="F141" s="124">
        <f>'[9]MCM-SLI-2'!J25</f>
        <v>7337.9478682661293</v>
      </c>
      <c r="H141" s="128"/>
      <c r="I141" s="66"/>
    </row>
    <row r="142" spans="3:9" x14ac:dyDescent="0.2">
      <c r="C142">
        <f t="shared" si="5"/>
        <v>2019</v>
      </c>
      <c r="D142" s="70">
        <v>43616</v>
      </c>
      <c r="E142" s="124">
        <v>0</v>
      </c>
      <c r="F142" s="124">
        <f>'[9]MCM-SLI-2'!J26</f>
        <v>7337.9478682661293</v>
      </c>
      <c r="H142" s="128"/>
      <c r="I142" s="66"/>
    </row>
    <row r="143" spans="3:9" x14ac:dyDescent="0.2">
      <c r="C143">
        <f t="shared" si="5"/>
        <v>2019</v>
      </c>
      <c r="D143" s="70">
        <v>43646</v>
      </c>
      <c r="E143" s="124">
        <v>0</v>
      </c>
      <c r="F143" s="124">
        <f>'[9]MCM-SLI-2'!J27</f>
        <v>7337.9478682661293</v>
      </c>
      <c r="H143" s="128"/>
      <c r="I143" s="66"/>
    </row>
    <row r="144" spans="3:9" x14ac:dyDescent="0.2">
      <c r="C144">
        <f t="shared" si="5"/>
        <v>2019</v>
      </c>
      <c r="D144" s="70">
        <v>43677</v>
      </c>
      <c r="E144" s="124">
        <v>0</v>
      </c>
      <c r="F144" s="124">
        <f>'[9]MCM-SLI-2'!J28</f>
        <v>7337.9478682661293</v>
      </c>
      <c r="H144" s="128"/>
      <c r="I144" s="66"/>
    </row>
    <row r="145" spans="3:9" x14ac:dyDescent="0.2">
      <c r="C145">
        <f t="shared" si="5"/>
        <v>2019</v>
      </c>
      <c r="D145" s="70">
        <v>43708</v>
      </c>
      <c r="E145" s="124">
        <v>0</v>
      </c>
      <c r="F145" s="124">
        <f>'[9]MCM-SLI-2'!J29</f>
        <v>7337.9478682661293</v>
      </c>
      <c r="H145" s="128"/>
      <c r="I145" s="66"/>
    </row>
    <row r="146" spans="3:9" x14ac:dyDescent="0.2">
      <c r="C146">
        <f t="shared" si="5"/>
        <v>2019</v>
      </c>
      <c r="D146" s="70">
        <v>43738</v>
      </c>
      <c r="E146" s="124">
        <v>0</v>
      </c>
      <c r="F146" s="124">
        <f>'[9]MCM-SLI-2'!J30</f>
        <v>7337.9478682661293</v>
      </c>
      <c r="H146" s="128"/>
      <c r="I146" s="66"/>
    </row>
    <row r="147" spans="3:9" hidden="1" outlineLevel="1" x14ac:dyDescent="0.2">
      <c r="C147">
        <f t="shared" si="5"/>
        <v>2019</v>
      </c>
      <c r="D147" s="70">
        <v>43769</v>
      </c>
      <c r="E147" s="124">
        <v>0</v>
      </c>
      <c r="F147" s="27">
        <f>VLOOKUP(G147,'[9]MCM-SLI-2'!$B$32:$I$45,8,FALSE)/12</f>
        <v>6708.833333333333</v>
      </c>
      <c r="G147" t="str">
        <f t="shared" ref="G147:G175" si="6">IF(MONTH(D147)=10,"Oct"&amp;RIGHT(YEAR(D147),2)&amp;"-"&amp;"Sep"&amp;RIGHT(YEAR(D147)+1,2),G146)</f>
        <v>Oct19-Sep20</v>
      </c>
      <c r="H147" s="128"/>
      <c r="I147" s="66"/>
    </row>
    <row r="148" spans="3:9" hidden="1" outlineLevel="1" x14ac:dyDescent="0.2">
      <c r="C148">
        <f t="shared" si="5"/>
        <v>2019</v>
      </c>
      <c r="D148" s="70">
        <v>43799</v>
      </c>
      <c r="E148" s="124">
        <v>0</v>
      </c>
      <c r="F148" s="27">
        <f>VLOOKUP(G148,'[9]MCM-SLI-2'!$B$32:$I$45,8,FALSE)/12</f>
        <v>6708.833333333333</v>
      </c>
      <c r="G148" t="str">
        <f t="shared" si="6"/>
        <v>Oct19-Sep20</v>
      </c>
      <c r="H148" s="128"/>
      <c r="I148" s="66"/>
    </row>
    <row r="149" spans="3:9" hidden="1" outlineLevel="1" x14ac:dyDescent="0.2">
      <c r="C149">
        <f t="shared" si="5"/>
        <v>2019</v>
      </c>
      <c r="D149" s="70">
        <v>43830</v>
      </c>
      <c r="E149" s="124">
        <v>0</v>
      </c>
      <c r="F149" s="27">
        <f>VLOOKUP(G149,'[9]MCM-SLI-2'!$B$32:$I$45,8,FALSE)/12</f>
        <v>6708.833333333333</v>
      </c>
      <c r="G149" t="str">
        <f t="shared" si="6"/>
        <v>Oct19-Sep20</v>
      </c>
      <c r="H149" s="128"/>
      <c r="I149" s="66"/>
    </row>
    <row r="150" spans="3:9" hidden="1" outlineLevel="1" x14ac:dyDescent="0.2">
      <c r="C150">
        <f t="shared" si="5"/>
        <v>2020</v>
      </c>
      <c r="D150" s="70">
        <v>43861</v>
      </c>
      <c r="E150" s="124">
        <v>0</v>
      </c>
      <c r="F150" s="27">
        <f>VLOOKUP(G150,'[9]MCM-SLI-2'!$B$32:$I$45,8,FALSE)/12</f>
        <v>6708.833333333333</v>
      </c>
      <c r="G150" t="str">
        <f t="shared" si="6"/>
        <v>Oct19-Sep20</v>
      </c>
      <c r="H150" s="128"/>
      <c r="I150" s="66"/>
    </row>
    <row r="151" spans="3:9" hidden="1" outlineLevel="1" x14ac:dyDescent="0.2">
      <c r="C151">
        <f t="shared" si="5"/>
        <v>2020</v>
      </c>
      <c r="D151" s="70">
        <v>43890</v>
      </c>
      <c r="E151" s="124">
        <v>0</v>
      </c>
      <c r="F151" s="27">
        <f>VLOOKUP(G151,'[9]MCM-SLI-2'!$B$32:$I$45,8,FALSE)/12</f>
        <v>6708.833333333333</v>
      </c>
      <c r="G151" t="str">
        <f t="shared" si="6"/>
        <v>Oct19-Sep20</v>
      </c>
      <c r="H151" s="128"/>
      <c r="I151" s="66"/>
    </row>
    <row r="152" spans="3:9" hidden="1" outlineLevel="1" x14ac:dyDescent="0.2">
      <c r="C152">
        <f t="shared" si="5"/>
        <v>2020</v>
      </c>
      <c r="D152" s="70">
        <v>43921</v>
      </c>
      <c r="E152" s="124">
        <v>0</v>
      </c>
      <c r="F152" s="27">
        <f>VLOOKUP(G152,'[9]MCM-SLI-2'!$B$32:$I$45,8,FALSE)/12</f>
        <v>6708.833333333333</v>
      </c>
      <c r="G152" t="str">
        <f t="shared" si="6"/>
        <v>Oct19-Sep20</v>
      </c>
      <c r="H152" s="128"/>
      <c r="I152" s="66"/>
    </row>
    <row r="153" spans="3:9" hidden="1" outlineLevel="1" x14ac:dyDescent="0.2">
      <c r="C153">
        <f t="shared" si="5"/>
        <v>2020</v>
      </c>
      <c r="D153" s="70">
        <v>43951</v>
      </c>
      <c r="E153" s="124">
        <v>0</v>
      </c>
      <c r="F153" s="27">
        <f>VLOOKUP(G153,'[9]MCM-SLI-2'!$B$32:$I$45,8,FALSE)/12</f>
        <v>6708.833333333333</v>
      </c>
      <c r="G153" t="str">
        <f t="shared" si="6"/>
        <v>Oct19-Sep20</v>
      </c>
      <c r="H153" s="128"/>
      <c r="I153" s="66"/>
    </row>
    <row r="154" spans="3:9" hidden="1" outlineLevel="1" x14ac:dyDescent="0.2">
      <c r="C154">
        <f t="shared" si="5"/>
        <v>2020</v>
      </c>
      <c r="D154" s="70">
        <v>43982</v>
      </c>
      <c r="E154" s="124">
        <v>0</v>
      </c>
      <c r="F154" s="27">
        <f>VLOOKUP(G154,'[9]MCM-SLI-2'!$B$32:$I$45,8,FALSE)/12</f>
        <v>6708.833333333333</v>
      </c>
      <c r="G154" t="str">
        <f t="shared" si="6"/>
        <v>Oct19-Sep20</v>
      </c>
      <c r="H154" s="128"/>
      <c r="I154" s="66"/>
    </row>
    <row r="155" spans="3:9" hidden="1" outlineLevel="1" x14ac:dyDescent="0.2">
      <c r="C155">
        <f t="shared" si="5"/>
        <v>2020</v>
      </c>
      <c r="D155" s="70">
        <v>44012</v>
      </c>
      <c r="E155" s="124">
        <v>0</v>
      </c>
      <c r="F155" s="27">
        <f>VLOOKUP(G155,'[9]MCM-SLI-2'!$B$32:$I$45,8,FALSE)/12</f>
        <v>6708.833333333333</v>
      </c>
      <c r="G155" t="str">
        <f t="shared" si="6"/>
        <v>Oct19-Sep20</v>
      </c>
      <c r="H155" s="128"/>
      <c r="I155" s="66"/>
    </row>
    <row r="156" spans="3:9" hidden="1" outlineLevel="1" x14ac:dyDescent="0.2">
      <c r="C156">
        <f t="shared" si="5"/>
        <v>2020</v>
      </c>
      <c r="D156" s="70">
        <v>44043</v>
      </c>
      <c r="E156" s="124">
        <v>0</v>
      </c>
      <c r="F156" s="27">
        <f>VLOOKUP(G156,'[9]MCM-SLI-2'!$B$32:$I$45,8,FALSE)/12</f>
        <v>6708.833333333333</v>
      </c>
      <c r="G156" t="str">
        <f t="shared" si="6"/>
        <v>Oct19-Sep20</v>
      </c>
      <c r="H156" s="128"/>
      <c r="I156" s="66"/>
    </row>
    <row r="157" spans="3:9" hidden="1" outlineLevel="1" x14ac:dyDescent="0.2">
      <c r="C157">
        <f t="shared" ref="C157:C220" si="7">YEAR(D157)</f>
        <v>2020</v>
      </c>
      <c r="D157" s="70">
        <v>44074</v>
      </c>
      <c r="E157" s="124">
        <v>0</v>
      </c>
      <c r="F157" s="27">
        <f>VLOOKUP(G157,'[9]MCM-SLI-2'!$B$32:$I$45,8,FALSE)/12</f>
        <v>6708.833333333333</v>
      </c>
      <c r="G157" t="str">
        <f t="shared" si="6"/>
        <v>Oct19-Sep20</v>
      </c>
      <c r="H157" s="128"/>
      <c r="I157" s="66"/>
    </row>
    <row r="158" spans="3:9" hidden="1" outlineLevel="1" x14ac:dyDescent="0.2">
      <c r="C158">
        <f t="shared" si="7"/>
        <v>2020</v>
      </c>
      <c r="D158" s="70">
        <v>44104</v>
      </c>
      <c r="E158" s="124">
        <v>0</v>
      </c>
      <c r="F158" s="27">
        <f>VLOOKUP(G158,'[9]MCM-SLI-2'!$B$32:$I$45,8,FALSE)/12</f>
        <v>6708.833333333333</v>
      </c>
      <c r="G158" t="str">
        <f t="shared" si="6"/>
        <v>Oct19-Sep20</v>
      </c>
      <c r="H158" s="128"/>
      <c r="I158" s="66"/>
    </row>
    <row r="159" spans="3:9" hidden="1" outlineLevel="1" x14ac:dyDescent="0.2">
      <c r="C159">
        <f t="shared" si="7"/>
        <v>2020</v>
      </c>
      <c r="D159" s="70">
        <v>44135</v>
      </c>
      <c r="E159" s="124">
        <v>0</v>
      </c>
      <c r="F159" s="27">
        <f>VLOOKUP(G159,'[9]MCM-SLI-2'!$B$32:$I$45,8,FALSE)/12</f>
        <v>5872.3422794993821</v>
      </c>
      <c r="G159" t="str">
        <f t="shared" si="6"/>
        <v>Oct20-Sep21</v>
      </c>
      <c r="H159" s="128"/>
      <c r="I159" s="66"/>
    </row>
    <row r="160" spans="3:9" hidden="1" outlineLevel="1" x14ac:dyDescent="0.2">
      <c r="C160">
        <f t="shared" si="7"/>
        <v>2020</v>
      </c>
      <c r="D160" s="70">
        <v>44165</v>
      </c>
      <c r="E160" s="124">
        <v>0</v>
      </c>
      <c r="F160" s="27">
        <f>VLOOKUP(G160,'[9]MCM-SLI-2'!$B$32:$I$45,8,FALSE)/12</f>
        <v>5872.3422794993821</v>
      </c>
      <c r="G160" t="str">
        <f t="shared" si="6"/>
        <v>Oct20-Sep21</v>
      </c>
      <c r="H160" s="128"/>
      <c r="I160" s="66"/>
    </row>
    <row r="161" spans="3:9" hidden="1" outlineLevel="1" x14ac:dyDescent="0.2">
      <c r="C161">
        <f t="shared" si="7"/>
        <v>2020</v>
      </c>
      <c r="D161" s="70">
        <v>44196</v>
      </c>
      <c r="E161" s="124">
        <v>0</v>
      </c>
      <c r="F161" s="27">
        <f>VLOOKUP(G161,'[9]MCM-SLI-2'!$B$32:$I$45,8,FALSE)/12</f>
        <v>5872.3422794993821</v>
      </c>
      <c r="G161" t="str">
        <f t="shared" si="6"/>
        <v>Oct20-Sep21</v>
      </c>
      <c r="H161" s="128"/>
      <c r="I161" s="66"/>
    </row>
    <row r="162" spans="3:9" hidden="1" outlineLevel="1" x14ac:dyDescent="0.2">
      <c r="C162">
        <f t="shared" si="7"/>
        <v>2021</v>
      </c>
      <c r="D162" s="70">
        <v>44227</v>
      </c>
      <c r="E162" s="124">
        <v>0</v>
      </c>
      <c r="F162" s="27">
        <f>VLOOKUP(G162,'[9]MCM-SLI-2'!$B$32:$I$45,8,FALSE)/12</f>
        <v>5872.3422794993821</v>
      </c>
      <c r="G162" t="str">
        <f t="shared" si="6"/>
        <v>Oct20-Sep21</v>
      </c>
      <c r="H162" s="128"/>
      <c r="I162" s="66"/>
    </row>
    <row r="163" spans="3:9" hidden="1" outlineLevel="1" x14ac:dyDescent="0.2">
      <c r="C163">
        <f t="shared" si="7"/>
        <v>2021</v>
      </c>
      <c r="D163" s="70">
        <v>44255</v>
      </c>
      <c r="E163" s="124">
        <v>0</v>
      </c>
      <c r="F163" s="27">
        <f>VLOOKUP(G163,'[9]MCM-SLI-2'!$B$32:$I$45,8,FALSE)/12</f>
        <v>5872.3422794993821</v>
      </c>
      <c r="G163" t="str">
        <f t="shared" si="6"/>
        <v>Oct20-Sep21</v>
      </c>
      <c r="H163" s="128"/>
      <c r="I163" s="66"/>
    </row>
    <row r="164" spans="3:9" hidden="1" outlineLevel="1" x14ac:dyDescent="0.2">
      <c r="C164">
        <f t="shared" si="7"/>
        <v>2021</v>
      </c>
      <c r="D164" s="70">
        <v>44286</v>
      </c>
      <c r="E164" s="124">
        <v>0</v>
      </c>
      <c r="F164" s="27">
        <f>VLOOKUP(G164,'[9]MCM-SLI-2'!$B$32:$I$45,8,FALSE)/12</f>
        <v>5872.3422794993821</v>
      </c>
      <c r="G164" t="str">
        <f t="shared" si="6"/>
        <v>Oct20-Sep21</v>
      </c>
      <c r="H164" s="128"/>
      <c r="I164" s="66"/>
    </row>
    <row r="165" spans="3:9" hidden="1" outlineLevel="1" x14ac:dyDescent="0.2">
      <c r="C165">
        <f t="shared" si="7"/>
        <v>2021</v>
      </c>
      <c r="D165" s="70">
        <v>44316</v>
      </c>
      <c r="E165" s="124">
        <v>0</v>
      </c>
      <c r="F165" s="27">
        <f>VLOOKUP(G165,'[9]MCM-SLI-2'!$B$32:$I$45,8,FALSE)/12</f>
        <v>5872.3422794993821</v>
      </c>
      <c r="G165" t="str">
        <f t="shared" si="6"/>
        <v>Oct20-Sep21</v>
      </c>
      <c r="H165" s="128"/>
      <c r="I165" s="66"/>
    </row>
    <row r="166" spans="3:9" hidden="1" outlineLevel="1" x14ac:dyDescent="0.2">
      <c r="C166">
        <f t="shared" si="7"/>
        <v>2021</v>
      </c>
      <c r="D166" s="70">
        <v>44347</v>
      </c>
      <c r="E166" s="124">
        <v>0</v>
      </c>
      <c r="F166" s="27">
        <f>VLOOKUP(G166,'[9]MCM-SLI-2'!$B$32:$I$45,8,FALSE)/12</f>
        <v>5872.3422794993821</v>
      </c>
      <c r="G166" t="str">
        <f t="shared" si="6"/>
        <v>Oct20-Sep21</v>
      </c>
      <c r="H166" s="128"/>
      <c r="I166" s="66"/>
    </row>
    <row r="167" spans="3:9" hidden="1" outlineLevel="1" x14ac:dyDescent="0.2">
      <c r="C167">
        <f t="shared" si="7"/>
        <v>2021</v>
      </c>
      <c r="D167" s="70">
        <v>44377</v>
      </c>
      <c r="E167" s="124">
        <v>0</v>
      </c>
      <c r="F167" s="27">
        <f>VLOOKUP(G167,'[9]MCM-SLI-2'!$B$32:$I$45,8,FALSE)/12</f>
        <v>5872.3422794993821</v>
      </c>
      <c r="G167" t="str">
        <f t="shared" si="6"/>
        <v>Oct20-Sep21</v>
      </c>
      <c r="H167" s="128"/>
      <c r="I167" s="66"/>
    </row>
    <row r="168" spans="3:9" hidden="1" outlineLevel="1" x14ac:dyDescent="0.2">
      <c r="C168">
        <f t="shared" si="7"/>
        <v>2021</v>
      </c>
      <c r="D168" s="70">
        <v>44408</v>
      </c>
      <c r="E168" s="124">
        <v>0</v>
      </c>
      <c r="F168" s="27">
        <f>VLOOKUP(G168,'[9]MCM-SLI-2'!$B$32:$I$45,8,FALSE)/12</f>
        <v>5872.3422794993821</v>
      </c>
      <c r="G168" t="str">
        <f t="shared" si="6"/>
        <v>Oct20-Sep21</v>
      </c>
      <c r="H168" s="128"/>
      <c r="I168" s="66"/>
    </row>
    <row r="169" spans="3:9" hidden="1" outlineLevel="1" x14ac:dyDescent="0.2">
      <c r="C169">
        <f t="shared" si="7"/>
        <v>2021</v>
      </c>
      <c r="D169" s="70">
        <v>44439</v>
      </c>
      <c r="E169" s="124">
        <v>0</v>
      </c>
      <c r="F169" s="27">
        <f>VLOOKUP(G169,'[9]MCM-SLI-2'!$B$32:$I$45,8,FALSE)/12</f>
        <v>5872.3422794993821</v>
      </c>
      <c r="G169" t="str">
        <f t="shared" si="6"/>
        <v>Oct20-Sep21</v>
      </c>
      <c r="H169" s="128"/>
      <c r="I169" s="66"/>
    </row>
    <row r="170" spans="3:9" hidden="1" outlineLevel="1" x14ac:dyDescent="0.2">
      <c r="C170">
        <f t="shared" si="7"/>
        <v>2021</v>
      </c>
      <c r="D170" s="70">
        <v>44469</v>
      </c>
      <c r="E170" s="124">
        <v>0</v>
      </c>
      <c r="F170" s="27">
        <f>VLOOKUP(G170,'[9]MCM-SLI-2'!$B$32:$I$45,8,FALSE)/12</f>
        <v>5872.3422794993821</v>
      </c>
      <c r="G170" t="str">
        <f t="shared" si="6"/>
        <v>Oct20-Sep21</v>
      </c>
      <c r="H170" s="128"/>
      <c r="I170" s="66"/>
    </row>
    <row r="171" spans="3:9" hidden="1" outlineLevel="1" x14ac:dyDescent="0.2">
      <c r="C171">
        <f t="shared" si="7"/>
        <v>2021</v>
      </c>
      <c r="D171" s="70">
        <v>44500</v>
      </c>
      <c r="E171" s="124">
        <v>0</v>
      </c>
      <c r="F171" s="27">
        <f>VLOOKUP(G171,'[9]MCM-SLI-2'!$B$32:$I$45,8,FALSE)/12</f>
        <v>5217.4042215559348</v>
      </c>
      <c r="G171" t="str">
        <f t="shared" si="6"/>
        <v>Oct21-Sep22</v>
      </c>
      <c r="H171" s="128"/>
      <c r="I171" s="66"/>
    </row>
    <row r="172" spans="3:9" hidden="1" outlineLevel="1" x14ac:dyDescent="0.2">
      <c r="C172">
        <f t="shared" si="7"/>
        <v>2021</v>
      </c>
      <c r="D172" s="70">
        <v>44530</v>
      </c>
      <c r="E172" s="124">
        <v>0</v>
      </c>
      <c r="F172" s="27">
        <f>VLOOKUP(G172,'[9]MCM-SLI-2'!$B$32:$I$45,8,FALSE)/12</f>
        <v>5217.4042215559348</v>
      </c>
      <c r="G172" t="str">
        <f t="shared" si="6"/>
        <v>Oct21-Sep22</v>
      </c>
      <c r="H172" s="128"/>
      <c r="I172" s="66"/>
    </row>
    <row r="173" spans="3:9" hidden="1" outlineLevel="1" x14ac:dyDescent="0.2">
      <c r="C173">
        <f t="shared" si="7"/>
        <v>2021</v>
      </c>
      <c r="D173" s="70">
        <v>44561</v>
      </c>
      <c r="E173" s="124">
        <v>0</v>
      </c>
      <c r="F173" s="27">
        <f>VLOOKUP(G173,'[9]MCM-SLI-2'!$B$32:$I$45,8,FALSE)/12</f>
        <v>5217.4042215559348</v>
      </c>
      <c r="G173" t="str">
        <f t="shared" si="6"/>
        <v>Oct21-Sep22</v>
      </c>
      <c r="H173" s="128"/>
      <c r="I173" s="66"/>
    </row>
    <row r="174" spans="3:9" hidden="1" outlineLevel="1" x14ac:dyDescent="0.2">
      <c r="C174">
        <f t="shared" si="7"/>
        <v>2022</v>
      </c>
      <c r="D174" s="70">
        <v>44592</v>
      </c>
      <c r="E174" s="124">
        <v>0</v>
      </c>
      <c r="F174" s="27">
        <f>VLOOKUP(G174,'[9]MCM-SLI-2'!$B$32:$I$45,8,FALSE)/12</f>
        <v>5217.4042215559348</v>
      </c>
      <c r="G174" t="str">
        <f t="shared" si="6"/>
        <v>Oct21-Sep22</v>
      </c>
      <c r="H174" s="128"/>
      <c r="I174" s="66"/>
    </row>
    <row r="175" spans="3:9" hidden="1" outlineLevel="1" x14ac:dyDescent="0.2">
      <c r="C175">
        <f t="shared" si="7"/>
        <v>2022</v>
      </c>
      <c r="D175" s="70">
        <v>44620</v>
      </c>
      <c r="E175" s="124">
        <v>0</v>
      </c>
      <c r="F175" s="27">
        <f>VLOOKUP(G175,'[9]MCM-SLI-2'!$B$32:$I$45,8,FALSE)/12</f>
        <v>5217.4042215559348</v>
      </c>
      <c r="G175" t="str">
        <f t="shared" si="6"/>
        <v>Oct21-Sep22</v>
      </c>
      <c r="H175" s="128"/>
      <c r="I175" s="66"/>
    </row>
    <row r="176" spans="3:9" hidden="1" outlineLevel="1" x14ac:dyDescent="0.2">
      <c r="C176">
        <f t="shared" si="7"/>
        <v>2022</v>
      </c>
      <c r="D176" s="70">
        <v>44651</v>
      </c>
      <c r="E176" s="124">
        <v>0</v>
      </c>
      <c r="F176" s="27">
        <f>VLOOKUP(G176,'[9]MCM-SLI-2'!$B$32:$I$45,8,FALSE)/12</f>
        <v>5217.4042215559348</v>
      </c>
      <c r="G176" t="str">
        <f t="shared" ref="G176:G229" si="8">IF(MONTH(D176)=10,"Oct"&amp;RIGHT(YEAR(D176),2)&amp;"-"&amp;"Sep"&amp;RIGHT(YEAR(D176)+1,2),G175)</f>
        <v>Oct21-Sep22</v>
      </c>
      <c r="H176" s="128"/>
      <c r="I176" s="66"/>
    </row>
    <row r="177" spans="3:9" hidden="1" outlineLevel="1" x14ac:dyDescent="0.2">
      <c r="C177">
        <f t="shared" si="7"/>
        <v>2022</v>
      </c>
      <c r="D177" s="70">
        <v>44681</v>
      </c>
      <c r="E177" s="124">
        <v>0</v>
      </c>
      <c r="F177" s="27">
        <f>VLOOKUP(G177,'[9]MCM-SLI-2'!$B$32:$I$45,8,FALSE)/12</f>
        <v>5217.4042215559348</v>
      </c>
      <c r="G177" t="str">
        <f t="shared" si="8"/>
        <v>Oct21-Sep22</v>
      </c>
      <c r="H177" s="128"/>
      <c r="I177" s="66"/>
    </row>
    <row r="178" spans="3:9" hidden="1" outlineLevel="1" x14ac:dyDescent="0.2">
      <c r="C178">
        <f t="shared" si="7"/>
        <v>2022</v>
      </c>
      <c r="D178" s="70">
        <v>44712</v>
      </c>
      <c r="E178" s="124">
        <v>0</v>
      </c>
      <c r="F178" s="27">
        <f>VLOOKUP(G178,'[9]MCM-SLI-2'!$B$32:$I$45,8,FALSE)/12</f>
        <v>5217.4042215559348</v>
      </c>
      <c r="G178" t="str">
        <f t="shared" si="8"/>
        <v>Oct21-Sep22</v>
      </c>
      <c r="H178" s="128"/>
      <c r="I178" s="66"/>
    </row>
    <row r="179" spans="3:9" hidden="1" outlineLevel="1" x14ac:dyDescent="0.2">
      <c r="C179">
        <f t="shared" si="7"/>
        <v>2022</v>
      </c>
      <c r="D179" s="70">
        <v>44742</v>
      </c>
      <c r="E179" s="124">
        <v>0</v>
      </c>
      <c r="F179" s="27">
        <f>VLOOKUP(G179,'[9]MCM-SLI-2'!$B$32:$I$45,8,FALSE)/12</f>
        <v>5217.4042215559348</v>
      </c>
      <c r="G179" t="str">
        <f t="shared" si="8"/>
        <v>Oct21-Sep22</v>
      </c>
      <c r="H179" s="128"/>
      <c r="I179" s="66"/>
    </row>
    <row r="180" spans="3:9" hidden="1" outlineLevel="1" x14ac:dyDescent="0.2">
      <c r="C180">
        <f t="shared" si="7"/>
        <v>2022</v>
      </c>
      <c r="D180" s="70">
        <v>44773</v>
      </c>
      <c r="E180" s="124">
        <v>0</v>
      </c>
      <c r="F180" s="27">
        <f>VLOOKUP(G180,'[9]MCM-SLI-2'!$B$32:$I$45,8,FALSE)/12</f>
        <v>5217.4042215559348</v>
      </c>
      <c r="G180" t="str">
        <f t="shared" si="8"/>
        <v>Oct21-Sep22</v>
      </c>
      <c r="H180" s="128"/>
      <c r="I180" s="66"/>
    </row>
    <row r="181" spans="3:9" hidden="1" outlineLevel="1" x14ac:dyDescent="0.2">
      <c r="C181">
        <f t="shared" si="7"/>
        <v>2022</v>
      </c>
      <c r="D181" s="70">
        <v>44804</v>
      </c>
      <c r="E181" s="124">
        <v>0</v>
      </c>
      <c r="F181" s="27">
        <f>VLOOKUP(G181,'[9]MCM-SLI-2'!$B$32:$I$45,8,FALSE)/12</f>
        <v>5217.4042215559348</v>
      </c>
      <c r="G181" t="str">
        <f t="shared" si="8"/>
        <v>Oct21-Sep22</v>
      </c>
      <c r="H181" s="128"/>
      <c r="I181" s="66"/>
    </row>
    <row r="182" spans="3:9" hidden="1" outlineLevel="1" x14ac:dyDescent="0.2">
      <c r="C182">
        <f t="shared" si="7"/>
        <v>2022</v>
      </c>
      <c r="D182" s="70">
        <v>44834</v>
      </c>
      <c r="E182" s="124">
        <v>0</v>
      </c>
      <c r="F182" s="27">
        <f>VLOOKUP(G182,'[9]MCM-SLI-2'!$B$32:$I$45,8,FALSE)/12</f>
        <v>5217.4042215559348</v>
      </c>
      <c r="G182" t="str">
        <f t="shared" si="8"/>
        <v>Oct21-Sep22</v>
      </c>
      <c r="H182" s="128"/>
      <c r="I182" s="66"/>
    </row>
    <row r="183" spans="3:9" hidden="1" outlineLevel="1" x14ac:dyDescent="0.2">
      <c r="C183">
        <f t="shared" si="7"/>
        <v>2022</v>
      </c>
      <c r="D183" s="70">
        <v>44865</v>
      </c>
      <c r="E183" s="124">
        <v>0</v>
      </c>
      <c r="F183" s="27">
        <f>VLOOKUP(G183,'[9]MCM-SLI-2'!$B$32:$I$45,8,FALSE)/12</f>
        <v>5231.0844782232789</v>
      </c>
      <c r="G183" t="str">
        <f t="shared" si="8"/>
        <v>Oct22-Sep23</v>
      </c>
      <c r="H183" s="128"/>
      <c r="I183" s="66"/>
    </row>
    <row r="184" spans="3:9" hidden="1" outlineLevel="1" x14ac:dyDescent="0.2">
      <c r="C184">
        <f t="shared" si="7"/>
        <v>2022</v>
      </c>
      <c r="D184" s="70">
        <v>44895</v>
      </c>
      <c r="E184" s="124">
        <v>0</v>
      </c>
      <c r="F184" s="27">
        <f>VLOOKUP(G184,'[9]MCM-SLI-2'!$B$32:$I$45,8,FALSE)/12</f>
        <v>5231.0844782232789</v>
      </c>
      <c r="G184" t="str">
        <f t="shared" si="8"/>
        <v>Oct22-Sep23</v>
      </c>
      <c r="H184" s="128"/>
      <c r="I184" s="66"/>
    </row>
    <row r="185" spans="3:9" hidden="1" outlineLevel="1" x14ac:dyDescent="0.2">
      <c r="C185">
        <f t="shared" si="7"/>
        <v>2022</v>
      </c>
      <c r="D185" s="70">
        <v>44926</v>
      </c>
      <c r="E185" s="124">
        <v>0</v>
      </c>
      <c r="F185" s="27">
        <f>VLOOKUP(G185,'[9]MCM-SLI-2'!$B$32:$I$45,8,FALSE)/12</f>
        <v>5231.0844782232789</v>
      </c>
      <c r="G185" t="str">
        <f t="shared" si="8"/>
        <v>Oct22-Sep23</v>
      </c>
      <c r="H185" s="128"/>
      <c r="I185" s="66"/>
    </row>
    <row r="186" spans="3:9" hidden="1" outlineLevel="1" x14ac:dyDescent="0.2">
      <c r="C186">
        <f t="shared" si="7"/>
        <v>2023</v>
      </c>
      <c r="D186" s="70">
        <v>44957</v>
      </c>
      <c r="E186" s="124">
        <v>0</v>
      </c>
      <c r="F186" s="27">
        <f>VLOOKUP(G186,'[9]MCM-SLI-2'!$B$32:$I$45,8,FALSE)/12</f>
        <v>5231.0844782232789</v>
      </c>
      <c r="G186" t="str">
        <f t="shared" si="8"/>
        <v>Oct22-Sep23</v>
      </c>
      <c r="H186" s="128"/>
      <c r="I186" s="66"/>
    </row>
    <row r="187" spans="3:9" hidden="1" outlineLevel="1" x14ac:dyDescent="0.2">
      <c r="C187">
        <f t="shared" si="7"/>
        <v>2023</v>
      </c>
      <c r="D187" s="70">
        <v>44985</v>
      </c>
      <c r="E187" s="124">
        <v>0</v>
      </c>
      <c r="F187" s="27">
        <f>VLOOKUP(G187,'[9]MCM-SLI-2'!$B$32:$I$45,8,FALSE)/12</f>
        <v>5231.0844782232789</v>
      </c>
      <c r="G187" t="str">
        <f t="shared" si="8"/>
        <v>Oct22-Sep23</v>
      </c>
      <c r="H187" s="128"/>
      <c r="I187" s="66"/>
    </row>
    <row r="188" spans="3:9" hidden="1" outlineLevel="1" x14ac:dyDescent="0.2">
      <c r="C188">
        <f t="shared" si="7"/>
        <v>2023</v>
      </c>
      <c r="D188" s="70">
        <v>45016</v>
      </c>
      <c r="E188" s="124">
        <v>0</v>
      </c>
      <c r="F188" s="27">
        <f>VLOOKUP(G188,'[9]MCM-SLI-2'!$B$32:$I$45,8,FALSE)/12</f>
        <v>5231.0844782232789</v>
      </c>
      <c r="G188" t="str">
        <f t="shared" si="8"/>
        <v>Oct22-Sep23</v>
      </c>
      <c r="H188" s="128"/>
      <c r="I188" s="66"/>
    </row>
    <row r="189" spans="3:9" hidden="1" outlineLevel="1" x14ac:dyDescent="0.2">
      <c r="C189">
        <f t="shared" si="7"/>
        <v>2023</v>
      </c>
      <c r="D189" s="70">
        <v>45046</v>
      </c>
      <c r="E189" s="124">
        <v>0</v>
      </c>
      <c r="F189" s="27">
        <f>VLOOKUP(G189,'[9]MCM-SLI-2'!$B$32:$I$45,8,FALSE)/12</f>
        <v>5231.0844782232789</v>
      </c>
      <c r="G189" t="str">
        <f t="shared" si="8"/>
        <v>Oct22-Sep23</v>
      </c>
      <c r="H189" s="128"/>
      <c r="I189" s="66"/>
    </row>
    <row r="190" spans="3:9" hidden="1" outlineLevel="1" x14ac:dyDescent="0.2">
      <c r="C190">
        <f t="shared" si="7"/>
        <v>2023</v>
      </c>
      <c r="D190" s="70">
        <v>45077</v>
      </c>
      <c r="E190" s="124">
        <v>0</v>
      </c>
      <c r="F190" s="27">
        <f>VLOOKUP(G190,'[9]MCM-SLI-2'!$B$32:$I$45,8,FALSE)/12</f>
        <v>5231.0844782232789</v>
      </c>
      <c r="G190" t="str">
        <f t="shared" si="8"/>
        <v>Oct22-Sep23</v>
      </c>
      <c r="H190" s="128"/>
      <c r="I190" s="66"/>
    </row>
    <row r="191" spans="3:9" hidden="1" outlineLevel="1" x14ac:dyDescent="0.2">
      <c r="C191">
        <f t="shared" si="7"/>
        <v>2023</v>
      </c>
      <c r="D191" s="70">
        <v>45107</v>
      </c>
      <c r="E191" s="124">
        <v>0</v>
      </c>
      <c r="F191" s="27">
        <f>VLOOKUP(G191,'[9]MCM-SLI-2'!$B$32:$I$45,8,FALSE)/12</f>
        <v>5231.0844782232789</v>
      </c>
      <c r="G191" t="str">
        <f t="shared" si="8"/>
        <v>Oct22-Sep23</v>
      </c>
      <c r="H191" s="128"/>
      <c r="I191" s="66"/>
    </row>
    <row r="192" spans="3:9" hidden="1" outlineLevel="1" x14ac:dyDescent="0.2">
      <c r="C192">
        <f t="shared" si="7"/>
        <v>2023</v>
      </c>
      <c r="D192" s="70">
        <v>45138</v>
      </c>
      <c r="E192" s="124">
        <v>0</v>
      </c>
      <c r="F192" s="27">
        <f>VLOOKUP(G192,'[9]MCM-SLI-2'!$B$32:$I$45,8,FALSE)/12</f>
        <v>5231.0844782232789</v>
      </c>
      <c r="G192" t="str">
        <f t="shared" si="8"/>
        <v>Oct22-Sep23</v>
      </c>
      <c r="H192" s="128"/>
      <c r="I192" s="66"/>
    </row>
    <row r="193" spans="3:9" hidden="1" outlineLevel="1" x14ac:dyDescent="0.2">
      <c r="C193">
        <f t="shared" si="7"/>
        <v>2023</v>
      </c>
      <c r="D193" s="70">
        <v>45169</v>
      </c>
      <c r="E193" s="124">
        <v>0</v>
      </c>
      <c r="F193" s="27">
        <f>VLOOKUP(G193,'[9]MCM-SLI-2'!$B$32:$I$45,8,FALSE)/12</f>
        <v>5231.0844782232789</v>
      </c>
      <c r="G193" t="str">
        <f t="shared" si="8"/>
        <v>Oct22-Sep23</v>
      </c>
      <c r="H193" s="128"/>
      <c r="I193" s="66"/>
    </row>
    <row r="194" spans="3:9" hidden="1" outlineLevel="1" x14ac:dyDescent="0.2">
      <c r="C194">
        <f t="shared" si="7"/>
        <v>2023</v>
      </c>
      <c r="D194" s="70">
        <v>45199</v>
      </c>
      <c r="E194" s="124">
        <v>0</v>
      </c>
      <c r="F194" s="27">
        <f>VLOOKUP(G194,'[9]MCM-SLI-2'!$B$32:$I$45,8,FALSE)/12</f>
        <v>5231.0844782232789</v>
      </c>
      <c r="G194" t="str">
        <f t="shared" si="8"/>
        <v>Oct22-Sep23</v>
      </c>
      <c r="H194" s="128"/>
      <c r="I194" s="66"/>
    </row>
    <row r="195" spans="3:9" hidden="1" outlineLevel="1" x14ac:dyDescent="0.2">
      <c r="C195">
        <f t="shared" si="7"/>
        <v>2023</v>
      </c>
      <c r="D195" s="70">
        <v>45230</v>
      </c>
      <c r="E195" s="124">
        <v>0</v>
      </c>
      <c r="F195" s="27">
        <f>VLOOKUP(G195,'[9]MCM-SLI-2'!$B$32:$I$45,8,FALSE)/12</f>
        <v>5424.0173413888315</v>
      </c>
      <c r="G195" t="str">
        <f t="shared" si="8"/>
        <v>Oct23-Sep24</v>
      </c>
      <c r="H195" s="128"/>
      <c r="I195" s="66"/>
    </row>
    <row r="196" spans="3:9" hidden="1" outlineLevel="1" x14ac:dyDescent="0.2">
      <c r="C196">
        <f t="shared" si="7"/>
        <v>2023</v>
      </c>
      <c r="D196" s="70">
        <v>45260</v>
      </c>
      <c r="E196" s="124">
        <v>0</v>
      </c>
      <c r="F196" s="27">
        <f>VLOOKUP(G196,'[9]MCM-SLI-2'!$B$32:$I$45,8,FALSE)/12</f>
        <v>5424.0173413888315</v>
      </c>
      <c r="G196" t="str">
        <f t="shared" si="8"/>
        <v>Oct23-Sep24</v>
      </c>
      <c r="H196" s="128"/>
      <c r="I196" s="66"/>
    </row>
    <row r="197" spans="3:9" hidden="1" outlineLevel="1" x14ac:dyDescent="0.2">
      <c r="C197">
        <f t="shared" si="7"/>
        <v>2023</v>
      </c>
      <c r="D197" s="70">
        <v>45291</v>
      </c>
      <c r="E197" s="124">
        <v>0</v>
      </c>
      <c r="F197" s="27">
        <f>VLOOKUP(G197,'[9]MCM-SLI-2'!$B$32:$I$45,8,FALSE)/12</f>
        <v>5424.0173413888315</v>
      </c>
      <c r="G197" t="str">
        <f t="shared" si="8"/>
        <v>Oct23-Sep24</v>
      </c>
      <c r="H197" s="128"/>
      <c r="I197" s="66"/>
    </row>
    <row r="198" spans="3:9" hidden="1" outlineLevel="1" x14ac:dyDescent="0.2">
      <c r="C198">
        <f t="shared" si="7"/>
        <v>2024</v>
      </c>
      <c r="D198" s="70">
        <v>45322</v>
      </c>
      <c r="E198" s="124">
        <v>0</v>
      </c>
      <c r="F198" s="27">
        <f>VLOOKUP(G198,'[9]MCM-SLI-2'!$B$32:$I$45,8,FALSE)/12</f>
        <v>5424.0173413888315</v>
      </c>
      <c r="G198" t="str">
        <f t="shared" si="8"/>
        <v>Oct23-Sep24</v>
      </c>
      <c r="H198" s="128"/>
      <c r="I198" s="66"/>
    </row>
    <row r="199" spans="3:9" hidden="1" outlineLevel="1" x14ac:dyDescent="0.2">
      <c r="C199">
        <f t="shared" si="7"/>
        <v>2024</v>
      </c>
      <c r="D199" s="70">
        <v>45351</v>
      </c>
      <c r="E199" s="124">
        <v>0</v>
      </c>
      <c r="F199" s="27">
        <f>VLOOKUP(G199,'[9]MCM-SLI-2'!$B$32:$I$45,8,FALSE)/12</f>
        <v>5424.0173413888315</v>
      </c>
      <c r="G199" t="str">
        <f t="shared" si="8"/>
        <v>Oct23-Sep24</v>
      </c>
      <c r="H199" s="128"/>
      <c r="I199" s="66"/>
    </row>
    <row r="200" spans="3:9" hidden="1" outlineLevel="1" x14ac:dyDescent="0.2">
      <c r="C200">
        <f t="shared" si="7"/>
        <v>2024</v>
      </c>
      <c r="D200" s="70">
        <v>45382</v>
      </c>
      <c r="E200" s="124">
        <v>0</v>
      </c>
      <c r="F200" s="27">
        <f>VLOOKUP(G200,'[9]MCM-SLI-2'!$B$32:$I$45,8,FALSE)/12</f>
        <v>5424.0173413888315</v>
      </c>
      <c r="G200" t="str">
        <f t="shared" si="8"/>
        <v>Oct23-Sep24</v>
      </c>
      <c r="H200" s="128"/>
      <c r="I200" s="66"/>
    </row>
    <row r="201" spans="3:9" hidden="1" outlineLevel="1" x14ac:dyDescent="0.2">
      <c r="C201">
        <f t="shared" si="7"/>
        <v>2024</v>
      </c>
      <c r="D201" s="70">
        <v>45412</v>
      </c>
      <c r="E201" s="124">
        <v>0</v>
      </c>
      <c r="F201" s="27">
        <f>VLOOKUP(G201,'[9]MCM-SLI-2'!$B$32:$I$45,8,FALSE)/12</f>
        <v>5424.0173413888315</v>
      </c>
      <c r="G201" t="str">
        <f t="shared" si="8"/>
        <v>Oct23-Sep24</v>
      </c>
      <c r="H201" s="128"/>
      <c r="I201" s="66"/>
    </row>
    <row r="202" spans="3:9" hidden="1" outlineLevel="1" x14ac:dyDescent="0.2">
      <c r="C202">
        <f t="shared" si="7"/>
        <v>2024</v>
      </c>
      <c r="D202" s="70">
        <v>45443</v>
      </c>
      <c r="E202" s="124">
        <v>0</v>
      </c>
      <c r="F202" s="27">
        <f>VLOOKUP(G202,'[9]MCM-SLI-2'!$B$32:$I$45,8,FALSE)/12</f>
        <v>5424.0173413888315</v>
      </c>
      <c r="G202" t="str">
        <f t="shared" si="8"/>
        <v>Oct23-Sep24</v>
      </c>
      <c r="H202" s="128"/>
      <c r="I202" s="66"/>
    </row>
    <row r="203" spans="3:9" hidden="1" outlineLevel="1" x14ac:dyDescent="0.2">
      <c r="C203">
        <f t="shared" si="7"/>
        <v>2024</v>
      </c>
      <c r="D203" s="70">
        <v>45473</v>
      </c>
      <c r="E203" s="124">
        <v>0</v>
      </c>
      <c r="F203" s="27">
        <f>VLOOKUP(G203,'[9]MCM-SLI-2'!$B$32:$I$45,8,FALSE)/12</f>
        <v>5424.0173413888315</v>
      </c>
      <c r="G203" t="str">
        <f t="shared" si="8"/>
        <v>Oct23-Sep24</v>
      </c>
      <c r="H203" s="128"/>
      <c r="I203" s="66"/>
    </row>
    <row r="204" spans="3:9" hidden="1" outlineLevel="1" x14ac:dyDescent="0.2">
      <c r="C204">
        <f t="shared" si="7"/>
        <v>2024</v>
      </c>
      <c r="D204" s="70">
        <v>45504</v>
      </c>
      <c r="E204" s="124">
        <v>0</v>
      </c>
      <c r="F204" s="27">
        <f>VLOOKUP(G204,'[9]MCM-SLI-2'!$B$32:$I$45,8,FALSE)/12</f>
        <v>5424.0173413888315</v>
      </c>
      <c r="G204" t="str">
        <f t="shared" si="8"/>
        <v>Oct23-Sep24</v>
      </c>
      <c r="H204" s="128"/>
      <c r="I204" s="66"/>
    </row>
    <row r="205" spans="3:9" hidden="1" outlineLevel="1" x14ac:dyDescent="0.2">
      <c r="C205">
        <f t="shared" si="7"/>
        <v>2024</v>
      </c>
      <c r="D205" s="70">
        <v>45535</v>
      </c>
      <c r="E205" s="124">
        <v>0</v>
      </c>
      <c r="F205" s="27">
        <f>VLOOKUP(G205,'[9]MCM-SLI-2'!$B$32:$I$45,8,FALSE)/12</f>
        <v>5424.0173413888315</v>
      </c>
      <c r="G205" t="str">
        <f t="shared" si="8"/>
        <v>Oct23-Sep24</v>
      </c>
      <c r="H205" s="128"/>
      <c r="I205" s="66"/>
    </row>
    <row r="206" spans="3:9" hidden="1" outlineLevel="1" x14ac:dyDescent="0.2">
      <c r="C206">
        <f t="shared" si="7"/>
        <v>2024</v>
      </c>
      <c r="D206" s="70">
        <v>45565</v>
      </c>
      <c r="E206" s="124">
        <v>0</v>
      </c>
      <c r="F206" s="27">
        <f>VLOOKUP(G206,'[9]MCM-SLI-2'!$B$32:$I$45,8,FALSE)/12</f>
        <v>5424.0173413888315</v>
      </c>
      <c r="G206" t="str">
        <f t="shared" si="8"/>
        <v>Oct23-Sep24</v>
      </c>
      <c r="H206" s="128"/>
      <c r="I206" s="66"/>
    </row>
    <row r="207" spans="3:9" hidden="1" outlineLevel="1" x14ac:dyDescent="0.2">
      <c r="C207">
        <f t="shared" si="7"/>
        <v>2024</v>
      </c>
      <c r="D207" s="70">
        <v>45596</v>
      </c>
      <c r="E207" s="124">
        <v>0</v>
      </c>
      <c r="F207" s="27">
        <f>VLOOKUP(G207,'[9]MCM-SLI-2'!$B$32:$I$45,8,FALSE)/12</f>
        <v>3492.4283927892116</v>
      </c>
      <c r="G207" t="str">
        <f t="shared" si="8"/>
        <v>Oct24-Sep25</v>
      </c>
      <c r="H207" s="128"/>
      <c r="I207" s="66"/>
    </row>
    <row r="208" spans="3:9" hidden="1" outlineLevel="1" x14ac:dyDescent="0.2">
      <c r="C208">
        <f t="shared" si="7"/>
        <v>2024</v>
      </c>
      <c r="D208" s="70">
        <v>45626</v>
      </c>
      <c r="E208" s="124">
        <v>0</v>
      </c>
      <c r="F208" s="27">
        <f>VLOOKUP(G208,'[9]MCM-SLI-2'!$B$32:$I$45,8,FALSE)/12</f>
        <v>3492.4283927892116</v>
      </c>
      <c r="G208" t="str">
        <f t="shared" si="8"/>
        <v>Oct24-Sep25</v>
      </c>
      <c r="H208" s="128"/>
      <c r="I208" s="66"/>
    </row>
    <row r="209" spans="3:9" hidden="1" outlineLevel="1" x14ac:dyDescent="0.2">
      <c r="C209">
        <f t="shared" si="7"/>
        <v>2024</v>
      </c>
      <c r="D209" s="70">
        <v>45657</v>
      </c>
      <c r="E209" s="124">
        <v>0</v>
      </c>
      <c r="F209" s="27">
        <f>VLOOKUP(G209,'[9]MCM-SLI-2'!$B$32:$I$45,8,FALSE)/12</f>
        <v>3492.4283927892116</v>
      </c>
      <c r="G209" t="str">
        <f t="shared" si="8"/>
        <v>Oct24-Sep25</v>
      </c>
      <c r="H209" s="128"/>
      <c r="I209" s="66"/>
    </row>
    <row r="210" spans="3:9" hidden="1" outlineLevel="1" x14ac:dyDescent="0.2">
      <c r="C210">
        <f t="shared" si="7"/>
        <v>2025</v>
      </c>
      <c r="D210" s="70">
        <v>45688</v>
      </c>
      <c r="E210" s="124">
        <v>0</v>
      </c>
      <c r="F210" s="27">
        <f>VLOOKUP(G210,'[9]MCM-SLI-2'!$B$32:$I$45,8,FALSE)/12</f>
        <v>3492.4283927892116</v>
      </c>
      <c r="G210" t="str">
        <f t="shared" si="8"/>
        <v>Oct24-Sep25</v>
      </c>
      <c r="H210" s="128"/>
      <c r="I210" s="66"/>
    </row>
    <row r="211" spans="3:9" hidden="1" outlineLevel="1" x14ac:dyDescent="0.2">
      <c r="C211">
        <f t="shared" si="7"/>
        <v>2025</v>
      </c>
      <c r="D211" s="70">
        <v>45716</v>
      </c>
      <c r="E211" s="124">
        <v>0</v>
      </c>
      <c r="F211" s="27">
        <f>VLOOKUP(G211,'[9]MCM-SLI-2'!$B$32:$I$45,8,FALSE)/12</f>
        <v>3492.4283927892116</v>
      </c>
      <c r="G211" t="str">
        <f t="shared" si="8"/>
        <v>Oct24-Sep25</v>
      </c>
      <c r="H211" s="128"/>
      <c r="I211" s="66"/>
    </row>
    <row r="212" spans="3:9" hidden="1" outlineLevel="1" x14ac:dyDescent="0.2">
      <c r="C212">
        <f t="shared" si="7"/>
        <v>2025</v>
      </c>
      <c r="D212" s="70">
        <v>45747</v>
      </c>
      <c r="E212" s="124">
        <v>0</v>
      </c>
      <c r="F212" s="27">
        <f>VLOOKUP(G212,'[9]MCM-SLI-2'!$B$32:$I$45,8,FALSE)/12</f>
        <v>3492.4283927892116</v>
      </c>
      <c r="G212" t="str">
        <f t="shared" si="8"/>
        <v>Oct24-Sep25</v>
      </c>
      <c r="H212" s="128"/>
      <c r="I212" s="66"/>
    </row>
    <row r="213" spans="3:9" hidden="1" outlineLevel="1" x14ac:dyDescent="0.2">
      <c r="C213">
        <f t="shared" si="7"/>
        <v>2025</v>
      </c>
      <c r="D213" s="70">
        <v>45777</v>
      </c>
      <c r="E213" s="124">
        <v>0</v>
      </c>
      <c r="F213" s="27">
        <f>VLOOKUP(G213,'[9]MCM-SLI-2'!$B$32:$I$45,8,FALSE)/12</f>
        <v>3492.4283927892116</v>
      </c>
      <c r="G213" t="str">
        <f t="shared" si="8"/>
        <v>Oct24-Sep25</v>
      </c>
      <c r="H213" s="128"/>
      <c r="I213" s="66"/>
    </row>
    <row r="214" spans="3:9" hidden="1" outlineLevel="1" x14ac:dyDescent="0.2">
      <c r="C214">
        <f t="shared" si="7"/>
        <v>2025</v>
      </c>
      <c r="D214" s="70">
        <v>45808</v>
      </c>
      <c r="E214" s="124">
        <v>0</v>
      </c>
      <c r="F214" s="27">
        <f>VLOOKUP(G214,'[9]MCM-SLI-2'!$B$32:$I$45,8,FALSE)/12</f>
        <v>3492.4283927892116</v>
      </c>
      <c r="G214" t="str">
        <f t="shared" si="8"/>
        <v>Oct24-Sep25</v>
      </c>
      <c r="H214" s="128"/>
      <c r="I214" s="66"/>
    </row>
    <row r="215" spans="3:9" hidden="1" outlineLevel="1" x14ac:dyDescent="0.2">
      <c r="C215">
        <f t="shared" si="7"/>
        <v>2025</v>
      </c>
      <c r="D215" s="70">
        <v>45838</v>
      </c>
      <c r="E215" s="124">
        <v>0</v>
      </c>
      <c r="F215" s="27">
        <f>VLOOKUP(G215,'[9]MCM-SLI-2'!$B$32:$I$45,8,FALSE)/12</f>
        <v>3492.4283927892116</v>
      </c>
      <c r="G215" t="str">
        <f t="shared" si="8"/>
        <v>Oct24-Sep25</v>
      </c>
      <c r="H215" s="128"/>
      <c r="I215" s="66"/>
    </row>
    <row r="216" spans="3:9" hidden="1" outlineLevel="1" x14ac:dyDescent="0.2">
      <c r="C216">
        <f t="shared" si="7"/>
        <v>2025</v>
      </c>
      <c r="D216" s="70">
        <v>45869</v>
      </c>
      <c r="E216" s="124">
        <v>0</v>
      </c>
      <c r="F216" s="27">
        <f>VLOOKUP(G216,'[9]MCM-SLI-2'!$B$32:$I$45,8,FALSE)/12</f>
        <v>3492.4283927892116</v>
      </c>
      <c r="G216" t="str">
        <f t="shared" si="8"/>
        <v>Oct24-Sep25</v>
      </c>
      <c r="H216" s="128"/>
      <c r="I216" s="66"/>
    </row>
    <row r="217" spans="3:9" hidden="1" outlineLevel="1" x14ac:dyDescent="0.2">
      <c r="C217">
        <f t="shared" si="7"/>
        <v>2025</v>
      </c>
      <c r="D217" s="70">
        <v>45900</v>
      </c>
      <c r="E217" s="124">
        <v>0</v>
      </c>
      <c r="F217" s="27">
        <f>VLOOKUP(G217,'[9]MCM-SLI-2'!$B$32:$I$45,8,FALSE)/12</f>
        <v>3492.4283927892116</v>
      </c>
      <c r="G217" t="str">
        <f t="shared" si="8"/>
        <v>Oct24-Sep25</v>
      </c>
      <c r="H217" s="128"/>
      <c r="I217" s="66"/>
    </row>
    <row r="218" spans="3:9" hidden="1" outlineLevel="1" x14ac:dyDescent="0.2">
      <c r="C218">
        <f t="shared" si="7"/>
        <v>2025</v>
      </c>
      <c r="D218" s="70">
        <v>45930</v>
      </c>
      <c r="E218" s="124">
        <v>0</v>
      </c>
      <c r="F218" s="27">
        <f>VLOOKUP(G218,'[9]MCM-SLI-2'!$B$32:$I$45,8,FALSE)/12</f>
        <v>3492.4283927892116</v>
      </c>
      <c r="G218" t="str">
        <f t="shared" si="8"/>
        <v>Oct24-Sep25</v>
      </c>
      <c r="H218" s="128"/>
      <c r="I218" s="66"/>
    </row>
    <row r="219" spans="3:9" hidden="1" outlineLevel="1" x14ac:dyDescent="0.2">
      <c r="C219">
        <f t="shared" si="7"/>
        <v>2025</v>
      </c>
      <c r="D219" s="70">
        <v>45961</v>
      </c>
      <c r="E219" s="124">
        <v>0</v>
      </c>
      <c r="F219" s="27">
        <f>VLOOKUP(G219,'[9]MCM-SLI-2'!$B$32:$I$45,8,FALSE)/12</f>
        <v>1285.3442810097224</v>
      </c>
      <c r="G219" t="str">
        <f t="shared" si="8"/>
        <v>Oct25-Sep26</v>
      </c>
      <c r="H219" s="128"/>
      <c r="I219" s="66"/>
    </row>
    <row r="220" spans="3:9" hidden="1" outlineLevel="1" x14ac:dyDescent="0.2">
      <c r="C220">
        <f t="shared" si="7"/>
        <v>2025</v>
      </c>
      <c r="D220" s="70">
        <v>45991</v>
      </c>
      <c r="E220" s="124">
        <v>0</v>
      </c>
      <c r="F220" s="27">
        <f>VLOOKUP(G220,'[9]MCM-SLI-2'!$B$32:$I$45,8,FALSE)/12</f>
        <v>1285.3442810097224</v>
      </c>
      <c r="G220" t="str">
        <f t="shared" si="8"/>
        <v>Oct25-Sep26</v>
      </c>
      <c r="H220" s="128"/>
      <c r="I220" s="66"/>
    </row>
    <row r="221" spans="3:9" hidden="1" outlineLevel="1" x14ac:dyDescent="0.2">
      <c r="C221">
        <f t="shared" ref="C221:C281" si="9">YEAR(D221)</f>
        <v>2025</v>
      </c>
      <c r="D221" s="70">
        <v>46022</v>
      </c>
      <c r="E221" s="124">
        <v>0</v>
      </c>
      <c r="F221" s="27">
        <f>VLOOKUP(G221,'[9]MCM-SLI-2'!$B$32:$I$45,8,FALSE)/12</f>
        <v>1285.3442810097224</v>
      </c>
      <c r="G221" t="str">
        <f t="shared" si="8"/>
        <v>Oct25-Sep26</v>
      </c>
      <c r="H221" s="128"/>
      <c r="I221" s="66"/>
    </row>
    <row r="222" spans="3:9" hidden="1" outlineLevel="1" x14ac:dyDescent="0.2">
      <c r="C222">
        <f t="shared" si="9"/>
        <v>2026</v>
      </c>
      <c r="D222" s="70">
        <v>46053</v>
      </c>
      <c r="E222" s="124">
        <v>0</v>
      </c>
      <c r="F222" s="27">
        <f>VLOOKUP(G222,'[9]MCM-SLI-2'!$B$32:$I$45,8,FALSE)/12</f>
        <v>1285.3442810097224</v>
      </c>
      <c r="G222" t="str">
        <f t="shared" si="8"/>
        <v>Oct25-Sep26</v>
      </c>
      <c r="H222" s="128"/>
      <c r="I222" s="66"/>
    </row>
    <row r="223" spans="3:9" hidden="1" outlineLevel="1" x14ac:dyDescent="0.2">
      <c r="C223">
        <f t="shared" si="9"/>
        <v>2026</v>
      </c>
      <c r="D223" s="70">
        <v>46081</v>
      </c>
      <c r="E223" s="124">
        <v>0</v>
      </c>
      <c r="F223" s="27">
        <f>VLOOKUP(G223,'[9]MCM-SLI-2'!$B$32:$I$45,8,FALSE)/12</f>
        <v>1285.3442810097224</v>
      </c>
      <c r="G223" t="str">
        <f t="shared" si="8"/>
        <v>Oct25-Sep26</v>
      </c>
      <c r="H223" s="128"/>
      <c r="I223" s="66"/>
    </row>
    <row r="224" spans="3:9" hidden="1" outlineLevel="1" x14ac:dyDescent="0.2">
      <c r="C224">
        <f t="shared" si="9"/>
        <v>2026</v>
      </c>
      <c r="D224" s="70">
        <v>46112</v>
      </c>
      <c r="E224" s="124">
        <v>0</v>
      </c>
      <c r="F224" s="27">
        <f>VLOOKUP(G224,'[9]MCM-SLI-2'!$B$32:$I$45,8,FALSE)/12</f>
        <v>1285.3442810097224</v>
      </c>
      <c r="G224" t="str">
        <f t="shared" si="8"/>
        <v>Oct25-Sep26</v>
      </c>
      <c r="H224" s="128"/>
      <c r="I224" s="66"/>
    </row>
    <row r="225" spans="3:9" hidden="1" outlineLevel="1" x14ac:dyDescent="0.2">
      <c r="C225">
        <f t="shared" si="9"/>
        <v>2026</v>
      </c>
      <c r="D225" s="70">
        <v>46142</v>
      </c>
      <c r="E225" s="124">
        <v>0</v>
      </c>
      <c r="F225" s="27">
        <f>VLOOKUP(G225,'[9]MCM-SLI-2'!$B$32:$I$45,8,FALSE)/12</f>
        <v>1285.3442810097224</v>
      </c>
      <c r="G225" t="str">
        <f t="shared" si="8"/>
        <v>Oct25-Sep26</v>
      </c>
      <c r="H225" s="128"/>
      <c r="I225" s="66"/>
    </row>
    <row r="226" spans="3:9" hidden="1" outlineLevel="1" x14ac:dyDescent="0.2">
      <c r="C226">
        <f t="shared" si="9"/>
        <v>2026</v>
      </c>
      <c r="D226" s="70">
        <v>46173</v>
      </c>
      <c r="E226" s="124">
        <v>0</v>
      </c>
      <c r="F226" s="27">
        <f>VLOOKUP(G226,'[9]MCM-SLI-2'!$B$32:$I$45,8,FALSE)/12</f>
        <v>1285.3442810097224</v>
      </c>
      <c r="G226" t="str">
        <f t="shared" si="8"/>
        <v>Oct25-Sep26</v>
      </c>
      <c r="H226" s="128"/>
      <c r="I226" s="66"/>
    </row>
    <row r="227" spans="3:9" hidden="1" outlineLevel="1" x14ac:dyDescent="0.2">
      <c r="C227">
        <f t="shared" si="9"/>
        <v>2026</v>
      </c>
      <c r="D227" s="70">
        <v>46203</v>
      </c>
      <c r="E227" s="124">
        <v>0</v>
      </c>
      <c r="F227" s="27">
        <f>VLOOKUP(G227,'[9]MCM-SLI-2'!$B$32:$I$45,8,FALSE)/12</f>
        <v>1285.3442810097224</v>
      </c>
      <c r="G227" t="str">
        <f t="shared" si="8"/>
        <v>Oct25-Sep26</v>
      </c>
      <c r="H227" s="128"/>
      <c r="I227" s="66"/>
    </row>
    <row r="228" spans="3:9" hidden="1" outlineLevel="1" x14ac:dyDescent="0.2">
      <c r="C228">
        <f t="shared" si="9"/>
        <v>2026</v>
      </c>
      <c r="D228" s="70">
        <v>46234</v>
      </c>
      <c r="E228" s="124">
        <v>0</v>
      </c>
      <c r="F228" s="27">
        <f>VLOOKUP(G228,'[9]MCM-SLI-2'!$B$32:$I$45,8,FALSE)/12</f>
        <v>1285.3442810097224</v>
      </c>
      <c r="G228" t="str">
        <f t="shared" si="8"/>
        <v>Oct25-Sep26</v>
      </c>
      <c r="H228" s="128"/>
      <c r="I228" s="66"/>
    </row>
    <row r="229" spans="3:9" hidden="1" outlineLevel="1" x14ac:dyDescent="0.2">
      <c r="C229">
        <f t="shared" si="9"/>
        <v>2026</v>
      </c>
      <c r="D229" s="70">
        <v>46265</v>
      </c>
      <c r="E229" s="124">
        <v>0</v>
      </c>
      <c r="F229" s="27">
        <f>VLOOKUP(G229,'[9]MCM-SLI-2'!$B$32:$I$45,8,FALSE)/12</f>
        <v>1285.3442810097224</v>
      </c>
      <c r="G229" t="str">
        <f t="shared" si="8"/>
        <v>Oct25-Sep26</v>
      </c>
      <c r="H229" s="128"/>
      <c r="I229" s="66"/>
    </row>
    <row r="230" spans="3:9" hidden="1" outlineLevel="1" x14ac:dyDescent="0.2">
      <c r="C230">
        <f t="shared" si="9"/>
        <v>2026</v>
      </c>
      <c r="D230" s="70">
        <v>46295</v>
      </c>
      <c r="E230" s="124">
        <v>0</v>
      </c>
      <c r="F230" s="27">
        <f>VLOOKUP(G230,'[9]MCM-SLI-2'!$B$32:$I$45,8,FALSE)/12</f>
        <v>1285.3442810097224</v>
      </c>
      <c r="G230" t="str">
        <f>IF(MONTH(D230)=10,"Oct"&amp;RIGHT(YEAR(D230),2)&amp;"-"&amp;"Sep"&amp;RIGHT(YEAR(D230)+1,2),G229)</f>
        <v>Oct25-Sep26</v>
      </c>
      <c r="H230" s="128"/>
      <c r="I230" s="66"/>
    </row>
    <row r="231" spans="3:9" hidden="1" outlineLevel="1" x14ac:dyDescent="0.2">
      <c r="C231">
        <f t="shared" si="9"/>
        <v>2026</v>
      </c>
      <c r="D231" s="70">
        <v>46326</v>
      </c>
      <c r="E231" s="124">
        <v>0</v>
      </c>
      <c r="F231" s="27">
        <f>VLOOKUP(G231,'[9]MCM-SLI-2'!$B$32:$I$45,8,FALSE)/12</f>
        <v>192.35298553116897</v>
      </c>
      <c r="G231" t="str">
        <f t="shared" ref="G231:G278" si="10">IF(MONTH(D231)=10,"Oct"&amp;RIGHT(YEAR(D231),2)&amp;"-"&amp;"Sep"&amp;RIGHT(YEAR(D231)+1,2),G230)</f>
        <v>Oct26-Sep27</v>
      </c>
      <c r="H231" s="128"/>
      <c r="I231" s="66"/>
    </row>
    <row r="232" spans="3:9" hidden="1" outlineLevel="1" x14ac:dyDescent="0.2">
      <c r="C232">
        <f t="shared" si="9"/>
        <v>2026</v>
      </c>
      <c r="D232" s="70">
        <v>46356</v>
      </c>
      <c r="E232" s="124">
        <v>0</v>
      </c>
      <c r="F232" s="27">
        <f>VLOOKUP(G232,'[9]MCM-SLI-2'!$B$32:$I$45,8,FALSE)/12</f>
        <v>192.35298553116897</v>
      </c>
      <c r="G232" t="str">
        <f t="shared" si="10"/>
        <v>Oct26-Sep27</v>
      </c>
      <c r="H232" s="128"/>
      <c r="I232" s="66"/>
    </row>
    <row r="233" spans="3:9" hidden="1" outlineLevel="1" x14ac:dyDescent="0.2">
      <c r="C233">
        <f t="shared" si="9"/>
        <v>2026</v>
      </c>
      <c r="D233" s="70">
        <v>46387</v>
      </c>
      <c r="E233" s="124">
        <v>0</v>
      </c>
      <c r="F233" s="27">
        <f>VLOOKUP(G233,'[9]MCM-SLI-2'!$B$32:$I$45,8,FALSE)/12</f>
        <v>192.35298553116897</v>
      </c>
      <c r="G233" t="str">
        <f t="shared" si="10"/>
        <v>Oct26-Sep27</v>
      </c>
      <c r="H233" s="128"/>
      <c r="I233" s="66"/>
    </row>
    <row r="234" spans="3:9" hidden="1" outlineLevel="1" x14ac:dyDescent="0.2">
      <c r="C234">
        <f t="shared" si="9"/>
        <v>2027</v>
      </c>
      <c r="D234" s="70">
        <v>46418</v>
      </c>
      <c r="E234" s="124">
        <v>0</v>
      </c>
      <c r="F234" s="27">
        <f>VLOOKUP(G234,'[9]MCM-SLI-2'!$B$32:$I$45,8,FALSE)/12</f>
        <v>192.35298553116897</v>
      </c>
      <c r="G234" t="str">
        <f t="shared" si="10"/>
        <v>Oct26-Sep27</v>
      </c>
    </row>
    <row r="235" spans="3:9" hidden="1" outlineLevel="1" x14ac:dyDescent="0.2">
      <c r="C235">
        <f t="shared" si="9"/>
        <v>2027</v>
      </c>
      <c r="D235" s="70">
        <v>46446</v>
      </c>
      <c r="E235" s="124">
        <v>0</v>
      </c>
      <c r="F235" s="27">
        <f>VLOOKUP(G235,'[9]MCM-SLI-2'!$B$32:$I$45,8,FALSE)/12</f>
        <v>192.35298553116897</v>
      </c>
      <c r="G235" t="str">
        <f t="shared" si="10"/>
        <v>Oct26-Sep27</v>
      </c>
    </row>
    <row r="236" spans="3:9" hidden="1" outlineLevel="1" x14ac:dyDescent="0.2">
      <c r="C236">
        <f t="shared" si="9"/>
        <v>2027</v>
      </c>
      <c r="D236" s="70">
        <v>46477</v>
      </c>
      <c r="E236" s="124">
        <v>0</v>
      </c>
      <c r="F236" s="27">
        <f>VLOOKUP(G236,'[9]MCM-SLI-2'!$B$32:$I$45,8,FALSE)/12</f>
        <v>192.35298553116897</v>
      </c>
      <c r="G236" t="str">
        <f t="shared" si="10"/>
        <v>Oct26-Sep27</v>
      </c>
    </row>
    <row r="237" spans="3:9" hidden="1" outlineLevel="1" x14ac:dyDescent="0.2">
      <c r="C237">
        <f t="shared" si="9"/>
        <v>2027</v>
      </c>
      <c r="D237" s="70">
        <v>46507</v>
      </c>
      <c r="E237" s="124">
        <v>0</v>
      </c>
      <c r="F237" s="27">
        <f>VLOOKUP(G237,'[9]MCM-SLI-2'!$B$32:$I$45,8,FALSE)/12</f>
        <v>192.35298553116897</v>
      </c>
      <c r="G237" t="str">
        <f t="shared" si="10"/>
        <v>Oct26-Sep27</v>
      </c>
    </row>
    <row r="238" spans="3:9" hidden="1" outlineLevel="1" x14ac:dyDescent="0.2">
      <c r="C238">
        <f t="shared" si="9"/>
        <v>2027</v>
      </c>
      <c r="D238" s="70">
        <v>46538</v>
      </c>
      <c r="E238" s="124">
        <v>0</v>
      </c>
      <c r="F238" s="27">
        <f>VLOOKUP(G238,'[9]MCM-SLI-2'!$B$32:$I$45,8,FALSE)/12</f>
        <v>192.35298553116897</v>
      </c>
      <c r="G238" t="str">
        <f t="shared" si="10"/>
        <v>Oct26-Sep27</v>
      </c>
    </row>
    <row r="239" spans="3:9" hidden="1" outlineLevel="1" x14ac:dyDescent="0.2">
      <c r="C239">
        <f t="shared" si="9"/>
        <v>2027</v>
      </c>
      <c r="D239" s="70">
        <v>46568</v>
      </c>
      <c r="E239" s="124">
        <v>0</v>
      </c>
      <c r="F239" s="27">
        <f>VLOOKUP(G239,'[9]MCM-SLI-2'!$B$32:$I$45,8,FALSE)/12</f>
        <v>192.35298553116897</v>
      </c>
      <c r="G239" t="str">
        <f t="shared" si="10"/>
        <v>Oct26-Sep27</v>
      </c>
    </row>
    <row r="240" spans="3:9" hidden="1" outlineLevel="1" x14ac:dyDescent="0.2">
      <c r="C240">
        <f t="shared" si="9"/>
        <v>2027</v>
      </c>
      <c r="D240" s="70">
        <v>46599</v>
      </c>
      <c r="E240" s="124">
        <v>0</v>
      </c>
      <c r="F240" s="27">
        <f>VLOOKUP(G240,'[9]MCM-SLI-2'!$B$32:$I$45,8,FALSE)/12</f>
        <v>192.35298553116897</v>
      </c>
      <c r="G240" t="str">
        <f t="shared" si="10"/>
        <v>Oct26-Sep27</v>
      </c>
    </row>
    <row r="241" spans="3:7" hidden="1" outlineLevel="1" x14ac:dyDescent="0.2">
      <c r="C241">
        <f t="shared" si="9"/>
        <v>2027</v>
      </c>
      <c r="D241" s="70">
        <v>46630</v>
      </c>
      <c r="E241" s="124">
        <v>0</v>
      </c>
      <c r="F241" s="27">
        <f>VLOOKUP(G241,'[9]MCM-SLI-2'!$B$32:$I$45,8,FALSE)/12</f>
        <v>192.35298553116897</v>
      </c>
      <c r="G241" t="str">
        <f t="shared" si="10"/>
        <v>Oct26-Sep27</v>
      </c>
    </row>
    <row r="242" spans="3:7" hidden="1" outlineLevel="1" x14ac:dyDescent="0.2">
      <c r="C242">
        <f t="shared" si="9"/>
        <v>2027</v>
      </c>
      <c r="D242" s="70">
        <v>46660</v>
      </c>
      <c r="E242" s="124">
        <v>0</v>
      </c>
      <c r="F242" s="27">
        <f>VLOOKUP(G242,'[9]MCM-SLI-2'!$B$32:$I$45,8,FALSE)/12</f>
        <v>192.35298553116897</v>
      </c>
      <c r="G242" t="str">
        <f t="shared" si="10"/>
        <v>Oct26-Sep27</v>
      </c>
    </row>
    <row r="243" spans="3:7" hidden="1" outlineLevel="1" x14ac:dyDescent="0.2">
      <c r="C243">
        <f t="shared" si="9"/>
        <v>2027</v>
      </c>
      <c r="D243" s="70">
        <v>46691</v>
      </c>
      <c r="E243" s="124">
        <v>0</v>
      </c>
      <c r="F243" s="27">
        <f>VLOOKUP(G243,'[9]MCM-SLI-2'!$B$32:$I$45,8,FALSE)/12</f>
        <v>0</v>
      </c>
      <c r="G243" t="str">
        <f t="shared" si="10"/>
        <v>Oct27-Sep28</v>
      </c>
    </row>
    <row r="244" spans="3:7" hidden="1" outlineLevel="1" x14ac:dyDescent="0.2">
      <c r="C244">
        <f t="shared" si="9"/>
        <v>2027</v>
      </c>
      <c r="D244" s="70">
        <v>46721</v>
      </c>
      <c r="E244" s="124">
        <v>0</v>
      </c>
      <c r="F244" s="27">
        <f>VLOOKUP(G244,'[9]MCM-SLI-2'!$B$32:$I$45,8,FALSE)/12</f>
        <v>0</v>
      </c>
      <c r="G244" t="str">
        <f t="shared" si="10"/>
        <v>Oct27-Sep28</v>
      </c>
    </row>
    <row r="245" spans="3:7" hidden="1" outlineLevel="1" x14ac:dyDescent="0.2">
      <c r="C245">
        <f t="shared" si="9"/>
        <v>2027</v>
      </c>
      <c r="D245" s="70">
        <v>46752</v>
      </c>
      <c r="E245" s="124">
        <v>0</v>
      </c>
      <c r="F245" s="27">
        <f>VLOOKUP(G245,'[9]MCM-SLI-2'!$B$32:$I$45,8,FALSE)/12</f>
        <v>0</v>
      </c>
      <c r="G245" t="str">
        <f t="shared" si="10"/>
        <v>Oct27-Sep28</v>
      </c>
    </row>
    <row r="246" spans="3:7" hidden="1" outlineLevel="1" x14ac:dyDescent="0.2">
      <c r="C246">
        <f t="shared" si="9"/>
        <v>2028</v>
      </c>
      <c r="D246" s="70">
        <v>46783</v>
      </c>
      <c r="E246" s="124">
        <v>0</v>
      </c>
      <c r="F246" s="27">
        <f>VLOOKUP(G246,'[9]MCM-SLI-2'!$B$32:$I$45,8,FALSE)/12</f>
        <v>0</v>
      </c>
      <c r="G246" t="str">
        <f t="shared" si="10"/>
        <v>Oct27-Sep28</v>
      </c>
    </row>
    <row r="247" spans="3:7" hidden="1" outlineLevel="1" x14ac:dyDescent="0.2">
      <c r="C247">
        <f t="shared" si="9"/>
        <v>2028</v>
      </c>
      <c r="D247" s="70">
        <v>46812</v>
      </c>
      <c r="E247" s="124">
        <v>0</v>
      </c>
      <c r="F247" s="27">
        <f>VLOOKUP(G247,'[9]MCM-SLI-2'!$B$32:$I$45,8,FALSE)/12</f>
        <v>0</v>
      </c>
      <c r="G247" t="str">
        <f t="shared" si="10"/>
        <v>Oct27-Sep28</v>
      </c>
    </row>
    <row r="248" spans="3:7" hidden="1" outlineLevel="1" x14ac:dyDescent="0.2">
      <c r="C248">
        <f t="shared" si="9"/>
        <v>2028</v>
      </c>
      <c r="D248" s="70">
        <v>46843</v>
      </c>
      <c r="E248" s="124">
        <v>0</v>
      </c>
      <c r="F248" s="27">
        <f>VLOOKUP(G248,'[9]MCM-SLI-2'!$B$32:$I$45,8,FALSE)/12</f>
        <v>0</v>
      </c>
      <c r="G248" t="str">
        <f>IF(MONTH(D248)=10,"Oct"&amp;RIGHT(YEAR(D248),2)&amp;"-"&amp;"Sep"&amp;RIGHT(YEAR(D248)+1,2),G247)</f>
        <v>Oct27-Sep28</v>
      </c>
    </row>
    <row r="249" spans="3:7" hidden="1" outlineLevel="1" x14ac:dyDescent="0.2">
      <c r="C249">
        <f t="shared" si="9"/>
        <v>2028</v>
      </c>
      <c r="D249" s="70">
        <v>46873</v>
      </c>
      <c r="E249" s="124">
        <v>0</v>
      </c>
      <c r="F249" s="27">
        <f>VLOOKUP(G249,'[9]MCM-SLI-2'!$B$32:$I$45,8,FALSE)/12</f>
        <v>0</v>
      </c>
      <c r="G249" t="str">
        <f t="shared" si="10"/>
        <v>Oct27-Sep28</v>
      </c>
    </row>
    <row r="250" spans="3:7" hidden="1" outlineLevel="1" x14ac:dyDescent="0.2">
      <c r="C250">
        <f t="shared" si="9"/>
        <v>2028</v>
      </c>
      <c r="D250" s="70">
        <v>46904</v>
      </c>
      <c r="E250" s="124">
        <v>0</v>
      </c>
      <c r="F250" s="27">
        <f>VLOOKUP(G250,'[9]MCM-SLI-2'!$B$32:$I$45,8,FALSE)/12</f>
        <v>0</v>
      </c>
      <c r="G250" t="str">
        <f t="shared" si="10"/>
        <v>Oct27-Sep28</v>
      </c>
    </row>
    <row r="251" spans="3:7" hidden="1" outlineLevel="1" x14ac:dyDescent="0.2">
      <c r="C251">
        <f t="shared" si="9"/>
        <v>2028</v>
      </c>
      <c r="D251" s="70">
        <v>46934</v>
      </c>
      <c r="E251" s="124">
        <v>0</v>
      </c>
      <c r="F251" s="27">
        <f>VLOOKUP(G251,'[9]MCM-SLI-2'!$B$32:$I$45,8,FALSE)/12</f>
        <v>0</v>
      </c>
      <c r="G251" t="str">
        <f t="shared" si="10"/>
        <v>Oct27-Sep28</v>
      </c>
    </row>
    <row r="252" spans="3:7" hidden="1" outlineLevel="1" x14ac:dyDescent="0.2">
      <c r="C252">
        <f t="shared" si="9"/>
        <v>2028</v>
      </c>
      <c r="D252" s="70">
        <v>46965</v>
      </c>
      <c r="E252" s="124">
        <v>0</v>
      </c>
      <c r="F252" s="27">
        <f>VLOOKUP(G252,'[9]MCM-SLI-2'!$B$32:$I$45,8,FALSE)/12</f>
        <v>0</v>
      </c>
      <c r="G252" t="str">
        <f t="shared" si="10"/>
        <v>Oct27-Sep28</v>
      </c>
    </row>
    <row r="253" spans="3:7" hidden="1" outlineLevel="1" x14ac:dyDescent="0.2">
      <c r="C253">
        <f t="shared" si="9"/>
        <v>2028</v>
      </c>
      <c r="D253" s="70">
        <v>46996</v>
      </c>
      <c r="E253" s="124">
        <v>0</v>
      </c>
      <c r="F253" s="27">
        <f>VLOOKUP(G253,'[9]MCM-SLI-2'!$B$32:$I$45,8,FALSE)/12</f>
        <v>0</v>
      </c>
      <c r="G253" t="str">
        <f t="shared" si="10"/>
        <v>Oct27-Sep28</v>
      </c>
    </row>
    <row r="254" spans="3:7" hidden="1" outlineLevel="1" x14ac:dyDescent="0.2">
      <c r="C254">
        <f t="shared" si="9"/>
        <v>2028</v>
      </c>
      <c r="D254" s="70">
        <v>47026</v>
      </c>
      <c r="E254" s="124">
        <v>0</v>
      </c>
      <c r="F254" s="27">
        <f>VLOOKUP(G254,'[9]MCM-SLI-2'!$B$32:$I$45,8,FALSE)/12</f>
        <v>0</v>
      </c>
      <c r="G254" t="str">
        <f>IF(MONTH(D254)=10,"Oct"&amp;RIGHT(YEAR(D254),2)&amp;"-"&amp;"Sep"&amp;RIGHT(YEAR(D254)+1,2),G253)</f>
        <v>Oct27-Sep28</v>
      </c>
    </row>
    <row r="255" spans="3:7" hidden="1" outlineLevel="1" x14ac:dyDescent="0.2">
      <c r="C255">
        <f t="shared" si="9"/>
        <v>2028</v>
      </c>
      <c r="D255" s="70">
        <v>47057</v>
      </c>
      <c r="E255" s="124">
        <v>0</v>
      </c>
      <c r="F255" s="27">
        <f>VLOOKUP(G255,'[9]MCM-SLI-2'!$B$32:$I$45,8,FALSE)/12</f>
        <v>0</v>
      </c>
      <c r="G255" t="str">
        <f t="shared" si="10"/>
        <v>Oct28-Sep29</v>
      </c>
    </row>
    <row r="256" spans="3:7" hidden="1" outlineLevel="1" x14ac:dyDescent="0.2">
      <c r="C256">
        <f t="shared" si="9"/>
        <v>2028</v>
      </c>
      <c r="D256" s="70">
        <v>47087</v>
      </c>
      <c r="E256" s="124">
        <v>0</v>
      </c>
      <c r="F256" s="27">
        <f>VLOOKUP(G256,'[9]MCM-SLI-2'!$B$32:$I$45,8,FALSE)/12</f>
        <v>0</v>
      </c>
      <c r="G256" t="str">
        <f t="shared" si="10"/>
        <v>Oct28-Sep29</v>
      </c>
    </row>
    <row r="257" spans="3:7" hidden="1" outlineLevel="1" x14ac:dyDescent="0.2">
      <c r="C257">
        <f t="shared" si="9"/>
        <v>2028</v>
      </c>
      <c r="D257" s="70">
        <v>47118</v>
      </c>
      <c r="E257" s="124">
        <v>0</v>
      </c>
      <c r="F257" s="27">
        <f>VLOOKUP(G257,'[9]MCM-SLI-2'!$B$32:$I$45,8,FALSE)/12</f>
        <v>0</v>
      </c>
      <c r="G257" t="str">
        <f t="shared" si="10"/>
        <v>Oct28-Sep29</v>
      </c>
    </row>
    <row r="258" spans="3:7" hidden="1" outlineLevel="1" x14ac:dyDescent="0.2">
      <c r="C258">
        <f t="shared" si="9"/>
        <v>2029</v>
      </c>
      <c r="D258" s="70">
        <v>47149</v>
      </c>
      <c r="E258" s="124">
        <v>0</v>
      </c>
      <c r="F258" s="27">
        <f>VLOOKUP(G258,'[9]MCM-SLI-2'!$B$32:$I$45,8,FALSE)/12</f>
        <v>0</v>
      </c>
      <c r="G258" t="str">
        <f>IF(MONTH(D258)=10,"Oct"&amp;RIGHT(YEAR(D258),2)&amp;"-"&amp;"Sep"&amp;RIGHT(YEAR(D258)+1,2),G257)</f>
        <v>Oct28-Sep29</v>
      </c>
    </row>
    <row r="259" spans="3:7" hidden="1" outlineLevel="1" x14ac:dyDescent="0.2">
      <c r="C259">
        <f t="shared" si="9"/>
        <v>2029</v>
      </c>
      <c r="D259" s="70">
        <v>47177</v>
      </c>
      <c r="E259" s="124">
        <v>0</v>
      </c>
      <c r="F259" s="27">
        <f>VLOOKUP(G259,'[9]MCM-SLI-2'!$B$32:$I$45,8,FALSE)/12</f>
        <v>0</v>
      </c>
      <c r="G259" t="str">
        <f t="shared" si="10"/>
        <v>Oct28-Sep29</v>
      </c>
    </row>
    <row r="260" spans="3:7" hidden="1" outlineLevel="1" x14ac:dyDescent="0.2">
      <c r="C260">
        <f t="shared" si="9"/>
        <v>2029</v>
      </c>
      <c r="D260" s="70">
        <v>47208</v>
      </c>
      <c r="E260" s="124">
        <v>0</v>
      </c>
      <c r="F260" s="27">
        <f>VLOOKUP(G260,'[9]MCM-SLI-2'!$B$32:$I$45,8,FALSE)/12</f>
        <v>0</v>
      </c>
      <c r="G260" t="str">
        <f t="shared" si="10"/>
        <v>Oct28-Sep29</v>
      </c>
    </row>
    <row r="261" spans="3:7" hidden="1" outlineLevel="1" x14ac:dyDescent="0.2">
      <c r="C261">
        <f t="shared" si="9"/>
        <v>2029</v>
      </c>
      <c r="D261" s="70">
        <v>47238</v>
      </c>
      <c r="E261" s="124">
        <v>0</v>
      </c>
      <c r="F261" s="27">
        <f>VLOOKUP(G261,'[9]MCM-SLI-2'!$B$32:$I$45,8,FALSE)/12</f>
        <v>0</v>
      </c>
      <c r="G261" t="str">
        <f t="shared" si="10"/>
        <v>Oct28-Sep29</v>
      </c>
    </row>
    <row r="262" spans="3:7" hidden="1" outlineLevel="1" x14ac:dyDescent="0.2">
      <c r="C262">
        <f t="shared" si="9"/>
        <v>2029</v>
      </c>
      <c r="D262" s="70">
        <v>47269</v>
      </c>
      <c r="E262" s="124">
        <v>0</v>
      </c>
      <c r="F262" s="27">
        <f>VLOOKUP(G262,'[9]MCM-SLI-2'!$B$32:$I$45,8,FALSE)/12</f>
        <v>0</v>
      </c>
      <c r="G262" t="str">
        <f t="shared" si="10"/>
        <v>Oct28-Sep29</v>
      </c>
    </row>
    <row r="263" spans="3:7" hidden="1" outlineLevel="1" x14ac:dyDescent="0.2">
      <c r="C263">
        <f t="shared" si="9"/>
        <v>2029</v>
      </c>
      <c r="D263" s="70">
        <v>47299</v>
      </c>
      <c r="E263" s="124">
        <v>0</v>
      </c>
      <c r="F263" s="27">
        <f>VLOOKUP(G263,'[9]MCM-SLI-2'!$B$32:$I$45,8,FALSE)/12</f>
        <v>0</v>
      </c>
      <c r="G263" t="str">
        <f t="shared" si="10"/>
        <v>Oct28-Sep29</v>
      </c>
    </row>
    <row r="264" spans="3:7" hidden="1" outlineLevel="1" x14ac:dyDescent="0.2">
      <c r="C264">
        <f t="shared" si="9"/>
        <v>2029</v>
      </c>
      <c r="D264" s="70">
        <v>47330</v>
      </c>
      <c r="E264" s="124">
        <v>0</v>
      </c>
      <c r="F264" s="27">
        <f>VLOOKUP(G264,'[9]MCM-SLI-2'!$B$32:$I$45,8,FALSE)/12</f>
        <v>0</v>
      </c>
      <c r="G264" t="str">
        <f t="shared" si="10"/>
        <v>Oct28-Sep29</v>
      </c>
    </row>
    <row r="265" spans="3:7" hidden="1" outlineLevel="1" x14ac:dyDescent="0.2">
      <c r="C265">
        <f t="shared" si="9"/>
        <v>2029</v>
      </c>
      <c r="D265" s="70">
        <v>47361</v>
      </c>
      <c r="E265" s="124">
        <v>0</v>
      </c>
      <c r="F265" s="27">
        <f>VLOOKUP(G265,'[9]MCM-SLI-2'!$B$32:$I$45,8,FALSE)/12</f>
        <v>0</v>
      </c>
      <c r="G265" t="str">
        <f t="shared" si="10"/>
        <v>Oct28-Sep29</v>
      </c>
    </row>
    <row r="266" spans="3:7" hidden="1" outlineLevel="1" x14ac:dyDescent="0.2">
      <c r="C266">
        <f t="shared" si="9"/>
        <v>2029</v>
      </c>
      <c r="D266" s="70">
        <v>47391</v>
      </c>
      <c r="E266" s="124">
        <v>0</v>
      </c>
      <c r="F266" s="27">
        <f>VLOOKUP(G266,'[9]MCM-SLI-2'!$B$32:$I$45,8,FALSE)/12</f>
        <v>0</v>
      </c>
      <c r="G266" t="str">
        <f>IF(MONTH(D266)=10,"Oct"&amp;RIGHT(YEAR(D266),2)&amp;"-"&amp;"Sep"&amp;RIGHT(YEAR(D266)+1,2),G265)</f>
        <v>Oct28-Sep29</v>
      </c>
    </row>
    <row r="267" spans="3:7" hidden="1" outlineLevel="1" x14ac:dyDescent="0.2">
      <c r="C267">
        <f t="shared" si="9"/>
        <v>2029</v>
      </c>
      <c r="D267" s="70">
        <v>47422</v>
      </c>
      <c r="E267" s="124">
        <v>0</v>
      </c>
      <c r="F267" s="27">
        <f>VLOOKUP(G267,'[9]MCM-SLI-2'!$B$32:$I$45,8,FALSE)/12</f>
        <v>0</v>
      </c>
      <c r="G267" t="str">
        <f t="shared" si="10"/>
        <v>Oct29-Sep30</v>
      </c>
    </row>
    <row r="268" spans="3:7" hidden="1" outlineLevel="1" x14ac:dyDescent="0.2">
      <c r="C268">
        <f t="shared" si="9"/>
        <v>2029</v>
      </c>
      <c r="D268" s="70">
        <v>47452</v>
      </c>
      <c r="E268" s="124">
        <v>0</v>
      </c>
      <c r="F268" s="27">
        <f>VLOOKUP(G268,'[9]MCM-SLI-2'!$B$32:$I$45,8,FALSE)/12</f>
        <v>0</v>
      </c>
      <c r="G268" t="str">
        <f t="shared" si="10"/>
        <v>Oct29-Sep30</v>
      </c>
    </row>
    <row r="269" spans="3:7" hidden="1" outlineLevel="1" x14ac:dyDescent="0.2">
      <c r="C269">
        <f t="shared" si="9"/>
        <v>2029</v>
      </c>
      <c r="D269" s="70">
        <v>47483</v>
      </c>
      <c r="E269" s="124">
        <v>0</v>
      </c>
      <c r="F269" s="27">
        <f>VLOOKUP(G269,'[9]MCM-SLI-2'!$B$32:$I$45,8,FALSE)/12</f>
        <v>0</v>
      </c>
      <c r="G269" t="str">
        <f t="shared" si="10"/>
        <v>Oct29-Sep30</v>
      </c>
    </row>
    <row r="270" spans="3:7" hidden="1" outlineLevel="1" x14ac:dyDescent="0.2">
      <c r="C270">
        <f t="shared" si="9"/>
        <v>2030</v>
      </c>
      <c r="D270" s="70">
        <v>47514</v>
      </c>
      <c r="E270" s="124">
        <v>0</v>
      </c>
      <c r="F270" s="27">
        <f>VLOOKUP(G270,'[9]MCM-SLI-2'!$B$32:$I$45,8,FALSE)/12</f>
        <v>0</v>
      </c>
      <c r="G270" t="str">
        <f t="shared" si="10"/>
        <v>Oct29-Sep30</v>
      </c>
    </row>
    <row r="271" spans="3:7" hidden="1" outlineLevel="1" x14ac:dyDescent="0.2">
      <c r="C271">
        <f t="shared" si="9"/>
        <v>2030</v>
      </c>
      <c r="D271" s="70">
        <v>47542</v>
      </c>
      <c r="E271" s="124">
        <v>0</v>
      </c>
      <c r="F271" s="27">
        <f>VLOOKUP(G271,'[9]MCM-SLI-2'!$B$32:$I$45,8,FALSE)/12</f>
        <v>0</v>
      </c>
      <c r="G271" t="str">
        <f t="shared" si="10"/>
        <v>Oct29-Sep30</v>
      </c>
    </row>
    <row r="272" spans="3:7" hidden="1" outlineLevel="1" x14ac:dyDescent="0.2">
      <c r="C272">
        <f t="shared" si="9"/>
        <v>2030</v>
      </c>
      <c r="D272" s="70">
        <v>47573</v>
      </c>
      <c r="E272" s="124">
        <v>0</v>
      </c>
      <c r="F272" s="27">
        <f>VLOOKUP(G272,'[9]MCM-SLI-2'!$B$32:$I$45,8,FALSE)/12</f>
        <v>0</v>
      </c>
      <c r="G272" t="str">
        <f t="shared" si="10"/>
        <v>Oct29-Sep30</v>
      </c>
    </row>
    <row r="273" spans="1:7" hidden="1" outlineLevel="1" x14ac:dyDescent="0.2">
      <c r="C273">
        <f t="shared" si="9"/>
        <v>2030</v>
      </c>
      <c r="D273" s="70">
        <v>47603</v>
      </c>
      <c r="E273" s="124">
        <v>0</v>
      </c>
      <c r="F273" s="27">
        <f>VLOOKUP(G273,'[9]MCM-SLI-2'!$B$32:$I$45,8,FALSE)/12</f>
        <v>0</v>
      </c>
      <c r="G273" t="str">
        <f t="shared" si="10"/>
        <v>Oct29-Sep30</v>
      </c>
    </row>
    <row r="274" spans="1:7" hidden="1" outlineLevel="1" x14ac:dyDescent="0.2">
      <c r="C274">
        <f t="shared" si="9"/>
        <v>2030</v>
      </c>
      <c r="D274" s="70">
        <v>47634</v>
      </c>
      <c r="E274" s="124">
        <v>0</v>
      </c>
      <c r="F274" s="27">
        <f>VLOOKUP(G274,'[9]MCM-SLI-2'!$B$32:$I$45,8,FALSE)/12</f>
        <v>0</v>
      </c>
      <c r="G274" t="str">
        <f t="shared" si="10"/>
        <v>Oct29-Sep30</v>
      </c>
    </row>
    <row r="275" spans="1:7" hidden="1" outlineLevel="1" x14ac:dyDescent="0.2">
      <c r="C275">
        <f t="shared" si="9"/>
        <v>2030</v>
      </c>
      <c r="D275" s="70">
        <v>47664</v>
      </c>
      <c r="E275" s="124">
        <v>0</v>
      </c>
      <c r="F275" s="27">
        <f>VLOOKUP(G275,'[9]MCM-SLI-2'!$B$32:$I$45,8,FALSE)/12</f>
        <v>0</v>
      </c>
      <c r="G275" t="str">
        <f t="shared" si="10"/>
        <v>Oct29-Sep30</v>
      </c>
    </row>
    <row r="276" spans="1:7" hidden="1" outlineLevel="1" x14ac:dyDescent="0.2">
      <c r="C276">
        <f t="shared" si="9"/>
        <v>2030</v>
      </c>
      <c r="D276" s="70">
        <v>47695</v>
      </c>
      <c r="E276" s="124">
        <v>0</v>
      </c>
      <c r="F276" s="27">
        <f>VLOOKUP(G276,'[9]MCM-SLI-2'!$B$32:$I$45,8,FALSE)/12</f>
        <v>0</v>
      </c>
      <c r="G276" t="str">
        <f t="shared" si="10"/>
        <v>Oct29-Sep30</v>
      </c>
    </row>
    <row r="277" spans="1:7" hidden="1" outlineLevel="1" x14ac:dyDescent="0.2">
      <c r="C277">
        <f t="shared" si="9"/>
        <v>2030</v>
      </c>
      <c r="D277" s="70">
        <v>47726</v>
      </c>
      <c r="E277" s="124">
        <v>0</v>
      </c>
      <c r="F277" s="27">
        <f>VLOOKUP(G277,'[9]MCM-SLI-2'!$B$32:$I$45,8,FALSE)/12</f>
        <v>0</v>
      </c>
      <c r="G277" t="str">
        <f t="shared" si="10"/>
        <v>Oct29-Sep30</v>
      </c>
    </row>
    <row r="278" spans="1:7" hidden="1" outlineLevel="1" x14ac:dyDescent="0.2">
      <c r="C278">
        <f t="shared" si="9"/>
        <v>2030</v>
      </c>
      <c r="D278" s="70">
        <v>47756</v>
      </c>
      <c r="E278" s="124">
        <v>0</v>
      </c>
      <c r="F278" s="27">
        <f>VLOOKUP(G278,'[9]MCM-SLI-2'!$B$32:$I$45,8,FALSE)/12</f>
        <v>0</v>
      </c>
      <c r="G278" t="str">
        <f t="shared" si="10"/>
        <v>Oct29-Sep30</v>
      </c>
    </row>
    <row r="279" spans="1:7" hidden="1" outlineLevel="1" x14ac:dyDescent="0.2">
      <c r="C279">
        <f t="shared" si="9"/>
        <v>2030</v>
      </c>
      <c r="D279" s="70">
        <v>47787</v>
      </c>
      <c r="E279" s="124">
        <v>0</v>
      </c>
      <c r="F279" s="27">
        <f>VLOOKUP(G279,'[9]MCM-SLI-2'!$B$32:$I$45,8,FALSE)/12</f>
        <v>0</v>
      </c>
      <c r="G279" s="109" t="s">
        <v>218</v>
      </c>
    </row>
    <row r="280" spans="1:7" hidden="1" outlineLevel="1" x14ac:dyDescent="0.2">
      <c r="C280">
        <f t="shared" si="9"/>
        <v>2030</v>
      </c>
      <c r="D280" s="70">
        <v>47817</v>
      </c>
      <c r="E280" s="124">
        <v>0</v>
      </c>
      <c r="F280" s="27">
        <f>VLOOKUP(G280,'[9]MCM-SLI-2'!$B$32:$I$45,8,FALSE)/12</f>
        <v>0</v>
      </c>
      <c r="G280" s="109" t="s">
        <v>218</v>
      </c>
    </row>
    <row r="281" spans="1:7" hidden="1" outlineLevel="1" x14ac:dyDescent="0.2">
      <c r="C281">
        <f t="shared" si="9"/>
        <v>2030</v>
      </c>
      <c r="D281" s="70">
        <v>47848</v>
      </c>
      <c r="E281" s="124">
        <v>0</v>
      </c>
      <c r="F281" s="27">
        <f>VLOOKUP(G281,'[9]MCM-SLI-2'!$B$32:$I$45,8,FALSE)/12</f>
        <v>0</v>
      </c>
      <c r="G281" s="109" t="s">
        <v>218</v>
      </c>
    </row>
    <row r="282" spans="1:7" hidden="1" outlineLevel="1" x14ac:dyDescent="0.2">
      <c r="D282" s="70"/>
    </row>
    <row r="283" spans="1:7" hidden="1" outlineLevel="1" x14ac:dyDescent="0.2">
      <c r="D283" s="70"/>
    </row>
    <row r="284" spans="1:7" collapsed="1" x14ac:dyDescent="0.2"/>
    <row r="285" spans="1:7" x14ac:dyDescent="0.2">
      <c r="B285" s="113" t="s">
        <v>197</v>
      </c>
    </row>
    <row r="287" spans="1:7" x14ac:dyDescent="0.2">
      <c r="A287" s="112" t="s">
        <v>121</v>
      </c>
    </row>
    <row r="288" spans="1:7" x14ac:dyDescent="0.2">
      <c r="B288" s="110" t="s">
        <v>190</v>
      </c>
    </row>
    <row r="290" spans="1:2" x14ac:dyDescent="0.2">
      <c r="B290" s="113" t="s">
        <v>201</v>
      </c>
    </row>
    <row r="292" spans="1:2" x14ac:dyDescent="0.2">
      <c r="A292" s="125" t="s">
        <v>122</v>
      </c>
    </row>
    <row r="293" spans="1:2" x14ac:dyDescent="0.2">
      <c r="B293" s="110" t="s">
        <v>190</v>
      </c>
    </row>
    <row r="295" spans="1:2" x14ac:dyDescent="0.2">
      <c r="B295" s="113" t="s">
        <v>201</v>
      </c>
    </row>
    <row r="297" spans="1:2" x14ac:dyDescent="0.2">
      <c r="A297" s="125" t="s">
        <v>123</v>
      </c>
    </row>
    <row r="298" spans="1:2" x14ac:dyDescent="0.2">
      <c r="B298" s="110" t="s">
        <v>190</v>
      </c>
    </row>
    <row r="300" spans="1:2" x14ac:dyDescent="0.2">
      <c r="B300" s="113" t="s">
        <v>201</v>
      </c>
    </row>
    <row r="302" spans="1:2" x14ac:dyDescent="0.2">
      <c r="A302" s="125" t="s">
        <v>203</v>
      </c>
    </row>
    <row r="303" spans="1:2" x14ac:dyDescent="0.2">
      <c r="B303" s="110" t="s">
        <v>190</v>
      </c>
    </row>
    <row r="305" spans="1:8" x14ac:dyDescent="0.2">
      <c r="B305" s="113" t="s">
        <v>201</v>
      </c>
    </row>
    <row r="307" spans="1:8" x14ac:dyDescent="0.2">
      <c r="A307" s="125" t="s">
        <v>202</v>
      </c>
    </row>
    <row r="308" spans="1:8" x14ac:dyDescent="0.2">
      <c r="B308" s="110" t="s">
        <v>190</v>
      </c>
    </row>
    <row r="310" spans="1:8" x14ac:dyDescent="0.2">
      <c r="B310" s="113" t="s">
        <v>201</v>
      </c>
    </row>
    <row r="312" spans="1:8" x14ac:dyDescent="0.2">
      <c r="A312" s="112" t="s">
        <v>204</v>
      </c>
    </row>
    <row r="313" spans="1:8" x14ac:dyDescent="0.2">
      <c r="B313" s="110" t="s">
        <v>190</v>
      </c>
    </row>
    <row r="314" spans="1:8" x14ac:dyDescent="0.2">
      <c r="B314" t="s">
        <v>213</v>
      </c>
    </row>
    <row r="316" spans="1:8" x14ac:dyDescent="0.2">
      <c r="B316" s="113" t="s">
        <v>124</v>
      </c>
      <c r="C316" s="165">
        <f>[8]Sheet1!$N$22</f>
        <v>209</v>
      </c>
      <c r="E316" s="113" t="s">
        <v>212</v>
      </c>
    </row>
    <row r="317" spans="1:8" x14ac:dyDescent="0.2">
      <c r="B317" s="166" t="s">
        <v>214</v>
      </c>
      <c r="C317" s="168">
        <f>'R-Existing'!X12</f>
        <v>209</v>
      </c>
      <c r="E317" s="167" t="s">
        <v>215</v>
      </c>
      <c r="F317" s="4"/>
      <c r="G317" s="4"/>
      <c r="H317" s="4"/>
    </row>
    <row r="318" spans="1:8" x14ac:dyDescent="0.2">
      <c r="C318" s="169"/>
      <c r="E318" s="103"/>
      <c r="F318" s="4"/>
      <c r="G318" s="4"/>
      <c r="H318" s="4"/>
    </row>
    <row r="320" spans="1:8" x14ac:dyDescent="0.2">
      <c r="B320" t="s">
        <v>127</v>
      </c>
      <c r="C320" s="173">
        <v>9.6699999999999994E-2</v>
      </c>
    </row>
  </sheetData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RevReqInput</vt:lpstr>
      <vt:lpstr>SREC Inv.</vt:lpstr>
      <vt:lpstr>CapO-M Sum</vt:lpstr>
      <vt:lpstr>Loans</vt:lpstr>
      <vt:lpstr>LoansC</vt:lpstr>
      <vt:lpstr>LoansR</vt:lpstr>
      <vt:lpstr>RunoutofClosedLoans&gt;&gt;</vt:lpstr>
      <vt:lpstr>C-Existing</vt:lpstr>
      <vt:lpstr>R-Existing</vt:lpstr>
      <vt:lpstr>SRECPrice</vt:lpstr>
      <vt:lpstr>PS INPUT</vt:lpstr>
      <vt:lpstr>'SREC Inv.'!Print_Area</vt:lpstr>
      <vt:lpstr>Loans!Print_Titles</vt:lpstr>
      <vt:lpstr>LoansC!Print_Titles</vt:lpstr>
      <vt:lpstr>LoansR!Print_Titles</vt:lpstr>
    </vt:vector>
  </TitlesOfParts>
  <Company>PSEG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Swetz, Stephen</dc:creator>
  <cp:lastModifiedBy>CMMPM</cp:lastModifiedBy>
  <dcterms:created xsi:type="dcterms:W3CDTF">2009-03-25T17:01:58Z</dcterms:created>
  <dcterms:modified xsi:type="dcterms:W3CDTF">2018-06-26T13:29:31Z</dcterms:modified>
</cp:coreProperties>
</file>