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reed\Desktop\"/>
    </mc:Choice>
  </mc:AlternateContent>
  <bookViews>
    <workbookView xWindow="-120" yWindow="-120" windowWidth="29040" windowHeight="15840" activeTab="1"/>
  </bookViews>
  <sheets>
    <sheet name="Input Sheet - Rates incl. SUT" sheetId="1" r:id="rId1"/>
    <sheet name="Presentation - Rates excl. SUT" sheetId="3" r:id="rId2"/>
  </sheets>
  <definedNames>
    <definedName name="_xlnm.Print_Area" localSheetId="0">'Input Sheet - Rates incl. SUT'!$A$1:$P$44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L41" i="3" l="1"/>
  <c r="K41" i="3"/>
  <c r="J41" i="3"/>
  <c r="I41" i="3"/>
  <c r="H41" i="3"/>
  <c r="G41" i="3"/>
  <c r="F41" i="3"/>
  <c r="E41" i="3"/>
  <c r="D41" i="3"/>
  <c r="C41" i="3"/>
  <c r="L40" i="3"/>
  <c r="K40" i="3"/>
  <c r="J40" i="3"/>
  <c r="I40" i="3"/>
  <c r="H40" i="3"/>
  <c r="G40" i="3"/>
  <c r="F40" i="3"/>
  <c r="E40" i="3"/>
  <c r="D40" i="3"/>
  <c r="C40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L37" i="3"/>
  <c r="K37" i="3"/>
  <c r="J37" i="3"/>
  <c r="I37" i="3"/>
  <c r="H37" i="3"/>
  <c r="G37" i="3"/>
  <c r="F37" i="3"/>
  <c r="E37" i="3"/>
  <c r="D37" i="3"/>
  <c r="C37" i="3"/>
  <c r="L36" i="3"/>
  <c r="K36" i="3"/>
  <c r="J36" i="3"/>
  <c r="I36" i="3"/>
  <c r="H36" i="3"/>
  <c r="G36" i="3"/>
  <c r="F36" i="3"/>
  <c r="E36" i="3"/>
  <c r="D36" i="3"/>
  <c r="C36" i="3"/>
  <c r="L35" i="3"/>
  <c r="K35" i="3"/>
  <c r="J35" i="3"/>
  <c r="I35" i="3"/>
  <c r="H35" i="3"/>
  <c r="G35" i="3"/>
  <c r="F35" i="3"/>
  <c r="E35" i="3"/>
  <c r="D35" i="3"/>
  <c r="C35" i="3"/>
  <c r="L34" i="3"/>
  <c r="K34" i="3"/>
  <c r="J34" i="3"/>
  <c r="I34" i="3"/>
  <c r="H34" i="3"/>
  <c r="G34" i="3"/>
  <c r="F34" i="3"/>
  <c r="E34" i="3"/>
  <c r="D34" i="3"/>
  <c r="C34" i="3"/>
  <c r="L33" i="3"/>
  <c r="L32" i="3"/>
  <c r="L31" i="3"/>
  <c r="L30" i="3"/>
  <c r="G29" i="3"/>
  <c r="G28" i="3"/>
  <c r="K27" i="3"/>
  <c r="I27" i="3"/>
  <c r="F27" i="3"/>
  <c r="E27" i="3"/>
  <c r="D27" i="3"/>
  <c r="C27" i="3"/>
  <c r="K26" i="3"/>
  <c r="I26" i="3"/>
  <c r="F26" i="3"/>
  <c r="E26" i="3"/>
  <c r="D26" i="3"/>
  <c r="C26" i="3"/>
  <c r="L24" i="3"/>
  <c r="L23" i="3"/>
  <c r="L22" i="3"/>
  <c r="L21" i="3"/>
  <c r="G20" i="3"/>
  <c r="G19" i="3"/>
  <c r="K18" i="3"/>
  <c r="I18" i="3"/>
  <c r="F18" i="3"/>
  <c r="E18" i="3"/>
  <c r="D18" i="3"/>
  <c r="C18" i="3"/>
  <c r="K17" i="3"/>
  <c r="I17" i="3"/>
  <c r="F17" i="3"/>
  <c r="E17" i="3"/>
  <c r="D17" i="3"/>
  <c r="C17" i="3"/>
  <c r="I37" i="1"/>
  <c r="I36" i="1"/>
  <c r="G37" i="1"/>
  <c r="G36" i="1"/>
  <c r="C37" i="1"/>
  <c r="C36" i="1"/>
  <c r="L35" i="1"/>
  <c r="K35" i="1"/>
  <c r="J35" i="1"/>
  <c r="I35" i="1"/>
  <c r="H35" i="1"/>
  <c r="G35" i="1"/>
  <c r="F35" i="1"/>
  <c r="E35" i="1"/>
  <c r="D35" i="1"/>
  <c r="C7" i="1" l="1"/>
  <c r="J43" i="3" l="1"/>
  <c r="J42" i="3"/>
  <c r="J25" i="3"/>
  <c r="J16" i="3"/>
  <c r="J15" i="3"/>
  <c r="J23" i="1"/>
  <c r="J13" i="1"/>
  <c r="J14" i="1"/>
  <c r="D43" i="3" l="1"/>
  <c r="E43" i="3"/>
  <c r="F43" i="3"/>
  <c r="G43" i="3"/>
  <c r="H43" i="3"/>
  <c r="I43" i="3"/>
  <c r="K43" i="3"/>
  <c r="L43" i="3"/>
  <c r="C43" i="3"/>
  <c r="D42" i="3"/>
  <c r="E42" i="3"/>
  <c r="F42" i="3"/>
  <c r="G42" i="3"/>
  <c r="H42" i="3"/>
  <c r="I42" i="3"/>
  <c r="K42" i="3"/>
  <c r="L42" i="3"/>
  <c r="C42" i="3"/>
  <c r="F15" i="3"/>
  <c r="F23" i="1"/>
  <c r="F14" i="1"/>
  <c r="F13" i="1"/>
  <c r="F25" i="3" l="1"/>
  <c r="F16" i="3"/>
  <c r="C8" i="3"/>
  <c r="L15" i="3"/>
  <c r="K15" i="3"/>
  <c r="I15" i="3"/>
  <c r="H15" i="3"/>
  <c r="G15" i="3"/>
  <c r="E15" i="3"/>
  <c r="D15" i="3"/>
  <c r="C15" i="3"/>
  <c r="C16" i="3" l="1"/>
  <c r="C4" i="3" s="1"/>
  <c r="K16" i="3"/>
  <c r="D16" i="3"/>
  <c r="C25" i="3"/>
  <c r="C7" i="3" s="1"/>
  <c r="C9" i="3" s="1"/>
  <c r="I25" i="3"/>
  <c r="L25" i="3"/>
  <c r="G16" i="3"/>
  <c r="G25" i="3"/>
  <c r="I16" i="3"/>
  <c r="K25" i="3"/>
  <c r="D25" i="3"/>
  <c r="L16" i="3"/>
  <c r="E16" i="3"/>
  <c r="E25" i="3"/>
  <c r="D38" i="1"/>
  <c r="D7" i="1" s="1"/>
  <c r="E13" i="1"/>
  <c r="E23" i="1"/>
  <c r="E14" i="1"/>
  <c r="D8" i="3" l="1"/>
  <c r="D5" i="1"/>
  <c r="C5" i="1"/>
  <c r="E38" i="1"/>
  <c r="E7" i="1" s="1"/>
  <c r="L23" i="1"/>
  <c r="L14" i="1"/>
  <c r="C5" i="3" l="1"/>
  <c r="C6" i="3" s="1"/>
  <c r="D5" i="3"/>
  <c r="F38" i="1"/>
  <c r="F7" i="1" s="1"/>
  <c r="E5" i="1"/>
  <c r="G38" i="1"/>
  <c r="G7" i="1" s="1"/>
  <c r="E8" i="3"/>
  <c r="K23" i="1"/>
  <c r="I23" i="1"/>
  <c r="D23" i="1"/>
  <c r="G14" i="1"/>
  <c r="D14" i="1"/>
  <c r="I14" i="1"/>
  <c r="K14" i="1"/>
  <c r="C23" i="1"/>
  <c r="C6" i="1" s="1"/>
  <c r="C14" i="1"/>
  <c r="C4" i="1" s="1"/>
  <c r="E5" i="3" l="1"/>
  <c r="F8" i="3"/>
  <c r="F5" i="1"/>
  <c r="G5" i="1"/>
  <c r="H38" i="1"/>
  <c r="G8" i="3"/>
  <c r="D13" i="1"/>
  <c r="G13" i="1"/>
  <c r="H13" i="1"/>
  <c r="I13" i="1"/>
  <c r="K13" i="1"/>
  <c r="L13" i="1"/>
  <c r="C13" i="1"/>
  <c r="H7" i="1" l="1"/>
  <c r="J38" i="1"/>
  <c r="F5" i="3"/>
  <c r="G5" i="3"/>
  <c r="H5" i="1"/>
  <c r="I38" i="1"/>
  <c r="I7" i="1" s="1"/>
  <c r="H8" i="3"/>
  <c r="D34" i="1"/>
  <c r="J7" i="1" l="1"/>
  <c r="J5" i="1"/>
  <c r="H5" i="3"/>
  <c r="I5" i="1"/>
  <c r="D4" i="1"/>
  <c r="D6" i="1"/>
  <c r="K38" i="1"/>
  <c r="K7" i="1" s="1"/>
  <c r="I8" i="3"/>
  <c r="G34" i="1"/>
  <c r="E34" i="1"/>
  <c r="J8" i="3" l="1"/>
  <c r="J5" i="3"/>
  <c r="I5" i="3"/>
  <c r="D7" i="3"/>
  <c r="D9" i="3" s="1"/>
  <c r="D4" i="3"/>
  <c r="D6" i="3" s="1"/>
  <c r="K5" i="1"/>
  <c r="G4" i="1"/>
  <c r="G6" i="1"/>
  <c r="F34" i="1"/>
  <c r="E6" i="1"/>
  <c r="E4" i="1"/>
  <c r="H34" i="1"/>
  <c r="J34" i="1" s="1"/>
  <c r="K8" i="3"/>
  <c r="L38" i="1"/>
  <c r="L7" i="1" l="1"/>
  <c r="L5" i="1"/>
  <c r="J6" i="1"/>
  <c r="J4" i="1"/>
  <c r="K5" i="3"/>
  <c r="G4" i="3"/>
  <c r="G6" i="3" s="1"/>
  <c r="G7" i="3"/>
  <c r="G9" i="3" s="1"/>
  <c r="E4" i="3"/>
  <c r="E6" i="3" s="1"/>
  <c r="E7" i="3"/>
  <c r="E9" i="3" s="1"/>
  <c r="F4" i="3"/>
  <c r="F6" i="3" s="1"/>
  <c r="F7" i="3"/>
  <c r="F9" i="3" s="1"/>
  <c r="H6" i="1"/>
  <c r="H4" i="1"/>
  <c r="F4" i="1"/>
  <c r="F6" i="1"/>
  <c r="I34" i="1"/>
  <c r="L8" i="3" l="1"/>
  <c r="L5" i="3"/>
  <c r="J7" i="3"/>
  <c r="J9" i="3" s="1"/>
  <c r="J4" i="3"/>
  <c r="J6" i="3" s="1"/>
  <c r="H4" i="3"/>
  <c r="H6" i="3" s="1"/>
  <c r="H7" i="3"/>
  <c r="H9" i="3" s="1"/>
  <c r="I6" i="1"/>
  <c r="I4" i="1"/>
  <c r="K34" i="1"/>
  <c r="I7" i="3" l="1"/>
  <c r="I9" i="3" s="1"/>
  <c r="I4" i="3"/>
  <c r="I6" i="3" s="1"/>
  <c r="K6" i="1"/>
  <c r="K4" i="1"/>
  <c r="L34" i="1"/>
  <c r="L6" i="1" l="1"/>
  <c r="L4" i="1"/>
  <c r="K4" i="3"/>
  <c r="K6" i="3" s="1"/>
  <c r="K7" i="3"/>
  <c r="K9" i="3" s="1"/>
  <c r="L7" i="3" l="1"/>
  <c r="L9" i="3" s="1"/>
  <c r="L4" i="3"/>
  <c r="L6" i="3" s="1"/>
</calcChain>
</file>

<file path=xl/sharedStrings.xml><?xml version="1.0" encoding="utf-8"?>
<sst xmlns="http://schemas.openxmlformats.org/spreadsheetml/2006/main" count="106" uniqueCount="49">
  <si>
    <t>Summer</t>
  </si>
  <si>
    <t>Delivery</t>
  </si>
  <si>
    <t>Supply</t>
  </si>
  <si>
    <t>Winter</t>
  </si>
  <si>
    <t xml:space="preserve">Delivery </t>
  </si>
  <si>
    <t>Rate Components</t>
  </si>
  <si>
    <t>Community Solar Rate Summary</t>
  </si>
  <si>
    <t>On-Peak</t>
  </si>
  <si>
    <t>Off-Peak</t>
  </si>
  <si>
    <t>Off-peak</t>
  </si>
  <si>
    <t>On-peak</t>
  </si>
  <si>
    <t>Code</t>
  </si>
  <si>
    <t>Winter Delivery</t>
  </si>
  <si>
    <t>Sumer Delivery</t>
  </si>
  <si>
    <t>Summer &amp; Winter Delivery</t>
  </si>
  <si>
    <t>RESIDENTIAL SERVICE 
(SC1)</t>
  </si>
  <si>
    <t>RESIDENTIAL TOD HEATING SERVICE
(SC3)</t>
  </si>
  <si>
    <t>PUBLIC STREET LIGHTING
(SC4)</t>
  </si>
  <si>
    <t>RESIDENTIAL SPACE HEATING SERVICE
(SC5)</t>
  </si>
  <si>
    <t>PRIVATE OVERHEAD LIGHTING SERVICE - DUSK to DAWN
(SC6)</t>
  </si>
  <si>
    <t>LARGE GENERAL PRIMARY - TOD SERVICE
(SC7)</t>
  </si>
  <si>
    <t>Period I</t>
  </si>
  <si>
    <t>Period II</t>
  </si>
  <si>
    <t>Period III</t>
  </si>
  <si>
    <t>Period IV</t>
  </si>
  <si>
    <t>First Block</t>
  </si>
  <si>
    <t>Second Block</t>
  </si>
  <si>
    <t>DEMAND BILLED GENERAL SERVICE PRIMARY
(SC2)</t>
  </si>
  <si>
    <t>DEMAND BILLED GENERAL SERVICE SECONDARY
(SC2)</t>
  </si>
  <si>
    <t>NON-DEMAND BILLED GENERAL SERVICE SECONDARY
(SC2)</t>
  </si>
  <si>
    <t>Transmission Charge ($/Kwh)</t>
  </si>
  <si>
    <r>
      <t xml:space="preserve">Winter Distibution ($/Kwh)
</t>
    </r>
    <r>
      <rPr>
        <sz val="8"/>
        <color theme="1"/>
        <rFont val="Calibri"/>
        <family val="2"/>
        <scheme val="minor"/>
      </rPr>
      <t>(Average)</t>
    </r>
  </si>
  <si>
    <t>Transmission Surcharge ($/Kwh)</t>
  </si>
  <si>
    <t>RGGI ($/Kwh)</t>
  </si>
  <si>
    <t>Temporary Tax Credit ($/Kwh)</t>
  </si>
  <si>
    <t>BGS Reconciliation ($/Kwh)</t>
  </si>
  <si>
    <r>
      <t xml:space="preserve">Summer Supply ($/Kwh)
</t>
    </r>
    <r>
      <rPr>
        <sz val="9"/>
        <color theme="1"/>
        <rFont val="Calibri"/>
        <family val="2"/>
        <scheme val="minor"/>
      </rPr>
      <t>(Average)</t>
    </r>
  </si>
  <si>
    <r>
      <t xml:space="preserve">Winter Supply ($/Kwh)
</t>
    </r>
    <r>
      <rPr>
        <sz val="9"/>
        <color theme="1"/>
        <rFont val="Calibri"/>
        <family val="2"/>
        <scheme val="minor"/>
      </rPr>
      <t>(Average)</t>
    </r>
  </si>
  <si>
    <t>CIEP Standby Fee ($/Kwh)</t>
  </si>
  <si>
    <r>
      <t xml:space="preserve">Summer Distribution ($/Kwh)
</t>
    </r>
    <r>
      <rPr>
        <sz val="8"/>
        <color theme="1"/>
        <rFont val="Calibri"/>
        <family val="2"/>
        <scheme val="minor"/>
      </rPr>
      <t>(Average)</t>
    </r>
  </si>
  <si>
    <r>
      <t xml:space="preserve">Summer Supply LBMP ($/Kwh)
</t>
    </r>
    <r>
      <rPr>
        <sz val="9"/>
        <color theme="1"/>
        <rFont val="Calibri"/>
        <family val="2"/>
        <scheme val="minor"/>
      </rPr>
      <t>(Average)</t>
    </r>
  </si>
  <si>
    <r>
      <t xml:space="preserve">Winter Supply LBMP ($/Kwh)
</t>
    </r>
    <r>
      <rPr>
        <sz val="9"/>
        <color theme="1"/>
        <rFont val="Calibri"/>
        <family val="2"/>
        <scheme val="minor"/>
      </rPr>
      <t>(Average)</t>
    </r>
  </si>
  <si>
    <t>PRIVATE OVERHEAD LIGHTING SERVICE - ENERGY ONLY
(SC6)</t>
  </si>
  <si>
    <t>BGS Charge - Summer ($/Kwh)</t>
  </si>
  <si>
    <t>BGS Charge - Winter ($/Kwh)</t>
  </si>
  <si>
    <t>Note1 :  All rates include SUT and are based upon the averages for given SC usage blocks.</t>
  </si>
  <si>
    <t>Community Solar Rate</t>
  </si>
  <si>
    <t xml:space="preserve">Note 2:   SC7 supply rate is average of PJM day ahead pricing for the applicable calendar month </t>
  </si>
  <si>
    <t>Note 2:   SC7 supply rate is average of PJM day ahead pricing for the applicable calendar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</si>
</sst>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.000000_);_(* \(#,##0.000000\);_(* &quot;-&quot;??_);_(@_)"/>
    <numFmt numFmtId="165" formatCode="0.00000"/>
    <numFmt numFmtId="166" formatCode="_(* #,##0.000000_);_(* \(#,##0.000000\);_(* &quot;-&quot;??????_);_(@_)"/>
    <numFmt numFmtId="167" formatCode="_(* #,##0.00000_);_(* \(#,##0.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Up">
        <fgColor rgb="FFFFC000"/>
        <bgColor auto="1"/>
      </patternFill>
    </fill>
    <fill>
      <patternFill patternType="darkUp">
        <fgColor rgb="FFFFC000"/>
        <bgColor theme="0"/>
      </patternFill>
    </fill>
    <fill>
      <patternFill patternType="darkUp">
        <fgColor theme="4" tint="0.59996337778862885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NumberFormat="1" applyFont="1" applyBorder="1" applyAlignment="1"/>
    <xf numFmtId="0" fontId="3" fillId="0" borderId="2" xfId="0" applyNumberFormat="1" applyFont="1" applyBorder="1" applyAlignment="1"/>
    <xf numFmtId="0" fontId="4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1" xfId="0" applyFill="1" applyBorder="1"/>
    <xf numFmtId="0" fontId="7" fillId="0" borderId="14" xfId="0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right"/>
    </xf>
    <xf numFmtId="0" fontId="6" fillId="3" borderId="2" xfId="0" applyNumberFormat="1" applyFont="1" applyFill="1" applyBorder="1" applyAlignment="1"/>
    <xf numFmtId="164" fontId="6" fillId="3" borderId="9" xfId="1" applyNumberFormat="1" applyFont="1" applyFill="1" applyBorder="1" applyAlignment="1"/>
    <xf numFmtId="0" fontId="6" fillId="5" borderId="4" xfId="0" applyNumberFormat="1" applyFont="1" applyFill="1" applyBorder="1" applyAlignment="1"/>
    <xf numFmtId="0" fontId="6" fillId="5" borderId="5" xfId="0" applyNumberFormat="1" applyFont="1" applyFill="1" applyBorder="1" applyAlignment="1"/>
    <xf numFmtId="164" fontId="6" fillId="5" borderId="10" xfId="1" applyNumberFormat="1" applyFont="1" applyFill="1" applyBorder="1" applyAlignment="1"/>
    <xf numFmtId="0" fontId="6" fillId="7" borderId="4" xfId="0" applyNumberFormat="1" applyFont="1" applyFill="1" applyBorder="1" applyAlignment="1"/>
    <xf numFmtId="0" fontId="6" fillId="7" borderId="5" xfId="0" applyNumberFormat="1" applyFont="1" applyFill="1" applyBorder="1" applyAlignment="1"/>
    <xf numFmtId="164" fontId="6" fillId="7" borderId="10" xfId="1" applyNumberFormat="1" applyFont="1" applyFill="1" applyBorder="1" applyAlignment="1"/>
    <xf numFmtId="0" fontId="3" fillId="2" borderId="1" xfId="0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/>
    <xf numFmtId="164" fontId="6" fillId="2" borderId="11" xfId="1" applyNumberFormat="1" applyFont="1" applyFill="1" applyBorder="1" applyAlignment="1"/>
    <xf numFmtId="164" fontId="6" fillId="0" borderId="0" xfId="1" applyNumberFormat="1" applyFont="1" applyFill="1" applyBorder="1" applyAlignment="1"/>
    <xf numFmtId="164" fontId="6" fillId="0" borderId="2" xfId="1" applyNumberFormat="1" applyFont="1" applyFill="1" applyBorder="1" applyAlignment="1"/>
    <xf numFmtId="0" fontId="0" fillId="0" borderId="13" xfId="0" applyFont="1" applyFill="1" applyBorder="1" applyAlignment="1">
      <alignment horizontal="left" indent="1"/>
    </xf>
    <xf numFmtId="0" fontId="0" fillId="0" borderId="14" xfId="0" applyFont="1" applyFill="1" applyBorder="1" applyAlignment="1">
      <alignment horizontal="left" indent="1"/>
    </xf>
    <xf numFmtId="0" fontId="0" fillId="0" borderId="14" xfId="0" applyFont="1" applyFill="1" applyBorder="1" applyAlignment="1">
      <alignment horizontal="left"/>
    </xf>
    <xf numFmtId="0" fontId="7" fillId="2" borderId="11" xfId="0" applyFont="1" applyFill="1" applyBorder="1" applyAlignment="1">
      <alignment vertical="center"/>
    </xf>
    <xf numFmtId="164" fontId="7" fillId="2" borderId="11" xfId="1" applyNumberFormat="1" applyFont="1" applyFill="1" applyBorder="1" applyAlignment="1">
      <alignment vertical="center"/>
    </xf>
    <xf numFmtId="164" fontId="7" fillId="4" borderId="11" xfId="1" applyNumberFormat="1" applyFont="1" applyFill="1" applyBorder="1"/>
    <xf numFmtId="0" fontId="7" fillId="6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14" fontId="0" fillId="0" borderId="0" xfId="0" applyNumberFormat="1"/>
    <xf numFmtId="165" fontId="0" fillId="0" borderId="11" xfId="0" applyNumberFormat="1" applyFill="1" applyBorder="1"/>
    <xf numFmtId="165" fontId="7" fillId="2" borderId="11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0" fontId="10" fillId="0" borderId="0" xfId="0" applyFont="1"/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164" fontId="6" fillId="3" borderId="9" xfId="1" applyNumberFormat="1" applyFont="1" applyFill="1" applyBorder="1" applyAlignment="1">
      <alignment vertical="center"/>
    </xf>
    <xf numFmtId="164" fontId="6" fillId="5" borderId="10" xfId="1" applyNumberFormat="1" applyFont="1" applyFill="1" applyBorder="1" applyAlignment="1">
      <alignment vertical="center"/>
    </xf>
    <xf numFmtId="164" fontId="6" fillId="2" borderId="11" xfId="1" applyNumberFormat="1" applyFont="1" applyFill="1" applyBorder="1" applyAlignment="1">
      <alignment vertical="center"/>
    </xf>
    <xf numFmtId="164" fontId="6" fillId="7" borderId="10" xfId="1" applyNumberFormat="1" applyFont="1" applyFill="1" applyBorder="1" applyAlignment="1">
      <alignment vertical="center"/>
    </xf>
    <xf numFmtId="167" fontId="0" fillId="0" borderId="11" xfId="1" applyNumberFormat="1" applyFont="1" applyFill="1" applyBorder="1"/>
    <xf numFmtId="164" fontId="7" fillId="0" borderId="11" xfId="1" applyNumberFormat="1" applyFont="1" applyFill="1" applyBorder="1"/>
    <xf numFmtId="166" fontId="7" fillId="6" borderId="11" xfId="0" applyNumberFormat="1" applyFont="1" applyFill="1" applyBorder="1" applyAlignment="1"/>
    <xf numFmtId="166" fontId="7" fillId="7" borderId="11" xfId="0" applyNumberFormat="1" applyFont="1" applyFill="1" applyBorder="1" applyAlignment="1"/>
    <xf numFmtId="41" fontId="7" fillId="6" borderId="11" xfId="0" applyNumberFormat="1" applyFont="1" applyFill="1" applyBorder="1" applyAlignment="1">
      <alignment vertical="center"/>
    </xf>
    <xf numFmtId="41" fontId="7" fillId="7" borderId="11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6" fillId="5" borderId="13" xfId="0" applyNumberFormat="1" applyFont="1" applyFill="1" applyBorder="1" applyAlignment="1"/>
    <xf numFmtId="0" fontId="6" fillId="5" borderId="0" xfId="0" applyNumberFormat="1" applyFont="1" applyFill="1" applyBorder="1" applyAlignment="1"/>
    <xf numFmtId="0" fontId="6" fillId="3" borderId="3" xfId="0" applyNumberFormat="1" applyFont="1" applyFill="1" applyBorder="1" applyAlignment="1"/>
    <xf numFmtId="0" fontId="6" fillId="5" borderId="6" xfId="0" applyNumberFormat="1" applyFont="1" applyFill="1" applyBorder="1" applyAlignment="1"/>
    <xf numFmtId="0" fontId="6" fillId="7" borderId="13" xfId="0" applyNumberFormat="1" applyFont="1" applyFill="1" applyBorder="1" applyAlignment="1"/>
    <xf numFmtId="0" fontId="6" fillId="7" borderId="0" xfId="0" applyNumberFormat="1" applyFont="1" applyFill="1" applyBorder="1" applyAlignment="1"/>
    <xf numFmtId="164" fontId="6" fillId="7" borderId="14" xfId="1" applyNumberFormat="1" applyFont="1" applyFill="1" applyBorder="1" applyAlignment="1">
      <alignment vertical="center"/>
    </xf>
    <xf numFmtId="164" fontId="6" fillId="7" borderId="6" xfId="1" applyNumberFormat="1" applyFont="1" applyFill="1" applyBorder="1" applyAlignment="1">
      <alignment vertical="center"/>
    </xf>
    <xf numFmtId="164" fontId="6" fillId="2" borderId="14" xfId="1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/>
    <xf numFmtId="0" fontId="6" fillId="7" borderId="6" xfId="0" applyNumberFormat="1" applyFont="1" applyFill="1" applyBorder="1" applyAlignment="1"/>
    <xf numFmtId="164" fontId="6" fillId="7" borderId="7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/>
    <xf numFmtId="0" fontId="11" fillId="0" borderId="0" xfId="0" applyFont="1" applyFill="1"/>
    <xf numFmtId="164" fontId="6" fillId="5" borderId="7" xfId="1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0" fontId="6" fillId="4" borderId="5" xfId="0" applyNumberFormat="1" applyFont="1" applyFill="1" applyBorder="1" applyAlignment="1">
      <alignment horizontal="center"/>
    </xf>
    <xf numFmtId="0" fontId="6" fillId="4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15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/>
    </xf>
    <xf numFmtId="0" fontId="6" fillId="3" borderId="13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5" zoomScaleNormal="85" zoomScaleSheetLayoutView="70" workbookViewId="0">
      <pane ySplit="3" topLeftCell="A15" activePane="bottomLeft" state="frozen"/>
      <selection pane="bottomLeft" activeCell="B3" sqref="B3"/>
    </sheetView>
  </sheetViews>
  <sheetFormatPr defaultRowHeight="15" x14ac:dyDescent="0.25"/>
  <cols>
    <col min="1" max="1" width="8.28515625" customWidth="1"/>
    <col min="2" max="2" width="21.140625" customWidth="1"/>
    <col min="3" max="12" width="14.85546875" customWidth="1"/>
    <col min="14" max="14" width="31.5703125" bestFit="1" customWidth="1"/>
  </cols>
  <sheetData>
    <row r="1" spans="1:15" ht="15.75" thickBot="1" x14ac:dyDescent="0.3">
      <c r="L1" s="31">
        <v>44479</v>
      </c>
    </row>
    <row r="2" spans="1:15" ht="19.5" thickBot="1" x14ac:dyDescent="0.35">
      <c r="A2" s="81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15" ht="90.75" thickBot="1" x14ac:dyDescent="0.3">
      <c r="A3" s="1"/>
      <c r="B3" s="2"/>
      <c r="C3" s="3" t="s">
        <v>15</v>
      </c>
      <c r="D3" s="3" t="s">
        <v>27</v>
      </c>
      <c r="E3" s="3" t="s">
        <v>28</v>
      </c>
      <c r="F3" s="3" t="s">
        <v>29</v>
      </c>
      <c r="G3" s="3" t="s">
        <v>16</v>
      </c>
      <c r="H3" s="3" t="s">
        <v>17</v>
      </c>
      <c r="I3" s="5" t="s">
        <v>18</v>
      </c>
      <c r="J3" s="3" t="s">
        <v>19</v>
      </c>
      <c r="K3" s="3" t="s">
        <v>42</v>
      </c>
      <c r="L3" s="3" t="s">
        <v>20</v>
      </c>
    </row>
    <row r="4" spans="1:15" x14ac:dyDescent="0.25">
      <c r="A4" s="9" t="s">
        <v>0</v>
      </c>
      <c r="B4" s="10" t="s">
        <v>1</v>
      </c>
      <c r="C4" s="11">
        <f>+C14+C32+C33+C34+C35</f>
        <v>9.2007999999999993E-2</v>
      </c>
      <c r="D4" s="11">
        <f t="shared" ref="D4:K4" si="0">+D14+D32+D33+D34+D35</f>
        <v>3.0088000000000004E-2</v>
      </c>
      <c r="E4" s="11">
        <f t="shared" si="0"/>
        <v>4.5568000000000004E-2</v>
      </c>
      <c r="F4" s="11">
        <f t="shared" si="0"/>
        <v>5.3348000000000007E-2</v>
      </c>
      <c r="G4" s="11">
        <f t="shared" si="0"/>
        <v>7.708799999999999E-2</v>
      </c>
      <c r="H4" s="11">
        <f t="shared" si="0"/>
        <v>1.4097999999999999E-2</v>
      </c>
      <c r="I4" s="11">
        <f t="shared" si="0"/>
        <v>9.2007999999999993E-2</v>
      </c>
      <c r="J4" s="11">
        <f t="shared" ref="J4" si="1">+J14+J32+J33+J34+J35</f>
        <v>1.4097999999999999E-2</v>
      </c>
      <c r="K4" s="11">
        <f t="shared" si="0"/>
        <v>7.1347999999999995E-2</v>
      </c>
      <c r="L4" s="11">
        <f>+L14+L32+L33+L34+L35</f>
        <v>2.6128000000000005E-2</v>
      </c>
    </row>
    <row r="5" spans="1:15" ht="15.75" thickBot="1" x14ac:dyDescent="0.3">
      <c r="A5" s="12"/>
      <c r="B5" s="13" t="s">
        <v>2</v>
      </c>
      <c r="C5" s="14">
        <f>C36+C38</f>
        <v>8.1875000000000003E-2</v>
      </c>
      <c r="D5" s="14">
        <f t="shared" ref="D5:K5" si="2">D36+D38</f>
        <v>6.4530000000000004E-2</v>
      </c>
      <c r="E5" s="14">
        <f t="shared" si="2"/>
        <v>6.4530000000000004E-2</v>
      </c>
      <c r="F5" s="14">
        <f t="shared" si="2"/>
        <v>7.7090000000000006E-2</v>
      </c>
      <c r="G5" s="14">
        <f t="shared" si="2"/>
        <v>0.10867500000000001</v>
      </c>
      <c r="H5" s="14">
        <f t="shared" si="2"/>
        <v>6.225E-2</v>
      </c>
      <c r="I5" s="14">
        <f t="shared" si="2"/>
        <v>8.1875000000000003E-2</v>
      </c>
      <c r="J5" s="14">
        <f t="shared" ref="J5" si="3">J36+J38</f>
        <v>6.2330000000000003E-2</v>
      </c>
      <c r="K5" s="14">
        <f t="shared" si="2"/>
        <v>6.2330000000000003E-2</v>
      </c>
      <c r="L5" s="14">
        <f>L38+L39+L40</f>
        <v>3.9493899999999998E-2</v>
      </c>
    </row>
    <row r="6" spans="1:15" x14ac:dyDescent="0.25">
      <c r="A6" s="18" t="s">
        <v>3</v>
      </c>
      <c r="B6" s="19" t="s">
        <v>1</v>
      </c>
      <c r="C6" s="20">
        <f>+C23+C32+C33+C34+C35</f>
        <v>8.5078000000000001E-2</v>
      </c>
      <c r="D6" s="20">
        <f t="shared" ref="D6:K6" si="4">+D23+D32+D33+D34+D35</f>
        <v>3.0088000000000004E-2</v>
      </c>
      <c r="E6" s="20">
        <f t="shared" si="4"/>
        <v>4.4348000000000005E-2</v>
      </c>
      <c r="F6" s="20">
        <f t="shared" si="4"/>
        <v>4.9738000000000004E-2</v>
      </c>
      <c r="G6" s="20">
        <f t="shared" si="4"/>
        <v>7.3367999999999989E-2</v>
      </c>
      <c r="H6" s="20">
        <f t="shared" si="4"/>
        <v>1.4097999999999999E-2</v>
      </c>
      <c r="I6" s="20">
        <f t="shared" si="4"/>
        <v>8.5078000000000001E-2</v>
      </c>
      <c r="J6" s="20">
        <f t="shared" ref="J6" si="5">+J23+J32+J33+J34+J35</f>
        <v>1.4097999999999999E-2</v>
      </c>
      <c r="K6" s="20">
        <f t="shared" si="4"/>
        <v>7.1347999999999995E-2</v>
      </c>
      <c r="L6" s="20">
        <f>+L23+L32+L33+L34+L35+L36+L38</f>
        <v>3.0778000000000007E-2</v>
      </c>
    </row>
    <row r="7" spans="1:15" ht="15.75" thickBot="1" x14ac:dyDescent="0.3">
      <c r="A7" s="15"/>
      <c r="B7" s="16" t="s">
        <v>2</v>
      </c>
      <c r="C7" s="17">
        <f t="shared" ref="C7:K7" si="6">C37+C38</f>
        <v>8.7599999999999997E-2</v>
      </c>
      <c r="D7" s="17">
        <f t="shared" si="6"/>
        <v>6.1970000000000004E-2</v>
      </c>
      <c r="E7" s="17">
        <f t="shared" si="6"/>
        <v>6.1970000000000004E-2</v>
      </c>
      <c r="F7" s="17">
        <f t="shared" si="6"/>
        <v>7.0669999999999997E-2</v>
      </c>
      <c r="G7" s="17">
        <f t="shared" si="6"/>
        <v>8.4834999999999994E-2</v>
      </c>
      <c r="H7" s="17">
        <f t="shared" si="6"/>
        <v>6.0270000000000004E-2</v>
      </c>
      <c r="I7" s="17">
        <f t="shared" si="6"/>
        <v>8.7599999999999997E-2</v>
      </c>
      <c r="J7" s="17">
        <f t="shared" si="6"/>
        <v>6.0049999999999999E-2</v>
      </c>
      <c r="K7" s="17">
        <f t="shared" si="6"/>
        <v>6.0049999999999999E-2</v>
      </c>
      <c r="L7" s="17">
        <f>L38+L39+L41</f>
        <v>3.00139E-2</v>
      </c>
    </row>
    <row r="8" spans="1:15" ht="21" customHeight="1" x14ac:dyDescent="0.25">
      <c r="A8" s="78" t="s">
        <v>11</v>
      </c>
      <c r="B8" s="79"/>
      <c r="C8" s="80"/>
      <c r="D8" s="22"/>
      <c r="E8" s="22"/>
      <c r="F8" s="22"/>
      <c r="G8" s="22"/>
      <c r="H8" s="22"/>
      <c r="I8" s="22"/>
      <c r="J8" s="22"/>
      <c r="K8" s="22"/>
      <c r="L8" s="22"/>
    </row>
    <row r="9" spans="1:15" x14ac:dyDescent="0.25">
      <c r="A9" s="100" t="s">
        <v>13</v>
      </c>
      <c r="B9" s="101"/>
      <c r="C9" s="102"/>
      <c r="D9" s="21"/>
      <c r="E9" s="21"/>
      <c r="F9" s="21"/>
      <c r="G9" s="21"/>
      <c r="H9" s="21"/>
      <c r="I9" s="21"/>
      <c r="J9" s="21"/>
      <c r="K9" s="21"/>
      <c r="L9" s="21"/>
    </row>
    <row r="10" spans="1:15" x14ac:dyDescent="0.25">
      <c r="A10" s="69" t="s">
        <v>12</v>
      </c>
      <c r="B10" s="70"/>
      <c r="C10" s="71"/>
      <c r="D10" s="21"/>
      <c r="E10" s="21"/>
      <c r="F10" s="21"/>
      <c r="G10" s="21"/>
      <c r="H10" s="21"/>
      <c r="I10" s="21"/>
      <c r="J10" s="21"/>
      <c r="K10" s="21"/>
      <c r="L10" s="21"/>
    </row>
    <row r="11" spans="1:15" ht="15.75" thickBot="1" x14ac:dyDescent="0.3">
      <c r="A11" s="72" t="s">
        <v>14</v>
      </c>
      <c r="B11" s="73"/>
      <c r="C11" s="74"/>
      <c r="D11" s="21"/>
      <c r="E11" s="21"/>
      <c r="F11" s="21"/>
      <c r="G11" s="21"/>
      <c r="H11" s="21"/>
      <c r="I11" s="21"/>
      <c r="J11" s="21"/>
      <c r="K11" s="21"/>
      <c r="L11" s="21"/>
    </row>
    <row r="12" spans="1:15" ht="19.5" thickBot="1" x14ac:dyDescent="0.35">
      <c r="A12" s="81" t="s">
        <v>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5" ht="78.599999999999994" customHeight="1" thickBot="1" x14ac:dyDescent="0.3">
      <c r="A13" s="1"/>
      <c r="B13" s="2"/>
      <c r="C13" s="3" t="str">
        <f>C3</f>
        <v>RESIDENTIAL SERVICE 
(SC1)</v>
      </c>
      <c r="D13" s="3" t="str">
        <f t="shared" ref="D13:L13" si="7">D3</f>
        <v>DEMAND BILLED GENERAL SERVICE PRIMARY
(SC2)</v>
      </c>
      <c r="E13" s="3" t="str">
        <f t="shared" si="7"/>
        <v>DEMAND BILLED GENERAL SERVICE SECONDARY
(SC2)</v>
      </c>
      <c r="F13" s="3" t="str">
        <f t="shared" si="7"/>
        <v>NON-DEMAND BILLED GENERAL SERVICE SECONDARY
(SC2)</v>
      </c>
      <c r="G13" s="3" t="str">
        <f t="shared" si="7"/>
        <v>RESIDENTIAL TOD HEATING SERVICE
(SC3)</v>
      </c>
      <c r="H13" s="3" t="str">
        <f t="shared" si="7"/>
        <v>PUBLIC STREET LIGHTING
(SC4)</v>
      </c>
      <c r="I13" s="3" t="str">
        <f t="shared" si="7"/>
        <v>RESIDENTIAL SPACE HEATING SERVICE
(SC5)</v>
      </c>
      <c r="J13" s="3" t="str">
        <f t="shared" si="7"/>
        <v>PRIVATE OVERHEAD LIGHTING SERVICE - DUSK to DAWN
(SC6)</v>
      </c>
      <c r="K13" s="3" t="str">
        <f t="shared" si="7"/>
        <v>PRIVATE OVERHEAD LIGHTING SERVICE - ENERGY ONLY
(SC6)</v>
      </c>
      <c r="L13" s="3" t="str">
        <f t="shared" si="7"/>
        <v>LARGE GENERAL PRIMARY - TOD SERVICE
(SC7)</v>
      </c>
    </row>
    <row r="14" spans="1:15" s="6" customFormat="1" ht="30" customHeight="1" x14ac:dyDescent="0.25">
      <c r="A14" s="90" t="s">
        <v>39</v>
      </c>
      <c r="B14" s="91"/>
      <c r="C14" s="34">
        <f>ROUND(AVERAGE(C15:C16),5)</f>
        <v>6.0330000000000002E-2</v>
      </c>
      <c r="D14" s="34">
        <f t="shared" ref="D14:K14" si="8">ROUND(AVERAGE(D15:D16),5)</f>
        <v>1.485E-2</v>
      </c>
      <c r="E14" s="34">
        <f t="shared" ref="E14:F14" si="9">ROUND(AVERAGE(E15:E16),5)</f>
        <v>3.0640000000000001E-2</v>
      </c>
      <c r="F14" s="34">
        <f t="shared" si="9"/>
        <v>3.8420000000000003E-2</v>
      </c>
      <c r="G14" s="34">
        <f>ROUND(AVERAGE(G17:G18),5)</f>
        <v>4.8860000000000001E-2</v>
      </c>
      <c r="H14" s="34">
        <v>0</v>
      </c>
      <c r="I14" s="34">
        <f t="shared" si="8"/>
        <v>6.0330000000000002E-2</v>
      </c>
      <c r="J14" s="34">
        <f t="shared" ref="J14" si="10">ROUND(AVERAGE(J15:J16),5)</f>
        <v>0</v>
      </c>
      <c r="K14" s="34">
        <f t="shared" si="8"/>
        <v>5.7250000000000002E-2</v>
      </c>
      <c r="L14" s="34">
        <f>ROUND(AVERAGE(L19:L22),5)</f>
        <v>1.5480000000000001E-2</v>
      </c>
    </row>
    <row r="15" spans="1:15" x14ac:dyDescent="0.25">
      <c r="A15" s="23" t="s">
        <v>25</v>
      </c>
      <c r="B15" s="24"/>
      <c r="C15" s="32">
        <v>5.3400000000000003E-2</v>
      </c>
      <c r="D15" s="32">
        <v>1.485E-2</v>
      </c>
      <c r="E15" s="32">
        <v>3.2710000000000003E-2</v>
      </c>
      <c r="F15" s="32">
        <v>3.8420000000000003E-2</v>
      </c>
      <c r="G15" s="43">
        <v>0</v>
      </c>
      <c r="H15" s="43">
        <v>0</v>
      </c>
      <c r="I15" s="32">
        <v>5.3400000000000003E-2</v>
      </c>
      <c r="J15" s="43">
        <v>0</v>
      </c>
      <c r="K15" s="32">
        <v>5.7250000000000002E-2</v>
      </c>
      <c r="L15" s="43">
        <v>0</v>
      </c>
      <c r="O15" s="6"/>
    </row>
    <row r="16" spans="1:15" x14ac:dyDescent="0.25">
      <c r="A16" s="23" t="s">
        <v>26</v>
      </c>
      <c r="B16" s="25"/>
      <c r="C16" s="32">
        <v>6.7250000000000004E-2</v>
      </c>
      <c r="D16" s="32">
        <v>1.485E-2</v>
      </c>
      <c r="E16" s="32">
        <v>2.8559999999999999E-2</v>
      </c>
      <c r="F16" s="32">
        <v>3.8420000000000003E-2</v>
      </c>
      <c r="G16" s="43">
        <v>0</v>
      </c>
      <c r="H16" s="43">
        <v>0</v>
      </c>
      <c r="I16" s="32">
        <v>6.7250000000000004E-2</v>
      </c>
      <c r="J16" s="43">
        <v>0</v>
      </c>
      <c r="K16" s="32">
        <v>5.7250000000000002E-2</v>
      </c>
      <c r="L16" s="43">
        <v>0</v>
      </c>
      <c r="O16" s="6"/>
    </row>
    <row r="17" spans="1:15" x14ac:dyDescent="0.25">
      <c r="A17" s="23" t="s">
        <v>10</v>
      </c>
      <c r="B17" s="25"/>
      <c r="C17" s="43">
        <v>0</v>
      </c>
      <c r="D17" s="43">
        <v>0</v>
      </c>
      <c r="E17" s="43">
        <v>0</v>
      </c>
      <c r="F17" s="43">
        <v>0</v>
      </c>
      <c r="G17" s="7">
        <v>7.1830000000000005E-2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O17" s="6"/>
    </row>
    <row r="18" spans="1:15" x14ac:dyDescent="0.25">
      <c r="A18" s="23" t="s">
        <v>8</v>
      </c>
      <c r="B18" s="25"/>
      <c r="C18" s="43">
        <v>0</v>
      </c>
      <c r="D18" s="43">
        <v>0</v>
      </c>
      <c r="E18" s="43">
        <v>0</v>
      </c>
      <c r="F18" s="43">
        <v>0</v>
      </c>
      <c r="G18" s="7">
        <v>2.588E-2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</row>
    <row r="19" spans="1:15" x14ac:dyDescent="0.25">
      <c r="A19" s="23" t="s">
        <v>21</v>
      </c>
      <c r="B19" s="25"/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2">
        <v>1.77E-2</v>
      </c>
    </row>
    <row r="20" spans="1:15" x14ac:dyDescent="0.25">
      <c r="A20" s="23" t="s">
        <v>22</v>
      </c>
      <c r="B20" s="25"/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2">
        <v>1.325E-2</v>
      </c>
    </row>
    <row r="21" spans="1:15" x14ac:dyDescent="0.25">
      <c r="A21" s="23" t="s">
        <v>23</v>
      </c>
      <c r="B21" s="25"/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2">
        <v>1.77E-2</v>
      </c>
    </row>
    <row r="22" spans="1:15" x14ac:dyDescent="0.25">
      <c r="A22" s="23" t="s">
        <v>24</v>
      </c>
      <c r="B22" s="25"/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2">
        <v>1.325E-2</v>
      </c>
    </row>
    <row r="23" spans="1:15" s="6" customFormat="1" ht="30" customHeight="1" x14ac:dyDescent="0.25">
      <c r="A23" s="92" t="s">
        <v>31</v>
      </c>
      <c r="B23" s="93"/>
      <c r="C23" s="33">
        <f>ROUND(AVERAGE(C24:C25),5)</f>
        <v>5.3400000000000003E-2</v>
      </c>
      <c r="D23" s="33">
        <f>ROUND(AVERAGE(D24:D25),5)</f>
        <v>1.485E-2</v>
      </c>
      <c r="E23" s="33">
        <f>ROUND(AVERAGE(E24:E25),5)</f>
        <v>2.9420000000000002E-2</v>
      </c>
      <c r="F23" s="33">
        <f>ROUND(AVERAGE(F24:F25),5)</f>
        <v>3.4810000000000001E-2</v>
      </c>
      <c r="G23" s="33">
        <f>ROUND(AVERAGE(G26:G27),5)</f>
        <v>4.514E-2</v>
      </c>
      <c r="H23" s="33">
        <v>0</v>
      </c>
      <c r="I23" s="33">
        <f t="shared" ref="I23:K23" si="11">ROUND(AVERAGE(I24:I25),5)</f>
        <v>5.3400000000000003E-2</v>
      </c>
      <c r="J23" s="33">
        <f t="shared" si="11"/>
        <v>0</v>
      </c>
      <c r="K23" s="26">
        <f t="shared" si="11"/>
        <v>5.7250000000000002E-2</v>
      </c>
      <c r="L23" s="26">
        <f>ROUND(AVERAGE(L28:L31),5)</f>
        <v>1.5480000000000001E-2</v>
      </c>
    </row>
    <row r="24" spans="1:15" x14ac:dyDescent="0.25">
      <c r="A24" s="23" t="s">
        <v>25</v>
      </c>
      <c r="B24" s="8"/>
      <c r="C24" s="32">
        <v>5.3400000000000003E-2</v>
      </c>
      <c r="D24" s="32">
        <v>1.485E-2</v>
      </c>
      <c r="E24" s="32">
        <v>3.0880000000000001E-2</v>
      </c>
      <c r="F24" s="32">
        <v>3.4810000000000001E-2</v>
      </c>
      <c r="G24" s="43">
        <v>0</v>
      </c>
      <c r="H24" s="43">
        <v>0</v>
      </c>
      <c r="I24" s="32">
        <v>5.3400000000000003E-2</v>
      </c>
      <c r="J24" s="43">
        <v>0</v>
      </c>
      <c r="K24" s="32">
        <v>5.7250000000000002E-2</v>
      </c>
      <c r="L24" s="43">
        <v>0</v>
      </c>
    </row>
    <row r="25" spans="1:15" x14ac:dyDescent="0.25">
      <c r="A25" s="23" t="s">
        <v>26</v>
      </c>
      <c r="B25" s="8"/>
      <c r="C25" s="32">
        <v>5.3400000000000003E-2</v>
      </c>
      <c r="D25" s="32">
        <v>1.485E-2</v>
      </c>
      <c r="E25" s="32">
        <v>2.7949999999999999E-2</v>
      </c>
      <c r="F25" s="32">
        <v>3.4810000000000001E-2</v>
      </c>
      <c r="G25" s="43">
        <v>0</v>
      </c>
      <c r="H25" s="43">
        <v>0</v>
      </c>
      <c r="I25" s="32">
        <v>5.3400000000000003E-2</v>
      </c>
      <c r="J25" s="43">
        <v>0</v>
      </c>
      <c r="K25" s="32">
        <v>5.7250000000000002E-2</v>
      </c>
      <c r="L25" s="43">
        <v>0</v>
      </c>
    </row>
    <row r="26" spans="1:15" x14ac:dyDescent="0.25">
      <c r="A26" s="23" t="s">
        <v>7</v>
      </c>
      <c r="B26" s="8"/>
      <c r="C26" s="43">
        <v>0</v>
      </c>
      <c r="D26" s="43">
        <v>0</v>
      </c>
      <c r="E26" s="43">
        <v>0</v>
      </c>
      <c r="F26" s="43">
        <v>0</v>
      </c>
      <c r="G26" s="32">
        <v>6.4399999999999999E-2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</row>
    <row r="27" spans="1:15" x14ac:dyDescent="0.25">
      <c r="A27" s="23" t="s">
        <v>9</v>
      </c>
      <c r="B27" s="8"/>
      <c r="C27" s="43">
        <v>0</v>
      </c>
      <c r="D27" s="43">
        <v>0</v>
      </c>
      <c r="E27" s="43">
        <v>0</v>
      </c>
      <c r="F27" s="43">
        <v>0</v>
      </c>
      <c r="G27" s="7">
        <v>2.588E-2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</row>
    <row r="28" spans="1:15" x14ac:dyDescent="0.25">
      <c r="A28" s="23" t="s">
        <v>21</v>
      </c>
      <c r="B28" s="8"/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32">
        <v>1.77E-2</v>
      </c>
    </row>
    <row r="29" spans="1:15" x14ac:dyDescent="0.25">
      <c r="A29" s="23" t="s">
        <v>22</v>
      </c>
      <c r="B29" s="8"/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32">
        <v>1.325E-2</v>
      </c>
    </row>
    <row r="30" spans="1:15" x14ac:dyDescent="0.25">
      <c r="A30" s="23" t="s">
        <v>23</v>
      </c>
      <c r="B30" s="8"/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32">
        <v>1.77E-2</v>
      </c>
    </row>
    <row r="31" spans="1:15" x14ac:dyDescent="0.25">
      <c r="A31" s="23" t="s">
        <v>24</v>
      </c>
      <c r="B31" s="8"/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32">
        <v>1.325E-2</v>
      </c>
    </row>
    <row r="32" spans="1:15" x14ac:dyDescent="0.25">
      <c r="A32" s="94" t="s">
        <v>30</v>
      </c>
      <c r="B32" s="95"/>
      <c r="C32" s="28">
        <v>1.515E-2</v>
      </c>
      <c r="D32" s="28">
        <v>5.5300000000000002E-3</v>
      </c>
      <c r="E32" s="28">
        <v>5.5300000000000002E-3</v>
      </c>
      <c r="F32" s="28">
        <v>5.5300000000000002E-3</v>
      </c>
      <c r="G32" s="28">
        <v>1.515E-2</v>
      </c>
      <c r="H32" s="28">
        <v>1.223E-2</v>
      </c>
      <c r="I32" s="28">
        <v>1.515E-2</v>
      </c>
      <c r="J32" s="28">
        <v>1.223E-2</v>
      </c>
      <c r="K32" s="28">
        <v>1.223E-2</v>
      </c>
      <c r="L32" s="28">
        <v>4.0400000000000002E-3</v>
      </c>
    </row>
    <row r="33" spans="1:17" x14ac:dyDescent="0.25">
      <c r="A33" s="94" t="s">
        <v>32</v>
      </c>
      <c r="B33" s="95"/>
      <c r="C33" s="28">
        <v>1.4659999999999999E-2</v>
      </c>
      <c r="D33" s="28">
        <v>7.8399999999999997E-3</v>
      </c>
      <c r="E33" s="28">
        <v>7.5300000000000002E-3</v>
      </c>
      <c r="F33" s="28">
        <v>7.5300000000000002E-3</v>
      </c>
      <c r="G33" s="28">
        <v>1.1209999999999999E-2</v>
      </c>
      <c r="H33" s="28">
        <v>0</v>
      </c>
      <c r="I33" s="28">
        <v>1.4659999999999999E-2</v>
      </c>
      <c r="J33" s="28">
        <v>0</v>
      </c>
      <c r="K33" s="28">
        <v>0</v>
      </c>
      <c r="L33" s="28">
        <v>4.7400000000000003E-3</v>
      </c>
    </row>
    <row r="34" spans="1:17" x14ac:dyDescent="0.25">
      <c r="A34" s="94" t="s">
        <v>33</v>
      </c>
      <c r="B34" s="95"/>
      <c r="C34" s="28">
        <v>1.8680000000000001E-3</v>
      </c>
      <c r="D34" s="28">
        <f t="shared" ref="D34:F35" si="12">+C34</f>
        <v>1.8680000000000001E-3</v>
      </c>
      <c r="E34" s="28">
        <f t="shared" si="12"/>
        <v>1.8680000000000001E-3</v>
      </c>
      <c r="F34" s="28">
        <f t="shared" si="12"/>
        <v>1.8680000000000001E-3</v>
      </c>
      <c r="G34" s="28">
        <f>+D34</f>
        <v>1.8680000000000001E-3</v>
      </c>
      <c r="H34" s="28">
        <f t="shared" ref="H34:L35" si="13">+G34</f>
        <v>1.8680000000000001E-3</v>
      </c>
      <c r="I34" s="28">
        <f t="shared" si="13"/>
        <v>1.8680000000000001E-3</v>
      </c>
      <c r="J34" s="28">
        <f>+H34</f>
        <v>1.8680000000000001E-3</v>
      </c>
      <c r="K34" s="28">
        <f>+I34</f>
        <v>1.8680000000000001E-3</v>
      </c>
      <c r="L34" s="28">
        <f t="shared" si="13"/>
        <v>1.8680000000000001E-3</v>
      </c>
    </row>
    <row r="35" spans="1:17" x14ac:dyDescent="0.25">
      <c r="A35" s="94" t="s">
        <v>34</v>
      </c>
      <c r="B35" s="95"/>
      <c r="C35" s="28">
        <v>0</v>
      </c>
      <c r="D35" s="28">
        <f t="shared" si="12"/>
        <v>0</v>
      </c>
      <c r="E35" s="28">
        <f t="shared" si="12"/>
        <v>0</v>
      </c>
      <c r="F35" s="28">
        <f t="shared" si="12"/>
        <v>0</v>
      </c>
      <c r="G35" s="28">
        <f>+D35</f>
        <v>0</v>
      </c>
      <c r="H35" s="28">
        <f t="shared" si="13"/>
        <v>0</v>
      </c>
      <c r="I35" s="28">
        <f t="shared" si="13"/>
        <v>0</v>
      </c>
      <c r="J35" s="28">
        <f>+H35</f>
        <v>0</v>
      </c>
      <c r="K35" s="28">
        <f>+I35</f>
        <v>0</v>
      </c>
      <c r="L35" s="28">
        <f t="shared" si="13"/>
        <v>0</v>
      </c>
    </row>
    <row r="36" spans="1:17" x14ac:dyDescent="0.25">
      <c r="A36" s="48" t="s">
        <v>43</v>
      </c>
      <c r="B36" s="49"/>
      <c r="C36" s="28">
        <f>AVERAGE(0.05407,0.10038)</f>
        <v>7.7225000000000002E-2</v>
      </c>
      <c r="D36" s="28">
        <v>5.9880000000000003E-2</v>
      </c>
      <c r="E36" s="28">
        <v>5.9880000000000003E-2</v>
      </c>
      <c r="F36" s="28">
        <v>7.2440000000000004E-2</v>
      </c>
      <c r="G36" s="28">
        <f>AVERAGE(0.15537,0.05268)</f>
        <v>0.10402500000000001</v>
      </c>
      <c r="H36" s="28">
        <v>5.7599999999999998E-2</v>
      </c>
      <c r="I36" s="28">
        <f>AVERAGE(0.05407,0.10038)</f>
        <v>7.7225000000000002E-2</v>
      </c>
      <c r="J36" s="28">
        <v>5.7680000000000002E-2</v>
      </c>
      <c r="K36" s="28">
        <v>5.7680000000000002E-2</v>
      </c>
      <c r="L36" s="28">
        <v>0</v>
      </c>
    </row>
    <row r="37" spans="1:17" x14ac:dyDescent="0.25">
      <c r="A37" s="50" t="s">
        <v>44</v>
      </c>
      <c r="B37" s="51"/>
      <c r="C37" s="28">
        <f>AVERAGE(0.08295,0.08295)</f>
        <v>8.2949999999999996E-2</v>
      </c>
      <c r="D37" s="28">
        <v>5.7320000000000003E-2</v>
      </c>
      <c r="E37" s="28">
        <v>5.7320000000000003E-2</v>
      </c>
      <c r="F37" s="28">
        <v>6.6019999999999995E-2</v>
      </c>
      <c r="G37" s="28">
        <f>AVERAGE(0.10694,0.05343)</f>
        <v>8.0184999999999992E-2</v>
      </c>
      <c r="H37" s="28">
        <v>5.5620000000000003E-2</v>
      </c>
      <c r="I37" s="28">
        <f>AVERAGE(0.08295,0.08295)</f>
        <v>8.2949999999999996E-2</v>
      </c>
      <c r="J37" s="28">
        <v>5.5399999999999998E-2</v>
      </c>
      <c r="K37" s="28">
        <v>5.5399999999999998E-2</v>
      </c>
      <c r="L37" s="28">
        <v>0</v>
      </c>
    </row>
    <row r="38" spans="1:17" x14ac:dyDescent="0.25">
      <c r="A38" s="48" t="s">
        <v>35</v>
      </c>
      <c r="B38" s="49"/>
      <c r="C38" s="28">
        <v>4.6499999999999996E-3</v>
      </c>
      <c r="D38" s="28">
        <f>C38</f>
        <v>4.6499999999999996E-3</v>
      </c>
      <c r="E38" s="28">
        <f t="shared" ref="E38:L38" si="14">D38</f>
        <v>4.6499999999999996E-3</v>
      </c>
      <c r="F38" s="28">
        <f t="shared" si="14"/>
        <v>4.6499999999999996E-3</v>
      </c>
      <c r="G38" s="28">
        <f>E38</f>
        <v>4.6499999999999996E-3</v>
      </c>
      <c r="H38" s="28">
        <f t="shared" si="14"/>
        <v>4.6499999999999996E-3</v>
      </c>
      <c r="I38" s="28">
        <f t="shared" si="14"/>
        <v>4.6499999999999996E-3</v>
      </c>
      <c r="J38" s="28">
        <f>H38</f>
        <v>4.6499999999999996E-3</v>
      </c>
      <c r="K38" s="28">
        <f>I38</f>
        <v>4.6499999999999996E-3</v>
      </c>
      <c r="L38" s="28">
        <f t="shared" si="14"/>
        <v>4.6499999999999996E-3</v>
      </c>
    </row>
    <row r="39" spans="1:17" x14ac:dyDescent="0.25">
      <c r="A39" s="48" t="s">
        <v>38</v>
      </c>
      <c r="B39" s="49"/>
      <c r="C39" s="28">
        <v>0</v>
      </c>
      <c r="D39" s="28">
        <v>0</v>
      </c>
      <c r="E39" s="28">
        <v>0</v>
      </c>
      <c r="F39" s="28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1.5990000000000001E-4</v>
      </c>
    </row>
    <row r="40" spans="1:17" s="6" customFormat="1" ht="30" customHeight="1" x14ac:dyDescent="0.25">
      <c r="A40" s="96" t="s">
        <v>40</v>
      </c>
      <c r="B40" s="97"/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/>
      <c r="K40" s="46">
        <v>0</v>
      </c>
      <c r="L40" s="29">
        <v>3.4684E-2</v>
      </c>
      <c r="M40" s="64"/>
      <c r="N40" s="64"/>
    </row>
    <row r="41" spans="1:17" ht="30" customHeight="1" thickBot="1" x14ac:dyDescent="0.3">
      <c r="A41" s="98" t="s">
        <v>41</v>
      </c>
      <c r="B41" s="99"/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/>
      <c r="K41" s="47">
        <v>0</v>
      </c>
      <c r="L41" s="30">
        <v>2.5204000000000001E-2</v>
      </c>
      <c r="M41" s="64"/>
      <c r="N41" s="64"/>
    </row>
    <row r="42" spans="1:17" x14ac:dyDescent="0.25">
      <c r="A42" s="84" t="s">
        <v>45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66"/>
      <c r="N42" s="66"/>
    </row>
    <row r="43" spans="1:17" x14ac:dyDescent="0.25">
      <c r="A43" s="87" t="s">
        <v>47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9"/>
      <c r="M43" s="64"/>
      <c r="N43" s="64"/>
      <c r="O43" s="66"/>
      <c r="P43" s="66"/>
      <c r="Q43" s="66"/>
    </row>
    <row r="44" spans="1:17" ht="15.75" thickBot="1" x14ac:dyDescent="0.3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7"/>
    </row>
  </sheetData>
  <sheetProtection algorithmName="SHA-512" hashValue="JsFhG8y27zyWQIWwLWNXLBodWCufZYwzUaQ2Db0c0b5MDABpICFgzifFqxNvTy+14rJZzEypunrjkrzI4+VKDw==" saltValue="9L8ItLqgeYMu9E+X0SFIMA==" spinCount="100000" sheet="1" objects="1" scenarios="1"/>
  <mergeCells count="17">
    <mergeCell ref="A9:C9"/>
    <mergeCell ref="A10:C10"/>
    <mergeCell ref="A11:C11"/>
    <mergeCell ref="A44:L44"/>
    <mergeCell ref="A8:C8"/>
    <mergeCell ref="A2:L2"/>
    <mergeCell ref="A42:L42"/>
    <mergeCell ref="A43:L43"/>
    <mergeCell ref="A12:L12"/>
    <mergeCell ref="A14:B14"/>
    <mergeCell ref="A23:B23"/>
    <mergeCell ref="A32:B32"/>
    <mergeCell ref="A33:B33"/>
    <mergeCell ref="A34:B34"/>
    <mergeCell ref="A35:B35"/>
    <mergeCell ref="A40:B40"/>
    <mergeCell ref="A41:B41"/>
  </mergeCell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70" zoomScaleNormal="70" workbookViewId="0">
      <pane ySplit="3" topLeftCell="A4" activePane="bottomLeft" state="frozen"/>
      <selection pane="bottomLeft" activeCell="F34" sqref="F34"/>
    </sheetView>
  </sheetViews>
  <sheetFormatPr defaultRowHeight="15" x14ac:dyDescent="0.25"/>
  <cols>
    <col min="1" max="1" width="8.28515625" customWidth="1"/>
    <col min="2" max="2" width="19.5703125" customWidth="1"/>
    <col min="3" max="12" width="14.85546875" customWidth="1"/>
    <col min="14" max="14" width="31.5703125" bestFit="1" customWidth="1"/>
  </cols>
  <sheetData>
    <row r="1" spans="1:15" ht="15.75" thickBot="1" x14ac:dyDescent="0.3">
      <c r="L1" s="31"/>
      <c r="O1" s="35">
        <v>1.0662499999999999</v>
      </c>
    </row>
    <row r="2" spans="1:15" ht="19.5" thickBot="1" x14ac:dyDescent="0.35">
      <c r="A2" s="81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15" ht="90.75" thickBot="1" x14ac:dyDescent="0.3">
      <c r="A3" s="1"/>
      <c r="B3" s="2"/>
      <c r="C3" s="3" t="s">
        <v>15</v>
      </c>
      <c r="D3" s="3" t="s">
        <v>27</v>
      </c>
      <c r="E3" s="4" t="s">
        <v>28</v>
      </c>
      <c r="F3" s="3" t="s">
        <v>29</v>
      </c>
      <c r="G3" s="3" t="s">
        <v>16</v>
      </c>
      <c r="H3" s="3" t="s">
        <v>17</v>
      </c>
      <c r="I3" s="5" t="s">
        <v>18</v>
      </c>
      <c r="J3" s="3" t="s">
        <v>19</v>
      </c>
      <c r="K3" s="3" t="s">
        <v>42</v>
      </c>
      <c r="L3" s="3" t="s">
        <v>20</v>
      </c>
    </row>
    <row r="4" spans="1:15" x14ac:dyDescent="0.25">
      <c r="A4" s="9" t="s">
        <v>0</v>
      </c>
      <c r="B4" s="54" t="s">
        <v>1</v>
      </c>
      <c r="C4" s="38">
        <f>+C16+C34+C35+C36+C37</f>
        <v>8.6289730363423217E-2</v>
      </c>
      <c r="D4" s="38">
        <f t="shared" ref="D4:K4" si="0">+D16+D34+D35+D36+D37</f>
        <v>2.8221207502930834E-2</v>
      </c>
      <c r="E4" s="38">
        <f t="shared" si="0"/>
        <v>4.2730468933177022E-2</v>
      </c>
      <c r="F4" s="38">
        <f t="shared" si="0"/>
        <v>5.0030468933177023E-2</v>
      </c>
      <c r="G4" s="38">
        <f t="shared" si="0"/>
        <v>7.2294091441969521E-2</v>
      </c>
      <c r="H4" s="38">
        <f t="shared" si="0"/>
        <v>1.3222039859320047E-2</v>
      </c>
      <c r="I4" s="38">
        <f t="shared" si="0"/>
        <v>8.6289730363423217E-2</v>
      </c>
      <c r="J4" s="38">
        <f t="shared" ref="J4" si="1">+J16+J34+J35+J36+J37</f>
        <v>1.3222039859320047E-2</v>
      </c>
      <c r="K4" s="38">
        <f t="shared" si="0"/>
        <v>6.6912039859320052E-2</v>
      </c>
      <c r="L4" s="11">
        <f>+L16+L34+L35+L36+L37</f>
        <v>2.4496400937866356E-2</v>
      </c>
    </row>
    <row r="5" spans="1:15" ht="15.75" thickBot="1" x14ac:dyDescent="0.3">
      <c r="A5" s="12"/>
      <c r="B5" s="55" t="s">
        <v>2</v>
      </c>
      <c r="C5" s="39">
        <f>C38+C40</f>
        <v>7.6787807737397434E-2</v>
      </c>
      <c r="D5" s="39">
        <f t="shared" ref="D5:K5" si="2">D38+D40</f>
        <v>6.0520515826494731E-2</v>
      </c>
      <c r="E5" s="39">
        <f t="shared" si="2"/>
        <v>6.0520515826494731E-2</v>
      </c>
      <c r="F5" s="39">
        <f t="shared" si="2"/>
        <v>7.230011723329427E-2</v>
      </c>
      <c r="G5" s="39">
        <f t="shared" si="2"/>
        <v>0.10192262602579134</v>
      </c>
      <c r="H5" s="39">
        <f t="shared" si="2"/>
        <v>5.8382180539273153E-2</v>
      </c>
      <c r="I5" s="39">
        <f t="shared" si="2"/>
        <v>7.6787807737397434E-2</v>
      </c>
      <c r="J5" s="39">
        <f t="shared" ref="J5" si="3">J38+J40</f>
        <v>5.8457209847596725E-2</v>
      </c>
      <c r="K5" s="39">
        <f t="shared" si="2"/>
        <v>5.8457209847596725E-2</v>
      </c>
      <c r="L5" s="14">
        <f>L40+L41+L42</f>
        <v>3.7040000000000003E-2</v>
      </c>
    </row>
    <row r="6" spans="1:15" ht="15.75" thickBot="1" x14ac:dyDescent="0.3">
      <c r="A6" s="52"/>
      <c r="B6" s="53" t="s">
        <v>46</v>
      </c>
      <c r="C6" s="68">
        <f>C4+C5</f>
        <v>0.16307753810082065</v>
      </c>
      <c r="D6" s="68">
        <f t="shared" ref="D6:L6" si="4">D4+D5</f>
        <v>8.8741723329425565E-2</v>
      </c>
      <c r="E6" s="68">
        <f t="shared" si="4"/>
        <v>0.10325098475967176</v>
      </c>
      <c r="F6" s="68">
        <f t="shared" si="4"/>
        <v>0.1223305861664713</v>
      </c>
      <c r="G6" s="68">
        <f t="shared" si="4"/>
        <v>0.17421671746776085</v>
      </c>
      <c r="H6" s="68">
        <f t="shared" si="4"/>
        <v>7.1604220398593196E-2</v>
      </c>
      <c r="I6" s="68">
        <f t="shared" si="4"/>
        <v>0.16307753810082065</v>
      </c>
      <c r="J6" s="68">
        <f t="shared" si="4"/>
        <v>7.1679249706916776E-2</v>
      </c>
      <c r="K6" s="68">
        <f t="shared" si="4"/>
        <v>0.12536924970691676</v>
      </c>
      <c r="L6" s="68">
        <f t="shared" si="4"/>
        <v>6.1536400937866359E-2</v>
      </c>
    </row>
    <row r="7" spans="1:15" x14ac:dyDescent="0.25">
      <c r="A7" s="18" t="s">
        <v>3</v>
      </c>
      <c r="B7" s="61" t="s">
        <v>4</v>
      </c>
      <c r="C7" s="60">
        <f>+C25+C34+C35+C36+C37</f>
        <v>7.9789730363423211E-2</v>
      </c>
      <c r="D7" s="40">
        <f t="shared" ref="D7:K7" si="5">+D25+D34+D35+D36+D37</f>
        <v>2.8221207502930834E-2</v>
      </c>
      <c r="E7" s="40">
        <f t="shared" si="5"/>
        <v>4.159046893317702E-2</v>
      </c>
      <c r="F7" s="40">
        <f t="shared" si="5"/>
        <v>4.6650468933177022E-2</v>
      </c>
      <c r="G7" s="40">
        <f t="shared" si="5"/>
        <v>6.8814091441969538E-2</v>
      </c>
      <c r="H7" s="40">
        <f t="shared" si="5"/>
        <v>1.3222039859320047E-2</v>
      </c>
      <c r="I7" s="40">
        <f t="shared" si="5"/>
        <v>7.9789730363423211E-2</v>
      </c>
      <c r="J7" s="40">
        <f t="shared" ref="J7" si="6">+J25+J34+J35+J36+J37</f>
        <v>1.3222039859320047E-2</v>
      </c>
      <c r="K7" s="40">
        <f t="shared" si="5"/>
        <v>6.6912039859320052E-2</v>
      </c>
      <c r="L7" s="20">
        <f>+L25+L34+L35+L36+L37+L38+L40</f>
        <v>2.8857479484173505E-2</v>
      </c>
    </row>
    <row r="8" spans="1:15" ht="15.75" thickBot="1" x14ac:dyDescent="0.3">
      <c r="A8" s="15"/>
      <c r="B8" s="62" t="s">
        <v>2</v>
      </c>
      <c r="C8" s="59">
        <f>C39+C40</f>
        <v>8.2157092614302471E-2</v>
      </c>
      <c r="D8" s="41">
        <f t="shared" ref="D8:K8" si="7">D39+D40</f>
        <v>5.8119577960140688E-2</v>
      </c>
      <c r="E8" s="41">
        <f t="shared" si="7"/>
        <v>5.8119577960140688E-2</v>
      </c>
      <c r="F8" s="41">
        <f t="shared" si="7"/>
        <v>6.6279015240328254E-2</v>
      </c>
      <c r="G8" s="41">
        <f t="shared" si="7"/>
        <v>7.9563892145369283E-2</v>
      </c>
      <c r="H8" s="41">
        <f t="shared" si="7"/>
        <v>5.6525205158264952E-2</v>
      </c>
      <c r="I8" s="41">
        <f t="shared" si="7"/>
        <v>8.2157092614302471E-2</v>
      </c>
      <c r="J8" s="41">
        <f t="shared" si="7"/>
        <v>5.6318874560375147E-2</v>
      </c>
      <c r="K8" s="41">
        <f t="shared" si="7"/>
        <v>5.6318874560375147E-2</v>
      </c>
      <c r="L8" s="17">
        <f>L40+L41+L43</f>
        <v>2.8149026963657682E-2</v>
      </c>
    </row>
    <row r="9" spans="1:15" ht="15.75" thickBot="1" x14ac:dyDescent="0.3">
      <c r="A9" s="56"/>
      <c r="B9" s="57" t="s">
        <v>46</v>
      </c>
      <c r="C9" s="63">
        <f>C7+C8</f>
        <v>0.16194682297772567</v>
      </c>
      <c r="D9" s="58">
        <f t="shared" ref="D9:L9" si="8">D7+D8</f>
        <v>8.6340785463071529E-2</v>
      </c>
      <c r="E9" s="58">
        <f t="shared" si="8"/>
        <v>9.9710046893317708E-2</v>
      </c>
      <c r="F9" s="58">
        <f t="shared" si="8"/>
        <v>0.11292948417350528</v>
      </c>
      <c r="G9" s="58">
        <f t="shared" si="8"/>
        <v>0.14837798358733884</v>
      </c>
      <c r="H9" s="58">
        <f t="shared" si="8"/>
        <v>6.9747245017585002E-2</v>
      </c>
      <c r="I9" s="58">
        <f t="shared" si="8"/>
        <v>0.16194682297772567</v>
      </c>
      <c r="J9" s="58">
        <f t="shared" si="8"/>
        <v>6.9540914419695191E-2</v>
      </c>
      <c r="K9" s="58">
        <f t="shared" si="8"/>
        <v>0.12323091441969519</v>
      </c>
      <c r="L9" s="58">
        <f t="shared" si="8"/>
        <v>5.7006506447831187E-2</v>
      </c>
    </row>
    <row r="10" spans="1:15" ht="21" customHeight="1" x14ac:dyDescent="0.25">
      <c r="A10" s="78" t="s">
        <v>11</v>
      </c>
      <c r="B10" s="79"/>
      <c r="C10" s="80"/>
      <c r="D10" s="22"/>
      <c r="E10" s="22"/>
      <c r="F10" s="22"/>
      <c r="G10" s="22"/>
      <c r="H10" s="22"/>
      <c r="I10" s="22"/>
      <c r="J10" s="22"/>
      <c r="K10" s="22"/>
      <c r="L10" s="22"/>
    </row>
    <row r="11" spans="1:15" x14ac:dyDescent="0.25">
      <c r="A11" s="100" t="s">
        <v>13</v>
      </c>
      <c r="B11" s="101"/>
      <c r="C11" s="102"/>
      <c r="D11" s="21"/>
      <c r="E11" s="21"/>
      <c r="F11" s="21"/>
      <c r="G11" s="21"/>
      <c r="H11" s="21"/>
      <c r="I11" s="21"/>
      <c r="J11" s="21"/>
      <c r="K11" s="21"/>
      <c r="L11" s="21"/>
    </row>
    <row r="12" spans="1:15" x14ac:dyDescent="0.25">
      <c r="A12" s="69" t="s">
        <v>12</v>
      </c>
      <c r="B12" s="70"/>
      <c r="C12" s="71"/>
      <c r="D12" s="21"/>
      <c r="E12" s="21"/>
      <c r="F12" s="21"/>
      <c r="G12" s="21"/>
      <c r="H12" s="21"/>
      <c r="I12" s="21"/>
      <c r="J12" s="21"/>
      <c r="K12" s="21"/>
      <c r="L12" s="21"/>
    </row>
    <row r="13" spans="1:15" ht="15.75" thickBot="1" x14ac:dyDescent="0.3">
      <c r="A13" s="72" t="s">
        <v>14</v>
      </c>
      <c r="B13" s="73"/>
      <c r="C13" s="74"/>
      <c r="D13" s="21"/>
      <c r="E13" s="21"/>
      <c r="F13" s="21"/>
      <c r="G13" s="21"/>
      <c r="H13" s="21"/>
      <c r="I13" s="21"/>
      <c r="J13" s="21"/>
      <c r="K13" s="21"/>
      <c r="L13" s="21"/>
    </row>
    <row r="14" spans="1:15" ht="19.5" thickBot="1" x14ac:dyDescent="0.35">
      <c r="A14" s="81" t="s">
        <v>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5" ht="78.599999999999994" customHeight="1" thickBot="1" x14ac:dyDescent="0.3">
      <c r="A15" s="1"/>
      <c r="B15" s="2"/>
      <c r="C15" s="3" t="str">
        <f t="shared" ref="C15:L15" si="9">C3</f>
        <v>RESIDENTIAL SERVICE 
(SC1)</v>
      </c>
      <c r="D15" s="3" t="str">
        <f t="shared" si="9"/>
        <v>DEMAND BILLED GENERAL SERVICE PRIMARY
(SC2)</v>
      </c>
      <c r="E15" s="3" t="str">
        <f t="shared" si="9"/>
        <v>DEMAND BILLED GENERAL SERVICE SECONDARY
(SC2)</v>
      </c>
      <c r="F15" s="3" t="str">
        <f t="shared" si="9"/>
        <v>NON-DEMAND BILLED GENERAL SERVICE SECONDARY
(SC2)</v>
      </c>
      <c r="G15" s="3" t="str">
        <f t="shared" si="9"/>
        <v>RESIDENTIAL TOD HEATING SERVICE
(SC3)</v>
      </c>
      <c r="H15" s="3" t="str">
        <f t="shared" si="9"/>
        <v>PUBLIC STREET LIGHTING
(SC4)</v>
      </c>
      <c r="I15" s="3" t="str">
        <f t="shared" si="9"/>
        <v>RESIDENTIAL SPACE HEATING SERVICE
(SC5)</v>
      </c>
      <c r="J15" s="3" t="str">
        <f t="shared" si="9"/>
        <v>PRIVATE OVERHEAD LIGHTING SERVICE - DUSK to DAWN
(SC6)</v>
      </c>
      <c r="K15" s="3" t="str">
        <f t="shared" si="9"/>
        <v>PRIVATE OVERHEAD LIGHTING SERVICE - ENERGY ONLY
(SC6)</v>
      </c>
      <c r="L15" s="3" t="str">
        <f t="shared" si="9"/>
        <v>LARGE GENERAL PRIMARY - TOD SERVICE
(SC7)</v>
      </c>
    </row>
    <row r="16" spans="1:15" s="6" customFormat="1" ht="30" customHeight="1" x14ac:dyDescent="0.25">
      <c r="A16" s="90" t="s">
        <v>39</v>
      </c>
      <c r="B16" s="91"/>
      <c r="C16" s="34">
        <f>ROUND(AVERAGE(C17:C18),5)</f>
        <v>5.6579999999999998E-2</v>
      </c>
      <c r="D16" s="34">
        <f t="shared" ref="D16:K16" si="10">ROUND(AVERAGE(D17:D18),5)</f>
        <v>1.393E-2</v>
      </c>
      <c r="E16" s="34">
        <f t="shared" si="10"/>
        <v>2.8729999999999999E-2</v>
      </c>
      <c r="F16" s="34">
        <f t="shared" ref="F16" si="11">ROUND(AVERAGE(F17:F18),5)</f>
        <v>3.603E-2</v>
      </c>
      <c r="G16" s="34">
        <f>ROUND(AVERAGE(G19:G20),5)</f>
        <v>4.582E-2</v>
      </c>
      <c r="H16" s="34">
        <v>0</v>
      </c>
      <c r="I16" s="34">
        <f t="shared" si="10"/>
        <v>5.6579999999999998E-2</v>
      </c>
      <c r="J16" s="34">
        <f t="shared" si="10"/>
        <v>0</v>
      </c>
      <c r="K16" s="34">
        <f t="shared" si="10"/>
        <v>5.3690000000000002E-2</v>
      </c>
      <c r="L16" s="34">
        <f>ROUND(AVERAGE(L21:L24),5)</f>
        <v>1.451E-2</v>
      </c>
    </row>
    <row r="17" spans="1:15" ht="14.45" customHeight="1" x14ac:dyDescent="0.25">
      <c r="A17" s="23" t="s">
        <v>25</v>
      </c>
      <c r="B17" s="24"/>
      <c r="C17" s="32">
        <f>'Input Sheet - Rates incl. SUT'!C15/$O$1</f>
        <v>5.0082063305978905E-2</v>
      </c>
      <c r="D17" s="32">
        <f>'Input Sheet - Rates incl. SUT'!D15/$O$1</f>
        <v>1.3927315357561549E-2</v>
      </c>
      <c r="E17" s="32">
        <f>'Input Sheet - Rates incl. SUT'!E15/$O$1</f>
        <v>3.0677608440797192E-2</v>
      </c>
      <c r="F17" s="32">
        <f>'Input Sheet - Rates incl. SUT'!F15/$O$1</f>
        <v>3.6032825322391562E-2</v>
      </c>
      <c r="G17" s="43">
        <v>0</v>
      </c>
      <c r="H17" s="43">
        <v>0</v>
      </c>
      <c r="I17" s="32">
        <f>'Input Sheet - Rates incl. SUT'!I15/$O$1</f>
        <v>5.0082063305978905E-2</v>
      </c>
      <c r="J17" s="43">
        <v>0</v>
      </c>
      <c r="K17" s="32">
        <f>'Input Sheet - Rates incl. SUT'!K15/$O$1</f>
        <v>5.3692848769050415E-2</v>
      </c>
      <c r="L17" s="43">
        <v>0</v>
      </c>
      <c r="O17" s="6"/>
    </row>
    <row r="18" spans="1:15" x14ac:dyDescent="0.25">
      <c r="A18" s="23" t="s">
        <v>26</v>
      </c>
      <c r="B18" s="25"/>
      <c r="C18" s="32">
        <f>'Input Sheet - Rates incl. SUT'!C16/$O$1</f>
        <v>6.3071512309495911E-2</v>
      </c>
      <c r="D18" s="32">
        <f>'Input Sheet - Rates incl. SUT'!D16/$O$1</f>
        <v>1.3927315357561549E-2</v>
      </c>
      <c r="E18" s="32">
        <f>'Input Sheet - Rates incl. SUT'!E16/$O$1</f>
        <v>2.6785463071512309E-2</v>
      </c>
      <c r="F18" s="32">
        <f>'Input Sheet - Rates incl. SUT'!F16/$O$1</f>
        <v>3.6032825322391562E-2</v>
      </c>
      <c r="G18" s="43">
        <v>0</v>
      </c>
      <c r="H18" s="43">
        <v>0</v>
      </c>
      <c r="I18" s="32">
        <f>'Input Sheet - Rates incl. SUT'!I16/$O$1</f>
        <v>6.3071512309495911E-2</v>
      </c>
      <c r="J18" s="43">
        <v>0</v>
      </c>
      <c r="K18" s="32">
        <f>'Input Sheet - Rates incl. SUT'!K16/$O$1</f>
        <v>5.3692848769050415E-2</v>
      </c>
      <c r="L18" s="43">
        <v>0</v>
      </c>
      <c r="O18" s="6"/>
    </row>
    <row r="19" spans="1:15" x14ac:dyDescent="0.25">
      <c r="A19" s="23" t="s">
        <v>10</v>
      </c>
      <c r="B19" s="25"/>
      <c r="C19" s="43">
        <v>0</v>
      </c>
      <c r="D19" s="43">
        <v>0</v>
      </c>
      <c r="E19" s="43">
        <v>0</v>
      </c>
      <c r="F19" s="43">
        <v>0</v>
      </c>
      <c r="G19" s="32">
        <f>'Input Sheet - Rates incl. SUT'!G17/$O$1</f>
        <v>6.7366940211019938E-2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O19" s="6"/>
    </row>
    <row r="20" spans="1:15" x14ac:dyDescent="0.25">
      <c r="A20" s="23" t="s">
        <v>8</v>
      </c>
      <c r="B20" s="25"/>
      <c r="C20" s="43">
        <v>0</v>
      </c>
      <c r="D20" s="43">
        <v>0</v>
      </c>
      <c r="E20" s="43">
        <v>0</v>
      </c>
      <c r="F20" s="43">
        <v>0</v>
      </c>
      <c r="G20" s="32">
        <f>'Input Sheet - Rates incl. SUT'!G18/$O$1</f>
        <v>2.4271981242672921E-2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</row>
    <row r="21" spans="1:15" x14ac:dyDescent="0.25">
      <c r="A21" s="23" t="s">
        <v>21</v>
      </c>
      <c r="B21" s="25"/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2">
        <f>'Input Sheet - Rates incl. SUT'!L19/$O$1</f>
        <v>1.6600234466588513E-2</v>
      </c>
    </row>
    <row r="22" spans="1:15" x14ac:dyDescent="0.25">
      <c r="A22" s="23" t="s">
        <v>22</v>
      </c>
      <c r="B22" s="25"/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2">
        <f>'Input Sheet - Rates incl. SUT'!L20/$O$1</f>
        <v>1.242672919109027E-2</v>
      </c>
    </row>
    <row r="23" spans="1:15" x14ac:dyDescent="0.25">
      <c r="A23" s="23" t="s">
        <v>23</v>
      </c>
      <c r="B23" s="25"/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2">
        <f>'Input Sheet - Rates incl. SUT'!L21/$O$1</f>
        <v>1.6600234466588513E-2</v>
      </c>
    </row>
    <row r="24" spans="1:15" x14ac:dyDescent="0.25">
      <c r="A24" s="23" t="s">
        <v>24</v>
      </c>
      <c r="B24" s="25"/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2">
        <f>'Input Sheet - Rates incl. SUT'!L22/$O$1</f>
        <v>1.242672919109027E-2</v>
      </c>
    </row>
    <row r="25" spans="1:15" s="6" customFormat="1" ht="30" customHeight="1" x14ac:dyDescent="0.25">
      <c r="A25" s="92" t="s">
        <v>31</v>
      </c>
      <c r="B25" s="93"/>
      <c r="C25" s="33">
        <f>ROUND(AVERAGE(C26:C27),5)</f>
        <v>5.008E-2</v>
      </c>
      <c r="D25" s="33">
        <f>ROUND(AVERAGE(D26:D27),5)</f>
        <v>1.393E-2</v>
      </c>
      <c r="E25" s="33">
        <f>ROUND(AVERAGE(E26:E27),5)</f>
        <v>2.759E-2</v>
      </c>
      <c r="F25" s="33">
        <f>ROUND(AVERAGE(F26:F27),5)</f>
        <v>3.2649999999999998E-2</v>
      </c>
      <c r="G25" s="26">
        <f>ROUND(AVERAGE(G28:G29),5)</f>
        <v>4.2340000000000003E-2</v>
      </c>
      <c r="H25" s="33">
        <v>0</v>
      </c>
      <c r="I25" s="33">
        <f t="shared" ref="I25:K25" si="12">ROUND(AVERAGE(I26:I27),5)</f>
        <v>5.008E-2</v>
      </c>
      <c r="J25" s="33">
        <f t="shared" ref="J25" si="13">ROUND(AVERAGE(J26:J27),5)</f>
        <v>0</v>
      </c>
      <c r="K25" s="26">
        <f t="shared" si="12"/>
        <v>5.3690000000000002E-2</v>
      </c>
      <c r="L25" s="27">
        <f>ROUND(AVERAGE(L30:L33),5)</f>
        <v>1.451E-2</v>
      </c>
    </row>
    <row r="26" spans="1:15" x14ac:dyDescent="0.25">
      <c r="A26" s="23" t="s">
        <v>25</v>
      </c>
      <c r="B26" s="8"/>
      <c r="C26" s="32">
        <f>'Input Sheet - Rates incl. SUT'!C24/$O$1</f>
        <v>5.0082063305978905E-2</v>
      </c>
      <c r="D26" s="32">
        <f>'Input Sheet - Rates incl. SUT'!D24/$O$1</f>
        <v>1.3927315357561549E-2</v>
      </c>
      <c r="E26" s="32">
        <f>'Input Sheet - Rates incl. SUT'!E24/$O$1</f>
        <v>2.8961313012895666E-2</v>
      </c>
      <c r="F26" s="32">
        <f>'Input Sheet - Rates incl. SUT'!F24/$O$1</f>
        <v>3.2647127784290741E-2</v>
      </c>
      <c r="G26" s="43">
        <v>0</v>
      </c>
      <c r="H26" s="43">
        <v>0</v>
      </c>
      <c r="I26" s="32">
        <f>'Input Sheet - Rates incl. SUT'!I24/$O$1</f>
        <v>5.0082063305978905E-2</v>
      </c>
      <c r="J26" s="43">
        <v>0</v>
      </c>
      <c r="K26" s="32">
        <f>'Input Sheet - Rates incl. SUT'!K24/$O$1</f>
        <v>5.3692848769050415E-2</v>
      </c>
      <c r="L26" s="43">
        <v>0</v>
      </c>
    </row>
    <row r="27" spans="1:15" x14ac:dyDescent="0.25">
      <c r="A27" s="23" t="s">
        <v>26</v>
      </c>
      <c r="B27" s="8"/>
      <c r="C27" s="32">
        <f>'Input Sheet - Rates incl. SUT'!C25/$O$1</f>
        <v>5.0082063305978905E-2</v>
      </c>
      <c r="D27" s="32">
        <f>'Input Sheet - Rates incl. SUT'!D25/$O$1</f>
        <v>1.3927315357561549E-2</v>
      </c>
      <c r="E27" s="32">
        <f>'Input Sheet - Rates incl. SUT'!E25/$O$1</f>
        <v>2.6213364595545137E-2</v>
      </c>
      <c r="F27" s="32">
        <f>'Input Sheet - Rates incl. SUT'!F25/$O$1</f>
        <v>3.2647127784290741E-2</v>
      </c>
      <c r="G27" s="43">
        <v>0</v>
      </c>
      <c r="H27" s="43">
        <v>0</v>
      </c>
      <c r="I27" s="32">
        <f>'Input Sheet - Rates incl. SUT'!I25/$O$1</f>
        <v>5.0082063305978905E-2</v>
      </c>
      <c r="J27" s="43">
        <v>0</v>
      </c>
      <c r="K27" s="32">
        <f>'Input Sheet - Rates incl. SUT'!K25/$O$1</f>
        <v>5.3692848769050415E-2</v>
      </c>
      <c r="L27" s="43">
        <v>0</v>
      </c>
    </row>
    <row r="28" spans="1:15" x14ac:dyDescent="0.25">
      <c r="A28" s="23" t="s">
        <v>7</v>
      </c>
      <c r="B28" s="8"/>
      <c r="C28" s="43">
        <v>0</v>
      </c>
      <c r="D28" s="43">
        <v>0</v>
      </c>
      <c r="E28" s="43">
        <v>0</v>
      </c>
      <c r="F28" s="43">
        <v>0</v>
      </c>
      <c r="G28" s="32">
        <f>'Input Sheet - Rates incl. SUT'!G26/$O$1</f>
        <v>6.0398593200468934E-2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</row>
    <row r="29" spans="1:15" x14ac:dyDescent="0.25">
      <c r="A29" s="23" t="s">
        <v>9</v>
      </c>
      <c r="B29" s="8"/>
      <c r="C29" s="43">
        <v>0</v>
      </c>
      <c r="D29" s="43">
        <v>0</v>
      </c>
      <c r="E29" s="43">
        <v>0</v>
      </c>
      <c r="F29" s="43">
        <v>0</v>
      </c>
      <c r="G29" s="32">
        <f>'Input Sheet - Rates incl. SUT'!G27/$O$1</f>
        <v>2.4271981242672921E-2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</row>
    <row r="30" spans="1:15" x14ac:dyDescent="0.25">
      <c r="A30" s="23" t="s">
        <v>21</v>
      </c>
      <c r="B30" s="8"/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32">
        <f>'Input Sheet - Rates incl. SUT'!L28/$O$1</f>
        <v>1.6600234466588513E-2</v>
      </c>
    </row>
    <row r="31" spans="1:15" x14ac:dyDescent="0.25">
      <c r="A31" s="23" t="s">
        <v>22</v>
      </c>
      <c r="B31" s="8"/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32">
        <f>'Input Sheet - Rates incl. SUT'!L29/$O$1</f>
        <v>1.242672919109027E-2</v>
      </c>
    </row>
    <row r="32" spans="1:15" x14ac:dyDescent="0.25">
      <c r="A32" s="23" t="s">
        <v>23</v>
      </c>
      <c r="B32" s="8"/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32">
        <f>'Input Sheet - Rates incl. SUT'!L30/$O$1</f>
        <v>1.6600234466588513E-2</v>
      </c>
    </row>
    <row r="33" spans="1:14" x14ac:dyDescent="0.25">
      <c r="A33" s="23" t="s">
        <v>24</v>
      </c>
      <c r="B33" s="8"/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32">
        <f>'Input Sheet - Rates incl. SUT'!L31/$O$1</f>
        <v>1.242672919109027E-2</v>
      </c>
    </row>
    <row r="34" spans="1:14" x14ac:dyDescent="0.25">
      <c r="A34" s="94" t="s">
        <v>30</v>
      </c>
      <c r="B34" s="95"/>
      <c r="C34" s="28">
        <f>'Input Sheet - Rates incl. SUT'!C32/$O$1</f>
        <v>1.4208675263774914E-2</v>
      </c>
      <c r="D34" s="28">
        <f>'Input Sheet - Rates incl. SUT'!D32/$O$1</f>
        <v>5.1864009378663548E-3</v>
      </c>
      <c r="E34" s="28">
        <f>'Input Sheet - Rates incl. SUT'!E32/$O$1</f>
        <v>5.1864009378663548E-3</v>
      </c>
      <c r="F34" s="28">
        <f>'Input Sheet - Rates incl. SUT'!F32/$O$1</f>
        <v>5.1864009378663548E-3</v>
      </c>
      <c r="G34" s="28">
        <f>'Input Sheet - Rates incl. SUT'!G32/$O$1</f>
        <v>1.4208675263774914E-2</v>
      </c>
      <c r="H34" s="28">
        <f>'Input Sheet - Rates incl. SUT'!H32/$O$1</f>
        <v>1.147010550996483E-2</v>
      </c>
      <c r="I34" s="28">
        <f>'Input Sheet - Rates incl. SUT'!I32/$O$1</f>
        <v>1.4208675263774914E-2</v>
      </c>
      <c r="J34" s="28">
        <f>'Input Sheet - Rates incl. SUT'!J32/$O$1</f>
        <v>1.147010550996483E-2</v>
      </c>
      <c r="K34" s="28">
        <f>'Input Sheet - Rates incl. SUT'!K32/$O$1</f>
        <v>1.147010550996483E-2</v>
      </c>
      <c r="L34" s="28">
        <f>'Input Sheet - Rates incl. SUT'!L32/$O$1</f>
        <v>3.7889800703399769E-3</v>
      </c>
    </row>
    <row r="35" spans="1:14" x14ac:dyDescent="0.25">
      <c r="A35" s="94" t="s">
        <v>32</v>
      </c>
      <c r="B35" s="95"/>
      <c r="C35" s="28">
        <f>'Input Sheet - Rates incl. SUT'!C33/$O$1</f>
        <v>1.3749120750293083E-2</v>
      </c>
      <c r="D35" s="28">
        <f>'Input Sheet - Rates incl. SUT'!D33/$O$1</f>
        <v>7.352872215709262E-3</v>
      </c>
      <c r="E35" s="28">
        <f>'Input Sheet - Rates incl. SUT'!E33/$O$1</f>
        <v>7.0621336459554523E-3</v>
      </c>
      <c r="F35" s="28">
        <f>'Input Sheet - Rates incl. SUT'!F33/$O$1</f>
        <v>7.0621336459554523E-3</v>
      </c>
      <c r="G35" s="28">
        <f>'Input Sheet - Rates incl. SUT'!G33/$O$1</f>
        <v>1.0513481828839391E-2</v>
      </c>
      <c r="H35" s="28">
        <f>'Input Sheet - Rates incl. SUT'!H33/$O$1</f>
        <v>0</v>
      </c>
      <c r="I35" s="28">
        <f>'Input Sheet - Rates incl. SUT'!I33/$O$1</f>
        <v>1.3749120750293083E-2</v>
      </c>
      <c r="J35" s="28">
        <f>'Input Sheet - Rates incl. SUT'!J33/$O$1</f>
        <v>0</v>
      </c>
      <c r="K35" s="28">
        <f>'Input Sheet - Rates incl. SUT'!K33/$O$1</f>
        <v>0</v>
      </c>
      <c r="L35" s="28">
        <f>'Input Sheet - Rates incl. SUT'!L33/$O$1</f>
        <v>4.4454865181711616E-3</v>
      </c>
    </row>
    <row r="36" spans="1:14" x14ac:dyDescent="0.25">
      <c r="A36" s="94" t="s">
        <v>33</v>
      </c>
      <c r="B36" s="95"/>
      <c r="C36" s="28">
        <f>'Input Sheet - Rates incl. SUT'!C34/$O$1</f>
        <v>1.7519343493552172E-3</v>
      </c>
      <c r="D36" s="28">
        <f>'Input Sheet - Rates incl. SUT'!D34/$O$1</f>
        <v>1.7519343493552172E-3</v>
      </c>
      <c r="E36" s="28">
        <f>'Input Sheet - Rates incl. SUT'!E34/$O$1</f>
        <v>1.7519343493552172E-3</v>
      </c>
      <c r="F36" s="28">
        <f>'Input Sheet - Rates incl. SUT'!F34/$O$1</f>
        <v>1.7519343493552172E-3</v>
      </c>
      <c r="G36" s="28">
        <f>'Input Sheet - Rates incl. SUT'!G34/$O$1</f>
        <v>1.7519343493552172E-3</v>
      </c>
      <c r="H36" s="28">
        <f>'Input Sheet - Rates incl. SUT'!H34/$O$1</f>
        <v>1.7519343493552172E-3</v>
      </c>
      <c r="I36" s="28">
        <f>'Input Sheet - Rates incl. SUT'!I34/$O$1</f>
        <v>1.7519343493552172E-3</v>
      </c>
      <c r="J36" s="28">
        <f>'Input Sheet - Rates incl. SUT'!J34/$O$1</f>
        <v>1.7519343493552172E-3</v>
      </c>
      <c r="K36" s="28">
        <f>'Input Sheet - Rates incl. SUT'!K34/$O$1</f>
        <v>1.7519343493552172E-3</v>
      </c>
      <c r="L36" s="28">
        <f>'Input Sheet - Rates incl. SUT'!L34/$O$1</f>
        <v>1.7519343493552172E-3</v>
      </c>
    </row>
    <row r="37" spans="1:14" x14ac:dyDescent="0.25">
      <c r="A37" s="94" t="s">
        <v>34</v>
      </c>
      <c r="B37" s="95"/>
      <c r="C37" s="28">
        <f>'Input Sheet - Rates incl. SUT'!C35/$O$1</f>
        <v>0</v>
      </c>
      <c r="D37" s="28">
        <f>'Input Sheet - Rates incl. SUT'!D35/$O$1</f>
        <v>0</v>
      </c>
      <c r="E37" s="28">
        <f>'Input Sheet - Rates incl. SUT'!E35/$O$1</f>
        <v>0</v>
      </c>
      <c r="F37" s="28">
        <f>'Input Sheet - Rates incl. SUT'!F35/$O$1</f>
        <v>0</v>
      </c>
      <c r="G37" s="28">
        <f>'Input Sheet - Rates incl. SUT'!G35/$O$1</f>
        <v>0</v>
      </c>
      <c r="H37" s="28">
        <f>'Input Sheet - Rates incl. SUT'!H35/$O$1</f>
        <v>0</v>
      </c>
      <c r="I37" s="28">
        <f>'Input Sheet - Rates incl. SUT'!I35/$O$1</f>
        <v>0</v>
      </c>
      <c r="J37" s="28">
        <f>'Input Sheet - Rates incl. SUT'!J35/$O$1</f>
        <v>0</v>
      </c>
      <c r="K37" s="28">
        <f>'Input Sheet - Rates incl. SUT'!K35/$O$1</f>
        <v>0</v>
      </c>
      <c r="L37" s="28">
        <f>'Input Sheet - Rates incl. SUT'!L35/$O$1</f>
        <v>0</v>
      </c>
    </row>
    <row r="38" spans="1:14" x14ac:dyDescent="0.25">
      <c r="A38" s="50" t="s">
        <v>43</v>
      </c>
      <c r="B38" s="51"/>
      <c r="C38" s="28">
        <f>'Input Sheet - Rates incl. SUT'!C36/$O$1</f>
        <v>7.2426729191090278E-2</v>
      </c>
      <c r="D38" s="28">
        <f>'Input Sheet - Rates incl. SUT'!D36/$O$1</f>
        <v>5.6159437280187581E-2</v>
      </c>
      <c r="E38" s="28">
        <f>'Input Sheet - Rates incl. SUT'!E36/$O$1</f>
        <v>5.6159437280187581E-2</v>
      </c>
      <c r="F38" s="28">
        <f>'Input Sheet - Rates incl. SUT'!F36/$O$1</f>
        <v>6.7939038686987113E-2</v>
      </c>
      <c r="G38" s="28">
        <f>'Input Sheet - Rates incl. SUT'!G36/$O$1</f>
        <v>9.7561547479484187E-2</v>
      </c>
      <c r="H38" s="28">
        <f>'Input Sheet - Rates incl. SUT'!H36/$O$1</f>
        <v>5.4021101992966003E-2</v>
      </c>
      <c r="I38" s="28">
        <f>'Input Sheet - Rates incl. SUT'!I36/$O$1</f>
        <v>7.2426729191090278E-2</v>
      </c>
      <c r="J38" s="28">
        <f>'Input Sheet - Rates incl. SUT'!J36/$O$1</f>
        <v>5.4096131301289575E-2</v>
      </c>
      <c r="K38" s="28">
        <f>'Input Sheet - Rates incl. SUT'!K36/$O$1</f>
        <v>5.4096131301289575E-2</v>
      </c>
      <c r="L38" s="28">
        <f>'Input Sheet - Rates incl. SUT'!L36/$O$1</f>
        <v>0</v>
      </c>
    </row>
    <row r="39" spans="1:14" x14ac:dyDescent="0.25">
      <c r="A39" s="50" t="s">
        <v>44</v>
      </c>
      <c r="B39" s="51"/>
      <c r="C39" s="28">
        <f>'Input Sheet - Rates incl. SUT'!C37/$O$1</f>
        <v>7.7796014067995314E-2</v>
      </c>
      <c r="D39" s="28">
        <f>'Input Sheet - Rates incl. SUT'!D37/$O$1</f>
        <v>5.3758499413833538E-2</v>
      </c>
      <c r="E39" s="28">
        <f>'Input Sheet - Rates incl. SUT'!E37/$O$1</f>
        <v>5.3758499413833538E-2</v>
      </c>
      <c r="F39" s="28">
        <f>'Input Sheet - Rates incl. SUT'!F37/$O$1</f>
        <v>6.1917936694021104E-2</v>
      </c>
      <c r="G39" s="28">
        <f>'Input Sheet - Rates incl. SUT'!G37/$O$1</f>
        <v>7.5202813599062127E-2</v>
      </c>
      <c r="H39" s="28">
        <f>'Input Sheet - Rates incl. SUT'!H37/$O$1</f>
        <v>5.2164126611957802E-2</v>
      </c>
      <c r="I39" s="28">
        <f>'Input Sheet - Rates incl. SUT'!I37/$O$1</f>
        <v>7.7796014067995314E-2</v>
      </c>
      <c r="J39" s="28">
        <f>'Input Sheet - Rates incl. SUT'!J37/$O$1</f>
        <v>5.1957796014067997E-2</v>
      </c>
      <c r="K39" s="28">
        <f>'Input Sheet - Rates incl. SUT'!K37/$O$1</f>
        <v>5.1957796014067997E-2</v>
      </c>
      <c r="L39" s="28">
        <f>'Input Sheet - Rates incl. SUT'!L37/$O$1</f>
        <v>0</v>
      </c>
    </row>
    <row r="40" spans="1:14" x14ac:dyDescent="0.25">
      <c r="A40" s="36" t="s">
        <v>35</v>
      </c>
      <c r="B40" s="37"/>
      <c r="C40" s="28">
        <f>'Input Sheet - Rates incl. SUT'!C38/$O$1</f>
        <v>4.3610785463071514E-3</v>
      </c>
      <c r="D40" s="28">
        <f>'Input Sheet - Rates incl. SUT'!D38/$O$1</f>
        <v>4.3610785463071514E-3</v>
      </c>
      <c r="E40" s="28">
        <f>'Input Sheet - Rates incl. SUT'!E38/$O$1</f>
        <v>4.3610785463071514E-3</v>
      </c>
      <c r="F40" s="28">
        <f>'Input Sheet - Rates incl. SUT'!F38/$O$1</f>
        <v>4.3610785463071514E-3</v>
      </c>
      <c r="G40" s="28">
        <f>'Input Sheet - Rates incl. SUT'!G38/$O$1</f>
        <v>4.3610785463071514E-3</v>
      </c>
      <c r="H40" s="28">
        <f>'Input Sheet - Rates incl. SUT'!H38/$O$1</f>
        <v>4.3610785463071514E-3</v>
      </c>
      <c r="I40" s="28">
        <f>'Input Sheet - Rates incl. SUT'!I38/$O$1</f>
        <v>4.3610785463071514E-3</v>
      </c>
      <c r="J40" s="28">
        <f>'Input Sheet - Rates incl. SUT'!J38/$O$1</f>
        <v>4.3610785463071514E-3</v>
      </c>
      <c r="K40" s="28">
        <f>'Input Sheet - Rates incl. SUT'!K38/$O$1</f>
        <v>4.3610785463071514E-3</v>
      </c>
      <c r="L40" s="28">
        <f>'Input Sheet - Rates incl. SUT'!L38/$O$1</f>
        <v>4.3610785463071514E-3</v>
      </c>
    </row>
    <row r="41" spans="1:14" x14ac:dyDescent="0.25">
      <c r="A41" s="36" t="s">
        <v>38</v>
      </c>
      <c r="B41" s="37"/>
      <c r="C41" s="28">
        <f>'Input Sheet - Rates incl. SUT'!C39/$O$1</f>
        <v>0</v>
      </c>
      <c r="D41" s="28">
        <f>'Input Sheet - Rates incl. SUT'!D39/$O$1</f>
        <v>0</v>
      </c>
      <c r="E41" s="28">
        <f>'Input Sheet - Rates incl. SUT'!E39/$O$1</f>
        <v>0</v>
      </c>
      <c r="F41" s="28">
        <f>'Input Sheet - Rates incl. SUT'!F39/$O$1</f>
        <v>0</v>
      </c>
      <c r="G41" s="28">
        <f>'Input Sheet - Rates incl. SUT'!G39/$O$1</f>
        <v>0</v>
      </c>
      <c r="H41" s="28">
        <f>'Input Sheet - Rates incl. SUT'!H39/$O$1</f>
        <v>0</v>
      </c>
      <c r="I41" s="28">
        <f>'Input Sheet - Rates incl. SUT'!I39/$O$1</f>
        <v>0</v>
      </c>
      <c r="J41" s="28">
        <f>'Input Sheet - Rates incl. SUT'!J39/$O$1</f>
        <v>0</v>
      </c>
      <c r="K41" s="28">
        <f>'Input Sheet - Rates incl. SUT'!K39/$O$1</f>
        <v>0</v>
      </c>
      <c r="L41" s="28">
        <f>'Input Sheet - Rates incl. SUT'!L39/$O$1</f>
        <v>1.4996483001172335E-4</v>
      </c>
    </row>
    <row r="42" spans="1:14" s="6" customFormat="1" ht="30" customHeight="1" x14ac:dyDescent="0.25">
      <c r="A42" s="96" t="s">
        <v>36</v>
      </c>
      <c r="B42" s="97"/>
      <c r="C42" s="44">
        <f>'Input Sheet - Rates incl. SUT'!C40/$O$1</f>
        <v>0</v>
      </c>
      <c r="D42" s="44">
        <f>'Input Sheet - Rates incl. SUT'!D40/$O$1</f>
        <v>0</v>
      </c>
      <c r="E42" s="44">
        <f>'Input Sheet - Rates incl. SUT'!E40/$O$1</f>
        <v>0</v>
      </c>
      <c r="F42" s="44">
        <f>'Input Sheet - Rates incl. SUT'!F40/$O$1</f>
        <v>0</v>
      </c>
      <c r="G42" s="44">
        <f>'Input Sheet - Rates incl. SUT'!G40/$O$1</f>
        <v>0</v>
      </c>
      <c r="H42" s="44">
        <f>'Input Sheet - Rates incl. SUT'!H40/$O$1</f>
        <v>0</v>
      </c>
      <c r="I42" s="44">
        <f>'Input Sheet - Rates incl. SUT'!I40/$O$1</f>
        <v>0</v>
      </c>
      <c r="J42" s="44">
        <f>'Input Sheet - Rates incl. SUT'!J40/$O$1</f>
        <v>0</v>
      </c>
      <c r="K42" s="44">
        <f>'Input Sheet - Rates incl. SUT'!K40/$O$1</f>
        <v>0</v>
      </c>
      <c r="L42" s="44">
        <f>'Input Sheet - Rates incl. SUT'!L40/$O$1</f>
        <v>3.2528956623681125E-2</v>
      </c>
      <c r="M42" s="64"/>
      <c r="N42" s="65"/>
    </row>
    <row r="43" spans="1:14" ht="30" customHeight="1" thickBot="1" x14ac:dyDescent="0.3">
      <c r="A43" s="98" t="s">
        <v>37</v>
      </c>
      <c r="B43" s="99"/>
      <c r="C43" s="45">
        <f>'Input Sheet - Rates incl. SUT'!C41/$O$1</f>
        <v>0</v>
      </c>
      <c r="D43" s="45">
        <f>'Input Sheet - Rates incl. SUT'!D41/$O$1</f>
        <v>0</v>
      </c>
      <c r="E43" s="45">
        <f>'Input Sheet - Rates incl. SUT'!E41/$O$1</f>
        <v>0</v>
      </c>
      <c r="F43" s="45">
        <f>'Input Sheet - Rates incl. SUT'!F41/$O$1</f>
        <v>0</v>
      </c>
      <c r="G43" s="45">
        <f>'Input Sheet - Rates incl. SUT'!G41/$O$1</f>
        <v>0</v>
      </c>
      <c r="H43" s="45">
        <f>'Input Sheet - Rates incl. SUT'!H41/$O$1</f>
        <v>0</v>
      </c>
      <c r="I43" s="45">
        <f>'Input Sheet - Rates incl. SUT'!I41/$O$1</f>
        <v>0</v>
      </c>
      <c r="J43" s="45">
        <f>'Input Sheet - Rates incl. SUT'!J41/$O$1</f>
        <v>0</v>
      </c>
      <c r="K43" s="45">
        <f>'Input Sheet - Rates incl. SUT'!K41/$O$1</f>
        <v>0</v>
      </c>
      <c r="L43" s="45">
        <f>'Input Sheet - Rates incl. SUT'!L41/$O$1</f>
        <v>2.3637983587338807E-2</v>
      </c>
      <c r="M43" s="64"/>
      <c r="N43" s="65"/>
    </row>
    <row r="44" spans="1:14" x14ac:dyDescent="0.25">
      <c r="A44" s="84" t="s">
        <v>45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6"/>
      <c r="M44" s="66"/>
      <c r="N44" s="67"/>
    </row>
    <row r="45" spans="1:14" x14ac:dyDescent="0.25">
      <c r="A45" s="87" t="s">
        <v>48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64"/>
      <c r="N45" s="65"/>
    </row>
    <row r="46" spans="1:14" ht="15.75" thickBot="1" x14ac:dyDescent="0.3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66"/>
      <c r="N46" s="66"/>
    </row>
  </sheetData>
  <sheetProtection algorithmName="SHA-512" hashValue="4gzxnAAI4dP1am7+mpxVFkyOWOBlWxFoiUHABYxU8MQEM/Pg1b5fv1/bszubd6Lwrkvpu3GsP7JUP5MZYJQcqw==" saltValue="6pxugtWmD35Moxa4ZsyZDg==" spinCount="100000" sheet="1" objects="1" scenarios="1"/>
  <mergeCells count="17">
    <mergeCell ref="A35:B35"/>
    <mergeCell ref="A36:B36"/>
    <mergeCell ref="A37:B37"/>
    <mergeCell ref="A46:L46"/>
    <mergeCell ref="A14:L14"/>
    <mergeCell ref="A42:B42"/>
    <mergeCell ref="A43:B43"/>
    <mergeCell ref="A44:L44"/>
    <mergeCell ref="A45:L45"/>
    <mergeCell ref="A16:B16"/>
    <mergeCell ref="A25:B25"/>
    <mergeCell ref="A34:B34"/>
    <mergeCell ref="A2:L2"/>
    <mergeCell ref="A10:C10"/>
    <mergeCell ref="A11:C11"/>
    <mergeCell ref="A12:C12"/>
    <mergeCell ref="A13:C13"/>
  </mergeCells>
  <pageMargins left="0.7" right="0.7" top="0.75" bottom="0.75" header="0.3" footer="0.3"/>
  <pageSetup paperSize="5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Sheet - Rates incl. SUT</vt:lpstr>
      <vt:lpstr>Presentation - Rates excl. SUT</vt:lpstr>
      <vt:lpstr>'Input Sheet - Rates incl. SUT'!Print_Area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Zarra, David J.</dc:creator>
  <cp:lastModifiedBy>Reed, AlJawann</cp:lastModifiedBy>
  <cp:lastPrinted>2020-10-27T16:54:58Z</cp:lastPrinted>
  <dcterms:created xsi:type="dcterms:W3CDTF">2019-08-07T13:03:59Z</dcterms:created>
  <dcterms:modified xsi:type="dcterms:W3CDTF">2021-10-15T18:21:20Z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2020-08-31T13:24:45Z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4b520475-ca7a-438b-8e01-0000972cfc1b</vt:lpwstr>
  </property>
  <property fmtid="{D5CDD505-2E9C-101B-9397-08002B2CF9AE}" pid="8" name="MSIP_Label_6490586b-6766-439a-826f-fa6da183971c_ContentBits">
    <vt:lpwstr>0</vt:lpwstr>
  </property>
</Properties>
</file>