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rahamk\Desktop\"/>
    </mc:Choice>
  </mc:AlternateContent>
  <bookViews>
    <workbookView xWindow="0" yWindow="0" windowWidth="21570" windowHeight="8055" tabRatio="599"/>
  </bookViews>
  <sheets>
    <sheet name="Table 1" sheetId="35" r:id="rId1"/>
    <sheet name="Tables 2-6" sheetId="36" r:id="rId2"/>
    <sheet name="Table 7" sheetId="37" r:id="rId3"/>
    <sheet name="Ap A - Participant Def" sheetId="39" r:id="rId4"/>
    <sheet name="ACE" sheetId="31" r:id="rId5"/>
    <sheet name="Ap B - Qtr Electric Master" sheetId="27" r:id="rId6"/>
    <sheet name=" Ap C - Qtr Electric LMI" sheetId="29" r:id="rId7"/>
    <sheet name=" Ap D - Qtr Electric Business" sheetId="30" r:id="rId8"/>
    <sheet name="Ap E - NJ CEA Benchmarks" sheetId="40" r:id="rId9"/>
  </sheets>
  <definedNames>
    <definedName name="\B">#REF!</definedName>
    <definedName name="\C">#REF!</definedName>
    <definedName name="\D">#REF!</definedName>
    <definedName name="\E">#REF!</definedName>
    <definedName name="\M">#REF!</definedName>
    <definedName name="\O">#REF!</definedName>
    <definedName name="\P">#REF!</definedName>
    <definedName name="\Q">#REF!</definedName>
    <definedName name="\R">#REF!</definedName>
    <definedName name="\S">#REF!</definedName>
    <definedName name="\U">#REF!</definedName>
    <definedName name="\V">#REF!</definedName>
    <definedName name="\W">#REF!</definedName>
    <definedName name="_________DAT4">#REF!</definedName>
    <definedName name="_______DAT4">#REF!</definedName>
    <definedName name="____DAT4">#REF!</definedName>
    <definedName name="____New2">#REF!</definedName>
    <definedName name="____New3">#REF!</definedName>
    <definedName name="____New4">#REF!</definedName>
    <definedName name="___Key2" hidden="1">#REF!</definedName>
    <definedName name="___New2">#REF!</definedName>
    <definedName name="___New3">#REF!</definedName>
    <definedName name="___New4">#REF!</definedName>
    <definedName name="__123Graph_B" hidden="1">#REF!</definedName>
    <definedName name="__123Graph_C" hidden="1">#REF!</definedName>
    <definedName name="__123Graph_D" hidden="1">#REF!</definedName>
    <definedName name="__123Graph_E" hidden="1">#REF!</definedName>
    <definedName name="__123Graph_F" hidden="1">#REF!</definedName>
    <definedName name="__AAL1">#REF!</definedName>
    <definedName name="__DAT4">#REF!</definedName>
    <definedName name="__FPMExcelClient_CellBasedFunctionStatus" localSheetId="8" hidden="1">"2_2_2_2_2_2"</definedName>
    <definedName name="__FPMExcelClient_Connection" localSheetId="8">"_FPM_BPCNW10_[http://sapbppd1.fenetwork.com/sap/bpc/]_[FE_REVFCST]_[VOL_APPL]_[false]_[false]\1"</definedName>
    <definedName name="__Key2" hidden="1">#REF!</definedName>
    <definedName name="__mm1">#REF!</definedName>
    <definedName name="__mm10">#REF!</definedName>
    <definedName name="__mm11">#REF!</definedName>
    <definedName name="__mm12">#REF!</definedName>
    <definedName name="__mm13">#REF!</definedName>
    <definedName name="__mm14">#REF!</definedName>
    <definedName name="__mm15">#REF!</definedName>
    <definedName name="__mm16">#REF!</definedName>
    <definedName name="__mm17">#REF!</definedName>
    <definedName name="__mm18">#REF!</definedName>
    <definedName name="__mm19">#REF!</definedName>
    <definedName name="__mm2">#REF!</definedName>
    <definedName name="__mm3">#REF!</definedName>
    <definedName name="__mm4">#REF!</definedName>
    <definedName name="__mm5">#REF!</definedName>
    <definedName name="__mm7">#REF!</definedName>
    <definedName name="__mm8">#REF!</definedName>
    <definedName name="__mm9">#REF!</definedName>
    <definedName name="__New2">#REF!</definedName>
    <definedName name="__New3">#REF!</definedName>
    <definedName name="__New4">#REF!</definedName>
    <definedName name="__ryr56565" hidden="1">{#N/A,#N/A,FALSE,"Monthly SAIFI";#N/A,#N/A,FALSE,"Yearly SAIFI";#N/A,#N/A,FALSE,"Monthly CAIDI";#N/A,#N/A,FALSE,"Yearly CAIDI";#N/A,#N/A,FALSE,"Monthly SAIDI";#N/A,#N/A,FALSE,"Yearly SAIDI";#N/A,#N/A,FALSE,"Monthly MAIFI";#N/A,#N/A,FALSE,"Yearly MAIFI";#N/A,#N/A,FALSE,"Monthly Cust &gt;=4 Int"}</definedName>
    <definedName name="__zc22">#REF!</definedName>
    <definedName name="_20_MWS">#REF!</definedName>
    <definedName name="_21_MWS">#REF!</definedName>
    <definedName name="_23_MWS">#REF!</definedName>
    <definedName name="_24_MWS">#REF!</definedName>
    <definedName name="_35_MWS">#REF!</definedName>
    <definedName name="_38_0_0_K" hidden="1">#REF!</definedName>
    <definedName name="_39_0_0_S" hidden="1">#REF!</definedName>
    <definedName name="_40_MWS">#REF!</definedName>
    <definedName name="_44_0_0_K" hidden="1">#REF!</definedName>
    <definedName name="_45_0_0_K" hidden="1">#REF!</definedName>
    <definedName name="_45_MWS">#REF!</definedName>
    <definedName name="_50_MWS">#REF!</definedName>
    <definedName name="_52_0_0_S" hidden="1">#REF!</definedName>
    <definedName name="_53_0_0_S" hidden="1">#REF!</definedName>
    <definedName name="_55_MWS">#REF!</definedName>
    <definedName name="_AAL1">#REF!</definedName>
    <definedName name="_ALT_PPONU_D__Q">#REF!</definedName>
    <definedName name="_DAT1">#REF!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Fill" hidden="1">#REF!</definedName>
    <definedName name="_Fill09" hidden="1">#REF!</definedName>
    <definedName name="_Fill2009" hidden="1">#REF!</definedName>
    <definedName name="_Key1" hidden="1">#REF!</definedName>
    <definedName name="_Key2" hidden="1">#REF!</definedName>
    <definedName name="_mm1">#REF!</definedName>
    <definedName name="_mm10">#REF!</definedName>
    <definedName name="_mm11">#REF!</definedName>
    <definedName name="_mm12">#REF!</definedName>
    <definedName name="_mm13">#REF!</definedName>
    <definedName name="_mm14">#REF!</definedName>
    <definedName name="_mm15">#REF!</definedName>
    <definedName name="_mm16">#REF!</definedName>
    <definedName name="_mm17">#REF!</definedName>
    <definedName name="_mm18">#REF!</definedName>
    <definedName name="_mm19">#REF!</definedName>
    <definedName name="_mm2">#REF!</definedName>
    <definedName name="_mm3">#REF!</definedName>
    <definedName name="_mm4">#REF!</definedName>
    <definedName name="_mm5">#REF!</definedName>
    <definedName name="_mm7">#REF!</definedName>
    <definedName name="_mm8">#REF!</definedName>
    <definedName name="_mm9">#REF!</definedName>
    <definedName name="_New2">#REF!</definedName>
    <definedName name="_New3">#REF!</definedName>
    <definedName name="_New4">#REF!</definedName>
    <definedName name="_Order1" hidden="1">0</definedName>
    <definedName name="_Order2" hidden="1">255</definedName>
    <definedName name="_ryr56565" hidden="1">{#N/A,#N/A,FALSE,"Monthly SAIFI";#N/A,#N/A,FALSE,"Yearly SAIFI";#N/A,#N/A,FALSE,"Monthly CAIDI";#N/A,#N/A,FALSE,"Yearly CAIDI";#N/A,#N/A,FALSE,"Monthly SAIDI";#N/A,#N/A,FALSE,"Yearly SAIDI";#N/A,#N/A,FALSE,"Monthly MAIFI";#N/A,#N/A,FALSE,"Yearly MAIFI";#N/A,#N/A,FALSE,"Monthly Cust &gt;=4 Int"}</definedName>
    <definedName name="_Sort" hidden="1">#REF!</definedName>
    <definedName name="_WORLDOX">#REF!</definedName>
    <definedName name="a" hidden="1">{#N/A,#N/A,FALSE,"Monthly SAIFI";#N/A,#N/A,FALSE,"Yearly SAIFI";#N/A,#N/A,FALSE,"Monthly CAIDI";#N/A,#N/A,FALSE,"Yearly CAIDI";#N/A,#N/A,FALSE,"Monthly SAIDI";#N/A,#N/A,FALSE,"Yearly SAIDI";#N/A,#N/A,FALSE,"Monthly MAIFI";#N/A,#N/A,FALSE,"Yearly MAIFI";#N/A,#N/A,FALSE,"Monthly Cust &gt;=4 Int"}</definedName>
    <definedName name="aa" hidden="1">{#N/A,#N/A,FALSE,"Monthly SAIFI";#N/A,#N/A,FALSE,"Yearly SAIFI";#N/A,#N/A,FALSE,"Monthly CAIDI";#N/A,#N/A,FALSE,"Yearly CAIDI";#N/A,#N/A,FALSE,"Monthly SAIDI";#N/A,#N/A,FALSE,"Yearly SAIDI";#N/A,#N/A,FALSE,"Monthly MAIFI";#N/A,#N/A,FALSE,"Yearly MAIFI";#N/A,#N/A,FALSE,"Monthly Cust &gt;=4 Int"}</definedName>
    <definedName name="AAL">#REF!</definedName>
    <definedName name="AALDR">#REF!</definedName>
    <definedName name="AALSAP">#REF!</definedName>
    <definedName name="ac" hidden="1">{#N/A,#N/A,FALSE,"Monthly SAIFI";#N/A,#N/A,FALSE,"Yearly SAIFI";#N/A,#N/A,FALSE,"Monthly CAIDI";#N/A,#N/A,FALSE,"Yearly CAIDI";#N/A,#N/A,FALSE,"Monthly SAIDI";#N/A,#N/A,FALSE,"Yearly SAIDI";#N/A,#N/A,FALSE,"Monthly MAIFI";#N/A,#N/A,FALSE,"Yearly MAIFI";#N/A,#N/A,FALSE,"Monthly Cust &gt;=4 Int"}</definedName>
    <definedName name="ACCTG_SERV">#REF!</definedName>
    <definedName name="acx" hidden="1">{#N/A,#N/A,FALSE,"Monthly SAIFI";#N/A,#N/A,FALSE,"Yearly SAIFI";#N/A,#N/A,FALSE,"Monthly CAIDI";#N/A,#N/A,FALSE,"Yearly CAIDI";#N/A,#N/A,FALSE,"Monthly SAIDI";#N/A,#N/A,FALSE,"Yearly SAIDI";#N/A,#N/A,FALSE,"Monthly MAIFI";#N/A,#N/A,FALSE,"Yearly MAIFI";#N/A,#N/A,FALSE,"Monthly Cust &gt;=4 Int"}</definedName>
    <definedName name="adfsadfds" hidden="1">{#N/A,#N/A,FALSE,"Monthly SAIFI";#N/A,#N/A,FALSE,"Yearly SAIFI";#N/A,#N/A,FALSE,"Monthly CAIDI";#N/A,#N/A,FALSE,"Yearly CAIDI";#N/A,#N/A,FALSE,"Monthly SAIDI";#N/A,#N/A,FALSE,"Yearly SAIDI";#N/A,#N/A,FALSE,"Monthly MAIFI";#N/A,#N/A,FALSE,"Yearly MAIFI";#N/A,#N/A,FALSE,"Monthly Cust &gt;=4 Int"}</definedName>
    <definedName name="AIP" hidden="1">{#N/A,#N/A,FALSE,"Monthly SAIFI";#N/A,#N/A,FALSE,"Yearly SAIFI";#N/A,#N/A,FALSE,"Monthly CAIDI";#N/A,#N/A,FALSE,"Yearly CAIDI";#N/A,#N/A,FALSE,"Monthly SAIDI";#N/A,#N/A,FALSE,"Yearly SAIDI";#N/A,#N/A,FALSE,"Monthly MAIFI";#N/A,#N/A,FALSE,"Yearly MAIFI";#N/A,#N/A,FALSE,"Monthly Cust &gt;=4 Int"}</definedName>
    <definedName name="aircgrtm1">#REF!</definedName>
    <definedName name="aircgrtm2">#REF!</definedName>
    <definedName name="aircgrtm3">#REF!</definedName>
    <definedName name="aircgrtm4">#REF!</definedName>
    <definedName name="airctm1">#REF!</definedName>
    <definedName name="airctm2">#REF!</definedName>
    <definedName name="airctm3">#REF!</definedName>
    <definedName name="airctm4">#REF!</definedName>
    <definedName name="ALERT1">#REF!</definedName>
    <definedName name="ALERT2">#REF!</definedName>
    <definedName name="ALERT3">#REF!</definedName>
    <definedName name="ALL_SENS_FACT">#REF!</definedName>
    <definedName name="ALLYRS_MESSAGE">#REF!</definedName>
    <definedName name="alsdfa" hidden="1">{#N/A,#N/A,FALSE,"Monthly SAIFI";#N/A,#N/A,FALSE,"Yearly SAIFI";#N/A,#N/A,FALSE,"Monthly CAIDI";#N/A,#N/A,FALSE,"Yearly CAIDI";#N/A,#N/A,FALSE,"Monthly SAIDI";#N/A,#N/A,FALSE,"Yearly SAIDI";#N/A,#N/A,FALSE,"Monthly MAIFI";#N/A,#N/A,FALSE,"Yearly MAIFI";#N/A,#N/A,FALSE,"Monthly Cust &gt;=4 Int"}</definedName>
    <definedName name="anish">#REF!</definedName>
    <definedName name="anish21212">#REF!</definedName>
    <definedName name="anscount" hidden="1">1</definedName>
    <definedName name="APA">#REF!</definedName>
    <definedName name="Apr">#REF!</definedName>
    <definedName name="apr2pre">#REF!</definedName>
    <definedName name="April">#REF!</definedName>
    <definedName name="APV">#REF!</definedName>
    <definedName name="AS2DocOpenMode" hidden="1">"AS2DocumentEdit"</definedName>
    <definedName name="ASD">#REF!</definedName>
    <definedName name="asdada">#REF!</definedName>
    <definedName name="asdasda">#REF!</definedName>
    <definedName name="asdf" hidden="1">{#N/A,#N/A,FALSE,"Monthly SAIFI";#N/A,#N/A,FALSE,"Yearly SAIFI";#N/A,#N/A,FALSE,"Monthly CAIDI";#N/A,#N/A,FALSE,"Yearly CAIDI";#N/A,#N/A,FALSE,"Monthly SAIDI";#N/A,#N/A,FALSE,"Yearly SAIDI";#N/A,#N/A,FALSE,"Monthly MAIFI";#N/A,#N/A,FALSE,"Yearly MAIFI";#N/A,#N/A,FALSE,"Monthly Cust &gt;=4 Int"}</definedName>
    <definedName name="asdfasdfasdfasdfsdfa" hidden="1">{#N/A,#N/A,FALSE,"Monthly SAIFI";#N/A,#N/A,FALSE,"Yearly SAIFI";#N/A,#N/A,FALSE,"Monthly CAIDI";#N/A,#N/A,FALSE,"Yearly CAIDI";#N/A,#N/A,FALSE,"Monthly SAIDI";#N/A,#N/A,FALSE,"Yearly SAIDI";#N/A,#N/A,FALSE,"Monthly MAIFI";#N/A,#N/A,FALSE,"Yearly MAIFI";#N/A,#N/A,FALSE,"Monthly Cust &gt;=4 Int"}</definedName>
    <definedName name="asdfasfasf">#REF!</definedName>
    <definedName name="asdfsd">#REF!</definedName>
    <definedName name="asfas">#REF!</definedName>
    <definedName name="asfasdfasfasfsadf">#REF!</definedName>
    <definedName name="asfsdfsdfsdfsfwer">#REF!</definedName>
    <definedName name="asfsdfsfs">#REF!</definedName>
    <definedName name="asfsft">#REF!</definedName>
    <definedName name="ashaita" hidden="1">{#N/A,#N/A,FALSE,"Monthly SAIFI";#N/A,#N/A,FALSE,"Yearly SAIFI";#N/A,#N/A,FALSE,"Monthly CAIDI";#N/A,#N/A,FALSE,"Yearly CAIDI";#N/A,#N/A,FALSE,"Monthly SAIDI";#N/A,#N/A,FALSE,"Yearly SAIDI";#N/A,#N/A,FALSE,"Monthly MAIFI";#N/A,#N/A,FALSE,"Yearly MAIFI";#N/A,#N/A,FALSE,"Monthly Cust &gt;=4 Int"}</definedName>
    <definedName name="ashia">#REF!</definedName>
    <definedName name="ashita">#REF!</definedName>
    <definedName name="asrada">#REF!</definedName>
    <definedName name="assd" hidden="1">{#N/A,#N/A,FALSE,"Monthly SAIFI";#N/A,#N/A,FALSE,"Yearly SAIFI";#N/A,#N/A,FALSE,"Monthly CAIDI";#N/A,#N/A,FALSE,"Yearly CAIDI";#N/A,#N/A,FALSE,"Monthly SAIDI";#N/A,#N/A,FALSE,"Yearly SAIDI";#N/A,#N/A,FALSE,"Monthly MAIFI";#N/A,#N/A,FALSE,"Yearly MAIFI";#N/A,#N/A,FALSE,"Monthly Cust &gt;=4 Int"}</definedName>
    <definedName name="Asset_Management">#REF!</definedName>
    <definedName name="Asset_Management_">#REF!</definedName>
    <definedName name="Aug">#REF!</definedName>
    <definedName name="AugNEW">#REF!</definedName>
    <definedName name="August">#REF!</definedName>
    <definedName name="b" hidden="1">{#N/A,#N/A,FALSE,"Monthly SAIFI";#N/A,#N/A,FALSE,"Yearly SAIFI";#N/A,#N/A,FALSE,"Monthly CAIDI";#N/A,#N/A,FALSE,"Yearly CAIDI";#N/A,#N/A,FALSE,"Monthly SAIDI";#N/A,#N/A,FALSE,"Yearly SAIDI";#N/A,#N/A,FALSE,"Monthly MAIFI";#N/A,#N/A,FALSE,"Yearly MAIFI";#N/A,#N/A,FALSE,"Monthly Cust &gt;=4 Int"}</definedName>
    <definedName name="Balance_Sheet">#REF!</definedName>
    <definedName name="Base">#REF!</definedName>
    <definedName name="BASE_MESSAGE">#REF!</definedName>
    <definedName name="BASE_SENS_FACT">#REF!</definedName>
    <definedName name="Baseline">#REF!</definedName>
    <definedName name="beny" hidden="1">{#N/A,#N/A,FALSE,"Monthly SAIFI";#N/A,#N/A,FALSE,"Yearly SAIFI";#N/A,#N/A,FALSE,"Monthly CAIDI";#N/A,#N/A,FALSE,"Yearly CAIDI";#N/A,#N/A,FALSE,"Monthly SAIDI";#N/A,#N/A,FALSE,"Yearly SAIDI";#N/A,#N/A,FALSE,"Monthly MAIFI";#N/A,#N/A,FALSE,"Yearly MAIFI";#N/A,#N/A,FALSE,"Monthly Cust &gt;=4 Int"}</definedName>
    <definedName name="BGS_Auction_Cost">#REF!</definedName>
    <definedName name="BGS_Forecast">#REF!</definedName>
    <definedName name="BGS_Rate">#REF!</definedName>
    <definedName name="BILLED_KWHs">#REF!</definedName>
    <definedName name="BILLED_KWHsNEW">#REF!</definedName>
    <definedName name="Brett0416">#REF!</definedName>
    <definedName name="Brett042">#REF!</definedName>
    <definedName name="brett0421">#REF!</definedName>
    <definedName name="Brett0423">#REF!</definedName>
    <definedName name="Brett0602">#REF!</definedName>
    <definedName name="Brett404">#REF!</definedName>
    <definedName name="Brett407">#REF!</definedName>
    <definedName name="Brett409">#REF!</definedName>
    <definedName name="Brett411">#REF!</definedName>
    <definedName name="Brett419">#REF!</definedName>
    <definedName name="bvvlhlkhjl">#REF!</definedName>
    <definedName name="C_">#REF!</definedName>
    <definedName name="CalculationComEd">#REF!</definedName>
    <definedName name="CalculationsC3">#REF!</definedName>
    <definedName name="CalculationsC4">#REF!</definedName>
    <definedName name="CalculationsC5">#REF!</definedName>
    <definedName name="CalculationsP3">#REF!</definedName>
    <definedName name="CalculationsP4">#REF!</definedName>
    <definedName name="CalculationsP5">#REF!</definedName>
    <definedName name="CalculationsP6">#REF!</definedName>
    <definedName name="Capital">#REF!</definedName>
    <definedName name="cbcvbcv" hidden="1">{#N/A,#N/A,FALSE,"Monthly SAIFI";#N/A,#N/A,FALSE,"Yearly SAIFI";#N/A,#N/A,FALSE,"Monthly CAIDI";#N/A,#N/A,FALSE,"Yearly CAIDI";#N/A,#N/A,FALSE,"Monthly SAIDI";#N/A,#N/A,FALSE,"Yearly SAIDI";#N/A,#N/A,FALSE,"Monthly MAIFI";#N/A,#N/A,FALSE,"Yearly MAIFI";#N/A,#N/A,FALSE,"Monthly Cust &gt;=4 Int"}</definedName>
    <definedName name="CBT">#REF!</definedName>
    <definedName name="CBWorkbookPriority" hidden="1">-250256570</definedName>
    <definedName name="ccbbcvbc" hidden="1">{#N/A,#N/A,FALSE,"Monthly SAIFI";#N/A,#N/A,FALSE,"Yearly SAIFI";#N/A,#N/A,FALSE,"Monthly CAIDI";#N/A,#N/A,FALSE,"Yearly CAIDI";#N/A,#N/A,FALSE,"Monthly SAIDI";#N/A,#N/A,FALSE,"Yearly SAIDI";#N/A,#N/A,FALSE,"Monthly MAIFI";#N/A,#N/A,FALSE,"Yearly MAIFI";#N/A,#N/A,FALSE,"Monthly Cust &gt;=4 Int"}</definedName>
    <definedName name="CEP">#REF!</definedName>
    <definedName name="ClaculationC">#REF!</definedName>
    <definedName name="ClaculationP">#REF!</definedName>
    <definedName name="ClaculationsC">#REF!</definedName>
    <definedName name="Class">#REF!</definedName>
    <definedName name="CLDR">#REF!</definedName>
    <definedName name="COMMONWEALTH_EDISON_COMPANY">#REF!</definedName>
    <definedName name="complex">#REF!</definedName>
    <definedName name="CONVERT_IT">#REF!</definedName>
    <definedName name="CONVERT_RTN">#REF!</definedName>
    <definedName name="CUR_SENS_FACT">#REF!</definedName>
    <definedName name="CURRENT_MESSAGE">#REF!</definedName>
    <definedName name="CurrentEndDate">#REF!</definedName>
    <definedName name="Curve_Date">#REF!</definedName>
    <definedName name="d" hidden="1">{#N/A,#N/A,TRUE,"TAXPROV";#N/A,#N/A,TRUE,"FLOWTHRU";#N/A,#N/A,TRUE,"SCHEDULE M'S";#N/A,#N/A,TRUE,"PLANT M'S";#N/A,#N/A,TRUE,"TAXJE"}</definedName>
    <definedName name="dadasdas">#REF!</definedName>
    <definedName name="DASDD" hidden="1">{#N/A,#N/A,FALSE,"Monthly SAIFI";#N/A,#N/A,FALSE,"Yearly SAIFI";#N/A,#N/A,FALSE,"Monthly CAIDI";#N/A,#N/A,FALSE,"Yearly CAIDI";#N/A,#N/A,FALSE,"Monthly SAIDI";#N/A,#N/A,FALSE,"Yearly SAIDI";#N/A,#N/A,FALSE,"Monthly MAIFI";#N/A,#N/A,FALSE,"Yearly MAIFI";#N/A,#N/A,FALSE,"Monthly Cust &gt;=4 Int"}</definedName>
    <definedName name="Data">#REF!</definedName>
    <definedName name="DATA1">#REF!</definedName>
    <definedName name="DATA10">#REF!</definedName>
    <definedName name="DATA11">#REF!</definedName>
    <definedName name="DATA12">#REF!</definedName>
    <definedName name="DATA13">#REF!</definedName>
    <definedName name="DATA2">#REF!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abase2">#REF!</definedName>
    <definedName name="DATAFEEDER">#N/A</definedName>
    <definedName name="DateNumber">#REF!</definedName>
    <definedName name="DateNumberCurrentPrior">#REF!</definedName>
    <definedName name="DateNumberQtrPrior">#REF!</definedName>
    <definedName name="DateNumberYearEndPrior">#REF!</definedName>
    <definedName name="DateText">#REF!</definedName>
    <definedName name="dd" hidden="1">{#N/A,#N/A,FALSE,"Monthly SAIFI";#N/A,#N/A,FALSE,"Yearly SAIFI";#N/A,#N/A,FALSE,"Monthly CAIDI";#N/A,#N/A,FALSE,"Yearly CAIDI";#N/A,#N/A,FALSE,"Monthly SAIDI";#N/A,#N/A,FALSE,"Yearly SAIDI";#N/A,#N/A,FALSE,"Monthly MAIFI";#N/A,#N/A,FALSE,"Yearly MAIFI";#N/A,#N/A,FALSE,"Monthly Cust &gt;=4 Int"}</definedName>
    <definedName name="dddd">#REF!</definedName>
    <definedName name="ddfsaf" hidden="1">{#N/A,#N/A,FALSE,"Monthly SAIFI";#N/A,#N/A,FALSE,"Yearly SAIFI";#N/A,#N/A,FALSE,"Monthly CAIDI";#N/A,#N/A,FALSE,"Yearly CAIDI";#N/A,#N/A,FALSE,"Monthly SAIDI";#N/A,#N/A,FALSE,"Yearly SAIDI";#N/A,#N/A,FALSE,"Monthly MAIFI";#N/A,#N/A,FALSE,"Yearly MAIFI";#N/A,#N/A,FALSE,"Monthly Cust &gt;=4 Int"}</definedName>
    <definedName name="de">#REF!</definedName>
    <definedName name="Dec">#REF!</definedName>
    <definedName name="Decommissioning_Rate">#REF!</definedName>
    <definedName name="decpd">#REF!</definedName>
    <definedName name="DELAWARE">#REF!</definedName>
    <definedName name="deplr">#REF!</definedName>
    <definedName name="deytd">#REF!</definedName>
    <definedName name="dfasdfsdfZX" hidden="1">{#N/A,#N/A,FALSE,"Monthly SAIFI";#N/A,#N/A,FALSE,"Yearly SAIFI";#N/A,#N/A,FALSE,"Monthly CAIDI";#N/A,#N/A,FALSE,"Yearly CAIDI";#N/A,#N/A,FALSE,"Monthly SAIDI";#N/A,#N/A,FALSE,"Yearly SAIDI";#N/A,#N/A,FALSE,"Monthly MAIFI";#N/A,#N/A,FALSE,"Yearly MAIFI";#N/A,#N/A,FALSE,"Monthly Cust &gt;=4 Int"}</definedName>
    <definedName name="dfd">36787.5547596065</definedName>
    <definedName name="dfdffgdfgd">#REF!</definedName>
    <definedName name="dfdsfs" hidden="1">{#N/A,#N/A,FALSE,"Monthly SAIFI";#N/A,#N/A,FALSE,"Yearly SAIFI";#N/A,#N/A,FALSE,"Monthly CAIDI";#N/A,#N/A,FALSE,"Yearly CAIDI";#N/A,#N/A,FALSE,"Monthly SAIDI";#N/A,#N/A,FALSE,"Yearly SAIDI";#N/A,#N/A,FALSE,"Monthly MAIFI";#N/A,#N/A,FALSE,"Yearly MAIFI";#N/A,#N/A,FALSE,"Monthly Cust &gt;=4 Int"}</definedName>
    <definedName name="dfgdfgh">#REF!</definedName>
    <definedName name="dfsasdfasdfsdfasdfasdf" hidden="1">{#N/A,#N/A,FALSE,"Monthly SAIFI";#N/A,#N/A,FALSE,"Yearly SAIFI";#N/A,#N/A,FALSE,"Monthly CAIDI";#N/A,#N/A,FALSE,"Yearly CAIDI";#N/A,#N/A,FALSE,"Monthly SAIDI";#N/A,#N/A,FALSE,"Yearly SAIDI";#N/A,#N/A,FALSE,"Monthly MAIFI";#N/A,#N/A,FALSE,"Yearly MAIFI";#N/A,#N/A,FALSE,"Monthly Cust &gt;=4 Int"}</definedName>
    <definedName name="dfsasdfasfs">#REF!</definedName>
    <definedName name="dfsdfsf">#REF!</definedName>
    <definedName name="dfsfasfasfs">#REF!</definedName>
    <definedName name="Discount10">#REF!</definedName>
    <definedName name="Discount11">#REF!</definedName>
    <definedName name="Discount12">#REF!</definedName>
    <definedName name="Discount13">#REF!</definedName>
    <definedName name="Discount14">#REF!</definedName>
    <definedName name="Discount15">#REF!</definedName>
    <definedName name="Discount2">#REF!</definedName>
    <definedName name="Discount3">#REF!</definedName>
    <definedName name="Discount4">#REF!</definedName>
    <definedName name="Discount5">#REF!</definedName>
    <definedName name="Discount6">#REF!</definedName>
    <definedName name="Discount7">#REF!</definedName>
    <definedName name="Discount8">#REF!</definedName>
    <definedName name="Discount9">#REF!</definedName>
    <definedName name="discrate">#REF!</definedName>
    <definedName name="Distribution_Rate_Adjustment">#REF!</definedName>
    <definedName name="DP1875TB">#REF!</definedName>
    <definedName name="dpl">#REF!</definedName>
    <definedName name="dplcpd">#REF!</definedName>
    <definedName name="dplplr">#REF!</definedName>
    <definedName name="DPLYTD">#REF!</definedName>
    <definedName name="DR">#REF!</definedName>
    <definedName name="dskdlss" hidden="1">{#N/A,#N/A,FALSE,"Monthly SAIFI";#N/A,#N/A,FALSE,"Yearly SAIFI";#N/A,#N/A,FALSE,"Monthly CAIDI";#N/A,#N/A,FALSE,"Yearly CAIDI";#N/A,#N/A,FALSE,"Monthly SAIDI";#N/A,#N/A,FALSE,"Yearly SAIDI";#N/A,#N/A,FALSE,"Monthly MAIFI";#N/A,#N/A,FALSE,"Yearly MAIFI";#N/A,#N/A,FALSE,"Monthly Cust &gt;=4 Int"}</definedName>
    <definedName name="DSM_Rate">#REF!</definedName>
    <definedName name="E">#REF!</definedName>
    <definedName name="eaewq">#REF!</definedName>
    <definedName name="EASTERN">#REF!</definedName>
    <definedName name="edred" hidden="1">{#N/A,#N/A,FALSE,"Monthly SAIFI";#N/A,#N/A,FALSE,"Yearly SAIFI";#N/A,#N/A,FALSE,"Monthly CAIDI";#N/A,#N/A,FALSE,"Yearly CAIDI";#N/A,#N/A,FALSE,"Monthly SAIDI";#N/A,#N/A,FALSE,"Yearly SAIDI";#N/A,#N/A,FALSE,"Monthly MAIFI";#N/A,#N/A,FALSE,"Yearly MAIFI";#N/A,#N/A,FALSE,"Monthly Cust &gt;=4 Int"}</definedName>
    <definedName name="EED">#REF!</definedName>
    <definedName name="ELEC_CUST">#REF!</definedName>
    <definedName name="ELEC_REV">#REF!</definedName>
    <definedName name="ELEC_SALES">#REF!</definedName>
    <definedName name="empid">#REF!</definedName>
    <definedName name="EPG">#REF!</definedName>
    <definedName name="erser">#REF!</definedName>
    <definedName name="EssOptions">"1100000000130100_11-          00"</definedName>
    <definedName name="Estimated_Fair_Value">"fair_value"</definedName>
    <definedName name="EV__LASTREFTIME__" hidden="1">39853.6878472222</definedName>
    <definedName name="EXPENSES">#REF!</definedName>
    <definedName name="f" hidden="1">{#N/A,#N/A,TRUE,"TAXPROV";#N/A,#N/A,TRUE,"FLOWTHRU";#N/A,#N/A,TRUE,"SCHEDULE M'S";#N/A,#N/A,TRUE,"PLANT M'S";#N/A,#N/A,TRUE,"TAXJE"}</definedName>
    <definedName name="fafasfasf">#REF!</definedName>
    <definedName name="fasfsafasf">#REF!</definedName>
    <definedName name="fasfsdf">#REF!</definedName>
    <definedName name="FB_CUSTOMERS">#REF!</definedName>
    <definedName name="FB_LINES">#REF!</definedName>
    <definedName name="FDSDFSF" hidden="1">{#N/A,#N/A,FALSE,"Monthly SAIFI";#N/A,#N/A,FALSE,"Yearly SAIFI";#N/A,#N/A,FALSE,"Monthly CAIDI";#N/A,#N/A,FALSE,"Yearly CAIDI";#N/A,#N/A,FALSE,"Monthly SAIDI";#N/A,#N/A,FALSE,"Yearly SAIDI";#N/A,#N/A,FALSE,"Monthly MAIFI";#N/A,#N/A,FALSE,"Yearly MAIFI";#N/A,#N/A,FALSE,"Monthly Cust &gt;=4 Int"}</definedName>
    <definedName name="fdsfafs">#REF!</definedName>
    <definedName name="Feb">#REF!</definedName>
    <definedName name="FERC.ICC">#REF!</definedName>
    <definedName name="ff" hidden="1">{#N/A,#N/A,FALSE,"Monthly SAIFI";#N/A,#N/A,FALSE,"Yearly SAIFI";#N/A,#N/A,FALSE,"Monthly CAIDI";#N/A,#N/A,FALSE,"Yearly CAIDI";#N/A,#N/A,FALSE,"Monthly SAIDI";#N/A,#N/A,FALSE,"Yearly SAIDI";#N/A,#N/A,FALSE,"Monthly MAIFI";#N/A,#N/A,FALSE,"Yearly MAIFI";#N/A,#N/A,FALSE,"Monthly Cust &gt;=4 Int"}</definedName>
    <definedName name="fff" hidden="1">{#N/A,#N/A,FALSE,"Monthly SAIFI";#N/A,#N/A,FALSE,"Yearly SAIFI";#N/A,#N/A,FALSE,"Monthly CAIDI";#N/A,#N/A,FALSE,"Yearly CAIDI";#N/A,#N/A,FALSE,"Monthly SAIDI";#N/A,#N/A,FALSE,"Yearly SAIDI";#N/A,#N/A,FALSE,"Monthly MAIFI";#N/A,#N/A,FALSE,"Yearly MAIFI";#N/A,#N/A,FALSE,"Monthly Cust &gt;=4 Int"}</definedName>
    <definedName name="fghjghjfgjf" hidden="1">{#N/A,#N/A,FALSE,"Monthly SAIFI";#N/A,#N/A,FALSE,"Yearly SAIFI";#N/A,#N/A,FALSE,"Monthly CAIDI";#N/A,#N/A,FALSE,"Yearly CAIDI";#N/A,#N/A,FALSE,"Monthly SAIDI";#N/A,#N/A,FALSE,"Yearly SAIDI";#N/A,#N/A,FALSE,"Monthly MAIFI";#N/A,#N/A,FALSE,"Yearly MAIFI";#N/A,#N/A,FALSE,"Monthly Cust &gt;=4 Int"}</definedName>
    <definedName name="final">#REF!</definedName>
    <definedName name="FinDate">#REF!</definedName>
    <definedName name="fjriesmd">#REF!</definedName>
    <definedName name="FORMULA">#REF!+#REF!+#REF!</definedName>
    <definedName name="Fossil_Divest">#REF!</definedName>
    <definedName name="fsafsfsaf">#REF!</definedName>
    <definedName name="fsdafasf" hidden="1">{#N/A,#N/A,FALSE,"Monthly SAIFI";#N/A,#N/A,FALSE,"Yearly SAIFI";#N/A,#N/A,FALSE,"Monthly CAIDI";#N/A,#N/A,FALSE,"Yearly CAIDI";#N/A,#N/A,FALSE,"Monthly SAIDI";#N/A,#N/A,FALSE,"Yearly SAIDI";#N/A,#N/A,FALSE,"Monthly MAIFI";#N/A,#N/A,FALSE,"Yearly MAIFI";#N/A,#N/A,FALSE,"Monthly Cust &gt;=4 Int"}</definedName>
    <definedName name="fsdf">#REF!</definedName>
    <definedName name="fsdfaf">#REF!</definedName>
    <definedName name="fsdfas">#REF!</definedName>
    <definedName name="fsdfsd">#REF!</definedName>
    <definedName name="fsdfsdfas">#REF!</definedName>
    <definedName name="fsdfsdfsfs">#REF!</definedName>
    <definedName name="fsdfsfs" hidden="1">{#N/A,#N/A,FALSE,"Monthly SAIFI";#N/A,#N/A,FALSE,"Yearly SAIFI";#N/A,#N/A,FALSE,"Monthly CAIDI";#N/A,#N/A,FALSE,"Yearly CAIDI";#N/A,#N/A,FALSE,"Monthly SAIDI";#N/A,#N/A,FALSE,"Yearly SAIDI";#N/A,#N/A,FALSE,"Monthly MAIFI";#N/A,#N/A,FALSE,"Yearly MAIFI";#N/A,#N/A,FALSE,"Monthly Cust &gt;=4 Int"}</definedName>
    <definedName name="fsdfsfsdfasfa" hidden="1">{#N/A,#N/A,FALSE,"Monthly SAIFI";#N/A,#N/A,FALSE,"Yearly SAIFI";#N/A,#N/A,FALSE,"Monthly CAIDI";#N/A,#N/A,FALSE,"Yearly CAIDI";#N/A,#N/A,FALSE,"Monthly SAIDI";#N/A,#N/A,FALSE,"Yearly SAIDI";#N/A,#N/A,FALSE,"Monthly MAIFI";#N/A,#N/A,FALSE,"Yearly MAIFI";#N/A,#N/A,FALSE,"Monthly Cust &gt;=4 Int"}</definedName>
    <definedName name="fsdfsfsf">#REF!</definedName>
    <definedName name="fsdfwer">#REF!</definedName>
    <definedName name="fsfsafkskfsf">#REF!</definedName>
    <definedName name="fsfsafs">#REF!</definedName>
    <definedName name="fsfsfsafasf" hidden="1">{#N/A,#N/A,FALSE,"Monthly SAIFI";#N/A,#N/A,FALSE,"Yearly SAIFI";#N/A,#N/A,FALSE,"Monthly CAIDI";#N/A,#N/A,FALSE,"Yearly CAIDI";#N/A,#N/A,FALSE,"Monthly SAIDI";#N/A,#N/A,FALSE,"Yearly SAIDI";#N/A,#N/A,FALSE,"Monthly MAIFI";#N/A,#N/A,FALSE,"Yearly MAIFI";#N/A,#N/A,FALSE,"Monthly Cust &gt;=4 Int"}</definedName>
    <definedName name="fwrwerwerwerwer" hidden="1">{#N/A,#N/A,FALSE,"Monthly SAIFI";#N/A,#N/A,FALSE,"Yearly SAIFI";#N/A,#N/A,FALSE,"Monthly CAIDI";#N/A,#N/A,FALSE,"Yearly CAIDI";#N/A,#N/A,FALSE,"Monthly SAIDI";#N/A,#N/A,FALSE,"Yearly SAIDI";#N/A,#N/A,FALSE,"Monthly MAIFI";#N/A,#N/A,FALSE,"Yearly MAIFI";#N/A,#N/A,FALSE,"Monthly Cust &gt;=4 Int"}</definedName>
    <definedName name="FY4D">#REF!</definedName>
    <definedName name="g" hidden="1">{#N/A,#N/A,FALSE,"O&amp;M by processes";#N/A,#N/A,FALSE,"Elec Act vs Bud";#N/A,#N/A,FALSE,"G&amp;A";#N/A,#N/A,FALSE,"BGS";#N/A,#N/A,FALSE,"Res Cost"}</definedName>
    <definedName name="GAM83M">#REF!</definedName>
    <definedName name="gas">#REF!</definedName>
    <definedName name="gasytd">#REF!</definedName>
    <definedName name="gdfgdgdg">#REF!</definedName>
    <definedName name="GENERAL_HELP">#REF!</definedName>
    <definedName name="gfhfhfdhg">#REF!</definedName>
    <definedName name="gg" hidden="1">{#N/A,#N/A,FALSE,"O&amp;M by processes";#N/A,#N/A,FALSE,"Elec Act vs Bud";#N/A,#N/A,FALSE,"G&amp;A";#N/A,#N/A,FALSE,"BGS";#N/A,#N/A,FALSE,"Res Cost"}</definedName>
    <definedName name="ghjgfj" hidden="1">{#N/A,#N/A,FALSE,"Monthly SAIFI";#N/A,#N/A,FALSE,"Yearly SAIFI";#N/A,#N/A,FALSE,"Monthly CAIDI";#N/A,#N/A,FALSE,"Yearly CAIDI";#N/A,#N/A,FALSE,"Monthly SAIDI";#N/A,#N/A,FALSE,"Yearly SAIDI";#N/A,#N/A,FALSE,"Monthly MAIFI";#N/A,#N/A,FALSE,"Yearly MAIFI";#N/A,#N/A,FALSE,"Monthly Cust &gt;=4 Int"}</definedName>
    <definedName name="ghjgfjfj" hidden="1">{#N/A,#N/A,FALSE,"Monthly SAIFI";#N/A,#N/A,FALSE,"Yearly SAIFI";#N/A,#N/A,FALSE,"Monthly CAIDI";#N/A,#N/A,FALSE,"Yearly CAIDI";#N/A,#N/A,FALSE,"Monthly SAIDI";#N/A,#N/A,FALSE,"Yearly SAIDI";#N/A,#N/A,FALSE,"Monthly MAIFI";#N/A,#N/A,FALSE,"Yearly MAIFI";#N/A,#N/A,FALSE,"Monthly Cust &gt;=4 Int"}</definedName>
    <definedName name="ghjgfjg" hidden="1">{#N/A,#N/A,FALSE,"Monthly SAIFI";#N/A,#N/A,FALSE,"Yearly SAIFI";#N/A,#N/A,FALSE,"Monthly CAIDI";#N/A,#N/A,FALSE,"Yearly CAIDI";#N/A,#N/A,FALSE,"Monthly SAIDI";#N/A,#N/A,FALSE,"Yearly SAIDI";#N/A,#N/A,FALSE,"Monthly MAIFI";#N/A,#N/A,FALSE,"Yearly MAIFI";#N/A,#N/A,FALSE,"Monthly Cust &gt;=4 Int"}</definedName>
    <definedName name="ghjgjgfjf" hidden="1">{#N/A,#N/A,FALSE,"Monthly SAIFI";#N/A,#N/A,FALSE,"Yearly SAIFI";#N/A,#N/A,FALSE,"Monthly CAIDI";#N/A,#N/A,FALSE,"Yearly CAIDI";#N/A,#N/A,FALSE,"Monthly SAIDI";#N/A,#N/A,FALSE,"Yearly SAIDI";#N/A,#N/A,FALSE,"Monthly MAIFI";#N/A,#N/A,FALSE,"Yearly MAIFI";#N/A,#N/A,FALSE,"Monthly Cust &gt;=4 Int"}</definedName>
    <definedName name="goaway" hidden="1">{#N/A,#N/A,TRUE,"TAXPROV";#N/A,#N/A,TRUE,"FLOWTHRU";#N/A,#N/A,TRUE,"SCHEDULE M'S";#N/A,#N/A,TRUE,"PLANT M'S";#N/A,#N/A,TRUE,"TAXJE"}</definedName>
    <definedName name="GPURS">#REF!</definedName>
    <definedName name="GRAPH_SELECT">#REF!</definedName>
    <definedName name="GRAPH_TABLE">#REF!</definedName>
    <definedName name="GVKey">""</definedName>
    <definedName name="h" hidden="1">{#N/A,#N/A,FALSE,"Monthly SAIFI";#N/A,#N/A,FALSE,"Yearly SAIFI";#N/A,#N/A,FALSE,"Monthly CAIDI";#N/A,#N/A,FALSE,"Yearly CAIDI";#N/A,#N/A,FALSE,"Monthly SAIDI";#N/A,#N/A,FALSE,"Yearly SAIDI";#N/A,#N/A,FALSE,"Monthly MAIFI";#N/A,#N/A,FALSE,"Yearly MAIFI";#N/A,#N/A,FALSE,"Monthly Cust &gt;=4 Int"}</definedName>
    <definedName name="HELP_LOCATOR">#REF!</definedName>
    <definedName name="hh" hidden="1">{#N/A,#N/A,FALSE,"Monthly SAIFI";#N/A,#N/A,FALSE,"Yearly SAIFI";#N/A,#N/A,FALSE,"Monthly CAIDI";#N/A,#N/A,FALSE,"Yearly CAIDI";#N/A,#N/A,FALSE,"Monthly SAIDI";#N/A,#N/A,FALSE,"Yearly SAIDI";#N/A,#N/A,FALSE,"Monthly MAIFI";#N/A,#N/A,FALSE,"Yearly MAIFI";#N/A,#N/A,FALSE,"Monthly Cust &gt;=4 Int"}</definedName>
    <definedName name="hhifgfcgfcg">#REF!</definedName>
    <definedName name="hjfjghjgfjgj" hidden="1">{#N/A,#N/A,FALSE,"Monthly SAIFI";#N/A,#N/A,FALSE,"Yearly SAIFI";#N/A,#N/A,FALSE,"Monthly CAIDI";#N/A,#N/A,FALSE,"Yearly CAIDI";#N/A,#N/A,FALSE,"Monthly SAIDI";#N/A,#N/A,FALSE,"Yearly SAIDI";#N/A,#N/A,FALSE,"Monthly MAIFI";#N/A,#N/A,FALSE,"Yearly MAIFI";#N/A,#N/A,FALSE,"Monthly Cust &gt;=4 Int"}</definedName>
    <definedName name="hjghjgf" hidden="1">{#N/A,#N/A,FALSE,"Monthly SAIFI";#N/A,#N/A,FALSE,"Yearly SAIFI";#N/A,#N/A,FALSE,"Monthly CAIDI";#N/A,#N/A,FALSE,"Yearly CAIDI";#N/A,#N/A,FALSE,"Monthly SAIDI";#N/A,#N/A,FALSE,"Yearly SAIDI";#N/A,#N/A,FALSE,"Monthly MAIFI";#N/A,#N/A,FALSE,"Yearly MAIFI";#N/A,#N/A,FALSE,"Monthly Cust &gt;=4 Int"}</definedName>
    <definedName name="IDN">#REF!</definedName>
    <definedName name="ImplementDate">#REF!</definedName>
    <definedName name="Include_OTRA_Kwhrs">#REF!</definedName>
    <definedName name="INCOME">#REF!</definedName>
    <definedName name="INSERTRANGE">#REF!</definedName>
    <definedName name="int.rate">#REF!</definedName>
    <definedName name="interest">#REF!</definedName>
    <definedName name="interestrate">#REF!</definedName>
    <definedName name="INTSALE">#REF!</definedName>
    <definedName name="InvStratif">#REF!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"XLL"</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FLOW_ACT_OR_EST" hidden="1">"c4154"</definedName>
    <definedName name="IQ_CASH_INTEREST" hidden="1">"c120"</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SBC_ACT_OR_EST" hidden="1">"c4350"</definedName>
    <definedName name="IQ_EBT_SBC_GW_ACT_OR_EST" hidden="1">"c4354"</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EST_REUT" hidden="1">"c5453"</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UM_EST" hidden="1">"c402"</definedName>
    <definedName name="IQ_EPS_NUM_EST_REUT" hidden="1">"c5451"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CURRENCY_REUT" hidden="1">"c5437"</definedName>
    <definedName name="IQ_EST_DATE" hidden="1">"c1634"</definedName>
    <definedName name="IQ_EST_DATE_REUT" hidden="1">"c5438"</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DJ_ACT_OR_EST" hidden="1">"c4435"</definedName>
    <definedName name="IQ_FFO_PAYOUT_RATIO" hidden="1">"c3492"</definedName>
    <definedName name="IQ_FFO_SHARE_ACT_OR_EST" hidden="1">"c4446"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NOTES_PAY_TOTAL" hidden="1">"c5522"</definedName>
    <definedName name="IQ_FIN_DIV_REV" hidden="1">"c437"</definedName>
    <definedName name="IQ_FIN_DIV_ST_DEBT_TOTAL" hidden="1">"c5527"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_TARGET_PRICE_REUT" hidden="1">"c5317"</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SHARE_ACT_OR_EST" hidden="1">"c4508"</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ACT_OR_EST" hidden="1">"c2214"</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39420.5644328704</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ISCM">#REF!</definedName>
    <definedName name="ISTITLE">#REF!</definedName>
    <definedName name="ISYTD">#REF!</definedName>
    <definedName name="IT">#REF!</definedName>
    <definedName name="IT_VP_name">#REF!</definedName>
    <definedName name="ITBU">#REF!</definedName>
    <definedName name="Jan_03">#REF!</definedName>
    <definedName name="jeff" hidden="1">{#N/A,#N/A,FALSE,"Monthly SAIFI";#N/A,#N/A,FALSE,"Yearly SAIFI";#N/A,#N/A,FALSE,"Monthly CAIDI";#N/A,#N/A,FALSE,"Yearly CAIDI";#N/A,#N/A,FALSE,"Monthly SAIDI";#N/A,#N/A,FALSE,"Yearly SAIDI";#N/A,#N/A,FALSE,"Monthly MAIFI";#N/A,#N/A,FALSE,"Yearly MAIFI";#N/A,#N/A,FALSE,"Monthly Cust &gt;=4 Int"}</definedName>
    <definedName name="jghjgjgfjgj" hidden="1">{#N/A,#N/A,FALSE,"Monthly SAIFI";#N/A,#N/A,FALSE,"Yearly SAIFI";#N/A,#N/A,FALSE,"Monthly CAIDI";#N/A,#N/A,FALSE,"Yearly CAIDI";#N/A,#N/A,FALSE,"Monthly SAIDI";#N/A,#N/A,FALSE,"Yearly SAIDI";#N/A,#N/A,FALSE,"Monthly MAIFI";#N/A,#N/A,FALSE,"Yearly MAIFI";#N/A,#N/A,FALSE,"Monthly Cust &gt;=4 Int"}</definedName>
    <definedName name="John" hidden="1">{#N/A,#N/A,FALSE,"Monthly SAIFI";#N/A,#N/A,FALSE,"Yearly SAIFI";#N/A,#N/A,FALSE,"Monthly CAIDI";#N/A,#N/A,FALSE,"Yearly CAIDI";#N/A,#N/A,FALSE,"Monthly SAIDI";#N/A,#N/A,FALSE,"Yearly SAIDI";#N/A,#N/A,FALSE,"Monthly MAIFI";#N/A,#N/A,FALSE,"Yearly MAIFI";#N/A,#N/A,FALSE,"Monthly Cust &gt;=4 Int"}</definedName>
    <definedName name="Jul">#REF!</definedName>
    <definedName name="Jun">#REF!</definedName>
    <definedName name="k" hidden="1">{#N/A,#N/A,FALSE,"Monthly SAIFI";#N/A,#N/A,FALSE,"Yearly SAIFI";#N/A,#N/A,FALSE,"Monthly CAIDI";#N/A,#N/A,FALSE,"Yearly CAIDI";#N/A,#N/A,FALSE,"Monthly SAIDI";#N/A,#N/A,FALSE,"Yearly SAIDI";#N/A,#N/A,FALSE,"Monthly MAIFI";#N/A,#N/A,FALSE,"Yearly MAIFI";#N/A,#N/A,FALSE,"Monthly Cust &gt;=4 Int"}</definedName>
    <definedName name="K_kWh">#REF!</definedName>
    <definedName name="K1_AdminCredit_1of3">#REF!</definedName>
    <definedName name="K10_TransmissionCalculated">#REF!</definedName>
    <definedName name="K2_AdminCredit_2of3">#REF!</definedName>
    <definedName name="K3_AdminCredit_3of3">#REF!</definedName>
    <definedName name="K4_AdminCreditCalculated">#REF!</definedName>
    <definedName name="K5_Return">#REF!</definedName>
    <definedName name="K6_ProcurementCost_Suppliers">#REF!</definedName>
    <definedName name="K7_IncProcurementCost_Supplier">#REF!</definedName>
    <definedName name="K8_IncGenerationRevenue">#REF!</definedName>
    <definedName name="K9_Transmission">#REF!</definedName>
    <definedName name="Key_Stakeholder_Interface">#REF!</definedName>
    <definedName name="KeyE1" hidden="1">#REF!</definedName>
    <definedName name="kk" hidden="1">{#N/A,#N/A,FALSE,"Monthly SAIFI";#N/A,#N/A,FALSE,"Yearly SAIFI";#N/A,#N/A,FALSE,"Monthly CAIDI";#N/A,#N/A,FALSE,"Yearly CAIDI";#N/A,#N/A,FALSE,"Monthly SAIDI";#N/A,#N/A,FALSE,"Yearly SAIDI";#N/A,#N/A,FALSE,"Monthly MAIFI";#N/A,#N/A,FALSE,"Yearly MAIFI";#N/A,#N/A,FALSE,"Monthly Cust &gt;=4 Int"}</definedName>
    <definedName name="kkk" hidden="1">{#N/A,#N/A,FALSE,"Monthly SAIFI";#N/A,#N/A,FALSE,"Yearly SAIFI";#N/A,#N/A,FALSE,"Monthly CAIDI";#N/A,#N/A,FALSE,"Yearly CAIDI";#N/A,#N/A,FALSE,"Monthly SAIDI";#N/A,#N/A,FALSE,"Yearly SAIDI";#N/A,#N/A,FALSE,"Monthly MAIFI";#N/A,#N/A,FALSE,"Yearly MAIFI";#N/A,#N/A,FALSE,"Monthly Cust &gt;=4 Int"}</definedName>
    <definedName name="limcount" hidden="1">1</definedName>
    <definedName name="Line_No.">#REF!</definedName>
    <definedName name="loilpuioopy" hidden="1">{#N/A,#N/A,FALSE,"Monthly SAIFI";#N/A,#N/A,FALSE,"Yearly SAIFI";#N/A,#N/A,FALSE,"Monthly CAIDI";#N/A,#N/A,FALSE,"Yearly CAIDI";#N/A,#N/A,FALSE,"Monthly SAIDI";#N/A,#N/A,FALSE,"Yearly SAIDI";#N/A,#N/A,FALSE,"Monthly MAIFI";#N/A,#N/A,FALSE,"Yearly MAIFI";#N/A,#N/A,FALSE,"Monthly Cust &gt;=4 Int"}</definedName>
    <definedName name="LONGBUDESCR">#REF!</definedName>
    <definedName name="LOOP_1">#REF!</definedName>
    <definedName name="LOOP_2">#REF!</definedName>
    <definedName name="LOOP_3">#REF!</definedName>
    <definedName name="LRP_Data">#REF!</definedName>
    <definedName name="lsdfj" hidden="1">{#N/A,#N/A,FALSE,"Monthly SAIFI";#N/A,#N/A,FALSE,"Yearly SAIFI";#N/A,#N/A,FALSE,"Monthly CAIDI";#N/A,#N/A,FALSE,"Yearly CAIDI";#N/A,#N/A,FALSE,"Monthly SAIDI";#N/A,#N/A,FALSE,"Yearly SAIDI";#N/A,#N/A,FALSE,"Monthly MAIFI";#N/A,#N/A,FALSE,"Yearly MAIFI";#N/A,#N/A,FALSE,"Monthly Cust &gt;=4 Int"}</definedName>
    <definedName name="lsdjf" hidden="1">{#N/A,#N/A,FALSE,"Monthly SAIFI";#N/A,#N/A,FALSE,"Yearly SAIFI";#N/A,#N/A,FALSE,"Monthly CAIDI";#N/A,#N/A,FALSE,"Yearly CAIDI";#N/A,#N/A,FALSE,"Monthly SAIDI";#N/A,#N/A,FALSE,"Yearly SAIDI";#N/A,#N/A,FALSE,"Monthly MAIFI";#N/A,#N/A,FALSE,"Yearly MAIFI";#N/A,#N/A,FALSE,"Monthly Cust &gt;=4 Int"}</definedName>
    <definedName name="lsdjfl" hidden="1">{#N/A,#N/A,FALSE,"Monthly SAIFI";#N/A,#N/A,FALSE,"Yearly SAIFI";#N/A,#N/A,FALSE,"Monthly CAIDI";#N/A,#N/A,FALSE,"Yearly CAIDI";#N/A,#N/A,FALSE,"Monthly SAIDI";#N/A,#N/A,FALSE,"Yearly SAIDI";#N/A,#N/A,FALSE,"Monthly MAIFI";#N/A,#N/A,FALSE,"Yearly MAIFI";#N/A,#N/A,FALSE,"Monthly Cust &gt;=4 Int"}</definedName>
    <definedName name="lsdjfls" hidden="1">{#N/A,#N/A,FALSE,"Monthly SAIFI";#N/A,#N/A,FALSE,"Yearly SAIFI";#N/A,#N/A,FALSE,"Monthly CAIDI";#N/A,#N/A,FALSE,"Yearly CAIDI";#N/A,#N/A,FALSE,"Monthly SAIDI";#N/A,#N/A,FALSE,"Yearly SAIDI";#N/A,#N/A,FALSE,"Monthly MAIFI";#N/A,#N/A,FALSE,"Yearly MAIFI";#N/A,#N/A,FALSE,"Monthly Cust &gt;=4 Int"}</definedName>
    <definedName name="lsdjfsdl" hidden="1">{#N/A,#N/A,FALSE,"Monthly SAIFI";#N/A,#N/A,FALSE,"Yearly SAIFI";#N/A,#N/A,FALSE,"Monthly CAIDI";#N/A,#N/A,FALSE,"Yearly CAIDI";#N/A,#N/A,FALSE,"Monthly SAIDI";#N/A,#N/A,FALSE,"Yearly SAIDI";#N/A,#N/A,FALSE,"Monthly MAIFI";#N/A,#N/A,FALSE,"Yearly MAIFI";#N/A,#N/A,FALSE,"Monthly Cust &gt;=4 Int"}</definedName>
    <definedName name="lsdjfsl" hidden="1">{#N/A,#N/A,FALSE,"Monthly SAIFI";#N/A,#N/A,FALSE,"Yearly SAIFI";#N/A,#N/A,FALSE,"Monthly CAIDI";#N/A,#N/A,FALSE,"Yearly CAIDI";#N/A,#N/A,FALSE,"Monthly SAIDI";#N/A,#N/A,FALSE,"Yearly SAIDI";#N/A,#N/A,FALSE,"Monthly MAIFI";#N/A,#N/A,FALSE,"Yearly MAIFI";#N/A,#N/A,FALSE,"Monthly Cust &gt;=4 Int"}</definedName>
    <definedName name="lsjfls" hidden="1">{#N/A,#N/A,FALSE,"Monthly SAIFI";#N/A,#N/A,FALSE,"Yearly SAIFI";#N/A,#N/A,FALSE,"Monthly CAIDI";#N/A,#N/A,FALSE,"Yearly CAIDI";#N/A,#N/A,FALSE,"Monthly SAIDI";#N/A,#N/A,FALSE,"Yearly SAIDI";#N/A,#N/A,FALSE,"Monthly MAIFI";#N/A,#N/A,FALSE,"Yearly MAIFI";#N/A,#N/A,FALSE,"Monthly Cust &gt;=4 Int"}</definedName>
    <definedName name="Macro3">#REF!</definedName>
    <definedName name="Macro4">#REF!</definedName>
    <definedName name="Macro5">#REF!</definedName>
    <definedName name="MACROS">#REF!</definedName>
    <definedName name="Mar">#REF!</definedName>
    <definedName name="March_02">#REF!</definedName>
    <definedName name="May">#REF!</definedName>
    <definedName name="md">#REF!</definedName>
    <definedName name="mdcpd">#REF!</definedName>
    <definedName name="mdplr">#REF!</definedName>
    <definedName name="mdytd">#REF!</definedName>
    <definedName name="Meet_Cost_Commitments">#REF!</definedName>
    <definedName name="Meet_Production_Commitments">#REF!</definedName>
    <definedName name="MILESTONES_1">#REF!</definedName>
    <definedName name="MILESTONES_2">#REF!</definedName>
    <definedName name="MONTH">#REF!</definedName>
    <definedName name="MonthlyCFBUD">#REF!</definedName>
    <definedName name="MonthlyCFLE">#REF!</definedName>
    <definedName name="MTC_Type">#REF!</definedName>
    <definedName name="NDCA">#REF!</definedName>
    <definedName name="New">#REF!</definedName>
    <definedName name="new_98_IS">#REF!,#REF!,#REF!</definedName>
    <definedName name="New_BS">#REF!,#REF!,#REF!</definedName>
    <definedName name="nono" hidden="1">{#N/A,#N/A,FALSE,"O&amp;M by processes";#N/A,#N/A,FALSE,"Elec Act vs Bud";#N/A,#N/A,FALSE,"G&amp;A";#N/A,#N/A,FALSE,"BGS";#N/A,#N/A,FALSE,"Res Cost"}</definedName>
    <definedName name="NORTHEAST">#REF!</definedName>
    <definedName name="NORTHWEST">#REF!</definedName>
    <definedName name="Nov">#REF!</definedName>
    <definedName name="Nuclear">#REF!</definedName>
    <definedName name="NvsASD">"V2001-08-31"</definedName>
    <definedName name="NvsAutoDrillOk">"VN"</definedName>
    <definedName name="NvsElapsedTime">0.0000724537021596916</definedName>
    <definedName name="NvsEndTime">36817.4223792824</definedName>
    <definedName name="NvsInstSpec">"%,LACTUALS,SBAL,R,FACCOUNT,V275900,FBUSINESS_UNIT,V10200"</definedName>
    <definedName name="NvsLayoutType">"M3"</definedName>
    <definedName name="NvsNplSpec">"%,XZF.ACCOUNT.PSDetail"</definedName>
    <definedName name="NvsPanelEffdt">"V1995-01-01"</definedName>
    <definedName name="NvsPanelSetid">"VMFG"</definedName>
    <definedName name="NvsReqBU">"V10200"</definedName>
    <definedName name="NvsReqBUOnly">"VN"</definedName>
    <definedName name="NvsTransLed">"VN"</definedName>
    <definedName name="NvsTreeASD">"V2001-08-31"</definedName>
    <definedName name="NvsValTbl.ACCOUNT">"GL_ACCOUNT_TBL"</definedName>
    <definedName name="NvsValTbl.BUSINESS_UNIT">"BUS_UNIT_TBL_GL"</definedName>
    <definedName name="NvsValTbl.CURRENCY_CD">"CURRENCY_CD_TBL"</definedName>
    <definedName name="OBRADR">#REF!</definedName>
    <definedName name="Oct">#REF!</definedName>
    <definedName name="one">#REF!,#REF!,#REF!</definedName>
    <definedName name="ONM">#REF!</definedName>
    <definedName name="Operational_Excellence_">#REF!</definedName>
    <definedName name="Operational_Execution_And_Safety">#REF!</definedName>
    <definedName name="OPR">#REF!</definedName>
    <definedName name="PAGE1">#REF!</definedName>
    <definedName name="PAGE2">#REF!</definedName>
    <definedName name="PAGE3">#REF!</definedName>
    <definedName name="PAGE4">#REF!</definedName>
    <definedName name="PAGE5">#REF!</definedName>
    <definedName name="PAGE6">#REF!</definedName>
    <definedName name="PAGE7">#REF!</definedName>
    <definedName name="PAGE8">#REF!</definedName>
    <definedName name="PAGEA">#REF!</definedName>
    <definedName name="PAGEC">#REF!</definedName>
    <definedName name="PAGEE">#REF!</definedName>
    <definedName name="PECO_LABS_FUELS_ALL">#REF!</definedName>
    <definedName name="pension">#REF!</definedName>
    <definedName name="PER">#REF!</definedName>
    <definedName name="PGCOUNT">#REF!</definedName>
    <definedName name="PHASE_HELP">#REF!</definedName>
    <definedName name="PLACE_HOLD">#REF!</definedName>
    <definedName name="POTOMAC_ELECTRIC_POWER_COMPANY">#REF!</definedName>
    <definedName name="PowerTeam">#REF!</definedName>
    <definedName name="PPACOST">#REF!</definedName>
    <definedName name="Pri">#REF!</definedName>
    <definedName name="Print_98_IS">#REF!,#REF!,#REF!</definedName>
    <definedName name="_xlnm.Print_Area" localSheetId="6">' Ap C - Qtr Electric LMI'!$A$1:$I$29</definedName>
    <definedName name="_xlnm.Print_Area" localSheetId="7">' Ap D - Qtr Electric Business'!$A$1:$I$22</definedName>
    <definedName name="_xlnm.Print_Area" localSheetId="5">'Ap B - Qtr Electric Master'!$A$1:$R$43</definedName>
    <definedName name="_xlnm.Print_Area" localSheetId="8">'Ap E - NJ CEA Benchmarks'!$A$1:$O$17</definedName>
    <definedName name="Print_Area_MI">#REF!</definedName>
    <definedName name="print_area03">#REF!</definedName>
    <definedName name="Print_Area1">#REF!</definedName>
    <definedName name="Print_BS">#REF!,#REF!,#REF!</definedName>
    <definedName name="PRINT_SET_UP">#REF!</definedName>
    <definedName name="_xlnm.Print_Titles">#N/A</definedName>
    <definedName name="Prior">#REF!</definedName>
    <definedName name="PriorQTREnd">#REF!</definedName>
    <definedName name="Profitability_">#REF!</definedName>
    <definedName name="PRT_COMPARE">#REF!</definedName>
    <definedName name="PRT_GR">#REF!</definedName>
    <definedName name="PRT_GRAPH_RTN">#REF!</definedName>
    <definedName name="PRT_GRAPHS">#REF!</definedName>
    <definedName name="PRT_GRAPHS?">#REF!</definedName>
    <definedName name="PRT_GRPH_1">#REF!</definedName>
    <definedName name="PRT_GRPH_10">#REF!</definedName>
    <definedName name="PRT_GRPH_11">#REF!</definedName>
    <definedName name="PRT_GRPH_12">#REF!</definedName>
    <definedName name="PRT_GRPH_2">#REF!</definedName>
    <definedName name="PRT_GRPH_3">#REF!</definedName>
    <definedName name="PRT_GRPH_4">#REF!</definedName>
    <definedName name="PRT_GRPH_5">#REF!</definedName>
    <definedName name="PRT_GRPH_6">#REF!</definedName>
    <definedName name="PRT_GRPH_7">#REF!</definedName>
    <definedName name="PRT_GRPH_8">#REF!</definedName>
    <definedName name="PRT_GRPH_9">#REF!</definedName>
    <definedName name="PRT_MODEL">#REF!</definedName>
    <definedName name="PRT_QRES">#REF!</definedName>
    <definedName name="PRT_REPORT_RTN">#REF!</definedName>
    <definedName name="PRT_REPORTS">#REF!</definedName>
    <definedName name="PRT_REPORTS?">#REF!</definedName>
    <definedName name="PRT_RESET">#REF!</definedName>
    <definedName name="q">#REF!</definedName>
    <definedName name="QRE_HELP">#REF!</definedName>
    <definedName name="QRE_MARGINS">#REF!</definedName>
    <definedName name="qsqe">#REF!</definedName>
    <definedName name="QuarterEndDate">#REF!</definedName>
    <definedName name="Range10">#REF!</definedName>
    <definedName name="Range11">#REF!</definedName>
    <definedName name="Range12">#REF!</definedName>
    <definedName name="Range13">#REF!</definedName>
    <definedName name="Range14">#REF!</definedName>
    <definedName name="Range15">#REF!</definedName>
    <definedName name="Range16">#REF!</definedName>
    <definedName name="Range17">#REF!</definedName>
    <definedName name="Range18">#REF!</definedName>
    <definedName name="Range19">#REF!</definedName>
    <definedName name="Range2">#REF!</definedName>
    <definedName name="Range20">#REF!</definedName>
    <definedName name="Range21">#REF!</definedName>
    <definedName name="Range22">#REF!</definedName>
    <definedName name="Range23">#REF!</definedName>
    <definedName name="Range24">#REF!</definedName>
    <definedName name="Range25">#REF!</definedName>
    <definedName name="Range26">#REF!</definedName>
    <definedName name="Range27">#REF!</definedName>
    <definedName name="Range28">#REF!</definedName>
    <definedName name="Range29">#REF!</definedName>
    <definedName name="Range30">#REF!</definedName>
    <definedName name="Range31">#REF!</definedName>
    <definedName name="Range32">#REF!</definedName>
    <definedName name="Range33">#REF!</definedName>
    <definedName name="Range34">#REF!</definedName>
    <definedName name="Range35">#REF!</definedName>
    <definedName name="Range36">#REF!</definedName>
    <definedName name="Range37">#REF!</definedName>
    <definedName name="Range38">#REF!</definedName>
    <definedName name="Range39">#REF!</definedName>
    <definedName name="Range4">#REF!</definedName>
    <definedName name="Range40">#REF!</definedName>
    <definedName name="Range41">#REF!</definedName>
    <definedName name="Range5">#REF!</definedName>
    <definedName name="Range6">#REF!</definedName>
    <definedName name="Range7">#REF!</definedName>
    <definedName name="Range8">#REF!</definedName>
    <definedName name="Range9">#REF!</definedName>
    <definedName name="Rate_Reduction_Factor">#REF!</definedName>
    <definedName name="RBU">#REF!</definedName>
    <definedName name="reawreqw" hidden="1">{#N/A,#N/A,FALSE,"Monthly SAIFI";#N/A,#N/A,FALSE,"Yearly SAIFI";#N/A,#N/A,FALSE,"Monthly CAIDI";#N/A,#N/A,FALSE,"Yearly CAIDI";#N/A,#N/A,FALSE,"Monthly SAIDI";#N/A,#N/A,FALSE,"Yearly SAIDI";#N/A,#N/A,FALSE,"Monthly MAIFI";#N/A,#N/A,FALSE,"Yearly MAIFI";#N/A,#N/A,FALSE,"Monthly Cust &gt;=4 Int"}</definedName>
    <definedName name="REPORT_SELECT">#REF!</definedName>
    <definedName name="REPORT_TABLE">#REF!</definedName>
    <definedName name="RESALE_CUSTOMERS">#REF!</definedName>
    <definedName name="RESALE_LINES">#REF!</definedName>
    <definedName name="RESET_SENS_FACT">#REF!</definedName>
    <definedName name="RETURN">#REF!</definedName>
    <definedName name="RID">#REF!</definedName>
    <definedName name="ROA">#REF!</definedName>
    <definedName name="rwrw">#REF!</definedName>
    <definedName name="Safety_Workforce_Eff_">#REF!</definedName>
    <definedName name="safsafs">#REF!</definedName>
    <definedName name="safsfsad">#REF!</definedName>
    <definedName name="sangh">#REF!</definedName>
    <definedName name="sanghvi215">#REF!</definedName>
    <definedName name="sanghvi232">#REF!</definedName>
    <definedName name="sanghvi2323">#REF!</definedName>
    <definedName name="SAPBEXhrIndnt" hidden="1">"Wide"</definedName>
    <definedName name="SAPBEXrevision" hidden="1">18</definedName>
    <definedName name="SAPBEXsysID" hidden="1">"BWP"</definedName>
    <definedName name="SAPBEXwbID" hidden="1">"3PHPFV8FO7PRQRDHFGKHVVOKV"</definedName>
    <definedName name="SAPsysID" hidden="1">"708C5W7SBKP804JT78WJ0JNKI"</definedName>
    <definedName name="SAPwbID" hidden="1">"ARS"</definedName>
    <definedName name="saSAsa" hidden="1">{#N/A,#N/A,FALSE,"Monthly SAIFI";#N/A,#N/A,FALSE,"Yearly SAIFI";#N/A,#N/A,FALSE,"Monthly CAIDI";#N/A,#N/A,FALSE,"Yearly CAIDI";#N/A,#N/A,FALSE,"Monthly SAIDI";#N/A,#N/A,FALSE,"Yearly SAIDI";#N/A,#N/A,FALSE,"Monthly MAIFI";#N/A,#N/A,FALSE,"Yearly MAIFI";#N/A,#N/A,FALSE,"Monthly Cust &gt;=4 Int"}</definedName>
    <definedName name="sasg">#REF!</definedName>
    <definedName name="SBU_SHEET_HELP">#REF!</definedName>
    <definedName name="sch.A">#REF!</definedName>
    <definedName name="sch.b._FERC_ICC">#REF!</definedName>
    <definedName name="SCHUYLKILL">#REF!</definedName>
    <definedName name="sdasda">#REF!</definedName>
    <definedName name="sdf" hidden="1">{#N/A,#N/A,FALSE,"Monthly SAIFI";#N/A,#N/A,FALSE,"Yearly SAIFI";#N/A,#N/A,FALSE,"Monthly CAIDI";#N/A,#N/A,FALSE,"Yearly CAIDI";#N/A,#N/A,FALSE,"Monthly SAIDI";#N/A,#N/A,FALSE,"Yearly SAIDI";#N/A,#N/A,FALSE,"Monthly MAIFI";#N/A,#N/A,FALSE,"Yearly MAIFI";#N/A,#N/A,FALSE,"Monthly Cust &gt;=4 Int"}</definedName>
    <definedName name="sdfaadfasdfasdaasdfsdf" hidden="1">{#N/A,#N/A,FALSE,"Monthly SAIFI";#N/A,#N/A,FALSE,"Yearly SAIFI";#N/A,#N/A,FALSE,"Monthly CAIDI";#N/A,#N/A,FALSE,"Yearly CAIDI";#N/A,#N/A,FALSE,"Monthly SAIDI";#N/A,#N/A,FALSE,"Yearly SAIDI";#N/A,#N/A,FALSE,"Monthly MAIFI";#N/A,#N/A,FALSE,"Yearly MAIFI";#N/A,#N/A,FALSE,"Monthly Cust &gt;=4 Int"}</definedName>
    <definedName name="sdfafsd">#REF!</definedName>
    <definedName name="sdfasdfasdfasdfasdfsdf" hidden="1">{#N/A,#N/A,FALSE,"Monthly SAIFI";#N/A,#N/A,FALSE,"Yearly SAIFI";#N/A,#N/A,FALSE,"Monthly CAIDI";#N/A,#N/A,FALSE,"Yearly CAIDI";#N/A,#N/A,FALSE,"Monthly SAIDI";#N/A,#N/A,FALSE,"Yearly SAIDI";#N/A,#N/A,FALSE,"Monthly MAIFI";#N/A,#N/A,FALSE,"Yearly MAIFI";#N/A,#N/A,FALSE,"Monthly Cust &gt;=4 Int"}</definedName>
    <definedName name="sdfasfasfasfsdf">#REF!</definedName>
    <definedName name="sdfasfsf">#REF!</definedName>
    <definedName name="sdfdfsf">#REF!</definedName>
    <definedName name="sdfds" hidden="1">{#N/A,#N/A,FALSE,"Monthly SAIFI";#N/A,#N/A,FALSE,"Yearly SAIFI";#N/A,#N/A,FALSE,"Monthly CAIDI";#N/A,#N/A,FALSE,"Yearly CAIDI";#N/A,#N/A,FALSE,"Monthly SAIDI";#N/A,#N/A,FALSE,"Yearly SAIDI";#N/A,#N/A,FALSE,"Monthly MAIFI";#N/A,#N/A,FALSE,"Yearly MAIFI";#N/A,#N/A,FALSE,"Monthly Cust &gt;=4 Int"}</definedName>
    <definedName name="sdffsfaf">#REF!</definedName>
    <definedName name="sdfsadfsf">#REF!</definedName>
    <definedName name="sdfsdfdfdf">#REF!</definedName>
    <definedName name="sdfsdffsdfasfsdfsfasfsdfsfsdf" hidden="1">{#N/A,#N/A,FALSE,"Monthly SAIFI";#N/A,#N/A,FALSE,"Yearly SAIFI";#N/A,#N/A,FALSE,"Monthly CAIDI";#N/A,#N/A,FALSE,"Yearly CAIDI";#N/A,#N/A,FALSE,"Monthly SAIDI";#N/A,#N/A,FALSE,"Yearly SAIDI";#N/A,#N/A,FALSE,"Monthly MAIFI";#N/A,#N/A,FALSE,"Yearly MAIFI";#N/A,#N/A,FALSE,"Monthly Cust &gt;=4 Int"}</definedName>
    <definedName name="sdfsdfs">#REF!</definedName>
    <definedName name="sdfsdfsdasdfsd">#REF!</definedName>
    <definedName name="sdfsdfsdfsdfsdf">#REF!</definedName>
    <definedName name="sdfsdfsfsa" hidden="1">{#N/A,#N/A,FALSE,"Monthly SAIFI";#N/A,#N/A,FALSE,"Yearly SAIFI";#N/A,#N/A,FALSE,"Monthly CAIDI";#N/A,#N/A,FALSE,"Yearly CAIDI";#N/A,#N/A,FALSE,"Monthly SAIDI";#N/A,#N/A,FALSE,"Yearly SAIDI";#N/A,#N/A,FALSE,"Monthly MAIFI";#N/A,#N/A,FALSE,"Yearly MAIFI";#N/A,#N/A,FALSE,"Monthly Cust &gt;=4 Int"}</definedName>
    <definedName name="sdfsf">#REF!</definedName>
    <definedName name="sdgf" hidden="1">#REF!</definedName>
    <definedName name="sdsdsa">#REF!</definedName>
    <definedName name="SENS_DATA_RTN">#REF!</definedName>
    <definedName name="SENS_MESSAGE">#REF!</definedName>
    <definedName name="Sep">#REF!</definedName>
    <definedName name="SepNEW">#REF!</definedName>
    <definedName name="Sept">#REF!</definedName>
    <definedName name="SERP">#REF!</definedName>
    <definedName name="sf">#REF!</definedName>
    <definedName name="SFDD">#REF!</definedName>
    <definedName name="sffsfa" hidden="1">{#N/A,#N/A,FALSE,"Monthly SAIFI";#N/A,#N/A,FALSE,"Yearly SAIFI";#N/A,#N/A,FALSE,"Monthly CAIDI";#N/A,#N/A,FALSE,"Yearly CAIDI";#N/A,#N/A,FALSE,"Monthly SAIDI";#N/A,#N/A,FALSE,"Yearly SAIDI";#N/A,#N/A,FALSE,"Monthly MAIFI";#N/A,#N/A,FALSE,"Yearly MAIFI";#N/A,#N/A,FALSE,"Monthly Cust &gt;=4 Int"}</definedName>
    <definedName name="sfsd">#REF!</definedName>
    <definedName name="sfsdfasf">#REF!</definedName>
    <definedName name="sfsdfsafsf">#REF!</definedName>
    <definedName name="sfsdfsdf">#REF!</definedName>
    <definedName name="sfsdfsfsfsd">#REF!</definedName>
    <definedName name="SFSFD" hidden="1">{#N/A,#N/A,FALSE,"Monthly SAIFI";#N/A,#N/A,FALSE,"Yearly SAIFI";#N/A,#N/A,FALSE,"Monthly CAIDI";#N/A,#N/A,FALSE,"Yearly CAIDI";#N/A,#N/A,FALSE,"Monthly SAIDI";#N/A,#N/A,FALSE,"Yearly SAIDI";#N/A,#N/A,FALSE,"Monthly MAIFI";#N/A,#N/A,FALSE,"Yearly MAIFI";#N/A,#N/A,FALSE,"Monthly Cust &gt;=4 Int"}</definedName>
    <definedName name="sfsfsf">#REF!</definedName>
    <definedName name="sfsssr">#REF!</definedName>
    <definedName name="SFVD">#REF!</definedName>
    <definedName name="sgggggkjjkkj">#REF!</definedName>
    <definedName name="Sheet1" hidden="1">{#N/A,#N/A,FALSE,"Monthly SAIFI";#N/A,#N/A,FALSE,"Yearly SAIFI";#N/A,#N/A,FALSE,"Monthly CAIDI";#N/A,#N/A,FALSE,"Yearly CAIDI";#N/A,#N/A,FALSE,"Monthly SAIDI";#N/A,#N/A,FALSE,"Yearly SAIDI";#N/A,#N/A,FALSE,"Monthly MAIFI";#N/A,#N/A,FALSE,"Yearly MAIFI";#N/A,#N/A,FALSE,"Monthly Cust &gt;=4 Int"}</definedName>
    <definedName name="SLA_Unit_Cost">#REF!</definedName>
    <definedName name="slldk" hidden="1">{#N/A,#N/A,FALSE,"Monthly SAIFI";#N/A,#N/A,FALSE,"Yearly SAIFI";#N/A,#N/A,FALSE,"Monthly CAIDI";#N/A,#N/A,FALSE,"Yearly CAIDI";#N/A,#N/A,FALSE,"Monthly SAIDI";#N/A,#N/A,FALSE,"Yearly SAIDI";#N/A,#N/A,FALSE,"Monthly MAIFI";#N/A,#N/A,FALSE,"Yearly MAIFI";#N/A,#N/A,FALSE,"Monthly Cust &gt;=4 Int"}</definedName>
    <definedName name="solver_adj" hidden="1">#REF!,#REF!,#REF!,#REF!,#REF!,#REF!,#REF!</definedName>
    <definedName name="solver_lin" hidden="1">0</definedName>
    <definedName name="solver_num" hidden="1">0</definedName>
    <definedName name="solver_tmp" hidden="1">#REF!,#REF!,#REF!,#REF!,#REF!,#REF!,#REF!</definedName>
    <definedName name="solver_typ" hidden="1">1</definedName>
    <definedName name="solver_val" hidden="1">0</definedName>
    <definedName name="SortE" hidden="1">#REF!</definedName>
    <definedName name="SOUTH">#REF!</definedName>
    <definedName name="SPSet">"current"</definedName>
    <definedName name="SPWS_WBID">"5212E8AE-A962-4131-8FBC-A40040E9ED32"</definedName>
    <definedName name="SSA">#REF!</definedName>
    <definedName name="StartDate">#REF!</definedName>
    <definedName name="SUT">#REF!</definedName>
    <definedName name="Sx">#REF!</definedName>
    <definedName name="T">#REF!</definedName>
    <definedName name="TABLE">#REF!</definedName>
    <definedName name="TEFA">#REF!</definedName>
    <definedName name="TEST">#REF!</definedName>
    <definedName name="TEST0">#REF!</definedName>
    <definedName name="test1">#REF!</definedName>
    <definedName name="TESTHKEY">#REF!</definedName>
    <definedName name="TESTKEYS">#REF!</definedName>
    <definedName name="TESTVKEY">#REF!</definedName>
    <definedName name="three">#REF!,#REF!,#REF!</definedName>
    <definedName name="TOTAL">#REF!</definedName>
    <definedName name="TOTAL_CUSTOMERS">#REF!</definedName>
    <definedName name="TOTAL_LINES">#REF!</definedName>
    <definedName name="TP_Footer_Path" hidden="1">"S:\74639\03RET\(417) 2004 Cost Projection\"</definedName>
    <definedName name="TP_Footer_Path1" hidden="1">"S:\74639\03RET\(852) Pension Val - OOS\Contribution Allocations\"</definedName>
    <definedName name="TP_Footer_User" hidden="1">"Mary Lou Barrios"</definedName>
    <definedName name="TP_Footer_Version" hidden="1">"v3.00"</definedName>
    <definedName name="transco">#REF!</definedName>
    <definedName name="Tree">#REF!</definedName>
    <definedName name="TWELVE">#REF!</definedName>
    <definedName name="two">#REF!,#REF!,#REF!</definedName>
    <definedName name="tyty" hidden="1">{#N/A,#N/A,FALSE,"Monthly SAIFI";#N/A,#N/A,FALSE,"Yearly SAIFI";#N/A,#N/A,FALSE,"Monthly CAIDI";#N/A,#N/A,FALSE,"Yearly CAIDI";#N/A,#N/A,FALSE,"Monthly SAIDI";#N/A,#N/A,FALSE,"Yearly SAIDI";#N/A,#N/A,FALSE,"Monthly MAIFI";#N/A,#N/A,FALSE,"Yearly MAIFI";#N/A,#N/A,FALSE,"Monthly Cust &gt;=4 Int"}</definedName>
    <definedName name="under" hidden="1">{#N/A,#N/A,TRUE,"TAXPROV";#N/A,#N/A,TRUE,"FLOWTHRU";#N/A,#N/A,TRUE,"SCHEDULE M'S";#N/A,#N/A,TRUE,"PLANT M'S";#N/A,#N/A,TRUE,"TAXJE"}</definedName>
    <definedName name="UTILRANGE">#REF!</definedName>
    <definedName name="va">#REF!</definedName>
    <definedName name="vacpd">#REF!</definedName>
    <definedName name="ValidData">#REF!</definedName>
    <definedName name="vaplr">#REF!</definedName>
    <definedName name="vaytd">#REF!</definedName>
    <definedName name="vcbcvbcv" hidden="1">{#N/A,#N/A,FALSE,"Monthly SAIFI";#N/A,#N/A,FALSE,"Yearly SAIFI";#N/A,#N/A,FALSE,"Monthly CAIDI";#N/A,#N/A,FALSE,"Yearly CAIDI";#N/A,#N/A,FALSE,"Monthly SAIDI";#N/A,#N/A,FALSE,"Yearly SAIDI";#N/A,#N/A,FALSE,"Monthly MAIFI";#N/A,#N/A,FALSE,"Yearly MAIFI";#N/A,#N/A,FALSE,"Monthly Cust &gt;=4 Int"}</definedName>
    <definedName name="wearwerawer">#REF!</definedName>
    <definedName name="wer" hidden="1">{#N/A,#N/A,FALSE,"Monthly SAIFI";#N/A,#N/A,FALSE,"Yearly SAIFI";#N/A,#N/A,FALSE,"Monthly CAIDI";#N/A,#N/A,FALSE,"Yearly CAIDI";#N/A,#N/A,FALSE,"Monthly SAIDI";#N/A,#N/A,FALSE,"Yearly SAIDI";#N/A,#N/A,FALSE,"Monthly MAIFI";#N/A,#N/A,FALSE,"Yearly MAIFI";#N/A,#N/A,FALSE,"Monthly Cust &gt;=4 Int"}</definedName>
    <definedName name="werw3">#REF!</definedName>
    <definedName name="werwerwe">#REF!</definedName>
    <definedName name="WESTERN">#REF!</definedName>
    <definedName name="what" hidden="1">{#N/A,#N/A,FALSE,"O&amp;M by processes";#N/A,#N/A,FALSE,"Elec Act vs Bud";#N/A,#N/A,FALSE,"G&amp;A";#N/A,#N/A,FALSE,"BGS";#N/A,#N/A,FALSE,"Res Cost"}</definedName>
    <definedName name="what09" hidden="1">{#N/A,#N/A,FALSE,"O&amp;M by processes";#N/A,#N/A,FALSE,"Elec Act vs Bud";#N/A,#N/A,FALSE,"G&amp;A";#N/A,#N/A,FALSE,"BGS";#N/A,#N/A,FALSE,"Res Cost"}</definedName>
    <definedName name="Whatwhat" hidden="1">{#N/A,#N/A,FALSE,"O&amp;M by processes";#N/A,#N/A,FALSE,"Elec Act vs Bud";#N/A,#N/A,FALSE,"G&amp;A";#N/A,#N/A,FALSE,"BGS";#N/A,#N/A,FALSE,"Res Cost"}</definedName>
    <definedName name="Whatwhat09" hidden="1">{#N/A,#N/A,FALSE,"O&amp;M by processes";#N/A,#N/A,FALSE,"Elec Act vs Bud";#N/A,#N/A,FALSE,"G&amp;A";#N/A,#N/A,FALSE,"BGS";#N/A,#N/A,FALSE,"Res Cost"}</definedName>
    <definedName name="whatwhat2009" hidden="1">{#N/A,#N/A,FALSE,"O&amp;M by processes";#N/A,#N/A,FALSE,"Elec Act vs Bud";#N/A,#N/A,FALSE,"G&amp;A";#N/A,#N/A,FALSE,"BGS";#N/A,#N/A,FALSE,"Res Cost"}</definedName>
    <definedName name="Workforce">#REF!</definedName>
    <definedName name="wrn.Aging._.and._.Trend._.Analysis." hidden="1">{#N/A,#N/A,FALSE,"Aging Summary";#N/A,#N/A,FALSE,"Ratio Analysis";#N/A,#N/A,FALSE,"Test 120 Day Accts";#N/A,#N/A,FALSE,"Tickmarks"}</definedName>
    <definedName name="wrn.AGT." hidden="1">{"AGT",#N/A,FALSE,"Revenue"}</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Filing." hidden="1">{"2002 Scedule A Revenue Proof",#N/A,FALSE,"Schedule A";"2002 Rate Detail",#N/A,FALSE,"Schedule B";"2002 Light Rates Page 1",#N/A,FALSE,"Schedule B";"2002 Light Rates Page 2",#N/A,FALSE,"Schedule B";"Schedule C",#N/A,FALSE,"Schedule C"}</definedName>
    <definedName name="wrn.Basic." hidden="1">{#N/A,#N/A,FALSE,"O&amp;M by processes";#N/A,#N/A,FALSE,"Elec Act vs Bud";#N/A,#N/A,FALSE,"G&amp;A";#N/A,#N/A,FALSE,"BGS";#N/A,#N/A,FALSE,"Res Cost"}</definedName>
    <definedName name="wrn.CFC._.QUARTER." localSheetId="6" hidden="1">{"CFC COMPARISON",#N/A,FALSE,"CFCCOMP";"CREDIT LETTER",#N/A,FALSE,"CFCCOMP";"DEBT OBLIGATION",#N/A,FALSE,"CFCCOMP";"OFFICERS CERTIFICATE",#N/A,FALSE,"CFCCOMP"}</definedName>
    <definedName name="wrn.CFC._.QUARTER." localSheetId="7" hidden="1">{"CFC COMPARISON",#N/A,FALSE,"CFCCOMP";"CREDIT LETTER",#N/A,FALSE,"CFCCOMP";"DEBT OBLIGATION",#N/A,FALSE,"CFCCOMP";"OFFICERS CERTIFICATE",#N/A,FALSE,"CFCCOMP"}</definedName>
    <definedName name="wrn.CFC._.QUARTER." localSheetId="5" hidden="1">{"CFC COMPARISON",#N/A,FALSE,"CFCCOMP";"CREDIT LETTER",#N/A,FALSE,"CFCCOMP";"DEBT OBLIGATION",#N/A,FALSE,"CFCCOMP";"OFFICERS CERTIFICATE",#N/A,FALSE,"CFCCOMP"}</definedName>
    <definedName name="wrn.CFC._.QUARTER." localSheetId="8"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_.Update." hidden="1">{"JFJ-1a",#N/A,FALSE,"JFJ-1a UROR";"JFJ-1",#N/A,FALSE,"JFJ-1";"JFJ-2 RS",#N/A,FALSE,"JFJ-2 RS";"JFJ-2 MGS Sec",#N/A,FALSE,"JFJ-2 MGS Sec";"JFJ-2 MGS Pri",#N/A,FALSE,"JFJ-2 MGS Pri";"JFJ-2 AGS Sec",#N/A,FALSE,"JFJ-2 AGS Sec";"JFJ-2 AGS Pri",#N/A,FALSE,"JFJ-2 AGS Pri";"JFJ-2 TGS Sub",#N/A,FALSE,"JFJ-2 TGS Sub Trans";"JFJ-2 TGS Trans",#N/A,FALSE,"JFJ-2 TGS Trans";"JFJ-2 SPL",#N/A,FALSE,"JFJ-2 SPL CSL DDC";"JFJ-3",#N/A,FALSE,"JFJ-3 RARC";"JFJ-4",#N/A,FALSE,"JFJ-4 Stand By Rate"}</definedName>
    <definedName name="wrn.Filing._.Update09" hidden="1">{"JFJ-1a",#N/A,FALSE,"JFJ-1a UROR";"JFJ-1",#N/A,FALSE,"JFJ-1";"JFJ-2 RS",#N/A,FALSE,"JFJ-2 RS";"JFJ-2 MGS Sec",#N/A,FALSE,"JFJ-2 MGS Sec";"JFJ-2 MGS Pri",#N/A,FALSE,"JFJ-2 MGS Pri";"JFJ-2 AGS Sec",#N/A,FALSE,"JFJ-2 AGS Sec";"JFJ-2 AGS Pri",#N/A,FALSE,"JFJ-2 AGS Pri";"JFJ-2 TGS Sub",#N/A,FALSE,"JFJ-2 TGS Sub Trans";"JFJ-2 TGS Trans",#N/A,FALSE,"JFJ-2 TGS Trans";"JFJ-2 SPL",#N/A,FALSE,"JFJ-2 SPL CSL DDC";"JFJ-3",#N/A,FALSE,"JFJ-3 RARC";"JFJ-4",#N/A,FALSE,"JFJ-4 Stand By Rate"}</definedName>
    <definedName name="wrn.FUEL._.SCHEDULE." localSheetId="6" hidden="1">{"COVER",#N/A,FALSE,"COVERPMT";"COMPANY ORDER",#N/A,FALSE,"COVERPMT";"EXHIBIT A",#N/A,FALSE,"COVERPMT"}</definedName>
    <definedName name="wrn.FUEL._.SCHEDULE." localSheetId="7" hidden="1">{"COVER",#N/A,FALSE,"COVERPMT";"COMPANY ORDER",#N/A,FALSE,"COVERPMT";"EXHIBIT A",#N/A,FALSE,"COVERPMT"}</definedName>
    <definedName name="wrn.FUEL._.SCHEDULE." localSheetId="5" hidden="1">{"COVER",#N/A,FALSE,"COVERPMT";"COMPANY ORDER",#N/A,FALSE,"COVERPMT";"EXHIBIT A",#N/A,FALSE,"COVERPMT"}</definedName>
    <definedName name="wrn.FUEL._.SCHEDULE." localSheetId="8" hidden="1">{"COVER",#N/A,FALSE,"COVERPMT";"COMPANY ORDER",#N/A,FALSE,"COVERPMT";"EXHIBIT A",#N/A,FALSE,"COVERPMT"}</definedName>
    <definedName name="wrn.FUEL._.SCHEDULE." hidden="1">{"COVER",#N/A,FALSE,"COVERPMT";"COMPANY ORDER",#N/A,FALSE,"COVERPMT";"EXHIBIT A",#N/A,FALSE,"COVERPMT"}</definedName>
    <definedName name="wrn.HLP._.Detail." hidden="1">{"2002 - 2006 Detail Income Statement",#N/A,FALSE,"TUB Income Statement wo DW";"BGS Deferral",#N/A,FALSE,"BGS Deferral";"NNC Deferral",#N/A,FALSE,"NNC Deferral";"MTC Deferral",#N/A,FALSE,"MTC Deferral";#N/A,#N/A,FALSE,"Schedule D"}</definedName>
    <definedName name="wrn.PrintAll." hidden="1">{#N/A,#N/A,FALSE,"Monthly SAIFI";#N/A,#N/A,FALSE,"Yearly SAIFI";#N/A,#N/A,FALSE,"Monthly CAIDI";#N/A,#N/A,FALSE,"Yearly CAIDI";#N/A,#N/A,FALSE,"Monthly SAIDI";#N/A,#N/A,FALSE,"Yearly SAIDI";#N/A,#N/A,FALSE,"Monthly MAIFI";#N/A,#N/A,FALSE,"Yearly MAIFI";#N/A,#N/A,FALSE,"Monthly Cust &gt;=4 Int"}</definedName>
    <definedName name="wrn.R_D._.Tax._.Services." hidden="1">{#N/A,#N/A,FALSE,"R&amp;D Quick Calc";#N/A,#N/A,FALSE,"DOE Fee Schedule"}</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ettlement._.Analysis." hidden="1">{"Assumptions",#N/A,FALSE,"Assumptions";"2003 - 2007 Summary",#N/A,FALSE,"Income Statement";"Summary Deferral Forecast",#N/A,FALSE,"Deferral Forecast"}</definedName>
    <definedName name="wrn.tax._._Accrual09" hidden="1">{#N/A,#N/A,TRUE,"TAXPROV";#N/A,#N/A,TRUE,"FLOWTHRU";#N/A,#N/A,TRUE,"SCHEDULE M'S";#N/A,#N/A,TRUE,"PLANT M'S";#N/A,#N/A,TRUE,"TAXJE"}</definedName>
    <definedName name="wrn.Tax._.Accrual." hidden="1">{#N/A,#N/A,TRUE,"TAXPROV";#N/A,#N/A,TRUE,"FLOWTHRU";#N/A,#N/A,TRUE,"SCHEDULE M'S";#N/A,#N/A,TRUE,"PLANT M'S";#N/A,#N/A,TRUE,"TAXJE"}</definedName>
    <definedName name="wrn.TBC._.Update." hidden="1">{#N/A,#N/A,FALSE,"TABLE I";#N/A,#N/A,FALSE,"TBC Development";#N/A,#N/A,FALSE,"MTC -Tax Development";#N/A,#N/A,FALSE,"MTC - Tax descriptions";#N/A,#N/A,FALSE,"MTC -Tax True Up"}</definedName>
    <definedName name="xcvxvx">#REF!</definedName>
    <definedName name="xvxvxzvxc">#REF!</definedName>
    <definedName name="xzczczczxc">#REF!</definedName>
    <definedName name="y" hidden="1">{#N/A,#N/A,FALSE,"Monthly SAIFI";#N/A,#N/A,FALSE,"Yearly SAIFI";#N/A,#N/A,FALSE,"Monthly CAIDI";#N/A,#N/A,FALSE,"Yearly CAIDI";#N/A,#N/A,FALSE,"Monthly SAIDI";#N/A,#N/A,FALSE,"Yearly SAIDI";#N/A,#N/A,FALSE,"Monthly MAIFI";#N/A,#N/A,FALSE,"Yearly MAIFI";#N/A,#N/A,FALSE,"Monthly Cust &gt;=4 Int"}</definedName>
    <definedName name="Year">#REF!</definedName>
    <definedName name="Year4BGS">#REF!</definedName>
    <definedName name="YesNo">#REF!</definedName>
    <definedName name="YORK_COUNTY">#REF!</definedName>
    <definedName name="yryryrr" hidden="1">{#N/A,#N/A,FALSE,"Monthly SAIFI";#N/A,#N/A,FALSE,"Yearly SAIFI";#N/A,#N/A,FALSE,"Monthly CAIDI";#N/A,#N/A,FALSE,"Yearly CAIDI";#N/A,#N/A,FALSE,"Monthly SAIDI";#N/A,#N/A,FALSE,"Yearly SAIDI";#N/A,#N/A,FALSE,"Monthly MAIFI";#N/A,#N/A,FALSE,"Yearly MAIFI";#N/A,#N/A,FALSE,"Monthly Cust &gt;=4 Int"}</definedName>
    <definedName name="YTDCFLE">#REF!</definedName>
    <definedName name="z" hidden="1">{#N/A,#N/A,FALSE,"Monthly SAIFI";#N/A,#N/A,FALSE,"Yearly SAIFI";#N/A,#N/A,FALSE,"Monthly CAIDI";#N/A,#N/A,FALSE,"Yearly CAIDI";#N/A,#N/A,FALSE,"Monthly SAIDI";#N/A,#N/A,FALSE,"Yearly SAIDI";#N/A,#N/A,FALSE,"Monthly MAIFI";#N/A,#N/A,FALSE,"Yearly MAIFI";#N/A,#N/A,FALSE,"Monthly Cust &gt;=4 Int"}</definedName>
    <definedName name="Z_E3A30FBC_675D_4AD8_9B2D_12956792A138_.wvu.Rows" localSheetId="6" hidden="1">#REF!</definedName>
    <definedName name="Z_E3A30FBC_675D_4AD8_9B2D_12956792A138_.wvu.Rows" localSheetId="7" hidden="1">#REF!</definedName>
    <definedName name="Z_E3A30FBC_675D_4AD8_9B2D_12956792A138_.wvu.Rows" localSheetId="5" hidden="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 i="40" l="1"/>
  <c r="N12" i="40" s="1"/>
  <c r="G12" i="40"/>
  <c r="G11" i="40"/>
  <c r="G10" i="40"/>
  <c r="G9" i="40"/>
  <c r="H21" i="30"/>
  <c r="F21" i="30"/>
  <c r="L20" i="30"/>
  <c r="O18" i="30"/>
  <c r="N18" i="30"/>
  <c r="M18" i="30"/>
  <c r="L18" i="30"/>
  <c r="K18" i="30"/>
  <c r="K20" i="30" s="1"/>
  <c r="J18" i="30"/>
  <c r="J20" i="30" s="1"/>
  <c r="B9" i="36" s="1"/>
  <c r="E9" i="36" s="1"/>
  <c r="N15" i="30"/>
  <c r="N14" i="30"/>
  <c r="AB12" i="30"/>
  <c r="AA12" i="30"/>
  <c r="Z12" i="30"/>
  <c r="M12" i="30"/>
  <c r="M20" i="30" s="1"/>
  <c r="L12" i="30"/>
  <c r="K12" i="30"/>
  <c r="J12" i="30"/>
  <c r="I12" i="30"/>
  <c r="I21" i="30" s="1"/>
  <c r="H12" i="30"/>
  <c r="G12" i="30"/>
  <c r="G21" i="30" s="1"/>
  <c r="F12" i="30"/>
  <c r="E12" i="30"/>
  <c r="E21" i="30" s="1"/>
  <c r="D12" i="30"/>
  <c r="D21" i="30" s="1"/>
  <c r="AB11" i="30"/>
  <c r="AA11" i="30"/>
  <c r="Z11" i="30"/>
  <c r="AB10" i="30"/>
  <c r="AA10" i="30"/>
  <c r="Z10" i="30"/>
  <c r="O10" i="30"/>
  <c r="N10" i="30"/>
  <c r="AB9" i="30"/>
  <c r="AA9" i="30"/>
  <c r="Z9" i="30"/>
  <c r="O11" i="30" s="1"/>
  <c r="O9" i="30"/>
  <c r="N9" i="30"/>
  <c r="AB8" i="30"/>
  <c r="AA8" i="30"/>
  <c r="Z8" i="30"/>
  <c r="N8" i="30"/>
  <c r="AB7" i="30"/>
  <c r="AA7" i="30"/>
  <c r="Z7" i="30"/>
  <c r="O15" i="30" s="1"/>
  <c r="G25" i="29"/>
  <c r="I23" i="29"/>
  <c r="I25" i="29" s="1"/>
  <c r="H23" i="29"/>
  <c r="H25" i="29" s="1"/>
  <c r="G23" i="29"/>
  <c r="F23" i="29"/>
  <c r="F25" i="29" s="1"/>
  <c r="E23" i="29"/>
  <c r="E25" i="29" s="1"/>
  <c r="D23" i="29"/>
  <c r="I19" i="29"/>
  <c r="H19" i="29"/>
  <c r="G19" i="29"/>
  <c r="F19" i="29"/>
  <c r="E19" i="29"/>
  <c r="D19" i="29"/>
  <c r="I15" i="29"/>
  <c r="G15" i="29"/>
  <c r="F15" i="29"/>
  <c r="E15" i="29"/>
  <c r="H13" i="29"/>
  <c r="H15" i="29" s="1"/>
  <c r="D13" i="29"/>
  <c r="D15" i="29" s="1"/>
  <c r="D25" i="29" s="1"/>
  <c r="S39" i="27"/>
  <c r="E39" i="27"/>
  <c r="K38" i="27"/>
  <c r="S36" i="27"/>
  <c r="R36" i="27"/>
  <c r="Q36" i="27"/>
  <c r="Q39" i="27" s="1"/>
  <c r="P36" i="27"/>
  <c r="N36" i="27"/>
  <c r="M36" i="27"/>
  <c r="M39" i="27" s="1"/>
  <c r="J4" i="36" s="1"/>
  <c r="L36" i="27"/>
  <c r="L39" i="27" s="1"/>
  <c r="B4" i="35" s="1"/>
  <c r="J36" i="27"/>
  <c r="J39" i="27" s="1"/>
  <c r="I36" i="27"/>
  <c r="I39" i="27" s="1"/>
  <c r="H36" i="27"/>
  <c r="F36" i="27"/>
  <c r="E36" i="27"/>
  <c r="D36" i="27"/>
  <c r="S32" i="27"/>
  <c r="R32" i="27"/>
  <c r="Q32" i="27"/>
  <c r="N32" i="27"/>
  <c r="O32" i="27" s="1"/>
  <c r="L32" i="27"/>
  <c r="K32" i="27"/>
  <c r="G32" i="27"/>
  <c r="F32" i="27"/>
  <c r="D32" i="27"/>
  <c r="D39" i="27" s="1"/>
  <c r="P31" i="27"/>
  <c r="P30" i="27"/>
  <c r="P29" i="27"/>
  <c r="P28" i="27"/>
  <c r="P32" i="27" s="1"/>
  <c r="S26" i="27"/>
  <c r="R26" i="27"/>
  <c r="Q26" i="27"/>
  <c r="N26" i="27"/>
  <c r="O26" i="27" s="1"/>
  <c r="M26" i="27"/>
  <c r="L26" i="27"/>
  <c r="J26" i="27"/>
  <c r="K26" i="27" s="1"/>
  <c r="I26" i="27"/>
  <c r="H26" i="27"/>
  <c r="H39" i="27" s="1"/>
  <c r="F26" i="27"/>
  <c r="G26" i="27" s="1"/>
  <c r="E26" i="27"/>
  <c r="D26" i="27"/>
  <c r="P25" i="27"/>
  <c r="O25" i="27"/>
  <c r="K25" i="27"/>
  <c r="P24" i="27"/>
  <c r="O24" i="27"/>
  <c r="K24" i="27"/>
  <c r="G24" i="27"/>
  <c r="P23" i="27"/>
  <c r="O23" i="27"/>
  <c r="K23" i="27"/>
  <c r="G23" i="27"/>
  <c r="P22" i="27"/>
  <c r="P26" i="27" s="1"/>
  <c r="O22" i="27"/>
  <c r="K22" i="27"/>
  <c r="G22" i="27"/>
  <c r="S19" i="27"/>
  <c r="Q19" i="27"/>
  <c r="M19" i="27"/>
  <c r="I19" i="27"/>
  <c r="H19" i="27"/>
  <c r="E19" i="27"/>
  <c r="P18" i="27"/>
  <c r="P17" i="27"/>
  <c r="O17" i="27"/>
  <c r="K17" i="27"/>
  <c r="G17" i="27"/>
  <c r="P16" i="27"/>
  <c r="O16" i="27"/>
  <c r="K16" i="27"/>
  <c r="G16" i="27"/>
  <c r="P15" i="27"/>
  <c r="O15" i="27"/>
  <c r="K15" i="27"/>
  <c r="G15" i="27"/>
  <c r="S14" i="27"/>
  <c r="R14" i="27"/>
  <c r="R19" i="27" s="1"/>
  <c r="Q14" i="27"/>
  <c r="N14" i="27"/>
  <c r="O14" i="27" s="1"/>
  <c r="L14" i="27"/>
  <c r="L19" i="27" s="1"/>
  <c r="B39" i="36" s="1"/>
  <c r="B42" i="36" s="1"/>
  <c r="B44" i="36" s="1"/>
  <c r="K14" i="27"/>
  <c r="J14" i="27"/>
  <c r="J19" i="27" s="1"/>
  <c r="H14" i="27"/>
  <c r="F14" i="27"/>
  <c r="G14" i="27" s="1"/>
  <c r="D14" i="27"/>
  <c r="D19" i="27" s="1"/>
  <c r="B18" i="36" s="1"/>
  <c r="B21" i="36" s="1"/>
  <c r="B23" i="36" s="1"/>
  <c r="P13" i="27"/>
  <c r="P12" i="27"/>
  <c r="P10" i="27"/>
  <c r="P9" i="27"/>
  <c r="P8" i="27"/>
  <c r="H25" i="31"/>
  <c r="F25" i="31"/>
  <c r="I24" i="31"/>
  <c r="H24" i="31"/>
  <c r="F24" i="31"/>
  <c r="E24" i="31"/>
  <c r="H23" i="31"/>
  <c r="F23" i="31"/>
  <c r="K22" i="31"/>
  <c r="J22" i="31"/>
  <c r="I22" i="31"/>
  <c r="G22" i="31"/>
  <c r="E22" i="31"/>
  <c r="K21" i="31"/>
  <c r="J21" i="31"/>
  <c r="I21" i="31"/>
  <c r="G21" i="31"/>
  <c r="E21" i="31"/>
  <c r="K20" i="31"/>
  <c r="J20" i="31"/>
  <c r="I20" i="31"/>
  <c r="G20" i="31"/>
  <c r="E20" i="31"/>
  <c r="K19" i="31"/>
  <c r="J19" i="31"/>
  <c r="I19" i="31"/>
  <c r="G19" i="31"/>
  <c r="E19" i="31"/>
  <c r="K18" i="31"/>
  <c r="J18" i="31"/>
  <c r="I18" i="31"/>
  <c r="H18" i="31"/>
  <c r="G18" i="31"/>
  <c r="F18" i="31"/>
  <c r="E18" i="31"/>
  <c r="K17" i="31"/>
  <c r="J17" i="31"/>
  <c r="I17" i="31"/>
  <c r="H17" i="31"/>
  <c r="G17" i="31"/>
  <c r="F17" i="31"/>
  <c r="E17" i="31"/>
  <c r="K16" i="31"/>
  <c r="J16" i="31"/>
  <c r="I16" i="31"/>
  <c r="H16" i="31"/>
  <c r="G16" i="31"/>
  <c r="F16" i="31"/>
  <c r="E16" i="31"/>
  <c r="K15" i="31"/>
  <c r="J15" i="31"/>
  <c r="I15" i="31"/>
  <c r="H15" i="31"/>
  <c r="F15" i="31"/>
  <c r="E15" i="31"/>
  <c r="K14" i="31"/>
  <c r="J14" i="31"/>
  <c r="I14" i="31"/>
  <c r="H14" i="31"/>
  <c r="G14" i="31"/>
  <c r="F14" i="31"/>
  <c r="E14" i="31"/>
  <c r="K13" i="31"/>
  <c r="J13" i="31"/>
  <c r="I13" i="31"/>
  <c r="H13" i="31"/>
  <c r="G13" i="31"/>
  <c r="F13" i="31"/>
  <c r="E13" i="31"/>
  <c r="K12" i="31"/>
  <c r="J12" i="31"/>
  <c r="I12" i="31"/>
  <c r="H12" i="31"/>
  <c r="G12" i="31"/>
  <c r="F12" i="31"/>
  <c r="E12" i="31"/>
  <c r="K11" i="31"/>
  <c r="J11" i="31"/>
  <c r="I11" i="31"/>
  <c r="H11" i="31"/>
  <c r="G11" i="31"/>
  <c r="F11" i="31"/>
  <c r="E11" i="31"/>
  <c r="F10" i="31"/>
  <c r="K9" i="31"/>
  <c r="J9" i="31"/>
  <c r="I9" i="31"/>
  <c r="H9" i="31"/>
  <c r="G9" i="31"/>
  <c r="E9" i="31"/>
  <c r="K8" i="31"/>
  <c r="J8" i="31"/>
  <c r="I8" i="31"/>
  <c r="H8" i="31"/>
  <c r="G8" i="31"/>
  <c r="E8" i="31"/>
  <c r="H7" i="31"/>
  <c r="E7" i="31"/>
  <c r="K6" i="31"/>
  <c r="J6" i="31"/>
  <c r="I6" i="31"/>
  <c r="H6" i="31"/>
  <c r="E6" i="31"/>
  <c r="K5" i="31"/>
  <c r="J5" i="31"/>
  <c r="I5" i="31"/>
  <c r="H5" i="31"/>
  <c r="E5" i="31"/>
  <c r="K4" i="31"/>
  <c r="J4" i="31"/>
  <c r="I4" i="31"/>
  <c r="H4" i="31"/>
  <c r="G4" i="31"/>
  <c r="E4" i="31"/>
  <c r="I75" i="37"/>
  <c r="H75" i="37"/>
  <c r="J75" i="37" s="1"/>
  <c r="G75" i="37"/>
  <c r="F75" i="37"/>
  <c r="E75" i="37"/>
  <c r="I74" i="37"/>
  <c r="H74" i="37"/>
  <c r="J74" i="37" s="1"/>
  <c r="F74" i="37"/>
  <c r="E74" i="37"/>
  <c r="G74" i="37" s="1"/>
  <c r="I73" i="37"/>
  <c r="H73" i="37"/>
  <c r="J73" i="37" s="1"/>
  <c r="G73" i="37"/>
  <c r="F73" i="37"/>
  <c r="E73" i="37"/>
  <c r="J72" i="37"/>
  <c r="G72" i="37"/>
  <c r="J71" i="37"/>
  <c r="G71" i="37"/>
  <c r="J70" i="37"/>
  <c r="G70" i="37"/>
  <c r="J69" i="37"/>
  <c r="G69" i="37"/>
  <c r="J68" i="37"/>
  <c r="G68" i="37"/>
  <c r="J67" i="37"/>
  <c r="G67" i="37"/>
  <c r="J66" i="37"/>
  <c r="G66" i="37"/>
  <c r="J65" i="37"/>
  <c r="G65" i="37"/>
  <c r="J64" i="37"/>
  <c r="G64" i="37"/>
  <c r="J63" i="37"/>
  <c r="G63" i="37"/>
  <c r="J62" i="37"/>
  <c r="G62" i="37"/>
  <c r="J61" i="37"/>
  <c r="G61" i="37"/>
  <c r="J60" i="37"/>
  <c r="G60" i="37"/>
  <c r="J59" i="37"/>
  <c r="G59" i="37"/>
  <c r="J58" i="37"/>
  <c r="G58" i="37"/>
  <c r="J57" i="37"/>
  <c r="G57" i="37"/>
  <c r="J56" i="37"/>
  <c r="G56" i="37"/>
  <c r="J55" i="37"/>
  <c r="G55" i="37"/>
  <c r="I53" i="37"/>
  <c r="H53" i="37"/>
  <c r="J53" i="37" s="1"/>
  <c r="F53" i="37"/>
  <c r="G53" i="37" s="1"/>
  <c r="E53" i="37"/>
  <c r="I52" i="37"/>
  <c r="H52" i="37"/>
  <c r="J52" i="37" s="1"/>
  <c r="G52" i="37"/>
  <c r="F52" i="37"/>
  <c r="E52" i="37"/>
  <c r="J51" i="37"/>
  <c r="I51" i="37"/>
  <c r="H51" i="37"/>
  <c r="F51" i="37"/>
  <c r="E51" i="37"/>
  <c r="G51" i="37" s="1"/>
  <c r="J50" i="37"/>
  <c r="G50" i="37"/>
  <c r="J49" i="37"/>
  <c r="G49" i="37"/>
  <c r="J48" i="37"/>
  <c r="G48" i="37"/>
  <c r="J47" i="37"/>
  <c r="G47" i="37"/>
  <c r="J46" i="37"/>
  <c r="G46" i="37"/>
  <c r="J45" i="37"/>
  <c r="G45" i="37"/>
  <c r="J44" i="37"/>
  <c r="G44" i="37"/>
  <c r="J43" i="37"/>
  <c r="G43" i="37"/>
  <c r="J42" i="37"/>
  <c r="G42" i="37"/>
  <c r="J41" i="37"/>
  <c r="G41" i="37"/>
  <c r="J40" i="37"/>
  <c r="G40" i="37"/>
  <c r="J39" i="37"/>
  <c r="G39" i="37"/>
  <c r="J38" i="37"/>
  <c r="G38" i="37"/>
  <c r="J37" i="37"/>
  <c r="G37" i="37"/>
  <c r="J36" i="37"/>
  <c r="G36" i="37"/>
  <c r="J35" i="37"/>
  <c r="G35" i="37"/>
  <c r="J34" i="37"/>
  <c r="G34" i="37"/>
  <c r="J33" i="37"/>
  <c r="G33" i="37"/>
  <c r="I31" i="37"/>
  <c r="H31" i="37"/>
  <c r="J31" i="37" s="1"/>
  <c r="G31" i="37"/>
  <c r="F31" i="37"/>
  <c r="E31" i="37"/>
  <c r="J30" i="37"/>
  <c r="I30" i="37"/>
  <c r="H30" i="37"/>
  <c r="F30" i="37"/>
  <c r="E30" i="37"/>
  <c r="G30" i="37" s="1"/>
  <c r="I29" i="37"/>
  <c r="H29" i="37"/>
  <c r="J29" i="37" s="1"/>
  <c r="F29" i="37"/>
  <c r="E29" i="37"/>
  <c r="G29" i="37" s="1"/>
  <c r="J28" i="37"/>
  <c r="G28" i="37"/>
  <c r="J27" i="37"/>
  <c r="G27" i="37"/>
  <c r="J26" i="37"/>
  <c r="G26" i="37"/>
  <c r="J25" i="37"/>
  <c r="G25" i="37"/>
  <c r="J24" i="37"/>
  <c r="G24" i="37"/>
  <c r="J23" i="37"/>
  <c r="G23" i="37"/>
  <c r="J22" i="37"/>
  <c r="G22" i="37"/>
  <c r="J21" i="37"/>
  <c r="G21" i="37"/>
  <c r="J20" i="37"/>
  <c r="G20" i="37"/>
  <c r="J19" i="37"/>
  <c r="G19" i="37"/>
  <c r="J18" i="37"/>
  <c r="G18" i="37"/>
  <c r="J17" i="37"/>
  <c r="G17" i="37"/>
  <c r="J16" i="37"/>
  <c r="G16" i="37"/>
  <c r="J15" i="37"/>
  <c r="G15" i="37"/>
  <c r="J14" i="37"/>
  <c r="G14" i="37"/>
  <c r="J13" i="37"/>
  <c r="G13" i="37"/>
  <c r="J12" i="37"/>
  <c r="G12" i="37"/>
  <c r="J11" i="37"/>
  <c r="G11" i="37"/>
  <c r="E7" i="37"/>
  <c r="E6" i="37"/>
  <c r="E5" i="37"/>
  <c r="D57" i="36"/>
  <c r="C57" i="36"/>
  <c r="E57" i="36" s="1"/>
  <c r="E56" i="36"/>
  <c r="E55" i="36"/>
  <c r="E54" i="36"/>
  <c r="E53" i="36"/>
  <c r="E52" i="36"/>
  <c r="E51" i="36"/>
  <c r="E50" i="36"/>
  <c r="C49" i="36"/>
  <c r="E49" i="36" s="1"/>
  <c r="B49" i="36"/>
  <c r="B57" i="36" s="1"/>
  <c r="D41" i="36"/>
  <c r="C41" i="36"/>
  <c r="E41" i="36" s="1"/>
  <c r="B41" i="36"/>
  <c r="D40" i="36"/>
  <c r="D42" i="36" s="1"/>
  <c r="D44" i="36" s="1"/>
  <c r="C40" i="36"/>
  <c r="B40" i="36"/>
  <c r="D39" i="36"/>
  <c r="E33" i="36"/>
  <c r="D31" i="36"/>
  <c r="C31" i="36"/>
  <c r="E31" i="36" s="1"/>
  <c r="B31" i="36"/>
  <c r="D30" i="36"/>
  <c r="C30" i="36"/>
  <c r="E30" i="36" s="1"/>
  <c r="B30" i="36"/>
  <c r="B32" i="36" s="1"/>
  <c r="B34" i="36" s="1"/>
  <c r="D29" i="36"/>
  <c r="D32" i="36" s="1"/>
  <c r="D34" i="36" s="1"/>
  <c r="B29" i="36"/>
  <c r="E22" i="36"/>
  <c r="D21" i="36"/>
  <c r="D23" i="36" s="1"/>
  <c r="D20" i="36"/>
  <c r="C20" i="36"/>
  <c r="E20" i="36" s="1"/>
  <c r="B20" i="36"/>
  <c r="D19" i="36"/>
  <c r="E19" i="36" s="1"/>
  <c r="C19" i="36"/>
  <c r="B19" i="36"/>
  <c r="D18" i="36"/>
  <c r="B10" i="36"/>
  <c r="E10" i="36" s="1"/>
  <c r="I9" i="36"/>
  <c r="F9" i="36"/>
  <c r="G8" i="36"/>
  <c r="I8" i="36" s="1"/>
  <c r="F8" i="36"/>
  <c r="E8" i="36"/>
  <c r="C8" i="36"/>
  <c r="B8" i="36"/>
  <c r="H7" i="36"/>
  <c r="D7" i="36"/>
  <c r="H6" i="36"/>
  <c r="G6" i="36"/>
  <c r="D6" i="36"/>
  <c r="C6" i="36"/>
  <c r="H5" i="36"/>
  <c r="F5" i="36"/>
  <c r="I5" i="36" s="1"/>
  <c r="D5" i="36"/>
  <c r="D4" i="36"/>
  <c r="G5" i="35"/>
  <c r="F5" i="35"/>
  <c r="H5" i="35" s="1"/>
  <c r="D5" i="35"/>
  <c r="H4" i="36" s="1"/>
  <c r="C5" i="35"/>
  <c r="D4" i="35"/>
  <c r="C4" i="35"/>
  <c r="B4" i="36" l="1"/>
  <c r="E4" i="36" s="1"/>
  <c r="K4" i="36" s="1"/>
  <c r="E4" i="35"/>
  <c r="N39" i="27"/>
  <c r="O12" i="30"/>
  <c r="P39" i="27"/>
  <c r="F39" i="27"/>
  <c r="G39" i="27" s="1"/>
  <c r="F7" i="36"/>
  <c r="I7" i="36" s="1"/>
  <c r="B7" i="36"/>
  <c r="E7" i="36" s="1"/>
  <c r="K39" i="27"/>
  <c r="K19" i="27"/>
  <c r="C29" i="36"/>
  <c r="R39" i="27"/>
  <c r="B5" i="36" s="1"/>
  <c r="O20" i="30"/>
  <c r="E40" i="36"/>
  <c r="F19" i="27"/>
  <c r="N19" i="27"/>
  <c r="O14" i="30"/>
  <c r="J12" i="40"/>
  <c r="P14" i="27"/>
  <c r="P19" i="27" s="1"/>
  <c r="N11" i="30"/>
  <c r="N12" i="30" s="1"/>
  <c r="N20" i="30" s="1"/>
  <c r="L12" i="40"/>
  <c r="E5" i="36" l="1"/>
  <c r="B6" i="36"/>
  <c r="E6" i="36" s="1"/>
  <c r="C32" i="36"/>
  <c r="E29" i="36"/>
  <c r="O39" i="27"/>
  <c r="B5" i="35"/>
  <c r="O19" i="27"/>
  <c r="C39" i="36"/>
  <c r="G19" i="27"/>
  <c r="C18" i="36"/>
  <c r="F4" i="36" l="1"/>
  <c r="E5" i="35"/>
  <c r="I5" i="35" s="1"/>
  <c r="C34" i="36"/>
  <c r="E34" i="36" s="1"/>
  <c r="E32" i="36"/>
  <c r="N3" i="36" s="1"/>
  <c r="C42" i="36"/>
  <c r="E39" i="36"/>
  <c r="C21" i="36"/>
  <c r="E18" i="36"/>
  <c r="E42" i="36" l="1"/>
  <c r="C44" i="36"/>
  <c r="E44" i="36" s="1"/>
  <c r="M3" i="36" s="1"/>
  <c r="E21" i="36"/>
  <c r="C23" i="36"/>
  <c r="E23" i="36" s="1"/>
  <c r="I4" i="36"/>
  <c r="F6" i="36"/>
  <c r="I6" i="36" s="1"/>
</calcChain>
</file>

<file path=xl/sharedStrings.xml><?xml version="1.0" encoding="utf-8"?>
<sst xmlns="http://schemas.openxmlformats.org/spreadsheetml/2006/main" count="721" uniqueCount="289">
  <si>
    <t>Utility-Administered Programs ex-ante energy savings 
(MWh)</t>
  </si>
  <si>
    <t>Comfort Partners ex-ante energy savings  (MWh)</t>
  </si>
  <si>
    <r>
      <t>Other Programs ex-ante energy savings  (MWh)</t>
    </r>
    <r>
      <rPr>
        <vertAlign val="superscript"/>
        <sz val="9"/>
        <color rgb="FFFFFFFF"/>
        <rFont val="Calibri"/>
        <family val="2"/>
        <scheme val="minor"/>
      </rPr>
      <t>1</t>
    </r>
  </si>
  <si>
    <t>Total ex-ante energy savings 
(MWh)</t>
  </si>
  <si>
    <t>Annual Target
 (%)</t>
  </si>
  <si>
    <t>Annual Target 
(MWh)</t>
  </si>
  <si>
    <t xml:space="preserve">Percent of Annual Target 
(%) </t>
  </si>
  <si>
    <t>(A)</t>
  </si>
  <si>
    <t>(B)</t>
  </si>
  <si>
    <t xml:space="preserve">(C) </t>
  </si>
  <si>
    <t xml:space="preserve">(D) = (A)+(B)+(C) </t>
  </si>
  <si>
    <t>(E)</t>
  </si>
  <si>
    <t>(F)</t>
  </si>
  <si>
    <t>(G) = (E)*(F)</t>
  </si>
  <si>
    <t>(H) = (D) / (G)</t>
  </si>
  <si>
    <t>Quarter</t>
  </si>
  <si>
    <t>YTD</t>
  </si>
  <si>
    <t>Table 2 – Quantitative Performance Indicators</t>
  </si>
  <si>
    <t>Annual Energy Savings</t>
  </si>
  <si>
    <t>Expenditures</t>
  </si>
  <si>
    <t>Year to Date</t>
  </si>
  <si>
    <t>Utility-Administered Plan Year Results</t>
  </si>
  <si>
    <t>Comfort Partners Plan Year Results</t>
  </si>
  <si>
    <t>Other Programs Plan Year Results</t>
  </si>
  <si>
    <t>Total Plan Year Results</t>
  </si>
  <si>
    <t>Utility-Administered Plan Year Results YTD</t>
  </si>
  <si>
    <t>Comfort Partners Plan Year Results YTD</t>
  </si>
  <si>
    <t>Other Programs Plan Year Results YTD</t>
  </si>
  <si>
    <r>
      <t>Annual Target</t>
    </r>
    <r>
      <rPr>
        <vertAlign val="superscript"/>
        <sz val="9"/>
        <color rgb="FFFFFFFF"/>
        <rFont val="Calibri"/>
        <family val="2"/>
        <scheme val="minor"/>
      </rPr>
      <t>1</t>
    </r>
  </si>
  <si>
    <t>Percent of Annual Target Achieved</t>
  </si>
  <si>
    <t>Annual Energy Savings (MWh)</t>
  </si>
  <si>
    <t>Lifetime Savings (MWh)</t>
  </si>
  <si>
    <t>Annual Demand Savings (MW)</t>
  </si>
  <si>
    <r>
      <t>Lifetime Persisting Demand Savings (MW-year)</t>
    </r>
    <r>
      <rPr>
        <vertAlign val="superscript"/>
        <sz val="11"/>
        <color theme="1"/>
        <rFont val="Calibri"/>
        <family val="2"/>
        <scheme val="minor"/>
      </rPr>
      <t>2</t>
    </r>
  </si>
  <si>
    <t>Low/Moderate-Income Lifetime Savings (MWh)</t>
  </si>
  <si>
    <t>Small Commercial Lifetime Savings (MWh)</t>
  </si>
  <si>
    <r>
      <t>Net Present Value of Utility Cost Test Net Benefits ($)</t>
    </r>
    <r>
      <rPr>
        <vertAlign val="superscript"/>
        <sz val="11"/>
        <color theme="1"/>
        <rFont val="Calibri"/>
        <family val="2"/>
        <scheme val="minor"/>
      </rPr>
      <t>3</t>
    </r>
  </si>
  <si>
    <t>Table 3 – Sector-Level Participation</t>
  </si>
  <si>
    <r>
      <t>Sector</t>
    </r>
    <r>
      <rPr>
        <vertAlign val="superscript"/>
        <sz val="9"/>
        <color indexed="9"/>
        <rFont val="Calibri"/>
        <family val="2"/>
        <scheme val="minor"/>
      </rPr>
      <t>1</t>
    </r>
  </si>
  <si>
    <t>Quarter Participants</t>
  </si>
  <si>
    <t>YTD Participants</t>
  </si>
  <si>
    <t>Annual Forecasted Participants</t>
  </si>
  <si>
    <t>Percent of Annual Forecast</t>
  </si>
  <si>
    <t>Residential</t>
  </si>
  <si>
    <t>Multifamily</t>
  </si>
  <si>
    <r>
      <t>C&amp;I</t>
    </r>
    <r>
      <rPr>
        <vertAlign val="superscript"/>
        <sz val="11"/>
        <color theme="1"/>
        <rFont val="Calibri"/>
        <family val="2"/>
        <scheme val="minor"/>
      </rPr>
      <t>2</t>
    </r>
  </si>
  <si>
    <t>Reported Totals for Utility Administered Programs</t>
  </si>
  <si>
    <r>
      <t>Comfort Partners</t>
    </r>
    <r>
      <rPr>
        <vertAlign val="superscript"/>
        <sz val="11"/>
        <color theme="1"/>
        <rFont val="Calibri"/>
        <family val="2"/>
        <scheme val="minor"/>
      </rPr>
      <t>3</t>
    </r>
  </si>
  <si>
    <t>Utility Total</t>
  </si>
  <si>
    <r>
      <rPr>
        <vertAlign val="superscript"/>
        <sz val="9"/>
        <color theme="1"/>
        <rFont val="Times New Roman"/>
        <family val="1"/>
      </rPr>
      <t>1</t>
    </r>
    <r>
      <rPr>
        <sz val="9"/>
        <color theme="1"/>
        <rFont val="Times New Roman"/>
        <family val="1"/>
      </rPr>
      <t xml:space="preserve"> Note that these numbers are totals across all programs within a sector.  The appendix shows the participation numbers for individual programs.  Participation from merger-funded programming is not omitted from these values.
</t>
    </r>
    <r>
      <rPr>
        <vertAlign val="superscript"/>
        <sz val="9"/>
        <color theme="1"/>
        <rFont val="Times New Roman"/>
        <family val="1"/>
      </rPr>
      <t xml:space="preserve">2 </t>
    </r>
    <r>
      <rPr>
        <sz val="9"/>
        <color theme="1"/>
        <rFont val="Times New Roman"/>
        <family val="1"/>
      </rPr>
      <t xml:space="preserve">The participant definition for the Prescriptive/Custom component of the Energy Solutions for Business program as agreed upon by the joint utilities represents the count of projects while the forecast established in ACE's filed plan represents the count of measures.
</t>
    </r>
    <r>
      <rPr>
        <vertAlign val="superscript"/>
        <sz val="9"/>
        <color theme="1"/>
        <rFont val="Times New Roman"/>
        <family val="1"/>
      </rPr>
      <t xml:space="preserve">3 </t>
    </r>
    <r>
      <rPr>
        <sz val="9"/>
        <color theme="1"/>
        <rFont val="Times New Roman"/>
        <family val="1"/>
      </rPr>
      <t>Comfort Partners, the primary program serving low-income customers, is co-managed by the BPU’s Division of Clean Energy in conjunction with ACE and the other investor-owned electric and gas utility companies.</t>
    </r>
  </si>
  <si>
    <t>Table 4 – Sector-Level Expenditures</t>
  </si>
  <si>
    <r>
      <t>Expenditures</t>
    </r>
    <r>
      <rPr>
        <vertAlign val="superscript"/>
        <sz val="9"/>
        <color indexed="9"/>
        <rFont val="Calibri"/>
        <family val="2"/>
        <scheme val="minor"/>
      </rPr>
      <t>1</t>
    </r>
  </si>
  <si>
    <t>Quarter Expenditures ($000)</t>
  </si>
  <si>
    <t>YTD Expenditures ($000)</t>
  </si>
  <si>
    <t>Annual Budget Expenditures ($000)</t>
  </si>
  <si>
    <t>Percent of Annual Budget</t>
  </si>
  <si>
    <t>C&amp;I</t>
  </si>
  <si>
    <t>Comfort Partners</t>
  </si>
  <si>
    <t>Table 5 – Sector-Level Energy Savings</t>
  </si>
  <si>
    <r>
      <t>Annual Energy Savings</t>
    </r>
    <r>
      <rPr>
        <vertAlign val="superscript"/>
        <sz val="9"/>
        <color indexed="9"/>
        <rFont val="Calibri"/>
        <family val="2"/>
        <scheme val="minor"/>
      </rPr>
      <t>1</t>
    </r>
  </si>
  <si>
    <t>Quarter Retail (MWh)</t>
  </si>
  <si>
    <t>YTD Retail (MWh)</t>
  </si>
  <si>
    <t>Annual Target Retail Savings (MWh)</t>
  </si>
  <si>
    <t>Percent of Annual Target</t>
  </si>
  <si>
    <t>N/A</t>
  </si>
  <si>
    <t>Table 6 – Annual Costs and Budget Variances by Category</t>
  </si>
  <si>
    <r>
      <t>Total Utility EE/PDR</t>
    </r>
    <r>
      <rPr>
        <vertAlign val="superscript"/>
        <sz val="9"/>
        <color rgb="FFFFFFFF"/>
        <rFont val="Calibri"/>
        <family val="2"/>
        <scheme val="minor"/>
      </rPr>
      <t>1</t>
    </r>
  </si>
  <si>
    <t>Quarter Reported ($000)</t>
  </si>
  <si>
    <t>YTD Reported ($000)</t>
  </si>
  <si>
    <t>Full Year Budget ($000)</t>
  </si>
  <si>
    <r>
      <t>Percent of Annual Budget Spent</t>
    </r>
    <r>
      <rPr>
        <vertAlign val="superscript"/>
        <sz val="9"/>
        <color rgb="FFFFFFFF"/>
        <rFont val="Calibri"/>
        <family val="2"/>
        <scheme val="minor"/>
      </rPr>
      <t>2</t>
    </r>
  </si>
  <si>
    <t>Capital Costs</t>
  </si>
  <si>
    <t>Utility Administration</t>
  </si>
  <si>
    <t>Marketing</t>
  </si>
  <si>
    <t>Outside Services</t>
  </si>
  <si>
    <t>Rebates</t>
  </si>
  <si>
    <t>No- or Low-Interest Loans</t>
  </si>
  <si>
    <t>Evaluation, Measurement &amp; Verification ("EM&amp;V")</t>
  </si>
  <si>
    <t>Inspections &amp; Quality Control</t>
  </si>
  <si>
    <t>Table 7 – Equity Performance</t>
  </si>
  <si>
    <t>Territory-Level Benchmarks</t>
  </si>
  <si>
    <r>
      <t>Overburdened</t>
    </r>
    <r>
      <rPr>
        <vertAlign val="superscript"/>
        <sz val="9"/>
        <color indexed="9"/>
        <rFont val="Calibri"/>
        <family val="2"/>
        <scheme val="minor"/>
      </rPr>
      <t>1</t>
    </r>
  </si>
  <si>
    <t>Non-Overburdened</t>
  </si>
  <si>
    <r>
      <t>%OBC</t>
    </r>
    <r>
      <rPr>
        <vertAlign val="superscript"/>
        <sz val="9"/>
        <color rgb="FFFFFFFF"/>
        <rFont val="Calibri"/>
        <family val="2"/>
        <scheme val="minor"/>
      </rPr>
      <t>2</t>
    </r>
  </si>
  <si>
    <t>Population</t>
  </si>
  <si>
    <t># of Household Accounts</t>
  </si>
  <si>
    <t>Total Annual Energy (MWh)</t>
  </si>
  <si>
    <t>Programs</t>
  </si>
  <si>
    <t>Sub Program or Offering</t>
  </si>
  <si>
    <t>Type of Program/Offering</t>
  </si>
  <si>
    <r>
      <t>Quarter Overburdened</t>
    </r>
    <r>
      <rPr>
        <vertAlign val="superscript"/>
        <sz val="9"/>
        <color indexed="9"/>
        <rFont val="Calibri"/>
        <family val="2"/>
        <scheme val="minor"/>
      </rPr>
      <t>1</t>
    </r>
  </si>
  <si>
    <t>Quarter Non-Overburdened</t>
  </si>
  <si>
    <r>
      <t>Annual Overburdened</t>
    </r>
    <r>
      <rPr>
        <vertAlign val="superscript"/>
        <sz val="9"/>
        <color indexed="9"/>
        <rFont val="Calibri"/>
        <family val="2"/>
        <scheme val="minor"/>
      </rPr>
      <t>1</t>
    </r>
  </si>
  <si>
    <t>Annual Non-Overburdened</t>
  </si>
  <si>
    <t>Participants</t>
  </si>
  <si>
    <t>Residential - Efficient Products</t>
  </si>
  <si>
    <t>HVAC</t>
  </si>
  <si>
    <t>Core</t>
  </si>
  <si>
    <t>Appliance Rebates</t>
  </si>
  <si>
    <t>Appliance Recycling</t>
  </si>
  <si>
    <t>Online Marketplace</t>
  </si>
  <si>
    <t>Food Banks</t>
  </si>
  <si>
    <t>Others - Lighting</t>
  </si>
  <si>
    <t>TBD</t>
  </si>
  <si>
    <t>Residential - Existing Homes</t>
  </si>
  <si>
    <t>Home Performance with Energy Star</t>
  </si>
  <si>
    <t>Quick Home Energy Check-Up</t>
  </si>
  <si>
    <t>Additional</t>
  </si>
  <si>
    <t>Moderate Income Weatherization</t>
  </si>
  <si>
    <t>Res - Home Energy Education &amp; Management</t>
  </si>
  <si>
    <t>Behavioral</t>
  </si>
  <si>
    <t>C&amp;I Direct Install</t>
  </si>
  <si>
    <t>Direct Install</t>
  </si>
  <si>
    <t>Energy Solutions for Business</t>
  </si>
  <si>
    <t>Prescriptive/Custom</t>
  </si>
  <si>
    <t>Energy Management</t>
  </si>
  <si>
    <t>Engineered Solutions</t>
  </si>
  <si>
    <t>Multi-Family</t>
  </si>
  <si>
    <t>Total Core Participation</t>
  </si>
  <si>
    <t>Total Additional Participation</t>
  </si>
  <si>
    <t>Total Participation</t>
  </si>
  <si>
    <t>Efficient Products</t>
  </si>
  <si>
    <t>Existing Homes</t>
  </si>
  <si>
    <t>Home Energy Education &amp; Management</t>
  </si>
  <si>
    <t>Total Core Annual Energy Savings</t>
  </si>
  <si>
    <t>Total Additional Annual Energy Savings</t>
  </si>
  <si>
    <t>Total Annual Energy Savings</t>
  </si>
  <si>
    <t>Lifetime Energy Savings (MWh)</t>
  </si>
  <si>
    <t>Total Core Lifetime Energy Savings</t>
  </si>
  <si>
    <t>Total Additional Lifetime Energy Savings</t>
  </si>
  <si>
    <t>Total Lifetime Energy Savings</t>
  </si>
  <si>
    <t>1 Across all programs, subprograms, or offerings, participation/savings are classified as either in a low-income Environmental Justice Overburdened Community census block or not based on the program participant’s address. Overburdened Community census blocks were developed and defined by the NJ Department of Environmental Protection (www.nj.gov/dep/ej/communities.html).                                                                                            2 The Ratio column shows the ratio of the overburdened metric over the non-overburdened metric. Comparing the territory-level benchmark ratios versus the program ratios shows how equitable the distribution of the program is between the overburdened and non-overburdened populations. If the program ratio is greater than the benchmark ratio, then the overburdened population is better represented in the program.</t>
  </si>
  <si>
    <t>Portfolio Total</t>
  </si>
  <si>
    <t>Other Programs</t>
  </si>
  <si>
    <t xml:space="preserve">In Word document only </t>
  </si>
  <si>
    <t>Reporting Period</t>
  </si>
  <si>
    <t>FY23-Q2</t>
  </si>
  <si>
    <t>Program/Utility Information</t>
  </si>
  <si>
    <r>
      <t xml:space="preserve">Budget &amp; Expenses </t>
    </r>
    <r>
      <rPr>
        <b/>
        <sz val="11"/>
        <color theme="1"/>
        <rFont val="Calibri"/>
        <family val="2"/>
        <scheme val="minor"/>
      </rPr>
      <t>($000)</t>
    </r>
  </si>
  <si>
    <t>Energy Savings</t>
  </si>
  <si>
    <t>Utility</t>
  </si>
  <si>
    <t>Sector</t>
  </si>
  <si>
    <t>Program</t>
  </si>
  <si>
    <t>Sub-Program</t>
  </si>
  <si>
    <t>YTD Reported Participation Number</t>
  </si>
  <si>
    <t>Annual Budget</t>
  </si>
  <si>
    <t>YTD Reported Incentive Costs</t>
  </si>
  <si>
    <t>YTD Reported Program Costs</t>
  </si>
  <si>
    <t>YTD Annual Electric Savings
(MWh)</t>
  </si>
  <si>
    <t>YTD Lifetime Electric Savings
(MWh)</t>
  </si>
  <si>
    <t>YTD Peak Demand Electric Savings
(MW)</t>
  </si>
  <si>
    <t>YTD Annual Gas Savings
(Dtherm)</t>
  </si>
  <si>
    <t>YTD Lifetime Gas Savings
(Dtherm)</t>
  </si>
  <si>
    <t>ACE</t>
  </si>
  <si>
    <t>HPwES</t>
  </si>
  <si>
    <t>Commercial</t>
  </si>
  <si>
    <t>Supportive costs outside portfolio</t>
  </si>
  <si>
    <t>Energy Efficiency and PDR Savings Summary</t>
  </si>
  <si>
    <t>For Period Ending PY23Q2</t>
  </si>
  <si>
    <t xml:space="preserve"> </t>
  </si>
  <si>
    <t>Participation</t>
  </si>
  <si>
    <t>Actual Expenditures</t>
  </si>
  <si>
    <t>Ex Ante Energy Savings</t>
  </si>
  <si>
    <t>A</t>
  </si>
  <si>
    <t>B</t>
  </si>
  <si>
    <t>C</t>
  </si>
  <si>
    <t>D=C/B</t>
  </si>
  <si>
    <t>E</t>
  </si>
  <si>
    <t>F</t>
  </si>
  <si>
    <t>G</t>
  </si>
  <si>
    <t>H=G/F</t>
  </si>
  <si>
    <t>I</t>
  </si>
  <si>
    <t>J</t>
  </si>
  <si>
    <t>K</t>
  </si>
  <si>
    <t>L=K/J</t>
  </si>
  <si>
    <t>M</t>
  </si>
  <si>
    <t>N</t>
  </si>
  <si>
    <t>O</t>
  </si>
  <si>
    <t>P</t>
  </si>
  <si>
    <t>Annual Forecasted Participation Number</t>
  </si>
  <si>
    <t>YTD % of Annual Participants</t>
  </si>
  <si>
    <t>Quarter ($000)</t>
  </si>
  <si>
    <r>
      <t xml:space="preserve">Annual Forecasted Program Costs ($000) </t>
    </r>
    <r>
      <rPr>
        <vertAlign val="superscript"/>
        <sz val="9"/>
        <color rgb="FFFFFFFF"/>
        <rFont val="Calibri"/>
        <family val="2"/>
        <scheme val="minor"/>
      </rPr>
      <t>2</t>
    </r>
  </si>
  <si>
    <t>YTD Reported Program Costs ($000)</t>
  </si>
  <si>
    <t>YTD % of Annual Budget</t>
  </si>
  <si>
    <t>Quarter Annual Retail Energy Savings (MWh)</t>
  </si>
  <si>
    <t>Annual Forecasted Retail Energy Savings (MWh)</t>
  </si>
  <si>
    <t>YTD Reported Annual Retail Energy Savings (MWh)</t>
  </si>
  <si>
    <t>YTD % of Annual Energy Savings</t>
  </si>
  <si>
    <t>Quarter  Annual Wholesale Energy Savings (MWh)</t>
  </si>
  <si>
    <t>YTD Retail Peak Demand Savings (MW)</t>
  </si>
  <si>
    <t>Quarter Lifetime Retail Energy Savings (MWh)</t>
  </si>
  <si>
    <t>YTD Lifetime Retail Energy Savings (MWh)</t>
  </si>
  <si>
    <t>Residential Programs</t>
  </si>
  <si>
    <r>
      <t>Sub Program or Category</t>
    </r>
    <r>
      <rPr>
        <b/>
        <vertAlign val="superscript"/>
        <sz val="11"/>
        <color theme="1"/>
        <rFont val="Calibri"/>
        <family val="2"/>
        <scheme val="minor"/>
      </rPr>
      <t>1</t>
    </r>
  </si>
  <si>
    <t>Efficient Products*</t>
  </si>
  <si>
    <t xml:space="preserve"> N/A </t>
  </si>
  <si>
    <t>Subtotal Efficient Products</t>
  </si>
  <si>
    <t>Home Performance with Energy Star*</t>
  </si>
  <si>
    <r>
      <t>Quick Home Energy Check-Up</t>
    </r>
    <r>
      <rPr>
        <vertAlign val="superscript"/>
        <sz val="11"/>
        <rFont val="Calibri"/>
        <family val="2"/>
        <scheme val="minor"/>
      </rPr>
      <t>3</t>
    </r>
  </si>
  <si>
    <r>
      <t>Behavioral</t>
    </r>
    <r>
      <rPr>
        <vertAlign val="superscript"/>
        <sz val="11"/>
        <rFont val="Calibri"/>
        <family val="2"/>
        <scheme val="minor"/>
      </rPr>
      <t>3</t>
    </r>
  </si>
  <si>
    <t xml:space="preserve">-   </t>
  </si>
  <si>
    <t xml:space="preserve"> $-   </t>
  </si>
  <si>
    <t>Total Residential</t>
  </si>
  <si>
    <t>Business Programs</t>
  </si>
  <si>
    <t>Direct Install*</t>
  </si>
  <si>
    <r>
      <t>Prescriptive/Custom*</t>
    </r>
    <r>
      <rPr>
        <vertAlign val="superscript"/>
        <sz val="11"/>
        <color theme="1"/>
        <rFont val="Calibri"/>
        <family val="2"/>
        <scheme val="minor"/>
      </rPr>
      <t>4</t>
    </r>
  </si>
  <si>
    <t>Total Business</t>
  </si>
  <si>
    <t>Multi-Family*</t>
  </si>
  <si>
    <t>Prescriptive/Custom*</t>
  </si>
  <si>
    <t>Subtotal Multi-Family</t>
  </si>
  <si>
    <t>Home Optimization &amp; Peak Demand Reduction</t>
  </si>
  <si>
    <t>Total Other</t>
  </si>
  <si>
    <t>Supportive Costs Outside Portfolio</t>
  </si>
  <si>
    <r>
      <rPr>
        <vertAlign val="superscript"/>
        <sz val="11"/>
        <rFont val="Calibri"/>
        <family val="2"/>
        <scheme val="minor"/>
      </rPr>
      <t>1</t>
    </r>
    <r>
      <rPr>
        <sz val="11"/>
        <rFont val="Calibri"/>
        <family val="2"/>
        <scheme val="minor"/>
      </rPr>
      <t xml:space="preserve"> Subprograms provide relevant forecasts as included in the Company's approved EE/PDR Plans.  Program delivery elements are generally listed as categories for informational purposes only.</t>
    </r>
  </si>
  <si>
    <r>
      <rPr>
        <vertAlign val="superscript"/>
        <sz val="11"/>
        <rFont val="Calibri"/>
        <family val="2"/>
        <scheme val="minor"/>
      </rPr>
      <t>2</t>
    </r>
    <r>
      <rPr>
        <sz val="11"/>
        <rFont val="Calibri"/>
        <family val="2"/>
        <scheme val="minor"/>
      </rPr>
      <t xml:space="preserve"> Annual Forecasted Program Costs reflect values anticipated in Board-approved Utility EE/PDR proposals and may incorporate budget adjustments as provided for in the June 10, 2020 Board Order.</t>
    </r>
  </si>
  <si>
    <r>
      <rPr>
        <vertAlign val="superscript"/>
        <sz val="11"/>
        <color theme="1"/>
        <rFont val="Calibri"/>
        <family val="2"/>
        <scheme val="minor"/>
      </rPr>
      <t>3</t>
    </r>
    <r>
      <rPr>
        <sz val="11"/>
        <color theme="1"/>
        <rFont val="Calibri"/>
        <family val="2"/>
        <scheme val="minor"/>
      </rPr>
      <t xml:space="preserve"> Quick Home Energy Check-Up and Behavioral Program costs in PY1 are supported by merger funding. For consistency with the Company's approved plan, the costs and particpation counts for projects funded this way are excluded from the table above. Savings from these programs is included in this report as permitted by the June 10th Board Order.</t>
    </r>
  </si>
  <si>
    <r>
      <rPr>
        <vertAlign val="superscript"/>
        <sz val="11"/>
        <rFont val="Calibri"/>
        <family val="2"/>
        <scheme val="minor"/>
      </rPr>
      <t>4</t>
    </r>
    <r>
      <rPr>
        <sz val="11"/>
        <rFont val="Calibri"/>
        <family val="2"/>
        <scheme val="minor"/>
      </rPr>
      <t xml:space="preserve"> The participant definition for the Prescriptive/Custom component of the Energy Solutions for Business program as agreed upon by the joint utilities represents the count of projects while the forecast established in ACE's filed plan represents the count of measures. </t>
    </r>
  </si>
  <si>
    <t>* Denotes a core EE program. Home Performance with Energy Star only includes non-LMI; the comparable program for LMI participants is Comfort Partners, which is jointly administered by the State and Utilities.</t>
  </si>
  <si>
    <t>Incentive Expenditures (Customer Rebates and Low/no-cost financing)</t>
  </si>
  <si>
    <t>D</t>
  </si>
  <si>
    <t>YTD Reported Incentive Costs ($000)</t>
  </si>
  <si>
    <t>YTD Reported Retail Energy Savings (MWh)</t>
  </si>
  <si>
    <t>Sub Program</t>
  </si>
  <si>
    <t>LMI</t>
  </si>
  <si>
    <t>Non-LMI or Unverified</t>
  </si>
  <si>
    <t>Others</t>
  </si>
  <si>
    <r>
      <t>Home Performance with Energy Star</t>
    </r>
    <r>
      <rPr>
        <vertAlign val="superscript"/>
        <sz val="11"/>
        <rFont val="Calibri"/>
        <family val="2"/>
        <scheme val="minor"/>
      </rPr>
      <t>1</t>
    </r>
    <r>
      <rPr>
        <sz val="11"/>
        <color theme="1"/>
        <rFont val="Calibri"/>
        <family val="2"/>
        <scheme val="minor"/>
      </rPr>
      <t xml:space="preserve"> </t>
    </r>
  </si>
  <si>
    <t>Direct Installation/MF QHEC</t>
  </si>
  <si>
    <t>Total Multi-Family</t>
  </si>
  <si>
    <t>NONE</t>
  </si>
  <si>
    <r>
      <rPr>
        <vertAlign val="superscript"/>
        <sz val="11"/>
        <rFont val="Times New Roman"/>
        <family val="1"/>
      </rPr>
      <t>1</t>
    </r>
    <r>
      <rPr>
        <sz val="11"/>
        <rFont val="Times New Roman"/>
        <family val="1"/>
      </rPr>
      <t xml:space="preserve"> Income-qualified customers are directed to participate through the Comfort Partners or Moderate Income Weatherization programs.</t>
    </r>
  </si>
  <si>
    <t>H</t>
  </si>
  <si>
    <t>L</t>
  </si>
  <si>
    <t>Reported Lifetime Retail Energy Savings Current Quarter (MWh)</t>
  </si>
  <si>
    <t>Reported Lifetime Retail Energy Savings YTD (MWh)</t>
  </si>
  <si>
    <t>Reported Lifetime Wholesale Energy Savings Current Quarter (MWh)</t>
  </si>
  <si>
    <t>Count</t>
  </si>
  <si>
    <t>Sub-Programs</t>
  </si>
  <si>
    <t>Weighted Electric Losses - Energy</t>
  </si>
  <si>
    <t>Weighted Electric Losses - Demand</t>
  </si>
  <si>
    <t>Weighted Natural Gas Losses</t>
  </si>
  <si>
    <t>Small Commercial</t>
  </si>
  <si>
    <t>Large Commercial</t>
  </si>
  <si>
    <t>MF</t>
  </si>
  <si>
    <t>Energy Solutions for Business: Prescriptive and Custom</t>
  </si>
  <si>
    <t xml:space="preserve">Energy Solutions for Business: Engineered Solutions </t>
  </si>
  <si>
    <t xml:space="preserve">Direct Install </t>
  </si>
  <si>
    <t xml:space="preserve">Energy Solutions for Business: Energy Management </t>
  </si>
  <si>
    <t>Portfolio</t>
  </si>
  <si>
    <t>Portfolio Costs</t>
  </si>
  <si>
    <t xml:space="preserve">Appendix E Annual Report Baseline Calculation </t>
  </si>
  <si>
    <t>Energy Efficiency Compliance Baselines and Benchmarks (MWh)</t>
  </si>
  <si>
    <t>Electric Utility</t>
  </si>
  <si>
    <t>Plan Year</t>
  </si>
  <si>
    <t>Sales Period</t>
  </si>
  <si>
    <t>Sales
(MWh)</t>
  </si>
  <si>
    <t>Adjustments
(MWh)</t>
  </si>
  <si>
    <t>Adjusted Retail Sales
(MWh)</t>
  </si>
  <si>
    <t>Compliance Baseline
(MWh)</t>
  </si>
  <si>
    <t>Overall Annual Energy Reduction Target (%)</t>
  </si>
  <si>
    <t>Overall Annual Energy Reduction Target (MWh)</t>
  </si>
  <si>
    <t>State-Administered Annual Energy Reduction Target (%)</t>
  </si>
  <si>
    <t>State-Administered Annual Energy Reduction Target (MWh)</t>
  </si>
  <si>
    <t>Utility-Administered Annual Energy Reduction Target (%)</t>
  </si>
  <si>
    <t>Utility-Administered Annual Energy Reduction Target (MWh)</t>
  </si>
  <si>
    <t>(C) = (A)-(B)</t>
  </si>
  <si>
    <t xml:space="preserve">(D) = Average (C) </t>
  </si>
  <si>
    <t>(F) = (E) * (D)</t>
  </si>
  <si>
    <t>(G)</t>
  </si>
  <si>
    <t>(H) = (G) * (D)</t>
  </si>
  <si>
    <t>(I)</t>
  </si>
  <si>
    <t>(J) = (I) * (D)</t>
  </si>
  <si>
    <t>7/1/19 - 6/30/20</t>
  </si>
  <si>
    <t>7/1/20 - 6/30/21</t>
  </si>
  <si>
    <t>7/1/21 - 6/30/22</t>
  </si>
  <si>
    <t>Notes:</t>
  </si>
  <si>
    <t>(A) Includes sales as reported on FERC Form-1, as adjusted for the given sales period (planning year)</t>
  </si>
  <si>
    <t>(B) No included adjustments</t>
  </si>
  <si>
    <t>(E,G,I) No formal targets were established for PY22 in the June 2020 CEA Framework Order</t>
  </si>
  <si>
    <t>Plan Year 2023</t>
  </si>
  <si>
    <t>7/1/22 - 6/30/23</t>
  </si>
  <si>
    <r>
      <rPr>
        <vertAlign val="superscript"/>
        <sz val="9"/>
        <color rgb="FF000000"/>
        <rFont val="Times New Roman"/>
        <family val="2"/>
      </rPr>
      <t xml:space="preserve">1 </t>
    </r>
    <r>
      <rPr>
        <sz val="9"/>
        <color rgb="FF000000"/>
        <rFont val="Times New Roman"/>
        <family val="2"/>
      </rPr>
      <t>Annal energy savings represent the total expected annual savings from all energy efficiency measures within each sector and includes savings from merger-funded programs.</t>
    </r>
  </si>
  <si>
    <r>
      <rPr>
        <vertAlign val="superscript"/>
        <sz val="9"/>
        <color rgb="FF000000"/>
        <rFont val="Times New Roman"/>
        <family val="2"/>
      </rPr>
      <t xml:space="preserve">1 </t>
    </r>
    <r>
      <rPr>
        <sz val="9"/>
        <color rgb="FF000000"/>
        <rFont val="Times New Roman"/>
        <family val="2"/>
      </rPr>
      <t>Expenditures include rebates, incentives, and loans, as well as program administration costs allocated across programs.  Expenditures from merger-funded programming and Supportive Costs Outside Portfolio are omitted from these values.</t>
    </r>
  </si>
  <si>
    <r>
      <rPr>
        <vertAlign val="superscript"/>
        <sz val="9"/>
        <color rgb="FF000000"/>
        <rFont val="Times New Roman"/>
        <family val="1"/>
      </rPr>
      <t>1</t>
    </r>
    <r>
      <rPr>
        <sz val="9"/>
        <color rgb="FF000000"/>
        <rFont val="Times New Roman"/>
        <family val="1"/>
      </rPr>
      <t xml:space="preserve"> Annual Targets reflect estimated impacts as filed the Company's 2021-2024 Clean Energy Filing
</t>
    </r>
    <r>
      <rPr>
        <vertAlign val="superscript"/>
        <sz val="9"/>
        <color rgb="FF000000"/>
        <rFont val="Times New Roman"/>
        <family val="1"/>
      </rPr>
      <t xml:space="preserve">
</t>
    </r>
  </si>
  <si>
    <r>
      <rPr>
        <vertAlign val="superscript"/>
        <sz val="9"/>
        <color rgb="FF000000"/>
        <rFont val="Times New Roman"/>
        <family val="1"/>
      </rPr>
      <t>1</t>
    </r>
    <r>
      <rPr>
        <sz val="9"/>
        <color rgb="FF000000"/>
        <rFont val="Times New Roman"/>
        <family val="1"/>
      </rPr>
      <t xml:space="preserve"> Categories herein align to ACE’s EE plan as approved by the Board.
</t>
    </r>
    <r>
      <rPr>
        <vertAlign val="superscript"/>
        <sz val="9"/>
        <color rgb="FF000000"/>
        <rFont val="Times New Roman"/>
        <family val="1"/>
      </rPr>
      <t xml:space="preserve">2 </t>
    </r>
    <r>
      <rPr>
        <sz val="9"/>
        <color rgb="FF000000"/>
        <rFont val="Times New Roman"/>
        <family val="1"/>
      </rPr>
      <t>While annual budgets are used for informational purposes, the portfolio is managed to a total not-to-exceed amount established by cost category for the full triennial program cycle.</t>
    </r>
  </si>
  <si>
    <r>
      <rPr>
        <sz val="9"/>
        <color rgb="FFFFFFFF"/>
        <rFont val="Calibri"/>
        <family val="2"/>
      </rPr>
      <t>Compliance Baseline  (MWh)</t>
    </r>
    <r>
      <rPr>
        <vertAlign val="superscript"/>
        <sz val="9"/>
        <color rgb="FFFFFFFF"/>
        <rFont val="Calibri"/>
        <family val="2"/>
      </rPr>
      <t>2</t>
    </r>
  </si>
  <si>
    <r>
      <rPr>
        <vertAlign val="superscript"/>
        <sz val="9"/>
        <color theme="1"/>
        <rFont val="Times New Roman"/>
        <family val="1"/>
      </rPr>
      <t>1</t>
    </r>
    <r>
      <rPr>
        <sz val="9"/>
        <color theme="1"/>
        <rFont val="Times New Roman"/>
        <family val="1"/>
      </rPr>
      <t xml:space="preserve"> Other Programs include merger/legacy-committed EE programs – QHEC and Behavior. 
</t>
    </r>
    <r>
      <rPr>
        <vertAlign val="superscript"/>
        <sz val="9"/>
        <color theme="1"/>
        <rFont val="Times New Roman"/>
        <family val="1"/>
      </rPr>
      <t xml:space="preserve">2 </t>
    </r>
    <r>
      <rPr>
        <sz val="9"/>
        <color theme="1"/>
        <rFont val="Times New Roman"/>
        <family val="1"/>
      </rPr>
      <t>Includes sales as reported on FERC Form-1, as adjusted for the given sales period (planning year).</t>
    </r>
  </si>
  <si>
    <t># of Business Accounts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</si>
</sst>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_(* #,##0.000_);_(* \(#,##0.000\);_(* &quot;-&quot;??_);_(@_)"/>
    <numFmt numFmtId="168" formatCode="0.000%"/>
    <numFmt numFmtId="169" formatCode="0.0"/>
    <numFmt numFmtId="170" formatCode="0.000"/>
    <numFmt numFmtId="171" formatCode="_(* #,##0.000_);_(* \(#,##0.000\);_(* &quot;-&quot;???_);_(@_)"/>
  </numFmts>
  <fonts count="49">
    <font>
      <sz val="11"/>
      <color theme="1"/>
      <name val="Calibri"/>
      <family val="2"/>
      <scheme val="minor"/>
    </font>
    <font>
      <sz val="10"/>
      <name val="Arial"/>
      <family val="2"/>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sz val="9"/>
      <color indexed="9"/>
      <name val="Calibri"/>
      <family val="2"/>
      <scheme val="minor"/>
    </font>
    <font>
      <b/>
      <sz val="11"/>
      <name val="Calibri"/>
      <family val="2"/>
      <scheme val="minor"/>
    </font>
    <font>
      <vertAlign val="superscript"/>
      <sz val="9"/>
      <color rgb="FFFFFFFF"/>
      <name val="Calibri"/>
      <family val="2"/>
      <scheme val="minor"/>
    </font>
    <font>
      <sz val="11"/>
      <name val="Calibri"/>
      <family val="2"/>
      <scheme val="minor"/>
    </font>
    <font>
      <vertAlign val="superscript"/>
      <sz val="11"/>
      <name val="Calibri"/>
      <family val="2"/>
      <scheme val="minor"/>
    </font>
    <font>
      <b/>
      <vertAlign val="superscript"/>
      <sz val="11"/>
      <color theme="1"/>
      <name val="Calibri"/>
      <family val="2"/>
      <scheme val="minor"/>
    </font>
    <font>
      <sz val="11"/>
      <color rgb="FF000000"/>
      <name val="Calibri"/>
      <family val="2"/>
    </font>
    <font>
      <vertAlign val="superscript"/>
      <sz val="11"/>
      <color theme="1"/>
      <name val="Calibri"/>
      <family val="2"/>
      <scheme val="minor"/>
    </font>
    <font>
      <sz val="11"/>
      <color rgb="FF006100"/>
      <name val="Calibri"/>
      <family val="2"/>
      <scheme val="minor"/>
    </font>
    <font>
      <sz val="11"/>
      <color rgb="FF000000"/>
      <name val="Calibri"/>
      <family val="2"/>
      <scheme val="minor"/>
    </font>
    <font>
      <sz val="11"/>
      <name val="Calibri"/>
      <family val="2"/>
    </font>
    <font>
      <vertAlign val="superscript"/>
      <sz val="9"/>
      <color indexed="9"/>
      <name val="Calibri"/>
      <family val="2"/>
      <scheme val="minor"/>
    </font>
    <font>
      <sz val="11"/>
      <color theme="0"/>
      <name val="Calibri"/>
      <family val="2"/>
      <scheme val="minor"/>
    </font>
    <font>
      <strike/>
      <sz val="11"/>
      <color theme="1"/>
      <name val="Calibri"/>
      <family val="2"/>
      <scheme val="minor"/>
    </font>
    <font>
      <sz val="11"/>
      <name val="Arial Black"/>
      <family val="2"/>
    </font>
    <font>
      <u/>
      <sz val="16"/>
      <name val="Arial Black"/>
      <family val="2"/>
    </font>
    <font>
      <b/>
      <sz val="11"/>
      <name val="Calibri "/>
      <family val="2"/>
    </font>
    <font>
      <b/>
      <sz val="12"/>
      <color indexed="9"/>
      <name val="Calibri"/>
      <family val="2"/>
      <scheme val="minor"/>
    </font>
    <font>
      <sz val="12"/>
      <name val="Calibri"/>
      <family val="2"/>
      <scheme val="minor"/>
    </font>
    <font>
      <b/>
      <sz val="12"/>
      <name val="Calibri"/>
      <family val="2"/>
      <scheme val="minor"/>
    </font>
    <font>
      <sz val="12"/>
      <color theme="1"/>
      <name val="Calibri"/>
      <family val="2"/>
      <scheme val="minor"/>
    </font>
    <font>
      <sz val="12"/>
      <color rgb="FF000000"/>
      <name val="Calibri"/>
      <family val="2"/>
      <scheme val="minor"/>
    </font>
    <font>
      <sz val="11"/>
      <color theme="1"/>
      <name val="Arial"/>
      <family val="2"/>
    </font>
    <font>
      <sz val="11"/>
      <color theme="1"/>
      <name val="Times New Roman"/>
      <family val="1"/>
    </font>
    <font>
      <sz val="9"/>
      <color theme="1"/>
      <name val="Times New Roman"/>
      <family val="1"/>
    </font>
    <font>
      <vertAlign val="superscript"/>
      <sz val="9"/>
      <color theme="1"/>
      <name val="Times New Roman"/>
      <family val="1"/>
    </font>
    <font>
      <sz val="9"/>
      <color theme="1"/>
      <name val="Calibri"/>
      <family val="2"/>
      <scheme val="minor"/>
    </font>
    <font>
      <sz val="11"/>
      <color indexed="9"/>
      <name val="Times New Roman"/>
      <family val="1"/>
    </font>
    <font>
      <b/>
      <sz val="11"/>
      <color theme="1"/>
      <name val="Times New Roman"/>
      <family val="1"/>
    </font>
    <font>
      <sz val="11"/>
      <name val="Times New Roman"/>
      <family val="1"/>
    </font>
    <font>
      <vertAlign val="superscript"/>
      <sz val="11"/>
      <name val="Times New Roman"/>
      <family val="1"/>
    </font>
    <font>
      <b/>
      <sz val="11"/>
      <color rgb="FF000000"/>
      <name val="Calibri"/>
      <family val="2"/>
      <scheme val="minor"/>
    </font>
    <font>
      <sz val="11"/>
      <color rgb="FF7030A0"/>
      <name val="Calibri"/>
      <family val="2"/>
      <scheme val="minor"/>
    </font>
    <font>
      <vertAlign val="superscript"/>
      <sz val="9"/>
      <color rgb="FF000000"/>
      <name val="Times New Roman"/>
      <family val="2"/>
    </font>
    <font>
      <sz val="9"/>
      <color rgb="FF000000"/>
      <name val="Times New Roman"/>
      <family val="2"/>
    </font>
    <font>
      <b/>
      <sz val="11"/>
      <color theme="1"/>
      <name val="Calibri"/>
      <family val="2"/>
    </font>
    <font>
      <sz val="11"/>
      <color theme="1"/>
      <name val="Calibri"/>
      <family val="2"/>
    </font>
    <font>
      <sz val="9"/>
      <color rgb="FFFFFFFF"/>
      <name val="Calibri"/>
      <family val="2"/>
    </font>
    <font>
      <vertAlign val="superscript"/>
      <sz val="9"/>
      <color rgb="FFFFFFFF"/>
      <name val="Calibri"/>
      <family val="2"/>
    </font>
    <font>
      <sz val="11"/>
      <color theme="1"/>
      <name val="Calibri"/>
      <family val="2"/>
      <scheme val="minor"/>
    </font>
    <font>
      <vertAlign val="superscript"/>
      <sz val="9"/>
      <color rgb="FF000000"/>
      <name val="Times New Roman"/>
      <family val="1"/>
    </font>
    <font>
      <sz val="9"/>
      <color rgb="FF000000"/>
      <name val="Times New Roman"/>
      <family val="1"/>
    </font>
  </fonts>
  <fills count="26">
    <fill>
      <patternFill patternType="none"/>
    </fill>
    <fill>
      <patternFill patternType="gray125"/>
    </fill>
    <fill>
      <patternFill patternType="solid">
        <fgColor rgb="FFC6EFCE"/>
        <bgColor indexed="64"/>
      </patternFill>
    </fill>
    <fill>
      <patternFill patternType="solid">
        <fgColor rgb="FF1F497D"/>
        <bgColor indexed="64"/>
      </patternFill>
    </fill>
    <fill>
      <patternFill patternType="solid">
        <fgColor rgb="FFBFBFBF"/>
        <bgColor indexed="64"/>
      </patternFill>
    </fill>
    <fill>
      <patternFill patternType="solid">
        <fgColor theme="3" tint="0.39997558519241921"/>
        <bgColor indexed="64"/>
      </patternFill>
    </fill>
    <fill>
      <patternFill patternType="solid">
        <fgColor theme="1"/>
        <bgColor indexed="64"/>
      </patternFill>
    </fill>
    <fill>
      <patternFill patternType="solid">
        <fgColor theme="0"/>
        <bgColor indexed="64"/>
      </patternFill>
    </fill>
    <fill>
      <patternFill patternType="solid">
        <fgColor theme="2" tint="-9.9948118533890809E-2"/>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theme="4" tint="0.39997558519241921"/>
        <bgColor indexed="64"/>
      </patternFill>
    </fill>
    <fill>
      <patternFill patternType="solid">
        <fgColor theme="7"/>
        <bgColor indexed="64"/>
      </patternFill>
    </fill>
    <fill>
      <patternFill patternType="solid">
        <fgColor theme="4" tint="0.79995117038483843"/>
        <bgColor indexed="64"/>
      </patternFill>
    </fill>
    <fill>
      <patternFill patternType="solid">
        <fgColor theme="7" tint="0.79995117038483843"/>
        <bgColor indexed="64"/>
      </patternFill>
    </fill>
    <fill>
      <patternFill patternType="solid">
        <fgColor theme="5" tint="0.79995117038483843"/>
        <bgColor indexed="64"/>
      </patternFill>
    </fill>
    <fill>
      <patternFill patternType="solid">
        <fgColor theme="9" tint="0.79995117038483843"/>
        <bgColor indexed="64"/>
      </patternFill>
    </fill>
    <fill>
      <patternFill patternType="solid">
        <fgColor indexed="22"/>
        <bgColor indexed="64"/>
      </patternFill>
    </fill>
    <fill>
      <patternFill patternType="solid">
        <fgColor theme="2"/>
        <bgColor indexed="64"/>
      </patternFill>
    </fill>
    <fill>
      <patternFill patternType="solid">
        <fgColor theme="6" tint="0.79995117038483843"/>
        <bgColor indexed="64"/>
      </patternFill>
    </fill>
    <fill>
      <patternFill patternType="solid">
        <fgColor rgb="FFFFF2CC"/>
        <bgColor indexed="64"/>
      </patternFill>
    </fill>
    <fill>
      <patternFill patternType="solid">
        <fgColor rgb="FFA5A5A5"/>
        <bgColor indexed="64"/>
      </patternFill>
    </fill>
    <fill>
      <patternFill patternType="solid">
        <fgColor rgb="FFA6A6A6"/>
        <bgColor indexed="64"/>
      </patternFill>
    </fill>
    <fill>
      <patternFill patternType="solid">
        <fgColor theme="6"/>
        <bgColor indexed="64"/>
      </patternFill>
    </fill>
    <fill>
      <patternFill patternType="solid">
        <fgColor theme="5" tint="0.39997558519241921"/>
        <bgColor indexed="64"/>
      </patternFill>
    </fill>
    <fill>
      <patternFill patternType="solid">
        <fgColor rgb="FF92D050"/>
        <bgColor indexed="64"/>
      </patternFill>
    </fill>
  </fills>
  <borders count="10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right/>
      <top style="medium">
        <color auto="1"/>
      </top>
      <bottom/>
      <diagonal/>
    </border>
    <border>
      <left/>
      <right/>
      <top/>
      <bottom style="medium">
        <color auto="1"/>
      </bottom>
      <diagonal/>
    </border>
    <border>
      <left style="thin">
        <color auto="1"/>
      </left>
      <right style="thin">
        <color auto="1"/>
      </right>
      <top style="thin">
        <color auto="1"/>
      </top>
      <bottom/>
      <diagonal/>
    </border>
    <border>
      <left style="thin">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thin">
        <color auto="1"/>
      </top>
      <bottom/>
      <diagonal/>
    </border>
    <border>
      <left style="thin">
        <color auto="1"/>
      </left>
      <right style="thin">
        <color auto="1"/>
      </right>
      <top style="medium">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medium">
        <color auto="1"/>
      </bottom>
      <diagonal/>
    </border>
    <border>
      <left style="thin">
        <color auto="1"/>
      </left>
      <right/>
      <top/>
      <bottom style="medium">
        <color auto="1"/>
      </bottom>
      <diagonal/>
    </border>
    <border>
      <left style="thin">
        <color auto="1"/>
      </left>
      <right/>
      <top style="medium">
        <color auto="1"/>
      </top>
      <bottom/>
      <diagonal/>
    </border>
    <border>
      <left/>
      <right/>
      <top style="thin">
        <color auto="1"/>
      </top>
      <bottom/>
      <diagonal/>
    </border>
    <border>
      <left style="medium">
        <color auto="1"/>
      </left>
      <right/>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thin">
        <color auto="1"/>
      </right>
      <top style="medium">
        <color auto="1"/>
      </top>
      <bottom/>
      <diagonal/>
    </border>
    <border>
      <left style="medium">
        <color auto="1"/>
      </left>
      <right/>
      <top/>
      <bottom style="thin">
        <color auto="1"/>
      </bottom>
      <diagonal/>
    </border>
    <border>
      <left style="thin">
        <color auto="1"/>
      </left>
      <right style="thin">
        <color auto="1"/>
      </right>
      <top/>
      <bottom style="thin">
        <color auto="1"/>
      </bottom>
      <diagonal/>
    </border>
    <border>
      <left/>
      <right style="medium">
        <color auto="1"/>
      </right>
      <top style="thin">
        <color auto="1"/>
      </top>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bottom/>
      <diagonal/>
    </border>
    <border>
      <left/>
      <right style="medium">
        <color auto="1"/>
      </right>
      <top style="medium">
        <color auto="1"/>
      </top>
      <bottom style="medium">
        <color auto="1"/>
      </bottom>
      <diagonal/>
    </border>
    <border>
      <left/>
      <right style="thin">
        <color auto="1"/>
      </right>
      <top/>
      <bottom style="medium">
        <color auto="1"/>
      </bottom>
      <diagonal/>
    </border>
    <border>
      <left/>
      <right/>
      <top style="medium">
        <color auto="1"/>
      </top>
      <bottom style="thin">
        <color auto="1"/>
      </bottom>
      <diagonal/>
    </border>
    <border>
      <left style="medium">
        <color auto="1"/>
      </left>
      <right style="medium">
        <color auto="1"/>
      </right>
      <top/>
      <bottom style="thin">
        <color auto="1"/>
      </bottom>
      <diagonal/>
    </border>
    <border>
      <left/>
      <right style="medium">
        <color auto="1"/>
      </right>
      <top style="medium">
        <color auto="1"/>
      </top>
      <bottom/>
      <diagonal/>
    </border>
    <border>
      <left/>
      <right style="thin">
        <color auto="1"/>
      </right>
      <top style="medium">
        <color auto="1"/>
      </top>
      <bottom style="medium">
        <color rgb="FF000000"/>
      </bottom>
      <diagonal/>
    </border>
    <border>
      <left/>
      <right/>
      <top style="thin">
        <color auto="1"/>
      </top>
      <bottom style="thin">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right style="medium">
        <color auto="1"/>
      </right>
      <top/>
      <bottom style="thin">
        <color auto="1"/>
      </bottom>
      <diagonal/>
    </border>
    <border>
      <left/>
      <right style="thin">
        <color auto="1"/>
      </right>
      <top/>
      <bottom style="thin">
        <color auto="1"/>
      </bottom>
      <diagonal/>
    </border>
    <border>
      <left/>
      <right/>
      <top/>
      <bottom style="thin">
        <color auto="1"/>
      </bottom>
      <diagonal/>
    </border>
    <border>
      <left/>
      <right style="medium">
        <color auto="1"/>
      </right>
      <top/>
      <bottom style="medium">
        <color auto="1"/>
      </bottom>
      <diagonal/>
    </border>
    <border>
      <left style="thin">
        <color auto="1"/>
      </left>
      <right style="thin">
        <color auto="1"/>
      </right>
      <top/>
      <bottom/>
      <diagonal/>
    </border>
    <border>
      <left/>
      <right style="thin">
        <color auto="1"/>
      </right>
      <top/>
      <bottom/>
      <diagonal/>
    </border>
    <border>
      <left style="medium">
        <color auto="1"/>
      </left>
      <right style="thin">
        <color auto="1"/>
      </right>
      <top/>
      <bottom/>
      <diagonal/>
    </border>
    <border>
      <left/>
      <right/>
      <top style="medium">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bottom style="thin">
        <color auto="1"/>
      </bottom>
      <diagonal/>
    </border>
    <border>
      <left/>
      <right style="medium">
        <color auto="1"/>
      </right>
      <top style="thin">
        <color auto="1"/>
      </top>
      <bottom style="thin">
        <color auto="1"/>
      </bottom>
      <diagonal/>
    </border>
    <border>
      <left/>
      <right style="medium">
        <color auto="1"/>
      </right>
      <top/>
      <bottom/>
      <diagonal/>
    </border>
    <border>
      <left/>
      <right style="medium">
        <color auto="1"/>
      </right>
      <top style="thin">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bottom style="thin">
        <color auto="1"/>
      </bottom>
      <diagonal/>
    </border>
    <border>
      <left style="medium">
        <color auto="1"/>
      </left>
      <right style="hair">
        <color auto="1"/>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style="hair">
        <color auto="1"/>
      </right>
      <top style="medium">
        <color auto="1"/>
      </top>
      <bottom/>
      <diagonal/>
    </border>
    <border>
      <left/>
      <right style="hair">
        <color auto="1"/>
      </right>
      <top/>
      <bottom/>
      <diagonal/>
    </border>
    <border>
      <left style="hair">
        <color auto="1"/>
      </left>
      <right style="medium">
        <color auto="1"/>
      </right>
      <top/>
      <bottom style="hair">
        <color auto="1"/>
      </bottom>
      <diagonal/>
    </border>
    <border>
      <left style="medium">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right style="hair">
        <color auto="1"/>
      </right>
      <top style="hair">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medium">
        <color rgb="FF000000"/>
      </bottom>
      <diagonal/>
    </border>
    <border>
      <left style="hair">
        <color auto="1"/>
      </left>
      <right style="medium">
        <color auto="1"/>
      </right>
      <top style="hair">
        <color auto="1"/>
      </top>
      <bottom style="medium">
        <color auto="1"/>
      </bottom>
      <diagonal/>
    </border>
    <border>
      <left style="medium">
        <color auto="1"/>
      </left>
      <right style="medium">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style="medium">
        <color auto="1"/>
      </bottom>
      <diagonal/>
    </border>
    <border>
      <left style="medium">
        <color rgb="FF000000"/>
      </left>
      <right/>
      <top style="medium">
        <color rgb="FF000000"/>
      </top>
      <bottom style="thin">
        <color rgb="FF000000"/>
      </bottom>
      <diagonal/>
    </border>
    <border>
      <left style="thin">
        <color rgb="FF000000"/>
      </left>
      <right style="thin">
        <color auto="1"/>
      </right>
      <top style="thin">
        <color auto="1"/>
      </top>
      <bottom/>
      <diagonal/>
    </border>
    <border>
      <left style="medium">
        <color rgb="FF000000"/>
      </left>
      <right/>
      <top/>
      <bottom style="medium">
        <color rgb="FF000000"/>
      </bottom>
      <diagonal/>
    </border>
    <border>
      <left style="thin">
        <color rgb="FF000000"/>
      </left>
      <right style="thin">
        <color auto="1"/>
      </right>
      <top style="thin">
        <color auto="1"/>
      </top>
      <bottom style="medium">
        <color auto="1"/>
      </bottom>
      <diagonal/>
    </border>
    <border>
      <left style="thin">
        <color rgb="FF000000"/>
      </left>
      <right style="thin">
        <color rgb="FF000000"/>
      </right>
      <top/>
      <bottom style="thin">
        <color rgb="FF000000"/>
      </bottom>
      <diagonal/>
    </border>
    <border>
      <left style="medium">
        <color auto="1"/>
      </left>
      <right style="medium">
        <color auto="1"/>
      </right>
      <top style="thin">
        <color rgb="FF000000"/>
      </top>
      <bottom style="thin">
        <color rgb="FF000000"/>
      </bottom>
      <diagonal/>
    </border>
    <border>
      <left style="medium">
        <color auto="1"/>
      </left>
      <right style="medium">
        <color auto="1"/>
      </right>
      <top style="thin">
        <color rgb="FF000000"/>
      </top>
      <bottom style="medium">
        <color auto="1"/>
      </bottom>
      <diagonal/>
    </border>
  </borders>
  <cellStyleXfs count="10">
    <xf numFmtId="0" fontId="0" fillId="0" borderId="0"/>
    <xf numFmtId="9" fontId="46" fillId="0" borderId="0" applyFont="0" applyFill="0" applyBorder="0" applyAlignment="0" applyProtection="0"/>
    <xf numFmtId="44" fontId="46" fillId="0" borderId="0" applyFont="0" applyFill="0" applyBorder="0" applyAlignment="0" applyProtection="0"/>
    <xf numFmtId="42" fontId="1" fillId="0" borderId="0" applyFont="0" applyFill="0" applyBorder="0" applyAlignment="0" applyProtection="0"/>
    <xf numFmtId="43" fontId="46" fillId="0" borderId="0" applyFont="0" applyFill="0" applyBorder="0" applyAlignment="0" applyProtection="0"/>
    <xf numFmtId="41" fontId="1" fillId="0" borderId="0" applyFont="0" applyFill="0" applyBorder="0" applyAlignment="0" applyProtection="0"/>
    <xf numFmtId="0" fontId="1" fillId="0" borderId="0"/>
    <xf numFmtId="0" fontId="15" fillId="2" borderId="0" applyNumberFormat="0" applyBorder="0" applyAlignment="0" applyProtection="0"/>
    <xf numFmtId="0" fontId="21" fillId="0" borderId="0"/>
    <xf numFmtId="0" fontId="29" fillId="0" borderId="0"/>
  </cellStyleXfs>
  <cellXfs count="824">
    <xf numFmtId="0" fontId="0" fillId="0" borderId="0" xfId="0"/>
    <xf numFmtId="0" fontId="8" fillId="23" borderId="36" xfId="0" applyFont="1" applyFill="1" applyBorder="1" applyAlignment="1">
      <alignment horizontal="left" vertical="center" wrapText="1"/>
    </xf>
    <xf numFmtId="0" fontId="0" fillId="0" borderId="42" xfId="0" applyBorder="1" applyAlignment="1">
      <alignment horizontal="center" vertical="center" wrapText="1"/>
    </xf>
    <xf numFmtId="0" fontId="0" fillId="0" borderId="63" xfId="0" applyBorder="1" applyAlignment="1">
      <alignment horizontal="center" vertical="center" wrapText="1"/>
    </xf>
    <xf numFmtId="0" fontId="0" fillId="0" borderId="13" xfId="0" applyBorder="1" applyAlignment="1">
      <alignment horizontal="center" vertical="center" wrapText="1"/>
    </xf>
    <xf numFmtId="0" fontId="30" fillId="0" borderId="11" xfId="0" applyFont="1" applyBorder="1" applyAlignment="1">
      <alignment horizontal="left" vertical="top" wrapText="1"/>
    </xf>
    <xf numFmtId="0" fontId="31" fillId="0" borderId="11" xfId="0" applyFont="1" applyBorder="1" applyAlignment="1">
      <alignment horizontal="left" vertical="top" wrapText="1"/>
    </xf>
    <xf numFmtId="0" fontId="0" fillId="11" borderId="54" xfId="0" applyFill="1" applyBorder="1" applyAlignment="1">
      <alignment horizontal="center"/>
    </xf>
    <xf numFmtId="0" fontId="0" fillId="11" borderId="11" xfId="0" applyFill="1" applyBorder="1" applyAlignment="1">
      <alignment horizontal="center"/>
    </xf>
    <xf numFmtId="0" fontId="0" fillId="11" borderId="20" xfId="0" applyFill="1" applyBorder="1" applyAlignment="1">
      <alignment horizontal="center"/>
    </xf>
    <xf numFmtId="0" fontId="10" fillId="0" borderId="11" xfId="0" applyFont="1" applyBorder="1" applyAlignment="1">
      <alignment horizontal="left" vertical="top" wrapText="1"/>
    </xf>
    <xf numFmtId="0" fontId="0" fillId="0" borderId="11" xfId="0" applyBorder="1" applyAlignment="1">
      <alignment horizontal="left" vertical="top" wrapText="1"/>
    </xf>
    <xf numFmtId="0" fontId="41" fillId="0" borderId="11" xfId="0" applyFont="1" applyBorder="1" applyAlignment="1">
      <alignment horizontal="left" vertical="top" wrapText="1"/>
    </xf>
    <xf numFmtId="0" fontId="33" fillId="0" borderId="11" xfId="0" applyFont="1" applyBorder="1" applyAlignment="1">
      <alignment vertical="top"/>
    </xf>
    <xf numFmtId="0" fontId="31" fillId="0" borderId="11" xfId="0" applyFont="1" applyBorder="1" applyAlignment="1">
      <alignment vertical="top" wrapText="1"/>
    </xf>
    <xf numFmtId="0" fontId="4" fillId="0" borderId="0" xfId="0" applyFont="1"/>
    <xf numFmtId="164" fontId="0" fillId="0" borderId="0" xfId="4" applyNumberFormat="1" applyFont="1"/>
    <xf numFmtId="43" fontId="0" fillId="0" borderId="0" xfId="4" applyFont="1"/>
    <xf numFmtId="165" fontId="0" fillId="0" borderId="0" xfId="2" applyNumberFormat="1" applyFont="1"/>
    <xf numFmtId="0" fontId="5" fillId="0" borderId="0" xfId="0" applyFont="1"/>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3" fillId="4" borderId="3" xfId="0" applyFont="1" applyFill="1" applyBorder="1"/>
    <xf numFmtId="0" fontId="2" fillId="0" borderId="0" xfId="0" applyFont="1"/>
    <xf numFmtId="165" fontId="2" fillId="0" borderId="0" xfId="2" applyNumberFormat="1" applyFont="1"/>
    <xf numFmtId="164" fontId="2" fillId="0" borderId="0" xfId="4" applyNumberFormat="1" applyFont="1"/>
    <xf numFmtId="0" fontId="7" fillId="3" borderId="3" xfId="0" applyFont="1" applyFill="1" applyBorder="1" applyAlignment="1">
      <alignment horizontal="center" vertical="center" wrapText="1"/>
    </xf>
    <xf numFmtId="0" fontId="0" fillId="0" borderId="4" xfId="0" applyBorder="1"/>
    <xf numFmtId="0" fontId="7" fillId="3" borderId="5" xfId="0" applyFont="1" applyFill="1" applyBorder="1" applyAlignment="1">
      <alignment horizontal="center" vertical="center" wrapText="1"/>
    </xf>
    <xf numFmtId="0" fontId="3" fillId="4" borderId="2" xfId="0" applyFont="1" applyFill="1" applyBorder="1"/>
    <xf numFmtId="0" fontId="0" fillId="3" borderId="1" xfId="0" applyFill="1" applyBorder="1" applyAlignment="1">
      <alignment vertical="center" wrapText="1"/>
    </xf>
    <xf numFmtId="0" fontId="0" fillId="3" borderId="5" xfId="0" applyFill="1" applyBorder="1" applyAlignment="1">
      <alignment vertical="center" wrapText="1"/>
    </xf>
    <xf numFmtId="0" fontId="0" fillId="3" borderId="6" xfId="0" applyFill="1" applyBorder="1" applyAlignment="1">
      <alignment vertical="center" wrapText="1"/>
    </xf>
    <xf numFmtId="0" fontId="3" fillId="4" borderId="7" xfId="0" applyFont="1" applyFill="1" applyBorder="1"/>
    <xf numFmtId="164" fontId="3" fillId="4" borderId="8" xfId="4" applyNumberFormat="1" applyFont="1" applyFill="1" applyBorder="1" applyAlignment="1"/>
    <xf numFmtId="0" fontId="10" fillId="0" borderId="0" xfId="0" applyFont="1"/>
    <xf numFmtId="0" fontId="7" fillId="3" borderId="9" xfId="0" applyFont="1" applyFill="1" applyBorder="1" applyAlignment="1">
      <alignment horizontal="center" vertical="center" wrapText="1"/>
    </xf>
    <xf numFmtId="164" fontId="7" fillId="3" borderId="10" xfId="4" applyNumberFormat="1"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5" xfId="0" applyFont="1" applyFill="1" applyBorder="1" applyAlignment="1">
      <alignment horizontal="center" vertical="center" wrapText="1"/>
    </xf>
    <xf numFmtId="164" fontId="7" fillId="5" borderId="10" xfId="4" applyNumberFormat="1" applyFont="1" applyFill="1" applyBorder="1" applyAlignment="1">
      <alignment horizontal="center" vertical="center" wrapText="1"/>
    </xf>
    <xf numFmtId="164" fontId="7" fillId="5" borderId="2" xfId="4" applyNumberFormat="1"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0" xfId="0" applyFont="1" applyFill="1" applyAlignment="1">
      <alignment horizontal="center" vertical="center" wrapText="1"/>
    </xf>
    <xf numFmtId="0" fontId="6" fillId="3" borderId="13" xfId="0" applyFont="1" applyFill="1" applyBorder="1" applyAlignment="1">
      <alignment horizontal="center" vertical="center" wrapText="1"/>
    </xf>
    <xf numFmtId="164" fontId="7" fillId="3" borderId="13" xfId="4" applyNumberFormat="1" applyFont="1" applyFill="1" applyBorder="1" applyAlignment="1">
      <alignment horizontal="center" vertical="center" wrapText="1"/>
    </xf>
    <xf numFmtId="164" fontId="3" fillId="6" borderId="7" xfId="4" applyNumberFormat="1" applyFont="1" applyFill="1" applyBorder="1" applyAlignment="1"/>
    <xf numFmtId="164" fontId="3" fillId="6" borderId="14" xfId="4" applyNumberFormat="1" applyFont="1" applyFill="1" applyBorder="1" applyAlignment="1"/>
    <xf numFmtId="0" fontId="0" fillId="0" borderId="15" xfId="0" applyBorder="1" applyAlignment="1">
      <alignment horizontal="left" vertical="center" wrapText="1"/>
    </xf>
    <xf numFmtId="164" fontId="0" fillId="0" borderId="0" xfId="4" applyNumberFormat="1" applyFont="1" applyFill="1" applyBorder="1"/>
    <xf numFmtId="165" fontId="0" fillId="0" borderId="0" xfId="2" applyNumberFormat="1" applyFont="1" applyFill="1" applyBorder="1"/>
    <xf numFmtId="164" fontId="0" fillId="0" borderId="0" xfId="4" applyNumberFormat="1" applyFont="1" applyFill="1" applyBorder="1" applyAlignment="1">
      <alignment horizontal="right"/>
    </xf>
    <xf numFmtId="164" fontId="3" fillId="0" borderId="0" xfId="4" applyNumberFormat="1" applyFont="1" applyFill="1" applyBorder="1" applyAlignment="1"/>
    <xf numFmtId="165" fontId="3" fillId="0" borderId="0" xfId="2" applyNumberFormat="1" applyFont="1" applyFill="1" applyBorder="1" applyAlignment="1"/>
    <xf numFmtId="165" fontId="0" fillId="0" borderId="0" xfId="2" applyNumberFormat="1" applyFont="1" applyFill="1" applyBorder="1" applyAlignment="1">
      <alignment horizontal="center"/>
    </xf>
    <xf numFmtId="0" fontId="0" fillId="0" borderId="0" xfId="0" applyAlignment="1">
      <alignment vertical="center" wrapText="1"/>
    </xf>
    <xf numFmtId="164" fontId="3" fillId="0" borderId="0" xfId="4" applyNumberFormat="1" applyFont="1" applyFill="1" applyBorder="1" applyAlignment="1">
      <alignment horizontal="right"/>
    </xf>
    <xf numFmtId="0" fontId="6" fillId="0" borderId="0" xfId="0" applyFont="1" applyAlignment="1">
      <alignment vertical="center"/>
    </xf>
    <xf numFmtId="165" fontId="0" fillId="0" borderId="0" xfId="2" applyNumberFormat="1" applyFont="1" applyFill="1" applyBorder="1" applyAlignment="1"/>
    <xf numFmtId="0" fontId="7" fillId="3" borderId="16" xfId="0" applyFont="1" applyFill="1" applyBorder="1" applyAlignment="1">
      <alignment horizontal="center" vertical="center" wrapText="1"/>
    </xf>
    <xf numFmtId="9" fontId="0" fillId="0" borderId="0" xfId="1" applyFont="1" applyFill="1" applyBorder="1"/>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3" fillId="4" borderId="20" xfId="0" applyFont="1" applyFill="1" applyBorder="1"/>
    <xf numFmtId="0" fontId="3" fillId="4" borderId="21" xfId="0" applyFont="1" applyFill="1" applyBorder="1"/>
    <xf numFmtId="0" fontId="0" fillId="3" borderId="22" xfId="0" applyFill="1" applyBorder="1" applyAlignment="1">
      <alignment vertical="center" wrapText="1"/>
    </xf>
    <xf numFmtId="0" fontId="0" fillId="3" borderId="23" xfId="0" applyFill="1" applyBorder="1" applyAlignment="1">
      <alignment vertical="center" wrapText="1"/>
    </xf>
    <xf numFmtId="0" fontId="3" fillId="4" borderId="24" xfId="0" applyFont="1" applyFill="1" applyBorder="1"/>
    <xf numFmtId="0" fontId="3" fillId="4" borderId="25" xfId="0" applyFont="1" applyFill="1" applyBorder="1"/>
    <xf numFmtId="0" fontId="3" fillId="4" borderId="26" xfId="0" applyFont="1" applyFill="1" applyBorder="1"/>
    <xf numFmtId="0" fontId="0" fillId="3" borderId="27" xfId="0" applyFill="1" applyBorder="1" applyAlignment="1">
      <alignment vertical="center" wrapText="1"/>
    </xf>
    <xf numFmtId="0" fontId="0" fillId="0" borderId="24" xfId="0" applyBorder="1" applyAlignment="1">
      <alignment horizontal="left" vertical="center" wrapText="1"/>
    </xf>
    <xf numFmtId="0" fontId="0" fillId="3" borderId="28" xfId="0" applyFill="1" applyBorder="1" applyAlignment="1">
      <alignment vertical="center" wrapText="1"/>
    </xf>
    <xf numFmtId="0" fontId="0" fillId="3" borderId="29" xfId="0" applyFill="1" applyBorder="1" applyAlignment="1">
      <alignment vertical="center" wrapText="1"/>
    </xf>
    <xf numFmtId="0" fontId="6" fillId="5" borderId="20" xfId="0" applyFont="1" applyFill="1" applyBorder="1" applyAlignment="1">
      <alignment horizontal="center" vertical="center" wrapText="1"/>
    </xf>
    <xf numFmtId="0" fontId="6" fillId="3" borderId="30"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3" fillId="4" borderId="20" xfId="0" applyFont="1" applyFill="1" applyBorder="1" applyAlignment="1">
      <alignment horizontal="center" vertical="center"/>
    </xf>
    <xf numFmtId="0" fontId="0" fillId="0" borderId="32" xfId="0" applyBorder="1" applyAlignment="1">
      <alignment horizontal="center" vertical="center"/>
    </xf>
    <xf numFmtId="0" fontId="7" fillId="3" borderId="33" xfId="0" applyFont="1" applyFill="1" applyBorder="1" applyAlignment="1">
      <alignment horizontal="center" vertical="center" wrapText="1"/>
    </xf>
    <xf numFmtId="0" fontId="3" fillId="4" borderId="34" xfId="0" applyFont="1" applyFill="1" applyBorder="1"/>
    <xf numFmtId="0" fontId="0" fillId="3" borderId="16" xfId="0" applyFill="1" applyBorder="1" applyAlignment="1">
      <alignment vertical="center" wrapText="1"/>
    </xf>
    <xf numFmtId="0" fontId="0" fillId="3" borderId="35" xfId="0" applyFill="1" applyBorder="1" applyAlignment="1">
      <alignment vertical="center" wrapText="1"/>
    </xf>
    <xf numFmtId="164" fontId="3" fillId="6" borderId="34" xfId="4" applyNumberFormat="1" applyFont="1" applyFill="1" applyBorder="1" applyAlignment="1"/>
    <xf numFmtId="0" fontId="7" fillId="5" borderId="30"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0" fillId="7" borderId="36" xfId="0" applyFill="1" applyBorder="1" applyAlignment="1">
      <alignment horizontal="left" vertical="center" wrapText="1"/>
    </xf>
    <xf numFmtId="0" fontId="0" fillId="7" borderId="11" xfId="0" applyFill="1" applyBorder="1" applyAlignment="1">
      <alignment horizontal="left" vertical="center" wrapText="1"/>
    </xf>
    <xf numFmtId="0" fontId="3" fillId="4" borderId="20"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6" fillId="5" borderId="37"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0" fillId="0" borderId="38" xfId="0" applyBorder="1" applyAlignment="1">
      <alignment horizontal="left" vertical="center" wrapText="1"/>
    </xf>
    <xf numFmtId="0" fontId="0" fillId="0" borderId="30" xfId="0" applyBorder="1"/>
    <xf numFmtId="0" fontId="0" fillId="0" borderId="33" xfId="0" applyBorder="1"/>
    <xf numFmtId="0" fontId="0" fillId="0" borderId="22" xfId="0" applyBorder="1" applyAlignment="1">
      <alignment horizontal="left" vertical="center" wrapText="1"/>
    </xf>
    <xf numFmtId="0" fontId="0" fillId="0" borderId="39" xfId="0" applyBorder="1" applyAlignment="1">
      <alignment vertical="center" wrapText="1"/>
    </xf>
    <xf numFmtId="0" fontId="0" fillId="0" borderId="37" xfId="0" applyBorder="1" applyAlignment="1">
      <alignment horizontal="left" vertical="center" wrapText="1"/>
    </xf>
    <xf numFmtId="0" fontId="0" fillId="0" borderId="38" xfId="0" applyBorder="1" applyAlignment="1">
      <alignment vertical="center" wrapText="1"/>
    </xf>
    <xf numFmtId="0" fontId="0" fillId="0" borderId="20" xfId="0" applyBorder="1" applyAlignment="1">
      <alignment horizontal="left" vertical="center" wrapText="1"/>
    </xf>
    <xf numFmtId="165" fontId="3" fillId="4" borderId="20" xfId="0" applyNumberFormat="1" applyFont="1" applyFill="1" applyBorder="1" applyAlignment="1">
      <alignment horizontal="center"/>
    </xf>
    <xf numFmtId="165" fontId="3" fillId="4" borderId="27" xfId="0" applyNumberFormat="1" applyFont="1" applyFill="1" applyBorder="1" applyAlignment="1">
      <alignment horizontal="center"/>
    </xf>
    <xf numFmtId="165" fontId="3" fillId="4" borderId="40" xfId="0" applyNumberFormat="1" applyFont="1" applyFill="1" applyBorder="1" applyAlignment="1">
      <alignment horizontal="center"/>
    </xf>
    <xf numFmtId="165" fontId="3" fillId="4" borderId="8" xfId="0" applyNumberFormat="1" applyFont="1" applyFill="1" applyBorder="1" applyAlignment="1">
      <alignment horizontal="center"/>
    </xf>
    <xf numFmtId="165" fontId="0" fillId="3" borderId="41" xfId="0" applyNumberFormat="1" applyFill="1" applyBorder="1" applyAlignment="1">
      <alignment horizontal="center" vertical="center" wrapText="1"/>
    </xf>
    <xf numFmtId="165" fontId="0" fillId="3" borderId="42" xfId="0" applyNumberFormat="1" applyFill="1" applyBorder="1" applyAlignment="1">
      <alignment horizontal="center" vertical="center" wrapText="1"/>
    </xf>
    <xf numFmtId="165" fontId="0" fillId="3" borderId="5" xfId="0" applyNumberFormat="1" applyFill="1" applyBorder="1" applyAlignment="1">
      <alignment horizontal="center" vertical="center" wrapText="1"/>
    </xf>
    <xf numFmtId="165" fontId="3" fillId="4" borderId="26" xfId="0" applyNumberFormat="1" applyFont="1" applyFill="1" applyBorder="1" applyAlignment="1">
      <alignment horizontal="center"/>
    </xf>
    <xf numFmtId="165" fontId="3" fillId="4" borderId="13" xfId="0" applyNumberFormat="1" applyFont="1" applyFill="1" applyBorder="1" applyAlignment="1">
      <alignment horizontal="center"/>
    </xf>
    <xf numFmtId="165" fontId="0" fillId="3" borderId="28" xfId="0" applyNumberFormat="1" applyFill="1" applyBorder="1" applyAlignment="1">
      <alignment horizontal="center" vertical="center" wrapText="1"/>
    </xf>
    <xf numFmtId="165" fontId="0" fillId="3" borderId="27" xfId="0" applyNumberFormat="1" applyFill="1" applyBorder="1" applyAlignment="1">
      <alignment horizontal="center" vertical="center" wrapText="1"/>
    </xf>
    <xf numFmtId="165" fontId="3" fillId="4" borderId="3" xfId="0" applyNumberFormat="1" applyFont="1" applyFill="1" applyBorder="1" applyAlignment="1">
      <alignment horizontal="center"/>
    </xf>
    <xf numFmtId="165" fontId="3" fillId="4" borderId="2" xfId="0" applyNumberFormat="1" applyFont="1" applyFill="1" applyBorder="1" applyAlignment="1">
      <alignment horizontal="center"/>
    </xf>
    <xf numFmtId="165" fontId="0" fillId="3" borderId="1" xfId="0" applyNumberFormat="1" applyFill="1" applyBorder="1" applyAlignment="1">
      <alignment horizontal="center" vertical="center" wrapText="1"/>
    </xf>
    <xf numFmtId="166" fontId="3" fillId="4" borderId="12" xfId="1" applyNumberFormat="1" applyFont="1" applyFill="1" applyBorder="1" applyAlignment="1">
      <alignment horizontal="center"/>
    </xf>
    <xf numFmtId="166" fontId="0" fillId="3" borderId="23" xfId="1" applyNumberFormat="1" applyFont="1" applyFill="1" applyBorder="1" applyAlignment="1">
      <alignment horizontal="center" vertical="center" wrapText="1"/>
    </xf>
    <xf numFmtId="166" fontId="3" fillId="4" borderId="43" xfId="1" applyNumberFormat="1" applyFont="1" applyFill="1" applyBorder="1" applyAlignment="1">
      <alignment horizontal="center"/>
    </xf>
    <xf numFmtId="166" fontId="3" fillId="4" borderId="14" xfId="1" applyNumberFormat="1" applyFont="1" applyFill="1" applyBorder="1" applyAlignment="1">
      <alignment horizontal="center"/>
    </xf>
    <xf numFmtId="166" fontId="0" fillId="3" borderId="29" xfId="1" applyNumberFormat="1" applyFont="1" applyFill="1" applyBorder="1" applyAlignment="1">
      <alignment horizontal="center" vertical="center" wrapText="1"/>
    </xf>
    <xf numFmtId="166" fontId="3" fillId="4" borderId="44" xfId="1" applyNumberFormat="1" applyFont="1" applyFill="1" applyBorder="1" applyAlignment="1">
      <alignment horizontal="center"/>
    </xf>
    <xf numFmtId="166" fontId="0" fillId="3" borderId="6" xfId="1" applyNumberFormat="1" applyFont="1" applyFill="1" applyBorder="1" applyAlignment="1">
      <alignment horizontal="center" vertical="center" wrapText="1"/>
    </xf>
    <xf numFmtId="166" fontId="3" fillId="4" borderId="29" xfId="1" applyNumberFormat="1" applyFont="1" applyFill="1" applyBorder="1" applyAlignment="1">
      <alignment horizontal="center"/>
    </xf>
    <xf numFmtId="166" fontId="3" fillId="4" borderId="27" xfId="1" applyNumberFormat="1" applyFont="1" applyFill="1" applyBorder="1" applyAlignment="1">
      <alignment horizontal="center"/>
    </xf>
    <xf numFmtId="166" fontId="0" fillId="0" borderId="5" xfId="1" applyNumberFormat="1" applyFont="1" applyFill="1" applyBorder="1" applyAlignment="1">
      <alignment horizontal="center"/>
    </xf>
    <xf numFmtId="166" fontId="0" fillId="0" borderId="4" xfId="1" applyNumberFormat="1" applyFont="1" applyFill="1" applyBorder="1" applyAlignment="1">
      <alignment horizontal="center"/>
    </xf>
    <xf numFmtId="166" fontId="0" fillId="0" borderId="45" xfId="1" applyNumberFormat="1" applyFont="1" applyFill="1" applyBorder="1" applyAlignment="1">
      <alignment horizontal="center"/>
    </xf>
    <xf numFmtId="166" fontId="3" fillId="4" borderId="8" xfId="1" applyNumberFormat="1" applyFont="1" applyFill="1" applyBorder="1" applyAlignment="1">
      <alignment horizontal="center"/>
    </xf>
    <xf numFmtId="166" fontId="0" fillId="3" borderId="5" xfId="1" applyNumberFormat="1" applyFont="1" applyFill="1" applyBorder="1" applyAlignment="1">
      <alignment horizontal="center" vertical="center" wrapText="1"/>
    </xf>
    <xf numFmtId="166" fontId="3" fillId="4" borderId="13" xfId="1" applyNumberFormat="1" applyFont="1" applyFill="1" applyBorder="1" applyAlignment="1">
      <alignment horizontal="center"/>
    </xf>
    <xf numFmtId="166" fontId="13" fillId="0" borderId="4" xfId="1" applyNumberFormat="1" applyFont="1" applyFill="1" applyBorder="1" applyAlignment="1">
      <alignment horizontal="center"/>
    </xf>
    <xf numFmtId="166" fontId="13" fillId="0" borderId="2" xfId="1" applyNumberFormat="1" applyFont="1" applyFill="1" applyBorder="1" applyAlignment="1">
      <alignment horizontal="center"/>
    </xf>
    <xf numFmtId="166" fontId="0" fillId="3" borderId="27" xfId="1" applyNumberFormat="1" applyFont="1" applyFill="1" applyBorder="1" applyAlignment="1">
      <alignment horizontal="center" vertical="center" wrapText="1"/>
    </xf>
    <xf numFmtId="166" fontId="3" fillId="4" borderId="2" xfId="1" applyNumberFormat="1" applyFont="1" applyFill="1" applyBorder="1" applyAlignment="1">
      <alignment horizontal="center"/>
    </xf>
    <xf numFmtId="166" fontId="3" fillId="6" borderId="8" xfId="1" applyNumberFormat="1" applyFont="1" applyFill="1" applyBorder="1" applyAlignment="1">
      <alignment horizontal="center"/>
    </xf>
    <xf numFmtId="164" fontId="3" fillId="4" borderId="21" xfId="4" applyNumberFormat="1" applyFont="1" applyFill="1" applyBorder="1" applyAlignment="1">
      <alignment horizontal="center"/>
    </xf>
    <xf numFmtId="164" fontId="3" fillId="4" borderId="8" xfId="4" applyNumberFormat="1" applyFont="1" applyFill="1" applyBorder="1" applyAlignment="1">
      <alignment horizontal="center"/>
    </xf>
    <xf numFmtId="164" fontId="0" fillId="3" borderId="22" xfId="4" applyNumberFormat="1" applyFont="1" applyFill="1" applyBorder="1" applyAlignment="1">
      <alignment horizontal="center" vertical="center" wrapText="1"/>
    </xf>
    <xf numFmtId="164" fontId="0" fillId="3" borderId="5" xfId="4" applyNumberFormat="1" applyFont="1" applyFill="1" applyBorder="1" applyAlignment="1">
      <alignment horizontal="center" vertical="center" wrapText="1"/>
    </xf>
    <xf numFmtId="164" fontId="3" fillId="4" borderId="26" xfId="4" applyNumberFormat="1" applyFont="1" applyFill="1" applyBorder="1" applyAlignment="1">
      <alignment horizontal="center"/>
    </xf>
    <xf numFmtId="164" fontId="3" fillId="4" borderId="13" xfId="4" applyNumberFormat="1" applyFont="1" applyFill="1" applyBorder="1" applyAlignment="1">
      <alignment horizontal="center"/>
    </xf>
    <xf numFmtId="164" fontId="3" fillId="4" borderId="7" xfId="4" applyNumberFormat="1" applyFont="1" applyFill="1" applyBorder="1" applyAlignment="1">
      <alignment horizontal="center"/>
    </xf>
    <xf numFmtId="164" fontId="0" fillId="3" borderId="28" xfId="4" applyNumberFormat="1" applyFont="1" applyFill="1" applyBorder="1" applyAlignment="1">
      <alignment horizontal="center" vertical="center" wrapText="1"/>
    </xf>
    <xf numFmtId="164" fontId="0" fillId="3" borderId="27" xfId="4" applyNumberFormat="1" applyFont="1" applyFill="1" applyBorder="1" applyAlignment="1">
      <alignment horizontal="center" vertical="center" wrapText="1"/>
    </xf>
    <xf numFmtId="164" fontId="0" fillId="0" borderId="46" xfId="4" applyNumberFormat="1" applyFont="1" applyBorder="1" applyAlignment="1">
      <alignment horizontal="center" vertical="center"/>
    </xf>
    <xf numFmtId="164" fontId="3" fillId="4" borderId="3" xfId="4" applyNumberFormat="1" applyFont="1" applyFill="1" applyBorder="1" applyAlignment="1">
      <alignment horizontal="center"/>
    </xf>
    <xf numFmtId="164" fontId="3" fillId="4" borderId="2" xfId="4" applyNumberFormat="1" applyFont="1" applyFill="1" applyBorder="1" applyAlignment="1">
      <alignment horizontal="center"/>
    </xf>
    <xf numFmtId="164" fontId="0" fillId="3" borderId="1" xfId="4" applyNumberFormat="1" applyFont="1" applyFill="1" applyBorder="1" applyAlignment="1">
      <alignment horizontal="center" vertical="center" wrapText="1"/>
    </xf>
    <xf numFmtId="164" fontId="3" fillId="6" borderId="7" xfId="4" applyNumberFormat="1" applyFont="1" applyFill="1" applyBorder="1" applyAlignment="1">
      <alignment horizontal="center"/>
    </xf>
    <xf numFmtId="164" fontId="3" fillId="6" borderId="8" xfId="4" applyNumberFormat="1" applyFont="1" applyFill="1" applyBorder="1" applyAlignment="1">
      <alignment horizontal="center"/>
    </xf>
    <xf numFmtId="0" fontId="3" fillId="4" borderId="28" xfId="0" applyFont="1" applyFill="1" applyBorder="1" applyAlignment="1">
      <alignment horizontal="center"/>
    </xf>
    <xf numFmtId="0" fontId="3" fillId="4" borderId="27" xfId="0" applyFont="1" applyFill="1" applyBorder="1" applyAlignment="1">
      <alignment horizontal="center"/>
    </xf>
    <xf numFmtId="164" fontId="0" fillId="0" borderId="1" xfId="4" applyNumberFormat="1" applyFont="1" applyFill="1" applyBorder="1" applyAlignment="1">
      <alignment horizontal="center" vertical="center"/>
    </xf>
    <xf numFmtId="164" fontId="0" fillId="0" borderId="5" xfId="4" applyNumberFormat="1" applyFont="1" applyFill="1" applyBorder="1" applyAlignment="1">
      <alignment horizontal="center" vertical="center"/>
    </xf>
    <xf numFmtId="166" fontId="0" fillId="0" borderId="6" xfId="1" applyNumberFormat="1" applyFont="1" applyFill="1" applyBorder="1" applyAlignment="1">
      <alignment horizontal="center" vertical="center"/>
    </xf>
    <xf numFmtId="164" fontId="0" fillId="0" borderId="47" xfId="4" applyNumberFormat="1" applyFont="1" applyFill="1" applyBorder="1" applyAlignment="1">
      <alignment horizontal="center" vertical="center"/>
    </xf>
    <xf numFmtId="164" fontId="0" fillId="0" borderId="4" xfId="4" applyNumberFormat="1" applyFont="1" applyFill="1" applyBorder="1" applyAlignment="1">
      <alignment horizontal="center" vertical="center"/>
    </xf>
    <xf numFmtId="166" fontId="0" fillId="0" borderId="32" xfId="1" applyNumberFormat="1" applyFont="1" applyFill="1" applyBorder="1" applyAlignment="1">
      <alignment horizontal="center" vertical="center"/>
    </xf>
    <xf numFmtId="165" fontId="0" fillId="0" borderId="5" xfId="0" applyNumberFormat="1" applyBorder="1" applyAlignment="1">
      <alignment horizontal="center" vertical="center"/>
    </xf>
    <xf numFmtId="165" fontId="0" fillId="0" borderId="4" xfId="0" applyNumberFormat="1" applyBorder="1" applyAlignment="1">
      <alignment horizontal="center" vertical="center"/>
    </xf>
    <xf numFmtId="165" fontId="0" fillId="0" borderId="9" xfId="0" applyNumberFormat="1" applyBorder="1" applyAlignment="1">
      <alignment horizontal="center" vertical="center"/>
    </xf>
    <xf numFmtId="165" fontId="0" fillId="0" borderId="48" xfId="0" applyNumberFormat="1" applyBorder="1" applyAlignment="1">
      <alignment horizontal="center" vertical="center"/>
    </xf>
    <xf numFmtId="165" fontId="0" fillId="0" borderId="5" xfId="2" applyNumberFormat="1" applyFont="1" applyFill="1" applyBorder="1" applyAlignment="1">
      <alignment horizontal="center" vertical="center"/>
    </xf>
    <xf numFmtId="164" fontId="0" fillId="0" borderId="9" xfId="4" applyNumberFormat="1" applyFont="1" applyFill="1" applyBorder="1" applyAlignment="1">
      <alignment horizontal="center" vertical="center"/>
    </xf>
    <xf numFmtId="164" fontId="0" fillId="0" borderId="48" xfId="4" applyNumberFormat="1" applyFont="1" applyFill="1" applyBorder="1" applyAlignment="1">
      <alignment horizontal="center" vertical="center"/>
    </xf>
    <xf numFmtId="0" fontId="0" fillId="0" borderId="49" xfId="0" applyBorder="1" applyAlignment="1">
      <alignment horizontal="left" vertical="center" wrapText="1"/>
    </xf>
    <xf numFmtId="166" fontId="0" fillId="0" borderId="13" xfId="1" applyNumberFormat="1" applyFont="1" applyFill="1" applyBorder="1" applyAlignment="1">
      <alignment horizontal="center"/>
    </xf>
    <xf numFmtId="0" fontId="0" fillId="0" borderId="46" xfId="0" applyBorder="1"/>
    <xf numFmtId="0" fontId="0" fillId="0" borderId="42" xfId="0" applyBorder="1"/>
    <xf numFmtId="0" fontId="3" fillId="4" borderId="15" xfId="0" applyFont="1" applyFill="1" applyBorder="1"/>
    <xf numFmtId="164" fontId="3" fillId="4" borderId="19" xfId="4" applyNumberFormat="1" applyFont="1" applyFill="1" applyBorder="1" applyAlignment="1">
      <alignment horizontal="center"/>
    </xf>
    <xf numFmtId="164" fontId="3" fillId="4" borderId="45" xfId="4" applyNumberFormat="1" applyFont="1" applyFill="1" applyBorder="1" applyAlignment="1">
      <alignment horizontal="center"/>
    </xf>
    <xf numFmtId="166" fontId="3" fillId="4" borderId="50" xfId="1" applyNumberFormat="1" applyFont="1" applyFill="1" applyBorder="1" applyAlignment="1">
      <alignment horizontal="center"/>
    </xf>
    <xf numFmtId="164" fontId="3" fillId="4" borderId="51" xfId="4" applyNumberFormat="1" applyFont="1" applyFill="1" applyBorder="1" applyAlignment="1">
      <alignment horizontal="center"/>
    </xf>
    <xf numFmtId="0" fontId="3" fillId="8" borderId="24" xfId="0" applyFont="1" applyFill="1" applyBorder="1"/>
    <xf numFmtId="164" fontId="0" fillId="0" borderId="5" xfId="4" applyNumberFormat="1" applyFont="1" applyFill="1" applyBorder="1" applyAlignment="1">
      <alignment horizontal="center"/>
    </xf>
    <xf numFmtId="164" fontId="0" fillId="0" borderId="4" xfId="4" applyNumberFormat="1" applyFont="1" applyFill="1" applyBorder="1" applyAlignment="1">
      <alignment horizontal="center"/>
    </xf>
    <xf numFmtId="164" fontId="3" fillId="4" borderId="12" xfId="4" applyNumberFormat="1" applyFont="1" applyFill="1" applyBorder="1" applyAlignment="1">
      <alignment horizontal="center"/>
    </xf>
    <xf numFmtId="164" fontId="0" fillId="3" borderId="52" xfId="4" applyNumberFormat="1" applyFont="1" applyFill="1" applyBorder="1" applyAlignment="1">
      <alignment horizontal="center" vertical="center" wrapText="1"/>
    </xf>
    <xf numFmtId="164" fontId="3" fillId="4" borderId="36" xfId="4" applyNumberFormat="1" applyFont="1" applyFill="1" applyBorder="1" applyAlignment="1">
      <alignment horizontal="center"/>
    </xf>
    <xf numFmtId="164" fontId="13" fillId="0" borderId="4" xfId="4" applyNumberFormat="1" applyFont="1" applyFill="1" applyBorder="1" applyAlignment="1">
      <alignment horizontal="center"/>
    </xf>
    <xf numFmtId="164" fontId="13" fillId="0" borderId="2" xfId="4" applyNumberFormat="1" applyFont="1" applyFill="1" applyBorder="1" applyAlignment="1">
      <alignment horizontal="center"/>
    </xf>
    <xf numFmtId="164" fontId="0" fillId="0" borderId="45" xfId="4" applyNumberFormat="1" applyFont="1" applyFill="1" applyBorder="1" applyAlignment="1">
      <alignment horizontal="center"/>
    </xf>
    <xf numFmtId="164" fontId="3" fillId="4" borderId="34" xfId="4" applyNumberFormat="1" applyFont="1" applyFill="1" applyBorder="1" applyAlignment="1">
      <alignment horizontal="center"/>
    </xf>
    <xf numFmtId="164" fontId="0" fillId="0" borderId="13" xfId="4" applyNumberFormat="1" applyFont="1" applyFill="1" applyBorder="1" applyAlignment="1">
      <alignment horizontal="center"/>
    </xf>
    <xf numFmtId="165" fontId="3" fillId="4" borderId="7" xfId="2" applyNumberFormat="1" applyFont="1" applyFill="1" applyBorder="1" applyAlignment="1">
      <alignment horizontal="center"/>
    </xf>
    <xf numFmtId="165" fontId="3" fillId="4" borderId="8" xfId="2" applyNumberFormat="1" applyFont="1" applyFill="1" applyBorder="1" applyAlignment="1">
      <alignment horizontal="center"/>
    </xf>
    <xf numFmtId="164" fontId="0" fillId="0" borderId="31" xfId="4" applyNumberFormat="1" applyFont="1" applyFill="1" applyBorder="1" applyAlignment="1">
      <alignment horizontal="center"/>
    </xf>
    <xf numFmtId="0" fontId="3" fillId="8" borderId="41" xfId="0" applyFont="1" applyFill="1" applyBorder="1"/>
    <xf numFmtId="164" fontId="3" fillId="9" borderId="3" xfId="4" applyNumberFormat="1" applyFont="1" applyFill="1" applyBorder="1" applyAlignment="1">
      <alignment horizontal="center" vertical="center"/>
    </xf>
    <xf numFmtId="164" fontId="3" fillId="9" borderId="2" xfId="4" applyNumberFormat="1" applyFont="1" applyFill="1" applyBorder="1" applyAlignment="1">
      <alignment horizontal="center" vertical="center"/>
    </xf>
    <xf numFmtId="166" fontId="3" fillId="9" borderId="44" xfId="1" applyNumberFormat="1" applyFont="1" applyFill="1" applyBorder="1" applyAlignment="1">
      <alignment horizontal="center" vertical="center"/>
    </xf>
    <xf numFmtId="165" fontId="3" fillId="9" borderId="0" xfId="2" applyNumberFormat="1" applyFont="1" applyFill="1" applyBorder="1" applyAlignment="1">
      <alignment horizontal="center" vertical="center"/>
    </xf>
    <xf numFmtId="166" fontId="3" fillId="9" borderId="0" xfId="1" applyNumberFormat="1" applyFont="1" applyFill="1" applyBorder="1" applyAlignment="1">
      <alignment horizontal="center" vertical="center"/>
    </xf>
    <xf numFmtId="164" fontId="3" fillId="9" borderId="2" xfId="4" applyNumberFormat="1" applyFont="1" applyFill="1" applyBorder="1" applyAlignment="1">
      <alignment horizontal="center"/>
    </xf>
    <xf numFmtId="0" fontId="3" fillId="8" borderId="25" xfId="0" applyFont="1" applyFill="1" applyBorder="1"/>
    <xf numFmtId="164" fontId="8" fillId="9" borderId="2" xfId="4" applyNumberFormat="1" applyFont="1" applyFill="1" applyBorder="1" applyAlignment="1">
      <alignment horizontal="center"/>
    </xf>
    <xf numFmtId="164" fontId="13" fillId="0" borderId="42" xfId="4" applyNumberFormat="1" applyFont="1" applyFill="1" applyBorder="1" applyAlignment="1">
      <alignment horizontal="center"/>
    </xf>
    <xf numFmtId="166" fontId="13" fillId="0" borderId="42" xfId="1" applyNumberFormat="1" applyFont="1" applyFill="1" applyBorder="1" applyAlignment="1">
      <alignment horizontal="center"/>
    </xf>
    <xf numFmtId="164" fontId="13" fillId="0" borderId="45" xfId="4" applyNumberFormat="1" applyFont="1" applyFill="1" applyBorder="1" applyAlignment="1">
      <alignment horizontal="center"/>
    </xf>
    <xf numFmtId="166" fontId="13" fillId="0" borderId="45" xfId="1" applyNumberFormat="1" applyFont="1" applyFill="1" applyBorder="1" applyAlignment="1">
      <alignment horizontal="center"/>
    </xf>
    <xf numFmtId="1" fontId="0" fillId="0" borderId="0" xfId="0" applyNumberFormat="1"/>
    <xf numFmtId="164" fontId="10" fillId="0" borderId="4" xfId="4" applyNumberFormat="1" applyFont="1" applyFill="1" applyBorder="1" applyAlignment="1">
      <alignment horizontal="center"/>
    </xf>
    <xf numFmtId="164" fontId="0" fillId="0" borderId="38" xfId="4" applyNumberFormat="1" applyFont="1" applyFill="1" applyBorder="1" applyAlignment="1">
      <alignment horizontal="center" vertical="center"/>
    </xf>
    <xf numFmtId="0" fontId="10" fillId="0" borderId="53" xfId="0" applyFont="1" applyBorder="1" applyAlignment="1">
      <alignment horizontal="left" vertical="center" wrapText="1"/>
    </xf>
    <xf numFmtId="0" fontId="10" fillId="0" borderId="15" xfId="0" applyFont="1" applyBorder="1" applyAlignment="1">
      <alignment horizontal="left" vertical="center" wrapText="1"/>
    </xf>
    <xf numFmtId="164" fontId="0" fillId="0" borderId="45" xfId="4" applyNumberFormat="1" applyFont="1" applyFill="1" applyBorder="1" applyAlignment="1">
      <alignment horizontal="center" vertical="center"/>
    </xf>
    <xf numFmtId="164" fontId="0" fillId="0" borderId="54" xfId="4" applyNumberFormat="1" applyFont="1" applyFill="1" applyBorder="1" applyAlignment="1">
      <alignment horizontal="center" vertical="center"/>
    </xf>
    <xf numFmtId="0" fontId="0" fillId="0" borderId="47" xfId="0" applyBorder="1" applyAlignment="1">
      <alignment horizontal="center" vertical="center"/>
    </xf>
    <xf numFmtId="164" fontId="3" fillId="4" borderId="14" xfId="4" applyNumberFormat="1" applyFont="1" applyFill="1" applyBorder="1" applyAlignment="1">
      <alignment horizont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48" xfId="0" applyBorder="1" applyAlignment="1">
      <alignment horizontal="center" vertical="center"/>
    </xf>
    <xf numFmtId="0" fontId="0" fillId="0" borderId="30" xfId="0" applyBorder="1" applyAlignment="1">
      <alignment horizontal="center"/>
    </xf>
    <xf numFmtId="0" fontId="0" fillId="0" borderId="31" xfId="0" applyBorder="1" applyAlignment="1">
      <alignment horizontal="center"/>
    </xf>
    <xf numFmtId="0" fontId="3" fillId="4" borderId="3" xfId="0" applyFont="1" applyFill="1" applyBorder="1" applyAlignment="1">
      <alignment horizontal="center"/>
    </xf>
    <xf numFmtId="0" fontId="3" fillId="4" borderId="44" xfId="0" applyFont="1" applyFill="1" applyBorder="1" applyAlignment="1">
      <alignment horizontal="center"/>
    </xf>
    <xf numFmtId="0" fontId="3" fillId="4" borderId="7" xfId="0" applyFont="1" applyFill="1" applyBorder="1" applyAlignment="1">
      <alignment horizontal="center"/>
    </xf>
    <xf numFmtId="0" fontId="3" fillId="4" borderId="14" xfId="0" applyFont="1" applyFill="1" applyBorder="1" applyAlignment="1">
      <alignment horizontal="center"/>
    </xf>
    <xf numFmtId="166" fontId="3" fillId="6" borderId="34" xfId="1" applyNumberFormat="1" applyFont="1" applyFill="1" applyBorder="1" applyAlignment="1">
      <alignment horizontal="center"/>
    </xf>
    <xf numFmtId="165" fontId="3" fillId="4" borderId="45" xfId="4" applyNumberFormat="1" applyFont="1" applyFill="1" applyBorder="1" applyAlignment="1">
      <alignment horizontal="center"/>
    </xf>
    <xf numFmtId="0" fontId="0" fillId="0" borderId="41" xfId="0" applyBorder="1" applyAlignment="1">
      <alignment horizontal="left" vertical="center" wrapText="1"/>
    </xf>
    <xf numFmtId="0" fontId="15" fillId="0" borderId="0" xfId="7" applyFill="1"/>
    <xf numFmtId="0" fontId="3" fillId="4" borderId="35" xfId="4" applyNumberFormat="1" applyFont="1" applyFill="1" applyBorder="1" applyAlignment="1">
      <alignment horizontal="center"/>
    </xf>
    <xf numFmtId="165" fontId="3" fillId="4" borderId="55" xfId="0" applyNumberFormat="1" applyFont="1" applyFill="1" applyBorder="1" applyAlignment="1">
      <alignment horizontal="center"/>
    </xf>
    <xf numFmtId="167" fontId="0" fillId="0" borderId="5" xfId="4" applyNumberFormat="1" applyFont="1" applyFill="1" applyBorder="1" applyAlignment="1">
      <alignment horizontal="center"/>
    </xf>
    <xf numFmtId="167" fontId="0" fillId="0" borderId="4" xfId="4" applyNumberFormat="1" applyFont="1" applyFill="1" applyBorder="1" applyAlignment="1">
      <alignment horizontal="center"/>
    </xf>
    <xf numFmtId="167" fontId="3" fillId="9" borderId="2" xfId="4" applyNumberFormat="1" applyFont="1" applyFill="1" applyBorder="1" applyAlignment="1">
      <alignment horizontal="center"/>
    </xf>
    <xf numFmtId="167" fontId="0" fillId="0" borderId="13" xfId="4" applyNumberFormat="1" applyFont="1" applyFill="1" applyBorder="1" applyAlignment="1">
      <alignment horizontal="center"/>
    </xf>
    <xf numFmtId="167" fontId="3" fillId="4" borderId="8" xfId="4" applyNumberFormat="1" applyFont="1" applyFill="1" applyBorder="1" applyAlignment="1">
      <alignment horizontal="center"/>
    </xf>
    <xf numFmtId="167" fontId="0" fillId="3" borderId="5" xfId="4" applyNumberFormat="1" applyFont="1" applyFill="1" applyBorder="1" applyAlignment="1">
      <alignment horizontal="center" vertical="center" wrapText="1"/>
    </xf>
    <xf numFmtId="167" fontId="3" fillId="4" borderId="13" xfId="4" applyNumberFormat="1" applyFont="1" applyFill="1" applyBorder="1" applyAlignment="1">
      <alignment horizontal="center"/>
    </xf>
    <xf numFmtId="167" fontId="13" fillId="0" borderId="45" xfId="4" applyNumberFormat="1" applyFont="1" applyFill="1" applyBorder="1" applyAlignment="1">
      <alignment horizontal="center"/>
    </xf>
    <xf numFmtId="167" fontId="13" fillId="0" borderId="4" xfId="4" applyNumberFormat="1" applyFont="1" applyFill="1" applyBorder="1" applyAlignment="1">
      <alignment horizontal="center"/>
    </xf>
    <xf numFmtId="167" fontId="13" fillId="0" borderId="2" xfId="4" applyNumberFormat="1" applyFont="1" applyFill="1" applyBorder="1" applyAlignment="1">
      <alignment horizontal="center"/>
    </xf>
    <xf numFmtId="167" fontId="0" fillId="3" borderId="27" xfId="4" applyNumberFormat="1" applyFont="1" applyFill="1" applyBorder="1" applyAlignment="1">
      <alignment horizontal="center" vertical="center" wrapText="1"/>
    </xf>
    <xf numFmtId="167" fontId="3" fillId="4" borderId="2" xfId="4" applyNumberFormat="1" applyFont="1" applyFill="1" applyBorder="1" applyAlignment="1">
      <alignment horizontal="center"/>
    </xf>
    <xf numFmtId="165" fontId="0" fillId="0" borderId="46" xfId="4" applyNumberFormat="1" applyFont="1" applyFill="1" applyBorder="1" applyAlignment="1">
      <alignment horizontal="center" vertical="center"/>
    </xf>
    <xf numFmtId="165" fontId="0" fillId="0" borderId="42" xfId="2" applyNumberFormat="1" applyFont="1" applyFill="1" applyBorder="1" applyAlignment="1">
      <alignment horizontal="center" vertical="center"/>
    </xf>
    <xf numFmtId="165" fontId="3" fillId="9" borderId="13" xfId="2" applyNumberFormat="1" applyFont="1" applyFill="1" applyBorder="1" applyAlignment="1">
      <alignment horizontal="center" vertical="center"/>
    </xf>
    <xf numFmtId="165" fontId="3" fillId="4" borderId="21" xfId="0" applyNumberFormat="1" applyFont="1" applyFill="1" applyBorder="1" applyAlignment="1">
      <alignment horizontal="center"/>
    </xf>
    <xf numFmtId="165" fontId="0" fillId="3" borderId="30" xfId="0" applyNumberFormat="1" applyFill="1" applyBorder="1" applyAlignment="1">
      <alignment horizontal="center" vertical="center" wrapText="1"/>
    </xf>
    <xf numFmtId="165" fontId="0" fillId="3" borderId="45" xfId="0" applyNumberFormat="1" applyFill="1" applyBorder="1" applyAlignment="1">
      <alignment horizontal="center" vertical="center" wrapText="1"/>
    </xf>
    <xf numFmtId="1" fontId="0" fillId="0" borderId="32" xfId="0" applyNumberFormat="1" applyBorder="1" applyAlignment="1">
      <alignment horizontal="center" vertical="center"/>
    </xf>
    <xf numFmtId="165" fontId="0" fillId="0" borderId="27" xfId="2" applyNumberFormat="1" applyFont="1" applyFill="1" applyBorder="1" applyAlignment="1">
      <alignment horizontal="center" vertical="center"/>
    </xf>
    <xf numFmtId="165" fontId="0" fillId="0" borderId="4" xfId="2" applyNumberFormat="1" applyFont="1" applyFill="1" applyBorder="1" applyAlignment="1">
      <alignment horizontal="center" vertical="center"/>
    </xf>
    <xf numFmtId="164" fontId="0" fillId="0" borderId="42" xfId="4" applyNumberFormat="1" applyFont="1" applyFill="1" applyBorder="1" applyAlignment="1">
      <alignment horizontal="center" vertical="center"/>
    </xf>
    <xf numFmtId="166" fontId="0" fillId="0" borderId="11" xfId="1" applyNumberFormat="1" applyFont="1" applyFill="1" applyBorder="1" applyAlignment="1">
      <alignment horizontal="center" vertical="center"/>
    </xf>
    <xf numFmtId="166" fontId="0" fillId="0" borderId="56" xfId="1" applyNumberFormat="1" applyFont="1" applyFill="1" applyBorder="1" applyAlignment="1">
      <alignment horizontal="center" vertical="center"/>
    </xf>
    <xf numFmtId="166" fontId="0" fillId="0" borderId="4" xfId="1" applyNumberFormat="1" applyFont="1" applyFill="1" applyBorder="1" applyAlignment="1">
      <alignment horizontal="center" vertical="center"/>
    </xf>
    <xf numFmtId="165" fontId="0" fillId="0" borderId="11" xfId="2" applyNumberFormat="1" applyFont="1" applyFill="1" applyBorder="1" applyAlignment="1">
      <alignment horizontal="center" vertical="center"/>
    </xf>
    <xf numFmtId="164" fontId="0" fillId="0" borderId="30" xfId="4" applyNumberFormat="1" applyFont="1" applyFill="1" applyBorder="1" applyAlignment="1">
      <alignment horizontal="center" vertical="center"/>
    </xf>
    <xf numFmtId="165" fontId="0" fillId="0" borderId="47" xfId="2" applyNumberFormat="1" applyFont="1" applyBorder="1" applyAlignment="1">
      <alignment horizontal="center" vertical="center"/>
    </xf>
    <xf numFmtId="165" fontId="0" fillId="0" borderId="32" xfId="2" applyNumberFormat="1" applyFont="1" applyBorder="1" applyAlignment="1">
      <alignment horizontal="center" vertical="center"/>
    </xf>
    <xf numFmtId="165" fontId="3" fillId="4" borderId="14" xfId="2" applyNumberFormat="1" applyFont="1" applyFill="1" applyBorder="1" applyAlignment="1">
      <alignment horizontal="center"/>
    </xf>
    <xf numFmtId="165" fontId="0" fillId="3" borderId="28" xfId="2" applyNumberFormat="1" applyFont="1" applyFill="1" applyBorder="1" applyAlignment="1">
      <alignment vertical="center" wrapText="1"/>
    </xf>
    <xf numFmtId="165" fontId="0" fillId="3" borderId="29" xfId="2" applyNumberFormat="1" applyFont="1" applyFill="1" applyBorder="1" applyAlignment="1">
      <alignment vertical="center" wrapText="1"/>
    </xf>
    <xf numFmtId="165" fontId="0" fillId="0" borderId="1" xfId="2" applyNumberFormat="1" applyFont="1" applyBorder="1" applyAlignment="1">
      <alignment horizontal="center" vertical="center"/>
    </xf>
    <xf numFmtId="165" fontId="0" fillId="0" borderId="6" xfId="2" applyNumberFormat="1" applyFont="1" applyBorder="1" applyAlignment="1">
      <alignment horizontal="center" vertical="center"/>
    </xf>
    <xf numFmtId="165" fontId="0" fillId="0" borderId="30" xfId="2" applyNumberFormat="1" applyFont="1" applyBorder="1" applyAlignment="1">
      <alignment horizontal="center"/>
    </xf>
    <xf numFmtId="165" fontId="0" fillId="0" borderId="31" xfId="2" applyNumberFormat="1" applyFont="1" applyBorder="1" applyAlignment="1">
      <alignment horizontal="center"/>
    </xf>
    <xf numFmtId="165" fontId="3" fillId="4" borderId="3" xfId="2" applyNumberFormat="1" applyFont="1" applyFill="1" applyBorder="1" applyAlignment="1">
      <alignment horizontal="center"/>
    </xf>
    <xf numFmtId="165" fontId="3" fillId="4" borderId="44" xfId="2" applyNumberFormat="1" applyFont="1" applyFill="1" applyBorder="1" applyAlignment="1">
      <alignment horizontal="center"/>
    </xf>
    <xf numFmtId="165" fontId="16" fillId="0" borderId="1" xfId="2" applyNumberFormat="1" applyFont="1" applyFill="1" applyBorder="1" applyAlignment="1">
      <alignment horizontal="center" vertical="center"/>
    </xf>
    <xf numFmtId="165" fontId="16" fillId="0" borderId="6" xfId="2" applyNumberFormat="1" applyFont="1" applyFill="1" applyBorder="1" applyAlignment="1">
      <alignment horizontal="center" vertical="center"/>
    </xf>
    <xf numFmtId="166" fontId="3" fillId="4" borderId="57" xfId="1" applyNumberFormat="1" applyFont="1" applyFill="1" applyBorder="1" applyAlignment="1">
      <alignment horizontal="center"/>
    </xf>
    <xf numFmtId="164" fontId="0" fillId="3" borderId="46" xfId="4" applyNumberFormat="1" applyFont="1" applyFill="1" applyBorder="1" applyAlignment="1">
      <alignment horizontal="center" vertical="center" wrapText="1"/>
    </xf>
    <xf numFmtId="164" fontId="0" fillId="3" borderId="42" xfId="4" applyNumberFormat="1" applyFont="1" applyFill="1" applyBorder="1" applyAlignment="1">
      <alignment horizontal="center" vertical="center" wrapText="1"/>
    </xf>
    <xf numFmtId="166" fontId="0" fillId="3" borderId="42" xfId="1" applyNumberFormat="1" applyFont="1" applyFill="1" applyBorder="1" applyAlignment="1">
      <alignment horizontal="center" vertical="center" wrapText="1"/>
    </xf>
    <xf numFmtId="167" fontId="0" fillId="3" borderId="42" xfId="4" applyNumberFormat="1" applyFont="1" applyFill="1" applyBorder="1" applyAlignment="1">
      <alignment horizontal="center" vertical="center" wrapText="1"/>
    </xf>
    <xf numFmtId="164" fontId="0" fillId="0" borderId="1" xfId="4" applyNumberFormat="1" applyFont="1" applyBorder="1" applyAlignment="1">
      <alignment horizontal="center"/>
    </xf>
    <xf numFmtId="164" fontId="0" fillId="0" borderId="5" xfId="4" applyNumberFormat="1" applyFont="1" applyBorder="1" applyAlignment="1">
      <alignment horizontal="center"/>
    </xf>
    <xf numFmtId="165" fontId="3" fillId="10" borderId="45" xfId="4" applyNumberFormat="1" applyFont="1" applyFill="1" applyBorder="1" applyAlignment="1">
      <alignment horizontal="center"/>
    </xf>
    <xf numFmtId="44" fontId="2" fillId="0" borderId="0" xfId="0" applyNumberFormat="1" applyFont="1"/>
    <xf numFmtId="168" fontId="2" fillId="0" borderId="0" xfId="1" applyNumberFormat="1" applyFont="1"/>
    <xf numFmtId="0" fontId="6" fillId="5" borderId="54" xfId="0" applyFont="1" applyFill="1" applyBorder="1" applyAlignment="1">
      <alignment horizontal="center" vertical="center" wrapText="1"/>
    </xf>
    <xf numFmtId="0" fontId="0" fillId="11" borderId="48" xfId="0" applyFill="1" applyBorder="1" applyAlignment="1" applyProtection="1">
      <alignment horizontal="center" vertical="center"/>
      <protection hidden="1"/>
    </xf>
    <xf numFmtId="0" fontId="0" fillId="12" borderId="4" xfId="0" applyFill="1" applyBorder="1" applyAlignment="1" applyProtection="1">
      <alignment horizontal="center" vertical="center" wrapText="1"/>
      <protection hidden="1"/>
    </xf>
    <xf numFmtId="0" fontId="0" fillId="13" borderId="4" xfId="0" applyFill="1" applyBorder="1" applyAlignment="1" applyProtection="1">
      <alignment horizontal="center" vertical="center"/>
      <protection hidden="1"/>
    </xf>
    <xf numFmtId="0" fontId="10" fillId="13" borderId="4" xfId="0" applyFont="1" applyFill="1" applyBorder="1" applyAlignment="1" applyProtection="1">
      <alignment horizontal="center" vertical="center"/>
      <protection hidden="1"/>
    </xf>
    <xf numFmtId="0" fontId="10" fillId="13" borderId="13" xfId="0" applyFont="1" applyFill="1" applyBorder="1" applyAlignment="1" applyProtection="1">
      <alignment horizontal="center" vertical="center"/>
      <protection hidden="1"/>
    </xf>
    <xf numFmtId="0" fontId="0" fillId="14" borderId="4" xfId="0" applyFill="1" applyBorder="1" applyAlignment="1" applyProtection="1">
      <alignment horizontal="center" vertical="center" wrapText="1"/>
      <protection hidden="1"/>
    </xf>
    <xf numFmtId="44" fontId="0" fillId="15" borderId="4" xfId="0" applyNumberFormat="1" applyFill="1" applyBorder="1" applyAlignment="1" applyProtection="1">
      <alignment horizontal="center" vertical="center" wrapText="1"/>
      <protection hidden="1"/>
    </xf>
    <xf numFmtId="0" fontId="10" fillId="16" borderId="4" xfId="0" applyFont="1" applyFill="1" applyBorder="1" applyAlignment="1" applyProtection="1">
      <alignment horizontal="center" vertical="center" wrapText="1"/>
      <protection hidden="1"/>
    </xf>
    <xf numFmtId="0" fontId="0" fillId="16" borderId="4" xfId="0" applyFill="1" applyBorder="1" applyAlignment="1" applyProtection="1">
      <alignment horizontal="center" vertical="center" wrapText="1"/>
      <protection hidden="1"/>
    </xf>
    <xf numFmtId="0" fontId="0" fillId="0" borderId="4" xfId="0" applyBorder="1" applyProtection="1">
      <protection hidden="1"/>
    </xf>
    <xf numFmtId="0" fontId="0" fillId="0" borderId="58" xfId="0" applyBorder="1" applyProtection="1">
      <protection hidden="1"/>
    </xf>
    <xf numFmtId="0" fontId="0" fillId="0" borderId="4" xfId="0" applyBorder="1" applyAlignment="1">
      <alignment horizontal="left" vertical="center" wrapText="1"/>
    </xf>
    <xf numFmtId="0" fontId="0" fillId="0" borderId="48" xfId="0" applyBorder="1" applyProtection="1">
      <protection hidden="1"/>
    </xf>
    <xf numFmtId="44" fontId="0" fillId="0" borderId="4" xfId="2" applyFont="1" applyBorder="1" applyProtection="1">
      <protection hidden="1"/>
    </xf>
    <xf numFmtId="44" fontId="0" fillId="0" borderId="4" xfId="2" applyFont="1" applyBorder="1" applyProtection="1">
      <protection locked="0"/>
    </xf>
    <xf numFmtId="169" fontId="0" fillId="0" borderId="4" xfId="0" applyNumberFormat="1" applyBorder="1"/>
    <xf numFmtId="0" fontId="10" fillId="0" borderId="4" xfId="0" applyFont="1" applyBorder="1"/>
    <xf numFmtId="3" fontId="0" fillId="0" borderId="4" xfId="0" applyNumberFormat="1" applyBorder="1" applyProtection="1">
      <protection hidden="1"/>
    </xf>
    <xf numFmtId="164" fontId="13" fillId="0" borderId="1" xfId="4" applyNumberFormat="1" applyFont="1" applyFill="1" applyBorder="1" applyAlignment="1">
      <alignment horizontal="center"/>
    </xf>
    <xf numFmtId="164" fontId="13" fillId="0" borderId="5" xfId="4" applyNumberFormat="1" applyFont="1" applyFill="1" applyBorder="1" applyAlignment="1">
      <alignment horizontal="center"/>
    </xf>
    <xf numFmtId="166" fontId="13" fillId="0" borderId="23" xfId="1" applyNumberFormat="1" applyFont="1" applyFill="1" applyBorder="1" applyAlignment="1">
      <alignment horizontal="center"/>
    </xf>
    <xf numFmtId="165" fontId="13" fillId="0" borderId="11" xfId="0" applyNumberFormat="1" applyFont="1" applyBorder="1" applyAlignment="1">
      <alignment horizontal="center"/>
    </xf>
    <xf numFmtId="165" fontId="13" fillId="0" borderId="27" xfId="0" applyNumberFormat="1" applyFont="1" applyBorder="1" applyAlignment="1">
      <alignment horizontal="center"/>
    </xf>
    <xf numFmtId="165" fontId="13" fillId="0" borderId="40" xfId="0" applyNumberFormat="1" applyFont="1" applyBorder="1" applyAlignment="1">
      <alignment horizontal="center"/>
    </xf>
    <xf numFmtId="166" fontId="13" fillId="0" borderId="11" xfId="1" applyNumberFormat="1" applyFont="1" applyFill="1" applyBorder="1" applyAlignment="1">
      <alignment horizontal="center"/>
    </xf>
    <xf numFmtId="164" fontId="13" fillId="0" borderId="9" xfId="4" applyNumberFormat="1" applyFont="1" applyFill="1" applyBorder="1" applyAlignment="1">
      <alignment horizontal="center"/>
    </xf>
    <xf numFmtId="166" fontId="13" fillId="0" borderId="9" xfId="1" applyNumberFormat="1" applyFont="1" applyFill="1" applyBorder="1" applyAlignment="1">
      <alignment horizontal="center"/>
    </xf>
    <xf numFmtId="164" fontId="17" fillId="0" borderId="9" xfId="4" applyNumberFormat="1" applyFont="1" applyFill="1" applyBorder="1" applyAlignment="1">
      <alignment horizontal="center"/>
    </xf>
    <xf numFmtId="167" fontId="13" fillId="0" borderId="9" xfId="4" applyNumberFormat="1" applyFont="1" applyFill="1" applyBorder="1" applyAlignment="1">
      <alignment horizontal="center"/>
    </xf>
    <xf numFmtId="164" fontId="13" fillId="0" borderId="46" xfId="4" applyNumberFormat="1" applyFont="1" applyFill="1" applyBorder="1" applyAlignment="1">
      <alignment horizontal="center"/>
    </xf>
    <xf numFmtId="166" fontId="13" fillId="0" borderId="59" xfId="1" applyNumberFormat="1" applyFont="1" applyFill="1" applyBorder="1" applyAlignment="1">
      <alignment horizontal="center"/>
    </xf>
    <xf numFmtId="165" fontId="13" fillId="0" borderId="56" xfId="0" applyNumberFormat="1" applyFont="1" applyBorder="1" applyAlignment="1">
      <alignment horizontal="center"/>
    </xf>
    <xf numFmtId="165" fontId="13" fillId="0" borderId="4" xfId="0" applyNumberFormat="1" applyFont="1" applyBorder="1" applyAlignment="1">
      <alignment horizontal="center"/>
    </xf>
    <xf numFmtId="165" fontId="13" fillId="0" borderId="48" xfId="0" applyNumberFormat="1" applyFont="1" applyBorder="1" applyAlignment="1">
      <alignment horizontal="center"/>
    </xf>
    <xf numFmtId="166" fontId="13" fillId="0" borderId="56" xfId="1" applyNumberFormat="1" applyFont="1" applyFill="1" applyBorder="1" applyAlignment="1">
      <alignment horizontal="center"/>
    </xf>
    <xf numFmtId="164" fontId="13" fillId="0" borderId="60" xfId="4" applyNumberFormat="1" applyFont="1" applyFill="1" applyBorder="1" applyAlignment="1">
      <alignment horizontal="center"/>
    </xf>
    <xf numFmtId="166" fontId="13" fillId="0" borderId="60" xfId="1" applyNumberFormat="1" applyFont="1" applyFill="1" applyBorder="1" applyAlignment="1">
      <alignment horizontal="center"/>
    </xf>
    <xf numFmtId="164" fontId="17" fillId="0" borderId="60" xfId="4" applyNumberFormat="1" applyFont="1" applyFill="1" applyBorder="1" applyAlignment="1">
      <alignment horizontal="center"/>
    </xf>
    <xf numFmtId="167" fontId="17" fillId="0" borderId="60" xfId="4" applyNumberFormat="1" applyFont="1" applyFill="1" applyBorder="1" applyAlignment="1">
      <alignment horizontal="center"/>
    </xf>
    <xf numFmtId="165" fontId="13" fillId="0" borderId="61" xfId="0" applyNumberFormat="1" applyFont="1" applyBorder="1" applyAlignment="1">
      <alignment horizontal="center"/>
    </xf>
    <xf numFmtId="165" fontId="13" fillId="0" borderId="42" xfId="0" applyNumberFormat="1" applyFont="1" applyBorder="1" applyAlignment="1">
      <alignment horizontal="center"/>
    </xf>
    <xf numFmtId="165" fontId="13" fillId="0" borderId="60" xfId="0" applyNumberFormat="1" applyFont="1" applyBorder="1" applyAlignment="1">
      <alignment horizontal="center"/>
    </xf>
    <xf numFmtId="166" fontId="13" fillId="0" borderId="61" xfId="1" applyNumberFormat="1" applyFont="1" applyFill="1" applyBorder="1" applyAlignment="1">
      <alignment horizontal="center"/>
    </xf>
    <xf numFmtId="164" fontId="13" fillId="0" borderId="7" xfId="4" applyNumberFormat="1" applyFont="1" applyFill="1" applyBorder="1" applyAlignment="1">
      <alignment horizontal="center"/>
    </xf>
    <xf numFmtId="164" fontId="13" fillId="0" borderId="8" xfId="4" applyNumberFormat="1" applyFont="1" applyFill="1" applyBorder="1" applyAlignment="1">
      <alignment horizontal="center"/>
    </xf>
    <xf numFmtId="166" fontId="13" fillId="0" borderId="62" xfId="1" applyNumberFormat="1" applyFont="1" applyFill="1" applyBorder="1" applyAlignment="1">
      <alignment horizontal="center"/>
    </xf>
    <xf numFmtId="165" fontId="13" fillId="0" borderId="0" xfId="0" applyNumberFormat="1" applyFont="1" applyAlignment="1">
      <alignment horizontal="center"/>
    </xf>
    <xf numFmtId="165" fontId="13" fillId="0" borderId="63" xfId="0" applyNumberFormat="1" applyFont="1" applyBorder="1" applyAlignment="1">
      <alignment horizontal="center"/>
    </xf>
    <xf numFmtId="165" fontId="13" fillId="0" borderId="64" xfId="0" applyNumberFormat="1" applyFont="1" applyBorder="1" applyAlignment="1">
      <alignment horizontal="center"/>
    </xf>
    <xf numFmtId="166" fontId="13" fillId="0" borderId="0" xfId="1" applyNumberFormat="1" applyFont="1" applyFill="1" applyAlignment="1">
      <alignment horizontal="center"/>
    </xf>
    <xf numFmtId="164" fontId="13" fillId="0" borderId="65" xfId="4" applyNumberFormat="1" applyFont="1" applyFill="1" applyBorder="1" applyAlignment="1">
      <alignment horizontal="center"/>
    </xf>
    <xf numFmtId="164" fontId="13" fillId="0" borderId="64" xfId="4" applyNumberFormat="1" applyFont="1" applyFill="1" applyBorder="1" applyAlignment="1">
      <alignment horizontal="center"/>
    </xf>
    <xf numFmtId="164" fontId="13" fillId="0" borderId="63" xfId="4" applyNumberFormat="1" applyFont="1" applyFill="1" applyBorder="1" applyAlignment="1">
      <alignment horizontal="center"/>
    </xf>
    <xf numFmtId="166" fontId="13" fillId="0" borderId="64" xfId="1" applyNumberFormat="1" applyFont="1" applyFill="1" applyBorder="1" applyAlignment="1">
      <alignment horizontal="center"/>
    </xf>
    <xf numFmtId="164" fontId="17" fillId="0" borderId="64" xfId="4" applyNumberFormat="1" applyFont="1" applyFill="1" applyBorder="1" applyAlignment="1">
      <alignment horizontal="center"/>
    </xf>
    <xf numFmtId="167" fontId="13" fillId="0" borderId="64" xfId="4" applyNumberFormat="1" applyFont="1" applyFill="1" applyBorder="1" applyAlignment="1">
      <alignment horizontal="center"/>
    </xf>
    <xf numFmtId="164" fontId="3" fillId="9" borderId="7" xfId="4" applyNumberFormat="1" applyFont="1" applyFill="1" applyBorder="1" applyAlignment="1">
      <alignment horizontal="center" vertical="center"/>
    </xf>
    <xf numFmtId="164" fontId="3" fillId="9" borderId="8" xfId="4" applyNumberFormat="1" applyFont="1" applyFill="1" applyBorder="1" applyAlignment="1">
      <alignment horizontal="center" vertical="center"/>
    </xf>
    <xf numFmtId="166" fontId="3" fillId="9" borderId="34" xfId="1" applyNumberFormat="1" applyFont="1" applyFill="1" applyBorder="1" applyAlignment="1">
      <alignment horizontal="center" vertical="center"/>
    </xf>
    <xf numFmtId="165" fontId="3" fillId="9" borderId="30" xfId="4" applyNumberFormat="1" applyFont="1" applyFill="1" applyBorder="1" applyAlignment="1">
      <alignment horizontal="center" vertical="center"/>
    </xf>
    <xf numFmtId="165" fontId="3" fillId="9" borderId="45" xfId="2" applyNumberFormat="1" applyFont="1" applyFill="1" applyBorder="1" applyAlignment="1">
      <alignment horizontal="center" vertical="center"/>
    </xf>
    <xf numFmtId="166" fontId="3" fillId="9" borderId="66" xfId="1" applyNumberFormat="1" applyFont="1" applyFill="1" applyBorder="1" applyAlignment="1">
      <alignment horizontal="center" vertical="center"/>
    </xf>
    <xf numFmtId="164" fontId="3" fillId="9" borderId="30" xfId="4" applyNumberFormat="1" applyFont="1" applyFill="1" applyBorder="1" applyAlignment="1">
      <alignment horizontal="center" vertical="center"/>
    </xf>
    <xf numFmtId="164" fontId="3" fillId="9" borderId="45" xfId="4" applyNumberFormat="1" applyFont="1" applyFill="1" applyBorder="1" applyAlignment="1">
      <alignment horizontal="center" vertical="center"/>
    </xf>
    <xf numFmtId="164" fontId="3" fillId="9" borderId="45" xfId="4" applyNumberFormat="1" applyFont="1" applyFill="1" applyBorder="1" applyAlignment="1">
      <alignment horizontal="center"/>
    </xf>
    <xf numFmtId="166" fontId="3" fillId="9" borderId="45" xfId="1" applyNumberFormat="1" applyFont="1" applyFill="1" applyBorder="1" applyAlignment="1">
      <alignment horizontal="center"/>
    </xf>
    <xf numFmtId="167" fontId="3" fillId="9" borderId="45" xfId="4" applyNumberFormat="1" applyFont="1" applyFill="1" applyBorder="1" applyAlignment="1">
      <alignment horizontal="center"/>
    </xf>
    <xf numFmtId="164" fontId="0" fillId="0" borderId="20" xfId="4" applyNumberFormat="1" applyFont="1" applyFill="1" applyBorder="1" applyAlignment="1">
      <alignment horizontal="center" vertical="center"/>
    </xf>
    <xf numFmtId="164" fontId="0" fillId="0" borderId="27" xfId="4" applyNumberFormat="1" applyFont="1" applyFill="1" applyBorder="1" applyAlignment="1">
      <alignment horizontal="center" vertical="center"/>
    </xf>
    <xf numFmtId="164" fontId="17" fillId="0" borderId="47" xfId="4" applyNumberFormat="1" applyFont="1" applyFill="1" applyBorder="1" applyAlignment="1">
      <alignment horizontal="center"/>
    </xf>
    <xf numFmtId="164" fontId="17" fillId="0" borderId="48" xfId="4" applyNumberFormat="1" applyFont="1" applyFill="1" applyBorder="1" applyAlignment="1">
      <alignment horizontal="center"/>
    </xf>
    <xf numFmtId="166" fontId="10" fillId="0" borderId="32" xfId="1" applyNumberFormat="1" applyFont="1" applyFill="1" applyBorder="1" applyAlignment="1">
      <alignment horizontal="center" vertical="center"/>
    </xf>
    <xf numFmtId="165" fontId="10" fillId="0" borderId="56" xfId="2" applyNumberFormat="1" applyFont="1" applyFill="1" applyBorder="1" applyAlignment="1">
      <alignment horizontal="center" vertical="center"/>
    </xf>
    <xf numFmtId="165" fontId="10" fillId="0" borderId="4" xfId="2" applyNumberFormat="1" applyFont="1" applyFill="1" applyBorder="1" applyAlignment="1">
      <alignment horizontal="center" vertical="center"/>
    </xf>
    <xf numFmtId="164" fontId="10" fillId="0" borderId="67" xfId="4" applyNumberFormat="1" applyFont="1" applyFill="1" applyBorder="1" applyAlignment="1">
      <alignment horizontal="center" vertical="center"/>
    </xf>
    <xf numFmtId="164" fontId="10" fillId="0" borderId="13" xfId="4" applyNumberFormat="1" applyFont="1" applyFill="1" applyBorder="1" applyAlignment="1">
      <alignment horizontal="center" vertical="center"/>
    </xf>
    <xf numFmtId="166" fontId="10" fillId="0" borderId="68" xfId="1" applyNumberFormat="1" applyFont="1" applyFill="1" applyBorder="1" applyAlignment="1">
      <alignment horizontal="center" vertical="center"/>
    </xf>
    <xf numFmtId="165" fontId="10" fillId="0" borderId="26" xfId="2" applyNumberFormat="1" applyFont="1" applyFill="1" applyBorder="1" applyAlignment="1">
      <alignment horizontal="center" vertical="center"/>
    </xf>
    <xf numFmtId="165" fontId="10" fillId="0" borderId="13" xfId="2" applyNumberFormat="1" applyFont="1" applyFill="1" applyBorder="1" applyAlignment="1">
      <alignment horizontal="center" vertical="center"/>
    </xf>
    <xf numFmtId="166" fontId="0" fillId="0" borderId="36" xfId="1" applyNumberFormat="1" applyFont="1" applyFill="1" applyBorder="1" applyAlignment="1">
      <alignment horizontal="center" vertical="center"/>
    </xf>
    <xf numFmtId="164" fontId="0" fillId="0" borderId="26" xfId="4" applyNumberFormat="1" applyFont="1" applyFill="1" applyBorder="1" applyAlignment="1">
      <alignment horizontal="center" vertical="center"/>
    </xf>
    <xf numFmtId="164" fontId="0" fillId="0" borderId="13" xfId="4" applyNumberFormat="1" applyFont="1" applyFill="1" applyBorder="1" applyAlignment="1">
      <alignment horizontal="center" vertical="center"/>
    </xf>
    <xf numFmtId="164" fontId="10" fillId="0" borderId="30" xfId="4" applyNumberFormat="1" applyFont="1" applyFill="1" applyBorder="1" applyAlignment="1">
      <alignment horizontal="center" vertical="center"/>
    </xf>
    <xf numFmtId="164" fontId="10" fillId="0" borderId="45" xfId="4" applyNumberFormat="1" applyFont="1" applyFill="1" applyBorder="1" applyAlignment="1">
      <alignment horizontal="center" vertical="center"/>
    </xf>
    <xf numFmtId="166" fontId="10" fillId="0" borderId="31" xfId="1" applyNumberFormat="1" applyFont="1" applyFill="1" applyBorder="1" applyAlignment="1">
      <alignment horizontal="center" vertical="center"/>
    </xf>
    <xf numFmtId="165" fontId="10" fillId="0" borderId="19" xfId="2" applyNumberFormat="1" applyFont="1" applyFill="1" applyBorder="1" applyAlignment="1">
      <alignment horizontal="center" vertical="center"/>
    </xf>
    <xf numFmtId="165" fontId="10" fillId="0" borderId="45" xfId="2" applyNumberFormat="1" applyFont="1" applyFill="1" applyBorder="1" applyAlignment="1">
      <alignment horizontal="center" vertical="center"/>
    </xf>
    <xf numFmtId="166" fontId="0" fillId="0" borderId="66" xfId="1" applyNumberFormat="1" applyFont="1" applyFill="1" applyBorder="1" applyAlignment="1">
      <alignment horizontal="center" vertical="center"/>
    </xf>
    <xf numFmtId="164" fontId="16" fillId="0" borderId="19" xfId="4" applyNumberFormat="1" applyFont="1" applyFill="1" applyBorder="1" applyAlignment="1">
      <alignment horizontal="center" vertical="center"/>
    </xf>
    <xf numFmtId="167" fontId="16" fillId="0" borderId="45" xfId="4" applyNumberFormat="1" applyFont="1" applyFill="1" applyBorder="1" applyAlignment="1">
      <alignment horizontal="center"/>
    </xf>
    <xf numFmtId="166" fontId="3" fillId="4" borderId="34" xfId="1" applyNumberFormat="1" applyFont="1" applyFill="1" applyBorder="1" applyAlignment="1">
      <alignment horizontal="center"/>
    </xf>
    <xf numFmtId="166" fontId="0" fillId="3" borderId="61" xfId="1" applyNumberFormat="1" applyFont="1" applyFill="1" applyBorder="1" applyAlignment="1">
      <alignment horizontal="center" vertical="center" wrapText="1"/>
    </xf>
    <xf numFmtId="164" fontId="0" fillId="3" borderId="23" xfId="4" applyNumberFormat="1" applyFont="1" applyFill="1" applyBorder="1" applyAlignment="1">
      <alignment horizontal="center" vertical="center" wrapText="1"/>
    </xf>
    <xf numFmtId="166" fontId="3" fillId="4" borderId="36" xfId="1" applyNumberFormat="1" applyFont="1" applyFill="1" applyBorder="1" applyAlignment="1">
      <alignment horizontal="center"/>
    </xf>
    <xf numFmtId="164" fontId="3" fillId="4" borderId="43" xfId="4" applyNumberFormat="1" applyFont="1" applyFill="1" applyBorder="1" applyAlignment="1">
      <alignment horizontal="center"/>
    </xf>
    <xf numFmtId="166" fontId="0" fillId="0" borderId="31" xfId="1" applyNumberFormat="1" applyFont="1" applyFill="1" applyBorder="1" applyAlignment="1">
      <alignment horizontal="center" vertical="center"/>
    </xf>
    <xf numFmtId="165" fontId="0" fillId="0" borderId="30" xfId="4" applyNumberFormat="1" applyFont="1" applyFill="1" applyBorder="1" applyAlignment="1">
      <alignment horizontal="center" vertical="center"/>
    </xf>
    <xf numFmtId="165" fontId="0" fillId="0" borderId="45" xfId="2" applyNumberFormat="1" applyFont="1" applyFill="1" applyBorder="1" applyAlignment="1">
      <alignment horizontal="center" vertical="center"/>
    </xf>
    <xf numFmtId="166" fontId="0" fillId="0" borderId="33" xfId="1" applyNumberFormat="1" applyFont="1" applyFill="1" applyBorder="1" applyAlignment="1">
      <alignment horizontal="center" vertical="center"/>
    </xf>
    <xf numFmtId="164" fontId="16" fillId="0" borderId="46" xfId="4" applyNumberFormat="1" applyFont="1" applyFill="1" applyBorder="1" applyAlignment="1">
      <alignment horizontal="center" vertical="center"/>
    </xf>
    <xf numFmtId="164" fontId="16" fillId="0" borderId="42" xfId="4" applyNumberFormat="1" applyFont="1" applyFill="1" applyBorder="1" applyAlignment="1">
      <alignment horizontal="center" vertical="center"/>
    </xf>
    <xf numFmtId="166" fontId="0" fillId="0" borderId="69" xfId="1" applyNumberFormat="1" applyFont="1" applyFill="1" applyBorder="1" applyAlignment="1">
      <alignment horizontal="center" vertical="center"/>
    </xf>
    <xf numFmtId="164" fontId="16" fillId="0" borderId="42" xfId="4" applyNumberFormat="1" applyFont="1" applyFill="1" applyBorder="1" applyAlignment="1">
      <alignment horizontal="center"/>
    </xf>
    <xf numFmtId="167" fontId="16" fillId="0" borderId="42" xfId="4" applyNumberFormat="1" applyFont="1" applyFill="1" applyBorder="1" applyAlignment="1">
      <alignment horizontal="center"/>
    </xf>
    <xf numFmtId="166" fontId="0" fillId="0" borderId="58" xfId="1" applyNumberFormat="1" applyFont="1" applyFill="1" applyBorder="1" applyAlignment="1">
      <alignment horizontal="center" vertical="center"/>
    </xf>
    <xf numFmtId="165" fontId="0" fillId="0" borderId="47" xfId="4" applyNumberFormat="1" applyFont="1" applyFill="1" applyBorder="1" applyAlignment="1">
      <alignment horizontal="center" vertical="center"/>
    </xf>
    <xf numFmtId="164" fontId="0" fillId="0" borderId="3" xfId="4" applyNumberFormat="1" applyFont="1" applyFill="1" applyBorder="1" applyAlignment="1">
      <alignment horizontal="center" vertical="center"/>
    </xf>
    <xf numFmtId="164" fontId="0" fillId="0" borderId="2" xfId="4" applyNumberFormat="1" applyFont="1" applyFill="1" applyBorder="1" applyAlignment="1">
      <alignment horizontal="center" vertical="center"/>
    </xf>
    <xf numFmtId="166" fontId="0" fillId="0" borderId="57" xfId="1" applyNumberFormat="1" applyFont="1" applyFill="1" applyBorder="1" applyAlignment="1">
      <alignment horizontal="center" vertical="center"/>
    </xf>
    <xf numFmtId="165" fontId="0" fillId="0" borderId="3" xfId="4" applyNumberFormat="1" applyFont="1" applyFill="1" applyBorder="1" applyAlignment="1">
      <alignment horizontal="center" vertical="center"/>
    </xf>
    <xf numFmtId="165" fontId="0" fillId="0" borderId="2" xfId="2" applyNumberFormat="1" applyFont="1" applyFill="1" applyBorder="1" applyAlignment="1">
      <alignment horizontal="center" vertical="center"/>
    </xf>
    <xf numFmtId="166" fontId="0" fillId="3" borderId="35" xfId="1" applyNumberFormat="1" applyFont="1" applyFill="1" applyBorder="1" applyAlignment="1">
      <alignment horizontal="center" vertical="center" wrapText="1"/>
    </xf>
    <xf numFmtId="166" fontId="0" fillId="0" borderId="16" xfId="1" applyNumberFormat="1" applyFont="1" applyFill="1" applyBorder="1" applyAlignment="1">
      <alignment horizontal="center" vertical="center"/>
    </xf>
    <xf numFmtId="166" fontId="0" fillId="3" borderId="33" xfId="1" applyNumberFormat="1" applyFont="1" applyFill="1" applyBorder="1" applyAlignment="1">
      <alignment horizontal="center" vertical="center" wrapText="1"/>
    </xf>
    <xf numFmtId="164" fontId="3" fillId="4" borderId="66" xfId="4" applyNumberFormat="1" applyFont="1" applyFill="1" applyBorder="1" applyAlignment="1">
      <alignment horizontal="center"/>
    </xf>
    <xf numFmtId="166" fontId="3" fillId="4" borderId="45" xfId="1" applyNumberFormat="1" applyFont="1" applyFill="1" applyBorder="1" applyAlignment="1">
      <alignment horizontal="center"/>
    </xf>
    <xf numFmtId="167" fontId="3" fillId="4" borderId="45" xfId="4" applyNumberFormat="1" applyFont="1" applyFill="1" applyBorder="1" applyAlignment="1">
      <alignment horizontal="center"/>
    </xf>
    <xf numFmtId="164" fontId="3" fillId="4" borderId="50" xfId="4" applyNumberFormat="1" applyFont="1" applyFill="1" applyBorder="1" applyAlignment="1">
      <alignment horizontal="center"/>
    </xf>
    <xf numFmtId="166" fontId="0" fillId="0" borderId="6" xfId="1" applyNumberFormat="1" applyFont="1" applyBorder="1" applyAlignment="1">
      <alignment horizontal="center"/>
    </xf>
    <xf numFmtId="165" fontId="0" fillId="0" borderId="1" xfId="0" applyNumberFormat="1" applyBorder="1" applyAlignment="1">
      <alignment horizontal="center"/>
    </xf>
    <xf numFmtId="165" fontId="0" fillId="0" borderId="5" xfId="0" applyNumberFormat="1" applyBorder="1" applyAlignment="1">
      <alignment horizontal="center"/>
    </xf>
    <xf numFmtId="10" fontId="0" fillId="0" borderId="4" xfId="1" applyNumberFormat="1" applyFont="1" applyBorder="1" applyAlignment="1">
      <alignment horizontal="center" vertical="center"/>
    </xf>
    <xf numFmtId="165" fontId="0" fillId="0" borderId="4" xfId="2" applyNumberFormat="1" applyFont="1" applyBorder="1"/>
    <xf numFmtId="0" fontId="7" fillId="3" borderId="4" xfId="0" applyFont="1" applyFill="1" applyBorder="1" applyAlignment="1">
      <alignment horizontal="center" vertical="center" wrapText="1"/>
    </xf>
    <xf numFmtId="0" fontId="7" fillId="3" borderId="26" xfId="0" applyFont="1" applyFill="1" applyBorder="1" applyAlignment="1">
      <alignment horizontal="center" vertical="center" wrapText="1"/>
    </xf>
    <xf numFmtId="10" fontId="0" fillId="8" borderId="4" xfId="1" applyNumberFormat="1" applyFont="1" applyFill="1" applyBorder="1" applyAlignment="1">
      <alignment horizontal="center" vertical="center"/>
    </xf>
    <xf numFmtId="165" fontId="0" fillId="8" borderId="4" xfId="2" applyNumberFormat="1" applyFont="1" applyFill="1" applyBorder="1"/>
    <xf numFmtId="0" fontId="0" fillId="8" borderId="4" xfId="0" applyFill="1" applyBorder="1" applyAlignment="1">
      <alignment wrapText="1"/>
    </xf>
    <xf numFmtId="164" fontId="7" fillId="3" borderId="68" xfId="4" applyNumberFormat="1" applyFont="1" applyFill="1" applyBorder="1" applyAlignment="1">
      <alignment horizontal="center" vertical="center" wrapText="1"/>
    </xf>
    <xf numFmtId="0" fontId="7" fillId="3" borderId="67" xfId="0" applyFont="1" applyFill="1" applyBorder="1" applyAlignment="1">
      <alignment horizontal="center" vertical="center" wrapText="1"/>
    </xf>
    <xf numFmtId="9" fontId="0" fillId="8" borderId="4" xfId="1" applyFont="1" applyFill="1" applyBorder="1"/>
    <xf numFmtId="164" fontId="0" fillId="8" borderId="4" xfId="4" applyNumberFormat="1" applyFont="1" applyFill="1" applyBorder="1"/>
    <xf numFmtId="9" fontId="0" fillId="0" borderId="4" xfId="1" applyFont="1" applyBorder="1"/>
    <xf numFmtId="164" fontId="0" fillId="0" borderId="4" xfId="4" applyNumberFormat="1" applyFont="1" applyBorder="1"/>
    <xf numFmtId="0" fontId="0" fillId="0" borderId="4" xfId="0" applyBorder="1" applyAlignment="1">
      <alignment wrapText="1"/>
    </xf>
    <xf numFmtId="0" fontId="0" fillId="0" borderId="70" xfId="0" applyBorder="1"/>
    <xf numFmtId="164" fontId="17" fillId="0" borderId="23" xfId="4" applyNumberFormat="1" applyFont="1" applyFill="1" applyBorder="1" applyAlignment="1">
      <alignment horizontal="center"/>
    </xf>
    <xf numFmtId="164" fontId="17" fillId="0" borderId="59" xfId="4" applyNumberFormat="1" applyFont="1" applyFill="1" applyBorder="1" applyAlignment="1">
      <alignment horizontal="center"/>
    </xf>
    <xf numFmtId="164" fontId="17" fillId="0" borderId="71" xfId="4" applyNumberFormat="1" applyFont="1" applyFill="1" applyBorder="1" applyAlignment="1">
      <alignment horizontal="center"/>
    </xf>
    <xf numFmtId="164" fontId="0" fillId="0" borderId="23" xfId="4" applyNumberFormat="1" applyFont="1" applyFill="1" applyBorder="1" applyAlignment="1">
      <alignment horizontal="center"/>
    </xf>
    <xf numFmtId="164" fontId="0" fillId="0" borderId="70" xfId="4" applyNumberFormat="1" applyFont="1" applyFill="1" applyBorder="1" applyAlignment="1">
      <alignment horizontal="center"/>
    </xf>
    <xf numFmtId="164" fontId="0" fillId="0" borderId="43" xfId="4" applyNumberFormat="1" applyFont="1" applyFill="1" applyBorder="1" applyAlignment="1">
      <alignment horizontal="center"/>
    </xf>
    <xf numFmtId="164" fontId="0" fillId="0" borderId="50" xfId="4" applyNumberFormat="1" applyFont="1" applyFill="1" applyBorder="1" applyAlignment="1">
      <alignment horizontal="center"/>
    </xf>
    <xf numFmtId="164" fontId="13" fillId="0" borderId="50" xfId="4" applyNumberFormat="1" applyFont="1" applyFill="1" applyBorder="1" applyAlignment="1">
      <alignment horizontal="center"/>
    </xf>
    <xf numFmtId="164" fontId="13" fillId="0" borderId="70" xfId="4" applyNumberFormat="1" applyFont="1" applyFill="1" applyBorder="1" applyAlignment="1">
      <alignment horizontal="center"/>
    </xf>
    <xf numFmtId="164" fontId="13" fillId="0" borderId="72" xfId="4" applyNumberFormat="1" applyFont="1" applyFill="1" applyBorder="1" applyAlignment="1">
      <alignment horizontal="center"/>
    </xf>
    <xf numFmtId="164" fontId="0" fillId="3" borderId="54" xfId="4" applyNumberFormat="1" applyFont="1" applyFill="1" applyBorder="1" applyAlignment="1">
      <alignment horizontal="center" vertical="center" wrapText="1"/>
    </xf>
    <xf numFmtId="164" fontId="8" fillId="9" borderId="72" xfId="4" applyNumberFormat="1" applyFont="1" applyFill="1" applyBorder="1" applyAlignment="1">
      <alignment horizontal="center"/>
    </xf>
    <xf numFmtId="164" fontId="3" fillId="4" borderId="72" xfId="4" applyNumberFormat="1" applyFont="1" applyFill="1" applyBorder="1" applyAlignment="1">
      <alignment horizontal="center"/>
    </xf>
    <xf numFmtId="164" fontId="3" fillId="6" borderId="62" xfId="4" applyNumberFormat="1" applyFont="1" applyFill="1" applyBorder="1" applyAlignment="1">
      <alignment horizontal="center"/>
    </xf>
    <xf numFmtId="164" fontId="17" fillId="0" borderId="5" xfId="4" applyNumberFormat="1" applyFont="1" applyFill="1" applyBorder="1" applyAlignment="1">
      <alignment horizontal="center"/>
    </xf>
    <xf numFmtId="164" fontId="17" fillId="0" borderId="42" xfId="4" applyNumberFormat="1" applyFont="1" applyFill="1" applyBorder="1" applyAlignment="1">
      <alignment horizontal="center"/>
    </xf>
    <xf numFmtId="164" fontId="17" fillId="0" borderId="63" xfId="4" applyNumberFormat="1" applyFont="1" applyFill="1" applyBorder="1" applyAlignment="1">
      <alignment horizontal="center"/>
    </xf>
    <xf numFmtId="164" fontId="8" fillId="9" borderId="45" xfId="4" applyNumberFormat="1" applyFont="1" applyFill="1" applyBorder="1" applyAlignment="1">
      <alignment horizontal="center"/>
    </xf>
    <xf numFmtId="0" fontId="7" fillId="5" borderId="16" xfId="0" applyFont="1" applyFill="1" applyBorder="1" applyAlignment="1">
      <alignment horizontal="center" vertical="center" wrapText="1"/>
    </xf>
    <xf numFmtId="164" fontId="7" fillId="5" borderId="57" xfId="4" applyNumberFormat="1" applyFont="1" applyFill="1" applyBorder="1" applyAlignment="1">
      <alignment horizontal="center" vertical="center" wrapText="1"/>
    </xf>
    <xf numFmtId="166" fontId="3" fillId="4" borderId="35" xfId="1" applyNumberFormat="1" applyFont="1" applyFill="1" applyBorder="1" applyAlignment="1">
      <alignment horizontal="center"/>
    </xf>
    <xf numFmtId="166" fontId="0" fillId="0" borderId="16" xfId="1" applyNumberFormat="1" applyFont="1" applyBorder="1" applyAlignment="1">
      <alignment horizontal="center"/>
    </xf>
    <xf numFmtId="166" fontId="0" fillId="3" borderId="16" xfId="1" applyNumberFormat="1" applyFont="1" applyFill="1" applyBorder="1" applyAlignment="1">
      <alignment horizontal="center" vertical="center" wrapText="1"/>
    </xf>
    <xf numFmtId="166" fontId="3" fillId="4" borderId="33" xfId="1" applyNumberFormat="1" applyFont="1" applyFill="1" applyBorder="1" applyAlignment="1">
      <alignment horizontal="center"/>
    </xf>
    <xf numFmtId="164" fontId="7" fillId="3" borderId="6" xfId="4" applyNumberFormat="1" applyFont="1" applyFill="1" applyBorder="1" applyAlignment="1">
      <alignment horizontal="center" vertical="center" wrapText="1"/>
    </xf>
    <xf numFmtId="164" fontId="7" fillId="3" borderId="3" xfId="4" applyNumberFormat="1" applyFont="1" applyFill="1" applyBorder="1" applyAlignment="1">
      <alignment horizontal="center" vertical="center" wrapText="1"/>
    </xf>
    <xf numFmtId="43" fontId="7" fillId="3" borderId="44" xfId="4" applyFont="1" applyFill="1" applyBorder="1" applyAlignment="1">
      <alignment horizontal="center" vertical="center" wrapText="1"/>
    </xf>
    <xf numFmtId="0" fontId="3" fillId="4" borderId="29" xfId="4" applyNumberFormat="1" applyFont="1" applyFill="1" applyBorder="1" applyAlignment="1">
      <alignment horizontal="center"/>
    </xf>
    <xf numFmtId="164" fontId="0" fillId="3" borderId="59" xfId="4" applyNumberFormat="1" applyFont="1" applyFill="1" applyBorder="1" applyAlignment="1">
      <alignment horizontal="center" vertical="center" wrapText="1"/>
    </xf>
    <xf numFmtId="164" fontId="3" fillId="4" borderId="3" xfId="4" applyNumberFormat="1" applyFont="1" applyFill="1" applyBorder="1" applyAlignment="1">
      <alignment horizontal="center" vertical="center"/>
    </xf>
    <xf numFmtId="164" fontId="3" fillId="4" borderId="57" xfId="4" applyNumberFormat="1" applyFont="1" applyFill="1" applyBorder="1" applyAlignment="1">
      <alignment horizontal="center" vertical="center"/>
    </xf>
    <xf numFmtId="165" fontId="3" fillId="4" borderId="3" xfId="2" applyNumberFormat="1" applyFont="1" applyFill="1" applyBorder="1" applyAlignment="1">
      <alignment horizontal="center" vertical="center"/>
    </xf>
    <xf numFmtId="165" fontId="3" fillId="4" borderId="44" xfId="2" applyNumberFormat="1" applyFont="1" applyFill="1" applyBorder="1" applyAlignment="1">
      <alignment horizontal="center" vertical="center"/>
    </xf>
    <xf numFmtId="164" fontId="0" fillId="3" borderId="16" xfId="4" applyNumberFormat="1" applyFont="1" applyFill="1" applyBorder="1" applyAlignment="1">
      <alignment horizontal="center" vertical="center" wrapText="1"/>
    </xf>
    <xf numFmtId="165" fontId="0" fillId="3" borderId="1" xfId="2" applyNumberFormat="1" applyFont="1" applyFill="1" applyBorder="1" applyAlignment="1">
      <alignment horizontal="center" vertical="center" wrapText="1"/>
    </xf>
    <xf numFmtId="165" fontId="0" fillId="3" borderId="6" xfId="2" applyNumberFormat="1" applyFont="1" applyFill="1" applyBorder="1" applyAlignment="1">
      <alignment horizontal="center" vertical="center" wrapText="1"/>
    </xf>
    <xf numFmtId="0" fontId="3" fillId="4" borderId="19" xfId="0" applyFont="1" applyFill="1" applyBorder="1"/>
    <xf numFmtId="164" fontId="3" fillId="4" borderId="73" xfId="4" applyNumberFormat="1" applyFont="1" applyFill="1" applyBorder="1" applyAlignment="1">
      <alignment horizontal="center" vertical="center"/>
    </xf>
    <xf numFmtId="164" fontId="3" fillId="4" borderId="31" xfId="4" applyNumberFormat="1" applyFont="1" applyFill="1" applyBorder="1" applyAlignment="1">
      <alignment horizontal="center" vertical="center"/>
    </xf>
    <xf numFmtId="165" fontId="3" fillId="4" borderId="30" xfId="2" applyNumberFormat="1" applyFont="1" applyFill="1" applyBorder="1" applyAlignment="1">
      <alignment horizontal="center" vertical="center"/>
    </xf>
    <xf numFmtId="165" fontId="3" fillId="4" borderId="31" xfId="2" applyNumberFormat="1" applyFont="1" applyFill="1" applyBorder="1" applyAlignment="1">
      <alignment horizontal="center" vertical="center"/>
    </xf>
    <xf numFmtId="164" fontId="3" fillId="4" borderId="30" xfId="4" applyNumberFormat="1" applyFont="1" applyFill="1" applyBorder="1" applyAlignment="1">
      <alignment horizontal="center" vertical="center"/>
    </xf>
    <xf numFmtId="164" fontId="0" fillId="0" borderId="69" xfId="4" applyNumberFormat="1" applyFont="1" applyBorder="1" applyAlignment="1">
      <alignment horizontal="center" vertical="center"/>
    </xf>
    <xf numFmtId="165" fontId="0" fillId="0" borderId="46" xfId="2" applyNumberFormat="1" applyFont="1" applyBorder="1" applyAlignment="1">
      <alignment horizontal="center" vertical="center"/>
    </xf>
    <xf numFmtId="165" fontId="0" fillId="0" borderId="74" xfId="2" applyNumberFormat="1" applyFont="1" applyBorder="1" applyAlignment="1">
      <alignment horizontal="center" vertical="center"/>
    </xf>
    <xf numFmtId="2" fontId="0" fillId="0" borderId="4" xfId="0" applyNumberFormat="1" applyBorder="1"/>
    <xf numFmtId="0" fontId="6" fillId="3" borderId="73" xfId="0" applyFont="1" applyFill="1" applyBorder="1" applyAlignment="1">
      <alignment horizontal="center" vertical="center" wrapText="1"/>
    </xf>
    <xf numFmtId="0" fontId="6" fillId="5" borderId="71" xfId="0" applyFont="1" applyFill="1" applyBorder="1" applyAlignment="1">
      <alignment horizontal="center" vertical="center" wrapText="1"/>
    </xf>
    <xf numFmtId="0" fontId="6" fillId="5" borderId="62"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19" fillId="5" borderId="47"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32" xfId="0" applyFont="1" applyFill="1" applyBorder="1" applyAlignment="1">
      <alignment horizontal="center" vertical="center"/>
    </xf>
    <xf numFmtId="164" fontId="7" fillId="0" borderId="0" xfId="4" applyNumberFormat="1" applyFont="1" applyFill="1" applyBorder="1" applyAlignment="1">
      <alignment horizontal="center" vertical="center" wrapText="1"/>
    </xf>
    <xf numFmtId="3" fontId="0" fillId="0" borderId="0" xfId="0" applyNumberFormat="1"/>
    <xf numFmtId="10" fontId="0" fillId="0" borderId="0" xfId="0" applyNumberFormat="1"/>
    <xf numFmtId="9" fontId="0" fillId="0" borderId="0" xfId="0" applyNumberFormat="1"/>
    <xf numFmtId="0" fontId="0" fillId="0" borderId="0" xfId="0" applyAlignment="1">
      <alignment wrapText="1"/>
    </xf>
    <xf numFmtId="0" fontId="20" fillId="0" borderId="0" xfId="0" applyFont="1"/>
    <xf numFmtId="164" fontId="0" fillId="0" borderId="0" xfId="0" applyNumberFormat="1"/>
    <xf numFmtId="164" fontId="0" fillId="0" borderId="0" xfId="4" applyNumberFormat="1" applyFont="1" applyFill="1" applyBorder="1"/>
    <xf numFmtId="164" fontId="7" fillId="3" borderId="4" xfId="4" applyNumberFormat="1" applyFont="1" applyFill="1" applyBorder="1" applyAlignment="1">
      <alignment horizontal="center" vertical="center" wrapText="1"/>
    </xf>
    <xf numFmtId="0" fontId="0" fillId="0" borderId="58" xfId="0" applyBorder="1" applyAlignment="1">
      <alignment wrapText="1"/>
    </xf>
    <xf numFmtId="0" fontId="0" fillId="7" borderId="58" xfId="0" applyFill="1" applyBorder="1" applyAlignment="1">
      <alignment wrapText="1"/>
    </xf>
    <xf numFmtId="164" fontId="0" fillId="7" borderId="4" xfId="4" applyNumberFormat="1" applyFont="1" applyFill="1" applyBorder="1"/>
    <xf numFmtId="9" fontId="0" fillId="7" borderId="4" xfId="1" applyFont="1" applyFill="1" applyBorder="1"/>
    <xf numFmtId="0" fontId="0" fillId="8" borderId="58" xfId="0" applyFill="1" applyBorder="1" applyAlignment="1">
      <alignment wrapText="1"/>
    </xf>
    <xf numFmtId="164" fontId="0" fillId="8" borderId="4" xfId="4" applyNumberFormat="1" applyFont="1" applyFill="1" applyBorder="1"/>
    <xf numFmtId="9" fontId="0" fillId="8" borderId="4" xfId="1" applyFont="1" applyFill="1" applyBorder="1"/>
    <xf numFmtId="9" fontId="0" fillId="0" borderId="0" xfId="1" applyFont="1" applyFill="1" applyBorder="1"/>
    <xf numFmtId="0" fontId="3" fillId="0" borderId="0" xfId="0" applyFont="1"/>
    <xf numFmtId="0" fontId="22" fillId="7" borderId="0" xfId="8" applyFont="1" applyFill="1"/>
    <xf numFmtId="0" fontId="21" fillId="7" borderId="0" xfId="8" applyFill="1"/>
    <xf numFmtId="0" fontId="21" fillId="7" borderId="0" xfId="8" applyFill="1" applyAlignment="1">
      <alignment horizontal="center"/>
    </xf>
    <xf numFmtId="0" fontId="0" fillId="7" borderId="0" xfId="0" applyFill="1"/>
    <xf numFmtId="0" fontId="21" fillId="0" borderId="0" xfId="8"/>
    <xf numFmtId="0" fontId="23" fillId="7" borderId="0" xfId="8" applyFont="1" applyFill="1"/>
    <xf numFmtId="0" fontId="23" fillId="7" borderId="0" xfId="8" applyFont="1" applyFill="1" applyAlignment="1">
      <alignment horizontal="center"/>
    </xf>
    <xf numFmtId="0" fontId="21" fillId="7" borderId="0" xfId="8" applyFill="1" applyAlignment="1">
      <alignment horizontal="center" vertical="center" wrapText="1"/>
    </xf>
    <xf numFmtId="0" fontId="25" fillId="17" borderId="75" xfId="8" applyFont="1" applyFill="1" applyBorder="1" applyAlignment="1">
      <alignment horizontal="center" vertical="center" wrapText="1"/>
    </xf>
    <xf numFmtId="0" fontId="25" fillId="17" borderId="76" xfId="8" applyFont="1" applyFill="1" applyBorder="1" applyAlignment="1">
      <alignment horizontal="center" vertical="center" wrapText="1"/>
    </xf>
    <xf numFmtId="0" fontId="25" fillId="17" borderId="77" xfId="8" applyFont="1" applyFill="1" applyBorder="1" applyAlignment="1">
      <alignment horizontal="center" vertical="center" wrapText="1"/>
    </xf>
    <xf numFmtId="0" fontId="25" fillId="10" borderId="78" xfId="0" applyFont="1" applyFill="1" applyBorder="1" applyAlignment="1">
      <alignment horizontal="center" vertical="center" wrapText="1"/>
    </xf>
    <xf numFmtId="0" fontId="25" fillId="10" borderId="79" xfId="0" applyFont="1" applyFill="1" applyBorder="1" applyAlignment="1">
      <alignment horizontal="center" vertical="center" wrapText="1"/>
    </xf>
    <xf numFmtId="0" fontId="26" fillId="17" borderId="76" xfId="8" applyFont="1" applyFill="1" applyBorder="1" applyAlignment="1">
      <alignment horizontal="center" vertical="center" wrapText="1"/>
    </xf>
    <xf numFmtId="0" fontId="26" fillId="17" borderId="80" xfId="8" applyFont="1" applyFill="1" applyBorder="1" applyAlignment="1">
      <alignment horizontal="center" vertical="center" wrapText="1"/>
    </xf>
    <xf numFmtId="0" fontId="21" fillId="0" borderId="0" xfId="8" applyAlignment="1">
      <alignment horizontal="center" vertical="center" wrapText="1"/>
    </xf>
    <xf numFmtId="0" fontId="25" fillId="17" borderId="81" xfId="8" applyFont="1" applyFill="1" applyBorder="1" applyAlignment="1">
      <alignment horizontal="center" vertical="center" wrapText="1"/>
    </xf>
    <xf numFmtId="0" fontId="25" fillId="17" borderId="82" xfId="8" applyFont="1" applyFill="1" applyBorder="1" applyAlignment="1">
      <alignment horizontal="center" vertical="center" wrapText="1"/>
    </xf>
    <xf numFmtId="0" fontId="26" fillId="17" borderId="82" xfId="8" applyFont="1" applyFill="1" applyBorder="1" applyAlignment="1">
      <alignment horizontal="center" vertical="center" wrapText="1"/>
    </xf>
    <xf numFmtId="0" fontId="26" fillId="17" borderId="82" xfId="8" quotePrefix="1" applyFont="1" applyFill="1" applyBorder="1" applyAlignment="1">
      <alignment horizontal="center" vertical="center" wrapText="1"/>
    </xf>
    <xf numFmtId="0" fontId="26" fillId="17" borderId="80" xfId="8" quotePrefix="1" applyFont="1" applyFill="1" applyBorder="1" applyAlignment="1">
      <alignment horizontal="center" vertical="center" wrapText="1"/>
    </xf>
    <xf numFmtId="0" fontId="25" fillId="7" borderId="81" xfId="8" applyFont="1" applyFill="1" applyBorder="1" applyAlignment="1">
      <alignment horizontal="center" vertical="center" wrapText="1"/>
    </xf>
    <xf numFmtId="0" fontId="25" fillId="7" borderId="82" xfId="8" applyFont="1" applyFill="1" applyBorder="1" applyAlignment="1">
      <alignment horizontal="center" vertical="center" wrapText="1"/>
    </xf>
    <xf numFmtId="0" fontId="26" fillId="7" borderId="80" xfId="8" applyFont="1" applyFill="1" applyBorder="1" applyAlignment="1">
      <alignment horizontal="center" vertical="center" wrapText="1"/>
    </xf>
    <xf numFmtId="0" fontId="25" fillId="0" borderId="81" xfId="8" applyFont="1" applyBorder="1" applyAlignment="1">
      <alignment horizontal="center"/>
    </xf>
    <xf numFmtId="0" fontId="25" fillId="0" borderId="82" xfId="8" applyFont="1" applyBorder="1" applyAlignment="1">
      <alignment horizontal="center"/>
    </xf>
    <xf numFmtId="164" fontId="25" fillId="0" borderId="82" xfId="4" applyNumberFormat="1" applyFont="1" applyBorder="1" applyAlignment="1">
      <alignment horizontal="right"/>
    </xf>
    <xf numFmtId="10" fontId="26" fillId="0" borderId="82" xfId="1" applyNumberFormat="1" applyFont="1" applyBorder="1" applyAlignment="1">
      <alignment horizontal="right"/>
    </xf>
    <xf numFmtId="3" fontId="26" fillId="0" borderId="83" xfId="8" applyNumberFormat="1" applyFont="1" applyBorder="1" applyAlignment="1">
      <alignment horizontal="center"/>
    </xf>
    <xf numFmtId="43" fontId="21" fillId="0" borderId="0" xfId="4" applyFont="1"/>
    <xf numFmtId="0" fontId="25" fillId="0" borderId="81" xfId="8" applyFont="1" applyBorder="1" applyAlignment="1">
      <alignment horizontal="right"/>
    </xf>
    <xf numFmtId="0" fontId="25" fillId="0" borderId="84" xfId="8" applyFont="1" applyBorder="1" applyAlignment="1">
      <alignment horizontal="center"/>
    </xf>
    <xf numFmtId="0" fontId="25" fillId="0" borderId="85" xfId="8" applyFont="1" applyBorder="1" applyAlignment="1">
      <alignment horizontal="center"/>
    </xf>
    <xf numFmtId="164" fontId="25" fillId="0" borderId="85" xfId="4" applyNumberFormat="1" applyFont="1" applyBorder="1" applyAlignment="1">
      <alignment horizontal="right"/>
    </xf>
    <xf numFmtId="10" fontId="25" fillId="0" borderId="85" xfId="4" applyNumberFormat="1" applyFont="1" applyBorder="1" applyAlignment="1">
      <alignment horizontal="right"/>
    </xf>
    <xf numFmtId="10" fontId="26" fillId="0" borderId="85" xfId="4" applyNumberFormat="1" applyFont="1" applyBorder="1" applyAlignment="1">
      <alignment horizontal="right"/>
    </xf>
    <xf numFmtId="0" fontId="25" fillId="7" borderId="0" xfId="8" applyFont="1" applyFill="1" applyAlignment="1">
      <alignment horizontal="right"/>
    </xf>
    <xf numFmtId="0" fontId="25" fillId="7" borderId="0" xfId="8" applyFont="1" applyFill="1" applyAlignment="1">
      <alignment horizontal="center"/>
    </xf>
    <xf numFmtId="164" fontId="27" fillId="7" borderId="0" xfId="4" applyNumberFormat="1" applyFont="1" applyFill="1" applyBorder="1" applyAlignment="1">
      <alignment horizontal="center" vertical="center"/>
    </xf>
    <xf numFmtId="164" fontId="27" fillId="7" borderId="0" xfId="4" applyNumberFormat="1" applyFont="1" applyFill="1" applyBorder="1" applyAlignment="1">
      <alignment horizontal="center" vertical="center" wrapText="1"/>
    </xf>
    <xf numFmtId="164" fontId="27" fillId="7" borderId="0" xfId="4" applyNumberFormat="1" applyFont="1" applyFill="1" applyBorder="1" applyAlignment="1">
      <alignment horizontal="right"/>
    </xf>
    <xf numFmtId="3" fontId="26" fillId="7" borderId="0" xfId="8" applyNumberFormat="1" applyFont="1" applyFill="1" applyAlignment="1">
      <alignment horizontal="center"/>
    </xf>
    <xf numFmtId="0" fontId="26" fillId="7" borderId="0" xfId="8" applyFont="1" applyFill="1"/>
    <xf numFmtId="0" fontId="10" fillId="7" borderId="0" xfId="8" applyFont="1" applyFill="1" applyAlignment="1">
      <alignment horizontal="center"/>
    </xf>
    <xf numFmtId="0" fontId="10" fillId="7" borderId="0" xfId="8" applyFont="1" applyFill="1"/>
    <xf numFmtId="0" fontId="28" fillId="7" borderId="0" xfId="0" applyFont="1" applyFill="1" applyAlignment="1">
      <alignment horizontal="left" vertical="center" readingOrder="1"/>
    </xf>
    <xf numFmtId="44" fontId="0" fillId="0" borderId="4" xfId="2" applyFont="1" applyFill="1" applyBorder="1" applyProtection="1">
      <protection hidden="1"/>
    </xf>
    <xf numFmtId="44" fontId="0" fillId="0" borderId="4" xfId="2" applyFont="1" applyFill="1" applyBorder="1" applyProtection="1">
      <protection locked="0"/>
    </xf>
    <xf numFmtId="165" fontId="3" fillId="4" borderId="45" xfId="0" applyNumberFormat="1" applyFont="1" applyFill="1" applyBorder="1" applyAlignment="1">
      <alignment horizontal="center"/>
    </xf>
    <xf numFmtId="166" fontId="3" fillId="4" borderId="31" xfId="1" applyNumberFormat="1" applyFont="1" applyFill="1" applyBorder="1" applyAlignment="1">
      <alignment horizontal="center"/>
    </xf>
    <xf numFmtId="0" fontId="10" fillId="0" borderId="86" xfId="0" applyFont="1" applyBorder="1"/>
    <xf numFmtId="164" fontId="3" fillId="4" borderId="87" xfId="0" applyNumberFormat="1" applyFont="1" applyFill="1" applyBorder="1" applyAlignment="1">
      <alignment horizontal="center"/>
    </xf>
    <xf numFmtId="165" fontId="8" fillId="4" borderId="30" xfId="0" applyNumberFormat="1" applyFont="1" applyFill="1" applyBorder="1" applyAlignment="1">
      <alignment horizontal="center"/>
    </xf>
    <xf numFmtId="164" fontId="2" fillId="0" borderId="0" xfId="0" applyNumberFormat="1" applyFont="1"/>
    <xf numFmtId="3" fontId="26" fillId="0" borderId="88" xfId="4" applyNumberFormat="1" applyFont="1" applyBorder="1" applyAlignment="1">
      <alignment horizontal="center"/>
    </xf>
    <xf numFmtId="3" fontId="3" fillId="4" borderId="14" xfId="0" applyNumberFormat="1" applyFont="1" applyFill="1" applyBorder="1" applyAlignment="1">
      <alignment horizontal="center"/>
    </xf>
    <xf numFmtId="3" fontId="3" fillId="4" borderId="3" xfId="0" applyNumberFormat="1" applyFont="1" applyFill="1" applyBorder="1" applyAlignment="1">
      <alignment horizontal="center"/>
    </xf>
    <xf numFmtId="0" fontId="34" fillId="3" borderId="30" xfId="0" applyFont="1" applyFill="1" applyBorder="1" applyAlignment="1">
      <alignment horizontal="center" vertical="center" wrapText="1"/>
    </xf>
    <xf numFmtId="0" fontId="34" fillId="3" borderId="31" xfId="0" applyFont="1" applyFill="1" applyBorder="1" applyAlignment="1">
      <alignment horizontal="center" vertical="center" wrapText="1"/>
    </xf>
    <xf numFmtId="0" fontId="35" fillId="4" borderId="20" xfId="0" applyFont="1" applyFill="1" applyBorder="1" applyAlignment="1">
      <alignment horizontal="center" vertical="center" wrapText="1"/>
    </xf>
    <xf numFmtId="0" fontId="35" fillId="4" borderId="29" xfId="0" applyFont="1" applyFill="1" applyBorder="1" applyAlignment="1">
      <alignment horizontal="center" vertical="center" wrapText="1"/>
    </xf>
    <xf numFmtId="164" fontId="30" fillId="0" borderId="47" xfId="4" applyNumberFormat="1" applyFont="1" applyFill="1" applyBorder="1" applyAlignment="1">
      <alignment horizontal="center" vertical="center"/>
    </xf>
    <xf numFmtId="164" fontId="30" fillId="0" borderId="32" xfId="4" applyNumberFormat="1" applyFont="1" applyFill="1" applyBorder="1" applyAlignment="1">
      <alignment horizontal="center" vertical="center"/>
    </xf>
    <xf numFmtId="164" fontId="30" fillId="0" borderId="58" xfId="4" applyNumberFormat="1" applyFont="1" applyFill="1" applyBorder="1" applyAlignment="1">
      <alignment horizontal="center" vertical="center"/>
    </xf>
    <xf numFmtId="164" fontId="30" fillId="3" borderId="28" xfId="4" applyNumberFormat="1" applyFont="1" applyFill="1" applyBorder="1" applyAlignment="1">
      <alignment vertical="center" wrapText="1"/>
    </xf>
    <xf numFmtId="164" fontId="30" fillId="3" borderId="29" xfId="4" applyNumberFormat="1" applyFont="1" applyFill="1" applyBorder="1" applyAlignment="1">
      <alignment vertical="center" wrapText="1"/>
    </xf>
    <xf numFmtId="164" fontId="30" fillId="0" borderId="1" xfId="4" applyNumberFormat="1" applyFont="1" applyBorder="1" applyAlignment="1">
      <alignment horizontal="center" vertical="center"/>
    </xf>
    <xf numFmtId="164" fontId="30" fillId="0" borderId="6" xfId="4" applyNumberFormat="1" applyFont="1" applyBorder="1" applyAlignment="1">
      <alignment horizontal="center" vertical="center"/>
    </xf>
    <xf numFmtId="164" fontId="30" fillId="0" borderId="16" xfId="4" applyNumberFormat="1" applyFont="1" applyBorder="1" applyAlignment="1">
      <alignment horizontal="center" vertical="center"/>
    </xf>
    <xf numFmtId="164" fontId="0" fillId="0" borderId="4" xfId="4" applyNumberFormat="1" applyFont="1" applyBorder="1" applyAlignment="1">
      <alignment horizontal="right"/>
    </xf>
    <xf numFmtId="0" fontId="0" fillId="0" borderId="4" xfId="4" applyNumberFormat="1" applyFont="1" applyBorder="1" applyAlignment="1">
      <alignment horizontal="right"/>
    </xf>
    <xf numFmtId="164" fontId="0" fillId="8" borderId="4" xfId="4" applyNumberFormat="1" applyFont="1" applyFill="1" applyBorder="1" applyAlignment="1">
      <alignment horizontal="right"/>
    </xf>
    <xf numFmtId="0" fontId="0" fillId="0" borderId="4" xfId="1" applyNumberFormat="1" applyFont="1" applyBorder="1" applyAlignment="1">
      <alignment horizontal="right"/>
    </xf>
    <xf numFmtId="0" fontId="7" fillId="3" borderId="68" xfId="4" applyNumberFormat="1" applyFont="1" applyFill="1" applyBorder="1" applyAlignment="1">
      <alignment horizontal="center" vertical="center" wrapText="1"/>
    </xf>
    <xf numFmtId="165" fontId="0" fillId="0" borderId="4" xfId="2" applyNumberFormat="1" applyFont="1" applyFill="1" applyBorder="1"/>
    <xf numFmtId="0" fontId="7" fillId="3" borderId="4" xfId="4" applyNumberFormat="1" applyFont="1" applyFill="1" applyBorder="1" applyAlignment="1">
      <alignment horizontal="center" vertical="center" wrapText="1"/>
    </xf>
    <xf numFmtId="0" fontId="0" fillId="0" borderId="4" xfId="0" applyBorder="1" applyAlignment="1">
      <alignment horizontal="center" wrapText="1"/>
    </xf>
    <xf numFmtId="9" fontId="0" fillId="0" borderId="4" xfId="1" applyFont="1" applyBorder="1" applyAlignment="1">
      <alignment horizontal="right"/>
    </xf>
    <xf numFmtId="3" fontId="0" fillId="18" borderId="4" xfId="0" applyNumberFormat="1" applyFill="1" applyBorder="1" applyAlignment="1">
      <alignment horizontal="center" vertical="center" wrapText="1"/>
    </xf>
    <xf numFmtId="9" fontId="0" fillId="19" borderId="4" xfId="1" applyFont="1" applyFill="1" applyBorder="1" applyAlignment="1">
      <alignment horizontal="center"/>
    </xf>
    <xf numFmtId="0" fontId="0" fillId="0" borderId="58" xfId="0" applyBorder="1" applyAlignment="1">
      <alignment vertical="center"/>
    </xf>
    <xf numFmtId="164" fontId="0" fillId="0" borderId="4" xfId="0" applyNumberFormat="1" applyBorder="1" applyAlignment="1">
      <alignment horizontal="right" wrapText="1"/>
    </xf>
    <xf numFmtId="164" fontId="0" fillId="0" borderId="4" xfId="1" applyNumberFormat="1" applyFont="1" applyBorder="1" applyAlignment="1">
      <alignment horizontal="right" wrapText="1"/>
    </xf>
    <xf numFmtId="0" fontId="0" fillId="0" borderId="4" xfId="0" applyBorder="1" applyAlignment="1">
      <alignment horizontal="right"/>
    </xf>
    <xf numFmtId="0" fontId="0" fillId="0" borderId="4" xfId="0" applyBorder="1" applyAlignment="1">
      <alignment horizontal="right" wrapText="1"/>
    </xf>
    <xf numFmtId="164" fontId="0" fillId="0" borderId="4" xfId="0" applyNumberFormat="1" applyBorder="1" applyAlignment="1">
      <alignment horizontal="right"/>
    </xf>
    <xf numFmtId="164" fontId="0" fillId="0" borderId="20" xfId="0" applyNumberFormat="1" applyBorder="1" applyAlignment="1">
      <alignment horizontal="center" vertical="center"/>
    </xf>
    <xf numFmtId="164" fontId="0" fillId="0" borderId="38" xfId="0" applyNumberFormat="1" applyBorder="1" applyAlignment="1">
      <alignment horizontal="center" vertical="center"/>
    </xf>
    <xf numFmtId="164" fontId="0" fillId="0" borderId="39" xfId="0" applyNumberFormat="1" applyBorder="1" applyAlignment="1">
      <alignment horizontal="center" vertical="center"/>
    </xf>
    <xf numFmtId="164" fontId="3" fillId="4" borderId="19" xfId="0" applyNumberFormat="1" applyFont="1" applyFill="1" applyBorder="1" applyAlignment="1">
      <alignment horizontal="center" vertical="center"/>
    </xf>
    <xf numFmtId="164" fontId="3" fillId="4" borderId="50" xfId="4" applyNumberFormat="1" applyFont="1" applyFill="1"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164" fontId="3" fillId="4" borderId="33" xfId="4" applyNumberFormat="1" applyFont="1" applyFill="1" applyBorder="1" applyAlignment="1">
      <alignment horizontal="center" vertical="center"/>
    </xf>
    <xf numFmtId="0" fontId="3" fillId="4" borderId="54" xfId="0" applyFont="1" applyFill="1" applyBorder="1"/>
    <xf numFmtId="0" fontId="0" fillId="0" borderId="23" xfId="0" applyBorder="1" applyAlignment="1">
      <alignment horizontal="left" vertical="center" wrapText="1"/>
    </xf>
    <xf numFmtId="0" fontId="0" fillId="0" borderId="70" xfId="0" applyBorder="1" applyAlignment="1">
      <alignment vertical="center" wrapText="1"/>
    </xf>
    <xf numFmtId="0" fontId="0" fillId="0" borderId="59" xfId="0" applyBorder="1" applyAlignment="1">
      <alignment horizontal="left" vertical="center" wrapText="1"/>
    </xf>
    <xf numFmtId="0" fontId="0" fillId="0" borderId="70" xfId="0" applyBorder="1" applyAlignment="1">
      <alignment horizontal="left" vertical="center" wrapText="1"/>
    </xf>
    <xf numFmtId="0" fontId="0" fillId="0" borderId="54" xfId="0" applyBorder="1" applyAlignment="1">
      <alignment horizontal="left" vertical="center" wrapText="1"/>
    </xf>
    <xf numFmtId="0" fontId="3" fillId="4" borderId="50" xfId="0" applyFont="1" applyFill="1" applyBorder="1"/>
    <xf numFmtId="0" fontId="0" fillId="3" borderId="40" xfId="0" applyFill="1" applyBorder="1" applyAlignment="1">
      <alignment vertical="center" wrapText="1"/>
    </xf>
    <xf numFmtId="0" fontId="0" fillId="3" borderId="9" xfId="0" applyFill="1" applyBorder="1" applyAlignment="1">
      <alignment vertical="center" wrapText="1"/>
    </xf>
    <xf numFmtId="0" fontId="0" fillId="0" borderId="60" xfId="0" applyBorder="1"/>
    <xf numFmtId="0" fontId="3" fillId="4" borderId="10" xfId="0" applyFont="1" applyFill="1" applyBorder="1"/>
    <xf numFmtId="0" fontId="0" fillId="3" borderId="18" xfId="0" applyFill="1" applyBorder="1" applyAlignment="1">
      <alignment vertical="center" wrapText="1"/>
    </xf>
    <xf numFmtId="0" fontId="0" fillId="0" borderId="53" xfId="0" applyBorder="1"/>
    <xf numFmtId="0" fontId="3" fillId="4" borderId="86" xfId="0" applyFont="1" applyFill="1" applyBorder="1"/>
    <xf numFmtId="164" fontId="0" fillId="0" borderId="28" xfId="0" applyNumberFormat="1" applyBorder="1" applyAlignment="1">
      <alignment horizontal="center" vertical="center"/>
    </xf>
    <xf numFmtId="164" fontId="0" fillId="0" borderId="29" xfId="0" applyNumberFormat="1" applyBorder="1" applyAlignment="1">
      <alignment horizontal="center" vertical="center"/>
    </xf>
    <xf numFmtId="164" fontId="0" fillId="0" borderId="67" xfId="0" applyNumberFormat="1" applyBorder="1" applyAlignment="1">
      <alignment horizontal="center" vertical="center"/>
    </xf>
    <xf numFmtId="164" fontId="0" fillId="0" borderId="68" xfId="0" applyNumberFormat="1" applyBorder="1" applyAlignment="1">
      <alignment horizontal="center" vertical="center"/>
    </xf>
    <xf numFmtId="164" fontId="0" fillId="0" borderId="35" xfId="0" applyNumberFormat="1" applyBorder="1" applyAlignment="1">
      <alignment horizontal="center" vertical="center"/>
    </xf>
    <xf numFmtId="164" fontId="0" fillId="0" borderId="58" xfId="0" applyNumberFormat="1" applyBorder="1" applyAlignment="1">
      <alignment horizontal="center" vertical="center"/>
    </xf>
    <xf numFmtId="164" fontId="0" fillId="0" borderId="57" xfId="0" applyNumberFormat="1" applyBorder="1" applyAlignment="1">
      <alignment horizontal="center" vertical="center"/>
    </xf>
    <xf numFmtId="164" fontId="3" fillId="4" borderId="33" xfId="0" applyNumberFormat="1" applyFont="1" applyFill="1" applyBorder="1" applyAlignment="1">
      <alignment horizontal="center" vertical="center"/>
    </xf>
    <xf numFmtId="44" fontId="0" fillId="0" borderId="29" xfId="2" applyFont="1" applyBorder="1" applyAlignment="1">
      <alignment horizontal="center" vertical="center"/>
    </xf>
    <xf numFmtId="165" fontId="0" fillId="0" borderId="20" xfId="2" applyNumberFormat="1" applyFont="1" applyBorder="1" applyAlignment="1">
      <alignment horizontal="center" vertical="center"/>
    </xf>
    <xf numFmtId="165" fontId="0" fillId="0" borderId="29" xfId="2" applyNumberFormat="1" applyFont="1" applyBorder="1" applyAlignment="1">
      <alignment horizontal="center" vertical="center"/>
    </xf>
    <xf numFmtId="165" fontId="0" fillId="0" borderId="38" xfId="2" applyNumberFormat="1" applyFont="1" applyBorder="1" applyAlignment="1">
      <alignment horizontal="center" vertical="center"/>
    </xf>
    <xf numFmtId="165" fontId="0" fillId="0" borderId="39" xfId="2" applyNumberFormat="1" applyFont="1" applyBorder="1" applyAlignment="1">
      <alignment horizontal="center" vertical="center"/>
    </xf>
    <xf numFmtId="165" fontId="0" fillId="0" borderId="57" xfId="2" applyNumberFormat="1" applyFont="1" applyBorder="1" applyAlignment="1">
      <alignment horizontal="center" vertical="center"/>
    </xf>
    <xf numFmtId="165" fontId="3" fillId="4" borderId="19" xfId="0" applyNumberFormat="1" applyFont="1" applyFill="1" applyBorder="1" applyAlignment="1">
      <alignment horizontal="center" vertical="center"/>
    </xf>
    <xf numFmtId="165" fontId="3" fillId="4" borderId="31" xfId="0" applyNumberFormat="1" applyFont="1" applyFill="1" applyBorder="1" applyAlignment="1">
      <alignment horizontal="center" vertical="center"/>
    </xf>
    <xf numFmtId="44" fontId="0" fillId="0" borderId="28" xfId="2" applyFont="1" applyBorder="1" applyAlignment="1">
      <alignment horizontal="center" vertical="center"/>
    </xf>
    <xf numFmtId="44" fontId="3" fillId="4" borderId="3" xfId="2" applyFont="1" applyFill="1" applyBorder="1" applyAlignment="1">
      <alignment horizontal="center" vertical="center"/>
    </xf>
    <xf numFmtId="44" fontId="3" fillId="4" borderId="44" xfId="2" applyFont="1" applyFill="1" applyBorder="1" applyAlignment="1">
      <alignment horizontal="center" vertical="center"/>
    </xf>
    <xf numFmtId="164" fontId="0" fillId="0" borderId="54" xfId="0" applyNumberFormat="1" applyBorder="1" applyAlignment="1">
      <alignment horizontal="center" vertical="center"/>
    </xf>
    <xf numFmtId="164" fontId="0" fillId="0" borderId="70" xfId="0" applyNumberFormat="1" applyBorder="1" applyAlignment="1">
      <alignment horizontal="center" vertical="center"/>
    </xf>
    <xf numFmtId="164" fontId="0" fillId="0" borderId="72" xfId="0" applyNumberFormat="1" applyBorder="1" applyAlignment="1">
      <alignment horizontal="center" vertical="center"/>
    </xf>
    <xf numFmtId="164" fontId="0" fillId="0" borderId="43" xfId="0" applyNumberFormat="1" applyBorder="1" applyAlignment="1">
      <alignment horizontal="center" vertical="center"/>
    </xf>
    <xf numFmtId="164" fontId="0" fillId="0" borderId="59" xfId="4" applyNumberFormat="1" applyFont="1" applyFill="1" applyBorder="1" applyAlignment="1">
      <alignment horizontal="center" vertical="center"/>
    </xf>
    <xf numFmtId="164" fontId="3" fillId="4" borderId="72" xfId="4" applyNumberFormat="1" applyFont="1" applyFill="1" applyBorder="1" applyAlignment="1">
      <alignment horizontal="center" vertical="center"/>
    </xf>
    <xf numFmtId="164" fontId="0" fillId="0" borderId="47" xfId="0" applyNumberFormat="1" applyBorder="1" applyAlignment="1">
      <alignment horizontal="center" vertical="center"/>
    </xf>
    <xf numFmtId="164" fontId="0" fillId="0" borderId="3" xfId="0" applyNumberFormat="1" applyBorder="1" applyAlignment="1">
      <alignment horizontal="center" vertical="center"/>
    </xf>
    <xf numFmtId="164" fontId="3" fillId="4" borderId="30" xfId="0" applyNumberFormat="1" applyFont="1" applyFill="1" applyBorder="1" applyAlignment="1">
      <alignment horizontal="center" vertical="center"/>
    </xf>
    <xf numFmtId="0" fontId="36" fillId="0" borderId="0" xfId="0" applyFont="1"/>
    <xf numFmtId="0" fontId="38" fillId="20" borderId="4" xfId="0" applyFont="1" applyFill="1" applyBorder="1" applyAlignment="1">
      <alignment horizontal="center" vertical="center"/>
    </xf>
    <xf numFmtId="0" fontId="38" fillId="20" borderId="4" xfId="0" applyFont="1" applyFill="1" applyBorder="1" applyAlignment="1">
      <alignment horizontal="center" vertical="center" wrapText="1"/>
    </xf>
    <xf numFmtId="0" fontId="39" fillId="0" borderId="4" xfId="0" applyFont="1" applyBorder="1"/>
    <xf numFmtId="10" fontId="16" fillId="0" borderId="4" xfId="0" applyNumberFormat="1" applyFont="1" applyBorder="1" applyAlignment="1">
      <alignment horizontal="center"/>
    </xf>
    <xf numFmtId="167" fontId="0" fillId="0" borderId="0" xfId="4" applyNumberFormat="1" applyFont="1"/>
    <xf numFmtId="0" fontId="0" fillId="0" borderId="89" xfId="0" applyBorder="1" applyAlignment="1">
      <alignment vertical="center" wrapText="1"/>
    </xf>
    <xf numFmtId="0" fontId="0" fillId="0" borderId="90" xfId="0" applyBorder="1" applyAlignment="1">
      <alignment horizontal="center" vertical="center"/>
    </xf>
    <xf numFmtId="165" fontId="0" fillId="0" borderId="67" xfId="2" applyNumberFormat="1" applyFont="1" applyBorder="1" applyAlignment="1">
      <alignment horizontal="center" vertical="center"/>
    </xf>
    <xf numFmtId="165" fontId="0" fillId="0" borderId="68" xfId="2" applyNumberFormat="1" applyFont="1" applyBorder="1" applyAlignment="1">
      <alignment horizontal="center" vertical="center"/>
    </xf>
    <xf numFmtId="1" fontId="0" fillId="0" borderId="68" xfId="0" applyNumberFormat="1" applyBorder="1" applyAlignment="1">
      <alignment horizontal="center" vertical="center"/>
    </xf>
    <xf numFmtId="164" fontId="30" fillId="0" borderId="67" xfId="4" applyNumberFormat="1" applyFont="1" applyFill="1" applyBorder="1" applyAlignment="1">
      <alignment horizontal="center" vertical="center"/>
    </xf>
    <xf numFmtId="164" fontId="30" fillId="0" borderId="68" xfId="4" applyNumberFormat="1" applyFont="1" applyFill="1" applyBorder="1" applyAlignment="1">
      <alignment horizontal="center" vertical="center"/>
    </xf>
    <xf numFmtId="164" fontId="30" fillId="0" borderId="91" xfId="4" applyNumberFormat="1" applyFont="1" applyFill="1" applyBorder="1" applyAlignment="1">
      <alignment horizontal="center" vertical="center"/>
    </xf>
    <xf numFmtId="0" fontId="3" fillId="4" borderId="30" xfId="0" applyFont="1" applyFill="1" applyBorder="1"/>
    <xf numFmtId="0" fontId="3" fillId="4" borderId="33" xfId="0" applyFont="1" applyFill="1" applyBorder="1"/>
    <xf numFmtId="0" fontId="3" fillId="4" borderId="30" xfId="0" applyFont="1" applyFill="1" applyBorder="1" applyAlignment="1">
      <alignment horizontal="center"/>
    </xf>
    <xf numFmtId="0" fontId="3" fillId="4" borderId="31" xfId="0" applyFont="1" applyFill="1" applyBorder="1" applyAlignment="1">
      <alignment horizontal="center"/>
    </xf>
    <xf numFmtId="165" fontId="3" fillId="4" borderId="30" xfId="2" applyNumberFormat="1" applyFont="1" applyFill="1" applyBorder="1" applyAlignment="1">
      <alignment horizontal="center"/>
    </xf>
    <xf numFmtId="165" fontId="3" fillId="4" borderId="31" xfId="2" applyNumberFormat="1" applyFont="1" applyFill="1" applyBorder="1" applyAlignment="1">
      <alignment horizontal="center"/>
    </xf>
    <xf numFmtId="3" fontId="3" fillId="4" borderId="30" xfId="0" applyNumberFormat="1" applyFont="1" applyFill="1" applyBorder="1" applyAlignment="1">
      <alignment horizontal="center"/>
    </xf>
    <xf numFmtId="3" fontId="3" fillId="4" borderId="31" xfId="0" applyNumberFormat="1" applyFont="1" applyFill="1" applyBorder="1" applyAlignment="1">
      <alignment horizontal="center"/>
    </xf>
    <xf numFmtId="0" fontId="0" fillId="0" borderId="30" xfId="0" applyBorder="1" applyAlignment="1">
      <alignment horizontal="center" vertical="center"/>
    </xf>
    <xf numFmtId="0" fontId="0" fillId="0" borderId="31" xfId="0" applyBorder="1" applyAlignment="1">
      <alignment horizontal="center" vertical="center"/>
    </xf>
    <xf numFmtId="0" fontId="30" fillId="0" borderId="30" xfId="0" applyFont="1" applyBorder="1" applyAlignment="1">
      <alignment horizontal="center" vertical="center"/>
    </xf>
    <xf numFmtId="0" fontId="30" fillId="0" borderId="31" xfId="0" applyFont="1" applyBorder="1" applyAlignment="1">
      <alignment horizontal="center" vertical="center"/>
    </xf>
    <xf numFmtId="171" fontId="30" fillId="0" borderId="30" xfId="0" applyNumberFormat="1" applyFont="1" applyBorder="1" applyAlignment="1">
      <alignment horizontal="center" vertical="center"/>
    </xf>
    <xf numFmtId="0" fontId="35" fillId="4" borderId="54" xfId="0" applyFont="1" applyFill="1" applyBorder="1" applyAlignment="1">
      <alignment horizontal="center" vertical="center" wrapText="1"/>
    </xf>
    <xf numFmtId="0" fontId="30" fillId="0" borderId="50" xfId="0" applyFont="1" applyBorder="1" applyAlignment="1">
      <alignment horizontal="center" vertical="center"/>
    </xf>
    <xf numFmtId="0" fontId="35" fillId="4" borderId="28" xfId="0" applyFont="1" applyFill="1" applyBorder="1" applyAlignment="1">
      <alignment horizontal="center" vertical="center" wrapText="1"/>
    </xf>
    <xf numFmtId="165" fontId="16" fillId="0" borderId="19" xfId="2" applyNumberFormat="1" applyFont="1" applyFill="1" applyBorder="1" applyAlignment="1">
      <alignment horizontal="center" vertical="center"/>
    </xf>
    <xf numFmtId="0" fontId="0" fillId="0" borderId="15" xfId="0" applyBorder="1" applyAlignment="1">
      <alignment horizontal="center" vertical="center"/>
    </xf>
    <xf numFmtId="0" fontId="34" fillId="3" borderId="33" xfId="0" applyFont="1" applyFill="1" applyBorder="1" applyAlignment="1">
      <alignment horizontal="center" vertical="center" wrapText="1"/>
    </xf>
    <xf numFmtId="0" fontId="35" fillId="4" borderId="35" xfId="0" applyFont="1" applyFill="1" applyBorder="1" applyAlignment="1">
      <alignment horizontal="center" vertical="center" wrapText="1"/>
    </xf>
    <xf numFmtId="0" fontId="30" fillId="0" borderId="33" xfId="0" applyFont="1" applyBorder="1" applyAlignment="1">
      <alignment horizontal="center" vertical="center"/>
    </xf>
    <xf numFmtId="164" fontId="30" fillId="3" borderId="35" xfId="4" applyNumberFormat="1" applyFont="1" applyFill="1" applyBorder="1" applyAlignment="1">
      <alignment vertical="center" wrapText="1"/>
    </xf>
    <xf numFmtId="164" fontId="30" fillId="0" borderId="67" xfId="4" applyNumberFormat="1" applyFont="1" applyBorder="1" applyAlignment="1">
      <alignment horizontal="center" vertical="center"/>
    </xf>
    <xf numFmtId="164" fontId="30" fillId="0" borderId="91" xfId="4" applyNumberFormat="1" applyFont="1" applyBorder="1" applyAlignment="1">
      <alignment horizontal="center" vertical="center"/>
    </xf>
    <xf numFmtId="164" fontId="30" fillId="0" borderId="68" xfId="4" applyNumberFormat="1" applyFont="1" applyBorder="1" applyAlignment="1">
      <alignment horizontal="center" vertical="center"/>
    </xf>
    <xf numFmtId="0" fontId="3" fillId="4" borderId="31" xfId="0" applyFont="1" applyFill="1" applyBorder="1"/>
    <xf numFmtId="165" fontId="3" fillId="4" borderId="30" xfId="2" applyNumberFormat="1" applyFont="1" applyFill="1" applyBorder="1"/>
    <xf numFmtId="165" fontId="3" fillId="4" borderId="31" xfId="2" applyNumberFormat="1" applyFont="1" applyFill="1" applyBorder="1"/>
    <xf numFmtId="164" fontId="3" fillId="4" borderId="31" xfId="4" applyNumberFormat="1" applyFont="1" applyFill="1" applyBorder="1" applyAlignment="1"/>
    <xf numFmtId="164" fontId="35" fillId="4" borderId="30" xfId="4" applyNumberFormat="1" applyFont="1" applyFill="1" applyBorder="1"/>
    <xf numFmtId="164" fontId="35" fillId="4" borderId="33" xfId="4" applyNumberFormat="1" applyFont="1" applyFill="1" applyBorder="1" applyAlignment="1"/>
    <xf numFmtId="164" fontId="35" fillId="4" borderId="31" xfId="4" applyNumberFormat="1" applyFont="1" applyFill="1" applyBorder="1" applyAlignment="1"/>
    <xf numFmtId="164" fontId="3" fillId="4" borderId="33" xfId="4" applyNumberFormat="1" applyFont="1" applyFill="1" applyBorder="1" applyAlignment="1"/>
    <xf numFmtId="164" fontId="3" fillId="6" borderId="30" xfId="4" applyNumberFormat="1" applyFont="1" applyFill="1" applyBorder="1" applyAlignment="1"/>
    <xf numFmtId="164" fontId="3" fillId="6" borderId="31" xfId="4" applyNumberFormat="1" applyFont="1" applyFill="1" applyBorder="1" applyAlignment="1"/>
    <xf numFmtId="164" fontId="3" fillId="4" borderId="30" xfId="4" applyNumberFormat="1" applyFont="1" applyFill="1" applyBorder="1" applyAlignment="1">
      <alignment horizontal="center"/>
    </xf>
    <xf numFmtId="164" fontId="3" fillId="4" borderId="31" xfId="4" applyNumberFormat="1" applyFont="1" applyFill="1" applyBorder="1" applyAlignment="1">
      <alignment horizontal="center"/>
    </xf>
    <xf numFmtId="0" fontId="3" fillId="4" borderId="92" xfId="0" applyFont="1" applyFill="1" applyBorder="1"/>
    <xf numFmtId="164" fontId="0" fillId="0" borderId="4" xfId="4" applyNumberFormat="1" applyFont="1" applyFill="1" applyBorder="1"/>
    <xf numFmtId="164" fontId="16" fillId="0" borderId="59" xfId="4" applyNumberFormat="1" applyFont="1" applyBorder="1" applyAlignment="1">
      <alignment horizontal="center"/>
    </xf>
    <xf numFmtId="0" fontId="7" fillId="3" borderId="93" xfId="0" applyFont="1" applyFill="1" applyBorder="1" applyAlignment="1">
      <alignment horizontal="center" vertical="center" wrapText="1"/>
    </xf>
    <xf numFmtId="164" fontId="16" fillId="0" borderId="94" xfId="0" applyNumberFormat="1" applyFont="1" applyBorder="1" applyAlignment="1">
      <alignment horizontal="center" vertical="center"/>
    </xf>
    <xf numFmtId="164" fontId="16" fillId="0" borderId="13" xfId="0" applyNumberFormat="1" applyFont="1" applyBorder="1" applyAlignment="1">
      <alignment horizontal="center" vertical="center"/>
    </xf>
    <xf numFmtId="164" fontId="16" fillId="21" borderId="13" xfId="0" applyNumberFormat="1" applyFont="1" applyFill="1" applyBorder="1" applyAlignment="1">
      <alignment horizontal="center" vertical="center"/>
    </xf>
    <xf numFmtId="0" fontId="16" fillId="21" borderId="13" xfId="0" applyFont="1" applyFill="1" applyBorder="1" applyAlignment="1">
      <alignment horizontal="center" vertical="center"/>
    </xf>
    <xf numFmtId="0" fontId="16" fillId="21" borderId="68" xfId="0" applyFont="1" applyFill="1" applyBorder="1" applyAlignment="1">
      <alignment horizontal="center" vertical="center"/>
    </xf>
    <xf numFmtId="0" fontId="7" fillId="3" borderId="95" xfId="0" applyFont="1" applyFill="1" applyBorder="1" applyAlignment="1">
      <alignment horizontal="center" vertical="center" wrapText="1"/>
    </xf>
    <xf numFmtId="164" fontId="0" fillId="0" borderId="96" xfId="4" applyNumberFormat="1" applyFont="1" applyBorder="1" applyAlignment="1">
      <alignment horizontal="center" vertical="center"/>
    </xf>
    <xf numFmtId="164" fontId="0" fillId="0" borderId="2" xfId="4" applyNumberFormat="1" applyFont="1" applyBorder="1" applyAlignment="1">
      <alignment horizontal="center" vertical="center"/>
    </xf>
    <xf numFmtId="10" fontId="0" fillId="0" borderId="2" xfId="0" applyNumberFormat="1" applyFont="1" applyBorder="1" applyAlignment="1">
      <alignment horizontal="center" vertical="center"/>
    </xf>
    <xf numFmtId="9" fontId="0" fillId="0" borderId="44" xfId="0" applyNumberFormat="1" applyFont="1" applyBorder="1" applyAlignment="1">
      <alignment horizontal="center" vertical="center"/>
    </xf>
    <xf numFmtId="0" fontId="30" fillId="0" borderId="0" xfId="0" applyFont="1" applyAlignment="1">
      <alignment horizontal="left" vertical="top" wrapText="1"/>
    </xf>
    <xf numFmtId="171" fontId="0" fillId="0" borderId="0" xfId="0" applyNumberFormat="1"/>
    <xf numFmtId="171" fontId="0" fillId="0" borderId="0" xfId="0" applyNumberFormat="1" applyAlignment="1">
      <alignment wrapText="1"/>
    </xf>
    <xf numFmtId="0" fontId="0" fillId="0" borderId="97" xfId="0" applyBorder="1" applyAlignment="1">
      <alignment wrapText="1"/>
    </xf>
    <xf numFmtId="0" fontId="0" fillId="22" borderId="42" xfId="0" applyFill="1" applyBorder="1" applyAlignment="1">
      <alignment wrapText="1"/>
    </xf>
    <xf numFmtId="9" fontId="0" fillId="22" borderId="69" xfId="1" applyFont="1" applyFill="1" applyBorder="1" applyAlignment="1">
      <alignment wrapText="1"/>
    </xf>
    <xf numFmtId="0" fontId="0" fillId="0" borderId="71" xfId="0" applyBorder="1" applyAlignment="1">
      <alignment wrapText="1"/>
    </xf>
    <xf numFmtId="0" fontId="0" fillId="7" borderId="36" xfId="0" applyFill="1" applyBorder="1" applyAlignment="1">
      <alignment horizontal="left" vertical="center"/>
    </xf>
    <xf numFmtId="164" fontId="0" fillId="0" borderId="4" xfId="1" applyNumberFormat="1" applyFont="1" applyFill="1" applyBorder="1" applyAlignment="1">
      <alignment horizontal="right" wrapText="1"/>
    </xf>
    <xf numFmtId="9" fontId="0" fillId="0" borderId="4" xfId="1" applyFont="1" applyFill="1" applyBorder="1" applyAlignment="1">
      <alignment horizontal="right"/>
    </xf>
    <xf numFmtId="0" fontId="26" fillId="7" borderId="82" xfId="8" applyFont="1" applyFill="1" applyBorder="1" applyAlignment="1">
      <alignment horizontal="center" vertical="center" wrapText="1"/>
    </xf>
    <xf numFmtId="167" fontId="0" fillId="0" borderId="0" xfId="0" applyNumberFormat="1"/>
    <xf numFmtId="170" fontId="0" fillId="0" borderId="0" xfId="0" applyNumberFormat="1"/>
    <xf numFmtId="164" fontId="13" fillId="0" borderId="1" xfId="4" applyNumberFormat="1" applyFont="1" applyFill="1" applyBorder="1" applyAlignment="1">
      <alignment horizontal="center" vertical="center"/>
    </xf>
    <xf numFmtId="164" fontId="13" fillId="0" borderId="16" xfId="4" applyNumberFormat="1" applyFont="1" applyFill="1" applyBorder="1" applyAlignment="1">
      <alignment horizontal="center" vertical="center"/>
    </xf>
    <xf numFmtId="164" fontId="13" fillId="0" borderId="6" xfId="4" applyNumberFormat="1" applyFont="1" applyFill="1" applyBorder="1" applyAlignment="1">
      <alignment horizontal="center" vertical="center"/>
    </xf>
    <xf numFmtId="164" fontId="13" fillId="0" borderId="23" xfId="4" applyNumberFormat="1" applyFont="1" applyFill="1" applyBorder="1" applyAlignment="1">
      <alignment horizontal="center" vertical="center"/>
    </xf>
    <xf numFmtId="164" fontId="42" fillId="4" borderId="30" xfId="4" applyNumberFormat="1" applyFont="1" applyFill="1" applyBorder="1" applyAlignment="1">
      <alignment horizontal="center"/>
    </xf>
    <xf numFmtId="164" fontId="42" fillId="4" borderId="33" xfId="4" applyNumberFormat="1" applyFont="1" applyFill="1" applyBorder="1" applyAlignment="1">
      <alignment horizontal="center"/>
    </xf>
    <xf numFmtId="164" fontId="42" fillId="4" borderId="31" xfId="4" applyNumberFormat="1" applyFont="1" applyFill="1" applyBorder="1" applyAlignment="1">
      <alignment horizontal="center"/>
    </xf>
    <xf numFmtId="164" fontId="43" fillId="0" borderId="30" xfId="4" applyNumberFormat="1" applyFont="1" applyBorder="1" applyAlignment="1">
      <alignment horizontal="center"/>
    </xf>
    <xf numFmtId="164" fontId="43" fillId="0" borderId="33" xfId="4" applyNumberFormat="1" applyFont="1" applyFill="1" applyBorder="1" applyAlignment="1">
      <alignment horizontal="center"/>
    </xf>
    <xf numFmtId="164" fontId="43" fillId="0" borderId="31" xfId="4" applyNumberFormat="1" applyFont="1" applyFill="1" applyBorder="1" applyAlignment="1">
      <alignment horizontal="center"/>
    </xf>
    <xf numFmtId="164" fontId="42" fillId="4" borderId="7" xfId="4" applyNumberFormat="1" applyFont="1" applyFill="1" applyBorder="1" applyAlignment="1">
      <alignment horizontal="center"/>
    </xf>
    <xf numFmtId="164" fontId="42" fillId="4" borderId="34" xfId="4" applyNumberFormat="1" applyFont="1" applyFill="1" applyBorder="1" applyAlignment="1">
      <alignment horizontal="center"/>
    </xf>
    <xf numFmtId="164" fontId="42" fillId="4" borderId="14" xfId="4" applyNumberFormat="1" applyFont="1" applyFill="1" applyBorder="1" applyAlignment="1">
      <alignment horizontal="center"/>
    </xf>
    <xf numFmtId="164" fontId="43" fillId="3" borderId="28" xfId="4" applyNumberFormat="1" applyFont="1" applyFill="1" applyBorder="1" applyAlignment="1">
      <alignment vertical="center" wrapText="1"/>
    </xf>
    <xf numFmtId="164" fontId="43" fillId="3" borderId="35" xfId="4" applyNumberFormat="1" applyFont="1" applyFill="1" applyBorder="1" applyAlignment="1">
      <alignment vertical="center" wrapText="1"/>
    </xf>
    <xf numFmtId="164" fontId="43" fillId="3" borderId="29" xfId="4" applyNumberFormat="1" applyFont="1" applyFill="1" applyBorder="1" applyAlignment="1">
      <alignment vertical="center" wrapText="1"/>
    </xf>
    <xf numFmtId="164" fontId="42" fillId="6" borderId="7" xfId="4" applyNumberFormat="1" applyFont="1" applyFill="1" applyBorder="1" applyAlignment="1"/>
    <xf numFmtId="164" fontId="42" fillId="6" borderId="34" xfId="4" applyNumberFormat="1" applyFont="1" applyFill="1" applyBorder="1" applyAlignment="1"/>
    <xf numFmtId="164" fontId="42" fillId="6" borderId="14" xfId="4" applyNumberFormat="1" applyFont="1" applyFill="1" applyBorder="1" applyAlignment="1"/>
    <xf numFmtId="164" fontId="0" fillId="0" borderId="1" xfId="4" applyNumberFormat="1" applyFont="1" applyBorder="1" applyAlignment="1">
      <alignment horizontal="center" vertical="center"/>
    </xf>
    <xf numFmtId="164" fontId="0" fillId="0" borderId="6" xfId="4" applyNumberFormat="1" applyFont="1" applyBorder="1" applyAlignment="1">
      <alignment horizontal="center" vertical="center"/>
    </xf>
    <xf numFmtId="0" fontId="44" fillId="3" borderId="5" xfId="0" applyFont="1" applyFill="1" applyBorder="1" applyAlignment="1">
      <alignment horizontal="center" vertical="center" wrapText="1"/>
    </xf>
    <xf numFmtId="0" fontId="31" fillId="0" borderId="0" xfId="0" applyFont="1" applyAlignment="1">
      <alignment vertical="top"/>
    </xf>
    <xf numFmtId="170" fontId="19" fillId="0" borderId="47" xfId="0" applyNumberFormat="1" applyFont="1" applyBorder="1" applyAlignment="1">
      <alignment wrapText="1"/>
    </xf>
    <xf numFmtId="0" fontId="0" fillId="23" borderId="57" xfId="0" applyFill="1" applyBorder="1" applyAlignment="1">
      <alignment wrapText="1"/>
    </xf>
    <xf numFmtId="164" fontId="0" fillId="0" borderId="39" xfId="4" applyNumberFormat="1" applyFont="1" applyBorder="1" applyAlignment="1">
      <alignment wrapText="1"/>
    </xf>
    <xf numFmtId="165" fontId="0" fillId="0" borderId="60" xfId="2" applyNumberFormat="1" applyFont="1" applyFill="1" applyBorder="1" applyAlignment="1">
      <alignment vertical="center" wrapText="1"/>
    </xf>
    <xf numFmtId="164" fontId="0" fillId="0" borderId="47" xfId="4" applyNumberFormat="1" applyFont="1" applyBorder="1" applyAlignment="1">
      <alignment wrapText="1"/>
    </xf>
    <xf numFmtId="167" fontId="0" fillId="0" borderId="47" xfId="0" applyNumberFormat="1" applyBorder="1" applyAlignment="1">
      <alignment wrapText="1"/>
    </xf>
    <xf numFmtId="165" fontId="0" fillId="0" borderId="60" xfId="2" applyNumberFormat="1" applyFont="1" applyFill="1" applyBorder="1" applyAlignment="1">
      <alignment horizontal="center" vertical="center" wrapText="1"/>
    </xf>
    <xf numFmtId="165" fontId="0" fillId="0" borderId="74" xfId="2" applyNumberFormat="1" applyFont="1" applyFill="1" applyBorder="1" applyAlignment="1">
      <alignment horizontal="center" vertical="center" wrapText="1"/>
    </xf>
    <xf numFmtId="164" fontId="0" fillId="0" borderId="48" xfId="4" applyNumberFormat="1" applyFont="1" applyBorder="1" applyAlignment="1">
      <alignment wrapText="1"/>
    </xf>
    <xf numFmtId="164" fontId="0" fillId="0" borderId="48" xfId="4" applyNumberFormat="1" applyFont="1" applyFill="1" applyBorder="1" applyAlignment="1">
      <alignment wrapText="1"/>
    </xf>
    <xf numFmtId="167" fontId="0" fillId="0" borderId="48" xfId="4" applyNumberFormat="1" applyFont="1" applyFill="1" applyBorder="1" applyAlignment="1">
      <alignment wrapText="1"/>
    </xf>
    <xf numFmtId="164" fontId="0" fillId="0" borderId="56" xfId="4" applyNumberFormat="1" applyFont="1" applyBorder="1" applyAlignment="1">
      <alignment wrapText="1"/>
    </xf>
    <xf numFmtId="164" fontId="0" fillId="0" borderId="70" xfId="4" applyNumberFormat="1" applyFont="1" applyBorder="1" applyAlignment="1">
      <alignment wrapText="1"/>
    </xf>
    <xf numFmtId="43" fontId="0" fillId="0" borderId="70" xfId="4" applyFont="1" applyBorder="1" applyAlignment="1">
      <alignment wrapText="1"/>
    </xf>
    <xf numFmtId="164" fontId="0" fillId="0" borderId="32" xfId="4" applyNumberFormat="1" applyFont="1" applyBorder="1" applyAlignment="1">
      <alignment wrapText="1"/>
    </xf>
    <xf numFmtId="164" fontId="0" fillId="0" borderId="60" xfId="4" applyNumberFormat="1" applyFont="1" applyFill="1" applyBorder="1" applyAlignment="1">
      <alignment wrapText="1"/>
    </xf>
    <xf numFmtId="164" fontId="0" fillId="0" borderId="90" xfId="4" applyNumberFormat="1" applyFont="1" applyBorder="1" applyAlignment="1">
      <alignment wrapText="1"/>
    </xf>
    <xf numFmtId="164" fontId="0" fillId="0" borderId="36" xfId="4" applyNumberFormat="1" applyFont="1" applyBorder="1" applyAlignment="1">
      <alignment wrapText="1"/>
    </xf>
    <xf numFmtId="164" fontId="0" fillId="23" borderId="13" xfId="4" applyNumberFormat="1" applyFont="1" applyFill="1" applyBorder="1" applyAlignment="1">
      <alignment wrapText="1"/>
    </xf>
    <xf numFmtId="0" fontId="0" fillId="23" borderId="36" xfId="0" applyFill="1" applyBorder="1" applyAlignment="1">
      <alignment wrapText="1"/>
    </xf>
    <xf numFmtId="164" fontId="0" fillId="0" borderId="43" xfId="4" applyNumberFormat="1" applyFont="1" applyBorder="1" applyAlignment="1">
      <alignment wrapText="1"/>
    </xf>
    <xf numFmtId="167" fontId="19" fillId="0" borderId="48" xfId="4" applyNumberFormat="1" applyFont="1" applyFill="1" applyBorder="1" applyAlignment="1">
      <alignment wrapText="1"/>
    </xf>
    <xf numFmtId="167" fontId="19" fillId="0" borderId="36" xfId="4" applyNumberFormat="1" applyFont="1" applyFill="1" applyBorder="1" applyAlignment="1">
      <alignment wrapText="1"/>
    </xf>
    <xf numFmtId="167" fontId="19" fillId="0" borderId="32" xfId="4" applyNumberFormat="1" applyFont="1" applyFill="1" applyBorder="1" applyAlignment="1">
      <alignment wrapText="1"/>
    </xf>
    <xf numFmtId="167" fontId="19" fillId="0" borderId="56" xfId="4" applyNumberFormat="1" applyFont="1" applyFill="1" applyBorder="1" applyAlignment="1">
      <alignment wrapText="1"/>
    </xf>
    <xf numFmtId="43" fontId="19" fillId="0" borderId="70" xfId="4" applyFont="1" applyFill="1" applyBorder="1" applyAlignment="1">
      <alignment wrapText="1"/>
    </xf>
    <xf numFmtId="167" fontId="19" fillId="0" borderId="13" xfId="4" applyNumberFormat="1" applyFont="1" applyFill="1" applyBorder="1" applyAlignment="1">
      <alignment wrapText="1"/>
    </xf>
    <xf numFmtId="167" fontId="0" fillId="0" borderId="56" xfId="4" applyNumberFormat="1" applyFont="1" applyFill="1" applyBorder="1" applyAlignment="1">
      <alignment wrapText="1"/>
    </xf>
    <xf numFmtId="167" fontId="0" fillId="0" borderId="32" xfId="4" applyNumberFormat="1" applyFont="1" applyFill="1" applyBorder="1" applyAlignment="1">
      <alignment wrapText="1"/>
    </xf>
    <xf numFmtId="167" fontId="0" fillId="0" borderId="90" xfId="4" applyNumberFormat="1" applyFont="1" applyFill="1" applyBorder="1" applyAlignment="1">
      <alignment wrapText="1"/>
    </xf>
    <xf numFmtId="164" fontId="0" fillId="23" borderId="51" xfId="4" applyNumberFormat="1" applyFont="1" applyFill="1" applyBorder="1" applyAlignment="1">
      <alignment wrapText="1"/>
    </xf>
    <xf numFmtId="164" fontId="0" fillId="0" borderId="72" xfId="4" applyNumberFormat="1" applyFont="1" applyBorder="1" applyAlignment="1">
      <alignment wrapText="1"/>
    </xf>
    <xf numFmtId="167" fontId="19" fillId="0" borderId="47" xfId="4" applyNumberFormat="1" applyFont="1" applyFill="1" applyBorder="1" applyAlignment="1">
      <alignment wrapText="1"/>
    </xf>
    <xf numFmtId="164" fontId="0" fillId="0" borderId="47" xfId="4" applyNumberFormat="1" applyFont="1" applyFill="1" applyBorder="1" applyAlignment="1">
      <alignment wrapText="1"/>
    </xf>
    <xf numFmtId="0" fontId="7" fillId="3" borderId="28" xfId="0" applyFont="1" applyFill="1" applyBorder="1" applyAlignment="1">
      <alignment horizontal="center" vertical="center" wrapText="1"/>
    </xf>
    <xf numFmtId="0" fontId="7" fillId="3" borderId="20" xfId="0" applyFont="1" applyFill="1" applyBorder="1" applyAlignment="1">
      <alignment horizontal="center" vertical="center" wrapText="1"/>
    </xf>
    <xf numFmtId="164" fontId="7" fillId="3" borderId="29" xfId="4" applyNumberFormat="1" applyFont="1" applyFill="1" applyBorder="1" applyAlignment="1">
      <alignment horizontal="center" vertical="center" wrapText="1"/>
    </xf>
    <xf numFmtId="0" fontId="7" fillId="3" borderId="27" xfId="4" applyNumberFormat="1" applyFont="1" applyFill="1" applyBorder="1" applyAlignment="1">
      <alignment horizontal="center" vertical="center"/>
    </xf>
    <xf numFmtId="0" fontId="0" fillId="0" borderId="98" xfId="0" applyBorder="1" applyAlignment="1">
      <alignment wrapText="1"/>
    </xf>
    <xf numFmtId="9" fontId="0" fillId="0" borderId="68" xfId="1" applyFont="1" applyBorder="1" applyAlignment="1">
      <alignment wrapText="1"/>
    </xf>
    <xf numFmtId="9" fontId="0" fillId="23" borderId="43" xfId="1" applyFont="1" applyFill="1" applyBorder="1" applyAlignment="1">
      <alignment wrapText="1"/>
    </xf>
    <xf numFmtId="0" fontId="0" fillId="23" borderId="0" xfId="0" applyFill="1" applyAlignment="1">
      <alignment wrapText="1"/>
    </xf>
    <xf numFmtId="9" fontId="0" fillId="23" borderId="71" xfId="1" applyFont="1" applyFill="1" applyBorder="1" applyAlignment="1">
      <alignment wrapText="1"/>
    </xf>
    <xf numFmtId="0" fontId="0" fillId="0" borderId="99" xfId="0" applyBorder="1" applyAlignment="1">
      <alignment wrapText="1"/>
    </xf>
    <xf numFmtId="0" fontId="0" fillId="23" borderId="12" xfId="0" applyFill="1" applyBorder="1" applyAlignment="1">
      <alignment wrapText="1"/>
    </xf>
    <xf numFmtId="9" fontId="0" fillId="23" borderId="62" xfId="1" applyFont="1" applyFill="1" applyBorder="1" applyAlignment="1">
      <alignment wrapText="1"/>
    </xf>
    <xf numFmtId="0" fontId="41" fillId="0" borderId="0" xfId="0" applyFont="1" applyAlignment="1">
      <alignment vertical="top"/>
    </xf>
    <xf numFmtId="0" fontId="0" fillId="0" borderId="0" xfId="0" applyFill="1"/>
    <xf numFmtId="166" fontId="3" fillId="9" borderId="8" xfId="1" applyNumberFormat="1" applyFont="1" applyFill="1" applyBorder="1" applyAlignment="1">
      <alignment horizontal="center"/>
    </xf>
    <xf numFmtId="0" fontId="0" fillId="0" borderId="56" xfId="0" applyBorder="1" applyAlignment="1">
      <alignment horizontal="right"/>
    </xf>
    <xf numFmtId="0" fontId="0" fillId="0" borderId="48" xfId="0" applyBorder="1" applyAlignment="1">
      <alignment horizontal="right"/>
    </xf>
    <xf numFmtId="0" fontId="31" fillId="0" borderId="4" xfId="0" applyFont="1" applyBorder="1" applyAlignment="1">
      <alignment horizontal="left" vertical="top" wrapText="1"/>
    </xf>
    <xf numFmtId="0" fontId="0" fillId="0" borderId="4" xfId="0" applyBorder="1" applyAlignment="1">
      <alignment horizontal="left" vertical="top" wrapText="1"/>
    </xf>
    <xf numFmtId="0" fontId="0" fillId="11" borderId="56" xfId="0" applyFill="1" applyBorder="1" applyAlignment="1" applyProtection="1">
      <alignment horizontal="center" vertical="center"/>
      <protection hidden="1"/>
    </xf>
    <xf numFmtId="0" fontId="0" fillId="11" borderId="48" xfId="0" applyFill="1" applyBorder="1" applyAlignment="1" applyProtection="1">
      <alignment horizontal="center" vertical="center"/>
      <protection hidden="1"/>
    </xf>
    <xf numFmtId="0" fontId="0" fillId="24" borderId="58" xfId="0" applyFill="1" applyBorder="1" applyAlignment="1" applyProtection="1">
      <alignment horizontal="center" vertical="center"/>
      <protection hidden="1"/>
    </xf>
    <xf numFmtId="0" fontId="0" fillId="24" borderId="56" xfId="0" applyFill="1" applyBorder="1" applyAlignment="1" applyProtection="1">
      <alignment horizontal="center" vertical="center"/>
      <protection hidden="1"/>
    </xf>
    <xf numFmtId="0" fontId="0" fillId="24" borderId="48" xfId="0" applyFill="1" applyBorder="1" applyAlignment="1" applyProtection="1">
      <alignment horizontal="center" vertical="center"/>
      <protection hidden="1"/>
    </xf>
    <xf numFmtId="0" fontId="0" fillId="25" borderId="58" xfId="0" applyFill="1" applyBorder="1" applyAlignment="1" applyProtection="1">
      <alignment horizontal="center" vertical="center" wrapText="1"/>
      <protection hidden="1"/>
    </xf>
    <xf numFmtId="0" fontId="0" fillId="25" borderId="56" xfId="0" applyFill="1" applyBorder="1" applyAlignment="1" applyProtection="1">
      <alignment horizontal="center" vertical="center" wrapText="1"/>
      <protection hidden="1"/>
    </xf>
    <xf numFmtId="0" fontId="0" fillId="25" borderId="48" xfId="0" applyFill="1" applyBorder="1" applyAlignment="1" applyProtection="1">
      <alignment horizontal="center" vertical="center" wrapText="1"/>
      <protection hidden="1"/>
    </xf>
    <xf numFmtId="0" fontId="6" fillId="3" borderId="0" xfId="0" applyFont="1" applyFill="1" applyAlignment="1">
      <alignment horizontal="center" vertical="center"/>
    </xf>
    <xf numFmtId="0" fontId="6" fillId="3" borderId="11" xfId="0" applyFont="1" applyFill="1" applyBorder="1" applyAlignment="1">
      <alignment horizontal="center" vertical="center" wrapText="1"/>
    </xf>
    <xf numFmtId="0" fontId="6" fillId="3" borderId="54" xfId="0" applyFont="1" applyFill="1" applyBorder="1" applyAlignment="1">
      <alignment horizontal="center" vertical="center" wrapText="1"/>
    </xf>
    <xf numFmtId="0" fontId="6" fillId="5" borderId="19" xfId="0" applyFont="1" applyFill="1" applyBorder="1" applyAlignment="1">
      <alignment horizontal="center" vertical="center"/>
    </xf>
    <xf numFmtId="0" fontId="6" fillId="5" borderId="66" xfId="0" applyFont="1" applyFill="1" applyBorder="1" applyAlignment="1">
      <alignment horizontal="center" vertical="center"/>
    </xf>
    <xf numFmtId="0" fontId="0" fillId="0" borderId="24" xfId="0" applyBorder="1" applyAlignment="1">
      <alignment horizontal="left" vertical="center"/>
    </xf>
    <xf numFmtId="0" fontId="0" fillId="0" borderId="49" xfId="0" applyBorder="1" applyAlignment="1">
      <alignment horizontal="left" vertical="center"/>
    </xf>
    <xf numFmtId="0" fontId="0" fillId="0" borderId="18" xfId="0" applyBorder="1" applyAlignment="1">
      <alignment horizontal="left" vertical="center" wrapText="1"/>
    </xf>
    <xf numFmtId="0" fontId="0" fillId="0" borderId="17" xfId="0" applyBorder="1" applyAlignment="1">
      <alignment horizontal="left" vertical="center" wrapText="1"/>
    </xf>
    <xf numFmtId="0" fontId="0" fillId="0" borderId="86" xfId="0" applyBorder="1" applyAlignment="1">
      <alignment horizontal="left" vertical="center" wrapText="1"/>
    </xf>
    <xf numFmtId="0" fontId="0" fillId="0" borderId="20" xfId="0" applyBorder="1" applyAlignment="1">
      <alignment horizontal="left" vertical="center" wrapText="1"/>
    </xf>
    <xf numFmtId="0" fontId="0" fillId="0" borderId="37" xfId="0" applyBorder="1" applyAlignment="1">
      <alignment horizontal="left" vertical="center" wrapText="1"/>
    </xf>
    <xf numFmtId="0" fontId="0" fillId="7" borderId="24" xfId="0" applyFill="1" applyBorder="1" applyAlignment="1">
      <alignment horizontal="left" vertical="center"/>
    </xf>
    <xf numFmtId="0" fontId="0" fillId="7" borderId="49" xfId="0" applyFill="1" applyBorder="1" applyAlignment="1">
      <alignment horizontal="left" vertical="center"/>
    </xf>
    <xf numFmtId="164" fontId="7" fillId="3" borderId="12" xfId="4" applyNumberFormat="1" applyFont="1" applyFill="1" applyBorder="1" applyAlignment="1">
      <alignment horizontal="center" vertical="center" wrapText="1"/>
    </xf>
    <xf numFmtId="164" fontId="7" fillId="5" borderId="21" xfId="4" applyNumberFormat="1" applyFont="1" applyFill="1" applyBorder="1" applyAlignment="1">
      <alignment horizontal="center" vertical="center" wrapText="1"/>
    </xf>
    <xf numFmtId="164" fontId="7" fillId="5" borderId="62" xfId="4" applyNumberFormat="1"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50"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6" fillId="5" borderId="54" xfId="0" applyFont="1" applyFill="1" applyBorder="1" applyAlignment="1">
      <alignment horizontal="center" vertical="center" wrapText="1"/>
    </xf>
    <xf numFmtId="0" fontId="6" fillId="3" borderId="20" xfId="0" applyFont="1" applyFill="1" applyBorder="1" applyAlignment="1">
      <alignment horizontal="center" vertical="center"/>
    </xf>
    <xf numFmtId="0" fontId="6" fillId="3" borderId="54" xfId="0" applyFont="1" applyFill="1" applyBorder="1" applyAlignment="1">
      <alignment horizontal="center" vertical="center"/>
    </xf>
    <xf numFmtId="0" fontId="0" fillId="0" borderId="24" xfId="0" applyBorder="1" applyAlignment="1">
      <alignment horizontal="left" vertical="center" wrapText="1"/>
    </xf>
    <xf numFmtId="0" fontId="0" fillId="0" borderId="49" xfId="0" applyBorder="1" applyAlignment="1">
      <alignment horizontal="left" vertical="center" wrapText="1"/>
    </xf>
    <xf numFmtId="0" fontId="6" fillId="3" borderId="20" xfId="0" applyFont="1" applyFill="1" applyBorder="1" applyAlignment="1">
      <alignment horizontal="center" vertical="center" wrapText="1"/>
    </xf>
    <xf numFmtId="164" fontId="7" fillId="3" borderId="21" xfId="4" applyNumberFormat="1" applyFont="1" applyFill="1" applyBorder="1" applyAlignment="1">
      <alignment horizontal="center" vertical="center" wrapText="1"/>
    </xf>
    <xf numFmtId="164" fontId="7" fillId="3" borderId="62" xfId="4" applyNumberFormat="1" applyFont="1" applyFill="1" applyBorder="1" applyAlignment="1">
      <alignment horizontal="center" vertical="center" wrapText="1"/>
    </xf>
    <xf numFmtId="0" fontId="0" fillId="0" borderId="22" xfId="0" applyBorder="1" applyAlignment="1">
      <alignment horizontal="left" vertical="center" wrapText="1"/>
    </xf>
    <xf numFmtId="0" fontId="0" fillId="0" borderId="38" xfId="0" applyBorder="1" applyAlignment="1">
      <alignment horizontal="left" vertical="center" wrapText="1"/>
    </xf>
    <xf numFmtId="0" fontId="0" fillId="0" borderId="26" xfId="0" applyBorder="1" applyAlignment="1">
      <alignment horizontal="left" vertical="center" wrapText="1"/>
    </xf>
    <xf numFmtId="0" fontId="24" fillId="3" borderId="20" xfId="8" applyFont="1" applyFill="1" applyBorder="1" applyAlignment="1">
      <alignment horizontal="center" vertical="center" wrapText="1"/>
    </xf>
    <xf numFmtId="0" fontId="0" fillId="3" borderId="11" xfId="0" applyFont="1" applyFill="1" applyBorder="1" applyAlignment="1">
      <alignment wrapText="1"/>
    </xf>
    <xf numFmtId="0" fontId="0" fillId="3" borderId="54" xfId="0" applyFont="1" applyFill="1" applyBorder="1" applyAlignment="1">
      <alignment wrapText="1"/>
    </xf>
    <xf numFmtId="0" fontId="0" fillId="3" borderId="21" xfId="0" applyFont="1" applyFill="1" applyBorder="1" applyAlignment="1">
      <alignment wrapText="1"/>
    </xf>
    <xf numFmtId="0" fontId="0" fillId="3" borderId="12" xfId="0" applyFont="1" applyFill="1" applyBorder="1" applyAlignment="1">
      <alignment wrapText="1"/>
    </xf>
    <xf numFmtId="0" fontId="0" fillId="3" borderId="62" xfId="0" applyFont="1" applyFill="1" applyBorder="1" applyAlignment="1">
      <alignment wrapText="1"/>
    </xf>
  </cellXfs>
  <cellStyles count="10">
    <cellStyle name="Comma" xfId="4"/>
    <cellStyle name="Comma [0]" xfId="5"/>
    <cellStyle name="Currency" xfId="2"/>
    <cellStyle name="Currency [0]" xfId="3"/>
    <cellStyle name="Good" xfId="7"/>
    <cellStyle name="Normal" xfId="0" builtinId="0"/>
    <cellStyle name="Normal 10 2" xfId="6"/>
    <cellStyle name="Normal 2" xfId="9"/>
    <cellStyle name="Normal_Revised Exhibit 1_021810_Eberts" xfId="8"/>
    <cellStyle name="Percent" xfId="1"/>
  </cellStyles>
  <dxfs count="2">
    <dxf>
      <fill>
        <patternFill>
          <bgColor theme="7"/>
        </patternFill>
      </fill>
    </dxf>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400" b="0" i="0" u="none" baseline="0">
                <a:solidFill>
                  <a:schemeClr val="tx1">
                    <a:lumMod val="65000"/>
                    <a:lumOff val="35000"/>
                  </a:schemeClr>
                </a:solidFill>
                <a:latin typeface="+mn-lt"/>
                <a:ea typeface="+mn-lt"/>
                <a:cs typeface="+mn-lt"/>
              </a:rPr>
              <a:t>YTD Performance</a:t>
            </a: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cat>
            <c:strRef>
              <c:f>'Tables 2-6'!$M$1:$N$1</c:f>
              <c:strCache>
                <c:ptCount val="2"/>
                <c:pt idx="0">
                  <c:v>Annual Energy Savings</c:v>
                </c:pt>
                <c:pt idx="1">
                  <c:v>Expenditures</c:v>
                </c:pt>
              </c:strCache>
            </c:strRef>
          </c:cat>
          <c:val>
            <c:numRef>
              <c:f>'Tables 2-6'!$M$3:$N$3</c:f>
              <c:numCache>
                <c:formatCode>0%</c:formatCode>
                <c:ptCount val="2"/>
                <c:pt idx="0">
                  <c:v>0.53737018968981454</c:v>
                </c:pt>
                <c:pt idx="1">
                  <c:v>0.23963908938575726</c:v>
                </c:pt>
              </c:numCache>
            </c:numRef>
          </c:val>
          <c:extLst>
            <c:ext xmlns:c16="http://schemas.microsoft.com/office/drawing/2014/chart" uri="{C3380CC4-5D6E-409C-BE32-E72D297353CC}">
              <c16:uniqueId val="{00000000-3354-445B-B2E5-F8F3DDA801A2}"/>
            </c:ext>
          </c:extLst>
        </c:ser>
        <c:dLbls>
          <c:showLegendKey val="0"/>
          <c:showVal val="0"/>
          <c:showCatName val="0"/>
          <c:showSerName val="0"/>
          <c:showPercent val="0"/>
          <c:showBubbleSize val="0"/>
        </c:dLbls>
        <c:gapWidth val="219"/>
        <c:overlap val="-27"/>
        <c:axId val="16654860"/>
        <c:axId val="59292687"/>
      </c:barChart>
      <c:catAx>
        <c:axId val="16654860"/>
        <c:scaling>
          <c:orientation val="minMax"/>
        </c:scaling>
        <c:delete val="0"/>
        <c:axPos val="b"/>
        <c:numFmt formatCode="General" sourceLinked="1"/>
        <c:majorTickMark val="none"/>
        <c:minorTickMark val="none"/>
        <c:tickLblPos val="nextTo"/>
        <c:spPr>
          <a:noFill/>
          <a:ln w="9525" cap="flat" cmpd="sng">
            <a:solidFill>
              <a:schemeClr val="tx1">
                <a:lumMod val="15000"/>
                <a:lumOff val="85000"/>
              </a:schemeClr>
            </a:solidFill>
            <a:round/>
          </a:ln>
          <a:effectLst/>
        </c:spPr>
        <c:txPr>
          <a:bodyPr/>
          <a:lstStyle/>
          <a:p>
            <a:pPr>
              <a:defRPr lang="en-US" sz="900" b="0" i="0" u="none" baseline="0">
                <a:solidFill>
                  <a:schemeClr val="tx1">
                    <a:lumMod val="65000"/>
                    <a:lumOff val="35000"/>
                  </a:schemeClr>
                </a:solidFill>
              </a:defRPr>
            </a:pPr>
            <a:endParaRPr lang="en-US"/>
          </a:p>
        </c:txPr>
        <c:crossAx val="59292687"/>
        <c:crosses val="autoZero"/>
        <c:auto val="1"/>
        <c:lblAlgn val="ctr"/>
        <c:lblOffset val="100"/>
        <c:noMultiLvlLbl val="0"/>
      </c:catAx>
      <c:valAx>
        <c:axId val="59292687"/>
        <c:scaling>
          <c:orientation val="minMax"/>
          <c:max val="1"/>
          <c:min val="0"/>
        </c:scaling>
        <c:delete val="0"/>
        <c:axPos val="l"/>
        <c:majorGridlines>
          <c:spPr>
            <a:ln w="9525" cap="flat" cmpd="sng">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a:lstStyle/>
          <a:p>
            <a:pPr>
              <a:defRPr lang="en-US" sz="900" b="0" i="0" u="none" baseline="0">
                <a:solidFill>
                  <a:schemeClr val="tx1">
                    <a:lumMod val="65000"/>
                    <a:lumOff val="35000"/>
                  </a:schemeClr>
                </a:solidFill>
              </a:defRPr>
            </a:pPr>
            <a:endParaRPr lang="en-US"/>
          </a:p>
        </c:txPr>
        <c:crossAx val="16654860"/>
        <c:crosses val="autoZero"/>
        <c:crossBetween val="between"/>
        <c:majorUnit val="0.1"/>
      </c:valAx>
      <c:spPr>
        <a:noFill/>
        <a:ln>
          <a:noFill/>
        </a:ln>
        <a:effectLst/>
      </c:spPr>
    </c:plotArea>
    <c:plotVisOnly val="1"/>
    <c:dispBlanksAs val="gap"/>
    <c:showDLblsOverMax val="1"/>
  </c:chart>
  <c:spPr>
    <a:solidFill>
      <a:schemeClr val="bg1"/>
    </a:solidFill>
    <a:ln w="9525" cap="flat" cmpd="sng">
      <a:solidFill>
        <a:schemeClr val="tx1">
          <a:lumMod val="15000"/>
          <a:lumOff val="85000"/>
        </a:schemeClr>
      </a:solidFill>
      <a:round/>
    </a:ln>
    <a:effectLst/>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447674</xdr:colOff>
      <xdr:row>5</xdr:row>
      <xdr:rowOff>0</xdr:rowOff>
    </xdr:from>
    <xdr:to>
      <xdr:col>17</xdr:col>
      <xdr:colOff>597476</xdr:colOff>
      <xdr:row>22</xdr:row>
      <xdr:rowOff>147204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5422223578601"/>
  </sheetPr>
  <dimension ref="A1:I6"/>
  <sheetViews>
    <sheetView tabSelected="1" zoomScale="70" zoomScaleNormal="70" workbookViewId="0"/>
  </sheetViews>
  <sheetFormatPr defaultColWidth="9.140625" defaultRowHeight="15"/>
  <cols>
    <col min="2" max="9" width="18" customWidth="1"/>
  </cols>
  <sheetData>
    <row r="1" spans="1:9" ht="15.75" thickBot="1"/>
    <row r="2" spans="1:9" ht="48">
      <c r="B2" s="20" t="s">
        <v>0</v>
      </c>
      <c r="C2" s="28" t="s">
        <v>1</v>
      </c>
      <c r="D2" s="28" t="s">
        <v>2</v>
      </c>
      <c r="E2" s="28" t="s">
        <v>3</v>
      </c>
      <c r="F2" s="724" t="s">
        <v>286</v>
      </c>
      <c r="G2" s="28" t="s">
        <v>4</v>
      </c>
      <c r="H2" s="28" t="s">
        <v>5</v>
      </c>
      <c r="I2" s="467" t="s">
        <v>6</v>
      </c>
    </row>
    <row r="3" spans="1:9" ht="15.75" thickBot="1">
      <c r="B3" s="468" t="s">
        <v>7</v>
      </c>
      <c r="C3" s="469" t="s">
        <v>8</v>
      </c>
      <c r="D3" s="469" t="s">
        <v>9</v>
      </c>
      <c r="E3" s="469" t="s">
        <v>10</v>
      </c>
      <c r="F3" s="469" t="s">
        <v>11</v>
      </c>
      <c r="G3" s="469" t="s">
        <v>12</v>
      </c>
      <c r="H3" s="469" t="s">
        <v>13</v>
      </c>
      <c r="I3" s="470" t="s">
        <v>14</v>
      </c>
    </row>
    <row r="4" spans="1:9" ht="39.75" customHeight="1">
      <c r="A4" s="679" t="s">
        <v>15</v>
      </c>
      <c r="B4" s="680">
        <f>'Ap B - Qtr Electric Master'!L39-'Table 1'!D4</f>
        <v>12576.102963919951</v>
      </c>
      <c r="C4" s="680">
        <f>'Tables 2-6'!B43</f>
        <v>128</v>
      </c>
      <c r="D4" s="681">
        <f>'Ap B - Qtr Electric Master'!L16+'Ap B - Qtr Electric Master'!L18</f>
        <v>3531.2954811920004</v>
      </c>
      <c r="E4" s="681">
        <f>SUM(B4:D4)</f>
        <v>16235.398445111952</v>
      </c>
      <c r="F4" s="682"/>
      <c r="G4" s="683"/>
      <c r="H4" s="683"/>
      <c r="I4" s="684"/>
    </row>
    <row r="5" spans="1:9" ht="40.5" customHeight="1" thickBot="1">
      <c r="A5" s="685" t="s">
        <v>16</v>
      </c>
      <c r="B5" s="686">
        <f>'Ap B - Qtr Electric Master'!N39-'Table 1'!D5</f>
        <v>25379.392855000002</v>
      </c>
      <c r="C5" s="686">
        <f>'Tables 2-6'!C43</f>
        <v>215</v>
      </c>
      <c r="D5" s="687">
        <f>'Ap B - Qtr Electric Master'!N16+'Ap B - Qtr Electric Master'!N18</f>
        <v>6409.0799974749998</v>
      </c>
      <c r="E5" s="687">
        <f>SUM(B5:D5)</f>
        <v>32003.472852475003</v>
      </c>
      <c r="F5" s="687">
        <f>'Ap E - NJ CEA Benchmarks'!H12</f>
        <v>9786855.7365277708</v>
      </c>
      <c r="G5" s="688">
        <f>'Ap E - NJ CEA Benchmarks'!M12</f>
        <v>7.4000000000000003E-3</v>
      </c>
      <c r="H5" s="687">
        <f>F5*G5</f>
        <v>72422.732450305513</v>
      </c>
      <c r="I5" s="689">
        <f>E5/H5</f>
        <v>0.44189816884408367</v>
      </c>
    </row>
    <row r="6" spans="1:9" ht="30" customHeight="1">
      <c r="B6" s="14" t="s">
        <v>287</v>
      </c>
      <c r="C6" s="13"/>
      <c r="D6" s="13"/>
      <c r="E6" s="13"/>
      <c r="F6" s="13"/>
      <c r="G6" s="13"/>
      <c r="H6" s="13"/>
      <c r="I6" s="13"/>
    </row>
  </sheetData>
  <mergeCells count="1">
    <mergeCell ref="B6:I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4659260841701"/>
  </sheetPr>
  <dimension ref="A1:S65"/>
  <sheetViews>
    <sheetView zoomScale="110" zoomScaleNormal="110" workbookViewId="0"/>
  </sheetViews>
  <sheetFormatPr defaultColWidth="9.140625" defaultRowHeight="15"/>
  <cols>
    <col min="1" max="1" width="50" customWidth="1"/>
    <col min="2" max="4" width="13.28515625" customWidth="1"/>
    <col min="5" max="5" width="14.7109375" bestFit="1" customWidth="1"/>
    <col min="6" max="6" width="14.7109375" customWidth="1"/>
    <col min="7" max="8" width="13.28515625" customWidth="1"/>
    <col min="9" max="9" width="9.42578125" bestFit="1" customWidth="1"/>
    <col min="10" max="20" width="11.7109375" customWidth="1"/>
  </cols>
  <sheetData>
    <row r="1" spans="1:19" ht="15.75" thickBot="1">
      <c r="A1" t="s">
        <v>17</v>
      </c>
      <c r="M1" t="s">
        <v>18</v>
      </c>
      <c r="N1" t="s">
        <v>19</v>
      </c>
      <c r="P1" s="471"/>
      <c r="Q1" s="471"/>
      <c r="R1" s="472"/>
      <c r="S1" s="473"/>
    </row>
    <row r="2" spans="1:19" ht="15.75" thickBot="1">
      <c r="B2" s="9" t="s">
        <v>15</v>
      </c>
      <c r="C2" s="8"/>
      <c r="D2" s="8"/>
      <c r="E2" s="7"/>
      <c r="F2" s="9" t="s">
        <v>20</v>
      </c>
      <c r="G2" s="8"/>
      <c r="H2" s="8"/>
      <c r="I2" s="7"/>
      <c r="P2" s="471"/>
      <c r="Q2" s="471"/>
      <c r="R2" s="472"/>
      <c r="S2" s="473"/>
    </row>
    <row r="3" spans="1:19" ht="48">
      <c r="A3" s="760"/>
      <c r="B3" s="761" t="s">
        <v>21</v>
      </c>
      <c r="C3" s="28" t="s">
        <v>22</v>
      </c>
      <c r="D3" s="36" t="s">
        <v>23</v>
      </c>
      <c r="E3" s="762" t="s">
        <v>24</v>
      </c>
      <c r="F3" s="20" t="s">
        <v>25</v>
      </c>
      <c r="G3" s="28" t="s">
        <v>26</v>
      </c>
      <c r="H3" s="62" t="s">
        <v>27</v>
      </c>
      <c r="I3" s="762" t="s">
        <v>24</v>
      </c>
      <c r="J3" s="763" t="s">
        <v>28</v>
      </c>
      <c r="K3" s="762" t="s">
        <v>29</v>
      </c>
      <c r="M3" s="474">
        <f>$E$44</f>
        <v>0.53737018968981454</v>
      </c>
      <c r="N3" s="474">
        <f>$E$32</f>
        <v>0.23963908938575726</v>
      </c>
      <c r="P3" s="475"/>
      <c r="Q3" s="473"/>
    </row>
    <row r="4" spans="1:19">
      <c r="A4" s="764" t="s">
        <v>30</v>
      </c>
      <c r="B4" s="730">
        <f>'Table 1'!B4</f>
        <v>12576.102963919951</v>
      </c>
      <c r="C4" s="741">
        <v>127.57901699999999</v>
      </c>
      <c r="D4" s="737">
        <f>'Table 1'!D4</f>
        <v>3531.2954811920004</v>
      </c>
      <c r="E4" s="740">
        <f t="shared" ref="E4:E9" si="0">SUM(B4:D4)</f>
        <v>16234.977462111952</v>
      </c>
      <c r="F4" s="730">
        <f>'Table 1'!B5</f>
        <v>25379.392855000002</v>
      </c>
      <c r="G4" s="735">
        <v>232.47681</v>
      </c>
      <c r="H4" s="734">
        <f>'Table 1'!D5</f>
        <v>6409.0799974749998</v>
      </c>
      <c r="I4" s="746">
        <f t="shared" ref="I4:I9" si="1">SUM(F4:H4)</f>
        <v>32020.949662475003</v>
      </c>
      <c r="J4" s="742">
        <f>'Ap B - Qtr Electric Master'!M39</f>
        <v>59555.728000000003</v>
      </c>
      <c r="K4" s="765">
        <f>E4/J4</f>
        <v>0.27260144418202648</v>
      </c>
      <c r="P4" s="475"/>
    </row>
    <row r="5" spans="1:19">
      <c r="A5" s="764" t="s">
        <v>31</v>
      </c>
      <c r="B5" s="730">
        <f>'Ap B - Qtr Electric Master'!R39-D5</f>
        <v>178019.56774480004</v>
      </c>
      <c r="C5" s="735">
        <v>2014.157551</v>
      </c>
      <c r="D5" s="737">
        <f>'Ap B - Qtr Electric Master'!R16+'Ap B - Qtr Electric Master'!R18</f>
        <v>5123.9954811919997</v>
      </c>
      <c r="E5" s="740">
        <f>SUM(B5:D5)</f>
        <v>185157.72077699204</v>
      </c>
      <c r="F5" s="730">
        <f>'Ap B - Qtr Electric Master'!S39-'Tables 2-6'!H5</f>
        <v>357573.26774480008</v>
      </c>
      <c r="G5" s="735">
        <v>3605.3161100000002</v>
      </c>
      <c r="H5" s="734">
        <f>'Ap B - Qtr Electric Master'!S16+'Ap B - Qtr Electric Master'!S18</f>
        <v>8001.7799974749996</v>
      </c>
      <c r="I5" s="738">
        <f t="shared" si="1"/>
        <v>369180.36385227507</v>
      </c>
      <c r="J5" s="745"/>
      <c r="K5" s="766"/>
      <c r="P5" s="475"/>
    </row>
    <row r="6" spans="1:19" ht="17.25" hidden="1">
      <c r="A6" s="764" t="s">
        <v>33</v>
      </c>
      <c r="B6" s="726">
        <f>(B5/B4)*B7</f>
        <v>19.58414785104857</v>
      </c>
      <c r="C6" s="747">
        <f>IFERROR((C5/C4)*C7,0)</f>
        <v>0.47266285896676097</v>
      </c>
      <c r="D6" s="748">
        <f>SUM(('Ap B - Qtr Electric Master'!R16/'Ap B - Qtr Electric Master'!L16)*('Ap B - Qtr Electric Master'!Q16-0),('Ap B - Qtr Electric Master'!Q18))-2.293</f>
        <v>0.72792204606316879</v>
      </c>
      <c r="E6" s="749">
        <f>SUM(B6:D6)</f>
        <v>20.784732756078498</v>
      </c>
      <c r="F6" s="758">
        <f>(F5/F4)*F7</f>
        <v>40.386630697668437</v>
      </c>
      <c r="G6" s="750">
        <f>IFERROR((G5/G4)*G7,0)</f>
        <v>0.72859463343423381</v>
      </c>
      <c r="H6" s="752">
        <f>SUM(('Ap B - Qtr Electric Master'!S16/'Ap B - Qtr Electric Master'!N16)*'Ap B - Qtr Electric Master'!Q16,'Ap B - Qtr Electric Master'!Q18)</f>
        <v>3.0209220460631689</v>
      </c>
      <c r="I6" s="751">
        <f>SUM(F6:H6)</f>
        <v>44.136147377165841</v>
      </c>
      <c r="J6" s="767"/>
      <c r="K6" s="768"/>
      <c r="L6" s="475"/>
      <c r="P6" s="475"/>
    </row>
    <row r="7" spans="1:19">
      <c r="A7" s="764" t="s">
        <v>32</v>
      </c>
      <c r="B7" s="731">
        <f>'Ap B - Qtr Electric Master'!Q39-'Tables 2-6'!D7-1.483</f>
        <v>1.3835122900000001</v>
      </c>
      <c r="C7" s="736">
        <v>2.9939E-2</v>
      </c>
      <c r="D7" s="753">
        <f>'Ap B - Qtr Electric Master'!Q18+'Ap B - Qtr Electric Master'!Q16-0</f>
        <v>2.9260744822580644</v>
      </c>
      <c r="E7" s="754">
        <f>SUM(B7:D7)</f>
        <v>4.3395257722580647</v>
      </c>
      <c r="F7" s="731">
        <f>'Ap B - Qtr Electric Master'!Q39-'Tables 2-6'!H7</f>
        <v>2.8665122900000002</v>
      </c>
      <c r="G7" s="736">
        <v>4.6981000000000002E-2</v>
      </c>
      <c r="H7" s="755">
        <f>'Ap B - Qtr Electric Master'!Q16+'Ap B - Qtr Electric Master'!Q18</f>
        <v>2.9260744822580644</v>
      </c>
      <c r="I7" s="739">
        <f>SUM(F7:H7)</f>
        <v>5.8395677722580643</v>
      </c>
      <c r="J7" s="767"/>
      <c r="K7" s="768"/>
      <c r="P7" s="475"/>
    </row>
    <row r="8" spans="1:19">
      <c r="A8" s="764" t="s">
        <v>34</v>
      </c>
      <c r="B8" s="730">
        <f>'Ap B - Qtr Electric Master'!R17</f>
        <v>1363.4</v>
      </c>
      <c r="C8" s="743">
        <f>C5</f>
        <v>2014.157551</v>
      </c>
      <c r="D8" s="744"/>
      <c r="E8" s="738">
        <f>SUM(B8:D8)</f>
        <v>3377.5575509999999</v>
      </c>
      <c r="F8" s="759">
        <f>'Ap B - Qtr Electric Master'!S17</f>
        <v>1363.4</v>
      </c>
      <c r="G8" s="743">
        <f>G5</f>
        <v>3605.3161100000002</v>
      </c>
      <c r="H8" s="744"/>
      <c r="I8" s="738">
        <f t="shared" si="1"/>
        <v>4968.7161100000003</v>
      </c>
      <c r="J8" s="767"/>
      <c r="K8" s="768"/>
      <c r="L8" s="475"/>
      <c r="M8" s="475"/>
      <c r="N8" s="475"/>
      <c r="O8" s="475"/>
      <c r="P8" s="475"/>
    </row>
    <row r="9" spans="1:19" ht="15.75" thickBot="1">
      <c r="A9" s="769" t="s">
        <v>35</v>
      </c>
      <c r="B9" s="728">
        <f>' Ap D - Qtr Electric Business'!J20</f>
        <v>23417.161</v>
      </c>
      <c r="C9" s="727"/>
      <c r="D9" s="756"/>
      <c r="E9" s="757">
        <f t="shared" si="0"/>
        <v>23417.161</v>
      </c>
      <c r="F9" s="728">
        <f>' Ap D - Qtr Electric Business'!L20</f>
        <v>39013.014000000003</v>
      </c>
      <c r="G9" s="727"/>
      <c r="H9" s="756"/>
      <c r="I9" s="757">
        <f t="shared" si="1"/>
        <v>39013.014000000003</v>
      </c>
      <c r="J9" s="770"/>
      <c r="K9" s="771"/>
      <c r="L9" s="475"/>
      <c r="M9" s="475"/>
      <c r="N9" s="475"/>
      <c r="O9" s="475"/>
      <c r="P9" s="475"/>
    </row>
    <row r="10" spans="1:19" ht="32.25" hidden="1">
      <c r="A10" s="693" t="s">
        <v>36</v>
      </c>
      <c r="B10" s="729" t="e">
        <f>#REF!</f>
        <v>#REF!</v>
      </c>
      <c r="C10" s="694"/>
      <c r="D10" s="695"/>
      <c r="E10" s="733" t="e">
        <f>B10</f>
        <v>#REF!</v>
      </c>
      <c r="F10" s="732"/>
      <c r="G10" s="695"/>
      <c r="H10" s="695"/>
      <c r="I10" s="696"/>
      <c r="J10" s="475"/>
      <c r="K10" s="475"/>
      <c r="L10" s="475"/>
    </row>
    <row r="11" spans="1:19" ht="15" customHeight="1">
      <c r="A11" s="772" t="s">
        <v>284</v>
      </c>
      <c r="B11" s="725"/>
      <c r="C11" s="725"/>
      <c r="D11" s="725"/>
      <c r="E11" s="725"/>
      <c r="F11" s="725"/>
      <c r="G11" s="725"/>
      <c r="H11" s="725"/>
      <c r="I11" s="475"/>
      <c r="J11" s="475"/>
      <c r="K11" s="475"/>
      <c r="L11" s="475"/>
    </row>
    <row r="12" spans="1:19">
      <c r="A12" s="725"/>
      <c r="B12" s="725"/>
      <c r="C12" s="725"/>
      <c r="D12" s="725"/>
      <c r="E12" s="725"/>
      <c r="F12" s="725"/>
      <c r="G12" s="725"/>
      <c r="H12" s="725"/>
      <c r="I12" s="475"/>
      <c r="J12" s="475"/>
      <c r="K12" s="475"/>
      <c r="L12" s="475"/>
    </row>
    <row r="13" spans="1:19" ht="0.75" customHeight="1">
      <c r="A13" s="725"/>
      <c r="B13" s="725"/>
      <c r="C13" s="725"/>
      <c r="D13" s="725"/>
      <c r="E13" s="725"/>
      <c r="F13" s="725"/>
      <c r="G13" s="725"/>
      <c r="H13" s="725"/>
      <c r="I13" s="475"/>
      <c r="J13" s="475"/>
      <c r="K13" s="475"/>
      <c r="L13" s="475"/>
    </row>
    <row r="14" spans="1:19">
      <c r="B14" s="702"/>
      <c r="C14" s="23"/>
      <c r="D14" s="701"/>
      <c r="I14" s="475"/>
      <c r="J14" s="692"/>
      <c r="K14" s="475"/>
      <c r="L14" s="475"/>
    </row>
    <row r="15" spans="1:19">
      <c r="G15" s="691"/>
      <c r="H15" s="476"/>
      <c r="I15" s="475"/>
      <c r="J15" s="475"/>
      <c r="K15" s="475"/>
      <c r="L15" s="475"/>
    </row>
    <row r="16" spans="1:19">
      <c r="A16" s="475" t="s">
        <v>37</v>
      </c>
      <c r="G16" s="476"/>
      <c r="J16" s="475"/>
      <c r="K16" s="475"/>
      <c r="L16" s="475"/>
    </row>
    <row r="17" spans="1:9" ht="36">
      <c r="A17" s="411" t="s">
        <v>38</v>
      </c>
      <c r="B17" s="411" t="s">
        <v>39</v>
      </c>
      <c r="C17" s="48" t="s">
        <v>40</v>
      </c>
      <c r="D17" s="48" t="s">
        <v>41</v>
      </c>
      <c r="E17" s="410" t="s">
        <v>42</v>
      </c>
      <c r="G17" s="476"/>
      <c r="I17" s="691"/>
    </row>
    <row r="18" spans="1:9">
      <c r="A18" s="416" t="s">
        <v>43</v>
      </c>
      <c r="B18" s="558">
        <f>'Ap B - Qtr Electric Master'!D$19</f>
        <v>290655</v>
      </c>
      <c r="C18" s="558">
        <f>'Ap B - Qtr Electric Master'!F$19</f>
        <v>342631</v>
      </c>
      <c r="D18" s="558">
        <f>'Ap B - Qtr Electric Master'!E$19</f>
        <v>88435</v>
      </c>
      <c r="E18" s="414">
        <f>C18/D18</f>
        <v>3.8743823146944085</v>
      </c>
      <c r="G18" s="476"/>
    </row>
    <row r="19" spans="1:9">
      <c r="A19" s="416" t="s">
        <v>44</v>
      </c>
      <c r="B19" s="559">
        <f>'Ap B - Qtr Electric Master'!D$32</f>
        <v>363</v>
      </c>
      <c r="C19" s="559">
        <f>'Ap B - Qtr Electric Master'!F$32</f>
        <v>363</v>
      </c>
      <c r="D19" s="558">
        <f>'Ap B - Qtr Electric Master'!E$32</f>
        <v>2088</v>
      </c>
      <c r="E19" s="414">
        <f t="shared" ref="E19:E20" si="2">C19/D19</f>
        <v>0.17385057471264367</v>
      </c>
      <c r="G19" s="476"/>
    </row>
    <row r="20" spans="1:9" ht="17.25">
      <c r="A20" s="416" t="s">
        <v>45</v>
      </c>
      <c r="B20" s="558">
        <f>'Ap B - Qtr Electric Master'!D$26</f>
        <v>79</v>
      </c>
      <c r="C20" s="558">
        <f>'Ap B - Qtr Electric Master'!F$26</f>
        <v>150</v>
      </c>
      <c r="D20" s="558">
        <f>'Ap B - Qtr Electric Master'!E$26</f>
        <v>126748</v>
      </c>
      <c r="E20" s="414">
        <f t="shared" si="2"/>
        <v>1.183450626439865E-3</v>
      </c>
      <c r="G20" s="476"/>
    </row>
    <row r="21" spans="1:9">
      <c r="A21" s="409" t="s">
        <v>46</v>
      </c>
      <c r="B21" s="560">
        <f>SUM(B18:B20)</f>
        <v>291097</v>
      </c>
      <c r="C21" s="413">
        <f>SUM(C18:C20)</f>
        <v>343144</v>
      </c>
      <c r="D21" s="413">
        <f>SUM(D18:D20)</f>
        <v>217271</v>
      </c>
      <c r="E21" s="412">
        <f>C21/D21</f>
        <v>1.5793364047663978</v>
      </c>
      <c r="G21" s="476"/>
    </row>
    <row r="22" spans="1:9" ht="17.25">
      <c r="A22" s="416" t="s">
        <v>47</v>
      </c>
      <c r="B22" s="677">
        <v>162</v>
      </c>
      <c r="C22" s="677">
        <v>275</v>
      </c>
      <c r="D22" s="677">
        <v>619</v>
      </c>
      <c r="E22" s="414">
        <f>C22/D22</f>
        <v>0.44426494345718903</v>
      </c>
      <c r="G22" s="476"/>
    </row>
    <row r="23" spans="1:9" ht="15.75" thickBot="1">
      <c r="A23" s="409" t="s">
        <v>48</v>
      </c>
      <c r="B23" s="413">
        <f>SUM(B21:B22)</f>
        <v>291259</v>
      </c>
      <c r="C23" s="413">
        <f>SUM(C21:C22)</f>
        <v>343419</v>
      </c>
      <c r="D23" s="413">
        <f>SUM(D21:D22)</f>
        <v>217890</v>
      </c>
      <c r="E23" s="412">
        <f>C23/D23</f>
        <v>1.5761117995318739</v>
      </c>
      <c r="G23" s="476"/>
    </row>
    <row r="24" spans="1:9" ht="80.25" customHeight="1">
      <c r="A24" s="6" t="s">
        <v>49</v>
      </c>
      <c r="B24" s="5"/>
      <c r="C24" s="5"/>
      <c r="D24" s="5"/>
      <c r="E24" s="5"/>
      <c r="F24" s="690"/>
    </row>
    <row r="27" spans="1:9">
      <c r="A27" t="s">
        <v>50</v>
      </c>
    </row>
    <row r="28" spans="1:9" ht="36">
      <c r="A28" s="411" t="s">
        <v>51</v>
      </c>
      <c r="B28" s="411" t="s">
        <v>52</v>
      </c>
      <c r="C28" s="48" t="s">
        <v>53</v>
      </c>
      <c r="D28" s="48" t="s">
        <v>54</v>
      </c>
      <c r="E28" s="410" t="s">
        <v>55</v>
      </c>
    </row>
    <row r="29" spans="1:9">
      <c r="A29" s="416" t="s">
        <v>43</v>
      </c>
      <c r="B29" s="404">
        <f>'Ap B - Qtr Electric Master'!H$19</f>
        <v>2026.8616199999999</v>
      </c>
      <c r="C29" s="404">
        <f>'Ap B - Qtr Electric Master'!J$19</f>
        <v>4086.9802100000006</v>
      </c>
      <c r="D29" s="404">
        <f>'Ap B - Qtr Electric Master'!I$19</f>
        <v>15851.740000000002</v>
      </c>
      <c r="E29" s="414">
        <f t="shared" ref="E29:E34" si="3">C29/D29</f>
        <v>0.25782533715541639</v>
      </c>
    </row>
    <row r="30" spans="1:9">
      <c r="A30" s="416" t="s">
        <v>44</v>
      </c>
      <c r="B30" s="404">
        <f>'Ap B - Qtr Electric Master'!H$32</f>
        <v>150.07754</v>
      </c>
      <c r="C30" s="404">
        <f>'Ap B - Qtr Electric Master'!J$32</f>
        <v>312.31704999999999</v>
      </c>
      <c r="D30" s="404">
        <f>'Ap B - Qtr Electric Master'!I$32</f>
        <v>1364.884</v>
      </c>
      <c r="E30" s="414">
        <f t="shared" si="3"/>
        <v>0.22882314541015938</v>
      </c>
    </row>
    <row r="31" spans="1:9">
      <c r="A31" s="416" t="s">
        <v>56</v>
      </c>
      <c r="B31" s="404">
        <f>'Ap B - Qtr Electric Master'!H$26</f>
        <v>2071.2399</v>
      </c>
      <c r="C31" s="404">
        <f>'Ap B - Qtr Electric Master'!J$26</f>
        <v>4005.89786</v>
      </c>
      <c r="D31" s="404">
        <f>'Ap B - Qtr Electric Master'!I$26</f>
        <v>17857.767000000003</v>
      </c>
      <c r="E31" s="414">
        <f t="shared" si="3"/>
        <v>0.22432243964208959</v>
      </c>
    </row>
    <row r="32" spans="1:9">
      <c r="A32" s="409" t="s">
        <v>46</v>
      </c>
      <c r="B32" s="408">
        <f>SUM(B29:B31)</f>
        <v>4248.1790600000004</v>
      </c>
      <c r="C32" s="408">
        <f>SUM(C29:C31)</f>
        <v>8405.1951200000003</v>
      </c>
      <c r="D32" s="408">
        <f>SUM(D29:D31)</f>
        <v>35074.391000000003</v>
      </c>
      <c r="E32" s="412">
        <f t="shared" si="3"/>
        <v>0.23963908938575726</v>
      </c>
    </row>
    <row r="33" spans="1:10">
      <c r="A33" s="416" t="s">
        <v>57</v>
      </c>
      <c r="B33" s="563">
        <v>635</v>
      </c>
      <c r="C33" s="563">
        <v>1031</v>
      </c>
      <c r="D33" s="563">
        <v>2448</v>
      </c>
      <c r="E33" s="414">
        <f t="shared" si="3"/>
        <v>0.42116013071895425</v>
      </c>
    </row>
    <row r="34" spans="1:10" ht="15.75" thickBot="1">
      <c r="A34" s="409" t="s">
        <v>48</v>
      </c>
      <c r="B34" s="408">
        <f>SUM(B32:B33)</f>
        <v>4883.1790600000004</v>
      </c>
      <c r="C34" s="408">
        <f>SUM(C32:C33)</f>
        <v>9436.1951200000003</v>
      </c>
      <c r="D34" s="408">
        <f>SUM(D32:D33)</f>
        <v>37522.391000000003</v>
      </c>
      <c r="E34" s="412">
        <f t="shared" si="3"/>
        <v>0.25148171181308782</v>
      </c>
    </row>
    <row r="35" spans="1:10" ht="27" customHeight="1">
      <c r="A35" s="12" t="s">
        <v>283</v>
      </c>
      <c r="B35" s="5"/>
      <c r="C35" s="5"/>
      <c r="D35" s="5"/>
      <c r="E35" s="5"/>
      <c r="F35" s="690"/>
    </row>
    <row r="37" spans="1:10">
      <c r="A37" t="s">
        <v>58</v>
      </c>
    </row>
    <row r="38" spans="1:10" ht="36">
      <c r="A38" s="411" t="s">
        <v>59</v>
      </c>
      <c r="B38" s="411" t="s">
        <v>60</v>
      </c>
      <c r="C38" s="48" t="s">
        <v>61</v>
      </c>
      <c r="D38" s="48" t="s">
        <v>62</v>
      </c>
      <c r="E38" s="410" t="s">
        <v>63</v>
      </c>
      <c r="J38" s="471"/>
    </row>
    <row r="39" spans="1:10">
      <c r="A39" s="416" t="s">
        <v>43</v>
      </c>
      <c r="B39" s="415">
        <f>'Ap B - Qtr Electric Master'!L$19</f>
        <v>12216.198445111952</v>
      </c>
      <c r="C39" s="415">
        <f>'Ap B - Qtr Electric Master'!N$19</f>
        <v>24360.072852475001</v>
      </c>
      <c r="D39" s="415">
        <f>'Ap B - Qtr Electric Master'!M$19</f>
        <v>19881.583999999999</v>
      </c>
      <c r="E39" s="414">
        <f>C39/D39</f>
        <v>1.2252581510846923</v>
      </c>
      <c r="J39" s="477"/>
    </row>
    <row r="40" spans="1:10">
      <c r="A40" s="416" t="s">
        <v>44</v>
      </c>
      <c r="B40" s="415">
        <f>'Ap B - Qtr Electric Master'!L$32</f>
        <v>269.39999999999998</v>
      </c>
      <c r="C40" s="415">
        <f>'Ap B - Qtr Electric Master'!N$32</f>
        <v>269.39999999999998</v>
      </c>
      <c r="D40" s="415">
        <f>'Ap B - Qtr Electric Master'!M$32</f>
        <v>2298.1190000000001</v>
      </c>
      <c r="E40" s="414">
        <f>C40/D40</f>
        <v>0.11722630551333502</v>
      </c>
      <c r="J40" s="478"/>
    </row>
    <row r="41" spans="1:10">
      <c r="A41" s="416" t="s">
        <v>56</v>
      </c>
      <c r="B41" s="415">
        <f>'Ap B - Qtr Electric Master'!L$26</f>
        <v>3621.8</v>
      </c>
      <c r="C41" s="415">
        <f>'Ap B - Qtr Electric Master'!N$26</f>
        <v>7159</v>
      </c>
      <c r="D41" s="415">
        <f>'Ap B - Qtr Electric Master'!M$26</f>
        <v>37376.025000000001</v>
      </c>
      <c r="E41" s="414">
        <f>C41/D41</f>
        <v>0.19153989756802656</v>
      </c>
    </row>
    <row r="42" spans="1:10">
      <c r="A42" s="409" t="s">
        <v>46</v>
      </c>
      <c r="B42" s="413">
        <f>SUM(B39:B41)</f>
        <v>16107.39844511195</v>
      </c>
      <c r="C42" s="413">
        <f>SUM(C39:C41)</f>
        <v>31788.472852475003</v>
      </c>
      <c r="D42" s="413">
        <f>SUM(D39:D41)</f>
        <v>59555.728000000003</v>
      </c>
      <c r="E42" s="412">
        <f>C42/D42</f>
        <v>0.53376012551597052</v>
      </c>
    </row>
    <row r="43" spans="1:10">
      <c r="A43" s="416" t="s">
        <v>57</v>
      </c>
      <c r="B43" s="677">
        <v>128</v>
      </c>
      <c r="C43" s="677">
        <v>215</v>
      </c>
      <c r="D43" s="559" t="s">
        <v>64</v>
      </c>
      <c r="E43" s="561" t="s">
        <v>64</v>
      </c>
    </row>
    <row r="44" spans="1:10" ht="15.75" thickBot="1">
      <c r="A44" s="409" t="s">
        <v>48</v>
      </c>
      <c r="B44" s="413">
        <f>SUM(B42:B43)</f>
        <v>16235.39844511195</v>
      </c>
      <c r="C44" s="413">
        <f>SUM(C42:C43)</f>
        <v>32003.472852475003</v>
      </c>
      <c r="D44" s="413">
        <f>SUM(D42:D43)</f>
        <v>59555.728000000003</v>
      </c>
      <c r="E44" s="412">
        <f>C44/D44</f>
        <v>0.53737018968981454</v>
      </c>
    </row>
    <row r="45" spans="1:10" ht="27" customHeight="1">
      <c r="A45" s="12" t="s">
        <v>282</v>
      </c>
      <c r="B45" s="11"/>
      <c r="C45" s="11"/>
      <c r="D45" s="11"/>
      <c r="E45" s="11"/>
    </row>
    <row r="47" spans="1:10">
      <c r="A47" t="s">
        <v>65</v>
      </c>
    </row>
    <row r="48" spans="1:10" ht="47.25" customHeight="1">
      <c r="A48" s="411" t="s">
        <v>66</v>
      </c>
      <c r="B48" s="411" t="s">
        <v>67</v>
      </c>
      <c r="C48" s="48" t="s">
        <v>68</v>
      </c>
      <c r="D48" s="48" t="s">
        <v>69</v>
      </c>
      <c r="E48" s="562" t="s">
        <v>70</v>
      </c>
    </row>
    <row r="49" spans="1:5">
      <c r="A49" s="416" t="s">
        <v>71</v>
      </c>
      <c r="B49" s="404">
        <f>SUM('Ap B - Qtr Electric Master'!H11,'Ap B - Qtr Electric Master'!H38)</f>
        <v>112.37620000000003</v>
      </c>
      <c r="C49" s="404">
        <f>SUM('Ap B - Qtr Electric Master'!J11,'Ap B - Qtr Electric Master'!J38)</f>
        <v>220.34620000000007</v>
      </c>
      <c r="D49" s="404">
        <v>500</v>
      </c>
      <c r="E49" s="403">
        <f>C49/D49</f>
        <v>0.44069240000000015</v>
      </c>
    </row>
    <row r="50" spans="1:5">
      <c r="A50" s="416" t="s">
        <v>72</v>
      </c>
      <c r="B50" s="563">
        <v>334.83621000000005</v>
      </c>
      <c r="C50" s="563">
        <v>612.94884000000002</v>
      </c>
      <c r="D50" s="563">
        <v>1371.44372629599</v>
      </c>
      <c r="E50" s="403">
        <f t="shared" ref="E50:E56" si="4">C50/D50</f>
        <v>0.4469369236574211</v>
      </c>
    </row>
    <row r="51" spans="1:5">
      <c r="A51" s="416" t="s">
        <v>73</v>
      </c>
      <c r="B51" s="563">
        <v>421.85739999999998</v>
      </c>
      <c r="C51" s="563">
        <v>821.15500999999995</v>
      </c>
      <c r="D51" s="563">
        <v>1498.5066260456526</v>
      </c>
      <c r="E51" s="403">
        <f t="shared" si="4"/>
        <v>0.54798223493139442</v>
      </c>
    </row>
    <row r="52" spans="1:5">
      <c r="A52" s="416" t="s">
        <v>74</v>
      </c>
      <c r="B52" s="563">
        <v>1163.57728</v>
      </c>
      <c r="C52" s="563">
        <v>2336.9793</v>
      </c>
      <c r="D52" s="563">
        <v>6555.1739565200687</v>
      </c>
      <c r="E52" s="403">
        <f t="shared" si="4"/>
        <v>0.35650912020046943</v>
      </c>
    </row>
    <row r="53" spans="1:5">
      <c r="A53" s="416" t="s">
        <v>75</v>
      </c>
      <c r="B53" s="563">
        <v>1977.1884000000005</v>
      </c>
      <c r="C53" s="563">
        <v>3213.4490700000006</v>
      </c>
      <c r="D53" s="563">
        <v>22217.839059534388</v>
      </c>
      <c r="E53" s="403">
        <f t="shared" si="4"/>
        <v>0.14463373604378535</v>
      </c>
    </row>
    <row r="54" spans="1:5">
      <c r="A54" s="416" t="s">
        <v>76</v>
      </c>
      <c r="B54" s="563">
        <v>4.5</v>
      </c>
      <c r="C54" s="563">
        <v>703.82700000000011</v>
      </c>
      <c r="D54" s="563">
        <v>2057.8517908994831</v>
      </c>
      <c r="E54" s="403">
        <f t="shared" si="4"/>
        <v>0.34202025778171258</v>
      </c>
    </row>
    <row r="55" spans="1:5">
      <c r="A55" s="416" t="s">
        <v>77</v>
      </c>
      <c r="B55" s="563">
        <v>214.61272000000002</v>
      </c>
      <c r="C55" s="563">
        <v>423.80795000000001</v>
      </c>
      <c r="D55" s="563">
        <v>903.84136905969751</v>
      </c>
      <c r="E55" s="403">
        <f t="shared" si="4"/>
        <v>0.46889638437428954</v>
      </c>
    </row>
    <row r="56" spans="1:5">
      <c r="A56" s="416" t="s">
        <v>78</v>
      </c>
      <c r="B56" s="563">
        <v>22.582639999999998</v>
      </c>
      <c r="C56" s="563">
        <v>93.804639999999992</v>
      </c>
      <c r="D56" s="563">
        <v>219.73431192075668</v>
      </c>
      <c r="E56" s="403">
        <f t="shared" si="4"/>
        <v>0.4269002832558485</v>
      </c>
    </row>
    <row r="57" spans="1:5" ht="15.75" thickBot="1">
      <c r="A57" s="409" t="s">
        <v>48</v>
      </c>
      <c r="B57" s="408">
        <f>SUM(B49:B56)</f>
        <v>4251.5308500000001</v>
      </c>
      <c r="C57" s="408">
        <f>SUM(C49:C56)</f>
        <v>8426.3180100000009</v>
      </c>
      <c r="D57" s="408">
        <f>SUM(D49:D56)</f>
        <v>35324.390840276043</v>
      </c>
      <c r="E57" s="407">
        <f>C57/D57</f>
        <v>0.23854107061890253</v>
      </c>
    </row>
    <row r="58" spans="1:5" ht="44.45" customHeight="1">
      <c r="A58" s="12" t="s">
        <v>285</v>
      </c>
      <c r="B58" s="10"/>
      <c r="C58" s="10"/>
      <c r="D58" s="10"/>
      <c r="E58" s="10"/>
    </row>
    <row r="65" spans="1:1">
      <c r="A65" s="475"/>
    </row>
  </sheetData>
  <mergeCells count="6">
    <mergeCell ref="A45:E45"/>
    <mergeCell ref="A58:E58"/>
    <mergeCell ref="F2:I2"/>
    <mergeCell ref="B2:E2"/>
    <mergeCell ref="A24:E24"/>
    <mergeCell ref="A35:E35"/>
  </mergeCells>
  <pageMargins left="0.7" right="0.7" top="0.75" bottom="0.75" header="0.3" footer="0.3"/>
  <pageSetup orientation="portrait" r:id="rId1"/>
  <ignoredErrors>
    <ignoredError sqref="G6"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4659260841701"/>
  </sheetPr>
  <dimension ref="B2:O76"/>
  <sheetViews>
    <sheetView topLeftCell="A16" zoomScale="90" zoomScaleNormal="90" workbookViewId="0"/>
  </sheetViews>
  <sheetFormatPr defaultColWidth="9.140625" defaultRowHeight="15"/>
  <cols>
    <col min="1" max="1" width="6.140625" customWidth="1"/>
    <col min="2" max="2" width="26" customWidth="1"/>
    <col min="3" max="3" width="33.5703125" bestFit="1" customWidth="1"/>
    <col min="4" max="4" width="14.5703125" customWidth="1"/>
    <col min="5" max="6" width="13.28515625" customWidth="1"/>
    <col min="7" max="7" width="9" customWidth="1"/>
    <col min="8" max="9" width="13.28515625" customWidth="1"/>
    <col min="10" max="10" width="9.7109375" customWidth="1"/>
    <col min="11" max="21" width="11.7109375" customWidth="1"/>
  </cols>
  <sheetData>
    <row r="2" spans="2:15">
      <c r="B2" t="s">
        <v>79</v>
      </c>
    </row>
    <row r="3" spans="2:15" ht="45.75" customHeight="1">
      <c r="B3" s="406" t="s">
        <v>80</v>
      </c>
      <c r="C3" s="405" t="s">
        <v>81</v>
      </c>
      <c r="D3" s="479" t="s">
        <v>82</v>
      </c>
      <c r="E3" s="564" t="s">
        <v>83</v>
      </c>
      <c r="F3" s="471"/>
      <c r="G3" s="471"/>
      <c r="L3" s="471"/>
      <c r="M3" s="471"/>
      <c r="N3" s="471"/>
      <c r="O3" s="471"/>
    </row>
    <row r="4" spans="2:15">
      <c r="B4" s="480" t="s">
        <v>84</v>
      </c>
      <c r="C4" s="415"/>
      <c r="D4" s="415"/>
      <c r="E4" s="414"/>
      <c r="F4" s="63"/>
      <c r="G4" s="63"/>
      <c r="I4" s="474"/>
      <c r="J4" s="474"/>
      <c r="L4" s="475"/>
      <c r="M4" s="473"/>
      <c r="N4" s="472"/>
      <c r="O4" s="473"/>
    </row>
    <row r="5" spans="2:15">
      <c r="B5" s="481" t="s">
        <v>85</v>
      </c>
      <c r="C5" s="482">
        <v>438501</v>
      </c>
      <c r="D5" s="482">
        <v>377689</v>
      </c>
      <c r="E5" s="483">
        <f>C5/(C5+D5)</f>
        <v>0.53725358066136564</v>
      </c>
      <c r="F5" s="63"/>
      <c r="G5" s="63"/>
      <c r="L5" s="475"/>
    </row>
    <row r="6" spans="2:15">
      <c r="B6" s="480" t="s">
        <v>288</v>
      </c>
      <c r="C6" s="415">
        <v>56869</v>
      </c>
      <c r="D6" s="415">
        <v>44320</v>
      </c>
      <c r="E6" s="483">
        <f>C6/(C6+D6)</f>
        <v>0.56200772811273958</v>
      </c>
      <c r="F6" s="63"/>
      <c r="G6" s="63"/>
      <c r="L6" s="475"/>
    </row>
    <row r="7" spans="2:15">
      <c r="B7" s="484" t="s">
        <v>86</v>
      </c>
      <c r="C7" s="485">
        <v>3072068</v>
      </c>
      <c r="D7" s="485">
        <v>2449103</v>
      </c>
      <c r="E7" s="486">
        <f>C7/(C7+D7)</f>
        <v>0.55641602116652422</v>
      </c>
      <c r="F7" s="487"/>
      <c r="G7" s="487"/>
      <c r="L7" s="475"/>
    </row>
    <row r="8" spans="2:15">
      <c r="I8" s="475"/>
      <c r="J8" s="475"/>
      <c r="K8" s="475"/>
      <c r="L8" s="475"/>
      <c r="M8" s="475"/>
    </row>
    <row r="9" spans="2:15" ht="26.25">
      <c r="B9" s="411" t="s">
        <v>87</v>
      </c>
      <c r="C9" s="411" t="s">
        <v>88</v>
      </c>
      <c r="D9" s="411" t="s">
        <v>89</v>
      </c>
      <c r="E9" s="405" t="s">
        <v>90</v>
      </c>
      <c r="F9" s="479" t="s">
        <v>91</v>
      </c>
      <c r="G9" s="564" t="s">
        <v>83</v>
      </c>
      <c r="H9" s="405" t="s">
        <v>92</v>
      </c>
      <c r="I9" s="479" t="s">
        <v>93</v>
      </c>
      <c r="J9" s="564" t="s">
        <v>83</v>
      </c>
      <c r="K9" s="475"/>
      <c r="L9" s="475"/>
      <c r="M9" s="475"/>
    </row>
    <row r="10" spans="2:15">
      <c r="B10" s="1" t="s">
        <v>94</v>
      </c>
      <c r="C10" s="1"/>
      <c r="D10" s="1"/>
      <c r="E10" s="1"/>
      <c r="F10" s="1"/>
      <c r="G10" s="1"/>
      <c r="H10" s="1"/>
      <c r="I10" s="1"/>
      <c r="J10" s="1"/>
      <c r="K10" s="475"/>
      <c r="L10" s="475"/>
      <c r="M10" s="475"/>
    </row>
    <row r="11" spans="2:15">
      <c r="B11" s="4" t="s">
        <v>95</v>
      </c>
      <c r="C11" s="416" t="s">
        <v>96</v>
      </c>
      <c r="D11" s="416" t="s">
        <v>97</v>
      </c>
      <c r="E11" s="570">
        <v>22</v>
      </c>
      <c r="F11" s="571">
        <v>267</v>
      </c>
      <c r="G11" s="566">
        <f>IFERROR(E11/(E11+F11),"-")</f>
        <v>7.6124567474048443E-2</v>
      </c>
      <c r="H11" s="572">
        <v>59</v>
      </c>
      <c r="I11" s="573">
        <v>632</v>
      </c>
      <c r="J11" s="566">
        <f>IFERROR(H11/(H11+I11),"-")</f>
        <v>8.5383502170766998E-2</v>
      </c>
      <c r="K11" s="475"/>
      <c r="L11" s="475"/>
      <c r="M11" s="475"/>
    </row>
    <row r="12" spans="2:15">
      <c r="B12" s="3"/>
      <c r="C12" s="416" t="s">
        <v>98</v>
      </c>
      <c r="D12" s="416" t="s">
        <v>97</v>
      </c>
      <c r="E12" s="570">
        <v>113</v>
      </c>
      <c r="F12" s="571">
        <v>692</v>
      </c>
      <c r="G12" s="566">
        <f t="shared" ref="G12:G28" si="0">IFERROR(E12/(E12+F12),"-")</f>
        <v>0.14037267080745341</v>
      </c>
      <c r="H12" s="572">
        <v>231</v>
      </c>
      <c r="I12" s="573">
        <v>1611</v>
      </c>
      <c r="J12" s="566">
        <f t="shared" ref="J12:J28" si="1">IFERROR(H12/(H12+I12),"-")</f>
        <v>0.1254071661237785</v>
      </c>
      <c r="K12" s="475"/>
      <c r="L12" s="475"/>
      <c r="M12" s="475"/>
    </row>
    <row r="13" spans="2:15">
      <c r="B13" s="3"/>
      <c r="C13" s="416" t="s">
        <v>99</v>
      </c>
      <c r="D13" s="416" t="s">
        <v>97</v>
      </c>
      <c r="E13" s="570">
        <v>94</v>
      </c>
      <c r="F13" s="571">
        <v>463</v>
      </c>
      <c r="G13" s="566">
        <f t="shared" si="0"/>
        <v>0.16876122082585279</v>
      </c>
      <c r="H13" s="572">
        <v>172</v>
      </c>
      <c r="I13" s="573">
        <v>937</v>
      </c>
      <c r="J13" s="566">
        <f t="shared" si="1"/>
        <v>0.1550946798917944</v>
      </c>
    </row>
    <row r="14" spans="2:15">
      <c r="B14" s="3"/>
      <c r="C14" s="416" t="s">
        <v>100</v>
      </c>
      <c r="D14" s="416" t="s">
        <v>97</v>
      </c>
      <c r="E14" s="570">
        <v>122</v>
      </c>
      <c r="F14" s="698">
        <v>830</v>
      </c>
      <c r="G14" s="699">
        <f>IFERROR(E14/(E14+F14),"-")</f>
        <v>0.12815126050420167</v>
      </c>
      <c r="H14" s="572">
        <v>179</v>
      </c>
      <c r="I14" s="573">
        <v>1287</v>
      </c>
      <c r="J14" s="699">
        <f>IFERROR(H14/(H14+I14),"-")</f>
        <v>0.12210095497953616</v>
      </c>
    </row>
    <row r="15" spans="2:15">
      <c r="B15" s="3"/>
      <c r="C15" s="416" t="s">
        <v>101</v>
      </c>
      <c r="D15" s="416" t="s">
        <v>97</v>
      </c>
      <c r="E15" s="570">
        <v>6230</v>
      </c>
      <c r="F15" s="571">
        <v>7037</v>
      </c>
      <c r="G15" s="566">
        <f t="shared" si="0"/>
        <v>0.46958619130172607</v>
      </c>
      <c r="H15" s="571">
        <v>7947</v>
      </c>
      <c r="I15" s="571">
        <v>12212</v>
      </c>
      <c r="J15" s="566">
        <f t="shared" si="1"/>
        <v>0.39421598293566151</v>
      </c>
    </row>
    <row r="16" spans="2:15">
      <c r="B16" s="2"/>
      <c r="C16" s="416" t="s">
        <v>102</v>
      </c>
      <c r="D16" s="416" t="s">
        <v>97</v>
      </c>
      <c r="E16" s="570">
        <v>26183</v>
      </c>
      <c r="F16" s="571">
        <v>12492</v>
      </c>
      <c r="G16" s="566">
        <f t="shared" si="0"/>
        <v>0.67700064641241109</v>
      </c>
      <c r="H16" s="571">
        <v>56224</v>
      </c>
      <c r="I16" s="571">
        <v>25015</v>
      </c>
      <c r="J16" s="566">
        <f t="shared" si="1"/>
        <v>0.69208138948042197</v>
      </c>
    </row>
    <row r="17" spans="2:10">
      <c r="B17" s="4" t="s">
        <v>104</v>
      </c>
      <c r="C17" s="416" t="s">
        <v>105</v>
      </c>
      <c r="D17" s="416" t="s">
        <v>97</v>
      </c>
      <c r="E17" s="570">
        <v>1</v>
      </c>
      <c r="F17" s="571">
        <v>26</v>
      </c>
      <c r="G17" s="566">
        <f t="shared" si="0"/>
        <v>3.7037037037037035E-2</v>
      </c>
      <c r="H17" s="571">
        <v>4</v>
      </c>
      <c r="I17" s="571">
        <v>38</v>
      </c>
      <c r="J17" s="566">
        <f t="shared" si="1"/>
        <v>9.5238095238095233E-2</v>
      </c>
    </row>
    <row r="18" spans="2:10">
      <c r="B18" s="3"/>
      <c r="C18" s="416" t="s">
        <v>106</v>
      </c>
      <c r="D18" s="27" t="s">
        <v>107</v>
      </c>
      <c r="E18" s="574">
        <v>152</v>
      </c>
      <c r="F18" s="574">
        <v>105</v>
      </c>
      <c r="G18" s="566">
        <f t="shared" si="0"/>
        <v>0.59143968871595332</v>
      </c>
      <c r="H18" s="571">
        <v>152</v>
      </c>
      <c r="I18" s="571">
        <v>105</v>
      </c>
      <c r="J18" s="566">
        <f t="shared" si="1"/>
        <v>0.59143968871595332</v>
      </c>
    </row>
    <row r="19" spans="2:10">
      <c r="B19" s="2"/>
      <c r="C19" s="416" t="s">
        <v>108</v>
      </c>
      <c r="D19" s="27" t="s">
        <v>107</v>
      </c>
      <c r="E19" s="574">
        <v>26</v>
      </c>
      <c r="F19" s="574">
        <v>81</v>
      </c>
      <c r="G19" s="566">
        <f t="shared" si="0"/>
        <v>0.24299065420560748</v>
      </c>
      <c r="H19" s="571">
        <v>26</v>
      </c>
      <c r="I19" s="571">
        <v>81</v>
      </c>
      <c r="J19" s="566">
        <f t="shared" si="1"/>
        <v>0.24299065420560748</v>
      </c>
    </row>
    <row r="20" spans="2:10" ht="30">
      <c r="B20" s="565" t="s">
        <v>109</v>
      </c>
      <c r="C20" s="416" t="s">
        <v>110</v>
      </c>
      <c r="D20" s="27" t="s">
        <v>107</v>
      </c>
      <c r="E20" s="574"/>
      <c r="F20" s="574"/>
      <c r="G20" s="566" t="str">
        <f t="shared" si="0"/>
        <v>-</v>
      </c>
      <c r="H20" s="571"/>
      <c r="I20" s="571"/>
      <c r="J20" s="566" t="str">
        <f t="shared" si="1"/>
        <v>-</v>
      </c>
    </row>
    <row r="21" spans="2:10">
      <c r="B21" s="565" t="s">
        <v>111</v>
      </c>
      <c r="C21" s="416" t="s">
        <v>112</v>
      </c>
      <c r="D21" s="27" t="s">
        <v>97</v>
      </c>
      <c r="E21" s="574">
        <v>0</v>
      </c>
      <c r="F21" s="574">
        <v>0</v>
      </c>
      <c r="G21" s="566" t="str">
        <f t="shared" si="0"/>
        <v>-</v>
      </c>
      <c r="H21" s="571">
        <v>0</v>
      </c>
      <c r="I21" s="571">
        <v>0</v>
      </c>
      <c r="J21" s="566" t="str">
        <f t="shared" si="1"/>
        <v>-</v>
      </c>
    </row>
    <row r="22" spans="2:10">
      <c r="B22" s="4" t="s">
        <v>113</v>
      </c>
      <c r="C22" s="416" t="s">
        <v>114</v>
      </c>
      <c r="D22" s="27" t="s">
        <v>97</v>
      </c>
      <c r="E22" s="574">
        <v>39</v>
      </c>
      <c r="F22" s="574">
        <v>40</v>
      </c>
      <c r="G22" s="566">
        <f t="shared" si="0"/>
        <v>0.49367088607594939</v>
      </c>
      <c r="H22" s="571">
        <v>77</v>
      </c>
      <c r="I22" s="571">
        <v>73</v>
      </c>
      <c r="J22" s="566">
        <f t="shared" si="1"/>
        <v>0.51333333333333331</v>
      </c>
    </row>
    <row r="23" spans="2:10">
      <c r="B23" s="3"/>
      <c r="C23" s="416" t="s">
        <v>115</v>
      </c>
      <c r="D23" s="27" t="s">
        <v>107</v>
      </c>
      <c r="E23" s="574">
        <v>0</v>
      </c>
      <c r="F23" s="574">
        <v>0</v>
      </c>
      <c r="G23" s="566" t="str">
        <f t="shared" si="0"/>
        <v>-</v>
      </c>
      <c r="H23" s="571">
        <v>0</v>
      </c>
      <c r="I23" s="571">
        <v>0</v>
      </c>
      <c r="J23" s="566" t="str">
        <f t="shared" si="1"/>
        <v>-</v>
      </c>
    </row>
    <row r="24" spans="2:10">
      <c r="B24" s="2"/>
      <c r="C24" s="416" t="s">
        <v>116</v>
      </c>
      <c r="D24" s="27" t="s">
        <v>107</v>
      </c>
      <c r="E24" s="574">
        <v>0</v>
      </c>
      <c r="F24" s="574">
        <v>0</v>
      </c>
      <c r="G24" s="566" t="str">
        <f t="shared" si="0"/>
        <v>-</v>
      </c>
      <c r="H24" s="571">
        <v>0</v>
      </c>
      <c r="I24" s="571">
        <v>0</v>
      </c>
      <c r="J24" s="566" t="str">
        <f t="shared" si="1"/>
        <v>-</v>
      </c>
    </row>
    <row r="25" spans="2:10">
      <c r="B25" s="4" t="s">
        <v>117</v>
      </c>
      <c r="C25" s="416" t="s">
        <v>105</v>
      </c>
      <c r="D25" s="27" t="s">
        <v>97</v>
      </c>
      <c r="E25" s="574">
        <v>0</v>
      </c>
      <c r="F25" s="574">
        <v>0</v>
      </c>
      <c r="G25" s="566" t="str">
        <f t="shared" si="0"/>
        <v>-</v>
      </c>
      <c r="H25" s="571">
        <v>0</v>
      </c>
      <c r="I25" s="571">
        <v>0</v>
      </c>
      <c r="J25" s="566" t="str">
        <f t="shared" si="1"/>
        <v>-</v>
      </c>
    </row>
    <row r="26" spans="2:10">
      <c r="B26" s="3"/>
      <c r="C26" s="416" t="s">
        <v>112</v>
      </c>
      <c r="D26" s="27" t="s">
        <v>97</v>
      </c>
      <c r="E26" s="574">
        <v>68</v>
      </c>
      <c r="F26" s="574">
        <v>295</v>
      </c>
      <c r="G26" s="566">
        <f t="shared" si="0"/>
        <v>0.18732782369146006</v>
      </c>
      <c r="H26" s="571">
        <v>68</v>
      </c>
      <c r="I26" s="571">
        <v>295</v>
      </c>
      <c r="J26" s="566">
        <f t="shared" si="1"/>
        <v>0.18732782369146006</v>
      </c>
    </row>
    <row r="27" spans="2:10">
      <c r="B27" s="3"/>
      <c r="C27" s="416" t="s">
        <v>114</v>
      </c>
      <c r="D27" s="27" t="s">
        <v>97</v>
      </c>
      <c r="E27" s="574">
        <v>0</v>
      </c>
      <c r="F27" s="574">
        <v>0</v>
      </c>
      <c r="G27" s="566" t="str">
        <f t="shared" si="0"/>
        <v>-</v>
      </c>
      <c r="H27" s="571">
        <v>0</v>
      </c>
      <c r="I27" s="571">
        <v>0</v>
      </c>
      <c r="J27" s="566" t="str">
        <f t="shared" si="1"/>
        <v>-</v>
      </c>
    </row>
    <row r="28" spans="2:10">
      <c r="B28" s="2"/>
      <c r="C28" s="416" t="s">
        <v>116</v>
      </c>
      <c r="D28" s="27" t="s">
        <v>97</v>
      </c>
      <c r="E28" s="574">
        <v>0</v>
      </c>
      <c r="F28" s="574">
        <v>0</v>
      </c>
      <c r="G28" s="566" t="str">
        <f t="shared" si="0"/>
        <v>-</v>
      </c>
      <c r="H28" s="571">
        <v>0</v>
      </c>
      <c r="I28" s="571">
        <v>0</v>
      </c>
      <c r="J28" s="566" t="str">
        <f t="shared" si="1"/>
        <v>-</v>
      </c>
    </row>
    <row r="29" spans="2:10">
      <c r="B29" s="569"/>
      <c r="C29" s="775" t="s">
        <v>118</v>
      </c>
      <c r="D29" s="776"/>
      <c r="E29" s="567">
        <f>SUMIF($D$11:$D$28,"Core",E$11:E$28)</f>
        <v>32872</v>
      </c>
      <c r="F29" s="567">
        <f>SUMIF($D$11:$D$28,"Core",F$11:F$28)</f>
        <v>22142</v>
      </c>
      <c r="G29" s="568">
        <f>E29/(E29+F29)</f>
        <v>0.59752063111208054</v>
      </c>
      <c r="H29" s="567">
        <f>SUMIF($D$11:$D$28,"Core",H$11:H$28)</f>
        <v>64961</v>
      </c>
      <c r="I29" s="567">
        <f>SUMIF($D$11:$D$28,"Core",I$11:I$28)</f>
        <v>42100</v>
      </c>
      <c r="J29" s="568">
        <f>H29/(H29+I29)</f>
        <v>0.60676623607102498</v>
      </c>
    </row>
    <row r="30" spans="2:10">
      <c r="B30" s="569"/>
      <c r="C30" s="775" t="s">
        <v>119</v>
      </c>
      <c r="D30" s="776"/>
      <c r="E30" s="567">
        <f>SUMIF($D$11:$D$28,"Additional",E$11:E$28)</f>
        <v>178</v>
      </c>
      <c r="F30" s="567">
        <f>SUMIF($D$11:$D$28,"Additional",F$11:F$28)</f>
        <v>186</v>
      </c>
      <c r="G30" s="568">
        <f>E30/(E30+F30)</f>
        <v>0.48901098901098899</v>
      </c>
      <c r="H30" s="567">
        <f>SUMIF($D$11:$D$28,"Additional",H$11:H$28)</f>
        <v>178</v>
      </c>
      <c r="I30" s="567">
        <f>SUMIF($D$11:$D$28,"Additional",I$11:I$28)</f>
        <v>186</v>
      </c>
      <c r="J30" s="568">
        <f>H30/(H30+I30)</f>
        <v>0.48901098901098899</v>
      </c>
    </row>
    <row r="31" spans="2:10">
      <c r="B31" s="569"/>
      <c r="C31" s="775" t="s">
        <v>120</v>
      </c>
      <c r="D31" s="776"/>
      <c r="E31" s="567">
        <f>SUM(E11:E28)</f>
        <v>33050</v>
      </c>
      <c r="F31" s="567">
        <f>SUM(F11:F28)</f>
        <v>22328</v>
      </c>
      <c r="G31" s="568">
        <f>E31/(E31+F31)</f>
        <v>0.59680739643901914</v>
      </c>
      <c r="H31" s="567">
        <f>SUM(H11:H28)</f>
        <v>65139</v>
      </c>
      <c r="I31" s="567">
        <f>SUM(I11:I28)</f>
        <v>42286</v>
      </c>
      <c r="J31" s="568">
        <f>H31/(H31+I31)</f>
        <v>0.60636723295322315</v>
      </c>
    </row>
    <row r="32" spans="2:10">
      <c r="B32" s="1" t="s">
        <v>30</v>
      </c>
      <c r="C32" s="1"/>
      <c r="D32" s="1"/>
      <c r="E32" s="1"/>
      <c r="F32" s="1"/>
      <c r="G32" s="1"/>
      <c r="H32" s="1"/>
      <c r="I32" s="1"/>
      <c r="J32" s="1"/>
    </row>
    <row r="33" spans="2:10">
      <c r="B33" s="4" t="s">
        <v>121</v>
      </c>
      <c r="C33" s="416" t="s">
        <v>96</v>
      </c>
      <c r="D33" s="416" t="s">
        <v>97</v>
      </c>
      <c r="E33" s="571">
        <v>13.997433600000001</v>
      </c>
      <c r="F33" s="571">
        <v>117.51389169999995</v>
      </c>
      <c r="G33" s="566">
        <f>IFERROR(E33/(E33+F33),"-")</f>
        <v>0.10643519535727776</v>
      </c>
      <c r="H33" s="571">
        <v>38.751809899999998</v>
      </c>
      <c r="I33" s="571">
        <v>297.23386669999974</v>
      </c>
      <c r="J33" s="566">
        <f>IFERROR(H33/(H33+I33),"-")</f>
        <v>0.11533768430889124</v>
      </c>
    </row>
    <row r="34" spans="2:10">
      <c r="B34" s="3"/>
      <c r="C34" s="416" t="s">
        <v>98</v>
      </c>
      <c r="D34" s="416" t="s">
        <v>97</v>
      </c>
      <c r="E34" s="571">
        <v>17.688658499999985</v>
      </c>
      <c r="F34" s="571">
        <v>93.925371400000543</v>
      </c>
      <c r="G34" s="566">
        <f t="shared" ref="G34:G50" si="2">IFERROR(E34/(E34+F34),"-")</f>
        <v>0.15848060065430808</v>
      </c>
      <c r="H34" s="571">
        <v>35.551311499999983</v>
      </c>
      <c r="I34" s="571">
        <v>200.98829230000072</v>
      </c>
      <c r="J34" s="566">
        <f>IFERROR(H34/(H34+I34),"-")</f>
        <v>0.15029750168204128</v>
      </c>
    </row>
    <row r="35" spans="2:10">
      <c r="B35" s="3"/>
      <c r="C35" s="416" t="s">
        <v>99</v>
      </c>
      <c r="D35" s="416" t="s">
        <v>97</v>
      </c>
      <c r="E35" s="571">
        <v>62.472999999999971</v>
      </c>
      <c r="F35" s="571">
        <v>346.69700000000125</v>
      </c>
      <c r="G35" s="566">
        <f t="shared" si="2"/>
        <v>0.15268225920766376</v>
      </c>
      <c r="H35" s="571">
        <v>148.1169999999999</v>
      </c>
      <c r="I35" s="571">
        <v>867.14900000000523</v>
      </c>
      <c r="J35" s="566">
        <f t="shared" ref="J35:J50" si="3">IFERROR(H35/(H35+I35),"-")</f>
        <v>0.1458898456168129</v>
      </c>
    </row>
    <row r="36" spans="2:10">
      <c r="B36" s="3"/>
      <c r="C36" s="416" t="s">
        <v>100</v>
      </c>
      <c r="D36" s="416" t="s">
        <v>97</v>
      </c>
      <c r="E36" s="571">
        <v>18.869553190000023</v>
      </c>
      <c r="F36" s="571">
        <v>111.2509792</v>
      </c>
      <c r="G36" s="566">
        <f t="shared" si="2"/>
        <v>0.14501595438791934</v>
      </c>
      <c r="H36" s="571">
        <v>26.412764190000026</v>
      </c>
      <c r="I36" s="571">
        <v>178.10882620000001</v>
      </c>
      <c r="J36" s="566">
        <f t="shared" si="3"/>
        <v>0.12914413651699955</v>
      </c>
    </row>
    <row r="37" spans="2:10">
      <c r="B37" s="3"/>
      <c r="C37" s="416" t="s">
        <v>101</v>
      </c>
      <c r="D37" s="416" t="s">
        <v>97</v>
      </c>
      <c r="E37" s="571">
        <v>1219.141655116</v>
      </c>
      <c r="F37" s="571">
        <v>861.81409680399975</v>
      </c>
      <c r="G37" s="566">
        <f t="shared" si="2"/>
        <v>0.58585659689839897</v>
      </c>
      <c r="H37" s="571">
        <v>1582.3401963512001</v>
      </c>
      <c r="I37" s="571">
        <v>2362.5517176487997</v>
      </c>
      <c r="J37" s="566">
        <f t="shared" si="3"/>
        <v>0.40111116624910403</v>
      </c>
    </row>
    <row r="38" spans="2:10">
      <c r="B38" s="2"/>
      <c r="C38" s="416" t="s">
        <v>102</v>
      </c>
      <c r="D38" s="416" t="s">
        <v>97</v>
      </c>
      <c r="E38" s="571">
        <v>4060.9199717000001</v>
      </c>
      <c r="F38" s="571">
        <v>1641.9738882999527</v>
      </c>
      <c r="G38" s="566">
        <f t="shared" si="2"/>
        <v>0.71208058073520475</v>
      </c>
      <c r="H38" s="571">
        <v>8687.1106531999976</v>
      </c>
      <c r="I38" s="571">
        <v>3379.5990068000028</v>
      </c>
      <c r="J38" s="566">
        <f t="shared" si="3"/>
        <v>0.7199237321501939</v>
      </c>
    </row>
    <row r="39" spans="2:10">
      <c r="B39" s="4" t="s">
        <v>122</v>
      </c>
      <c r="C39" s="416" t="s">
        <v>105</v>
      </c>
      <c r="D39" s="416" t="s">
        <v>97</v>
      </c>
      <c r="E39" s="571">
        <v>0.66951508699999995</v>
      </c>
      <c r="F39" s="571">
        <v>16.425793003999999</v>
      </c>
      <c r="G39" s="566">
        <f t="shared" si="2"/>
        <v>3.9163674818617225E-2</v>
      </c>
      <c r="H39" s="571">
        <v>3.9279010790406996</v>
      </c>
      <c r="I39" s="571">
        <v>34.236198769870697</v>
      </c>
      <c r="J39" s="566">
        <f t="shared" si="3"/>
        <v>0.10292136050872271</v>
      </c>
    </row>
    <row r="40" spans="2:10">
      <c r="B40" s="3"/>
      <c r="C40" s="416" t="s">
        <v>106</v>
      </c>
      <c r="D40" s="27" t="s">
        <v>107</v>
      </c>
      <c r="E40" s="571">
        <v>70.243677820000045</v>
      </c>
      <c r="F40" s="571">
        <v>59.040971096000014</v>
      </c>
      <c r="G40" s="566">
        <f t="shared" si="2"/>
        <v>0.54332574214313234</v>
      </c>
      <c r="H40" s="571">
        <v>70.243677820000045</v>
      </c>
      <c r="I40" s="571">
        <v>59.040971096000014</v>
      </c>
      <c r="J40" s="566">
        <f t="shared" si="3"/>
        <v>0.54332574214313234</v>
      </c>
    </row>
    <row r="41" spans="2:10">
      <c r="B41" s="2"/>
      <c r="C41" s="416" t="s">
        <v>108</v>
      </c>
      <c r="D41" s="27" t="s">
        <v>107</v>
      </c>
      <c r="E41" s="571">
        <v>30.081227864000002</v>
      </c>
      <c r="F41" s="571">
        <v>79.323498432000022</v>
      </c>
      <c r="G41" s="566">
        <f t="shared" si="2"/>
        <v>0.27495364124044985</v>
      </c>
      <c r="H41" s="571">
        <v>30.081227864000002</v>
      </c>
      <c r="I41" s="571">
        <v>79.323498432000022</v>
      </c>
      <c r="J41" s="566">
        <f t="shared" si="3"/>
        <v>0.27495364124044985</v>
      </c>
    </row>
    <row r="42" spans="2:10" ht="30">
      <c r="B42" s="565" t="s">
        <v>123</v>
      </c>
      <c r="C42" s="416" t="s">
        <v>110</v>
      </c>
      <c r="D42" s="27" t="s">
        <v>107</v>
      </c>
      <c r="E42" s="571"/>
      <c r="F42" s="571"/>
      <c r="G42" s="566" t="str">
        <f t="shared" si="2"/>
        <v>-</v>
      </c>
      <c r="H42" s="571"/>
      <c r="I42" s="571"/>
      <c r="J42" s="566" t="str">
        <f t="shared" si="3"/>
        <v>-</v>
      </c>
    </row>
    <row r="43" spans="2:10">
      <c r="B43" s="565" t="s">
        <v>111</v>
      </c>
      <c r="C43" s="416" t="s">
        <v>112</v>
      </c>
      <c r="D43" s="27" t="s">
        <v>97</v>
      </c>
      <c r="E43" s="571">
        <v>0</v>
      </c>
      <c r="F43" s="571">
        <v>0</v>
      </c>
      <c r="G43" s="566" t="str">
        <f t="shared" si="2"/>
        <v>-</v>
      </c>
      <c r="H43" s="571">
        <v>0</v>
      </c>
      <c r="I43" s="571">
        <v>0</v>
      </c>
      <c r="J43" s="566" t="str">
        <f t="shared" si="3"/>
        <v>-</v>
      </c>
    </row>
    <row r="44" spans="2:10">
      <c r="B44" s="4" t="s">
        <v>113</v>
      </c>
      <c r="C44" s="416" t="s">
        <v>114</v>
      </c>
      <c r="D44" s="27" t="s">
        <v>97</v>
      </c>
      <c r="E44" s="571">
        <v>1201.7149999999999</v>
      </c>
      <c r="F44" s="571">
        <v>2420.096</v>
      </c>
      <c r="G44" s="566">
        <f t="shared" si="2"/>
        <v>0.33179947821683681</v>
      </c>
      <c r="H44" s="571">
        <v>1785.1110000000001</v>
      </c>
      <c r="I44" s="571">
        <v>5373.9049999999997</v>
      </c>
      <c r="J44" s="566">
        <f t="shared" si="3"/>
        <v>0.24935144718212673</v>
      </c>
    </row>
    <row r="45" spans="2:10">
      <c r="B45" s="3"/>
      <c r="C45" s="416" t="s">
        <v>115</v>
      </c>
      <c r="D45" s="27" t="s">
        <v>107</v>
      </c>
      <c r="E45" s="571">
        <v>0</v>
      </c>
      <c r="F45" s="571">
        <v>0</v>
      </c>
      <c r="G45" s="566" t="str">
        <f t="shared" si="2"/>
        <v>-</v>
      </c>
      <c r="H45" s="571">
        <v>0</v>
      </c>
      <c r="I45" s="571">
        <v>0</v>
      </c>
      <c r="J45" s="566" t="str">
        <f t="shared" si="3"/>
        <v>-</v>
      </c>
    </row>
    <row r="46" spans="2:10">
      <c r="B46" s="2"/>
      <c r="C46" s="416" t="s">
        <v>116</v>
      </c>
      <c r="D46" s="27" t="s">
        <v>107</v>
      </c>
      <c r="E46" s="571">
        <v>0</v>
      </c>
      <c r="F46" s="571">
        <v>0</v>
      </c>
      <c r="G46" s="566" t="str">
        <f t="shared" si="2"/>
        <v>-</v>
      </c>
      <c r="H46" s="571">
        <v>0</v>
      </c>
      <c r="I46" s="571">
        <v>0</v>
      </c>
      <c r="J46" s="566" t="str">
        <f t="shared" si="3"/>
        <v>-</v>
      </c>
    </row>
    <row r="47" spans="2:10">
      <c r="B47" s="4" t="s">
        <v>117</v>
      </c>
      <c r="C47" s="416" t="s">
        <v>105</v>
      </c>
      <c r="D47" s="27" t="s">
        <v>97</v>
      </c>
      <c r="E47" s="571">
        <v>0</v>
      </c>
      <c r="F47" s="571">
        <v>0</v>
      </c>
      <c r="G47" s="566" t="str">
        <f t="shared" si="2"/>
        <v>-</v>
      </c>
      <c r="H47" s="571">
        <v>0</v>
      </c>
      <c r="I47" s="571">
        <v>0</v>
      </c>
      <c r="J47" s="566" t="str">
        <f t="shared" si="3"/>
        <v>-</v>
      </c>
    </row>
    <row r="48" spans="2:10">
      <c r="B48" s="3"/>
      <c r="C48" s="416" t="s">
        <v>112</v>
      </c>
      <c r="D48" s="27" t="s">
        <v>97</v>
      </c>
      <c r="E48" s="571">
        <v>35.111547554999994</v>
      </c>
      <c r="F48" s="571">
        <v>234.16263568400015</v>
      </c>
      <c r="G48" s="566">
        <f t="shared" si="2"/>
        <v>0.13039329330668131</v>
      </c>
      <c r="H48" s="571">
        <v>35.111547554999994</v>
      </c>
      <c r="I48" s="571">
        <v>234.16263568400015</v>
      </c>
      <c r="J48" s="566">
        <f t="shared" si="3"/>
        <v>0.13039329330668131</v>
      </c>
    </row>
    <row r="49" spans="2:10">
      <c r="B49" s="3"/>
      <c r="C49" s="416" t="s">
        <v>114</v>
      </c>
      <c r="D49" s="27" t="s">
        <v>97</v>
      </c>
      <c r="E49" s="571">
        <v>0</v>
      </c>
      <c r="F49" s="571">
        <v>0</v>
      </c>
      <c r="G49" s="566" t="str">
        <f t="shared" si="2"/>
        <v>-</v>
      </c>
      <c r="H49" s="571">
        <v>0</v>
      </c>
      <c r="I49" s="571">
        <v>0</v>
      </c>
      <c r="J49" s="566" t="str">
        <f t="shared" si="3"/>
        <v>-</v>
      </c>
    </row>
    <row r="50" spans="2:10">
      <c r="B50" s="2"/>
      <c r="C50" s="416" t="s">
        <v>116</v>
      </c>
      <c r="D50" s="27" t="s">
        <v>97</v>
      </c>
      <c r="E50" s="571">
        <v>0</v>
      </c>
      <c r="F50" s="571">
        <v>0</v>
      </c>
      <c r="G50" s="566" t="str">
        <f t="shared" si="2"/>
        <v>-</v>
      </c>
      <c r="H50" s="571">
        <v>0</v>
      </c>
      <c r="I50" s="571">
        <v>0</v>
      </c>
      <c r="J50" s="566" t="str">
        <f t="shared" si="3"/>
        <v>-</v>
      </c>
    </row>
    <row r="51" spans="2:10">
      <c r="B51" s="569"/>
      <c r="C51" s="775" t="s">
        <v>124</v>
      </c>
      <c r="D51" s="776"/>
      <c r="E51" s="567">
        <f>SUMIF($D$33:$D$50,"Core",E$33:E$50)</f>
        <v>6630.5863347479999</v>
      </c>
      <c r="F51" s="567">
        <f>SUMIF($D$33:$D$50,"Core",F$33:F$50)</f>
        <v>5843.8596560919532</v>
      </c>
      <c r="G51" s="568">
        <f>E51/(E51+F51)</f>
        <v>0.53153353179907725</v>
      </c>
      <c r="H51" s="567">
        <f>SUMIF($D$33:$D$50,"Core",H$33:H$50)</f>
        <v>12342.43418377524</v>
      </c>
      <c r="I51" s="567">
        <f>SUMIF($D$33:$D$50,"Core",I$33:I$50)</f>
        <v>12927.93454410268</v>
      </c>
      <c r="J51" s="568">
        <f>H51/(H51+I51)</f>
        <v>0.48841527864843692</v>
      </c>
    </row>
    <row r="52" spans="2:10">
      <c r="B52" s="569"/>
      <c r="C52" s="775" t="s">
        <v>125</v>
      </c>
      <c r="D52" s="776"/>
      <c r="E52" s="567">
        <f>SUMIF($D$33:$D$50,"Additional",E$33:E$50)</f>
        <v>100.32490568400004</v>
      </c>
      <c r="F52" s="567">
        <f>SUMIF($D$33:$D$50,"Additional",F$33:F$50)</f>
        <v>138.36446952800003</v>
      </c>
      <c r="G52" s="568">
        <f>E52/(E52+F52)</f>
        <v>0.42031575806377253</v>
      </c>
      <c r="H52" s="567">
        <f>SUMIF($D$33:$D$50,"Additional",H$33:H$50)</f>
        <v>100.32490568400004</v>
      </c>
      <c r="I52" s="567">
        <f>SUMIF($D$33:$D$50,"Additional",I$33:I$50)</f>
        <v>138.36446952800003</v>
      </c>
      <c r="J52" s="568">
        <f>H52/(H52+I52)</f>
        <v>0.42031575806377253</v>
      </c>
    </row>
    <row r="53" spans="2:10">
      <c r="B53" s="569"/>
      <c r="C53" s="775" t="s">
        <v>126</v>
      </c>
      <c r="D53" s="776"/>
      <c r="E53" s="567">
        <f>SUM(E33:E50)</f>
        <v>6730.9112404319994</v>
      </c>
      <c r="F53" s="567">
        <f>SUM(F33:F50)</f>
        <v>5982.2241256199532</v>
      </c>
      <c r="G53" s="568">
        <f>E53/(E53+F53)</f>
        <v>0.52944541583389704</v>
      </c>
      <c r="H53" s="567">
        <f>SUM(H33:H50)</f>
        <v>12442.759089459241</v>
      </c>
      <c r="I53" s="567">
        <f>SUM(I33:I50)</f>
        <v>13066.299013630678</v>
      </c>
      <c r="J53" s="568">
        <f>H53/(H53+I53)</f>
        <v>0.48777806844824451</v>
      </c>
    </row>
    <row r="54" spans="2:10">
      <c r="B54" s="1" t="s">
        <v>127</v>
      </c>
      <c r="C54" s="1"/>
      <c r="D54" s="1"/>
      <c r="E54" s="1"/>
      <c r="F54" s="1"/>
      <c r="G54" s="1"/>
      <c r="H54" s="1"/>
      <c r="I54" s="1"/>
      <c r="J54" s="1"/>
    </row>
    <row r="55" spans="2:10">
      <c r="B55" s="4" t="s">
        <v>121</v>
      </c>
      <c r="C55" s="416" t="s">
        <v>96</v>
      </c>
      <c r="D55" s="416" t="s">
        <v>97</v>
      </c>
      <c r="E55" s="571">
        <v>226.42058119999999</v>
      </c>
      <c r="F55" s="571">
        <v>1840.2851843000003</v>
      </c>
      <c r="G55" s="566">
        <f t="shared" ref="G55:G72" si="4">IFERROR(E55/(E55+F55),"-")</f>
        <v>0.10955627306977674</v>
      </c>
      <c r="H55" s="571">
        <v>633.71735269999999</v>
      </c>
      <c r="I55" s="571">
        <v>4693.7196779000005</v>
      </c>
      <c r="J55" s="566">
        <f t="shared" ref="J55:J72" si="5">IFERROR(H55/(H55+I55),"-")</f>
        <v>0.11895351349251478</v>
      </c>
    </row>
    <row r="56" spans="2:10">
      <c r="B56" s="3"/>
      <c r="C56" s="416" t="s">
        <v>98</v>
      </c>
      <c r="D56" s="416" t="s">
        <v>97</v>
      </c>
      <c r="E56" s="571">
        <v>190.28380099999987</v>
      </c>
      <c r="F56" s="571">
        <v>1020.9212852000062</v>
      </c>
      <c r="G56" s="566">
        <f t="shared" si="4"/>
        <v>0.15710287478810864</v>
      </c>
      <c r="H56" s="571">
        <v>385.70112499999959</v>
      </c>
      <c r="I56" s="571">
        <v>2229.2190962000145</v>
      </c>
      <c r="J56" s="566">
        <f t="shared" si="5"/>
        <v>0.14750015005161318</v>
      </c>
    </row>
    <row r="57" spans="2:10">
      <c r="B57" s="3"/>
      <c r="C57" s="416" t="s">
        <v>99</v>
      </c>
      <c r="D57" s="416" t="s">
        <v>97</v>
      </c>
      <c r="E57" s="571">
        <v>295.35600000000022</v>
      </c>
      <c r="F57" s="571">
        <v>1623.7800000000013</v>
      </c>
      <c r="G57" s="566">
        <f t="shared" si="4"/>
        <v>0.1539005052273523</v>
      </c>
      <c r="H57" s="571">
        <v>723.57600000000059</v>
      </c>
      <c r="I57" s="571">
        <v>4226.0399999999936</v>
      </c>
      <c r="J57" s="566">
        <f t="shared" si="5"/>
        <v>0.14618831036589533</v>
      </c>
    </row>
    <row r="58" spans="2:10">
      <c r="B58" s="3"/>
      <c r="C58" s="416" t="s">
        <v>100</v>
      </c>
      <c r="D58" s="416" t="s">
        <v>97</v>
      </c>
      <c r="E58" s="571">
        <v>157.56952285000017</v>
      </c>
      <c r="F58" s="571">
        <v>961.45408769999995</v>
      </c>
      <c r="G58" s="566">
        <f t="shared" si="4"/>
        <v>0.14080982864387889</v>
      </c>
      <c r="H58" s="571">
        <v>229.67288185000018</v>
      </c>
      <c r="I58" s="571">
        <v>1585.380091</v>
      </c>
      <c r="J58" s="566">
        <f t="shared" si="5"/>
        <v>0.12653783954821293</v>
      </c>
    </row>
    <row r="59" spans="2:10">
      <c r="B59" s="3"/>
      <c r="C59" s="416" t="s">
        <v>101</v>
      </c>
      <c r="D59" s="416" t="s">
        <v>97</v>
      </c>
      <c r="E59" s="571">
        <v>15821.415426739999</v>
      </c>
      <c r="F59" s="571">
        <v>12373.434266259997</v>
      </c>
      <c r="G59" s="566">
        <f t="shared" si="4"/>
        <v>0.5611455850629351</v>
      </c>
      <c r="H59" s="571">
        <v>20534.825865268002</v>
      </c>
      <c r="I59" s="571">
        <v>30660.023827731995</v>
      </c>
      <c r="J59" s="566">
        <f t="shared" si="5"/>
        <v>0.40111116622881271</v>
      </c>
    </row>
    <row r="60" spans="2:10">
      <c r="B60" s="2"/>
      <c r="C60" s="416" t="s">
        <v>102</v>
      </c>
      <c r="D60" s="416" t="s">
        <v>97</v>
      </c>
      <c r="E60" s="571">
        <v>60913.799575499994</v>
      </c>
      <c r="F60" s="571">
        <v>24629.845224500015</v>
      </c>
      <c r="G60" s="566">
        <f t="shared" si="4"/>
        <v>0.71207860873727924</v>
      </c>
      <c r="H60" s="571">
        <v>130306.65979799995</v>
      </c>
      <c r="I60" s="571">
        <v>50693.985002000059</v>
      </c>
      <c r="J60" s="566">
        <f t="shared" si="5"/>
        <v>0.71992373254794029</v>
      </c>
    </row>
    <row r="61" spans="2:10">
      <c r="B61" s="4" t="s">
        <v>122</v>
      </c>
      <c r="C61" s="416" t="s">
        <v>105</v>
      </c>
      <c r="D61" s="416" t="s">
        <v>97</v>
      </c>
      <c r="E61" s="571">
        <v>19.636725970000001</v>
      </c>
      <c r="F61" s="571">
        <v>485.39194686300004</v>
      </c>
      <c r="G61" s="566">
        <f t="shared" si="4"/>
        <v>3.8882398220770643E-2</v>
      </c>
      <c r="H61" s="571">
        <v>99.058681523713005</v>
      </c>
      <c r="I61" s="571">
        <v>899.67635577162605</v>
      </c>
      <c r="J61" s="566">
        <f t="shared" si="5"/>
        <v>9.9184145769004459E-2</v>
      </c>
    </row>
    <row r="62" spans="2:10">
      <c r="B62" s="3"/>
      <c r="C62" s="416" t="s">
        <v>106</v>
      </c>
      <c r="D62" s="27" t="s">
        <v>107</v>
      </c>
      <c r="E62" s="571">
        <v>909.23876423400043</v>
      </c>
      <c r="F62" s="571">
        <v>812.6444352650002</v>
      </c>
      <c r="G62" s="566">
        <f t="shared" si="4"/>
        <v>0.52804903636817679</v>
      </c>
      <c r="H62" s="571">
        <v>909.23876423400043</v>
      </c>
      <c r="I62" s="571">
        <v>812.6444352650002</v>
      </c>
      <c r="J62" s="566">
        <f t="shared" si="5"/>
        <v>0.52804903636817679</v>
      </c>
    </row>
    <row r="63" spans="2:10">
      <c r="B63" s="2"/>
      <c r="C63" s="416" t="s">
        <v>108</v>
      </c>
      <c r="D63" s="27" t="s">
        <v>107</v>
      </c>
      <c r="E63" s="571">
        <v>339.49690035899999</v>
      </c>
      <c r="F63" s="571">
        <v>1023.9034057960002</v>
      </c>
      <c r="G63" s="566">
        <f t="shared" si="4"/>
        <v>0.24900749899083841</v>
      </c>
      <c r="H63" s="571">
        <v>339.49690035899999</v>
      </c>
      <c r="I63" s="571">
        <v>1023.9034057960002</v>
      </c>
      <c r="J63" s="566">
        <f t="shared" si="5"/>
        <v>0.24900749899083841</v>
      </c>
    </row>
    <row r="64" spans="2:10" ht="30">
      <c r="B64" s="565" t="s">
        <v>123</v>
      </c>
      <c r="C64" s="416" t="s">
        <v>110</v>
      </c>
      <c r="D64" s="27" t="s">
        <v>107</v>
      </c>
      <c r="E64" s="571"/>
      <c r="F64" s="571"/>
      <c r="G64" s="566" t="str">
        <f t="shared" si="4"/>
        <v>-</v>
      </c>
      <c r="H64" s="571"/>
      <c r="I64" s="571"/>
      <c r="J64" s="566" t="str">
        <f t="shared" si="5"/>
        <v>-</v>
      </c>
    </row>
    <row r="65" spans="2:10">
      <c r="B65" s="565" t="s">
        <v>111</v>
      </c>
      <c r="C65" s="416" t="s">
        <v>112</v>
      </c>
      <c r="D65" s="27" t="s">
        <v>97</v>
      </c>
      <c r="E65" s="571">
        <v>0</v>
      </c>
      <c r="F65" s="571">
        <v>0</v>
      </c>
      <c r="G65" s="566" t="str">
        <f t="shared" si="4"/>
        <v>-</v>
      </c>
      <c r="H65" s="571">
        <v>0</v>
      </c>
      <c r="I65" s="571">
        <v>0</v>
      </c>
      <c r="J65" s="566" t="str">
        <f t="shared" si="5"/>
        <v>-</v>
      </c>
    </row>
    <row r="66" spans="2:10">
      <c r="B66" s="4" t="s">
        <v>113</v>
      </c>
      <c r="C66" s="416" t="s">
        <v>114</v>
      </c>
      <c r="D66" s="27" t="s">
        <v>97</v>
      </c>
      <c r="E66" s="571">
        <v>17282.365000000002</v>
      </c>
      <c r="F66" s="571">
        <v>35843.874000000003</v>
      </c>
      <c r="G66" s="566">
        <f t="shared" si="4"/>
        <v>0.32530751894558169</v>
      </c>
      <c r="H66" s="571">
        <v>25980.982</v>
      </c>
      <c r="I66" s="571">
        <v>79380.104000000007</v>
      </c>
      <c r="J66" s="566">
        <f t="shared" si="5"/>
        <v>0.24658992220334552</v>
      </c>
    </row>
    <row r="67" spans="2:10">
      <c r="B67" s="3"/>
      <c r="C67" s="416" t="s">
        <v>115</v>
      </c>
      <c r="D67" s="27" t="s">
        <v>107</v>
      </c>
      <c r="E67" s="571">
        <v>0</v>
      </c>
      <c r="F67" s="571">
        <v>0</v>
      </c>
      <c r="G67" s="566" t="str">
        <f t="shared" si="4"/>
        <v>-</v>
      </c>
      <c r="H67" s="571">
        <v>0</v>
      </c>
      <c r="I67" s="571">
        <v>0</v>
      </c>
      <c r="J67" s="566" t="str">
        <f t="shared" si="5"/>
        <v>-</v>
      </c>
    </row>
    <row r="68" spans="2:10">
      <c r="B68" s="2"/>
      <c r="C68" s="416" t="s">
        <v>116</v>
      </c>
      <c r="D68" s="27" t="s">
        <v>107</v>
      </c>
      <c r="E68" s="571">
        <v>0</v>
      </c>
      <c r="F68" s="571">
        <v>0</v>
      </c>
      <c r="G68" s="566" t="str">
        <f t="shared" si="4"/>
        <v>-</v>
      </c>
      <c r="H68" s="571">
        <v>0</v>
      </c>
      <c r="I68" s="571">
        <v>0</v>
      </c>
      <c r="J68" s="566" t="str">
        <f t="shared" si="5"/>
        <v>-</v>
      </c>
    </row>
    <row r="69" spans="2:10">
      <c r="B69" s="4" t="s">
        <v>117</v>
      </c>
      <c r="C69" s="416" t="s">
        <v>105</v>
      </c>
      <c r="D69" s="27" t="s">
        <v>97</v>
      </c>
      <c r="E69" s="571">
        <v>0</v>
      </c>
      <c r="F69" s="571">
        <v>0</v>
      </c>
      <c r="G69" s="566" t="str">
        <f t="shared" si="4"/>
        <v>-</v>
      </c>
      <c r="H69" s="571">
        <v>0</v>
      </c>
      <c r="I69" s="571">
        <v>0</v>
      </c>
      <c r="J69" s="566" t="str">
        <f t="shared" si="5"/>
        <v>-</v>
      </c>
    </row>
    <row r="70" spans="2:10">
      <c r="B70" s="3"/>
      <c r="C70" s="416" t="s">
        <v>112</v>
      </c>
      <c r="D70" s="27" t="s">
        <v>97</v>
      </c>
      <c r="E70" s="571">
        <v>453.274013325</v>
      </c>
      <c r="F70" s="571">
        <v>2493.0800730259989</v>
      </c>
      <c r="G70" s="566">
        <f t="shared" si="4"/>
        <v>0.15384234210843642</v>
      </c>
      <c r="H70" s="571">
        <v>453.274013325</v>
      </c>
      <c r="I70" s="571">
        <v>2493.0800730259989</v>
      </c>
      <c r="J70" s="566">
        <f t="shared" si="5"/>
        <v>0.15384234210843642</v>
      </c>
    </row>
    <row r="71" spans="2:10">
      <c r="B71" s="3"/>
      <c r="C71" s="416" t="s">
        <v>114</v>
      </c>
      <c r="D71" s="27" t="s">
        <v>97</v>
      </c>
      <c r="E71" s="571">
        <v>0</v>
      </c>
      <c r="F71" s="571">
        <v>0</v>
      </c>
      <c r="G71" s="566" t="str">
        <f t="shared" si="4"/>
        <v>-</v>
      </c>
      <c r="H71" s="571">
        <v>0</v>
      </c>
      <c r="I71" s="571">
        <v>0</v>
      </c>
      <c r="J71" s="566" t="str">
        <f t="shared" si="5"/>
        <v>-</v>
      </c>
    </row>
    <row r="72" spans="2:10">
      <c r="B72" s="2"/>
      <c r="C72" s="416" t="s">
        <v>116</v>
      </c>
      <c r="D72" s="27" t="s">
        <v>97</v>
      </c>
      <c r="E72" s="571">
        <v>0</v>
      </c>
      <c r="F72" s="571">
        <v>0</v>
      </c>
      <c r="G72" s="566" t="str">
        <f t="shared" si="4"/>
        <v>-</v>
      </c>
      <c r="H72" s="571">
        <v>0</v>
      </c>
      <c r="I72" s="571">
        <v>0</v>
      </c>
      <c r="J72" s="566" t="str">
        <f t="shared" si="5"/>
        <v>-</v>
      </c>
    </row>
    <row r="73" spans="2:10">
      <c r="B73" s="569"/>
      <c r="C73" s="775" t="s">
        <v>128</v>
      </c>
      <c r="D73" s="776"/>
      <c r="E73" s="567">
        <f>SUMIF($D$55:$D$72,"Core",E$55:E$72)</f>
        <v>95360.120646585012</v>
      </c>
      <c r="F73" s="567">
        <f>SUMIF($D$55:$D$72,"Core",F$55:F$72)</f>
        <v>81272.066067849009</v>
      </c>
      <c r="G73" s="568">
        <f>E73/(E73+F73)</f>
        <v>0.53987963587155419</v>
      </c>
      <c r="H73" s="567">
        <f>SUMIF($D$55:$D$72,"Core",H$55:H$72)</f>
        <v>179347.46771766664</v>
      </c>
      <c r="I73" s="567">
        <f>SUMIF($D$55:$D$72,"Core",I$55:I$72)</f>
        <v>176861.2281236297</v>
      </c>
      <c r="J73" s="568">
        <f>H73/(H73+I73)</f>
        <v>0.50348986369937565</v>
      </c>
    </row>
    <row r="74" spans="2:10">
      <c r="B74" s="569"/>
      <c r="C74" s="775" t="s">
        <v>129</v>
      </c>
      <c r="D74" s="776"/>
      <c r="E74" s="567">
        <f>SUMIF($D$55:$D$72,"Additional",E$55:E$72)</f>
        <v>1248.7356645930004</v>
      </c>
      <c r="F74" s="567">
        <f>SUMIF($D$55:$D$72,"Additional",F$55:F$72)</f>
        <v>1836.5478410610003</v>
      </c>
      <c r="G74" s="568">
        <f>E74/(E74+F74)</f>
        <v>0.40473935776229436</v>
      </c>
      <c r="H74" s="567">
        <f>SUMIF($D$55:$D$72,"Additional",H$55:H$72)</f>
        <v>1248.7356645930004</v>
      </c>
      <c r="I74" s="567">
        <f>SUMIF($D$55:$D$72,"Additional",I$55:I$72)</f>
        <v>1836.5478410610003</v>
      </c>
      <c r="J74" s="568">
        <f>H74/(H74+I74)</f>
        <v>0.40473935776229436</v>
      </c>
    </row>
    <row r="75" spans="2:10">
      <c r="B75" s="569"/>
      <c r="C75" s="775" t="s">
        <v>130</v>
      </c>
      <c r="D75" s="776"/>
      <c r="E75" s="567">
        <f>SUM(E55:E72)</f>
        <v>96608.856311178009</v>
      </c>
      <c r="F75" s="567">
        <f>SUM(F55:F72)</f>
        <v>83108.613908910018</v>
      </c>
      <c r="G75" s="568">
        <f>E75/(E75+F75)</f>
        <v>0.5375596273020512</v>
      </c>
      <c r="H75" s="567">
        <f>SUM(H55:H72)</f>
        <v>180596.20338225964</v>
      </c>
      <c r="I75" s="567">
        <f>SUM(I55:I72)</f>
        <v>178697.77596469072</v>
      </c>
      <c r="J75" s="568">
        <f>H75/(H75+I75)</f>
        <v>0.50264188593003911</v>
      </c>
    </row>
    <row r="76" spans="2:10" ht="56.25" customHeight="1">
      <c r="B76" s="777" t="s">
        <v>131</v>
      </c>
      <c r="C76" s="778"/>
      <c r="D76" s="778"/>
      <c r="E76" s="778"/>
      <c r="F76" s="778"/>
      <c r="G76" s="778"/>
      <c r="H76" s="778"/>
      <c r="I76" s="778"/>
      <c r="J76" s="778"/>
    </row>
  </sheetData>
  <mergeCells count="25">
    <mergeCell ref="B69:B72"/>
    <mergeCell ref="C73:D73"/>
    <mergeCell ref="C74:D74"/>
    <mergeCell ref="C75:D75"/>
    <mergeCell ref="B76:J76"/>
    <mergeCell ref="C53:D53"/>
    <mergeCell ref="B54:J54"/>
    <mergeCell ref="B55:B60"/>
    <mergeCell ref="B61:B63"/>
    <mergeCell ref="B66:B68"/>
    <mergeCell ref="B39:B41"/>
    <mergeCell ref="B44:B46"/>
    <mergeCell ref="B47:B50"/>
    <mergeCell ref="C51:D51"/>
    <mergeCell ref="C52:D52"/>
    <mergeCell ref="B33:B38"/>
    <mergeCell ref="B10:J10"/>
    <mergeCell ref="B32:J32"/>
    <mergeCell ref="B11:B16"/>
    <mergeCell ref="B17:B19"/>
    <mergeCell ref="B22:B24"/>
    <mergeCell ref="B25:B28"/>
    <mergeCell ref="C29:D29"/>
    <mergeCell ref="C30:D30"/>
    <mergeCell ref="C31:D31"/>
  </mergeCells>
  <pageMargins left="0.7" right="0.7" top="0.75" bottom="0.75" header="0.3" footer="0.3"/>
  <pageSetup orientation="portrait" r:id="rId1"/>
  <ignoredErrors>
    <ignoredError sqref="G31 G2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workbookViewId="0"/>
  </sheetViews>
  <sheetFormatPr defaultColWidth="9.140625" defaultRowHeight="15"/>
  <sheetData>
    <row r="2" spans="2:2">
      <c r="B2" s="488" t="s">
        <v>134</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zoomScale="90" zoomScaleNormal="90" workbookViewId="0"/>
  </sheetViews>
  <sheetFormatPr defaultColWidth="9.140625" defaultRowHeight="15"/>
  <cols>
    <col min="1" max="1" width="16.5703125" customWidth="1"/>
    <col min="2" max="2" width="16.140625" customWidth="1"/>
    <col min="3" max="3" width="34.85546875" bestFit="1" customWidth="1"/>
    <col min="4" max="4" width="34.42578125" customWidth="1"/>
    <col min="5" max="5" width="20" customWidth="1"/>
    <col min="6" max="6" width="15.85546875" customWidth="1"/>
    <col min="7" max="7" width="16.5703125" customWidth="1"/>
    <col min="8" max="8" width="15.140625" customWidth="1"/>
    <col min="9" max="9" width="11" customWidth="1"/>
    <col min="10" max="10" width="11.85546875" customWidth="1"/>
    <col min="11" max="11" width="11.42578125" customWidth="1"/>
    <col min="12" max="12" width="12.42578125" customWidth="1"/>
    <col min="13" max="13" width="13.42578125" customWidth="1"/>
    <col min="15" max="15" width="34.7109375" customWidth="1"/>
  </cols>
  <sheetData>
    <row r="1" spans="1:13" ht="23.1" customHeight="1">
      <c r="A1" t="s">
        <v>135</v>
      </c>
      <c r="B1" s="23" t="s">
        <v>136</v>
      </c>
    </row>
    <row r="2" spans="1:13">
      <c r="A2" s="779" t="s">
        <v>137</v>
      </c>
      <c r="B2" s="779"/>
      <c r="C2" s="780"/>
      <c r="D2" s="282"/>
      <c r="E2" s="283" t="s">
        <v>94</v>
      </c>
      <c r="F2" s="781" t="s">
        <v>138</v>
      </c>
      <c r="G2" s="782"/>
      <c r="H2" s="783"/>
      <c r="I2" s="784" t="s">
        <v>139</v>
      </c>
      <c r="J2" s="785"/>
      <c r="K2" s="785"/>
      <c r="L2" s="785"/>
      <c r="M2" s="786"/>
    </row>
    <row r="3" spans="1:13" ht="75">
      <c r="A3" s="284" t="s">
        <v>140</v>
      </c>
      <c r="B3" s="285" t="s">
        <v>141</v>
      </c>
      <c r="C3" s="286" t="s">
        <v>142</v>
      </c>
      <c r="D3" s="286" t="s">
        <v>143</v>
      </c>
      <c r="E3" s="287" t="s">
        <v>144</v>
      </c>
      <c r="F3" s="288" t="s">
        <v>145</v>
      </c>
      <c r="G3" s="288" t="s">
        <v>146</v>
      </c>
      <c r="H3" s="288" t="s">
        <v>147</v>
      </c>
      <c r="I3" s="289" t="s">
        <v>148</v>
      </c>
      <c r="J3" s="289" t="s">
        <v>149</v>
      </c>
      <c r="K3" s="290" t="s">
        <v>150</v>
      </c>
      <c r="L3" s="290" t="s">
        <v>151</v>
      </c>
      <c r="M3" s="290" t="s">
        <v>152</v>
      </c>
    </row>
    <row r="4" spans="1:13">
      <c r="A4" s="291" t="s">
        <v>153</v>
      </c>
      <c r="B4" s="292" t="s">
        <v>43</v>
      </c>
      <c r="C4" s="291" t="s">
        <v>121</v>
      </c>
      <c r="D4" s="293" t="s">
        <v>96</v>
      </c>
      <c r="E4" s="291">
        <f>'Ap B - Qtr Electric Master'!$F$8</f>
        <v>691</v>
      </c>
      <c r="F4" s="295"/>
      <c r="G4" s="296">
        <f>SUM(' Ap C - Qtr Electric LMI'!$F$8:$G$8)</f>
        <v>235.36212999999998</v>
      </c>
      <c r="H4" s="296">
        <f>'Ap B - Qtr Electric Master'!$J$8</f>
        <v>670.3175</v>
      </c>
      <c r="I4" s="297">
        <f>'Ap B - Qtr Electric Master'!$N$8</f>
        <v>335.98567700000001</v>
      </c>
      <c r="J4" s="297">
        <f>'Ap B - Qtr Electric Master'!$S$8</f>
        <v>5327.4370305999937</v>
      </c>
      <c r="K4" s="463">
        <f>'Ap B - Qtr Electric Master'!$Q$8</f>
        <v>0.13936948699999999</v>
      </c>
      <c r="L4" s="27"/>
      <c r="M4" s="27"/>
    </row>
    <row r="5" spans="1:13">
      <c r="A5" s="291" t="s">
        <v>153</v>
      </c>
      <c r="B5" s="292" t="s">
        <v>43</v>
      </c>
      <c r="C5" s="291" t="s">
        <v>121</v>
      </c>
      <c r="D5" s="293" t="s">
        <v>98</v>
      </c>
      <c r="E5" s="291">
        <f>'Ap B - Qtr Electric Master'!$F$9</f>
        <v>1842</v>
      </c>
      <c r="F5" s="295"/>
      <c r="G5" s="296"/>
      <c r="H5" s="296">
        <f>'Ap B - Qtr Electric Master'!$J$9</f>
        <v>913.45319999999992</v>
      </c>
      <c r="I5" s="297">
        <f>'Ap B - Qtr Electric Master'!$N$9</f>
        <v>236.539604</v>
      </c>
      <c r="J5" s="297">
        <f>'Ap B - Qtr Electric Master'!$S$9</f>
        <v>2614.9202212000205</v>
      </c>
      <c r="K5" s="463">
        <f>'Ap B - Qtr Electric Master'!$Q$9</f>
        <v>2.8986367999999998E-2</v>
      </c>
      <c r="L5" s="27"/>
      <c r="M5" s="27"/>
    </row>
    <row r="6" spans="1:13">
      <c r="A6" s="291" t="s">
        <v>153</v>
      </c>
      <c r="B6" s="292" t="s">
        <v>43</v>
      </c>
      <c r="C6" s="291" t="s">
        <v>121</v>
      </c>
      <c r="D6" s="293" t="s">
        <v>99</v>
      </c>
      <c r="E6" s="291">
        <f>'Ap B - Qtr Electric Master'!$F$10</f>
        <v>1109</v>
      </c>
      <c r="F6" s="295"/>
      <c r="G6" s="296"/>
      <c r="H6" s="296">
        <f>'Ap B - Qtr Electric Master'!$J$10</f>
        <v>385.92363</v>
      </c>
      <c r="I6" s="297">
        <f>'Ap B - Qtr Electric Master'!$N$10</f>
        <v>1015.266</v>
      </c>
      <c r="J6" s="297">
        <f>'Ap B - Qtr Electric Master'!$S$10</f>
        <v>4949.616</v>
      </c>
      <c r="K6" s="463">
        <f>'Ap B - Qtr Electric Master'!$Q$10</f>
        <v>0.163768</v>
      </c>
      <c r="L6" s="27"/>
      <c r="M6" s="27"/>
    </row>
    <row r="7" spans="1:13">
      <c r="A7" s="291" t="s">
        <v>153</v>
      </c>
      <c r="B7" s="292" t="s">
        <v>43</v>
      </c>
      <c r="C7" s="291" t="s">
        <v>121</v>
      </c>
      <c r="D7" s="293" t="s">
        <v>100</v>
      </c>
      <c r="E7" s="291">
        <f>'Ap B - Qtr Electric Master'!$F$11</f>
        <v>1466</v>
      </c>
      <c r="F7" s="295"/>
      <c r="G7" s="296"/>
      <c r="H7" s="296">
        <f>'Ap B - Qtr Electric Master'!$J$11</f>
        <v>199.90569000000005</v>
      </c>
      <c r="I7" s="297"/>
      <c r="J7" s="297"/>
      <c r="K7" s="463"/>
      <c r="L7" s="27"/>
      <c r="M7" s="27"/>
    </row>
    <row r="8" spans="1:13">
      <c r="A8" s="291" t="s">
        <v>153</v>
      </c>
      <c r="B8" s="292" t="s">
        <v>43</v>
      </c>
      <c r="C8" s="291" t="s">
        <v>121</v>
      </c>
      <c r="D8" s="293" t="s">
        <v>101</v>
      </c>
      <c r="E8" s="291">
        <f>'Ap B - Qtr Electric Master'!$F$12</f>
        <v>20159</v>
      </c>
      <c r="F8" s="295"/>
      <c r="G8" s="296">
        <f>SUM(' Ap C - Qtr Electric LMI'!$F$9:$G$9)</f>
        <v>558.60589000000004</v>
      </c>
      <c r="H8" s="296">
        <f>'Ap B - Qtr Electric Master'!$J$12</f>
        <v>0</v>
      </c>
      <c r="I8" s="297">
        <f>'Ap B - Qtr Electric Master'!$N$12</f>
        <v>3944.8919139999998</v>
      </c>
      <c r="J8" s="297">
        <f>'Ap B - Qtr Electric Master'!$S$12</f>
        <v>51194.849692999996</v>
      </c>
      <c r="K8" s="463">
        <f>'Ap B - Qtr Electric Master'!$Q$12</f>
        <v>0.34331</v>
      </c>
      <c r="L8" s="27"/>
      <c r="M8" s="27"/>
    </row>
    <row r="9" spans="1:13">
      <c r="A9" s="291" t="s">
        <v>153</v>
      </c>
      <c r="B9" s="292" t="s">
        <v>43</v>
      </c>
      <c r="C9" s="291" t="s">
        <v>121</v>
      </c>
      <c r="D9" s="298" t="s">
        <v>102</v>
      </c>
      <c r="E9" s="299">
        <f>'Ap B - Qtr Electric Master'!$F$13</f>
        <v>81239</v>
      </c>
      <c r="F9" s="295"/>
      <c r="G9" s="296">
        <f>SUM(' Ap C - Qtr Electric LMI'!$F$10:$G$10)</f>
        <v>637.58674999999994</v>
      </c>
      <c r="H9" s="296">
        <f>'Ap B - Qtr Electric Master'!$J$13</f>
        <v>455.91483000000005</v>
      </c>
      <c r="I9" s="297">
        <f>'Ap B - Qtr Electric Master'!$N$13</f>
        <v>12066.70966</v>
      </c>
      <c r="J9" s="297">
        <f>'Ap B - Qtr Electric Master'!$S$13</f>
        <v>181000.64480000001</v>
      </c>
      <c r="K9" s="463">
        <f>'Ap B - Qtr Electric Master'!$Q$13</f>
        <v>0.90447843500000003</v>
      </c>
      <c r="L9" s="27"/>
      <c r="M9" s="27"/>
    </row>
    <row r="10" spans="1:13">
      <c r="A10" s="291" t="s">
        <v>153</v>
      </c>
      <c r="B10" s="292" t="s">
        <v>43</v>
      </c>
      <c r="C10" s="291" t="s">
        <v>121</v>
      </c>
      <c r="D10" s="293"/>
      <c r="E10" s="294"/>
      <c r="F10" s="535">
        <f>'Ap B - Qtr Electric Master'!$I$14</f>
        <v>5012.5690000000004</v>
      </c>
      <c r="G10" s="536"/>
      <c r="H10" s="536"/>
      <c r="I10" s="297"/>
      <c r="J10" s="297"/>
      <c r="K10" s="463"/>
      <c r="L10" s="27"/>
      <c r="M10" s="27"/>
    </row>
    <row r="11" spans="1:13">
      <c r="A11" s="291" t="s">
        <v>153</v>
      </c>
      <c r="B11" s="292" t="s">
        <v>43</v>
      </c>
      <c r="C11" s="291" t="s">
        <v>122</v>
      </c>
      <c r="D11" s="293" t="s">
        <v>154</v>
      </c>
      <c r="E11" s="294">
        <f>'Ap B - Qtr Electric Master'!$F$15</f>
        <v>42</v>
      </c>
      <c r="F11" s="535">
        <f>'Ap B - Qtr Electric Master'!$I$15</f>
        <v>2943.2649999999999</v>
      </c>
      <c r="G11" s="536">
        <f>SUM(' Ap C - Qtr Electric LMI'!$F$11:$G$11)</f>
        <v>179.94399999999999</v>
      </c>
      <c r="H11" s="536">
        <f>'Ap B - Qtr Electric Master'!$J$15</f>
        <v>603.37778000000003</v>
      </c>
      <c r="I11" s="297">
        <f>'Ap B - Qtr Electric Master'!$N$15</f>
        <v>38.200000000000003</v>
      </c>
      <c r="J11" s="297">
        <f>'Ap B - Qtr Electric Master'!$S$15</f>
        <v>998.9</v>
      </c>
      <c r="K11" s="463">
        <f>'Ap B - Qtr Electric Master'!$Q$15</f>
        <v>0</v>
      </c>
      <c r="L11" s="27"/>
      <c r="M11" s="27"/>
    </row>
    <row r="12" spans="1:13">
      <c r="A12" s="291" t="s">
        <v>153</v>
      </c>
      <c r="B12" s="292" t="s">
        <v>43</v>
      </c>
      <c r="C12" s="291" t="s">
        <v>122</v>
      </c>
      <c r="D12" s="293" t="s">
        <v>106</v>
      </c>
      <c r="E12" s="294">
        <f>'Ap B - Qtr Electric Master'!$F$16</f>
        <v>257</v>
      </c>
      <c r="F12" s="535">
        <f>'Ap B - Qtr Electric Master'!$I$16</f>
        <v>3681.07</v>
      </c>
      <c r="G12" s="536">
        <f>SUM(' Ap C - Qtr Electric LMI'!$F$12:$G$12)</f>
        <v>52.398070000000004</v>
      </c>
      <c r="H12" s="536">
        <f>'Ap B - Qtr Electric Master'!$J$16</f>
        <v>352.17347000000001</v>
      </c>
      <c r="I12" s="297">
        <f>'Ap B - Qtr Electric Master'!$N$16</f>
        <v>129.30000000000001</v>
      </c>
      <c r="J12" s="297">
        <f>'Ap B - Qtr Electric Master'!$S$16</f>
        <v>1722</v>
      </c>
      <c r="K12" s="463">
        <f>'Ap B - Qtr Electric Master'!$Q$16</f>
        <v>7.7000000000000002E-3</v>
      </c>
      <c r="L12" s="27"/>
      <c r="M12" s="27"/>
    </row>
    <row r="13" spans="1:13">
      <c r="A13" s="291" t="s">
        <v>153</v>
      </c>
      <c r="B13" s="292" t="s">
        <v>43</v>
      </c>
      <c r="C13" s="291" t="s">
        <v>122</v>
      </c>
      <c r="D13" s="293" t="s">
        <v>108</v>
      </c>
      <c r="E13" s="294">
        <f>'Ap B - Qtr Electric Master'!$F$17</f>
        <v>107</v>
      </c>
      <c r="F13" s="535">
        <f>'Ap B - Qtr Electric Master'!$I$17</f>
        <v>4214.8360000000002</v>
      </c>
      <c r="G13" s="536">
        <f>SUM(' Ap C - Qtr Electric LMI'!$F$13:$G$13)</f>
        <v>63.89432</v>
      </c>
      <c r="H13" s="536">
        <f>'Ap B - Qtr Electric Master'!$J$17</f>
        <v>504.42917999999997</v>
      </c>
      <c r="I13" s="297">
        <f>'Ap B - Qtr Electric Master'!$N$17</f>
        <v>109.4</v>
      </c>
      <c r="J13" s="297">
        <f>'Ap B - Qtr Electric Master'!$S$17</f>
        <v>1363.4</v>
      </c>
      <c r="K13" s="463">
        <f>'Ap B - Qtr Electric Master'!$Q$17</f>
        <v>7.4000000000000003E-3</v>
      </c>
      <c r="L13" s="27"/>
      <c r="M13" s="27"/>
    </row>
    <row r="14" spans="1:13">
      <c r="A14" s="291" t="s">
        <v>153</v>
      </c>
      <c r="B14" s="292" t="s">
        <v>43</v>
      </c>
      <c r="C14" s="291" t="s">
        <v>123</v>
      </c>
      <c r="D14" s="293" t="s">
        <v>110</v>
      </c>
      <c r="E14" s="294">
        <f>'Ap B - Qtr Electric Master'!$F$18</f>
        <v>235719</v>
      </c>
      <c r="F14" s="535" t="str">
        <f>'Ap B - Qtr Electric Master'!$I$18</f>
        <v xml:space="preserve"> $-   </v>
      </c>
      <c r="G14" s="536">
        <f>SUM(' Ap C - Qtr Electric LMI'!$F$14:$G$14)</f>
        <v>0</v>
      </c>
      <c r="H14" s="536">
        <f>'Ap B - Qtr Electric Master'!$J$18</f>
        <v>1.4849300000000001</v>
      </c>
      <c r="I14" s="297">
        <f>'Ap B - Qtr Electric Master'!$N$18</f>
        <v>6279.7799974749996</v>
      </c>
      <c r="J14" s="297">
        <f>'Ap B - Qtr Electric Master'!$S$18</f>
        <v>6279.7799974749996</v>
      </c>
      <c r="K14" s="463">
        <f>'Ap B - Qtr Electric Master'!$Q$18</f>
        <v>2.9183744822580646</v>
      </c>
      <c r="L14" s="27"/>
      <c r="M14" s="27"/>
    </row>
    <row r="15" spans="1:13">
      <c r="A15" s="291" t="s">
        <v>153</v>
      </c>
      <c r="B15" s="292" t="s">
        <v>155</v>
      </c>
      <c r="C15" s="291" t="s">
        <v>112</v>
      </c>
      <c r="D15" s="293" t="s">
        <v>112</v>
      </c>
      <c r="E15" s="294">
        <f>'Ap B - Qtr Electric Master'!$F$22</f>
        <v>0</v>
      </c>
      <c r="F15" s="535">
        <f>'Ap B - Qtr Electric Master'!$I$22</f>
        <v>12369.521000000001</v>
      </c>
      <c r="G15" s="536"/>
      <c r="H15" s="536">
        <f>'Ap B - Qtr Electric Master'!$J$22</f>
        <v>959.27751000000012</v>
      </c>
      <c r="I15" s="297">
        <f>'Ap B - Qtr Electric Master'!$N$22</f>
        <v>0</v>
      </c>
      <c r="J15" s="297">
        <f>'Ap B - Qtr Electric Master'!$S$22</f>
        <v>0</v>
      </c>
      <c r="K15" s="463">
        <f>'Ap B - Qtr Electric Master'!$Q$22</f>
        <v>0</v>
      </c>
      <c r="L15" s="27"/>
      <c r="M15" s="27"/>
    </row>
    <row r="16" spans="1:13">
      <c r="A16" s="291" t="s">
        <v>153</v>
      </c>
      <c r="B16" s="292" t="s">
        <v>155</v>
      </c>
      <c r="C16" s="291" t="s">
        <v>113</v>
      </c>
      <c r="D16" s="293" t="s">
        <v>114</v>
      </c>
      <c r="E16" s="294">
        <f>'Ap B - Qtr Electric Master'!$F$23</f>
        <v>150</v>
      </c>
      <c r="F16" s="535">
        <f>'Ap B - Qtr Electric Master'!$I$23</f>
        <v>4062.402</v>
      </c>
      <c r="G16" s="536">
        <f>SUM(' Ap D - Qtr Electric Business'!$F$9:$G$9)</f>
        <v>1527.8589999999999</v>
      </c>
      <c r="H16" s="536">
        <f>'Ap B - Qtr Electric Master'!$J$23</f>
        <v>2373.5920100000003</v>
      </c>
      <c r="I16" s="297">
        <f>'Ap B - Qtr Electric Master'!$N$23</f>
        <v>7159</v>
      </c>
      <c r="J16" s="297">
        <f>'Ap B - Qtr Electric Master'!$S$23</f>
        <v>105361.1</v>
      </c>
      <c r="K16" s="463">
        <f>'Ap B - Qtr Electric Master'!$Q$23</f>
        <v>1.2202</v>
      </c>
      <c r="L16" s="27"/>
      <c r="M16" s="27"/>
    </row>
    <row r="17" spans="1:13">
      <c r="A17" s="291" t="s">
        <v>153</v>
      </c>
      <c r="B17" s="292" t="s">
        <v>155</v>
      </c>
      <c r="C17" s="291" t="s">
        <v>113</v>
      </c>
      <c r="D17" s="293" t="s">
        <v>115</v>
      </c>
      <c r="E17" s="294">
        <f>'Ap B - Qtr Electric Master'!$F$24</f>
        <v>0</v>
      </c>
      <c r="F17" s="535">
        <f>'Ap B - Qtr Electric Master'!$I$24</f>
        <v>279.64699999999999</v>
      </c>
      <c r="G17" s="536">
        <f>SUM(' Ap D - Qtr Electric Business'!$F$10:$G$10)</f>
        <v>0</v>
      </c>
      <c r="H17" s="536">
        <f>'Ap B - Qtr Electric Master'!$J$24</f>
        <v>272.70753999999999</v>
      </c>
      <c r="I17" s="297">
        <f>'Ap B - Qtr Electric Master'!$N$24</f>
        <v>0</v>
      </c>
      <c r="J17" s="297">
        <f>'Ap B - Qtr Electric Master'!$S$24</f>
        <v>0</v>
      </c>
      <c r="K17" s="463">
        <f>'Ap B - Qtr Electric Master'!$Q$24</f>
        <v>0</v>
      </c>
      <c r="L17" s="27"/>
      <c r="M17" s="27"/>
    </row>
    <row r="18" spans="1:13">
      <c r="A18" s="291" t="s">
        <v>153</v>
      </c>
      <c r="B18" s="292" t="s">
        <v>155</v>
      </c>
      <c r="C18" s="291" t="s">
        <v>113</v>
      </c>
      <c r="D18" s="293" t="s">
        <v>116</v>
      </c>
      <c r="E18" s="294">
        <f>'Ap B - Qtr Electric Master'!$F$25</f>
        <v>0</v>
      </c>
      <c r="F18" s="535">
        <f>'Ap B - Qtr Electric Master'!$I$25</f>
        <v>1146.1969999999999</v>
      </c>
      <c r="G18" s="536">
        <f>SUM(' Ap D - Qtr Electric Business'!$F$11:$G$11)</f>
        <v>0</v>
      </c>
      <c r="H18" s="536">
        <f>'Ap B - Qtr Electric Master'!$J$25</f>
        <v>400.32079999999996</v>
      </c>
      <c r="I18" s="297">
        <f>'Ap B - Qtr Electric Master'!$N$25</f>
        <v>0</v>
      </c>
      <c r="J18" s="297">
        <f>'Ap B - Qtr Electric Master'!$S$25</f>
        <v>0</v>
      </c>
      <c r="K18" s="463">
        <f>'Ap B - Qtr Electric Master'!$Q$25</f>
        <v>0</v>
      </c>
      <c r="L18" s="27"/>
      <c r="M18" s="27"/>
    </row>
    <row r="19" spans="1:13">
      <c r="A19" s="291" t="s">
        <v>153</v>
      </c>
      <c r="B19" s="292" t="s">
        <v>117</v>
      </c>
      <c r="C19" s="291" t="s">
        <v>117</v>
      </c>
      <c r="D19" s="293" t="s">
        <v>154</v>
      </c>
      <c r="E19" s="294">
        <f>'Ap B - Qtr Electric Master'!$F$28</f>
        <v>0</v>
      </c>
      <c r="F19" s="535"/>
      <c r="G19" s="536">
        <f>SUM(' Ap C - Qtr Electric LMI'!$F$17:$G$17)</f>
        <v>0</v>
      </c>
      <c r="H19" s="536"/>
      <c r="I19" s="297">
        <f>'Ap B - Qtr Electric Master'!$N$28</f>
        <v>0</v>
      </c>
      <c r="J19" s="297">
        <f>'Ap B - Qtr Electric Master'!$S$28</f>
        <v>0</v>
      </c>
      <c r="K19" s="463">
        <f>'Ap B - Qtr Electric Master'!$Q$28</f>
        <v>0</v>
      </c>
      <c r="L19" s="27"/>
      <c r="M19" s="27"/>
    </row>
    <row r="20" spans="1:13">
      <c r="A20" s="291" t="s">
        <v>153</v>
      </c>
      <c r="B20" s="292" t="s">
        <v>117</v>
      </c>
      <c r="C20" s="291" t="s">
        <v>117</v>
      </c>
      <c r="D20" s="293" t="s">
        <v>112</v>
      </c>
      <c r="E20" s="294">
        <f>'Ap B - Qtr Electric Master'!$F$29</f>
        <v>363</v>
      </c>
      <c r="F20" s="535"/>
      <c r="G20" s="536">
        <f>SUM(' Ap C - Qtr Electric LMI'!$F$18:$G$18)</f>
        <v>63.774880000000003</v>
      </c>
      <c r="H20" s="536"/>
      <c r="I20" s="297">
        <f>'Ap B - Qtr Electric Master'!$N$29</f>
        <v>269.39999999999998</v>
      </c>
      <c r="J20" s="297">
        <f>'Ap B - Qtr Electric Master'!$S$29</f>
        <v>2947.4</v>
      </c>
      <c r="K20" s="463">
        <f>'Ap B - Qtr Electric Master'!$Q$29</f>
        <v>1.2E-2</v>
      </c>
      <c r="L20" s="27"/>
      <c r="M20" s="27"/>
    </row>
    <row r="21" spans="1:13">
      <c r="A21" s="291" t="s">
        <v>153</v>
      </c>
      <c r="B21" s="292" t="s">
        <v>117</v>
      </c>
      <c r="C21" s="291" t="s">
        <v>117</v>
      </c>
      <c r="D21" s="293" t="s">
        <v>114</v>
      </c>
      <c r="E21" s="294">
        <f>'Ap B - Qtr Electric Master'!$F$30</f>
        <v>0</v>
      </c>
      <c r="F21" s="535"/>
      <c r="G21" s="536">
        <f>SUM(' Ap D - Qtr Electric Business'!$F$14:$G$14)</f>
        <v>0</v>
      </c>
      <c r="H21" s="536"/>
      <c r="I21" s="297">
        <f>'Ap B - Qtr Electric Master'!$N$30</f>
        <v>0</v>
      </c>
      <c r="J21" s="297">
        <f>'Ap B - Qtr Electric Master'!$S$30</f>
        <v>0</v>
      </c>
      <c r="K21" s="463">
        <f>'Ap B - Qtr Electric Master'!$Q$30</f>
        <v>0</v>
      </c>
      <c r="L21" s="27"/>
      <c r="M21" s="27"/>
    </row>
    <row r="22" spans="1:13">
      <c r="A22" s="291" t="s">
        <v>153</v>
      </c>
      <c r="B22" s="292" t="s">
        <v>117</v>
      </c>
      <c r="C22" s="291" t="s">
        <v>117</v>
      </c>
      <c r="D22" s="293" t="s">
        <v>116</v>
      </c>
      <c r="E22" s="294">
        <f>'Ap B - Qtr Electric Master'!$F$31</f>
        <v>0</v>
      </c>
      <c r="F22" s="535"/>
      <c r="G22" s="536">
        <f>SUM(' Ap D - Qtr Electric Business'!$F$15:$G$15)</f>
        <v>0</v>
      </c>
      <c r="H22" s="536"/>
      <c r="I22" s="297">
        <f>'Ap B - Qtr Electric Master'!$N$31</f>
        <v>0</v>
      </c>
      <c r="J22" s="297">
        <f>'Ap B - Qtr Electric Master'!$S$31</f>
        <v>0</v>
      </c>
      <c r="K22" s="463">
        <f>'Ap B - Qtr Electric Master'!$Q$31</f>
        <v>0</v>
      </c>
      <c r="L22" s="27"/>
      <c r="M22" s="27"/>
    </row>
    <row r="23" spans="1:13">
      <c r="A23" s="291" t="s">
        <v>153</v>
      </c>
      <c r="B23" s="292" t="s">
        <v>117</v>
      </c>
      <c r="C23" s="291" t="s">
        <v>117</v>
      </c>
      <c r="D23" s="293"/>
      <c r="E23" s="294"/>
      <c r="F23" s="535">
        <f>'Ap B - Qtr Electric Master'!$I$32</f>
        <v>1364.884</v>
      </c>
      <c r="G23" s="536"/>
      <c r="H23" s="536">
        <f>'Ap B - Qtr Electric Master'!$J$32</f>
        <v>312.31704999999999</v>
      </c>
      <c r="I23" s="297"/>
      <c r="J23" s="297"/>
      <c r="K23" s="297"/>
      <c r="L23" s="27"/>
      <c r="M23" s="27"/>
    </row>
    <row r="24" spans="1:13">
      <c r="A24" s="291" t="s">
        <v>153</v>
      </c>
      <c r="B24" s="291" t="s">
        <v>57</v>
      </c>
      <c r="C24" s="291" t="s">
        <v>57</v>
      </c>
      <c r="D24" s="291" t="s">
        <v>57</v>
      </c>
      <c r="E24" s="294">
        <f>'Tables 2-6'!$C$22</f>
        <v>275</v>
      </c>
      <c r="F24" s="535">
        <f>'Tables 2-6'!$D$33</f>
        <v>2448</v>
      </c>
      <c r="G24" s="536"/>
      <c r="H24" s="536">
        <f>'Tables 2-6'!$C$33</f>
        <v>1031</v>
      </c>
      <c r="I24" s="297">
        <f>'Tables 2-6'!$C$43</f>
        <v>215</v>
      </c>
      <c r="J24" s="297"/>
      <c r="K24" s="297"/>
      <c r="L24" s="27"/>
      <c r="M24" s="27"/>
    </row>
    <row r="25" spans="1:13">
      <c r="A25" s="291" t="s">
        <v>153</v>
      </c>
      <c r="B25" s="291" t="s">
        <v>156</v>
      </c>
      <c r="C25" s="291" t="s">
        <v>156</v>
      </c>
      <c r="D25" s="293"/>
      <c r="E25" s="294"/>
      <c r="F25" s="535">
        <f>'Ap B - Qtr Electric Master'!I38</f>
        <v>950</v>
      </c>
      <c r="G25" s="536"/>
      <c r="H25" s="536">
        <f>'Ap B - Qtr Electric Master'!J38</f>
        <v>20.440510000000003</v>
      </c>
      <c r="I25" s="297"/>
      <c r="J25" s="297"/>
      <c r="K25" s="297"/>
      <c r="L25" s="27"/>
      <c r="M25" s="27"/>
    </row>
    <row r="26" spans="1:13">
      <c r="A26" s="291"/>
      <c r="B26" s="292"/>
      <c r="C26" s="291"/>
      <c r="D26" s="293"/>
      <c r="E26" s="294"/>
      <c r="F26" s="295"/>
      <c r="G26" s="296"/>
      <c r="H26" s="296"/>
      <c r="I26" s="297"/>
      <c r="J26" s="297"/>
      <c r="K26" s="297"/>
      <c r="L26" s="27"/>
      <c r="M26" s="27"/>
    </row>
    <row r="27" spans="1:13">
      <c r="A27" s="291"/>
      <c r="B27" s="292"/>
      <c r="C27" s="291"/>
      <c r="D27" s="293"/>
      <c r="E27" s="294"/>
      <c r="F27" s="295"/>
      <c r="G27" s="296"/>
      <c r="H27" s="296"/>
      <c r="I27" s="297"/>
      <c r="J27" s="297"/>
      <c r="K27" s="297"/>
      <c r="L27" s="27"/>
      <c r="M27" s="27"/>
    </row>
    <row r="28" spans="1:13">
      <c r="A28" s="291"/>
      <c r="B28" s="292"/>
      <c r="C28" s="291"/>
      <c r="D28" s="293"/>
      <c r="E28" s="294"/>
      <c r="F28" s="295"/>
      <c r="G28" s="296"/>
      <c r="H28" s="296"/>
      <c r="I28" s="297"/>
      <c r="J28" s="297"/>
      <c r="K28" s="297"/>
      <c r="L28" s="27"/>
      <c r="M28" s="27"/>
    </row>
    <row r="29" spans="1:13">
      <c r="A29" s="291"/>
      <c r="B29" s="292"/>
      <c r="C29" s="291"/>
      <c r="D29" s="293"/>
      <c r="E29" s="294"/>
      <c r="F29" s="295"/>
      <c r="G29" s="296"/>
      <c r="H29" s="296"/>
      <c r="I29" s="297"/>
      <c r="J29" s="297"/>
      <c r="K29" s="297"/>
      <c r="L29" s="27"/>
      <c r="M29" s="27"/>
    </row>
    <row r="30" spans="1:13">
      <c r="A30" s="291"/>
      <c r="B30" s="292"/>
      <c r="C30" s="291"/>
      <c r="D30" s="293"/>
      <c r="E30" s="294"/>
      <c r="F30" s="295"/>
      <c r="G30" s="296"/>
      <c r="H30" s="296"/>
      <c r="I30" s="297"/>
      <c r="J30" s="297"/>
      <c r="K30" s="297"/>
      <c r="L30" s="27"/>
      <c r="M30" s="27"/>
    </row>
    <row r="31" spans="1:13">
      <c r="A31" s="291"/>
      <c r="B31" s="292"/>
      <c r="C31" s="291"/>
      <c r="D31" s="293"/>
      <c r="E31" s="294"/>
      <c r="F31" s="295"/>
      <c r="G31" s="296"/>
      <c r="H31" s="296"/>
      <c r="I31" s="297"/>
      <c r="J31" s="297"/>
      <c r="K31" s="297"/>
      <c r="L31" s="27"/>
      <c r="M31" s="27"/>
    </row>
  </sheetData>
  <mergeCells count="3">
    <mergeCell ref="A2:C2"/>
    <mergeCell ref="F2:H2"/>
    <mergeCell ref="I2:M2"/>
  </mergeCells>
  <conditionalFormatting sqref="G4:G31">
    <cfRule type="expression" dxfId="1" priority="2">
      <formula>IF(#REF!&gt;1,TRUE,FALSE)</formula>
    </cfRule>
  </conditionalFormatting>
  <conditionalFormatting sqref="H4:H31">
    <cfRule type="expression" dxfId="0" priority="1">
      <formula>IF(#REF!&gt;1,TRUE,FALSE)</formula>
    </cfRule>
  </conditionalFormatting>
  <dataValidations count="5">
    <dataValidation type="list" allowBlank="1" showInputMessage="1" sqref="D4:D23 D25:D31">
      <formula1>#REF!</formula1>
    </dataValidation>
    <dataValidation type="list" allowBlank="1" showInputMessage="1" sqref="D24 C4:C31 B24:B25">
      <formula1>#REF!</formula1>
    </dataValidation>
    <dataValidation type="list" allowBlank="1" showInputMessage="1" showErrorMessage="1" sqref="B1">
      <formula1>#REF!</formula1>
    </dataValidation>
    <dataValidation type="list" allowBlank="1" showInputMessage="1" showErrorMessage="1" sqref="B4:B23 B26:B31">
      <formula1>#REF!</formula1>
    </dataValidation>
    <dataValidation type="list" allowBlank="1" showInputMessage="1" showErrorMessage="1" sqref="A4:A31">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4659260841701"/>
    <pageSetUpPr fitToPage="1"/>
  </sheetPr>
  <dimension ref="A1:AI72"/>
  <sheetViews>
    <sheetView zoomScale="80" zoomScaleNormal="80" zoomScaleSheetLayoutView="100" workbookViewId="0"/>
  </sheetViews>
  <sheetFormatPr defaultColWidth="9.28515625" defaultRowHeight="15"/>
  <cols>
    <col min="1" max="1" width="4.28515625" customWidth="1"/>
    <col min="2" max="2" width="42.7109375" customWidth="1"/>
    <col min="3" max="3" width="40.85546875" customWidth="1"/>
    <col min="4" max="8" width="13.5703125" customWidth="1"/>
    <col min="9" max="9" width="24" customWidth="1"/>
    <col min="10" max="13" width="13.5703125" customWidth="1"/>
    <col min="14" max="16" width="14.5703125" style="16" customWidth="1"/>
    <col min="17" max="17" width="14.5703125" style="17" customWidth="1"/>
    <col min="18" max="18" width="14.5703125" customWidth="1"/>
    <col min="19" max="20" width="15.7109375" style="16" customWidth="1"/>
    <col min="21" max="21" width="31.28515625" bestFit="1" customWidth="1"/>
    <col min="23" max="23" width="33.140625" bestFit="1" customWidth="1"/>
    <col min="25" max="25" width="9.28515625" customWidth="1"/>
  </cols>
  <sheetData>
    <row r="1" spans="1:24" ht="23.25">
      <c r="A1" s="15" t="s">
        <v>157</v>
      </c>
      <c r="S1" s="52"/>
      <c r="T1" s="52"/>
    </row>
    <row r="2" spans="1:24" ht="18.75">
      <c r="D2" s="19"/>
      <c r="E2" s="19"/>
      <c r="F2" s="19"/>
      <c r="G2" s="19"/>
      <c r="H2" s="19"/>
      <c r="S2" s="52"/>
      <c r="T2" s="52"/>
    </row>
    <row r="3" spans="1:24" ht="19.5" thickBot="1">
      <c r="A3" s="19"/>
      <c r="B3" s="19" t="s">
        <v>158</v>
      </c>
      <c r="C3" s="19"/>
      <c r="I3" s="19"/>
      <c r="J3" s="19"/>
      <c r="K3" s="19"/>
      <c r="L3" s="19"/>
      <c r="M3" s="19"/>
      <c r="Q3" s="23"/>
      <c r="S3" s="52"/>
      <c r="T3" s="52"/>
    </row>
    <row r="4" spans="1:24" ht="15.75" thickBot="1">
      <c r="A4" t="s">
        <v>159</v>
      </c>
      <c r="B4" s="43"/>
      <c r="C4" s="43"/>
      <c r="D4" s="788" t="s">
        <v>160</v>
      </c>
      <c r="E4" s="788"/>
      <c r="F4" s="788"/>
      <c r="G4" s="789"/>
      <c r="H4" s="790" t="s">
        <v>161</v>
      </c>
      <c r="I4" s="791"/>
      <c r="J4" s="791"/>
      <c r="K4" s="791"/>
      <c r="L4" s="787" t="s">
        <v>162</v>
      </c>
      <c r="M4" s="787"/>
      <c r="N4" s="787"/>
      <c r="O4" s="787"/>
      <c r="P4" s="787"/>
      <c r="Q4" s="787"/>
      <c r="R4" s="787"/>
      <c r="S4" s="787"/>
      <c r="T4" s="60"/>
    </row>
    <row r="5" spans="1:24">
      <c r="B5" s="46"/>
      <c r="C5" s="46"/>
      <c r="D5" s="44" t="s">
        <v>163</v>
      </c>
      <c r="E5" s="28" t="s">
        <v>164</v>
      </c>
      <c r="F5" s="28" t="s">
        <v>165</v>
      </c>
      <c r="G5" s="28" t="s">
        <v>166</v>
      </c>
      <c r="H5" s="39" t="s">
        <v>167</v>
      </c>
      <c r="I5" s="40" t="s">
        <v>168</v>
      </c>
      <c r="J5" s="40" t="s">
        <v>169</v>
      </c>
      <c r="K5" s="436" t="s">
        <v>170</v>
      </c>
      <c r="L5" s="20" t="s">
        <v>171</v>
      </c>
      <c r="M5" s="36" t="s">
        <v>172</v>
      </c>
      <c r="N5" s="20" t="s">
        <v>173</v>
      </c>
      <c r="O5" s="36" t="s">
        <v>174</v>
      </c>
      <c r="P5" s="36" t="s">
        <v>175</v>
      </c>
      <c r="Q5" s="28" t="s">
        <v>176</v>
      </c>
      <c r="R5" s="62" t="s">
        <v>177</v>
      </c>
      <c r="S5" s="442" t="s">
        <v>178</v>
      </c>
      <c r="T5" s="52"/>
      <c r="U5" s="228"/>
      <c r="V5" s="228"/>
      <c r="W5" s="228"/>
      <c r="X5" s="228"/>
    </row>
    <row r="6" spans="1:24" ht="55.5" customHeight="1" thickBot="1">
      <c r="B6" s="45"/>
      <c r="C6" s="45"/>
      <c r="D6" s="47" t="s">
        <v>15</v>
      </c>
      <c r="E6" s="48" t="s">
        <v>179</v>
      </c>
      <c r="F6" s="48" t="s">
        <v>144</v>
      </c>
      <c r="G6" s="48" t="s">
        <v>180</v>
      </c>
      <c r="H6" s="41" t="s">
        <v>181</v>
      </c>
      <c r="I6" s="42" t="s">
        <v>182</v>
      </c>
      <c r="J6" s="42" t="s">
        <v>183</v>
      </c>
      <c r="K6" s="437" t="s">
        <v>184</v>
      </c>
      <c r="L6" s="443" t="s">
        <v>185</v>
      </c>
      <c r="M6" s="37" t="s">
        <v>186</v>
      </c>
      <c r="N6" s="26" t="s">
        <v>187</v>
      </c>
      <c r="O6" s="38" t="s">
        <v>188</v>
      </c>
      <c r="P6" s="38" t="s">
        <v>189</v>
      </c>
      <c r="Q6" s="21" t="s">
        <v>190</v>
      </c>
      <c r="R6" s="38" t="s">
        <v>191</v>
      </c>
      <c r="S6" s="444" t="s">
        <v>192</v>
      </c>
      <c r="T6" s="52"/>
    </row>
    <row r="7" spans="1:24" ht="18" thickBot="1">
      <c r="B7" s="67" t="s">
        <v>193</v>
      </c>
      <c r="C7" s="179" t="s">
        <v>194</v>
      </c>
      <c r="D7" s="540"/>
      <c r="E7" s="107"/>
      <c r="F7" s="230"/>
      <c r="G7" s="127"/>
      <c r="H7" s="106"/>
      <c r="I7" s="107"/>
      <c r="J7" s="108"/>
      <c r="K7" s="438"/>
      <c r="L7" s="155"/>
      <c r="M7" s="107"/>
      <c r="N7" s="156"/>
      <c r="O7" s="128"/>
      <c r="P7" s="156"/>
      <c r="Q7" s="156"/>
      <c r="R7" s="229"/>
      <c r="S7" s="445"/>
      <c r="T7" s="55"/>
    </row>
    <row r="8" spans="1:24">
      <c r="B8" s="797" t="s">
        <v>195</v>
      </c>
      <c r="C8" s="101" t="s">
        <v>96</v>
      </c>
      <c r="D8" s="300">
        <v>289</v>
      </c>
      <c r="E8" s="301" t="s">
        <v>64</v>
      </c>
      <c r="F8" s="301">
        <v>691</v>
      </c>
      <c r="G8" s="302" t="s">
        <v>64</v>
      </c>
      <c r="H8" s="303">
        <v>266.25</v>
      </c>
      <c r="I8" s="304" t="s">
        <v>196</v>
      </c>
      <c r="J8" s="305">
        <v>670.3175</v>
      </c>
      <c r="K8" s="306" t="s">
        <v>64</v>
      </c>
      <c r="L8" s="300">
        <v>131.51268700000006</v>
      </c>
      <c r="M8" s="307" t="s">
        <v>196</v>
      </c>
      <c r="N8" s="301">
        <v>335.98567700000001</v>
      </c>
      <c r="O8" s="308" t="s">
        <v>196</v>
      </c>
      <c r="P8" s="309">
        <f t="shared" ref="P8:P13" si="0">L8*1.115</f>
        <v>146.63664600500007</v>
      </c>
      <c r="Q8" s="310">
        <v>0.13936948699999999</v>
      </c>
      <c r="R8" s="432">
        <v>2052.4370305999937</v>
      </c>
      <c r="S8" s="418">
        <v>5327.4370305999937</v>
      </c>
      <c r="T8" s="52"/>
      <c r="U8" s="228"/>
      <c r="V8" s="23"/>
      <c r="W8" s="228"/>
      <c r="X8" s="23"/>
    </row>
    <row r="9" spans="1:24">
      <c r="B9" s="798"/>
      <c r="C9" s="227" t="s">
        <v>98</v>
      </c>
      <c r="D9" s="311">
        <v>805</v>
      </c>
      <c r="E9" s="202" t="s">
        <v>64</v>
      </c>
      <c r="F9" s="202">
        <v>1842</v>
      </c>
      <c r="G9" s="312" t="s">
        <v>64</v>
      </c>
      <c r="H9" s="313">
        <v>729.31</v>
      </c>
      <c r="I9" s="314" t="s">
        <v>196</v>
      </c>
      <c r="J9" s="315">
        <v>913.45319999999992</v>
      </c>
      <c r="K9" s="316" t="s">
        <v>64</v>
      </c>
      <c r="L9" s="311">
        <v>111.61966499999998</v>
      </c>
      <c r="M9" s="317" t="s">
        <v>196</v>
      </c>
      <c r="N9" s="202">
        <v>236.539604</v>
      </c>
      <c r="O9" s="318" t="s">
        <v>196</v>
      </c>
      <c r="P9" s="319">
        <f t="shared" si="0"/>
        <v>124.45592647499998</v>
      </c>
      <c r="Q9" s="320">
        <v>2.8986367999999998E-2</v>
      </c>
      <c r="R9" s="433">
        <v>1212.9202212000205</v>
      </c>
      <c r="S9" s="419">
        <v>2614.9202212000205</v>
      </c>
      <c r="T9" s="52"/>
    </row>
    <row r="10" spans="1:24">
      <c r="B10" s="798"/>
      <c r="C10" s="227" t="s">
        <v>99</v>
      </c>
      <c r="D10" s="311">
        <v>557</v>
      </c>
      <c r="E10" s="202" t="s">
        <v>64</v>
      </c>
      <c r="F10" s="202">
        <v>1109</v>
      </c>
      <c r="G10" s="312" t="s">
        <v>64</v>
      </c>
      <c r="H10" s="321">
        <v>182.29000000000002</v>
      </c>
      <c r="I10" s="322" t="s">
        <v>196</v>
      </c>
      <c r="J10" s="323">
        <v>385.92363</v>
      </c>
      <c r="K10" s="324" t="s">
        <v>64</v>
      </c>
      <c r="L10" s="311">
        <v>401.221</v>
      </c>
      <c r="M10" s="317" t="s">
        <v>196</v>
      </c>
      <c r="N10" s="202">
        <v>1015.266</v>
      </c>
      <c r="O10" s="318" t="s">
        <v>196</v>
      </c>
      <c r="P10" s="319">
        <f t="shared" si="0"/>
        <v>447.36141500000002</v>
      </c>
      <c r="Q10" s="320">
        <v>0.163768</v>
      </c>
      <c r="R10" s="433">
        <v>1954.616</v>
      </c>
      <c r="S10" s="419">
        <v>4949.616</v>
      </c>
      <c r="T10" s="52"/>
    </row>
    <row r="11" spans="1:24">
      <c r="B11" s="798"/>
      <c r="C11" s="227" t="s">
        <v>100</v>
      </c>
      <c r="D11" s="311">
        <v>952</v>
      </c>
      <c r="E11" s="202" t="s">
        <v>64</v>
      </c>
      <c r="F11" s="202">
        <v>1466</v>
      </c>
      <c r="G11" s="312" t="s">
        <v>64</v>
      </c>
      <c r="H11" s="321">
        <v>109.70479000000003</v>
      </c>
      <c r="I11" s="322" t="s">
        <v>196</v>
      </c>
      <c r="J11" s="323">
        <v>199.90569000000005</v>
      </c>
      <c r="K11" s="324" t="s">
        <v>64</v>
      </c>
      <c r="L11" s="311">
        <v>130</v>
      </c>
      <c r="M11" s="317" t="s">
        <v>64</v>
      </c>
      <c r="N11" s="202">
        <v>204</v>
      </c>
      <c r="O11" s="318" t="s">
        <v>196</v>
      </c>
      <c r="P11" s="319">
        <v>144.94999999999999</v>
      </c>
      <c r="Q11" s="320">
        <v>4.7E-2</v>
      </c>
      <c r="R11" s="433">
        <v>1119</v>
      </c>
      <c r="S11" s="419">
        <v>1815</v>
      </c>
      <c r="T11" s="52"/>
      <c r="U11" s="228"/>
      <c r="V11" s="228"/>
    </row>
    <row r="12" spans="1:24">
      <c r="B12" s="798"/>
      <c r="C12" s="104" t="s">
        <v>101</v>
      </c>
      <c r="D12" s="311">
        <v>13267</v>
      </c>
      <c r="E12" s="185" t="s">
        <v>64</v>
      </c>
      <c r="F12" s="202">
        <v>20159</v>
      </c>
      <c r="G12" s="312" t="s">
        <v>64</v>
      </c>
      <c r="H12" s="321">
        <v>0</v>
      </c>
      <c r="I12" s="322" t="s">
        <v>196</v>
      </c>
      <c r="J12" s="323">
        <v>0</v>
      </c>
      <c r="K12" s="324" t="s">
        <v>64</v>
      </c>
      <c r="L12" s="311">
        <v>2080.9557519199998</v>
      </c>
      <c r="M12" s="317" t="s">
        <v>196</v>
      </c>
      <c r="N12" s="202">
        <v>3944.8919139999998</v>
      </c>
      <c r="O12" s="318" t="s">
        <v>196</v>
      </c>
      <c r="P12" s="317">
        <f t="shared" si="0"/>
        <v>2320.2656633907995</v>
      </c>
      <c r="Q12" s="320">
        <v>0.34331</v>
      </c>
      <c r="R12" s="433">
        <v>28194.849692999996</v>
      </c>
      <c r="S12" s="419">
        <v>51194.849692999996</v>
      </c>
      <c r="T12" s="52"/>
    </row>
    <row r="13" spans="1:24" ht="15.75" thickBot="1">
      <c r="B13" s="798"/>
      <c r="C13" s="539" t="s">
        <v>102</v>
      </c>
      <c r="D13" s="325">
        <v>38675</v>
      </c>
      <c r="E13" s="186" t="s">
        <v>64</v>
      </c>
      <c r="F13" s="326">
        <v>81239</v>
      </c>
      <c r="G13" s="327" t="s">
        <v>64</v>
      </c>
      <c r="H13" s="328">
        <v>261.09842000000003</v>
      </c>
      <c r="I13" s="329" t="s">
        <v>196</v>
      </c>
      <c r="J13" s="330">
        <v>455.91483000000005</v>
      </c>
      <c r="K13" s="331" t="s">
        <v>64</v>
      </c>
      <c r="L13" s="332">
        <v>5702.8938599999528</v>
      </c>
      <c r="M13" s="333" t="s">
        <v>196</v>
      </c>
      <c r="N13" s="334">
        <v>12066.70966</v>
      </c>
      <c r="O13" s="335" t="s">
        <v>196</v>
      </c>
      <c r="P13" s="336">
        <f t="shared" si="0"/>
        <v>6358.7266538999475</v>
      </c>
      <c r="Q13" s="337">
        <v>0.90447843500000003</v>
      </c>
      <c r="R13" s="434">
        <v>85543.644800000009</v>
      </c>
      <c r="S13" s="420">
        <v>181000.64480000001</v>
      </c>
      <c r="T13" s="52"/>
    </row>
    <row r="14" spans="1:24" ht="15.75" thickBot="1">
      <c r="B14" s="103"/>
      <c r="C14" s="193" t="s">
        <v>197</v>
      </c>
      <c r="D14" s="338">
        <f>SUM(D8:D13)</f>
        <v>54545</v>
      </c>
      <c r="E14" s="339">
        <v>81204</v>
      </c>
      <c r="F14" s="339">
        <f>SUM(F8:F13)</f>
        <v>106506</v>
      </c>
      <c r="G14" s="340">
        <f t="shared" ref="G14" si="1">F14/E14</f>
        <v>1.3115856361755578</v>
      </c>
      <c r="H14" s="341">
        <f>SUM(H8:H13)</f>
        <v>1548.6532099999999</v>
      </c>
      <c r="I14" s="342">
        <v>5012.5690000000004</v>
      </c>
      <c r="J14" s="342">
        <f>SUM(J8:J13)</f>
        <v>2625.51485</v>
      </c>
      <c r="K14" s="343">
        <f>J14/I14</f>
        <v>0.52378627605924222</v>
      </c>
      <c r="L14" s="344">
        <f>SUM(L8:L13)</f>
        <v>8558.2029639199536</v>
      </c>
      <c r="M14" s="345">
        <v>11595.373</v>
      </c>
      <c r="N14" s="346">
        <f>SUM(N8:N13)</f>
        <v>17803.392854999998</v>
      </c>
      <c r="O14" s="347">
        <f>N14/M14</f>
        <v>1.5353876804997992</v>
      </c>
      <c r="P14" s="346">
        <f>L14*1.115</f>
        <v>9542.3963047707475</v>
      </c>
      <c r="Q14" s="348">
        <f>SUM(Q8:Q13)</f>
        <v>1.6269122899999999</v>
      </c>
      <c r="R14" s="435">
        <f>SUM(R8:R13)</f>
        <v>120077.46774480003</v>
      </c>
      <c r="S14" s="435">
        <f>SUM(S8:S13)</f>
        <v>246902.46774480003</v>
      </c>
      <c r="T14" s="52"/>
      <c r="U14" s="228"/>
      <c r="V14" s="23"/>
    </row>
    <row r="15" spans="1:24">
      <c r="B15" s="797" t="s">
        <v>122</v>
      </c>
      <c r="C15" s="65" t="s">
        <v>198</v>
      </c>
      <c r="D15" s="157">
        <v>27</v>
      </c>
      <c r="E15" s="158">
        <v>281</v>
      </c>
      <c r="F15" s="158">
        <v>42</v>
      </c>
      <c r="G15" s="159">
        <f>F15/E15</f>
        <v>0.1494661921708185</v>
      </c>
      <c r="H15" s="256">
        <v>273.38220999999999</v>
      </c>
      <c r="I15" s="250">
        <v>2943.2649999999999</v>
      </c>
      <c r="J15" s="250">
        <v>603.37778000000003</v>
      </c>
      <c r="K15" s="253">
        <f>J15/I15</f>
        <v>0.20500287266012407</v>
      </c>
      <c r="L15" s="349">
        <v>17.3</v>
      </c>
      <c r="M15" s="350">
        <v>626.90599999999995</v>
      </c>
      <c r="N15" s="180">
        <v>38.200000000000003</v>
      </c>
      <c r="O15" s="129">
        <f>N15/M15</f>
        <v>6.0934175139494604E-2</v>
      </c>
      <c r="P15" s="180">
        <f>L15*1.115</f>
        <v>19.2895</v>
      </c>
      <c r="Q15" s="231">
        <v>0</v>
      </c>
      <c r="R15" s="180">
        <v>505.1</v>
      </c>
      <c r="S15" s="421">
        <v>998.9</v>
      </c>
      <c r="T15" s="52"/>
    </row>
    <row r="16" spans="1:24" ht="17.25">
      <c r="B16" s="798"/>
      <c r="C16" s="209" t="s">
        <v>199</v>
      </c>
      <c r="D16" s="351">
        <v>257</v>
      </c>
      <c r="E16" s="352">
        <v>6500</v>
      </c>
      <c r="F16" s="352">
        <v>257</v>
      </c>
      <c r="G16" s="353">
        <f>F16/E16</f>
        <v>3.9538461538461536E-2</v>
      </c>
      <c r="H16" s="354">
        <v>-46.329659999999997</v>
      </c>
      <c r="I16" s="355">
        <v>3681.07</v>
      </c>
      <c r="J16" s="355">
        <v>352.17347000000001</v>
      </c>
      <c r="K16" s="254">
        <f>J16/I16</f>
        <v>9.5671494972929066E-2</v>
      </c>
      <c r="L16" s="208">
        <v>129.30000000000001</v>
      </c>
      <c r="M16" s="161">
        <v>6835.1059999999998</v>
      </c>
      <c r="N16" s="161">
        <v>129.30000000000001</v>
      </c>
      <c r="O16" s="255">
        <f>N16/M16</f>
        <v>1.8917043861499738E-2</v>
      </c>
      <c r="P16" s="207">
        <f>L16*1.115</f>
        <v>144.1695</v>
      </c>
      <c r="Q16" s="232">
        <v>7.7000000000000002E-3</v>
      </c>
      <c r="R16" s="181">
        <v>1722</v>
      </c>
      <c r="S16" s="422">
        <v>1722</v>
      </c>
      <c r="T16" s="52"/>
    </row>
    <row r="17" spans="2:35" ht="15.75" thickBot="1">
      <c r="B17" s="798"/>
      <c r="C17" s="64" t="s">
        <v>108</v>
      </c>
      <c r="D17" s="356">
        <v>107</v>
      </c>
      <c r="E17" s="357">
        <v>450</v>
      </c>
      <c r="F17" s="357">
        <v>107</v>
      </c>
      <c r="G17" s="358">
        <f>F17/E17</f>
        <v>0.23777777777777778</v>
      </c>
      <c r="H17" s="359">
        <v>250.47893999999999</v>
      </c>
      <c r="I17" s="360">
        <v>4214.8360000000002</v>
      </c>
      <c r="J17" s="360">
        <v>504.42917999999997</v>
      </c>
      <c r="K17" s="361">
        <f>J17/I17</f>
        <v>0.11967943236700074</v>
      </c>
      <c r="L17" s="362">
        <v>109.4</v>
      </c>
      <c r="M17" s="363">
        <v>824.19899999999996</v>
      </c>
      <c r="N17" s="189">
        <v>109.4</v>
      </c>
      <c r="O17" s="171">
        <f>N17/M17</f>
        <v>0.13273493416031809</v>
      </c>
      <c r="P17" s="363">
        <f>L17*1.115</f>
        <v>121.98100000000001</v>
      </c>
      <c r="Q17" s="234">
        <v>7.4000000000000003E-3</v>
      </c>
      <c r="R17" s="189">
        <v>1363.4</v>
      </c>
      <c r="S17" s="423">
        <v>1363.4</v>
      </c>
      <c r="T17" s="52"/>
    </row>
    <row r="18" spans="2:35" ht="18" thickBot="1">
      <c r="B18" s="51" t="s">
        <v>123</v>
      </c>
      <c r="C18" s="210" t="s">
        <v>200</v>
      </c>
      <c r="D18" s="364">
        <v>235719</v>
      </c>
      <c r="E18" s="365" t="s">
        <v>201</v>
      </c>
      <c r="F18" s="365">
        <v>235719</v>
      </c>
      <c r="G18" s="366" t="s">
        <v>64</v>
      </c>
      <c r="H18" s="367">
        <v>0.67692000000000008</v>
      </c>
      <c r="I18" s="368" t="s">
        <v>202</v>
      </c>
      <c r="J18" s="368">
        <v>1.4849300000000001</v>
      </c>
      <c r="K18" s="369" t="s">
        <v>64</v>
      </c>
      <c r="L18" s="370">
        <v>3401.9954811920002</v>
      </c>
      <c r="M18" s="211" t="s">
        <v>201</v>
      </c>
      <c r="N18" s="187">
        <v>6279.7799974749996</v>
      </c>
      <c r="O18" s="131" t="s">
        <v>64</v>
      </c>
      <c r="P18" s="211">
        <f t="shared" ref="P18" si="2">L18*1.115</f>
        <v>3793.2249615290802</v>
      </c>
      <c r="Q18" s="371">
        <v>2.9183744822580646</v>
      </c>
      <c r="R18" s="187">
        <v>3401.9954811920002</v>
      </c>
      <c r="S18" s="424">
        <v>6279.7799974749996</v>
      </c>
      <c r="T18" s="52"/>
    </row>
    <row r="19" spans="2:35" ht="15.75" thickBot="1">
      <c r="B19" s="68" t="s">
        <v>203</v>
      </c>
      <c r="C19" s="72"/>
      <c r="D19" s="140">
        <f>SUM(D14:D18)</f>
        <v>290655</v>
      </c>
      <c r="E19" s="141">
        <f>SUM(E14:E18)</f>
        <v>88435</v>
      </c>
      <c r="F19" s="141">
        <f>SUM(F14:F18)</f>
        <v>342631</v>
      </c>
      <c r="G19" s="120">
        <f t="shared" ref="G19" si="3">F19/E19</f>
        <v>3.8743823146944085</v>
      </c>
      <c r="H19" s="190">
        <f>SUM(H14:H18)</f>
        <v>2026.8616199999999</v>
      </c>
      <c r="I19" s="191">
        <f>SUM(I14:I18)</f>
        <v>15851.740000000002</v>
      </c>
      <c r="J19" s="191">
        <f>SUM(J14:J18)</f>
        <v>4086.9802100000006</v>
      </c>
      <c r="K19" s="372">
        <f t="shared" ref="K19" si="4">J19/I19</f>
        <v>0.25782533715541639</v>
      </c>
      <c r="L19" s="140">
        <f>SUM(L14:L18)</f>
        <v>12216.198445111952</v>
      </c>
      <c r="M19" s="141">
        <f>SUM(M14:M18)</f>
        <v>19881.583999999999</v>
      </c>
      <c r="N19" s="182">
        <f>SUM(N14:N18)</f>
        <v>24360.072852475001</v>
      </c>
      <c r="O19" s="132">
        <f>N19/M19</f>
        <v>1.2252581510846923</v>
      </c>
      <c r="P19" s="182">
        <f>SUM(P14:P18)</f>
        <v>13621.061266299828</v>
      </c>
      <c r="Q19" s="235">
        <f t="shared" ref="Q19" si="5">SUM(Q14:Q18)</f>
        <v>4.5603867722580649</v>
      </c>
      <c r="R19" s="141">
        <f>SUM(R14:R18)</f>
        <v>127069.96322599203</v>
      </c>
      <c r="S19" s="141">
        <f>SUM(S14:S18)</f>
        <v>257266.54774227503</v>
      </c>
      <c r="T19" s="55"/>
    </row>
    <row r="20" spans="2:35" ht="15.75" thickBot="1">
      <c r="B20" s="30"/>
      <c r="C20" s="74"/>
      <c r="D20" s="142"/>
      <c r="E20" s="143"/>
      <c r="F20" s="143"/>
      <c r="G20" s="121"/>
      <c r="H20" s="110"/>
      <c r="I20" s="111"/>
      <c r="J20" s="111"/>
      <c r="K20" s="373"/>
      <c r="L20" s="142"/>
      <c r="M20" s="143"/>
      <c r="N20" s="183"/>
      <c r="O20" s="133"/>
      <c r="P20" s="183"/>
      <c r="Q20" s="236"/>
      <c r="R20" s="143"/>
      <c r="S20" s="374"/>
      <c r="T20" s="58"/>
    </row>
    <row r="21" spans="2:35" ht="15.75" thickBot="1">
      <c r="B21" s="73" t="s">
        <v>204</v>
      </c>
      <c r="C21" s="71" t="s">
        <v>143</v>
      </c>
      <c r="D21" s="144"/>
      <c r="E21" s="145"/>
      <c r="F21" s="145"/>
      <c r="G21" s="122"/>
      <c r="H21" s="113"/>
      <c r="I21" s="114"/>
      <c r="J21" s="114"/>
      <c r="K21" s="375"/>
      <c r="L21" s="144"/>
      <c r="M21" s="145"/>
      <c r="N21" s="184"/>
      <c r="O21" s="134"/>
      <c r="P21" s="184"/>
      <c r="Q21" s="237"/>
      <c r="R21" s="145"/>
      <c r="S21" s="376"/>
      <c r="T21" s="55"/>
    </row>
    <row r="22" spans="2:35" ht="15.75" thickBot="1">
      <c r="B22" s="66" t="s">
        <v>111</v>
      </c>
      <c r="C22" s="105" t="s">
        <v>205</v>
      </c>
      <c r="D22" s="257">
        <v>0</v>
      </c>
      <c r="E22" s="211">
        <v>180</v>
      </c>
      <c r="F22" s="211">
        <v>0</v>
      </c>
      <c r="G22" s="377">
        <f t="shared" ref="G22:G26" si="6">F22/E22</f>
        <v>0</v>
      </c>
      <c r="H22" s="378">
        <v>396.33184</v>
      </c>
      <c r="I22" s="379">
        <v>12369.521000000001</v>
      </c>
      <c r="J22" s="379">
        <v>959.27751000000012</v>
      </c>
      <c r="K22" s="380">
        <f t="shared" ref="K22:K26" si="7">J22/I22</f>
        <v>7.7551710369382937E-2</v>
      </c>
      <c r="L22" s="257">
        <v>0</v>
      </c>
      <c r="M22" s="211">
        <v>8363.3649999999998</v>
      </c>
      <c r="N22" s="204">
        <v>0</v>
      </c>
      <c r="O22" s="205">
        <f>N22/M22</f>
        <v>0</v>
      </c>
      <c r="P22" s="204">
        <f>L22*1.099</f>
        <v>0</v>
      </c>
      <c r="Q22" s="238">
        <v>0</v>
      </c>
      <c r="R22" s="204">
        <v>0</v>
      </c>
      <c r="S22" s="425">
        <v>0</v>
      </c>
      <c r="T22" s="52"/>
    </row>
    <row r="23" spans="2:35" ht="17.25">
      <c r="B23" s="794" t="s">
        <v>113</v>
      </c>
      <c r="C23" s="101" t="s">
        <v>206</v>
      </c>
      <c r="D23" s="381">
        <v>79</v>
      </c>
      <c r="E23" s="252">
        <v>126542</v>
      </c>
      <c r="F23" s="382">
        <v>150</v>
      </c>
      <c r="G23" s="383">
        <f t="shared" si="6"/>
        <v>1.1853771870209101E-3</v>
      </c>
      <c r="H23" s="243">
        <v>1318.83844</v>
      </c>
      <c r="I23" s="244">
        <v>4062.402</v>
      </c>
      <c r="J23" s="244">
        <v>2373.5920100000003</v>
      </c>
      <c r="K23" s="383">
        <f t="shared" si="7"/>
        <v>0.58428289716281168</v>
      </c>
      <c r="L23" s="381">
        <v>3621.8</v>
      </c>
      <c r="M23" s="252">
        <v>27604.255000000001</v>
      </c>
      <c r="N23" s="384">
        <v>7159</v>
      </c>
      <c r="O23" s="203">
        <f>N23/M23</f>
        <v>0.25934407575933494</v>
      </c>
      <c r="P23" s="202">
        <f>L23*1.091</f>
        <v>3951.3838000000001</v>
      </c>
      <c r="Q23" s="385">
        <v>1.2202</v>
      </c>
      <c r="R23" s="384">
        <v>53126.2</v>
      </c>
      <c r="S23" s="678">
        <v>105361.1</v>
      </c>
      <c r="T23" s="52"/>
    </row>
    <row r="24" spans="2:35">
      <c r="B24" s="795"/>
      <c r="C24" s="98" t="s">
        <v>115</v>
      </c>
      <c r="D24" s="160">
        <v>0</v>
      </c>
      <c r="E24" s="161">
        <v>25</v>
      </c>
      <c r="F24" s="161">
        <v>0</v>
      </c>
      <c r="G24" s="386">
        <f t="shared" si="6"/>
        <v>0</v>
      </c>
      <c r="H24" s="387">
        <v>138.23302999999999</v>
      </c>
      <c r="I24" s="251">
        <v>279.64699999999999</v>
      </c>
      <c r="J24" s="251">
        <v>272.70753999999999</v>
      </c>
      <c r="K24" s="386">
        <f t="shared" si="7"/>
        <v>0.9751849295719246</v>
      </c>
      <c r="L24" s="160">
        <v>0</v>
      </c>
      <c r="M24" s="161">
        <v>800.52599999999995</v>
      </c>
      <c r="N24" s="185">
        <v>0</v>
      </c>
      <c r="O24" s="135">
        <f t="shared" ref="O24:O25" si="8">N24/M24</f>
        <v>0</v>
      </c>
      <c r="P24" s="185">
        <f>L24*1.077</f>
        <v>0</v>
      </c>
      <c r="Q24" s="239">
        <v>0</v>
      </c>
      <c r="R24" s="185">
        <v>0</v>
      </c>
      <c r="S24" s="426">
        <v>0</v>
      </c>
      <c r="T24" s="52"/>
    </row>
    <row r="25" spans="2:35" ht="15.75" thickBot="1">
      <c r="B25" s="796"/>
      <c r="C25" s="102" t="s">
        <v>116</v>
      </c>
      <c r="D25" s="388">
        <v>0</v>
      </c>
      <c r="E25" s="389">
        <v>1</v>
      </c>
      <c r="F25" s="389">
        <v>0</v>
      </c>
      <c r="G25" s="390" t="s">
        <v>64</v>
      </c>
      <c r="H25" s="391">
        <v>217.83659</v>
      </c>
      <c r="I25" s="392">
        <v>1146.1969999999999</v>
      </c>
      <c r="J25" s="392">
        <v>400.32079999999996</v>
      </c>
      <c r="K25" s="390">
        <f t="shared" si="7"/>
        <v>0.34926003121627436</v>
      </c>
      <c r="L25" s="388">
        <v>0</v>
      </c>
      <c r="M25" s="389">
        <v>607.87900000000002</v>
      </c>
      <c r="N25" s="186">
        <v>0</v>
      </c>
      <c r="O25" s="136">
        <f t="shared" si="8"/>
        <v>0</v>
      </c>
      <c r="P25" s="186">
        <f>L25*1.069</f>
        <v>0</v>
      </c>
      <c r="Q25" s="240">
        <v>0</v>
      </c>
      <c r="R25" s="186">
        <v>0</v>
      </c>
      <c r="S25" s="427">
        <v>0</v>
      </c>
      <c r="T25" s="52"/>
    </row>
    <row r="26" spans="2:35" s="23" customFormat="1" ht="15.75" thickBot="1">
      <c r="B26" s="174" t="s">
        <v>207</v>
      </c>
      <c r="C26" s="174"/>
      <c r="D26" s="178">
        <f>SUM(D22:D25)</f>
        <v>79</v>
      </c>
      <c r="E26" s="178">
        <f>SUM(E22:E25)</f>
        <v>126748</v>
      </c>
      <c r="F26" s="178">
        <f>SUM(F22:F25)</f>
        <v>150</v>
      </c>
      <c r="G26" s="123">
        <f t="shared" si="6"/>
        <v>1.183450626439865E-3</v>
      </c>
      <c r="H26" s="109">
        <f>SUM(H22:H25)</f>
        <v>2071.2399</v>
      </c>
      <c r="I26" s="109">
        <f>SUM(I22:I25)</f>
        <v>17857.767000000003</v>
      </c>
      <c r="J26" s="109">
        <f>SUM(J22:J25)</f>
        <v>4005.89786</v>
      </c>
      <c r="K26" s="372">
        <f t="shared" si="7"/>
        <v>0.22432243964208959</v>
      </c>
      <c r="L26" s="146">
        <f>SUM(L22:L25)</f>
        <v>3621.8</v>
      </c>
      <c r="M26" s="141">
        <f>SUM(M22:M25)</f>
        <v>37376.025000000001</v>
      </c>
      <c r="N26" s="141">
        <f>SUM(N22:N25)</f>
        <v>7159</v>
      </c>
      <c r="O26" s="132">
        <f>N26/M26</f>
        <v>0.19153989756802656</v>
      </c>
      <c r="P26" s="188">
        <f>SUM(P22:P25)</f>
        <v>3951.3838000000001</v>
      </c>
      <c r="Q26" s="235">
        <f>SUM(Q22:Q25)</f>
        <v>1.2202</v>
      </c>
      <c r="R26" s="141">
        <f>SUM(R22:R25)</f>
        <v>53126.2</v>
      </c>
      <c r="S26" s="141">
        <f>SUM(S22:S25)</f>
        <v>105361.1</v>
      </c>
      <c r="T26" s="55"/>
      <c r="U26"/>
      <c r="V26"/>
      <c r="W26"/>
      <c r="X26"/>
      <c r="Y26"/>
      <c r="Z26"/>
      <c r="AA26"/>
      <c r="AB26"/>
      <c r="AC26"/>
      <c r="AD26"/>
      <c r="AE26"/>
      <c r="AF26"/>
      <c r="AG26"/>
      <c r="AH26"/>
      <c r="AI26"/>
    </row>
    <row r="27" spans="2:35" ht="15.75" thickBot="1">
      <c r="B27" s="76"/>
      <c r="C27" s="74"/>
      <c r="D27" s="147"/>
      <c r="E27" s="148"/>
      <c r="F27" s="148"/>
      <c r="G27" s="124"/>
      <c r="H27" s="115"/>
      <c r="I27" s="116"/>
      <c r="J27" s="116"/>
      <c r="K27" s="393"/>
      <c r="L27" s="147"/>
      <c r="M27" s="148"/>
      <c r="N27" s="148"/>
      <c r="O27" s="137"/>
      <c r="P27" s="148"/>
      <c r="Q27" s="241"/>
      <c r="R27" s="148"/>
      <c r="S27" s="428"/>
      <c r="T27" s="58"/>
    </row>
    <row r="28" spans="2:35">
      <c r="B28" s="792" t="s">
        <v>208</v>
      </c>
      <c r="C28" s="65" t="s">
        <v>154</v>
      </c>
      <c r="D28" s="168">
        <v>0</v>
      </c>
      <c r="E28" s="158" t="s">
        <v>64</v>
      </c>
      <c r="F28" s="158">
        <v>0</v>
      </c>
      <c r="G28" s="159" t="s">
        <v>64</v>
      </c>
      <c r="H28" s="165">
        <v>0</v>
      </c>
      <c r="I28" s="163" t="s">
        <v>64</v>
      </c>
      <c r="J28" s="167">
        <v>0</v>
      </c>
      <c r="K28" s="394" t="s">
        <v>64</v>
      </c>
      <c r="L28" s="157">
        <v>0</v>
      </c>
      <c r="M28" s="158" t="s">
        <v>64</v>
      </c>
      <c r="N28" s="180">
        <v>0</v>
      </c>
      <c r="O28" s="129" t="s">
        <v>64</v>
      </c>
      <c r="P28" s="180">
        <f t="shared" ref="P28:P31" si="9">L28*1.115</f>
        <v>0</v>
      </c>
      <c r="Q28" s="231">
        <v>0</v>
      </c>
      <c r="R28" s="180">
        <v>0</v>
      </c>
      <c r="S28" s="421">
        <v>0</v>
      </c>
      <c r="T28" s="58"/>
    </row>
    <row r="29" spans="2:35">
      <c r="B29" s="793"/>
      <c r="C29" s="64" t="s">
        <v>112</v>
      </c>
      <c r="D29" s="169">
        <v>363</v>
      </c>
      <c r="E29" s="161" t="s">
        <v>64</v>
      </c>
      <c r="F29" s="161">
        <v>363</v>
      </c>
      <c r="G29" s="162" t="s">
        <v>64</v>
      </c>
      <c r="H29" s="166">
        <v>0</v>
      </c>
      <c r="I29" s="164" t="s">
        <v>64</v>
      </c>
      <c r="J29" s="164">
        <v>0</v>
      </c>
      <c r="K29" s="386" t="s">
        <v>64</v>
      </c>
      <c r="L29" s="160">
        <v>269.39999999999998</v>
      </c>
      <c r="M29" s="161" t="s">
        <v>64</v>
      </c>
      <c r="N29" s="181">
        <v>269.39999999999998</v>
      </c>
      <c r="O29" s="130" t="s">
        <v>64</v>
      </c>
      <c r="P29" s="181">
        <f t="shared" si="9"/>
        <v>300.38099999999997</v>
      </c>
      <c r="Q29" s="232">
        <v>1.2E-2</v>
      </c>
      <c r="R29" s="181">
        <v>2947.4</v>
      </c>
      <c r="S29" s="422">
        <v>2947.4</v>
      </c>
      <c r="T29" s="58"/>
    </row>
    <row r="30" spans="2:35">
      <c r="B30" s="793"/>
      <c r="C30" s="64" t="s">
        <v>209</v>
      </c>
      <c r="D30" s="169">
        <v>0</v>
      </c>
      <c r="E30" s="161" t="s">
        <v>64</v>
      </c>
      <c r="F30" s="161">
        <v>0</v>
      </c>
      <c r="G30" s="162" t="s">
        <v>64</v>
      </c>
      <c r="H30" s="166">
        <v>0</v>
      </c>
      <c r="I30" s="164" t="s">
        <v>64</v>
      </c>
      <c r="J30" s="164">
        <v>0</v>
      </c>
      <c r="K30" s="386" t="s">
        <v>64</v>
      </c>
      <c r="L30" s="160">
        <v>0</v>
      </c>
      <c r="M30" s="161" t="s">
        <v>64</v>
      </c>
      <c r="N30" s="181">
        <v>0</v>
      </c>
      <c r="O30" s="130" t="s">
        <v>64</v>
      </c>
      <c r="P30" s="181">
        <f t="shared" si="9"/>
        <v>0</v>
      </c>
      <c r="Q30" s="232">
        <v>0</v>
      </c>
      <c r="R30" s="181">
        <v>0</v>
      </c>
      <c r="S30" s="422">
        <v>0</v>
      </c>
      <c r="T30" s="58"/>
    </row>
    <row r="31" spans="2:35">
      <c r="B31" s="793"/>
      <c r="C31" s="64" t="s">
        <v>116</v>
      </c>
      <c r="D31" s="169">
        <v>0</v>
      </c>
      <c r="E31" s="161" t="s">
        <v>64</v>
      </c>
      <c r="F31" s="161">
        <v>0</v>
      </c>
      <c r="G31" s="162" t="s">
        <v>64</v>
      </c>
      <c r="H31" s="166">
        <v>0</v>
      </c>
      <c r="I31" s="164" t="s">
        <v>64</v>
      </c>
      <c r="J31" s="164">
        <v>0</v>
      </c>
      <c r="K31" s="386" t="s">
        <v>64</v>
      </c>
      <c r="L31" s="160">
        <v>0</v>
      </c>
      <c r="M31" s="161" t="s">
        <v>64</v>
      </c>
      <c r="N31" s="181">
        <v>0</v>
      </c>
      <c r="O31" s="130" t="s">
        <v>64</v>
      </c>
      <c r="P31" s="181">
        <f t="shared" si="9"/>
        <v>0</v>
      </c>
      <c r="Q31" s="232">
        <v>0</v>
      </c>
      <c r="R31" s="181">
        <v>0</v>
      </c>
      <c r="S31" s="422">
        <v>0</v>
      </c>
      <c r="T31" s="58"/>
    </row>
    <row r="32" spans="2:35" ht="15.75" thickBot="1">
      <c r="B32" s="170"/>
      <c r="C32" s="200" t="s">
        <v>210</v>
      </c>
      <c r="D32" s="194">
        <f>SUM(D28:D31)</f>
        <v>363</v>
      </c>
      <c r="E32" s="195">
        <v>2088</v>
      </c>
      <c r="F32" s="195">
        <f>SUM(F28:F31)</f>
        <v>363</v>
      </c>
      <c r="G32" s="196">
        <f t="shared" ref="G32" si="10">F32/E32</f>
        <v>0.17385057471264367</v>
      </c>
      <c r="H32" s="197">
        <v>150.07754</v>
      </c>
      <c r="I32" s="245">
        <v>1364.884</v>
      </c>
      <c r="J32" s="245">
        <v>312.31704999999999</v>
      </c>
      <c r="K32" s="198">
        <f>J32/I32</f>
        <v>0.22882314541015938</v>
      </c>
      <c r="L32" s="194">
        <f>SUM(L28:L31)</f>
        <v>269.39999999999998</v>
      </c>
      <c r="M32" s="195">
        <v>2298.1190000000001</v>
      </c>
      <c r="N32" s="199">
        <f>SUM(N28:N31)</f>
        <v>269.39999999999998</v>
      </c>
      <c r="O32" s="774">
        <f>N32/M32</f>
        <v>0.11722630551333502</v>
      </c>
      <c r="P32" s="201">
        <f t="shared" ref="P32:R32" si="11">SUM(P28:P31)</f>
        <v>300.38099999999997</v>
      </c>
      <c r="Q32" s="233">
        <f t="shared" si="11"/>
        <v>1.2E-2</v>
      </c>
      <c r="R32" s="201">
        <f t="shared" si="11"/>
        <v>2947.4</v>
      </c>
      <c r="S32" s="429">
        <f t="shared" ref="S32" si="12">SUM(S28:S31)</f>
        <v>2947.4</v>
      </c>
      <c r="T32" s="58"/>
    </row>
    <row r="33" spans="2:35" ht="15.75" thickBot="1">
      <c r="B33" s="76"/>
      <c r="C33" s="74"/>
      <c r="D33" s="147"/>
      <c r="E33" s="148"/>
      <c r="F33" s="148"/>
      <c r="G33" s="124"/>
      <c r="H33" s="247"/>
      <c r="I33" s="248"/>
      <c r="J33" s="248"/>
      <c r="K33" s="395"/>
      <c r="L33" s="147"/>
      <c r="M33" s="148"/>
      <c r="N33" s="148"/>
      <c r="O33" s="137"/>
      <c r="P33" s="148"/>
      <c r="Q33" s="241"/>
      <c r="R33" s="148"/>
      <c r="S33" s="428"/>
      <c r="T33" s="55"/>
    </row>
    <row r="34" spans="2:35" ht="15.75" thickBot="1">
      <c r="B34" s="174" t="s">
        <v>133</v>
      </c>
      <c r="C34" s="174"/>
      <c r="D34" s="175"/>
      <c r="E34" s="176"/>
      <c r="F34" s="176"/>
      <c r="G34" s="177"/>
      <c r="H34" s="246"/>
      <c r="I34" s="109"/>
      <c r="J34" s="109"/>
      <c r="K34" s="120"/>
      <c r="L34" s="175"/>
      <c r="M34" s="176"/>
      <c r="N34" s="396"/>
      <c r="O34" s="397"/>
      <c r="P34" s="396"/>
      <c r="Q34" s="398"/>
      <c r="R34" s="176"/>
      <c r="S34" s="399"/>
      <c r="T34" s="52"/>
    </row>
    <row r="35" spans="2:35">
      <c r="B35" s="172" t="s">
        <v>211</v>
      </c>
      <c r="C35" s="173"/>
      <c r="D35" s="276" t="s">
        <v>64</v>
      </c>
      <c r="E35" s="277" t="s">
        <v>64</v>
      </c>
      <c r="F35" s="277" t="s">
        <v>64</v>
      </c>
      <c r="G35" s="400" t="s">
        <v>64</v>
      </c>
      <c r="H35" s="401" t="s">
        <v>64</v>
      </c>
      <c r="I35" s="402" t="s">
        <v>64</v>
      </c>
      <c r="J35" s="402" t="s">
        <v>64</v>
      </c>
      <c r="K35" s="439" t="s">
        <v>64</v>
      </c>
      <c r="L35" s="276" t="s">
        <v>64</v>
      </c>
      <c r="M35" s="277" t="s">
        <v>64</v>
      </c>
      <c r="N35" s="180" t="s">
        <v>64</v>
      </c>
      <c r="O35" s="129" t="s">
        <v>64</v>
      </c>
      <c r="P35" s="180" t="s">
        <v>64</v>
      </c>
      <c r="Q35" s="231" t="s">
        <v>64</v>
      </c>
      <c r="R35" s="180" t="s">
        <v>64</v>
      </c>
      <c r="S35" s="421" t="s">
        <v>64</v>
      </c>
      <c r="T35" s="55"/>
    </row>
    <row r="36" spans="2:35" ht="15.75" thickBot="1">
      <c r="B36" s="22" t="s">
        <v>212</v>
      </c>
      <c r="C36" s="29"/>
      <c r="D36" s="150">
        <f>SUM(D35)</f>
        <v>0</v>
      </c>
      <c r="E36" s="151">
        <f>SUM(E35)</f>
        <v>0</v>
      </c>
      <c r="F36" s="151">
        <f>SUM(F35)</f>
        <v>0</v>
      </c>
      <c r="G36" s="125" t="s">
        <v>64</v>
      </c>
      <c r="H36" s="117">
        <f>SUM(H35)</f>
        <v>0</v>
      </c>
      <c r="I36" s="118">
        <f>SUM(I35)</f>
        <v>0</v>
      </c>
      <c r="J36" s="118">
        <f>SUM(J35)</f>
        <v>0</v>
      </c>
      <c r="K36" s="271" t="s">
        <v>64</v>
      </c>
      <c r="L36" s="150">
        <f>SUM(L35)</f>
        <v>0</v>
      </c>
      <c r="M36" s="151">
        <f>SUM(M35)</f>
        <v>0</v>
      </c>
      <c r="N36" s="151">
        <f>SUM(N35)</f>
        <v>0</v>
      </c>
      <c r="O36" s="138" t="s">
        <v>64</v>
      </c>
      <c r="P36" s="151">
        <f>SUM(P35)</f>
        <v>0</v>
      </c>
      <c r="Q36" s="242">
        <f>SUM(Q35)</f>
        <v>0</v>
      </c>
      <c r="R36" s="151">
        <f>SUM(R35)</f>
        <v>0</v>
      </c>
      <c r="S36" s="430">
        <f>SUM(S35)</f>
        <v>0</v>
      </c>
      <c r="T36" s="58"/>
    </row>
    <row r="37" spans="2:35" ht="15.75" thickBot="1">
      <c r="B37" s="30"/>
      <c r="C37" s="31"/>
      <c r="D37" s="152"/>
      <c r="E37" s="143"/>
      <c r="F37" s="143"/>
      <c r="G37" s="126"/>
      <c r="H37" s="119"/>
      <c r="I37" s="112"/>
      <c r="J37" s="112"/>
      <c r="K37" s="440"/>
      <c r="L37" s="272"/>
      <c r="M37" s="273"/>
      <c r="N37" s="273"/>
      <c r="O37" s="274"/>
      <c r="P37" s="273"/>
      <c r="Q37" s="275"/>
      <c r="R37" s="273"/>
      <c r="S37" s="446"/>
      <c r="T37" s="55"/>
    </row>
    <row r="38" spans="2:35" ht="15.75" thickBot="1">
      <c r="B38" s="33" t="s">
        <v>213</v>
      </c>
      <c r="C38" s="34"/>
      <c r="D38" s="153"/>
      <c r="E38" s="154"/>
      <c r="F38" s="154"/>
      <c r="G38" s="225"/>
      <c r="H38" s="278">
        <v>2.6714099999999998</v>
      </c>
      <c r="I38" s="226">
        <v>950</v>
      </c>
      <c r="J38" s="278">
        <v>20.440510000000003</v>
      </c>
      <c r="K38" s="441">
        <f>J38/I38</f>
        <v>2.1516326315789477E-2</v>
      </c>
      <c r="L38" s="153"/>
      <c r="M38" s="154"/>
      <c r="N38" s="154"/>
      <c r="O38" s="139"/>
      <c r="P38" s="154"/>
      <c r="Q38" s="154"/>
      <c r="R38" s="154"/>
      <c r="S38" s="431"/>
      <c r="T38" s="25"/>
      <c r="U38" s="23"/>
      <c r="V38" s="23"/>
      <c r="W38" s="23"/>
      <c r="X38" s="23"/>
      <c r="Y38" s="23"/>
      <c r="Z38" s="23"/>
      <c r="AA38" s="23"/>
      <c r="AB38" s="23"/>
      <c r="AC38" s="23"/>
      <c r="AD38" s="23"/>
      <c r="AE38" s="23"/>
      <c r="AF38" s="23"/>
      <c r="AG38" s="23"/>
      <c r="AH38" s="23"/>
      <c r="AI38" s="23"/>
    </row>
    <row r="39" spans="2:35" ht="15.75" thickBot="1">
      <c r="B39" s="22" t="s">
        <v>132</v>
      </c>
      <c r="C39" s="29"/>
      <c r="D39" s="150">
        <f>SUM(D36,D32,D26,D19)</f>
        <v>291097</v>
      </c>
      <c r="E39" s="151">
        <f>SUM(E36,E32,E26,E19)</f>
        <v>217271</v>
      </c>
      <c r="F39" s="151">
        <f>SUM(F36,F32,F26,F19)</f>
        <v>343144</v>
      </c>
      <c r="G39" s="125">
        <f>F39/E39</f>
        <v>1.5793364047663978</v>
      </c>
      <c r="H39" s="541">
        <f>SUM(H36,H32,H26,H19,H38)</f>
        <v>4250.8504699999994</v>
      </c>
      <c r="I39" s="537">
        <f>SUM(I36,I32,I26,I19,I38)</f>
        <v>36024.391000000003</v>
      </c>
      <c r="J39" s="537">
        <f>SUM(J36,J32,J26,J19,J38)</f>
        <v>8425.6356300000007</v>
      </c>
      <c r="K39" s="538">
        <f>J39/I39</f>
        <v>0.23388696924814079</v>
      </c>
      <c r="L39" s="150">
        <f>SUM(L36,L32,L26,L19)</f>
        <v>16107.398445111952</v>
      </c>
      <c r="M39" s="151">
        <f>SUM(M36,M32,M26,M19)</f>
        <v>59555.728000000003</v>
      </c>
      <c r="N39" s="151">
        <f>SUM(N36,N32,N26,N19)</f>
        <v>31788.472852475003</v>
      </c>
      <c r="O39" s="138">
        <f>N39/M39</f>
        <v>0.53376012551597052</v>
      </c>
      <c r="P39" s="151">
        <f>SUM(P36,P32,P26,P19)</f>
        <v>17872.826066299829</v>
      </c>
      <c r="Q39" s="242">
        <f>SUM(Q36,Q32,Q26,Q19)</f>
        <v>5.7925867722580646</v>
      </c>
      <c r="R39" s="151">
        <f>SUM(R36,R32,R26,R19)</f>
        <v>183143.56322599202</v>
      </c>
      <c r="S39" s="430">
        <f>SUM(S36,S32,S26,S19)</f>
        <v>365575.04774227506</v>
      </c>
      <c r="T39" s="55"/>
    </row>
    <row r="40" spans="2:35" ht="17.25">
      <c r="B40" s="35" t="s">
        <v>214</v>
      </c>
      <c r="C40" s="23"/>
      <c r="D40" s="23"/>
      <c r="E40" s="23"/>
      <c r="F40" s="23"/>
      <c r="G40" s="23"/>
      <c r="H40" s="23"/>
      <c r="I40" s="23"/>
      <c r="J40" s="279"/>
      <c r="K40" s="23"/>
      <c r="L40" s="542"/>
      <c r="M40" s="23"/>
      <c r="N40" s="280"/>
      <c r="O40" s="23"/>
      <c r="P40" s="23"/>
      <c r="Q40" s="23"/>
      <c r="R40" s="542"/>
      <c r="S40" s="25"/>
      <c r="T40" s="25"/>
      <c r="U40" s="23"/>
      <c r="V40" s="23"/>
      <c r="W40" s="23"/>
      <c r="X40" s="23"/>
      <c r="Y40" s="23"/>
      <c r="Z40" s="23"/>
      <c r="AA40" s="23"/>
      <c r="AB40" s="23"/>
      <c r="AC40" s="23"/>
      <c r="AD40" s="23"/>
      <c r="AE40" s="23"/>
      <c r="AF40" s="23"/>
      <c r="AG40" s="23"/>
      <c r="AH40" s="23"/>
      <c r="AI40" s="23"/>
    </row>
    <row r="41" spans="2:35" ht="17.25">
      <c r="B41" s="35" t="s">
        <v>215</v>
      </c>
      <c r="C41" s="23"/>
      <c r="D41" s="23"/>
      <c r="E41" s="23"/>
      <c r="F41" s="23"/>
      <c r="G41" s="23"/>
      <c r="H41" s="23"/>
      <c r="I41" s="23"/>
      <c r="J41" s="23"/>
      <c r="K41" s="23"/>
      <c r="L41" s="23"/>
      <c r="M41" s="23"/>
      <c r="N41" s="23"/>
      <c r="O41" s="23"/>
      <c r="P41" s="23"/>
      <c r="Q41" s="23"/>
      <c r="R41" s="23"/>
    </row>
    <row r="42" spans="2:35" ht="17.25">
      <c r="B42" t="s">
        <v>216</v>
      </c>
      <c r="N42"/>
      <c r="O42"/>
      <c r="P42"/>
      <c r="Q42"/>
      <c r="S42"/>
    </row>
    <row r="43" spans="2:35" ht="17.25">
      <c r="B43" s="35" t="s">
        <v>217</v>
      </c>
    </row>
    <row r="44" spans="2:35">
      <c r="B44" t="s">
        <v>218</v>
      </c>
    </row>
    <row r="48" spans="2:35">
      <c r="K48" s="206"/>
    </row>
    <row r="49" spans="11:20">
      <c r="K49" s="206"/>
    </row>
    <row r="50" spans="11:20">
      <c r="K50" s="206"/>
    </row>
    <row r="51" spans="11:20">
      <c r="K51" s="206"/>
    </row>
    <row r="52" spans="11:20">
      <c r="K52" s="206"/>
    </row>
    <row r="53" spans="11:20">
      <c r="K53" s="206"/>
    </row>
    <row r="54" spans="11:20">
      <c r="K54" s="206"/>
    </row>
    <row r="55" spans="11:20">
      <c r="K55" s="206"/>
    </row>
    <row r="56" spans="11:20">
      <c r="K56" s="206"/>
    </row>
    <row r="57" spans="11:20">
      <c r="K57" s="206"/>
    </row>
    <row r="58" spans="11:20">
      <c r="K58" s="206"/>
    </row>
    <row r="59" spans="11:20">
      <c r="K59" s="206"/>
    </row>
    <row r="61" spans="11:20">
      <c r="K61" s="206"/>
      <c r="M61" s="16"/>
      <c r="P61" s="17"/>
      <c r="Q61"/>
      <c r="T61"/>
    </row>
    <row r="62" spans="11:20">
      <c r="K62" s="206"/>
      <c r="M62" s="16"/>
      <c r="P62" s="17"/>
      <c r="Q62"/>
      <c r="T62"/>
    </row>
    <row r="63" spans="11:20">
      <c r="K63" s="206"/>
      <c r="M63" s="16"/>
      <c r="P63" s="17"/>
      <c r="Q63"/>
      <c r="T63"/>
    </row>
    <row r="64" spans="11:20">
      <c r="K64" s="206"/>
      <c r="M64" s="16"/>
      <c r="P64" s="17"/>
      <c r="Q64"/>
      <c r="T64"/>
    </row>
    <row r="65" spans="11:20">
      <c r="K65" s="206"/>
      <c r="M65" s="16"/>
      <c r="P65" s="17"/>
      <c r="Q65"/>
      <c r="T65"/>
    </row>
    <row r="66" spans="11:20">
      <c r="K66" s="206"/>
      <c r="M66" s="16"/>
      <c r="P66" s="17"/>
      <c r="Q66"/>
      <c r="T66"/>
    </row>
    <row r="67" spans="11:20">
      <c r="K67" s="206"/>
      <c r="M67" s="16"/>
      <c r="P67" s="17"/>
      <c r="Q67"/>
      <c r="T67"/>
    </row>
    <row r="68" spans="11:20">
      <c r="K68" s="206"/>
      <c r="M68" s="16"/>
      <c r="P68" s="17"/>
      <c r="Q68"/>
      <c r="T68"/>
    </row>
    <row r="69" spans="11:20">
      <c r="K69" s="206"/>
      <c r="M69" s="16"/>
      <c r="P69" s="17"/>
      <c r="Q69"/>
      <c r="T69"/>
    </row>
    <row r="70" spans="11:20">
      <c r="K70" s="206"/>
      <c r="M70" s="16"/>
      <c r="P70" s="17"/>
      <c r="Q70"/>
      <c r="T70"/>
    </row>
    <row r="71" spans="11:20">
      <c r="K71" s="206"/>
      <c r="M71" s="16"/>
      <c r="P71" s="17"/>
      <c r="Q71"/>
      <c r="T71"/>
    </row>
    <row r="72" spans="11:20">
      <c r="K72" s="206"/>
      <c r="M72" s="16"/>
      <c r="P72" s="17"/>
      <c r="Q72"/>
      <c r="T72"/>
    </row>
  </sheetData>
  <mergeCells count="7">
    <mergeCell ref="L4:S4"/>
    <mergeCell ref="D4:G4"/>
    <mergeCell ref="H4:K4"/>
    <mergeCell ref="B28:B31"/>
    <mergeCell ref="B23:B25"/>
    <mergeCell ref="B8:B13"/>
    <mergeCell ref="B15:B17"/>
  </mergeCells>
  <pageMargins left="0.25" right="0.25" top="0.75" bottom="0.75" header="0.3" footer="0.3"/>
  <pageSetup scale="10" fitToHeight="0" orientation="landscape" r:id="rId1"/>
  <headerFooter>
    <oddHeader xml:space="preserve">&amp;CACE Q2 of Program Year 2022 Portfolio Summary Reporting Table </oddHeader>
    <oddFooter>&amp;C&amp;N&amp;R&amp;D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4659260841701"/>
    <pageSetUpPr fitToPage="1"/>
  </sheetPr>
  <dimension ref="A1:AD29"/>
  <sheetViews>
    <sheetView topLeftCell="A9" zoomScaleSheetLayoutView="100" workbookViewId="0"/>
  </sheetViews>
  <sheetFormatPr defaultColWidth="9.28515625" defaultRowHeight="15"/>
  <cols>
    <col min="1" max="1" width="4.28515625" customWidth="1"/>
    <col min="2" max="2" width="22.140625" customWidth="1"/>
    <col min="3" max="3" width="39.42578125" customWidth="1"/>
    <col min="4" max="8" width="13.5703125" customWidth="1"/>
    <col min="9" max="9" width="14.5703125" customWidth="1"/>
    <col min="10" max="10" width="16.28515625" customWidth="1"/>
    <col min="11" max="11" width="16.28515625" style="18" customWidth="1"/>
    <col min="12" max="13" width="16.28515625" customWidth="1"/>
    <col min="14" max="15" width="15.7109375" style="16" customWidth="1"/>
    <col min="16" max="16" width="13.5703125" customWidth="1"/>
    <col min="20" max="20" width="9.28515625" customWidth="1"/>
  </cols>
  <sheetData>
    <row r="1" spans="1:15" ht="23.25">
      <c r="A1" s="15" t="s">
        <v>157</v>
      </c>
      <c r="K1" s="53"/>
      <c r="N1" s="52"/>
      <c r="O1" s="52"/>
    </row>
    <row r="2" spans="1:15">
      <c r="K2" s="53"/>
      <c r="N2" s="52"/>
      <c r="O2" s="52"/>
    </row>
    <row r="3" spans="1:15" ht="19.5" thickBot="1">
      <c r="A3" s="19"/>
      <c r="B3" s="19" t="s">
        <v>158</v>
      </c>
      <c r="C3" s="19"/>
      <c r="D3" s="19"/>
      <c r="E3" s="19"/>
      <c r="F3" s="19"/>
      <c r="G3" s="19"/>
      <c r="H3" s="19"/>
      <c r="K3" s="63"/>
      <c r="N3" s="52"/>
      <c r="O3" s="52"/>
    </row>
    <row r="4" spans="1:15" ht="43.15" customHeight="1" thickBot="1">
      <c r="A4" t="s">
        <v>159</v>
      </c>
      <c r="B4" s="78"/>
      <c r="C4" s="281"/>
      <c r="D4" s="788" t="s">
        <v>160</v>
      </c>
      <c r="E4" s="788"/>
      <c r="F4" s="806" t="s">
        <v>219</v>
      </c>
      <c r="G4" s="807"/>
      <c r="H4" s="808" t="s">
        <v>162</v>
      </c>
      <c r="I4" s="809"/>
      <c r="K4" s="53"/>
      <c r="M4" s="60" t="s">
        <v>160</v>
      </c>
      <c r="N4" s="60"/>
      <c r="O4" s="60"/>
    </row>
    <row r="5" spans="1:15" ht="21" customHeight="1" thickBot="1">
      <c r="B5" s="95"/>
      <c r="C5" s="465"/>
      <c r="D5" s="464" t="s">
        <v>163</v>
      </c>
      <c r="E5" s="84" t="s">
        <v>164</v>
      </c>
      <c r="F5" s="89" t="s">
        <v>165</v>
      </c>
      <c r="G5" s="90" t="s">
        <v>220</v>
      </c>
      <c r="H5" s="80" t="s">
        <v>167</v>
      </c>
      <c r="I5" s="81" t="s">
        <v>168</v>
      </c>
      <c r="K5" s="53"/>
      <c r="N5" s="52"/>
      <c r="O5" s="52"/>
    </row>
    <row r="6" spans="1:15" ht="52.5" customHeight="1" thickBot="1">
      <c r="B6" s="96"/>
      <c r="C6" s="466"/>
      <c r="D6" s="801" t="s">
        <v>144</v>
      </c>
      <c r="E6" s="801"/>
      <c r="F6" s="802" t="s">
        <v>221</v>
      </c>
      <c r="G6" s="803"/>
      <c r="H6" s="804" t="s">
        <v>222</v>
      </c>
      <c r="I6" s="805"/>
      <c r="K6" s="53"/>
      <c r="N6" s="52"/>
      <c r="O6" s="52"/>
    </row>
    <row r="7" spans="1:15" ht="30.75" thickBot="1">
      <c r="B7" s="71" t="s">
        <v>193</v>
      </c>
      <c r="C7" s="583" t="s">
        <v>223</v>
      </c>
      <c r="D7" s="82" t="s">
        <v>224</v>
      </c>
      <c r="E7" s="97" t="s">
        <v>225</v>
      </c>
      <c r="F7" s="82" t="s">
        <v>224</v>
      </c>
      <c r="G7" s="97" t="s">
        <v>225</v>
      </c>
      <c r="H7" s="82" t="s">
        <v>224</v>
      </c>
      <c r="I7" s="94" t="s">
        <v>225</v>
      </c>
      <c r="J7" s="55"/>
      <c r="K7" s="56"/>
      <c r="L7" s="55"/>
      <c r="M7" s="55"/>
      <c r="N7" s="55"/>
      <c r="O7" s="55"/>
    </row>
    <row r="8" spans="1:15">
      <c r="B8" s="810" t="s">
        <v>121</v>
      </c>
      <c r="C8" s="584" t="s">
        <v>96</v>
      </c>
      <c r="D8" s="575">
        <v>11</v>
      </c>
      <c r="E8" s="601">
        <v>680</v>
      </c>
      <c r="F8" s="606">
        <v>5</v>
      </c>
      <c r="G8" s="607">
        <v>230.36212999999998</v>
      </c>
      <c r="H8" s="597">
        <v>4.7447080999999995</v>
      </c>
      <c r="I8" s="616">
        <v>331.24096889999998</v>
      </c>
      <c r="J8" s="52"/>
      <c r="K8" s="57"/>
      <c r="L8" s="52"/>
      <c r="M8" s="52"/>
      <c r="N8" s="52"/>
      <c r="O8" s="52"/>
    </row>
    <row r="9" spans="1:15">
      <c r="B9" s="811"/>
      <c r="C9" s="585" t="s">
        <v>101</v>
      </c>
      <c r="D9" s="576">
        <v>20159</v>
      </c>
      <c r="E9" s="602">
        <v>0</v>
      </c>
      <c r="F9" s="608">
        <v>558.60589000000004</v>
      </c>
      <c r="G9" s="259">
        <v>0</v>
      </c>
      <c r="H9" s="622">
        <v>3944.8919139999998</v>
      </c>
      <c r="I9" s="617">
        <v>0</v>
      </c>
      <c r="J9" s="52"/>
      <c r="K9" s="57"/>
      <c r="L9" s="52"/>
      <c r="M9" s="52"/>
      <c r="N9" s="52"/>
      <c r="O9" s="52"/>
    </row>
    <row r="10" spans="1:15" ht="15.75" thickBot="1">
      <c r="B10" s="811"/>
      <c r="C10" s="417" t="s">
        <v>226</v>
      </c>
      <c r="D10" s="576">
        <v>0</v>
      </c>
      <c r="E10" s="602">
        <v>85656</v>
      </c>
      <c r="F10" s="608">
        <v>0</v>
      </c>
      <c r="G10" s="259">
        <v>637.58674999999994</v>
      </c>
      <c r="H10" s="622">
        <v>0</v>
      </c>
      <c r="I10" s="617">
        <v>13522.515263999998</v>
      </c>
      <c r="J10" s="52"/>
      <c r="K10" s="57"/>
      <c r="L10" s="52"/>
      <c r="M10" s="52"/>
      <c r="N10" s="52"/>
      <c r="O10" s="52"/>
    </row>
    <row r="11" spans="1:15" ht="14.45" customHeight="1">
      <c r="B11" s="810" t="s">
        <v>122</v>
      </c>
      <c r="C11" s="584" t="s">
        <v>227</v>
      </c>
      <c r="D11" s="575">
        <v>5</v>
      </c>
      <c r="E11" s="601">
        <v>37</v>
      </c>
      <c r="F11" s="606">
        <v>38.024000000000001</v>
      </c>
      <c r="G11" s="607">
        <v>141.91999999999999</v>
      </c>
      <c r="H11" s="597">
        <v>4.1100000000000003</v>
      </c>
      <c r="I11" s="616">
        <v>34.090000000000003</v>
      </c>
      <c r="J11" s="61"/>
      <c r="K11" s="61"/>
      <c r="L11" s="61"/>
      <c r="M11" s="52"/>
      <c r="N11" s="52"/>
      <c r="O11" s="52"/>
    </row>
    <row r="12" spans="1:15" ht="14.45" customHeight="1">
      <c r="B12" s="811"/>
      <c r="C12" s="586" t="s">
        <v>106</v>
      </c>
      <c r="D12" s="576">
        <v>159</v>
      </c>
      <c r="E12" s="602">
        <v>98</v>
      </c>
      <c r="F12" s="608">
        <v>31.520440000000001</v>
      </c>
      <c r="G12" s="259">
        <v>20.87763</v>
      </c>
      <c r="H12" s="622">
        <v>77.77</v>
      </c>
      <c r="I12" s="617">
        <v>51.51</v>
      </c>
      <c r="J12" s="61"/>
      <c r="K12" s="61"/>
      <c r="L12" s="61"/>
      <c r="M12" s="52"/>
      <c r="N12" s="52"/>
      <c r="O12" s="52"/>
    </row>
    <row r="13" spans="1:15" ht="14.45" customHeight="1" thickBot="1">
      <c r="B13" s="811"/>
      <c r="C13" s="587" t="s">
        <v>108</v>
      </c>
      <c r="D13" s="577">
        <f>'Ap B - Qtr Electric Master'!F17</f>
        <v>107</v>
      </c>
      <c r="E13" s="603" t="s">
        <v>64</v>
      </c>
      <c r="F13" s="609">
        <v>63.89432</v>
      </c>
      <c r="G13" s="610" t="s">
        <v>64</v>
      </c>
      <c r="H13" s="623">
        <f>'Ap B - Qtr Electric Master'!N17</f>
        <v>109.4</v>
      </c>
      <c r="I13" s="618" t="s">
        <v>64</v>
      </c>
      <c r="J13" s="61"/>
      <c r="K13" s="61"/>
      <c r="L13" s="61"/>
      <c r="M13" s="52"/>
      <c r="N13" s="52"/>
      <c r="O13" s="52"/>
    </row>
    <row r="14" spans="1:15" ht="45.75" thickBot="1">
      <c r="B14" s="75" t="s">
        <v>123</v>
      </c>
      <c r="C14" s="588" t="s">
        <v>110</v>
      </c>
      <c r="D14" s="575" t="s">
        <v>103</v>
      </c>
      <c r="E14" s="601" t="s">
        <v>103</v>
      </c>
      <c r="F14" s="606" t="s">
        <v>103</v>
      </c>
      <c r="G14" s="607" t="s">
        <v>103</v>
      </c>
      <c r="H14" s="597" t="s">
        <v>103</v>
      </c>
      <c r="I14" s="212" t="s">
        <v>103</v>
      </c>
      <c r="J14" s="52"/>
      <c r="K14" s="53"/>
      <c r="L14" s="52"/>
      <c r="M14" s="52"/>
      <c r="N14" s="52"/>
      <c r="O14" s="52"/>
    </row>
    <row r="15" spans="1:15" ht="15.75" thickBot="1">
      <c r="B15" s="174" t="s">
        <v>203</v>
      </c>
      <c r="C15" s="589"/>
      <c r="D15" s="578">
        <f t="shared" ref="D15:I15" si="0">SUM(D8:D14)</f>
        <v>20441</v>
      </c>
      <c r="E15" s="604">
        <f t="shared" si="0"/>
        <v>86471</v>
      </c>
      <c r="F15" s="611">
        <f t="shared" si="0"/>
        <v>697.04465000000005</v>
      </c>
      <c r="G15" s="612">
        <f t="shared" si="0"/>
        <v>1030.7465099999999</v>
      </c>
      <c r="H15" s="624">
        <f t="shared" si="0"/>
        <v>4140.9166220999996</v>
      </c>
      <c r="I15" s="579">
        <f t="shared" si="0"/>
        <v>13939.356232899998</v>
      </c>
      <c r="J15" s="55"/>
      <c r="K15" s="56"/>
      <c r="L15" s="55"/>
      <c r="M15" s="55"/>
      <c r="N15" s="55"/>
      <c r="O15" s="55"/>
    </row>
    <row r="16" spans="1:15" ht="15.75" thickBot="1">
      <c r="B16" s="594"/>
      <c r="C16" s="590"/>
      <c r="D16" s="69"/>
      <c r="E16" s="86"/>
      <c r="F16" s="69"/>
      <c r="G16" s="32"/>
      <c r="H16" s="30"/>
      <c r="I16" s="70"/>
      <c r="J16" s="58"/>
      <c r="K16" s="58"/>
      <c r="L16" s="58"/>
      <c r="M16" s="58"/>
      <c r="N16" s="58"/>
      <c r="O16" s="58"/>
    </row>
    <row r="17" spans="2:30">
      <c r="B17" s="799" t="s">
        <v>117</v>
      </c>
      <c r="C17" s="92" t="s">
        <v>154</v>
      </c>
      <c r="D17" s="597">
        <v>0</v>
      </c>
      <c r="E17" s="598">
        <v>0</v>
      </c>
      <c r="F17" s="613">
        <v>0</v>
      </c>
      <c r="G17" s="605">
        <v>0</v>
      </c>
      <c r="H17" s="597">
        <v>0</v>
      </c>
      <c r="I17" s="616">
        <v>0</v>
      </c>
      <c r="J17" s="58"/>
      <c r="K17" s="58"/>
      <c r="L17" s="58"/>
      <c r="M17" s="58"/>
      <c r="N17" s="58"/>
      <c r="O17" s="58"/>
    </row>
    <row r="18" spans="2:30" ht="15.75" thickBot="1">
      <c r="B18" s="800"/>
      <c r="C18" s="697" t="s">
        <v>228</v>
      </c>
      <c r="D18" s="599">
        <v>72</v>
      </c>
      <c r="E18" s="600">
        <v>291</v>
      </c>
      <c r="F18" s="609">
        <v>15.600580000000001</v>
      </c>
      <c r="G18" s="609">
        <v>48.174300000000002</v>
      </c>
      <c r="H18" s="599">
        <v>36.869999999999997</v>
      </c>
      <c r="I18" s="619">
        <v>232.41</v>
      </c>
      <c r="J18" s="58"/>
      <c r="K18" s="58"/>
      <c r="L18" s="58"/>
      <c r="M18" s="58"/>
      <c r="N18" s="58"/>
      <c r="O18" s="58"/>
    </row>
    <row r="19" spans="2:30" ht="15.75" thickBot="1">
      <c r="B19" s="174" t="s">
        <v>229</v>
      </c>
      <c r="C19" s="589"/>
      <c r="D19" s="459">
        <f>SUM(D17:D18)</f>
        <v>72</v>
      </c>
      <c r="E19" s="582">
        <f t="shared" ref="E19" si="1">SUM(E17:E18)</f>
        <v>291</v>
      </c>
      <c r="F19" s="611">
        <f>SUM(F17:F18)</f>
        <v>15.600580000000001</v>
      </c>
      <c r="G19" s="612">
        <f>SUM(G17:G18)</f>
        <v>48.174300000000002</v>
      </c>
      <c r="H19" s="459">
        <f>SUM(H17:H18)</f>
        <v>36.869999999999997</v>
      </c>
      <c r="I19" s="579">
        <f>SUM(I17:I18)</f>
        <v>232.41</v>
      </c>
      <c r="J19" s="58"/>
      <c r="K19" s="58"/>
      <c r="L19" s="58"/>
      <c r="M19" s="58"/>
      <c r="N19" s="58"/>
      <c r="O19" s="58"/>
    </row>
    <row r="20" spans="2:30" ht="15.75" thickBot="1">
      <c r="B20" s="594"/>
      <c r="C20" s="591"/>
      <c r="D20" s="152"/>
      <c r="E20" s="451"/>
      <c r="F20" s="452"/>
      <c r="G20" s="453"/>
      <c r="H20" s="152"/>
      <c r="I20" s="374"/>
      <c r="J20" s="55"/>
      <c r="K20" s="56"/>
      <c r="L20" s="55"/>
      <c r="M20" s="55"/>
      <c r="N20" s="55"/>
      <c r="O20" s="55"/>
    </row>
    <row r="21" spans="2:30" ht="15.75" thickBot="1">
      <c r="B21" s="174" t="s">
        <v>133</v>
      </c>
      <c r="C21" s="589"/>
      <c r="D21" s="455"/>
      <c r="E21" s="456"/>
      <c r="F21" s="457"/>
      <c r="G21" s="458"/>
      <c r="H21" s="459"/>
      <c r="I21" s="579"/>
      <c r="J21" s="55"/>
      <c r="K21" s="56"/>
      <c r="L21" s="55"/>
      <c r="M21" s="55"/>
      <c r="N21" s="55"/>
      <c r="O21" s="55"/>
    </row>
    <row r="22" spans="2:30">
      <c r="B22" s="595" t="s">
        <v>230</v>
      </c>
      <c r="C22" s="592"/>
      <c r="D22" s="149" t="s">
        <v>64</v>
      </c>
      <c r="E22" s="460" t="s">
        <v>64</v>
      </c>
      <c r="F22" s="461" t="s">
        <v>64</v>
      </c>
      <c r="G22" s="462" t="s">
        <v>64</v>
      </c>
      <c r="H22" s="149" t="s">
        <v>64</v>
      </c>
      <c r="I22" s="620" t="s">
        <v>64</v>
      </c>
      <c r="J22" s="54"/>
      <c r="K22" s="53"/>
      <c r="L22" s="54"/>
      <c r="M22" s="54"/>
      <c r="N22" s="52"/>
      <c r="O22" s="52"/>
    </row>
    <row r="23" spans="2:30" ht="15.75" thickBot="1">
      <c r="B23" s="596" t="s">
        <v>212</v>
      </c>
      <c r="C23" s="593"/>
      <c r="D23" s="447">
        <f>SUM(D22)</f>
        <v>0</v>
      </c>
      <c r="E23" s="448">
        <f t="shared" ref="E23:G23" si="2">SUM(E22)</f>
        <v>0</v>
      </c>
      <c r="F23" s="614">
        <f t="shared" si="2"/>
        <v>0</v>
      </c>
      <c r="G23" s="615">
        <f t="shared" si="2"/>
        <v>0</v>
      </c>
      <c r="H23" s="447">
        <f>SUM(H22)</f>
        <v>0</v>
      </c>
      <c r="I23" s="621">
        <f>SUM(I22)</f>
        <v>0</v>
      </c>
      <c r="J23" s="59"/>
      <c r="K23" s="56"/>
      <c r="L23" s="59"/>
      <c r="M23" s="59"/>
      <c r="N23" s="55"/>
      <c r="O23" s="55"/>
    </row>
    <row r="24" spans="2:30">
      <c r="B24" s="594"/>
      <c r="C24" s="591"/>
      <c r="D24" s="152"/>
      <c r="E24" s="451"/>
      <c r="F24" s="452"/>
      <c r="G24" s="453"/>
      <c r="H24" s="152"/>
      <c r="I24" s="374"/>
      <c r="J24" s="58"/>
      <c r="K24" s="58"/>
      <c r="L24" s="58"/>
      <c r="M24" s="58"/>
      <c r="N24" s="58"/>
      <c r="O24" s="58"/>
    </row>
    <row r="25" spans="2:30" ht="15.75" thickBot="1">
      <c r="B25" s="596" t="s">
        <v>132</v>
      </c>
      <c r="C25" s="593"/>
      <c r="D25" s="447">
        <f t="shared" ref="D25:I25" si="3">SUM(D23,D19,D15)</f>
        <v>20513</v>
      </c>
      <c r="E25" s="448">
        <f t="shared" si="3"/>
        <v>86762</v>
      </c>
      <c r="F25" s="449">
        <f t="shared" si="3"/>
        <v>712.64523000000008</v>
      </c>
      <c r="G25" s="450">
        <f t="shared" si="3"/>
        <v>1078.9208099999998</v>
      </c>
      <c r="H25" s="447">
        <f t="shared" si="3"/>
        <v>4177.7866220999995</v>
      </c>
      <c r="I25" s="621">
        <f t="shared" si="3"/>
        <v>14171.766232899998</v>
      </c>
      <c r="J25" s="58"/>
      <c r="K25" s="58"/>
      <c r="L25" s="58"/>
      <c r="M25" s="58"/>
      <c r="N25" s="58"/>
      <c r="O25" s="58"/>
    </row>
    <row r="26" spans="2:30" ht="15.75" thickBot="1">
      <c r="B26" s="33" t="s">
        <v>213</v>
      </c>
      <c r="C26" s="34"/>
      <c r="D26" s="49"/>
      <c r="E26" s="88"/>
      <c r="F26" s="190">
        <v>0</v>
      </c>
      <c r="G26" s="260">
        <v>0</v>
      </c>
      <c r="H26" s="49"/>
      <c r="I26" s="50"/>
      <c r="J26" s="58"/>
      <c r="K26" s="58"/>
      <c r="L26" s="58"/>
      <c r="M26" s="58"/>
      <c r="N26" s="58"/>
      <c r="O26" s="58"/>
    </row>
    <row r="27" spans="2:30" ht="18">
      <c r="B27" s="625" t="s">
        <v>231</v>
      </c>
      <c r="J27" s="55"/>
      <c r="K27" s="56"/>
      <c r="L27" s="55"/>
      <c r="M27" s="55"/>
      <c r="N27" s="55"/>
      <c r="O27" s="55"/>
    </row>
    <row r="28" spans="2:30">
      <c r="J28" s="55"/>
      <c r="K28" s="56"/>
      <c r="L28" s="55"/>
      <c r="M28" s="55"/>
      <c r="N28" s="55"/>
      <c r="O28" s="55"/>
    </row>
    <row r="29" spans="2:30">
      <c r="B29" s="35"/>
      <c r="C29" s="23"/>
      <c r="D29" s="23"/>
      <c r="E29" s="23"/>
      <c r="F29" s="23"/>
      <c r="G29" s="23"/>
      <c r="H29" s="23"/>
      <c r="I29" s="23"/>
      <c r="J29" s="23"/>
      <c r="K29" s="24"/>
      <c r="L29" s="23"/>
      <c r="M29" s="23"/>
      <c r="N29" s="25"/>
      <c r="O29" s="25"/>
      <c r="P29" s="23"/>
      <c r="Q29" s="23"/>
      <c r="R29" s="23"/>
      <c r="S29" s="23"/>
      <c r="T29" s="23"/>
      <c r="U29" s="23"/>
      <c r="V29" s="23"/>
      <c r="W29" s="23"/>
      <c r="X29" s="23"/>
      <c r="Y29" s="23"/>
      <c r="Z29" s="23"/>
      <c r="AA29" s="23"/>
      <c r="AB29" s="23"/>
      <c r="AC29" s="23"/>
      <c r="AD29" s="23"/>
    </row>
  </sheetData>
  <mergeCells count="9">
    <mergeCell ref="B17:B18"/>
    <mergeCell ref="D6:E6"/>
    <mergeCell ref="F6:G6"/>
    <mergeCell ref="H6:I6"/>
    <mergeCell ref="D4:E4"/>
    <mergeCell ref="F4:G4"/>
    <mergeCell ref="H4:I4"/>
    <mergeCell ref="B8:B10"/>
    <mergeCell ref="B11:B13"/>
  </mergeCells>
  <pageMargins left="0.25" right="0.25" top="0.75" bottom="0.75" header="0.3" footer="0.3"/>
  <pageSetup scale="10" fitToHeight="0" orientation="landscape" r:id="rId1"/>
  <headerFooter>
    <oddHeader>&amp;CACE Q2 of Program Year 2022 LMI Reporting Table</oddHeader>
    <oddFooter>&amp;C&amp;N&amp;R&amp;D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4659260841701"/>
    <pageSetUpPr fitToPage="1"/>
  </sheetPr>
  <dimension ref="A1:AB21"/>
  <sheetViews>
    <sheetView zoomScale="70" zoomScaleNormal="70" zoomScaleSheetLayoutView="100" workbookViewId="0"/>
  </sheetViews>
  <sheetFormatPr defaultColWidth="9.28515625" defaultRowHeight="15"/>
  <cols>
    <col min="1" max="1" width="4.28515625" customWidth="1"/>
    <col min="2" max="2" width="22.140625" customWidth="1"/>
    <col min="3" max="3" width="35" customWidth="1"/>
    <col min="4" max="4" width="16.28515625" customWidth="1"/>
    <col min="5" max="5" width="15.5703125" customWidth="1"/>
    <col min="6" max="6" width="17.42578125" customWidth="1"/>
    <col min="7" max="7" width="17.28515625" customWidth="1"/>
    <col min="8" max="8" width="16.85546875" customWidth="1"/>
    <col min="9" max="9" width="17" customWidth="1"/>
    <col min="10" max="15" width="16.28515625" customWidth="1"/>
    <col min="20" max="20" width="9.28515625" customWidth="1"/>
    <col min="21" max="21" width="8.85546875" bestFit="1" customWidth="1"/>
    <col min="22" max="22" width="50.7109375" bestFit="1" customWidth="1"/>
    <col min="23" max="24" width="13.7109375" bestFit="1" customWidth="1"/>
    <col min="25" max="25" width="10.42578125" bestFit="1" customWidth="1"/>
    <col min="26" max="27" width="13.7109375" bestFit="1" customWidth="1"/>
    <col min="28" max="28" width="10.42578125" bestFit="1" customWidth="1"/>
  </cols>
  <sheetData>
    <row r="1" spans="1:28" ht="23.25">
      <c r="A1" s="15" t="s">
        <v>157</v>
      </c>
      <c r="J1" s="773"/>
      <c r="K1" s="773"/>
    </row>
    <row r="3" spans="1:28" ht="19.5" thickBot="1">
      <c r="A3" s="19"/>
      <c r="B3" s="19" t="s">
        <v>158</v>
      </c>
      <c r="C3" s="19"/>
      <c r="D3" s="19"/>
      <c r="E3" s="19"/>
      <c r="F3" s="19"/>
      <c r="G3" s="19"/>
      <c r="H3" s="19"/>
    </row>
    <row r="4" spans="1:28" ht="43.15" customHeight="1" thickBot="1">
      <c r="A4" t="s">
        <v>159</v>
      </c>
      <c r="B4" s="78"/>
      <c r="C4" s="43"/>
      <c r="D4" s="812" t="s">
        <v>160</v>
      </c>
      <c r="E4" s="789"/>
      <c r="F4" s="806" t="s">
        <v>219</v>
      </c>
      <c r="G4" s="807"/>
      <c r="H4" s="808" t="s">
        <v>162</v>
      </c>
      <c r="I4" s="809"/>
    </row>
    <row r="5" spans="1:28" ht="21" customHeight="1" thickBot="1">
      <c r="B5" s="95"/>
      <c r="C5" s="46"/>
      <c r="D5" s="79" t="s">
        <v>163</v>
      </c>
      <c r="E5" s="81" t="s">
        <v>164</v>
      </c>
      <c r="F5" s="89" t="s">
        <v>165</v>
      </c>
      <c r="G5" s="90" t="s">
        <v>220</v>
      </c>
      <c r="H5" s="80" t="s">
        <v>167</v>
      </c>
      <c r="I5" s="84" t="s">
        <v>168</v>
      </c>
      <c r="J5" s="546" t="s">
        <v>169</v>
      </c>
      <c r="K5" s="657" t="s">
        <v>232</v>
      </c>
      <c r="L5" s="546" t="s">
        <v>171</v>
      </c>
      <c r="M5" s="547" t="s">
        <v>172</v>
      </c>
      <c r="N5" s="546" t="s">
        <v>173</v>
      </c>
      <c r="O5" s="547" t="s">
        <v>233</v>
      </c>
    </row>
    <row r="6" spans="1:28" ht="52.5" customHeight="1" thickBot="1">
      <c r="B6" s="96"/>
      <c r="C6" s="45"/>
      <c r="D6" s="813" t="s">
        <v>144</v>
      </c>
      <c r="E6" s="814"/>
      <c r="F6" s="802" t="s">
        <v>221</v>
      </c>
      <c r="G6" s="803"/>
      <c r="H6" s="804" t="s">
        <v>187</v>
      </c>
      <c r="I6" s="805"/>
      <c r="J6" s="804" t="s">
        <v>234</v>
      </c>
      <c r="K6" s="805"/>
      <c r="L6" s="804" t="s">
        <v>235</v>
      </c>
      <c r="M6" s="805"/>
      <c r="N6" s="804" t="s">
        <v>236</v>
      </c>
      <c r="O6" s="805"/>
      <c r="T6" s="626" t="s">
        <v>237</v>
      </c>
      <c r="U6" s="626" t="s">
        <v>141</v>
      </c>
      <c r="V6" s="626" t="s">
        <v>238</v>
      </c>
      <c r="W6" s="627" t="s">
        <v>239</v>
      </c>
      <c r="X6" s="627" t="s">
        <v>240</v>
      </c>
      <c r="Y6" s="627" t="s">
        <v>241</v>
      </c>
      <c r="Z6" s="627" t="s">
        <v>239</v>
      </c>
      <c r="AA6" s="627" t="s">
        <v>240</v>
      </c>
      <c r="AB6" s="627" t="s">
        <v>241</v>
      </c>
    </row>
    <row r="7" spans="1:28" ht="30.75" thickBot="1">
      <c r="B7" s="73" t="s">
        <v>204</v>
      </c>
      <c r="C7" s="67" t="s">
        <v>143</v>
      </c>
      <c r="D7" s="93" t="s">
        <v>242</v>
      </c>
      <c r="E7" s="94" t="s">
        <v>243</v>
      </c>
      <c r="F7" s="93" t="s">
        <v>242</v>
      </c>
      <c r="G7" s="94" t="s">
        <v>243</v>
      </c>
      <c r="H7" s="93" t="s">
        <v>242</v>
      </c>
      <c r="I7" s="94" t="s">
        <v>243</v>
      </c>
      <c r="J7" s="548" t="s">
        <v>242</v>
      </c>
      <c r="K7" s="658" t="s">
        <v>243</v>
      </c>
      <c r="L7" s="548" t="s">
        <v>242</v>
      </c>
      <c r="M7" s="549" t="s">
        <v>243</v>
      </c>
      <c r="N7" s="654" t="s">
        <v>242</v>
      </c>
      <c r="O7" s="652" t="s">
        <v>243</v>
      </c>
      <c r="T7" s="628">
        <v>6</v>
      </c>
      <c r="U7" s="628" t="s">
        <v>244</v>
      </c>
      <c r="V7" s="628" t="s">
        <v>117</v>
      </c>
      <c r="W7" s="629">
        <v>0.115</v>
      </c>
      <c r="X7" s="629">
        <v>0.13400000000000001</v>
      </c>
      <c r="Y7" s="629">
        <v>1.4999999999999999E-2</v>
      </c>
      <c r="Z7" s="630">
        <f t="shared" ref="Z7:AB12" si="0">(W7+1)</f>
        <v>1.115</v>
      </c>
      <c r="AA7" s="630">
        <f t="shared" si="0"/>
        <v>1.1339999999999999</v>
      </c>
      <c r="AB7" s="630">
        <f t="shared" si="0"/>
        <v>1.0149999999999999</v>
      </c>
    </row>
    <row r="8" spans="1:28" ht="15.75" thickBot="1">
      <c r="B8" s="66" t="s">
        <v>111</v>
      </c>
      <c r="C8" s="66" t="s">
        <v>112</v>
      </c>
      <c r="D8" s="647">
        <v>0</v>
      </c>
      <c r="E8" s="648" t="s">
        <v>64</v>
      </c>
      <c r="F8" s="655">
        <v>0</v>
      </c>
      <c r="G8" s="656" t="s">
        <v>64</v>
      </c>
      <c r="H8" s="647">
        <v>0</v>
      </c>
      <c r="I8" s="648" t="s">
        <v>64</v>
      </c>
      <c r="J8" s="649">
        <v>0</v>
      </c>
      <c r="K8" s="659" t="s">
        <v>64</v>
      </c>
      <c r="L8" s="649">
        <v>0</v>
      </c>
      <c r="M8" s="650" t="s">
        <v>64</v>
      </c>
      <c r="N8" s="651">
        <f>L8*$Z$10</f>
        <v>0</v>
      </c>
      <c r="O8" s="653" t="s">
        <v>64</v>
      </c>
      <c r="T8" s="628">
        <v>7</v>
      </c>
      <c r="U8" s="628" t="s">
        <v>56</v>
      </c>
      <c r="V8" s="628" t="s">
        <v>245</v>
      </c>
      <c r="W8" s="629">
        <v>9.0999999999999998E-2</v>
      </c>
      <c r="X8" s="629">
        <v>0.113</v>
      </c>
      <c r="Y8" s="629">
        <v>1.4999999999999999E-2</v>
      </c>
      <c r="Z8" s="630">
        <f t="shared" si="0"/>
        <v>1.091</v>
      </c>
      <c r="AA8" s="630">
        <f t="shared" si="0"/>
        <v>1.113</v>
      </c>
      <c r="AB8" s="630">
        <f t="shared" si="0"/>
        <v>1.0149999999999999</v>
      </c>
    </row>
    <row r="9" spans="1:28">
      <c r="B9" s="815" t="s">
        <v>113</v>
      </c>
      <c r="C9" s="65" t="s">
        <v>114</v>
      </c>
      <c r="D9" s="215">
        <v>115</v>
      </c>
      <c r="E9" s="216">
        <v>35</v>
      </c>
      <c r="F9" s="269">
        <v>600.53</v>
      </c>
      <c r="G9" s="270">
        <v>927.32899999999995</v>
      </c>
      <c r="H9" s="722">
        <v>2621.0349999999999</v>
      </c>
      <c r="I9" s="723">
        <v>4537.9799999999996</v>
      </c>
      <c r="J9" s="703">
        <v>23417.161</v>
      </c>
      <c r="K9" s="704">
        <v>29709.078000000001</v>
      </c>
      <c r="L9" s="703">
        <v>39013.014000000003</v>
      </c>
      <c r="M9" s="705">
        <v>66348.073000000004</v>
      </c>
      <c r="N9" s="703">
        <f>J9*$Z$8</f>
        <v>25548.122650999998</v>
      </c>
      <c r="O9" s="706">
        <f>K9*$Z$8</f>
        <v>32412.604098</v>
      </c>
      <c r="T9" s="628">
        <v>8</v>
      </c>
      <c r="U9" s="628" t="s">
        <v>56</v>
      </c>
      <c r="V9" s="628" t="s">
        <v>246</v>
      </c>
      <c r="W9" s="629">
        <v>6.9000000000000006E-2</v>
      </c>
      <c r="X9" s="629">
        <v>8.6999999999999994E-2</v>
      </c>
      <c r="Y9" s="629">
        <v>1.4999999999999999E-2</v>
      </c>
      <c r="Z9" s="630">
        <f t="shared" si="0"/>
        <v>1.069</v>
      </c>
      <c r="AA9" s="630">
        <f t="shared" si="0"/>
        <v>1.087</v>
      </c>
      <c r="AB9" s="630">
        <f t="shared" si="0"/>
        <v>1.0149999999999999</v>
      </c>
    </row>
    <row r="10" spans="1:28">
      <c r="B10" s="816"/>
      <c r="C10" s="64" t="s">
        <v>115</v>
      </c>
      <c r="D10" s="218">
        <v>0</v>
      </c>
      <c r="E10" s="83">
        <v>0</v>
      </c>
      <c r="F10" s="258">
        <v>0</v>
      </c>
      <c r="G10" s="259">
        <v>0</v>
      </c>
      <c r="H10" s="213">
        <v>0</v>
      </c>
      <c r="I10" s="249">
        <v>0</v>
      </c>
      <c r="J10" s="550">
        <v>0</v>
      </c>
      <c r="K10" s="552">
        <v>0</v>
      </c>
      <c r="L10" s="550">
        <v>0</v>
      </c>
      <c r="M10" s="551">
        <v>0</v>
      </c>
      <c r="N10" s="550">
        <f>J10*$Z$11</f>
        <v>0</v>
      </c>
      <c r="O10" s="551">
        <f>K10*$Z$11</f>
        <v>0</v>
      </c>
      <c r="T10" s="628">
        <v>9</v>
      </c>
      <c r="U10" s="628" t="s">
        <v>56</v>
      </c>
      <c r="V10" s="628" t="s">
        <v>247</v>
      </c>
      <c r="W10" s="629">
        <v>9.9000000000000005E-2</v>
      </c>
      <c r="X10" s="629">
        <v>0.121</v>
      </c>
      <c r="Y10" s="629">
        <v>1.4999999999999999E-2</v>
      </c>
      <c r="Z10" s="630">
        <f t="shared" si="0"/>
        <v>1.099</v>
      </c>
      <c r="AA10" s="630">
        <f t="shared" si="0"/>
        <v>1.121</v>
      </c>
      <c r="AB10" s="630">
        <f t="shared" si="0"/>
        <v>1.0149999999999999</v>
      </c>
    </row>
    <row r="11" spans="1:28" ht="15.75" thickBot="1">
      <c r="B11" s="817"/>
      <c r="C11" s="631" t="s">
        <v>116</v>
      </c>
      <c r="D11" s="632">
        <v>0</v>
      </c>
      <c r="E11" s="581">
        <v>0</v>
      </c>
      <c r="F11" s="633">
        <v>0</v>
      </c>
      <c r="G11" s="634">
        <v>0</v>
      </c>
      <c r="H11" s="580">
        <v>0</v>
      </c>
      <c r="I11" s="635">
        <v>0</v>
      </c>
      <c r="J11" s="636">
        <v>0</v>
      </c>
      <c r="K11" s="638">
        <v>0</v>
      </c>
      <c r="L11" s="636">
        <v>0</v>
      </c>
      <c r="M11" s="637">
        <v>0</v>
      </c>
      <c r="N11" s="636">
        <f>J11*$Z$9</f>
        <v>0</v>
      </c>
      <c r="O11" s="637">
        <f>K11*$Z$9</f>
        <v>0</v>
      </c>
      <c r="T11" s="628">
        <v>10</v>
      </c>
      <c r="U11" s="628" t="s">
        <v>56</v>
      </c>
      <c r="V11" s="628" t="s">
        <v>248</v>
      </c>
      <c r="W11" s="629">
        <v>7.6999999999999999E-2</v>
      </c>
      <c r="X11" s="629">
        <v>9.1999999999999998E-2</v>
      </c>
      <c r="Y11" s="629">
        <v>1.4999999999999999E-2</v>
      </c>
      <c r="Z11" s="630">
        <f t="shared" si="0"/>
        <v>1.077</v>
      </c>
      <c r="AA11" s="630">
        <f t="shared" si="0"/>
        <v>1.0920000000000001</v>
      </c>
      <c r="AB11" s="630">
        <f t="shared" si="0"/>
        <v>1.0149999999999999</v>
      </c>
    </row>
    <row r="12" spans="1:28" s="23" customFormat="1" ht="15.75" thickBot="1">
      <c r="B12" s="639" t="s">
        <v>207</v>
      </c>
      <c r="C12" s="640"/>
      <c r="D12" s="641">
        <f>SUM(D8:D11)</f>
        <v>115</v>
      </c>
      <c r="E12" s="642">
        <f t="shared" ref="E12:I12" si="1">SUM(E8:E11)</f>
        <v>35</v>
      </c>
      <c r="F12" s="643">
        <f t="shared" si="1"/>
        <v>600.53</v>
      </c>
      <c r="G12" s="644">
        <f>SUM(G8:G11)</f>
        <v>927.32899999999995</v>
      </c>
      <c r="H12" s="645">
        <f t="shared" si="1"/>
        <v>2621.0349999999999</v>
      </c>
      <c r="I12" s="646">
        <f t="shared" si="1"/>
        <v>4537.9799999999996</v>
      </c>
      <c r="J12" s="707">
        <f t="shared" ref="J12:M12" si="2">SUM(J8:J11)</f>
        <v>23417.161</v>
      </c>
      <c r="K12" s="708">
        <f t="shared" si="2"/>
        <v>29709.078000000001</v>
      </c>
      <c r="L12" s="707">
        <f t="shared" si="2"/>
        <v>39013.014000000003</v>
      </c>
      <c r="M12" s="709">
        <f t="shared" si="2"/>
        <v>66348.073000000004</v>
      </c>
      <c r="N12" s="707">
        <f>SUM(N8:N11)</f>
        <v>25548.122650999998</v>
      </c>
      <c r="O12" s="709">
        <f>SUM(O8:O11)</f>
        <v>32412.604098</v>
      </c>
      <c r="P12"/>
      <c r="Q12"/>
      <c r="R12"/>
      <c r="S12"/>
      <c r="T12" s="628">
        <v>11</v>
      </c>
      <c r="U12" s="628" t="s">
        <v>249</v>
      </c>
      <c r="V12" s="628" t="s">
        <v>250</v>
      </c>
      <c r="W12" s="629">
        <v>0.115</v>
      </c>
      <c r="X12" s="629">
        <v>0.13400000000000001</v>
      </c>
      <c r="Y12" s="629">
        <v>1.4999999999999999E-2</v>
      </c>
      <c r="Z12" s="630">
        <f t="shared" si="0"/>
        <v>1.115</v>
      </c>
      <c r="AA12" s="630">
        <f t="shared" si="0"/>
        <v>1.1339999999999999</v>
      </c>
      <c r="AB12" s="630">
        <f t="shared" si="0"/>
        <v>1.0149999999999999</v>
      </c>
    </row>
    <row r="13" spans="1:28" ht="15.75" thickBot="1">
      <c r="B13" s="76"/>
      <c r="C13" s="87"/>
      <c r="D13" s="76"/>
      <c r="E13" s="77"/>
      <c r="F13" s="261"/>
      <c r="G13" s="262"/>
      <c r="H13" s="76"/>
      <c r="I13" s="77"/>
      <c r="J13" s="553"/>
      <c r="K13" s="660"/>
      <c r="L13" s="553"/>
      <c r="M13" s="554"/>
      <c r="N13" s="553"/>
      <c r="O13" s="554"/>
    </row>
    <row r="14" spans="1:28">
      <c r="B14" s="799" t="s">
        <v>117</v>
      </c>
      <c r="C14" s="92" t="s">
        <v>114</v>
      </c>
      <c r="D14" s="217">
        <v>0</v>
      </c>
      <c r="E14" s="216">
        <v>0</v>
      </c>
      <c r="F14" s="263">
        <v>0</v>
      </c>
      <c r="G14" s="264">
        <v>0</v>
      </c>
      <c r="H14" s="217">
        <v>0</v>
      </c>
      <c r="I14" s="216">
        <v>0</v>
      </c>
      <c r="J14" s="555">
        <v>0</v>
      </c>
      <c r="K14" s="557">
        <v>0</v>
      </c>
      <c r="L14" s="555">
        <v>0</v>
      </c>
      <c r="M14" s="556">
        <v>0</v>
      </c>
      <c r="N14" s="550">
        <f>J14*$Z$7</f>
        <v>0</v>
      </c>
      <c r="O14" s="551">
        <f>K14*$Z$7</f>
        <v>0</v>
      </c>
    </row>
    <row r="15" spans="1:28" ht="15.75" customHeight="1" thickBot="1">
      <c r="B15" s="800"/>
      <c r="C15" s="91" t="s">
        <v>116</v>
      </c>
      <c r="D15" s="580">
        <v>0</v>
      </c>
      <c r="E15" s="581">
        <v>0</v>
      </c>
      <c r="F15" s="633">
        <v>0</v>
      </c>
      <c r="G15" s="634">
        <v>0</v>
      </c>
      <c r="H15" s="580">
        <v>0</v>
      </c>
      <c r="I15" s="581">
        <v>0</v>
      </c>
      <c r="J15" s="661">
        <v>0</v>
      </c>
      <c r="K15" s="662">
        <v>0</v>
      </c>
      <c r="L15" s="661">
        <v>0</v>
      </c>
      <c r="M15" s="663">
        <v>0</v>
      </c>
      <c r="N15" s="636">
        <f>J15*$Z$7</f>
        <v>0</v>
      </c>
      <c r="O15" s="637">
        <f>K15*$Z$7</f>
        <v>0</v>
      </c>
    </row>
    <row r="16" spans="1:28" ht="15.75" thickBot="1">
      <c r="B16" s="639" t="s">
        <v>133</v>
      </c>
      <c r="C16" s="640"/>
      <c r="D16" s="639"/>
      <c r="E16" s="664"/>
      <c r="F16" s="665"/>
      <c r="G16" s="666"/>
      <c r="H16" s="639"/>
      <c r="I16" s="667"/>
      <c r="J16" s="668"/>
      <c r="K16" s="669"/>
      <c r="L16" s="668"/>
      <c r="M16" s="670"/>
      <c r="N16" s="668"/>
      <c r="O16" s="670"/>
    </row>
    <row r="17" spans="2:15" ht="15.75" thickBot="1">
      <c r="B17" s="99" t="s">
        <v>211</v>
      </c>
      <c r="C17" s="100"/>
      <c r="D17" s="219" t="s">
        <v>64</v>
      </c>
      <c r="E17" s="220" t="s">
        <v>64</v>
      </c>
      <c r="F17" s="265" t="s">
        <v>64</v>
      </c>
      <c r="G17" s="266" t="s">
        <v>64</v>
      </c>
      <c r="H17" s="219" t="s">
        <v>64</v>
      </c>
      <c r="I17" s="192" t="s">
        <v>64</v>
      </c>
      <c r="J17" s="710" t="s">
        <v>64</v>
      </c>
      <c r="K17" s="711" t="s">
        <v>64</v>
      </c>
      <c r="L17" s="710" t="s">
        <v>64</v>
      </c>
      <c r="M17" s="712" t="s">
        <v>64</v>
      </c>
      <c r="N17" s="710" t="s">
        <v>64</v>
      </c>
      <c r="O17" s="712" t="s">
        <v>64</v>
      </c>
    </row>
    <row r="18" spans="2:15" ht="15.75" thickBot="1">
      <c r="B18" s="33" t="s">
        <v>212</v>
      </c>
      <c r="C18" s="85"/>
      <c r="D18" s="223" t="s">
        <v>64</v>
      </c>
      <c r="E18" s="224" t="s">
        <v>64</v>
      </c>
      <c r="F18" s="190" t="s">
        <v>64</v>
      </c>
      <c r="G18" s="260" t="s">
        <v>64</v>
      </c>
      <c r="H18" s="223" t="s">
        <v>64</v>
      </c>
      <c r="I18" s="214" t="s">
        <v>64</v>
      </c>
      <c r="J18" s="713">
        <f>SUM(J17)</f>
        <v>0</v>
      </c>
      <c r="K18" s="714">
        <f t="shared" ref="K18:O18" si="3">SUM(K17)</f>
        <v>0</v>
      </c>
      <c r="L18" s="713">
        <f t="shared" si="3"/>
        <v>0</v>
      </c>
      <c r="M18" s="715">
        <f t="shared" si="3"/>
        <v>0</v>
      </c>
      <c r="N18" s="713">
        <f t="shared" si="3"/>
        <v>0</v>
      </c>
      <c r="O18" s="715">
        <f t="shared" si="3"/>
        <v>0</v>
      </c>
    </row>
    <row r="19" spans="2:15" ht="15.75" thickBot="1">
      <c r="B19" s="76"/>
      <c r="C19" s="87"/>
      <c r="D19" s="76"/>
      <c r="E19" s="77"/>
      <c r="F19" s="261"/>
      <c r="G19" s="262"/>
      <c r="H19" s="76"/>
      <c r="I19" s="77"/>
      <c r="J19" s="716"/>
      <c r="K19" s="717"/>
      <c r="L19" s="716"/>
      <c r="M19" s="718"/>
      <c r="N19" s="716"/>
      <c r="O19" s="718"/>
    </row>
    <row r="20" spans="2:15" ht="15.75" thickBot="1">
      <c r="B20" s="639" t="s">
        <v>213</v>
      </c>
      <c r="C20" s="671"/>
      <c r="D20" s="672"/>
      <c r="E20" s="673"/>
      <c r="F20" s="674">
        <v>0</v>
      </c>
      <c r="G20" s="675">
        <v>0</v>
      </c>
      <c r="H20" s="672"/>
      <c r="I20" s="673"/>
      <c r="J20" s="707">
        <f t="shared" ref="J20:O20" si="4">SUM(J18,J14:J15,J12)</f>
        <v>23417.161</v>
      </c>
      <c r="K20" s="708">
        <f t="shared" si="4"/>
        <v>29709.078000000001</v>
      </c>
      <c r="L20" s="707">
        <f t="shared" si="4"/>
        <v>39013.014000000003</v>
      </c>
      <c r="M20" s="709">
        <f t="shared" si="4"/>
        <v>66348.073000000004</v>
      </c>
      <c r="N20" s="707">
        <f t="shared" si="4"/>
        <v>25548.122650999998</v>
      </c>
      <c r="O20" s="709">
        <f t="shared" si="4"/>
        <v>32412.604098</v>
      </c>
    </row>
    <row r="21" spans="2:15" ht="15.75" thickBot="1">
      <c r="B21" s="454" t="s">
        <v>132</v>
      </c>
      <c r="C21" s="676"/>
      <c r="D21" s="221">
        <f t="shared" ref="D21:I21" si="5">SUM(D18,D14:D15,D12)</f>
        <v>115</v>
      </c>
      <c r="E21" s="222">
        <f t="shared" si="5"/>
        <v>35</v>
      </c>
      <c r="F21" s="267">
        <f t="shared" si="5"/>
        <v>600.53</v>
      </c>
      <c r="G21" s="268">
        <f t="shared" si="5"/>
        <v>927.32899999999995</v>
      </c>
      <c r="H21" s="545">
        <f t="shared" si="5"/>
        <v>2621.0349999999999</v>
      </c>
      <c r="I21" s="544">
        <f t="shared" si="5"/>
        <v>4537.9799999999996</v>
      </c>
      <c r="J21" s="719"/>
      <c r="K21" s="720"/>
      <c r="L21" s="719"/>
      <c r="M21" s="721"/>
      <c r="N21" s="719"/>
      <c r="O21" s="721"/>
    </row>
  </sheetData>
  <mergeCells count="11">
    <mergeCell ref="J6:K6"/>
    <mergeCell ref="L6:M6"/>
    <mergeCell ref="N6:O6"/>
    <mergeCell ref="B9:B11"/>
    <mergeCell ref="B14:B15"/>
    <mergeCell ref="D4:E4"/>
    <mergeCell ref="F4:G4"/>
    <mergeCell ref="H4:I4"/>
    <mergeCell ref="D6:E6"/>
    <mergeCell ref="F6:G6"/>
    <mergeCell ref="H6:I6"/>
  </mergeCells>
  <pageMargins left="0.25" right="0.25" top="0.75" bottom="0.75" header="0.3" footer="0.3"/>
  <pageSetup scale="10" fitToHeight="0" orientation="landscape" r:id="rId1"/>
  <headerFooter>
    <oddHeader>&amp;CACE Q2 of Program Year 2022 Small Business Reporting Table</oddHeader>
    <oddFooter>&amp;C&amp;N&amp;R&amp;D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F497D"/>
  </sheetPr>
  <dimension ref="A1:Q18"/>
  <sheetViews>
    <sheetView zoomScaleSheetLayoutView="70" workbookViewId="0"/>
  </sheetViews>
  <sheetFormatPr defaultColWidth="9.140625" defaultRowHeight="15"/>
  <cols>
    <col min="1" max="1" width="4.42578125" customWidth="1"/>
    <col min="2" max="2" width="14.28515625" customWidth="1"/>
    <col min="3" max="3" width="16.140625" customWidth="1"/>
    <col min="4" max="4" width="18.85546875" customWidth="1"/>
    <col min="5" max="5" width="14.42578125" customWidth="1"/>
    <col min="6" max="6" width="17.7109375" customWidth="1"/>
    <col min="7" max="7" width="18.85546875" customWidth="1"/>
    <col min="8" max="10" width="18.5703125" customWidth="1"/>
    <col min="11" max="12" width="21" customWidth="1"/>
    <col min="13" max="14" width="20.7109375" customWidth="1"/>
    <col min="16" max="16" width="21.7109375" customWidth="1"/>
    <col min="17" max="17" width="16.5703125" customWidth="1"/>
  </cols>
  <sheetData>
    <row r="1" spans="1:17" ht="24.75">
      <c r="A1" s="489"/>
      <c r="B1" s="490"/>
      <c r="C1" s="491"/>
      <c r="D1" s="491"/>
      <c r="E1" s="490"/>
      <c r="F1" s="490"/>
      <c r="G1" s="490"/>
      <c r="H1" s="490"/>
      <c r="I1" s="490"/>
      <c r="J1" s="490"/>
      <c r="K1" s="490"/>
      <c r="L1" s="490"/>
      <c r="M1" s="490"/>
      <c r="N1" s="490"/>
      <c r="O1" s="492"/>
      <c r="P1" s="493"/>
    </row>
    <row r="2" spans="1:17" ht="18.75">
      <c r="A2" s="490"/>
      <c r="B2" s="494" t="s">
        <v>251</v>
      </c>
      <c r="C2" s="495"/>
      <c r="D2" s="495"/>
      <c r="E2" s="490"/>
      <c r="F2" s="490"/>
      <c r="G2" s="490"/>
      <c r="H2" s="490"/>
      <c r="I2" s="490"/>
      <c r="J2" s="490"/>
      <c r="K2" s="490"/>
      <c r="L2" s="490"/>
      <c r="M2" s="490"/>
      <c r="N2" s="490"/>
      <c r="O2" s="492"/>
      <c r="P2" s="493"/>
    </row>
    <row r="3" spans="1:17" ht="19.5" thickBot="1">
      <c r="A3" s="490"/>
      <c r="B3" s="494" t="s">
        <v>158</v>
      </c>
      <c r="C3" s="494"/>
      <c r="D3" s="491"/>
      <c r="E3" s="490"/>
      <c r="F3" s="490"/>
      <c r="G3" s="490"/>
      <c r="H3" s="490"/>
      <c r="I3" s="490"/>
      <c r="J3" s="490"/>
      <c r="K3" s="490"/>
      <c r="L3" s="490"/>
      <c r="M3" s="490"/>
      <c r="N3" s="490"/>
      <c r="O3" s="492"/>
      <c r="P3" s="493"/>
    </row>
    <row r="4" spans="1:17" ht="18.75" customHeight="1">
      <c r="A4" s="490"/>
      <c r="B4" s="818" t="s">
        <v>252</v>
      </c>
      <c r="C4" s="819"/>
      <c r="D4" s="819"/>
      <c r="E4" s="819"/>
      <c r="F4" s="819"/>
      <c r="G4" s="819"/>
      <c r="H4" s="819"/>
      <c r="I4" s="819"/>
      <c r="J4" s="819"/>
      <c r="K4" s="819"/>
      <c r="L4" s="819"/>
      <c r="M4" s="819"/>
      <c r="N4" s="820"/>
      <c r="O4" s="492"/>
      <c r="P4" s="493"/>
    </row>
    <row r="5" spans="1:17" ht="19.5" thickBot="1">
      <c r="A5" s="490"/>
      <c r="B5" s="821"/>
      <c r="C5" s="822"/>
      <c r="D5" s="822"/>
      <c r="E5" s="822"/>
      <c r="F5" s="822"/>
      <c r="G5" s="822"/>
      <c r="H5" s="822"/>
      <c r="I5" s="822"/>
      <c r="J5" s="822"/>
      <c r="K5" s="822"/>
      <c r="L5" s="822"/>
      <c r="M5" s="822"/>
      <c r="N5" s="823"/>
      <c r="O5" s="492"/>
      <c r="P5" s="493"/>
    </row>
    <row r="6" spans="1:17" ht="78.75">
      <c r="A6" s="496"/>
      <c r="B6" s="497" t="s">
        <v>253</v>
      </c>
      <c r="C6" s="498" t="s">
        <v>254</v>
      </c>
      <c r="D6" s="498" t="s">
        <v>255</v>
      </c>
      <c r="E6" s="498" t="s">
        <v>256</v>
      </c>
      <c r="F6" s="499" t="s">
        <v>257</v>
      </c>
      <c r="G6" s="498" t="s">
        <v>258</v>
      </c>
      <c r="H6" s="500" t="s">
        <v>259</v>
      </c>
      <c r="I6" s="501" t="s">
        <v>260</v>
      </c>
      <c r="J6" s="501" t="s">
        <v>261</v>
      </c>
      <c r="K6" s="501" t="s">
        <v>262</v>
      </c>
      <c r="L6" s="501" t="s">
        <v>263</v>
      </c>
      <c r="M6" s="502" t="s">
        <v>264</v>
      </c>
      <c r="N6" s="503" t="s">
        <v>265</v>
      </c>
      <c r="O6" s="492"/>
      <c r="P6" s="504"/>
    </row>
    <row r="7" spans="1:17" ht="30.75" customHeight="1">
      <c r="A7" s="496"/>
      <c r="B7" s="505"/>
      <c r="C7" s="506"/>
      <c r="D7" s="506"/>
      <c r="E7" s="507" t="s">
        <v>7</v>
      </c>
      <c r="F7" s="507" t="s">
        <v>8</v>
      </c>
      <c r="G7" s="507" t="s">
        <v>266</v>
      </c>
      <c r="H7" s="508" t="s">
        <v>267</v>
      </c>
      <c r="I7" s="508" t="s">
        <v>11</v>
      </c>
      <c r="J7" s="508" t="s">
        <v>268</v>
      </c>
      <c r="K7" s="508" t="s">
        <v>269</v>
      </c>
      <c r="L7" s="508" t="s">
        <v>270</v>
      </c>
      <c r="M7" s="508" t="s">
        <v>271</v>
      </c>
      <c r="N7" s="509" t="s">
        <v>272</v>
      </c>
      <c r="O7" s="492"/>
      <c r="P7" s="504"/>
    </row>
    <row r="8" spans="1:17" ht="18.75">
      <c r="A8" s="496"/>
      <c r="B8" s="510"/>
      <c r="C8" s="511"/>
      <c r="D8" s="511"/>
      <c r="E8" s="511"/>
      <c r="F8" s="511"/>
      <c r="G8" s="511"/>
      <c r="H8" s="511"/>
      <c r="I8" s="511"/>
      <c r="J8" s="511"/>
      <c r="K8" s="511"/>
      <c r="L8" s="511"/>
      <c r="M8" s="700"/>
      <c r="N8" s="512"/>
      <c r="O8" s="492"/>
      <c r="P8" s="477"/>
    </row>
    <row r="9" spans="1:17" ht="18.75">
      <c r="A9" s="490"/>
      <c r="B9" s="513" t="s">
        <v>153</v>
      </c>
      <c r="C9" s="514">
        <v>2020</v>
      </c>
      <c r="D9" s="514" t="s">
        <v>273</v>
      </c>
      <c r="E9" s="515">
        <v>9434778.5099999998</v>
      </c>
      <c r="F9" s="515">
        <v>0</v>
      </c>
      <c r="G9" s="515">
        <f>E9-F9</f>
        <v>9434778.5099999998</v>
      </c>
      <c r="H9" s="515"/>
      <c r="I9" s="515"/>
      <c r="J9" s="515"/>
      <c r="K9" s="515"/>
      <c r="L9" s="515"/>
      <c r="M9" s="516"/>
      <c r="N9" s="517"/>
      <c r="O9" s="492"/>
      <c r="P9" s="518"/>
      <c r="Q9" s="477"/>
    </row>
    <row r="10" spans="1:17" ht="18.75">
      <c r="A10" s="490"/>
      <c r="B10" s="519"/>
      <c r="C10" s="514">
        <v>2021</v>
      </c>
      <c r="D10" s="514" t="s">
        <v>274</v>
      </c>
      <c r="E10" s="515">
        <v>9725504.6995833125</v>
      </c>
      <c r="F10" s="515">
        <v>0</v>
      </c>
      <c r="G10" s="515">
        <f>E10-F10</f>
        <v>9725504.6995833125</v>
      </c>
      <c r="H10" s="515"/>
      <c r="I10" s="515"/>
      <c r="J10" s="515"/>
      <c r="K10" s="515"/>
      <c r="L10" s="515"/>
      <c r="M10" s="516"/>
      <c r="N10" s="517"/>
      <c r="O10" s="492"/>
      <c r="P10" s="518"/>
    </row>
    <row r="11" spans="1:17" ht="18.75">
      <c r="A11" s="490"/>
      <c r="B11" s="513"/>
      <c r="C11" s="514">
        <v>2022</v>
      </c>
      <c r="D11" s="514" t="s">
        <v>275</v>
      </c>
      <c r="E11" s="515">
        <v>10200284</v>
      </c>
      <c r="F11" s="515">
        <v>0</v>
      </c>
      <c r="G11" s="515">
        <f>E11-F11</f>
        <v>10200284</v>
      </c>
      <c r="H11" s="515"/>
      <c r="I11" s="515"/>
      <c r="J11" s="515"/>
      <c r="K11" s="515"/>
      <c r="L11" s="515"/>
      <c r="M11" s="516"/>
      <c r="N11" s="517"/>
      <c r="O11" s="492"/>
      <c r="P11" s="493"/>
    </row>
    <row r="12" spans="1:17" ht="19.5" thickBot="1">
      <c r="A12" s="493"/>
      <c r="B12" s="520"/>
      <c r="C12" s="521" t="s">
        <v>280</v>
      </c>
      <c r="D12" s="521" t="s">
        <v>281</v>
      </c>
      <c r="E12" s="522"/>
      <c r="F12" s="522">
        <v>0</v>
      </c>
      <c r="G12" s="522">
        <f>E12-F12</f>
        <v>0</v>
      </c>
      <c r="H12" s="522">
        <f>AVERAGE(G9:G11)</f>
        <v>9786855.7365277708</v>
      </c>
      <c r="I12" s="523">
        <v>1.0999999999999999E-2</v>
      </c>
      <c r="J12" s="522">
        <f>I12*H12</f>
        <v>107655.41310180548</v>
      </c>
      <c r="K12" s="523">
        <v>3.5999999999999999E-3</v>
      </c>
      <c r="L12" s="522">
        <f>K12*H12</f>
        <v>35232.680651499977</v>
      </c>
      <c r="M12" s="524">
        <v>7.4000000000000003E-3</v>
      </c>
      <c r="N12" s="543">
        <f>M12*H12</f>
        <v>72422.732450305513</v>
      </c>
      <c r="O12" s="492"/>
      <c r="P12" s="493"/>
    </row>
    <row r="13" spans="1:17" ht="18.75">
      <c r="A13" s="490"/>
      <c r="B13" s="525"/>
      <c r="C13" s="526"/>
      <c r="D13" s="526"/>
      <c r="E13" s="527"/>
      <c r="F13" s="528"/>
      <c r="G13" s="528"/>
      <c r="H13" s="529"/>
      <c r="I13" s="529"/>
      <c r="J13" s="529"/>
      <c r="K13" s="529"/>
      <c r="L13" s="529"/>
      <c r="M13" s="528"/>
      <c r="N13" s="530"/>
      <c r="O13" s="492"/>
      <c r="P13" s="493"/>
    </row>
    <row r="14" spans="1:17" ht="18.75">
      <c r="A14" s="490"/>
      <c r="B14" s="531" t="s">
        <v>276</v>
      </c>
      <c r="C14" s="532"/>
      <c r="D14" s="532"/>
      <c r="E14" s="533"/>
      <c r="F14" s="533"/>
      <c r="G14" s="533"/>
      <c r="H14" s="533"/>
      <c r="I14" s="533"/>
      <c r="J14" s="533"/>
      <c r="K14" s="533"/>
      <c r="L14" s="533"/>
      <c r="M14" s="533"/>
      <c r="N14" s="533"/>
      <c r="O14" s="492"/>
      <c r="P14" s="493"/>
    </row>
    <row r="15" spans="1:17" ht="18.75">
      <c r="A15" s="490"/>
      <c r="B15" s="534" t="s">
        <v>277</v>
      </c>
      <c r="C15" s="532"/>
      <c r="D15" s="532"/>
      <c r="E15" s="533"/>
      <c r="F15" s="533"/>
      <c r="G15" s="533"/>
      <c r="H15" s="533"/>
      <c r="I15" s="533"/>
      <c r="J15" s="533"/>
      <c r="K15" s="533"/>
      <c r="L15" s="533"/>
      <c r="M15" s="533"/>
      <c r="N15" s="533"/>
      <c r="O15" s="492"/>
      <c r="P15" s="493"/>
    </row>
    <row r="16" spans="1:17" ht="18.75">
      <c r="A16" s="490"/>
      <c r="B16" s="534" t="s">
        <v>278</v>
      </c>
      <c r="C16" s="532"/>
      <c r="D16" s="532"/>
      <c r="E16" s="533"/>
      <c r="F16" s="533"/>
      <c r="G16" s="533"/>
      <c r="H16" s="533"/>
      <c r="I16" s="533"/>
      <c r="J16" s="533"/>
      <c r="K16" s="533"/>
      <c r="L16" s="533"/>
      <c r="M16" s="533"/>
      <c r="N16" s="533"/>
      <c r="O16" s="492"/>
      <c r="P16" s="493"/>
    </row>
    <row r="17" spans="1:15" ht="18.75">
      <c r="A17" s="490"/>
      <c r="B17" s="534" t="s">
        <v>279</v>
      </c>
      <c r="C17" s="532"/>
      <c r="D17" s="532"/>
      <c r="E17" s="533"/>
      <c r="F17" s="533"/>
      <c r="G17" s="533"/>
      <c r="H17" s="533"/>
      <c r="I17" s="533"/>
      <c r="J17" s="533"/>
      <c r="K17" s="533"/>
      <c r="L17" s="533"/>
      <c r="M17" s="533"/>
      <c r="N17" s="533"/>
      <c r="O17" s="492"/>
    </row>
    <row r="18" spans="1:15" ht="18.75">
      <c r="A18" s="490"/>
      <c r="B18" s="533"/>
      <c r="C18" s="532"/>
      <c r="D18" s="532"/>
      <c r="E18" s="533"/>
      <c r="F18" s="533"/>
      <c r="G18" s="533"/>
      <c r="H18" s="533"/>
      <c r="I18" s="533"/>
      <c r="J18" s="533"/>
      <c r="K18" s="533"/>
      <c r="L18" s="533"/>
      <c r="M18" s="533"/>
      <c r="N18" s="533"/>
      <c r="O18" s="492"/>
    </row>
  </sheetData>
  <mergeCells count="1">
    <mergeCell ref="B4:N5"/>
  </mergeCells>
  <pageMargins left="0.6" right="0.21" top="0.77" bottom="0.74" header="0.5" footer="0.5"/>
  <pageSetup scale="5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a6a9aea-fb0f-4ddd-aff8-712634b7d5fe" xsi:nil="true"/>
    <lcf76f155ced4ddcb4097134ff3c332f xmlns="e1ce33e2-3f81-4877-9d56-6623efcc7adc">
      <Terms xmlns="http://schemas.microsoft.com/office/infopath/2007/PartnerControls"/>
    </lcf76f155ced4ddcb4097134ff3c332f>
    <SharedWithUsers xmlns="51c1dd67-44fb-4f36-953c-829e49f11df9">
      <UserInfo>
        <DisplayName>Zerbe, Christopher</DisplayName>
        <AccountId>163</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76C8FC46E59EF4695C6B777F907D47D" ma:contentTypeVersion="10" ma:contentTypeDescription="Create a new document." ma:contentTypeScope="" ma:versionID="2b39cfd080eb1bc93404bc177621dce0">
  <xsd:schema xmlns:xsd="http://www.w3.org/2001/XMLSchema" xmlns:xs="http://www.w3.org/2001/XMLSchema" xmlns:p="http://schemas.microsoft.com/office/2006/metadata/properties" xmlns:ns2="e1ce33e2-3f81-4877-9d56-6623efcc7adc" xmlns:ns3="fa6a9aea-fb0f-4ddd-aff8-712634b7d5fe" xmlns:ns4="51c1dd67-44fb-4f36-953c-829e49f11df9" targetNamespace="http://schemas.microsoft.com/office/2006/metadata/properties" ma:root="true" ma:fieldsID="449b05f21e37e7dadea651648ba4359a" ns2:_="" ns3:_="" ns4:_="">
    <xsd:import namespace="e1ce33e2-3f81-4877-9d56-6623efcc7adc"/>
    <xsd:import namespace="fa6a9aea-fb0f-4ddd-aff8-712634b7d5fe"/>
    <xsd:import namespace="51c1dd67-44fb-4f36-953c-829e49f11df9"/>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ce33e2-3f81-4877-9d56-6623efcc7a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6856f2ee-118d-42e8-91de-064c9a66b685"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a6a9aea-fb0f-4ddd-aff8-712634b7d5fe"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cfb9e04-5428-45cc-b622-52e1390a8f9c}" ma:internalName="TaxCatchAll" ma:showField="CatchAllData" ma:web="51c1dd67-44fb-4f36-953c-829e49f11df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c1dd67-44fb-4f36-953c-829e49f11df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6747A1-12BF-4046-909E-B94B95B669EF}">
  <ds:schemaRefs>
    <ds:schemaRef ds:uri="http://purl.org/dc/terms/"/>
    <ds:schemaRef ds:uri="http://schemas.microsoft.com/office/2006/metadata/properties"/>
    <ds:schemaRef ds:uri="e1ce33e2-3f81-4877-9d56-6623efcc7adc"/>
    <ds:schemaRef ds:uri="http://schemas.microsoft.com/office/2006/documentManagement/types"/>
    <ds:schemaRef ds:uri="http://www.w3.org/XML/1998/namespace"/>
    <ds:schemaRef ds:uri="http://purl.org/dc/dcmitype/"/>
    <ds:schemaRef ds:uri="http://schemas.openxmlformats.org/package/2006/metadata/core-properties"/>
    <ds:schemaRef ds:uri="http://purl.org/dc/elements/1.1/"/>
    <ds:schemaRef ds:uri="http://schemas.microsoft.com/office/infopath/2007/PartnerControls"/>
    <ds:schemaRef ds:uri="51c1dd67-44fb-4f36-953c-829e49f11df9"/>
    <ds:schemaRef ds:uri="fa6a9aea-fb0f-4ddd-aff8-712634b7d5fe"/>
  </ds:schemaRefs>
</ds:datastoreItem>
</file>

<file path=customXml/itemProps2.xml><?xml version="1.0" encoding="utf-8"?>
<ds:datastoreItem xmlns:ds="http://schemas.openxmlformats.org/officeDocument/2006/customXml" ds:itemID="{428F0EEA-102C-4CEE-9AFF-1A40801038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ce33e2-3f81-4877-9d56-6623efcc7adc"/>
    <ds:schemaRef ds:uri="fa6a9aea-fb0f-4ddd-aff8-712634b7d5fe"/>
    <ds:schemaRef ds:uri="51c1dd67-44fb-4f36-953c-829e49f11d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C1C89C-762F-44E2-A7B3-C59E51A842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Table 1</vt:lpstr>
      <vt:lpstr>Tables 2-6</vt:lpstr>
      <vt:lpstr>Table 7</vt:lpstr>
      <vt:lpstr>Ap A - Participant Def</vt:lpstr>
      <vt:lpstr>ACE</vt:lpstr>
      <vt:lpstr>Ap B - Qtr Electric Master</vt:lpstr>
      <vt:lpstr> Ap C - Qtr Electric LMI</vt:lpstr>
      <vt:lpstr> Ap D - Qtr Electric Business</vt:lpstr>
      <vt:lpstr>Ap E - NJ CEA Benchmarks</vt:lpstr>
      <vt:lpstr>' Ap C - Qtr Electric LMI'!Print_Area</vt:lpstr>
      <vt:lpstr>' Ap D - Qtr Electric Business'!Print_Area</vt:lpstr>
      <vt:lpstr>'Ap B - Qtr Electric Master'!Print_Area</vt:lpstr>
      <vt:lpstr>'Ap E - NJ CEA Benchmarks'!Print_Area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Graham, Karriemah</dc:creator>
  <cp:keywords/>
  <dc:description/>
  <cp:lastModifiedBy>Graham, Karriemah</cp:lastModifiedBy>
  <dcterms:created xsi:type="dcterms:W3CDTF">2023-02-28T16:12:35Z</dcterms:created>
  <dcterms:modified xsi:type="dcterms:W3CDTF">2023-02-28T16:12:35Z</dcterms:modified>
  <cp:category/>
  <cp:contentStatus/>
</cp:coreProperties>
</file>