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C:\Users\ahandlin\AppData\Local\Microsoft\Windows\INetCache\Content.Outlook\HYI9JOFQ\"/>
    </mc:Choice>
  </mc:AlternateContent>
  <xr:revisionPtr revIDLastSave="0" documentId="13_ncr:1_{22A7871E-DEF1-4C71-B73A-77C69E8A39AE}" xr6:coauthVersionLast="47" xr6:coauthVersionMax="47" xr10:uidLastSave="{00000000-0000-0000-0000-000000000000}"/>
  <bookViews>
    <workbookView xWindow="-110" yWindow="-110" windowWidth="19420" windowHeight="10420" tabRatio="762" xr2:uid="{00000000-000D-0000-FFFF-FFFF00000000}"/>
  </bookViews>
  <sheets>
    <sheet name="Table 1" sheetId="49" r:id="rId1"/>
    <sheet name="Table 2" sheetId="54" r:id="rId2"/>
    <sheet name="Tables 3-6" sheetId="55" r:id="rId3"/>
    <sheet name="Table 7" sheetId="62" r:id="rId4"/>
    <sheet name="Ap A - Participant Def" sheetId="56" r:id="rId5"/>
    <sheet name="Ap B - Participant-Spend" sheetId="57" r:id="rId6"/>
    <sheet name="Ap B - Qtr NG Master" sheetId="58" r:id="rId7"/>
    <sheet name="Ap C - Qtr LMI" sheetId="59" r:id="rId8"/>
    <sheet name="Ap D - Qtr Business Class" sheetId="60" r:id="rId9"/>
    <sheet name="Ap E - NJ CEA Benchmarks" sheetId="61" r:id="rId10"/>
    <sheet name="ETG" sheetId="63" r:id="rId11"/>
    <sheet name="Lookup_Sheet" sheetId="38" state="hidden" r:id="rId12"/>
  </sheets>
  <definedNames>
    <definedName name="_xlnm.Print_Area" localSheetId="5">'Ap B - Participant-Spend'!$A$1:$K$36</definedName>
    <definedName name="_xlnm.Print_Area" localSheetId="6">'Ap B - Qtr NG Master'!$A$1:$L$36</definedName>
    <definedName name="_xlnm.Print_Area" localSheetId="7">'Ap C - Qtr LMI'!$A$1:$J$27</definedName>
    <definedName name="_xlnm.Print_Area" localSheetId="8">'Ap D - Qtr Business Class'!$A$1:$J$22</definedName>
    <definedName name="_xlnm.Print_Area" localSheetId="9">'Ap E - NJ CEA Benchmarks'!$B$1:$N$22</definedName>
    <definedName name="_xlnm.Print_Titles" localSheetId="3">'Table 7'!$8:$8</definedName>
    <definedName name="wrn.CFC._.QUARTER." localSheetId="7" hidden="1">{"CFC COMPARISON",#N/A,FALSE,"CFCCOMP";"CREDIT LETTER",#N/A,FALSE,"CFCCOMP";"DEBT OBLIGATION",#N/A,FALSE,"CFCCOMP";"OFFICERS CERTIFICATE",#N/A,FALSE,"CFCCOMP"}</definedName>
    <definedName name="wrn.CFC._.QUARTER." localSheetId="8" hidden="1">{"CFC COMPARISON",#N/A,FALSE,"CFCCOMP";"CREDIT LETTER",#N/A,FALSE,"CFCCOMP";"DEBT OBLIGATION",#N/A,FALSE,"CFCCOMP";"OFFICERS CERTIFICATE",#N/A,FALSE,"CFCCOMP"}</definedName>
    <definedName name="wrn.CFC._.QUARTER." localSheetId="10" hidden="1">{"CFC COMPARISON",#N/A,FALSE,"CFCCOMP";"CREDIT LETTER",#N/A,FALSE,"CFCCOMP";"DEBT OBLIGATION",#N/A,FALSE,"CFCCOMP";"OFFICERS CERTIFICATE",#N/A,FALSE,"CFCCOMP"}</definedName>
    <definedName name="wrn.CFC._.QUARTER." localSheetId="11" hidden="1">{"CFC COMPARISON",#N/A,FALSE,"CFCCOMP";"CREDIT LETTER",#N/A,FALSE,"CFCCOMP";"DEBT OBLIGATION",#N/A,FALSE,"CFCCOMP";"OFFICERS CERTIFICATE",#N/A,FALSE,"CFCCOMP"}</definedName>
    <definedName name="wrn.CFC._.QUARTER." localSheetId="1" hidden="1">{"CFC COMPARISON",#N/A,FALSE,"CFCCOMP";"CREDIT LETTER",#N/A,FALSE,"CFCCOMP";"DEBT OBLIGATION",#N/A,FALSE,"CFCCOMP";"OFFICERS CERTIFICATE",#N/A,FALSE,"CFCCOMP"}</definedName>
    <definedName name="wrn.CFC._.QUARTER." localSheetId="3"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7" hidden="1">{"COVER",#N/A,FALSE,"COVERPMT";"COMPANY ORDER",#N/A,FALSE,"COVERPMT";"EXHIBIT A",#N/A,FALSE,"COVERPMT"}</definedName>
    <definedName name="wrn.FUEL._.SCHEDULE." localSheetId="8" hidden="1">{"COVER",#N/A,FALSE,"COVERPMT";"COMPANY ORDER",#N/A,FALSE,"COVERPMT";"EXHIBIT A",#N/A,FALSE,"COVERPMT"}</definedName>
    <definedName name="wrn.FUEL._.SCHEDULE." localSheetId="10" hidden="1">{"COVER",#N/A,FALSE,"COVERPMT";"COMPANY ORDER",#N/A,FALSE,"COVERPMT";"EXHIBIT A",#N/A,FALSE,"COVERPMT"}</definedName>
    <definedName name="wrn.FUEL._.SCHEDULE." localSheetId="11" hidden="1">{"COVER",#N/A,FALSE,"COVERPMT";"COMPANY ORDER",#N/A,FALSE,"COVERPMT";"EXHIBIT A",#N/A,FALSE,"COVERPMT"}</definedName>
    <definedName name="wrn.FUEL._.SCHEDULE." localSheetId="1" hidden="1">{"COVER",#N/A,FALSE,"COVERPMT";"COMPANY ORDER",#N/A,FALSE,"COVERPMT";"EXHIBIT A",#N/A,FALSE,"COVERPMT"}</definedName>
    <definedName name="wrn.FUEL._.SCHEDULE." localSheetId="3" hidden="1">{"COVER",#N/A,FALSE,"COVERPMT";"COMPANY ORDER",#N/A,FALSE,"COVERPMT";"EXHIBIT A",#N/A,FALSE,"COVERPMT"}</definedName>
    <definedName name="wrn.FUEL._.SCHEDULE." localSheetId="2"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7" hidden="1">'Ap C - Qtr LMI'!#REF!</definedName>
    <definedName name="Z_E3A30FBC_675D_4AD8_9B2D_12956792A138_.wvu.Rows" localSheetId="8" hidden="1">'Ap D - Qtr Business Class'!#REF!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6" i="58" l="1"/>
  <c r="F4" i="49" l="1"/>
  <c r="F5" i="49"/>
  <c r="J5" i="49" s="1"/>
  <c r="I5" i="49"/>
  <c r="F22" i="63" l="1"/>
  <c r="F8" i="63"/>
  <c r="D9" i="55" l="1"/>
  <c r="L19" i="63" l="1"/>
  <c r="M19" i="63"/>
  <c r="L20" i="63"/>
  <c r="M20" i="63"/>
  <c r="L21" i="63"/>
  <c r="M21" i="63"/>
  <c r="M18" i="63"/>
  <c r="L18" i="63"/>
  <c r="L15" i="63"/>
  <c r="M15" i="63"/>
  <c r="L16" i="63"/>
  <c r="M16" i="63"/>
  <c r="L17" i="63"/>
  <c r="M17" i="63"/>
  <c r="M14" i="63"/>
  <c r="L14" i="63"/>
  <c r="M13" i="63"/>
  <c r="L13" i="63"/>
  <c r="L9" i="63"/>
  <c r="M9" i="63"/>
  <c r="L10" i="63"/>
  <c r="M10" i="63"/>
  <c r="L11" i="63"/>
  <c r="M11" i="63"/>
  <c r="L12" i="63"/>
  <c r="M12" i="63"/>
  <c r="G14" i="63"/>
  <c r="H19" i="63"/>
  <c r="H20" i="63"/>
  <c r="H21" i="63"/>
  <c r="H18" i="63"/>
  <c r="H15" i="63"/>
  <c r="H16" i="63"/>
  <c r="H17" i="63"/>
  <c r="H14" i="63"/>
  <c r="H13" i="63"/>
  <c r="H10" i="63"/>
  <c r="H11" i="63"/>
  <c r="H12" i="63"/>
  <c r="H9" i="63"/>
  <c r="G21" i="63"/>
  <c r="G20" i="63"/>
  <c r="G19" i="63"/>
  <c r="G18" i="63"/>
  <c r="G16" i="63"/>
  <c r="G17" i="63"/>
  <c r="G15" i="63"/>
  <c r="G10" i="63"/>
  <c r="G11" i="63"/>
  <c r="G12" i="63"/>
  <c r="G9" i="63"/>
  <c r="F15" i="63"/>
  <c r="F16" i="63"/>
  <c r="F17" i="63"/>
  <c r="F14" i="63"/>
  <c r="F13" i="63"/>
  <c r="F10" i="63"/>
  <c r="F11" i="63"/>
  <c r="F12" i="63"/>
  <c r="F9" i="63"/>
  <c r="E19" i="63"/>
  <c r="E20" i="63"/>
  <c r="E21" i="63"/>
  <c r="E18" i="63"/>
  <c r="E15" i="63"/>
  <c r="E16" i="63"/>
  <c r="E17" i="63"/>
  <c r="E14" i="63"/>
  <c r="E13" i="63"/>
  <c r="E10" i="63"/>
  <c r="E11" i="63"/>
  <c r="E12" i="63"/>
  <c r="E9" i="63"/>
  <c r="M5" i="63"/>
  <c r="M6" i="63"/>
  <c r="M7" i="63"/>
  <c r="M4" i="63"/>
  <c r="L5" i="63"/>
  <c r="L6" i="63"/>
  <c r="L7" i="63"/>
  <c r="L4" i="63"/>
  <c r="G5" i="63"/>
  <c r="G6" i="63"/>
  <c r="G7" i="63"/>
  <c r="G4" i="63"/>
  <c r="H5" i="63"/>
  <c r="H6" i="63"/>
  <c r="H7" i="63"/>
  <c r="H4" i="63"/>
  <c r="E5" i="63"/>
  <c r="E6" i="63"/>
  <c r="E7" i="63"/>
  <c r="E4" i="63"/>
  <c r="B2" i="62" l="1"/>
  <c r="D20" i="60"/>
  <c r="I12" i="60"/>
  <c r="I20" i="60" s="1"/>
  <c r="H12" i="60"/>
  <c r="H20" i="60" s="1"/>
  <c r="G12" i="60"/>
  <c r="G20" i="60" s="1"/>
  <c r="F12" i="60"/>
  <c r="F20" i="60" s="1"/>
  <c r="E12" i="60"/>
  <c r="E20" i="60" s="1"/>
  <c r="D12" i="60"/>
  <c r="D17" i="59"/>
  <c r="I21" i="59"/>
  <c r="H21" i="59"/>
  <c r="G21" i="59"/>
  <c r="F21" i="59"/>
  <c r="D21" i="59"/>
  <c r="I12" i="59"/>
  <c r="I17" i="59" s="1"/>
  <c r="H12" i="59"/>
  <c r="H17" i="59" s="1"/>
  <c r="G12" i="59"/>
  <c r="G17" i="59" s="1"/>
  <c r="F12" i="59"/>
  <c r="F17" i="59" s="1"/>
  <c r="E12" i="59"/>
  <c r="E17" i="59" s="1"/>
  <c r="E25" i="59" s="1"/>
  <c r="D12" i="59"/>
  <c r="K30" i="58"/>
  <c r="J30" i="58"/>
  <c r="H30" i="58"/>
  <c r="F30" i="58"/>
  <c r="F36" i="58" s="1"/>
  <c r="D30" i="58"/>
  <c r="D36" i="58" s="1"/>
  <c r="K24" i="58"/>
  <c r="J24" i="58"/>
  <c r="H24" i="58"/>
  <c r="E24" i="58"/>
  <c r="E36" i="58" s="1"/>
  <c r="F24" i="58"/>
  <c r="D24" i="58"/>
  <c r="G30" i="58"/>
  <c r="G24" i="58"/>
  <c r="G23" i="58"/>
  <c r="G22" i="58"/>
  <c r="G21" i="58"/>
  <c r="G20" i="58"/>
  <c r="G16" i="58"/>
  <c r="G15" i="58"/>
  <c r="G14" i="58"/>
  <c r="G13" i="58"/>
  <c r="J17" i="58"/>
  <c r="H17" i="58"/>
  <c r="E17" i="58"/>
  <c r="F17" i="58"/>
  <c r="G17" i="58" s="1"/>
  <c r="D17" i="58"/>
  <c r="K12" i="58"/>
  <c r="K17" i="58" s="1"/>
  <c r="J12" i="58"/>
  <c r="H12" i="58"/>
  <c r="F12" i="58"/>
  <c r="G12" i="58" s="1"/>
  <c r="D12" i="58"/>
  <c r="J30" i="57"/>
  <c r="K30" i="57" s="1"/>
  <c r="H30" i="57"/>
  <c r="F30" i="57"/>
  <c r="G30" i="57" s="1"/>
  <c r="D30" i="57"/>
  <c r="J24" i="57"/>
  <c r="I24" i="57"/>
  <c r="H24" i="57"/>
  <c r="F24" i="57"/>
  <c r="E24" i="57"/>
  <c r="D24" i="57"/>
  <c r="I17" i="57"/>
  <c r="E17" i="57"/>
  <c r="D17" i="57"/>
  <c r="K23" i="57"/>
  <c r="K22" i="57"/>
  <c r="K21" i="57"/>
  <c r="K20" i="57"/>
  <c r="K16" i="57"/>
  <c r="K15" i="57"/>
  <c r="K14" i="57"/>
  <c r="K13" i="57"/>
  <c r="K12" i="57"/>
  <c r="G23" i="57"/>
  <c r="G22" i="57"/>
  <c r="G21" i="57"/>
  <c r="G20" i="57"/>
  <c r="G16" i="57"/>
  <c r="G15" i="57"/>
  <c r="G14" i="57"/>
  <c r="G13" i="57"/>
  <c r="G12" i="57"/>
  <c r="J12" i="57"/>
  <c r="J17" i="57" s="1"/>
  <c r="J36" i="57" s="1"/>
  <c r="K36" i="57" s="1"/>
  <c r="H12" i="57"/>
  <c r="H17" i="57" s="1"/>
  <c r="F12" i="57"/>
  <c r="F17" i="57" s="1"/>
  <c r="F36" i="57" s="1"/>
  <c r="G36" i="57" s="1"/>
  <c r="D12" i="57"/>
  <c r="G25" i="59" l="1"/>
  <c r="F25" i="59"/>
  <c r="D25" i="59"/>
  <c r="I25" i="59"/>
  <c r="H25" i="59"/>
  <c r="G24" i="57"/>
  <c r="D36" i="57"/>
  <c r="H36" i="58"/>
  <c r="J36" i="58"/>
  <c r="K36" i="58"/>
  <c r="K24" i="57"/>
  <c r="H36" i="57"/>
  <c r="K17" i="57"/>
  <c r="G17" i="57"/>
  <c r="I67" i="62"/>
  <c r="H67" i="62"/>
  <c r="I66" i="62"/>
  <c r="H66" i="62"/>
  <c r="J66" i="62" s="1"/>
  <c r="F67" i="62"/>
  <c r="E67" i="62"/>
  <c r="G67" i="62" s="1"/>
  <c r="F66" i="62"/>
  <c r="F68" i="62" s="1"/>
  <c r="E66" i="62"/>
  <c r="I47" i="62"/>
  <c r="H47" i="62"/>
  <c r="I46" i="62"/>
  <c r="H46" i="62"/>
  <c r="F47" i="62"/>
  <c r="E47" i="62"/>
  <c r="G47" i="62" s="1"/>
  <c r="F46" i="62"/>
  <c r="F48" i="62" s="1"/>
  <c r="E46" i="62"/>
  <c r="E48" i="62" s="1"/>
  <c r="G48" i="62" s="1"/>
  <c r="I27" i="62"/>
  <c r="H27" i="62"/>
  <c r="I26" i="62"/>
  <c r="H26" i="62"/>
  <c r="F27" i="62"/>
  <c r="E27" i="62"/>
  <c r="F26" i="62"/>
  <c r="E26" i="62"/>
  <c r="J65" i="62"/>
  <c r="J64" i="62"/>
  <c r="J63" i="62"/>
  <c r="J62" i="62"/>
  <c r="J61" i="62"/>
  <c r="J60" i="62"/>
  <c r="J59" i="62"/>
  <c r="J58" i="62"/>
  <c r="J57" i="62"/>
  <c r="J56" i="62"/>
  <c r="J55" i="62"/>
  <c r="J54" i="62"/>
  <c r="J53" i="62"/>
  <c r="J52" i="62"/>
  <c r="J51" i="62"/>
  <c r="J50" i="62"/>
  <c r="G65" i="62"/>
  <c r="G64" i="62"/>
  <c r="G63" i="62"/>
  <c r="G62" i="62"/>
  <c r="G61" i="62"/>
  <c r="G60" i="62"/>
  <c r="G59" i="62"/>
  <c r="G58" i="62"/>
  <c r="G57" i="62"/>
  <c r="G56" i="62"/>
  <c r="G55" i="62"/>
  <c r="G54" i="62"/>
  <c r="G53" i="62"/>
  <c r="G52" i="62"/>
  <c r="G51" i="62"/>
  <c r="G50" i="62"/>
  <c r="G45" i="62"/>
  <c r="G44" i="62"/>
  <c r="G43" i="62"/>
  <c r="G42" i="62"/>
  <c r="G41" i="62"/>
  <c r="G40" i="62"/>
  <c r="G39" i="62"/>
  <c r="G38" i="62"/>
  <c r="G37" i="62"/>
  <c r="G36" i="62"/>
  <c r="G35" i="62"/>
  <c r="G34" i="62"/>
  <c r="G33" i="62"/>
  <c r="G32" i="62"/>
  <c r="G31" i="62"/>
  <c r="G30" i="62"/>
  <c r="J45" i="62"/>
  <c r="J44" i="62"/>
  <c r="J43" i="62"/>
  <c r="J42" i="62"/>
  <c r="J41" i="62"/>
  <c r="J40" i="62"/>
  <c r="J39" i="62"/>
  <c r="J38" i="62"/>
  <c r="J37" i="62"/>
  <c r="J36" i="62"/>
  <c r="J35" i="62"/>
  <c r="J34" i="62"/>
  <c r="J33" i="62"/>
  <c r="J32" i="62"/>
  <c r="J31" i="62"/>
  <c r="J30" i="62"/>
  <c r="J25" i="62"/>
  <c r="J24" i="62"/>
  <c r="J23" i="62"/>
  <c r="J22" i="62"/>
  <c r="J21" i="62"/>
  <c r="J20" i="62"/>
  <c r="J19" i="62"/>
  <c r="J18" i="62"/>
  <c r="J17" i="62"/>
  <c r="J16" i="62"/>
  <c r="J15" i="62"/>
  <c r="J14" i="62"/>
  <c r="J13" i="62"/>
  <c r="J12" i="62"/>
  <c r="J11" i="62"/>
  <c r="J10" i="62"/>
  <c r="G11" i="62"/>
  <c r="G12" i="62"/>
  <c r="G13" i="62"/>
  <c r="G14" i="62"/>
  <c r="G15" i="62"/>
  <c r="G16" i="62"/>
  <c r="G17" i="62"/>
  <c r="G18" i="62"/>
  <c r="G19" i="62"/>
  <c r="G20" i="62"/>
  <c r="G21" i="62"/>
  <c r="G22" i="62"/>
  <c r="G23" i="62"/>
  <c r="G24" i="62"/>
  <c r="G25" i="62"/>
  <c r="G10" i="62"/>
  <c r="J26" i="62" l="1"/>
  <c r="I68" i="62"/>
  <c r="J67" i="62"/>
  <c r="I48" i="62"/>
  <c r="J47" i="62"/>
  <c r="I28" i="62"/>
  <c r="J27" i="62"/>
  <c r="F28" i="62"/>
  <c r="E68" i="62"/>
  <c r="G68" i="62" s="1"/>
  <c r="H48" i="62"/>
  <c r="H68" i="62"/>
  <c r="J68" i="62" s="1"/>
  <c r="G66" i="62"/>
  <c r="J46" i="62"/>
  <c r="G46" i="62"/>
  <c r="H28" i="62"/>
  <c r="J28" i="62" s="1"/>
  <c r="G27" i="62"/>
  <c r="E28" i="62"/>
  <c r="G28" i="62" s="1"/>
  <c r="G26" i="62"/>
  <c r="J48" i="62" l="1"/>
  <c r="C39" i="55"/>
  <c r="D39" i="55"/>
  <c r="B39" i="55"/>
  <c r="D25" i="55"/>
  <c r="C25" i="55"/>
  <c r="C27" i="55" s="1"/>
  <c r="B25" i="55"/>
  <c r="B27" i="55" s="1"/>
  <c r="D16" i="55"/>
  <c r="D18" i="55" s="1"/>
  <c r="C16" i="55"/>
  <c r="E16" i="55" s="1"/>
  <c r="N3" i="54" s="1"/>
  <c r="B16" i="55"/>
  <c r="B18" i="55" s="1"/>
  <c r="E17" i="55"/>
  <c r="E39" i="55"/>
  <c r="E38" i="55"/>
  <c r="E37" i="55"/>
  <c r="E36" i="55"/>
  <c r="E35" i="55"/>
  <c r="E34" i="55"/>
  <c r="E33" i="55"/>
  <c r="E32" i="55"/>
  <c r="E24" i="55"/>
  <c r="E23" i="55"/>
  <c r="E22" i="55"/>
  <c r="E15" i="55"/>
  <c r="E14" i="55"/>
  <c r="E13" i="55"/>
  <c r="C7" i="55"/>
  <c r="E7" i="55" s="1"/>
  <c r="D7" i="55"/>
  <c r="B7" i="55"/>
  <c r="B9" i="55" s="1"/>
  <c r="E5" i="55"/>
  <c r="E6" i="55"/>
  <c r="E4" i="55"/>
  <c r="K1" i="54"/>
  <c r="E1" i="55"/>
  <c r="J1" i="49" s="1"/>
  <c r="H13" i="61"/>
  <c r="N13" i="61" s="1"/>
  <c r="G12" i="61"/>
  <c r="G11" i="61"/>
  <c r="G10" i="61"/>
  <c r="B3" i="61"/>
  <c r="B3" i="60"/>
  <c r="B3" i="59"/>
  <c r="B3" i="58"/>
  <c r="I8" i="54"/>
  <c r="I7" i="54"/>
  <c r="I5" i="54"/>
  <c r="K5" i="54" s="1"/>
  <c r="I4" i="54"/>
  <c r="K4" i="54" s="1"/>
  <c r="M3" i="54" s="1"/>
  <c r="E8" i="54"/>
  <c r="E7" i="54"/>
  <c r="E5" i="54"/>
  <c r="E4" i="54"/>
  <c r="E25" i="55" l="1"/>
  <c r="C9" i="55"/>
  <c r="E9" i="55" s="1"/>
  <c r="C18" i="55"/>
  <c r="E18" i="55" s="1"/>
  <c r="D27" i="55"/>
  <c r="E27" i="55" s="1"/>
  <c r="J13" i="61"/>
  <c r="L13" i="61"/>
</calcChain>
</file>

<file path=xl/sharedStrings.xml><?xml version="1.0" encoding="utf-8"?>
<sst xmlns="http://schemas.openxmlformats.org/spreadsheetml/2006/main" count="639" uniqueCount="303">
  <si>
    <t xml:space="preserve">Percent of Annual Target 
(%) </t>
  </si>
  <si>
    <t>(A)</t>
  </si>
  <si>
    <t>(B)</t>
  </si>
  <si>
    <t xml:space="preserve">(C) </t>
  </si>
  <si>
    <t xml:space="preserve">(D) = (A)+(B)+(C) </t>
  </si>
  <si>
    <t>(E)</t>
  </si>
  <si>
    <t>(F)</t>
  </si>
  <si>
    <t>(G) = (E)*(F)</t>
  </si>
  <si>
    <t>(H) = (D) / (G)</t>
  </si>
  <si>
    <t>N/A</t>
  </si>
  <si>
    <t>Table 2 – Quantitative Performance Indicators</t>
  </si>
  <si>
    <t>Annual Energy Savings</t>
  </si>
  <si>
    <t>Expenditures</t>
  </si>
  <si>
    <t>Percent of Annual Target Achieved</t>
  </si>
  <si>
    <t>Annual Energy Savings (Dth)</t>
  </si>
  <si>
    <t>Lifetime Savings (Dth)</t>
  </si>
  <si>
    <t>Annual Demand Savings (Dth Peak Day)</t>
  </si>
  <si>
    <t>Table 3 – Sector-Level Participation</t>
  </si>
  <si>
    <r>
      <t>Sector</t>
    </r>
    <r>
      <rPr>
        <vertAlign val="superscript"/>
        <sz val="9"/>
        <color indexed="9"/>
        <rFont val="Calibri"/>
        <family val="2"/>
        <scheme val="minor"/>
      </rPr>
      <t>1</t>
    </r>
  </si>
  <si>
    <t>YTD Participants</t>
  </si>
  <si>
    <t>Annual Forecasted Participants</t>
  </si>
  <si>
    <t>Percent of Annual Forecast</t>
  </si>
  <si>
    <t>Residential</t>
  </si>
  <si>
    <t>Multi-Family</t>
  </si>
  <si>
    <t>C&amp;I</t>
  </si>
  <si>
    <t>Reported Totals for Utility Administered Programs</t>
  </si>
  <si>
    <t>Comfort Partners²</t>
  </si>
  <si>
    <t>Utility Total</t>
  </si>
  <si>
    <t>Table 4 – Sector-Level Expenditures</t>
  </si>
  <si>
    <r>
      <t>Expenditures</t>
    </r>
    <r>
      <rPr>
        <vertAlign val="superscript"/>
        <sz val="9"/>
        <color indexed="9"/>
        <rFont val="Calibri"/>
        <family val="2"/>
        <scheme val="minor"/>
      </rPr>
      <t>1</t>
    </r>
  </si>
  <si>
    <t>YTD Expenditures ($000)</t>
  </si>
  <si>
    <t>Annual Budget Expenditures ($000)</t>
  </si>
  <si>
    <t>Percent of Annual Budget</t>
  </si>
  <si>
    <t>Table 5 – Sector-Level Energy Savings</t>
  </si>
  <si>
    <r>
      <t>Annual Energy Savings</t>
    </r>
    <r>
      <rPr>
        <vertAlign val="superscript"/>
        <sz val="9"/>
        <color indexed="9"/>
        <rFont val="Calibri"/>
        <family val="2"/>
        <scheme val="minor"/>
      </rPr>
      <t>1</t>
    </r>
  </si>
  <si>
    <t>Quarter Retail (Dth)</t>
  </si>
  <si>
    <t>YTD Retail (Dth)</t>
  </si>
  <si>
    <t>Annual Target Retail Savings (Dth)</t>
  </si>
  <si>
    <t>Percent of Annual Target</t>
  </si>
  <si>
    <t>Table 6 – Annual Costs and Budget Variances by Category</t>
  </si>
  <si>
    <t>Total Utility EE/PDR</t>
  </si>
  <si>
    <t>Quarter Reported ($000)</t>
  </si>
  <si>
    <t>YTD Reported ($000)</t>
  </si>
  <si>
    <t>Full Year Budget ($000)</t>
  </si>
  <si>
    <t>Percent of Annual Budget Spent</t>
  </si>
  <si>
    <t>Capital Costs</t>
  </si>
  <si>
    <t>Utility Administration</t>
  </si>
  <si>
    <t>Marketing</t>
  </si>
  <si>
    <t>Outside Services</t>
  </si>
  <si>
    <t>Rebates</t>
  </si>
  <si>
    <t>No- or Low-Interest Loans</t>
  </si>
  <si>
    <t>Inspections &amp; Quality Control</t>
  </si>
  <si>
    <t>Utility EE/PDR Total</t>
  </si>
  <si>
    <t>Table 7 – Equity Performance</t>
  </si>
  <si>
    <t>Territory-Level Benchmarks</t>
  </si>
  <si>
    <t>Non-Overburdened</t>
  </si>
  <si>
    <t>%OBC²</t>
  </si>
  <si>
    <t>Programs</t>
  </si>
  <si>
    <t>Sub Program or Offering</t>
  </si>
  <si>
    <t>Types of Sub Program Offering</t>
  </si>
  <si>
    <t>Participation</t>
  </si>
  <si>
    <t>Residential - Efficient Products</t>
  </si>
  <si>
    <t>HVAC</t>
  </si>
  <si>
    <t>Core</t>
  </si>
  <si>
    <t>Appliance Rebates</t>
  </si>
  <si>
    <t>Online Marketplace</t>
  </si>
  <si>
    <t>Energy Efficient Kits</t>
  </si>
  <si>
    <t>Residential - Existing Homes</t>
  </si>
  <si>
    <t>Home Performance with Energy Star</t>
  </si>
  <si>
    <t>Quick Home Energy Check-Up</t>
  </si>
  <si>
    <t>Additional</t>
  </si>
  <si>
    <t>Moderate Income Weatherization</t>
  </si>
  <si>
    <t>Behavioral</t>
  </si>
  <si>
    <t>C&amp;I Direct Install</t>
  </si>
  <si>
    <t>Direct Install</t>
  </si>
  <si>
    <t>Energy Solutions for Business</t>
  </si>
  <si>
    <t>Prescriptive/Custom</t>
  </si>
  <si>
    <t>Energy Management</t>
  </si>
  <si>
    <t>Engineered Solutions</t>
  </si>
  <si>
    <t>Multi-Family Home Performance with Energy Star</t>
  </si>
  <si>
    <t>Multi-Family Direct Install</t>
  </si>
  <si>
    <t>Multi-Family Prescriptive / Custom</t>
  </si>
  <si>
    <t>Multi-Family Engineered Solutions</t>
  </si>
  <si>
    <t>Total Core Participation</t>
  </si>
  <si>
    <t>Total Additional Participation</t>
  </si>
  <si>
    <t>Total Participation</t>
  </si>
  <si>
    <t>Annual Energy Savings (DTh)</t>
  </si>
  <si>
    <t>Total Core Annual Energy Savings</t>
  </si>
  <si>
    <t>Total Additional Annual Energy Savings</t>
  </si>
  <si>
    <t>Total Annual Energy Savings</t>
  </si>
  <si>
    <t>Lifetime Energy Savings (DTh)</t>
  </si>
  <si>
    <t>Total Core Lifetime Energy Savings</t>
  </si>
  <si>
    <t>Total Additional Lifetime Energy Savings</t>
  </si>
  <si>
    <t>Total Lifetime Energy Savings</t>
  </si>
  <si>
    <t>Existing Homes</t>
  </si>
  <si>
    <t xml:space="preserve">In Word document only </t>
  </si>
  <si>
    <t xml:space="preserve"> </t>
  </si>
  <si>
    <t>Actual Expenditures</t>
  </si>
  <si>
    <t>Ex Ante Energy Savings</t>
  </si>
  <si>
    <t>A</t>
  </si>
  <si>
    <t>B</t>
  </si>
  <si>
    <t>C</t>
  </si>
  <si>
    <t>D=C/B</t>
  </si>
  <si>
    <t>E</t>
  </si>
  <si>
    <t>F</t>
  </si>
  <si>
    <t>G</t>
  </si>
  <si>
    <t>H=G/F</t>
  </si>
  <si>
    <t>I</t>
  </si>
  <si>
    <t>J</t>
  </si>
  <si>
    <t>K</t>
  </si>
  <si>
    <t>L=K/J</t>
  </si>
  <si>
    <t>M</t>
  </si>
  <si>
    <t>N</t>
  </si>
  <si>
    <t>O</t>
  </si>
  <si>
    <t>P</t>
  </si>
  <si>
    <t>Quarter</t>
  </si>
  <si>
    <t>Annual Forecasted Participation Number</t>
  </si>
  <si>
    <t>YTD Reported Participation Number</t>
  </si>
  <si>
    <t>YTD % of Annual Participants</t>
  </si>
  <si>
    <t>Quarter ($000)</t>
  </si>
  <si>
    <t>Annual Forecasted Program Costs ($000)²</t>
  </si>
  <si>
    <t>YTD Reported Program Costs ($000)</t>
  </si>
  <si>
    <t>YTD % of Annual Budget</t>
  </si>
  <si>
    <t>Quarter Annual Retail Energy Savings (DTh)</t>
  </si>
  <si>
    <t>Annual Forecasted Retail Energy Savings (DTh)</t>
  </si>
  <si>
    <t>YTD Reported Retail Energy Savings (DTh)</t>
  </si>
  <si>
    <t>YTD % of Annual Energy Savings</t>
  </si>
  <si>
    <t>YTD Reported Wholesale Energy Savings (DTh)</t>
  </si>
  <si>
    <t>Residential Programs</t>
  </si>
  <si>
    <t>Sub Program or Category¹</t>
  </si>
  <si>
    <t>Efficient Products*</t>
  </si>
  <si>
    <t>Marketplace Efficient Products</t>
  </si>
  <si>
    <t>EE Giveaway Kits</t>
  </si>
  <si>
    <t>Subtotal Efficient Products</t>
  </si>
  <si>
    <t>Home Performance with Energy Star*</t>
  </si>
  <si>
    <t>Total Residential</t>
  </si>
  <si>
    <t>Business Programs</t>
  </si>
  <si>
    <t>Sub-Program</t>
  </si>
  <si>
    <t>Direct Install*</t>
  </si>
  <si>
    <t>Prescriptive/Custom*³</t>
  </si>
  <si>
    <t>Total Business</t>
  </si>
  <si>
    <t>Multi-Family*</t>
  </si>
  <si>
    <t>HPwES</t>
  </si>
  <si>
    <t>Prescriptive/Custom*</t>
  </si>
  <si>
    <t>Other Programs</t>
  </si>
  <si>
    <t>Home Optimization &amp; Peak Demand Reduction</t>
  </si>
  <si>
    <t>Total Other</t>
  </si>
  <si>
    <t>Supportive Costs Outside Portfolio</t>
  </si>
  <si>
    <t>Portfolio Total</t>
  </si>
  <si>
    <r>
      <rPr>
        <vertAlign val="superscript"/>
        <sz val="11"/>
        <color theme="1"/>
        <rFont val="Calibri"/>
        <family val="2"/>
        <scheme val="minor"/>
      </rPr>
      <t>1</t>
    </r>
    <r>
      <rPr>
        <sz val="11"/>
        <color theme="1"/>
        <rFont val="Calibri"/>
        <family val="2"/>
        <scheme val="minor"/>
      </rPr>
      <t xml:space="preserve"> Subprograms provide relevant forecasts as included in the Company's approved EE/PDR Plans. Program delivery elements are generally listed as categories for informational purposes only.  </t>
    </r>
  </si>
  <si>
    <r>
      <rPr>
        <vertAlign val="superscript"/>
        <sz val="11"/>
        <rFont val="Calibri"/>
        <family val="2"/>
        <scheme val="minor"/>
      </rPr>
      <t>2</t>
    </r>
    <r>
      <rPr>
        <sz val="11"/>
        <rFont val="Calibri"/>
        <family val="2"/>
        <scheme val="minor"/>
      </rPr>
      <t xml:space="preserve"> Annual Forecasted Program Costs reflect values anticipated in Board-approved Utility EE/PDR filings and may incorporate budget adjustments as provided for in the June 10, 2020 Board Order.</t>
    </r>
  </si>
  <si>
    <t>addressed by the EM&amp;V Working Group within this Triennial.  No Peak Demand Savings for natural gas measures will be reported until an agreed upon methodology has been determined.</t>
  </si>
  <si>
    <t>* Denotes a core EE program. Home Performance with Energy Star only includes non-LMI; the comparable program for LMI participants is Comfort Partners, which is jointly administered by the State and Utilities.</t>
  </si>
  <si>
    <t>Energy Efficiency and PDR Savings Summary</t>
  </si>
  <si>
    <t>Incentive Expenditures (Customer Rebates and Low/no-cost financing)</t>
  </si>
  <si>
    <t>D</t>
  </si>
  <si>
    <t>Reported Participation Number YTD</t>
  </si>
  <si>
    <t>Reported Incentive Costs YTD ($000)</t>
  </si>
  <si>
    <t>Reported Retail Energy Savings YTD (DTh)</t>
  </si>
  <si>
    <t>Sub Program</t>
  </si>
  <si>
    <t>LMI</t>
  </si>
  <si>
    <t>Non-LMI or Unverified</t>
  </si>
  <si>
    <t>Efficient Products</t>
  </si>
  <si>
    <t>Efficient Products Kits</t>
  </si>
  <si>
    <r>
      <t>Home Performance with Energy Star</t>
    </r>
    <r>
      <rPr>
        <vertAlign val="superscript"/>
        <sz val="11"/>
        <rFont val="Calibri"/>
        <family val="2"/>
        <scheme val="minor"/>
      </rPr>
      <t>1</t>
    </r>
    <r>
      <rPr>
        <sz val="11"/>
        <color theme="1"/>
        <rFont val="Calibri"/>
        <family val="2"/>
        <scheme val="minor"/>
      </rPr>
      <t xml:space="preserve"> </t>
    </r>
  </si>
  <si>
    <t>Direct Installation/MF QHEC</t>
  </si>
  <si>
    <t>Total Multifamily</t>
  </si>
  <si>
    <t>¹ Income-qualified customers are directed to participate through the Comfort Partners or Moderate Income Weatherization programs.</t>
  </si>
  <si>
    <t>Small Commercial</t>
  </si>
  <si>
    <t>Large Commercial</t>
  </si>
  <si>
    <t>Energy Efficiency Compliance Baselines and Benchmarks (therms)</t>
  </si>
  <si>
    <t>Gas Utility</t>
  </si>
  <si>
    <t>Plan Year</t>
  </si>
  <si>
    <t>Sales Period</t>
  </si>
  <si>
    <t>Adjustments</t>
  </si>
  <si>
    <t>Adjusted Retail Sales</t>
  </si>
  <si>
    <t>Compliance Baseline</t>
  </si>
  <si>
    <t>Overall Annual Energy Reduction Target (%)</t>
  </si>
  <si>
    <t>Overall Annual Energy Reduction Target (therms)</t>
  </si>
  <si>
    <t>State-Administered Annual Energy Reduction Target (%)</t>
  </si>
  <si>
    <t>State-Administered Annual Energy Reduction Target (therms)</t>
  </si>
  <si>
    <t>Utility-Administered Annual Energy Reduction Target (%)</t>
  </si>
  <si>
    <t>Utility-Administered Annual Energy Reduction Target (therms)</t>
  </si>
  <si>
    <t>(C) = (A)-(B)</t>
  </si>
  <si>
    <t xml:space="preserve">(D) = Average (C) </t>
  </si>
  <si>
    <t>(F) = (E) * (D)</t>
  </si>
  <si>
    <t>(G)</t>
  </si>
  <si>
    <t>(H) = (G) * (D)</t>
  </si>
  <si>
    <t>(I)</t>
  </si>
  <si>
    <t>(J) = (I) * (D)</t>
  </si>
  <si>
    <t>Elizabethtown Gas</t>
  </si>
  <si>
    <t>7/1/18 - 6/30/19</t>
  </si>
  <si>
    <t>7/1/19 - 6/30/20</t>
  </si>
  <si>
    <t>7/1/20 - 6/30/21</t>
  </si>
  <si>
    <t>Notes:</t>
  </si>
  <si>
    <t>(A) Includes sales as reported on FERC Form-2, as adjusted for the given sales period (planning year)</t>
  </si>
  <si>
    <t>(B) Includes adjustments to remove Electric Generation and Cogeneration.  Negative values in year 2021 reflect billing adjustments.</t>
  </si>
  <si>
    <t>Program</t>
  </si>
  <si>
    <t>Sector</t>
  </si>
  <si>
    <t>ETG</t>
  </si>
  <si>
    <t>Commercial</t>
  </si>
  <si>
    <t xml:space="preserve">Pilot Program </t>
  </si>
  <si>
    <t>Program Manager</t>
  </si>
  <si>
    <t>ACE</t>
  </si>
  <si>
    <t>JCPL</t>
  </si>
  <si>
    <t>NJNG</t>
  </si>
  <si>
    <t>PSEG</t>
  </si>
  <si>
    <t>RECO</t>
  </si>
  <si>
    <t>SJG</t>
  </si>
  <si>
    <t>Reporting Quarter &amp; Year</t>
  </si>
  <si>
    <t>FY22-Q1</t>
  </si>
  <si>
    <t>FY22-Q2</t>
  </si>
  <si>
    <t>FY22-Q3</t>
  </si>
  <si>
    <t>FY22-Q4</t>
  </si>
  <si>
    <t>FY23-Q1</t>
  </si>
  <si>
    <t>FY23-Q2</t>
  </si>
  <si>
    <t>FY23-Q3</t>
  </si>
  <si>
    <t>FY23-Q4</t>
  </si>
  <si>
    <t>FY24-Q1</t>
  </si>
  <si>
    <t>FY24-Q2</t>
  </si>
  <si>
    <t>FY24-Q3</t>
  </si>
  <si>
    <t>FY24-Q4</t>
  </si>
  <si>
    <r>
      <rPr>
        <vertAlign val="superscript"/>
        <sz val="11"/>
        <color theme="1"/>
        <rFont val="Calibri"/>
        <family val="2"/>
        <scheme val="minor"/>
      </rPr>
      <t>1</t>
    </r>
    <r>
      <rPr>
        <sz val="11"/>
        <color theme="1"/>
        <rFont val="Calibri"/>
        <family val="2"/>
        <scheme val="minor"/>
      </rPr>
      <t xml:space="preserve"> Across all programs, participation/expenditures/savings are classified as either in an Environmental Justice Overburdened Community census block or not based on the program participant’s address. Overburdened Community census blocks were developed and defined by the NJ Department of Environmental Protection (www.nj.gov/dep/ej/communities.html).  The Overburdened Community (OBC) census blocks are defined with three criteria:  at least 35% of households qualify as low-income, at least 40% of residents identify as minority, and at least 40% of households have limited English proficiency.  If any of the three criteria is satisfied, the census block is defined as OBC.  Staff directed to only include OBC census blocks where at least 35% of households qualify as low-income.  For example, a census block that only satisfies the limited English proficiency criteria is not included.</t>
    </r>
  </si>
  <si>
    <r>
      <rPr>
        <vertAlign val="superscript"/>
        <sz val="11"/>
        <color theme="1"/>
        <rFont val="Calibri"/>
        <family val="2"/>
        <scheme val="minor"/>
      </rPr>
      <t>2</t>
    </r>
    <r>
      <rPr>
        <sz val="11"/>
        <color theme="1"/>
        <rFont val="Calibri"/>
        <family val="2"/>
        <scheme val="minor"/>
      </rPr>
      <t xml:space="preserve"> The %OBC column shows the ratio of the overburdened metric over the total of overburdened plus non-overburdened. Comparing the territory-level benchmark %OBC (upper table) versus the program %OBC (lower table) shows how equitable the distribution of the program is between the overburdened and non-overburdened populations. If the program %OBC is greater than the benchmark %OBC, then the overburdened population is better represented in the program relative to the percentage of overburdened households or business in the utility territory.</t>
    </r>
  </si>
  <si>
    <r>
      <rPr>
        <vertAlign val="superscript"/>
        <sz val="11"/>
        <color theme="1"/>
        <rFont val="Calibri"/>
        <family val="2"/>
        <scheme val="minor"/>
      </rPr>
      <t>3</t>
    </r>
    <r>
      <rPr>
        <sz val="11"/>
        <color theme="1"/>
        <rFont val="Calibri"/>
        <family val="2"/>
        <scheme val="minor"/>
      </rPr>
      <t xml:space="preserve"> Estimation of accounts with overburdened designation determined to be active immediately preceding the current Plan Year. </t>
    </r>
  </si>
  <si>
    <r>
      <rPr>
        <vertAlign val="superscript"/>
        <sz val="11"/>
        <color theme="1"/>
        <rFont val="Calibri"/>
        <family val="2"/>
        <scheme val="minor"/>
      </rPr>
      <t>4</t>
    </r>
    <r>
      <rPr>
        <sz val="11"/>
        <color theme="1"/>
        <rFont val="Calibri"/>
        <family val="2"/>
        <scheme val="minor"/>
      </rPr>
      <t xml:space="preserve"> Estimation of usage with overburdened designation for the 12-month period immediately preceding the current Plan Year.</t>
    </r>
  </si>
  <si>
    <t>Period Covered</t>
  </si>
  <si>
    <t>YTD</t>
  </si>
  <si>
    <t>Year to Date</t>
  </si>
  <si>
    <t xml:space="preserve">Utility-Administered Quarter Retail Savings </t>
  </si>
  <si>
    <t>Comfort Partners Quarter Retail Savings</t>
  </si>
  <si>
    <t>Other Programs Quarter Retail Savings</t>
  </si>
  <si>
    <t>Total Portfolio Quarter Retail Savings</t>
  </si>
  <si>
    <t>Utility-Administered YTD Retail Savings</t>
  </si>
  <si>
    <t>Comfort Partners YTD Retail Savings</t>
  </si>
  <si>
    <t xml:space="preserve">Other Programs YTD Retail Savings </t>
  </si>
  <si>
    <t>Total Portfolio YTD Retail Savings</t>
  </si>
  <si>
    <t>Table 1 - Natural Gas</t>
  </si>
  <si>
    <r>
      <t xml:space="preserve">Utility-Administered Retail Savings
(DTh) </t>
    </r>
    <r>
      <rPr>
        <vertAlign val="superscript"/>
        <sz val="9"/>
        <color rgb="FFFFFFFF"/>
        <rFont val="Calibri"/>
        <family val="2"/>
        <scheme val="minor"/>
      </rPr>
      <t>1,2</t>
    </r>
  </si>
  <si>
    <r>
      <t xml:space="preserve">Comfort Partners Retail Savings (DTh) </t>
    </r>
    <r>
      <rPr>
        <vertAlign val="superscript"/>
        <sz val="9"/>
        <color rgb="FFFFFFFF"/>
        <rFont val="Calibri"/>
        <family val="2"/>
        <scheme val="minor"/>
      </rPr>
      <t>1,2</t>
    </r>
  </si>
  <si>
    <r>
      <t xml:space="preserve">Other Programs Retail Savings (DTh) </t>
    </r>
    <r>
      <rPr>
        <vertAlign val="superscript"/>
        <sz val="9"/>
        <color rgb="FFFFFFFF"/>
        <rFont val="Calibri"/>
        <family val="2"/>
        <scheme val="minor"/>
      </rPr>
      <t>3</t>
    </r>
  </si>
  <si>
    <r>
      <t xml:space="preserve">Total Portfolio Retail Savings (DTh) </t>
    </r>
    <r>
      <rPr>
        <vertAlign val="superscript"/>
        <sz val="9"/>
        <color rgb="FFFFFFFF"/>
        <rFont val="Calibri"/>
        <family val="2"/>
        <scheme val="minor"/>
      </rPr>
      <t>1,2</t>
    </r>
  </si>
  <si>
    <r>
      <t xml:space="preserve">Compliance Baseline (DTh) </t>
    </r>
    <r>
      <rPr>
        <vertAlign val="superscript"/>
        <sz val="9"/>
        <color rgb="FFFFFFFF"/>
        <rFont val="Calibri"/>
        <family val="2"/>
        <scheme val="minor"/>
      </rPr>
      <t>4</t>
    </r>
  </si>
  <si>
    <t>Annual Target
 (%)</t>
  </si>
  <si>
    <t>Annual Target 
(DTh)</t>
  </si>
  <si>
    <t xml:space="preserve">1  Calculated savings at the retail (customer meter) level. Savings are estimated from participation counts and TRM calculations, where applicable. </t>
  </si>
  <si>
    <t xml:space="preserve">2  Encompasses all ex-ante savings for the Plan Year, including prior period adjustments. </t>
  </si>
  <si>
    <t>3  Other Programs include Company-specific programs that are not part of the Clean Energy Act energy efficiency program and Comfort Partners, such as legacy programs and pilots.</t>
  </si>
  <si>
    <t xml:space="preserve">4  Calculated as average annual gas usage in the prior three plan years (i.e., July – June) per N.J.S.A. 48:3-87.9(a).  Details are provided in Appendix E. </t>
  </si>
  <si>
    <t>Percent of Annual Target Achieved (Utility Administered Programs)</t>
  </si>
  <si>
    <t>Natural Gas</t>
  </si>
  <si>
    <r>
      <t>Annual Target</t>
    </r>
    <r>
      <rPr>
        <vertAlign val="superscript"/>
        <sz val="11"/>
        <color theme="0"/>
        <rFont val="Calibri"/>
        <family val="2"/>
        <scheme val="minor"/>
      </rPr>
      <t>1</t>
    </r>
  </si>
  <si>
    <r>
      <t xml:space="preserve">Low/Moderate-Income Lifetime Savings (Dth) </t>
    </r>
    <r>
      <rPr>
        <vertAlign val="superscript"/>
        <sz val="11"/>
        <color theme="1"/>
        <rFont val="Calibri"/>
        <family val="2"/>
        <scheme val="minor"/>
      </rPr>
      <t>2</t>
    </r>
  </si>
  <si>
    <r>
      <t>Small Commercial Lifetime Savings (Dth)</t>
    </r>
    <r>
      <rPr>
        <vertAlign val="superscript"/>
        <sz val="11"/>
        <color theme="1"/>
        <rFont val="Calibri"/>
        <family val="2"/>
        <scheme val="minor"/>
      </rPr>
      <t xml:space="preserve"> 3</t>
    </r>
  </si>
  <si>
    <r>
      <rPr>
        <vertAlign val="superscript"/>
        <sz val="12"/>
        <color theme="1"/>
        <rFont val="Calibri"/>
        <family val="2"/>
        <scheme val="minor"/>
      </rPr>
      <t>1</t>
    </r>
    <r>
      <rPr>
        <vertAlign val="superscript"/>
        <sz val="11"/>
        <color theme="1"/>
        <rFont val="Calibri"/>
        <family val="2"/>
        <scheme val="minor"/>
      </rPr>
      <t xml:space="preserve"> </t>
    </r>
    <r>
      <rPr>
        <sz val="11"/>
        <color theme="1"/>
        <rFont val="Calibri"/>
        <family val="2"/>
        <scheme val="minor"/>
      </rPr>
      <t>Annual targets reflect estimated impacts as filed in the Company’s EE filing</t>
    </r>
  </si>
  <si>
    <r>
      <rPr>
        <vertAlign val="superscript"/>
        <sz val="12"/>
        <color theme="1"/>
        <rFont val="Calibri"/>
        <family val="2"/>
        <scheme val="minor"/>
      </rPr>
      <t>2</t>
    </r>
    <r>
      <rPr>
        <sz val="11"/>
        <color theme="1"/>
        <rFont val="Calibri"/>
        <family val="2"/>
        <scheme val="minor"/>
      </rPr>
      <t xml:space="preserve"> Low/Moderate-Income lifetime savings are provided separately for Comfort Partners and any income-qualified Residential or Multi-Family program.</t>
    </r>
  </si>
  <si>
    <r>
      <rPr>
        <vertAlign val="superscript"/>
        <sz val="12"/>
        <color theme="1"/>
        <rFont val="Calibri"/>
        <family val="2"/>
        <scheme val="minor"/>
      </rPr>
      <t>3</t>
    </r>
    <r>
      <rPr>
        <sz val="11"/>
        <color theme="1"/>
        <rFont val="Calibri"/>
        <family val="2"/>
        <scheme val="minor"/>
      </rPr>
      <t xml:space="preserve"> Small Commercial lifetime savings are Direct Install program savings and those from C&amp;I small business customers (&lt;200 kW peak demand) in other programs.</t>
    </r>
  </si>
  <si>
    <t>Current Quarter Participants</t>
  </si>
  <si>
    <t xml:space="preserve">Multi-Family </t>
  </si>
  <si>
    <t xml:space="preserve">C&amp;I </t>
  </si>
  <si>
    <t>Current Quarter Expenditures ($000)</t>
  </si>
  <si>
    <t>Evaluation, Measurement &amp; Verification ("EM&amp;V")</t>
  </si>
  <si>
    <t>Elizabethtown Gas Quarterly Report - Appendix B</t>
  </si>
  <si>
    <r>
      <rPr>
        <vertAlign val="superscript"/>
        <sz val="11"/>
        <rFont val="Calibri"/>
        <family val="2"/>
        <scheme val="minor"/>
      </rPr>
      <t>3</t>
    </r>
    <r>
      <rPr>
        <sz val="11"/>
        <rFont val="Calibri"/>
        <family val="2"/>
        <scheme val="minor"/>
      </rPr>
      <t xml:space="preserve"> Prescriptive/Custom Participation Number is reported on a Measure level.</t>
    </r>
  </si>
  <si>
    <r>
      <t>YTD Peak Demand Savings (DT)</t>
    </r>
    <r>
      <rPr>
        <vertAlign val="superscript"/>
        <sz val="9"/>
        <color rgb="FFFFFFFF"/>
        <rFont val="Calibri"/>
        <family val="2"/>
        <scheme val="minor"/>
      </rPr>
      <t>3</t>
    </r>
  </si>
  <si>
    <r>
      <t>Quarter Lifetime Retail Savings (DT)</t>
    </r>
    <r>
      <rPr>
        <vertAlign val="superscript"/>
        <sz val="9"/>
        <color rgb="FFFFFFFF"/>
        <rFont val="Calibri"/>
        <family val="2"/>
        <scheme val="minor"/>
      </rPr>
      <t>4</t>
    </r>
  </si>
  <si>
    <r>
      <t>YTD Lifetime Retail Savings (DT)</t>
    </r>
    <r>
      <rPr>
        <vertAlign val="superscript"/>
        <sz val="9"/>
        <color rgb="FFFFFFFF"/>
        <rFont val="Calibri"/>
        <family val="2"/>
        <scheme val="minor"/>
      </rPr>
      <t>4</t>
    </r>
  </si>
  <si>
    <r>
      <t>Prescriptive/Custom*</t>
    </r>
    <r>
      <rPr>
        <vertAlign val="superscript"/>
        <sz val="11"/>
        <color theme="1"/>
        <rFont val="Calibri"/>
        <family val="2"/>
        <scheme val="minor"/>
      </rPr>
      <t>2</t>
    </r>
  </si>
  <si>
    <r>
      <rPr>
        <vertAlign val="superscript"/>
        <sz val="11"/>
        <rFont val="Calibri"/>
        <family val="2"/>
        <scheme val="minor"/>
      </rPr>
      <t>2</t>
    </r>
    <r>
      <rPr>
        <sz val="11"/>
        <rFont val="Calibri"/>
        <family val="2"/>
        <scheme val="minor"/>
      </rPr>
      <t xml:space="preserve"> Prescriptive/Custom Participation Number is reported on a Measure level</t>
    </r>
  </si>
  <si>
    <r>
      <rPr>
        <vertAlign val="superscript"/>
        <sz val="11"/>
        <rFont val="Calibri"/>
        <family val="2"/>
        <scheme val="minor"/>
      </rPr>
      <t>3</t>
    </r>
    <r>
      <rPr>
        <sz val="11"/>
        <rFont val="Calibri"/>
        <family val="2"/>
        <scheme val="minor"/>
      </rPr>
      <t xml:space="preserve"> On-going discussions within the Evaluation, Measurement and Verification (EM&amp;V) Working Group have noted that there is no clearly defined protocol for calculating Peak Demand Savings for natural gas measures.  It is anticipated that this issue will be </t>
    </r>
  </si>
  <si>
    <r>
      <rPr>
        <vertAlign val="superscript"/>
        <sz val="11"/>
        <color theme="1"/>
        <rFont val="Calibri"/>
        <family val="2"/>
      </rPr>
      <t>4</t>
    </r>
    <r>
      <rPr>
        <sz val="11"/>
        <color theme="1"/>
        <rFont val="Calibri"/>
        <family val="2"/>
      </rPr>
      <t xml:space="preserve"> Quarter Lifetime Retail Savings and YTD Lifetime Retail Savings for Behavioral is calculated based on a 2.1 year Measure Life</t>
    </r>
  </si>
  <si>
    <t>Elizabethtown Gas Quarterly Report - Appendix C</t>
  </si>
  <si>
    <t>Elizabethtown Gas Quarterly Report - Appendix D</t>
  </si>
  <si>
    <t xml:space="preserve">Appendix E Annual Report Baseline Calculation </t>
  </si>
  <si>
    <t>Sales</t>
  </si>
  <si>
    <t>(therms)</t>
  </si>
  <si>
    <t>7/1/21 - 6/30/22</t>
  </si>
  <si>
    <r>
      <t>Overburdened</t>
    </r>
    <r>
      <rPr>
        <b/>
        <vertAlign val="superscript"/>
        <sz val="11"/>
        <color theme="0"/>
        <rFont val="Calibri"/>
        <family val="2"/>
        <scheme val="minor"/>
      </rPr>
      <t>1</t>
    </r>
  </si>
  <si>
    <r>
      <t>%OBC</t>
    </r>
    <r>
      <rPr>
        <b/>
        <vertAlign val="superscript"/>
        <sz val="11"/>
        <color theme="0"/>
        <rFont val="Calibri"/>
        <family val="2"/>
        <scheme val="minor"/>
      </rPr>
      <t>2</t>
    </r>
  </si>
  <si>
    <t># of Household Accounts</t>
  </si>
  <si>
    <t># of Business Accounts</t>
  </si>
  <si>
    <t>Total Annual Energy (DTh)</t>
  </si>
  <si>
    <t>Quarter Overburdened¹</t>
  </si>
  <si>
    <t>Quarter Non-Overburdened</t>
  </si>
  <si>
    <t>YTD Overburdened</t>
  </si>
  <si>
    <t>YTD Non-Overburdened</t>
  </si>
  <si>
    <t>Reporting Period</t>
  </si>
  <si>
    <t>Program/Utility Information</t>
  </si>
  <si>
    <t>Participants</t>
  </si>
  <si>
    <r>
      <t xml:space="preserve">Budget &amp; Expenses </t>
    </r>
    <r>
      <rPr>
        <b/>
        <sz val="11"/>
        <color theme="1"/>
        <rFont val="Calibri"/>
        <family val="2"/>
        <scheme val="minor"/>
      </rPr>
      <t>($000)</t>
    </r>
  </si>
  <si>
    <t>Energy Savings</t>
  </si>
  <si>
    <t>Utility</t>
  </si>
  <si>
    <t>Annual Budget</t>
  </si>
  <si>
    <t>Reported Incentive Costs YTD</t>
  </si>
  <si>
    <t>YTD Reported Program Costs</t>
  </si>
  <si>
    <t>YTD Annual Electric Savings
(MWh)</t>
  </si>
  <si>
    <t>YTD Lifetime Electric Savings
(MWh)</t>
  </si>
  <si>
    <t>YTD Peak Demand Electric Savings
(MW)</t>
  </si>
  <si>
    <t>YTD Annual Gas Savings
(Dtherm)</t>
  </si>
  <si>
    <t>YTD Lifetime Gas Savings
(Dtherm)</t>
  </si>
  <si>
    <t>Comfort Partners</t>
  </si>
  <si>
    <t>For Period Ending PY23Q3</t>
  </si>
  <si>
    <t>Subtotal Multi-Family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</si>
</sst>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 #,##0_);_(* \(#,##0\);_(* &quot;-&quot;??_);_(@_)"/>
    <numFmt numFmtId="165" formatCode="&quot;$&quot;#,##0"/>
    <numFmt numFmtId="166" formatCode="&quot;$&quot;#,##0.00"/>
    <numFmt numFmtId="167" formatCode="0.0"/>
  </numFmts>
  <fonts count="43">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vertAlign val="superscript"/>
      <sz val="11"/>
      <color theme="1"/>
      <name val="Calibri"/>
      <family val="2"/>
      <scheme val="minor"/>
    </font>
    <font>
      <sz val="10"/>
      <color rgb="FF000000"/>
      <name val="Calibri"/>
      <family val="2"/>
    </font>
    <font>
      <sz val="11"/>
      <name val="Calibri"/>
      <family val="2"/>
    </font>
    <font>
      <sz val="11"/>
      <color rgb="FF000000"/>
      <name val="Calibri"/>
      <family val="2"/>
    </font>
    <font>
      <b/>
      <sz val="11"/>
      <color rgb="FF000000"/>
      <name val="Calibri"/>
      <family val="2"/>
    </font>
    <font>
      <b/>
      <sz val="12"/>
      <color theme="1"/>
      <name val="Calibri"/>
      <family val="2"/>
      <scheme val="minor"/>
    </font>
    <font>
      <sz val="11"/>
      <name val="Arial Black"/>
      <family val="2"/>
    </font>
    <font>
      <sz val="12"/>
      <name val="Times New Roman"/>
      <family val="1"/>
    </font>
    <font>
      <b/>
      <sz val="12"/>
      <name val="Times New Roman"/>
      <family val="1"/>
    </font>
    <font>
      <b/>
      <sz val="12"/>
      <color rgb="FF000000"/>
      <name val="Times New Roman"/>
      <family val="1"/>
    </font>
    <font>
      <sz val="12"/>
      <color rgb="FF000000"/>
      <name val="Times New Roman"/>
      <family val="1"/>
    </font>
    <font>
      <vertAlign val="superscript"/>
      <sz val="9"/>
      <color indexed="9"/>
      <name val="Calibri"/>
      <family val="2"/>
      <scheme val="minor"/>
    </font>
    <font>
      <b/>
      <sz val="10"/>
      <name val="Arial"/>
      <family val="2"/>
    </font>
    <font>
      <sz val="11"/>
      <color theme="0"/>
      <name val="Calibri"/>
      <family val="2"/>
      <scheme val="minor"/>
    </font>
    <font>
      <b/>
      <sz val="11"/>
      <name val="Calibri "/>
    </font>
    <font>
      <sz val="11"/>
      <color theme="1"/>
      <name val="Arial"/>
      <family val="2"/>
    </font>
    <font>
      <b/>
      <sz val="11"/>
      <color theme="0"/>
      <name val="Calibri"/>
      <family val="2"/>
      <scheme val="minor"/>
    </font>
    <font>
      <sz val="11"/>
      <color theme="1"/>
      <name val="Calibri"/>
      <family val="2"/>
    </font>
    <font>
      <b/>
      <sz val="12"/>
      <name val="Calibri"/>
      <family val="2"/>
      <scheme val="minor"/>
    </font>
    <font>
      <b/>
      <sz val="11"/>
      <name val="Calibri"/>
      <family val="2"/>
      <scheme val="minor"/>
    </font>
    <font>
      <b/>
      <vertAlign val="superscript"/>
      <sz val="11"/>
      <color theme="0"/>
      <name val="Calibri"/>
      <family val="2"/>
      <scheme val="minor"/>
    </font>
    <font>
      <b/>
      <sz val="11"/>
      <color indexed="9"/>
      <name val="Calibri"/>
      <family val="2"/>
      <scheme val="minor"/>
    </font>
    <font>
      <sz val="10"/>
      <color rgb="FFFFFFFF"/>
      <name val="Calibri"/>
      <family val="2"/>
    </font>
    <font>
      <sz val="12"/>
      <color theme="1"/>
      <name val="Calibri"/>
      <family val="2"/>
      <scheme val="minor"/>
    </font>
    <font>
      <sz val="10"/>
      <color rgb="FF000000"/>
      <name val="Arial"/>
      <family val="2"/>
    </font>
    <font>
      <b/>
      <sz val="12"/>
      <color theme="0"/>
      <name val="Calibri"/>
      <family val="2"/>
      <scheme val="minor"/>
    </font>
    <font>
      <vertAlign val="superscript"/>
      <sz val="11"/>
      <color theme="0"/>
      <name val="Calibri"/>
      <family val="2"/>
      <scheme val="minor"/>
    </font>
    <font>
      <vertAlign val="superscript"/>
      <sz val="12"/>
      <color theme="1"/>
      <name val="Calibri"/>
      <family val="2"/>
      <scheme val="minor"/>
    </font>
    <font>
      <vertAlign val="superscript"/>
      <sz val="11"/>
      <color theme="1"/>
      <name val="Calibri"/>
      <family val="2"/>
    </font>
    <font>
      <b/>
      <sz val="12"/>
      <color rgb="FFFFFFFF"/>
      <name val="Times New Roman"/>
      <family val="1"/>
    </font>
    <font>
      <b/>
      <sz val="11"/>
      <color rgb="FFFF0000"/>
      <name val="Calibri"/>
      <family val="2"/>
      <scheme val="minor"/>
    </font>
  </fonts>
  <fills count="32">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BFBFBF"/>
        <bgColor rgb="FF000000"/>
      </patternFill>
    </fill>
    <fill>
      <patternFill patternType="solid">
        <fgColor rgb="FF1F497D"/>
        <bgColor rgb="FF000000"/>
      </patternFill>
    </fill>
    <fill>
      <patternFill patternType="solid">
        <fgColor rgb="FF808080"/>
        <bgColor rgb="FF000000"/>
      </patternFill>
    </fill>
    <fill>
      <patternFill patternType="solid">
        <fgColor rgb="FF000000"/>
        <bgColor rgb="FF000000"/>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A6A6A6"/>
        <bgColor indexed="64"/>
      </patternFill>
    </fill>
    <fill>
      <patternFill patternType="solid">
        <fgColor theme="4" tint="-0.249977111117893"/>
        <bgColor indexed="64"/>
      </patternFill>
    </fill>
    <fill>
      <patternFill patternType="solid">
        <fgColor rgb="FF8497B0"/>
        <bgColor indexed="64"/>
      </patternFill>
    </fill>
    <fill>
      <patternFill patternType="solid">
        <fgColor theme="0" tint="-0.34998626667073579"/>
        <bgColor indexed="64"/>
      </patternFill>
    </fill>
    <fill>
      <patternFill patternType="solid">
        <fgColor theme="8"/>
        <bgColor indexed="64"/>
      </patternFill>
    </fill>
    <fill>
      <patternFill patternType="solid">
        <fgColor theme="5" tint="0.59999389629810485"/>
        <bgColor indexed="64"/>
      </patternFill>
    </fill>
    <fill>
      <patternFill patternType="solid">
        <fgColor rgb="FFC0C0C0"/>
        <bgColor rgb="FF000000"/>
      </patternFill>
    </fill>
    <fill>
      <patternFill patternType="solid">
        <fgColor rgb="FFFFFFFF"/>
        <bgColor rgb="FF000000"/>
      </patternFill>
    </fill>
    <fill>
      <patternFill patternType="solid">
        <fgColor rgb="FF1F457D"/>
        <bgColor indexed="64"/>
      </patternFill>
    </fill>
    <fill>
      <patternFill patternType="solid">
        <fgColor theme="4" tint="0.39997558519241921"/>
        <bgColor indexed="64"/>
      </patternFill>
    </fill>
    <fill>
      <patternFill patternType="solid">
        <fgColor theme="7"/>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89">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diagonal/>
    </border>
    <border>
      <left/>
      <right style="hair">
        <color indexed="64"/>
      </right>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8" fillId="0" borderId="0"/>
    <xf numFmtId="0" fontId="8" fillId="0" borderId="0"/>
    <xf numFmtId="0" fontId="27" fillId="0" borderId="0"/>
    <xf numFmtId="0" fontId="8" fillId="0" borderId="0"/>
  </cellStyleXfs>
  <cellXfs count="619">
    <xf numFmtId="0" fontId="0" fillId="0" borderId="0" xfId="0"/>
    <xf numFmtId="0" fontId="4" fillId="0" borderId="0" xfId="0" applyFont="1"/>
    <xf numFmtId="164" fontId="0" fillId="0" borderId="0" xfId="1" applyNumberFormat="1" applyFont="1"/>
    <xf numFmtId="43" fontId="0" fillId="0" borderId="0" xfId="1" applyFont="1"/>
    <xf numFmtId="0" fontId="5" fillId="0" borderId="0" xfId="0" applyFont="1"/>
    <xf numFmtId="0" fontId="7" fillId="2" borderId="6" xfId="0" applyFont="1" applyFill="1" applyBorder="1" applyAlignment="1">
      <alignment horizontal="center" vertical="center" wrapText="1"/>
    </xf>
    <xf numFmtId="0" fontId="3" fillId="3" borderId="16" xfId="0" applyFont="1" applyFill="1" applyBorder="1"/>
    <xf numFmtId="0" fontId="3" fillId="3" borderId="25" xfId="0" applyFont="1" applyFill="1" applyBorder="1"/>
    <xf numFmtId="164" fontId="3" fillId="3" borderId="20" xfId="1" applyNumberFormat="1" applyFont="1" applyFill="1" applyBorder="1" applyAlignment="1"/>
    <xf numFmtId="0" fontId="0" fillId="0" borderId="22" xfId="0" applyBorder="1"/>
    <xf numFmtId="0" fontId="3" fillId="3" borderId="10" xfId="0" applyFont="1" applyFill="1" applyBorder="1"/>
    <xf numFmtId="0" fontId="2" fillId="0" borderId="0" xfId="0" applyFont="1"/>
    <xf numFmtId="0" fontId="7" fillId="2" borderId="10" xfId="0" applyFont="1" applyFill="1" applyBorder="1" applyAlignment="1">
      <alignment horizontal="center" vertical="center" wrapText="1"/>
    </xf>
    <xf numFmtId="0" fontId="0" fillId="0" borderId="20" xfId="0" applyBorder="1"/>
    <xf numFmtId="0" fontId="7" fillId="2" borderId="8" xfId="0" applyFont="1" applyFill="1" applyBorder="1" applyAlignment="1">
      <alignment horizontal="center" vertical="center" wrapText="1"/>
    </xf>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3" fillId="3" borderId="39" xfId="0" applyFont="1" applyFill="1" applyBorder="1"/>
    <xf numFmtId="164" fontId="3" fillId="3" borderId="42" xfId="1" applyNumberFormat="1" applyFont="1" applyFill="1" applyBorder="1" applyAlignment="1"/>
    <xf numFmtId="0" fontId="10" fillId="0" borderId="0" xfId="0" applyFont="1"/>
    <xf numFmtId="0" fontId="7" fillId="2" borderId="46" xfId="0" applyFont="1" applyFill="1" applyBorder="1" applyAlignment="1">
      <alignment horizontal="center" vertical="center" wrapText="1"/>
    </xf>
    <xf numFmtId="164" fontId="7" fillId="2" borderId="12" xfId="1" applyNumberFormat="1" applyFont="1" applyFill="1" applyBorder="1" applyAlignment="1">
      <alignment horizontal="center" vertical="center" wrapText="1"/>
    </xf>
    <xf numFmtId="0" fontId="7" fillId="7" borderId="46" xfId="0" applyFont="1" applyFill="1" applyBorder="1" applyAlignment="1">
      <alignment horizontal="center" vertical="center" wrapText="1"/>
    </xf>
    <xf numFmtId="0" fontId="7" fillId="7" borderId="8" xfId="0" applyFont="1" applyFill="1" applyBorder="1" applyAlignment="1">
      <alignment horizontal="center" vertical="center" wrapText="1"/>
    </xf>
    <xf numFmtId="164" fontId="7" fillId="7" borderId="12" xfId="1" applyNumberFormat="1" applyFont="1" applyFill="1" applyBorder="1" applyAlignment="1">
      <alignment horizontal="center" vertical="center" wrapText="1"/>
    </xf>
    <xf numFmtId="164" fontId="7" fillId="7" borderId="13" xfId="1" applyNumberFormat="1" applyFont="1" applyFill="1" applyBorder="1" applyAlignment="1">
      <alignment horizontal="center" vertical="center" wrapText="1"/>
    </xf>
    <xf numFmtId="0" fontId="6" fillId="7" borderId="45"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7" borderId="47" xfId="0" applyFont="1" applyFill="1" applyBorder="1" applyAlignment="1">
      <alignment horizontal="center" vertical="center" wrapText="1"/>
    </xf>
    <xf numFmtId="0" fontId="6" fillId="7" borderId="0" xfId="0" applyFont="1" applyFill="1" applyAlignment="1">
      <alignment horizontal="center" vertical="center" wrapText="1"/>
    </xf>
    <xf numFmtId="164" fontId="3" fillId="3" borderId="48" xfId="1" applyNumberFormat="1" applyFont="1" applyFill="1" applyBorder="1" applyAlignment="1"/>
    <xf numFmtId="0" fontId="6" fillId="2" borderId="33" xfId="0" applyFont="1" applyFill="1" applyBorder="1" applyAlignment="1">
      <alignment horizontal="center" vertical="center" wrapText="1"/>
    </xf>
    <xf numFmtId="164" fontId="7" fillId="2" borderId="33" xfId="1" applyNumberFormat="1" applyFont="1" applyFill="1" applyBorder="1" applyAlignment="1">
      <alignment horizontal="center" vertical="center" wrapText="1"/>
    </xf>
    <xf numFmtId="164" fontId="3" fillId="6" borderId="39" xfId="1" applyNumberFormat="1" applyFont="1" applyFill="1" applyBorder="1" applyAlignment="1"/>
    <xf numFmtId="164" fontId="3" fillId="6" borderId="42" xfId="1" applyNumberFormat="1" applyFont="1" applyFill="1" applyBorder="1" applyAlignment="1"/>
    <xf numFmtId="164" fontId="3" fillId="6" borderId="43" xfId="1" applyNumberFormat="1" applyFont="1" applyFill="1" applyBorder="1" applyAlignment="1"/>
    <xf numFmtId="43" fontId="3" fillId="6" borderId="42" xfId="1" applyFont="1" applyFill="1" applyBorder="1" applyAlignment="1"/>
    <xf numFmtId="0" fontId="3" fillId="3" borderId="42" xfId="0" applyFont="1" applyFill="1" applyBorder="1"/>
    <xf numFmtId="0" fontId="0" fillId="0" borderId="54" xfId="0" applyBorder="1" applyAlignment="1">
      <alignment horizontal="left" vertical="center" wrapText="1"/>
    </xf>
    <xf numFmtId="0" fontId="7" fillId="2" borderId="37" xfId="0" applyFont="1" applyFill="1" applyBorder="1" applyAlignment="1">
      <alignment horizontal="center" vertical="center" wrapText="1"/>
    </xf>
    <xf numFmtId="9" fontId="0" fillId="0" borderId="0" xfId="3" applyFont="1" applyFill="1" applyBorder="1"/>
    <xf numFmtId="0" fontId="0" fillId="0" borderId="56" xfId="0" applyBorder="1" applyAlignment="1">
      <alignment horizontal="left" vertical="center" wrapText="1"/>
    </xf>
    <xf numFmtId="0" fontId="0" fillId="0" borderId="55"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3" fillId="3" borderId="61" xfId="0" applyFont="1" applyFill="1" applyBorder="1"/>
    <xf numFmtId="0" fontId="0" fillId="0" borderId="55" xfId="0" applyBorder="1" applyAlignment="1">
      <alignment vertical="center" wrapText="1"/>
    </xf>
    <xf numFmtId="0" fontId="3" fillId="3" borderId="58" xfId="0" applyFont="1" applyFill="1" applyBorder="1"/>
    <xf numFmtId="0" fontId="3" fillId="3" borderId="50" xfId="0" applyFont="1" applyFill="1" applyBorder="1"/>
    <xf numFmtId="0" fontId="0" fillId="0" borderId="55" xfId="0" applyBorder="1"/>
    <xf numFmtId="0" fontId="3" fillId="3" borderId="52" xfId="0" applyFont="1" applyFill="1" applyBorder="1"/>
    <xf numFmtId="0" fontId="3" fillId="3" borderId="65" xfId="0" applyFont="1" applyFill="1" applyBorder="1"/>
    <xf numFmtId="0" fontId="0" fillId="2" borderId="53" xfId="0" applyFill="1" applyBorder="1" applyAlignment="1">
      <alignment vertical="center" wrapText="1"/>
    </xf>
    <xf numFmtId="0" fontId="0" fillId="0" borderId="50" xfId="0" applyBorder="1" applyAlignment="1">
      <alignment horizontal="left" vertical="center" wrapText="1"/>
    </xf>
    <xf numFmtId="0" fontId="0" fillId="2" borderId="36" xfId="0" applyFill="1" applyBorder="1" applyAlignment="1">
      <alignment vertical="center" wrapText="1"/>
    </xf>
    <xf numFmtId="0" fontId="3" fillId="3" borderId="26" xfId="0" applyFont="1" applyFill="1" applyBorder="1"/>
    <xf numFmtId="0" fontId="6" fillId="2" borderId="23"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66" xfId="0" applyFont="1" applyFill="1" applyBorder="1" applyAlignment="1">
      <alignment horizontal="center" vertical="center" wrapText="1"/>
    </xf>
    <xf numFmtId="0" fontId="3" fillId="3" borderId="48" xfId="0" applyFont="1" applyFill="1" applyBorder="1"/>
    <xf numFmtId="0" fontId="0" fillId="2" borderId="37" xfId="0" applyFill="1" applyBorder="1" applyAlignment="1">
      <alignment vertical="center" wrapText="1"/>
    </xf>
    <xf numFmtId="0" fontId="0" fillId="2" borderId="67" xfId="0" applyFill="1" applyBorder="1" applyAlignment="1">
      <alignment vertical="center" wrapText="1"/>
    </xf>
    <xf numFmtId="0" fontId="3" fillId="3" borderId="40" xfId="0" applyFont="1" applyFill="1" applyBorder="1"/>
    <xf numFmtId="0" fontId="7" fillId="7" borderId="23" xfId="0" applyFont="1" applyFill="1" applyBorder="1" applyAlignment="1">
      <alignment horizontal="center" vertical="center" wrapText="1"/>
    </xf>
    <xf numFmtId="0" fontId="7" fillId="7" borderId="66" xfId="0" applyFont="1" applyFill="1" applyBorder="1" applyAlignment="1">
      <alignment horizontal="center" vertical="center" wrapText="1"/>
    </xf>
    <xf numFmtId="0" fontId="6" fillId="7" borderId="59" xfId="0" applyFont="1" applyFill="1" applyBorder="1" applyAlignment="1">
      <alignment horizontal="center" vertical="center" wrapText="1"/>
    </xf>
    <xf numFmtId="0" fontId="6" fillId="7" borderId="58" xfId="0" applyFont="1" applyFill="1" applyBorder="1" applyAlignment="1">
      <alignment horizontal="center" vertical="center" wrapText="1"/>
    </xf>
    <xf numFmtId="0" fontId="0" fillId="0" borderId="14" xfId="0" applyBorder="1" applyAlignment="1">
      <alignment vertical="center" wrapText="1"/>
    </xf>
    <xf numFmtId="0" fontId="3" fillId="3" borderId="57" xfId="0" applyFont="1" applyFill="1" applyBorder="1"/>
    <xf numFmtId="0" fontId="0" fillId="0" borderId="23" xfId="0" applyBorder="1"/>
    <xf numFmtId="0" fontId="0" fillId="0" borderId="41" xfId="0" applyBorder="1"/>
    <xf numFmtId="0" fontId="0" fillId="8" borderId="0" xfId="0" applyFill="1"/>
    <xf numFmtId="0" fontId="0" fillId="0" borderId="51" xfId="0" applyBorder="1" applyAlignment="1">
      <alignment vertical="center" wrapText="1"/>
    </xf>
    <xf numFmtId="0" fontId="0" fillId="5" borderId="36" xfId="0" applyFill="1" applyBorder="1" applyAlignment="1">
      <alignment horizontal="left" vertical="center" wrapText="1"/>
    </xf>
    <xf numFmtId="0" fontId="0" fillId="5" borderId="10" xfId="0" applyFill="1" applyBorder="1" applyAlignment="1">
      <alignment horizontal="left" vertical="center" wrapText="1"/>
    </xf>
    <xf numFmtId="0" fontId="6" fillId="7" borderId="20" xfId="0" applyFont="1" applyFill="1" applyBorder="1" applyAlignment="1">
      <alignment horizontal="center" vertical="center" wrapText="1"/>
    </xf>
    <xf numFmtId="0" fontId="0" fillId="5" borderId="20" xfId="0" applyFill="1" applyBorder="1" applyAlignment="1">
      <alignment horizontal="left" vertical="center" wrapText="1"/>
    </xf>
    <xf numFmtId="0" fontId="0" fillId="5" borderId="31" xfId="0" applyFill="1" applyBorder="1" applyAlignment="1">
      <alignment horizontal="left" vertical="center" wrapText="1"/>
    </xf>
    <xf numFmtId="0" fontId="0" fillId="5" borderId="6" xfId="0" applyFill="1" applyBorder="1" applyAlignment="1">
      <alignment horizontal="left" vertical="center" wrapText="1"/>
    </xf>
    <xf numFmtId="0" fontId="16" fillId="9" borderId="61" xfId="0" applyFont="1" applyFill="1" applyBorder="1"/>
    <xf numFmtId="0" fontId="16" fillId="9" borderId="59" xfId="0" applyFont="1" applyFill="1" applyBorder="1"/>
    <xf numFmtId="3" fontId="16" fillId="9" borderId="18" xfId="0" applyNumberFormat="1" applyFont="1" applyFill="1" applyBorder="1"/>
    <xf numFmtId="0" fontId="16" fillId="9" borderId="18" xfId="0" applyFont="1" applyFill="1" applyBorder="1"/>
    <xf numFmtId="0" fontId="16" fillId="9" borderId="44" xfId="0" applyFont="1" applyFill="1" applyBorder="1"/>
    <xf numFmtId="0" fontId="16" fillId="9" borderId="17" xfId="0" applyFont="1" applyFill="1" applyBorder="1"/>
    <xf numFmtId="0" fontId="16" fillId="9" borderId="19" xfId="0" applyFont="1" applyFill="1" applyBorder="1"/>
    <xf numFmtId="0" fontId="16" fillId="9" borderId="16" xfId="0" applyFont="1" applyFill="1" applyBorder="1" applyAlignment="1">
      <alignment vertical="center"/>
    </xf>
    <xf numFmtId="0" fontId="16" fillId="9" borderId="18" xfId="0" applyFont="1" applyFill="1" applyBorder="1" applyAlignment="1">
      <alignment vertical="center"/>
    </xf>
    <xf numFmtId="0" fontId="16" fillId="9" borderId="24" xfId="0" applyFont="1" applyFill="1" applyBorder="1" applyAlignment="1">
      <alignment vertical="center"/>
    </xf>
    <xf numFmtId="0" fontId="16" fillId="9" borderId="66" xfId="0" applyFont="1" applyFill="1" applyBorder="1" applyAlignment="1">
      <alignment vertical="center"/>
    </xf>
    <xf numFmtId="166" fontId="16" fillId="9" borderId="61" xfId="0" applyNumberFormat="1" applyFont="1" applyFill="1" applyBorder="1" applyAlignment="1">
      <alignment horizontal="center" vertical="center"/>
    </xf>
    <xf numFmtId="166" fontId="16" fillId="9" borderId="67" xfId="0" applyNumberFormat="1" applyFont="1" applyFill="1" applyBorder="1" applyAlignment="1">
      <alignment horizontal="center" vertical="center" wrapText="1"/>
    </xf>
    <xf numFmtId="0" fontId="16" fillId="12" borderId="39" xfId="0" applyFont="1" applyFill="1" applyBorder="1"/>
    <xf numFmtId="0" fontId="16" fillId="9" borderId="39" xfId="0" applyFont="1" applyFill="1" applyBorder="1"/>
    <xf numFmtId="0" fontId="16" fillId="9" borderId="43" xfId="0" applyFont="1" applyFill="1" applyBorder="1"/>
    <xf numFmtId="0" fontId="16" fillId="12" borderId="43" xfId="0" applyFont="1" applyFill="1" applyBorder="1"/>
    <xf numFmtId="0" fontId="15" fillId="0" borderId="11" xfId="0" applyFont="1" applyBorder="1" applyAlignment="1">
      <alignment horizontal="center" vertical="center"/>
    </xf>
    <xf numFmtId="0" fontId="10" fillId="0" borderId="0" xfId="0" applyFont="1" applyAlignment="1">
      <alignment horizontal="left"/>
    </xf>
    <xf numFmtId="0" fontId="7" fillId="2" borderId="42" xfId="0" applyFont="1" applyFill="1" applyBorder="1" applyAlignment="1">
      <alignment horizontal="center" vertical="center" wrapText="1"/>
    </xf>
    <xf numFmtId="164" fontId="7" fillId="7" borderId="42" xfId="1" applyNumberFormat="1" applyFont="1" applyFill="1" applyBorder="1" applyAlignment="1">
      <alignment horizontal="center" vertical="center" wrapText="1"/>
    </xf>
    <xf numFmtId="3" fontId="6" fillId="2" borderId="23" xfId="0" applyNumberFormat="1" applyFont="1" applyFill="1" applyBorder="1" applyAlignment="1">
      <alignment horizontal="center" vertical="center" wrapText="1"/>
    </xf>
    <xf numFmtId="3" fontId="7" fillId="2" borderId="41" xfId="0" applyNumberFormat="1" applyFont="1" applyFill="1" applyBorder="1" applyAlignment="1">
      <alignment horizontal="center" vertical="center" wrapText="1"/>
    </xf>
    <xf numFmtId="3" fontId="16" fillId="9" borderId="61" xfId="0" applyNumberFormat="1" applyFont="1" applyFill="1" applyBorder="1" applyAlignment="1">
      <alignment horizontal="center" vertical="center"/>
    </xf>
    <xf numFmtId="3" fontId="16" fillId="9" borderId="67" xfId="0" applyNumberFormat="1" applyFont="1" applyFill="1" applyBorder="1" applyAlignment="1">
      <alignment horizontal="center" vertical="center" wrapText="1"/>
    </xf>
    <xf numFmtId="3" fontId="16" fillId="9" borderId="58" xfId="0" applyNumberFormat="1" applyFont="1" applyFill="1" applyBorder="1" applyAlignment="1">
      <alignment horizontal="center"/>
    </xf>
    <xf numFmtId="3" fontId="16" fillId="9" borderId="48" xfId="0" applyNumberFormat="1" applyFont="1" applyFill="1" applyBorder="1" applyAlignment="1">
      <alignment horizontal="center"/>
    </xf>
    <xf numFmtId="3" fontId="16" fillId="9" borderId="10" xfId="0" applyNumberFormat="1" applyFont="1" applyFill="1" applyBorder="1" applyAlignment="1">
      <alignment horizontal="center"/>
    </xf>
    <xf numFmtId="3" fontId="15" fillId="10" borderId="6" xfId="0" applyNumberFormat="1" applyFont="1" applyFill="1" applyBorder="1" applyAlignment="1">
      <alignment horizontal="center" vertical="center" wrapText="1"/>
    </xf>
    <xf numFmtId="3" fontId="15" fillId="10" borderId="37" xfId="0" applyNumberFormat="1" applyFont="1" applyFill="1" applyBorder="1" applyAlignment="1">
      <alignment horizontal="center" vertical="center" wrapText="1"/>
    </xf>
    <xf numFmtId="3" fontId="16" fillId="12" borderId="39" xfId="0" applyNumberFormat="1" applyFont="1" applyFill="1" applyBorder="1"/>
    <xf numFmtId="3" fontId="16" fillId="12" borderId="48" xfId="0" applyNumberFormat="1" applyFont="1" applyFill="1" applyBorder="1"/>
    <xf numFmtId="4" fontId="7" fillId="2" borderId="46" xfId="0" applyNumberFormat="1" applyFont="1" applyFill="1" applyBorder="1" applyAlignment="1">
      <alignment horizontal="center" vertical="center" wrapText="1"/>
    </xf>
    <xf numFmtId="4" fontId="7" fillId="2" borderId="32" xfId="0" applyNumberFormat="1" applyFont="1" applyFill="1" applyBorder="1" applyAlignment="1">
      <alignment horizontal="center" vertical="center" wrapText="1"/>
    </xf>
    <xf numFmtId="4" fontId="16" fillId="9" borderId="24" xfId="0" applyNumberFormat="1" applyFont="1" applyFill="1" applyBorder="1" applyAlignment="1">
      <alignment vertical="center"/>
    </xf>
    <xf numFmtId="4" fontId="3" fillId="6" borderId="42" xfId="1" applyNumberFormat="1" applyFont="1" applyFill="1" applyBorder="1" applyAlignment="1"/>
    <xf numFmtId="0" fontId="0" fillId="0" borderId="56" xfId="0" applyBorder="1"/>
    <xf numFmtId="3" fontId="15" fillId="0" borderId="61" xfId="0" applyNumberFormat="1" applyFont="1" applyBorder="1" applyAlignment="1">
      <alignment horizontal="center" vertical="center"/>
    </xf>
    <xf numFmtId="3" fontId="15" fillId="0" borderId="67" xfId="0" applyNumberFormat="1" applyFont="1" applyBorder="1" applyAlignment="1">
      <alignment horizontal="center" vertical="center"/>
    </xf>
    <xf numFmtId="3" fontId="15" fillId="0" borderId="28" xfId="0" applyNumberFormat="1" applyFont="1" applyBorder="1" applyAlignment="1">
      <alignment horizontal="center" vertical="center"/>
    </xf>
    <xf numFmtId="3" fontId="15" fillId="0" borderId="38" xfId="0" applyNumberFormat="1" applyFont="1" applyBorder="1" applyAlignment="1">
      <alignment horizontal="center" vertical="center"/>
    </xf>
    <xf numFmtId="3" fontId="15" fillId="0" borderId="21" xfId="0" applyNumberFormat="1" applyFont="1" applyBorder="1" applyAlignment="1">
      <alignment horizontal="center" vertical="center"/>
    </xf>
    <xf numFmtId="3" fontId="15" fillId="0" borderId="59" xfId="0" applyNumberFormat="1" applyFont="1" applyBorder="1" applyAlignment="1">
      <alignment horizontal="center" vertical="center"/>
    </xf>
    <xf numFmtId="3" fontId="15" fillId="0" borderId="57" xfId="0" applyNumberFormat="1" applyFont="1" applyBorder="1" applyAlignment="1">
      <alignment horizontal="center" vertical="center"/>
    </xf>
    <xf numFmtId="3" fontId="15" fillId="0" borderId="69" xfId="0" applyNumberFormat="1" applyFont="1" applyBorder="1" applyAlignment="1">
      <alignment horizontal="center" vertical="center"/>
    </xf>
    <xf numFmtId="3" fontId="15" fillId="0" borderId="40" xfId="0" applyNumberFormat="1" applyFont="1" applyBorder="1" applyAlignment="1">
      <alignment horizontal="center" vertical="center"/>
    </xf>
    <xf numFmtId="3" fontId="15" fillId="10" borderId="60" xfId="0" applyNumberFormat="1" applyFont="1" applyFill="1" applyBorder="1" applyAlignment="1">
      <alignment horizontal="center" vertical="center" wrapText="1"/>
    </xf>
    <xf numFmtId="3" fontId="15" fillId="0" borderId="36" xfId="0" applyNumberFormat="1" applyFont="1" applyBorder="1" applyAlignment="1">
      <alignment horizontal="center" vertical="center"/>
    </xf>
    <xf numFmtId="3" fontId="15" fillId="0" borderId="63" xfId="0" applyNumberFormat="1" applyFont="1" applyBorder="1" applyAlignment="1">
      <alignment horizontal="center" vertical="center"/>
    </xf>
    <xf numFmtId="3" fontId="15" fillId="0" borderId="22" xfId="0" applyNumberFormat="1" applyFont="1" applyBorder="1" applyAlignment="1">
      <alignment horizontal="center" vertical="center"/>
    </xf>
    <xf numFmtId="3" fontId="16" fillId="9" borderId="25" xfId="0" applyNumberFormat="1" applyFont="1" applyFill="1" applyBorder="1" applyAlignment="1">
      <alignment horizontal="center"/>
    </xf>
    <xf numFmtId="3" fontId="16" fillId="9" borderId="68" xfId="0" applyNumberFormat="1" applyFont="1" applyFill="1" applyBorder="1" applyAlignment="1">
      <alignment horizontal="center"/>
    </xf>
    <xf numFmtId="3" fontId="15" fillId="0" borderId="22" xfId="0" applyNumberFormat="1" applyFont="1" applyBorder="1" applyAlignment="1">
      <alignment horizontal="center"/>
    </xf>
    <xf numFmtId="3" fontId="15" fillId="0" borderId="38" xfId="0" applyNumberFormat="1" applyFont="1" applyBorder="1" applyAlignment="1">
      <alignment horizontal="center"/>
    </xf>
    <xf numFmtId="0" fontId="17" fillId="0" borderId="0" xfId="0" applyFont="1" applyAlignment="1">
      <alignment vertical="center"/>
    </xf>
    <xf numFmtId="0" fontId="15" fillId="0" borderId="10" xfId="0" applyFont="1" applyBorder="1" applyAlignment="1">
      <alignment horizontal="center" vertical="center"/>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6"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21" xfId="0" applyFont="1" applyBorder="1" applyAlignment="1">
      <alignment horizontal="center"/>
    </xf>
    <xf numFmtId="0" fontId="15" fillId="0" borderId="13" xfId="0" applyFont="1" applyBorder="1" applyAlignment="1">
      <alignment horizontal="center" vertical="center"/>
    </xf>
    <xf numFmtId="0" fontId="16" fillId="9" borderId="39" xfId="0" applyFont="1" applyFill="1" applyBorder="1" applyAlignment="1">
      <alignment horizontal="center"/>
    </xf>
    <xf numFmtId="0" fontId="15" fillId="10" borderId="36" xfId="0" applyFont="1" applyFill="1" applyBorder="1" applyAlignment="1">
      <alignment horizontal="center" vertical="center" wrapText="1"/>
    </xf>
    <xf numFmtId="0" fontId="15" fillId="10" borderId="63" xfId="0" applyFont="1" applyFill="1" applyBorder="1" applyAlignment="1">
      <alignment horizontal="center" vertical="center" wrapText="1"/>
    </xf>
    <xf numFmtId="0" fontId="3" fillId="3" borderId="16" xfId="0" applyFont="1" applyFill="1" applyBorder="1" applyAlignment="1">
      <alignment horizontal="center"/>
    </xf>
    <xf numFmtId="0" fontId="0" fillId="0" borderId="23" xfId="0" applyBorder="1" applyAlignment="1">
      <alignment horizontal="center"/>
    </xf>
    <xf numFmtId="0" fontId="0" fillId="0" borderId="66" xfId="0" applyBorder="1" applyAlignment="1">
      <alignment horizontal="center"/>
    </xf>
    <xf numFmtId="0" fontId="3" fillId="3" borderId="39" xfId="0" applyFont="1" applyFill="1" applyBorder="1" applyAlignment="1">
      <alignment horizontal="center"/>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3" fillId="3" borderId="10" xfId="0" applyFont="1" applyFill="1" applyBorder="1" applyAlignment="1">
      <alignment horizontal="center"/>
    </xf>
    <xf numFmtId="3" fontId="15" fillId="0" borderId="6" xfId="0" applyNumberFormat="1" applyFont="1" applyBorder="1" applyAlignment="1">
      <alignment horizontal="center" vertical="center"/>
    </xf>
    <xf numFmtId="3" fontId="15" fillId="11" borderId="53" xfId="0" applyNumberFormat="1" applyFont="1" applyFill="1" applyBorder="1" applyAlignment="1">
      <alignment horizontal="center" vertical="center"/>
    </xf>
    <xf numFmtId="3" fontId="15" fillId="0" borderId="53" xfId="0" applyNumberFormat="1" applyFont="1" applyBorder="1" applyAlignment="1">
      <alignment horizontal="center" vertical="center"/>
    </xf>
    <xf numFmtId="0" fontId="15" fillId="11" borderId="1" xfId="0" applyFont="1" applyFill="1" applyBorder="1" applyAlignment="1">
      <alignment horizontal="center" vertical="center"/>
    </xf>
    <xf numFmtId="6" fontId="15" fillId="0" borderId="53" xfId="0" applyNumberFormat="1" applyFont="1" applyBorder="1" applyAlignment="1">
      <alignment horizontal="center" vertical="center"/>
    </xf>
    <xf numFmtId="3" fontId="15" fillId="11" borderId="20" xfId="0" applyNumberFormat="1" applyFont="1" applyFill="1" applyBorder="1" applyAlignment="1">
      <alignment horizontal="center" vertical="center"/>
    </xf>
    <xf numFmtId="3" fontId="15" fillId="0" borderId="20" xfId="0" applyNumberFormat="1" applyFont="1" applyBorder="1" applyAlignment="1">
      <alignment horizontal="center" vertical="center"/>
    </xf>
    <xf numFmtId="0" fontId="15" fillId="11" borderId="30" xfId="0" applyFont="1" applyFill="1" applyBorder="1" applyAlignment="1">
      <alignment horizontal="center" vertical="center"/>
    </xf>
    <xf numFmtId="6" fontId="15" fillId="0" borderId="20" xfId="0" applyNumberFormat="1" applyFont="1" applyBorder="1" applyAlignment="1">
      <alignment horizontal="center" vertical="center"/>
    </xf>
    <xf numFmtId="3" fontId="15" fillId="0" borderId="0" xfId="0" applyNumberFormat="1" applyFont="1" applyAlignment="1">
      <alignment horizontal="center" vertical="center"/>
    </xf>
    <xf numFmtId="3" fontId="15" fillId="0" borderId="13" xfId="0" applyNumberFormat="1" applyFont="1" applyBorder="1" applyAlignment="1">
      <alignment horizontal="center" vertical="center"/>
    </xf>
    <xf numFmtId="9" fontId="15" fillId="0" borderId="30" xfId="0" applyNumberFormat="1" applyFont="1" applyBorder="1" applyAlignment="1">
      <alignment horizontal="center" vertical="center"/>
    </xf>
    <xf numFmtId="3" fontId="15" fillId="0" borderId="26" xfId="0" applyNumberFormat="1" applyFont="1" applyBorder="1" applyAlignment="1">
      <alignment horizontal="center" vertical="center"/>
    </xf>
    <xf numFmtId="9" fontId="15" fillId="0" borderId="1" xfId="0" applyNumberFormat="1" applyFont="1" applyBorder="1" applyAlignment="1">
      <alignment horizontal="center" vertical="center"/>
    </xf>
    <xf numFmtId="3" fontId="15" fillId="0" borderId="10" xfId="0" applyNumberFormat="1" applyFont="1" applyBorder="1" applyAlignment="1">
      <alignment horizontal="center" vertical="center"/>
    </xf>
    <xf numFmtId="3" fontId="15" fillId="0" borderId="70" xfId="0" applyNumberFormat="1" applyFont="1" applyBorder="1" applyAlignment="1">
      <alignment horizontal="center" vertical="center"/>
    </xf>
    <xf numFmtId="3" fontId="15" fillId="0" borderId="24" xfId="0" applyNumberFormat="1" applyFont="1" applyBorder="1" applyAlignment="1">
      <alignment horizontal="center" vertical="center"/>
    </xf>
    <xf numFmtId="9" fontId="15" fillId="0" borderId="3" xfId="3" applyFont="1" applyBorder="1" applyAlignment="1">
      <alignment horizontal="center" vertical="center"/>
    </xf>
    <xf numFmtId="3" fontId="16" fillId="9" borderId="42" xfId="0" applyNumberFormat="1" applyFont="1" applyFill="1" applyBorder="1" applyAlignment="1">
      <alignment horizontal="center"/>
    </xf>
    <xf numFmtId="9" fontId="16" fillId="9" borderId="62" xfId="3" applyFont="1" applyFill="1" applyBorder="1" applyAlignment="1">
      <alignment horizontal="center"/>
    </xf>
    <xf numFmtId="3" fontId="15" fillId="10" borderId="8" xfId="0" applyNumberFormat="1" applyFont="1" applyFill="1" applyBorder="1" applyAlignment="1">
      <alignment horizontal="center" vertical="center" wrapText="1"/>
    </xf>
    <xf numFmtId="0" fontId="15" fillId="10" borderId="9" xfId="0" applyFont="1" applyFill="1" applyBorder="1" applyAlignment="1">
      <alignment horizontal="center" vertical="center" wrapText="1"/>
    </xf>
    <xf numFmtId="9" fontId="15" fillId="10" borderId="9" xfId="3" applyFont="1" applyFill="1" applyBorder="1" applyAlignment="1">
      <alignment horizontal="center" vertical="center" wrapText="1"/>
    </xf>
    <xf numFmtId="3" fontId="16" fillId="9" borderId="28" xfId="0" applyNumberFormat="1" applyFont="1" applyFill="1" applyBorder="1" applyAlignment="1">
      <alignment horizontal="center"/>
    </xf>
    <xf numFmtId="3" fontId="16" fillId="9" borderId="20" xfId="0" applyNumberFormat="1" applyFont="1" applyFill="1" applyBorder="1" applyAlignment="1">
      <alignment horizontal="center"/>
    </xf>
    <xf numFmtId="0" fontId="16" fillId="9" borderId="30" xfId="0" applyFont="1" applyFill="1" applyBorder="1" applyAlignment="1">
      <alignment horizontal="center"/>
    </xf>
    <xf numFmtId="9" fontId="16" fillId="9" borderId="30" xfId="3" applyFont="1" applyFill="1" applyBorder="1" applyAlignment="1">
      <alignment horizontal="center"/>
    </xf>
    <xf numFmtId="3" fontId="16" fillId="9" borderId="20" xfId="0" applyNumberFormat="1" applyFont="1" applyFill="1" applyBorder="1" applyAlignment="1">
      <alignment horizontal="center" vertical="center"/>
    </xf>
    <xf numFmtId="3" fontId="15" fillId="0" borderId="45" xfId="0" applyNumberFormat="1" applyFont="1" applyBorder="1" applyAlignment="1">
      <alignment horizontal="center" vertical="center"/>
    </xf>
    <xf numFmtId="9" fontId="15" fillId="0" borderId="1" xfId="3" applyFont="1" applyFill="1" applyBorder="1" applyAlignment="1">
      <alignment horizontal="center" vertical="center"/>
    </xf>
    <xf numFmtId="3" fontId="15" fillId="0" borderId="8" xfId="0" applyNumberFormat="1" applyFont="1" applyBorder="1" applyAlignment="1">
      <alignment horizontal="center" vertical="center"/>
    </xf>
    <xf numFmtId="9" fontId="15" fillId="0" borderId="7" xfId="0" applyNumberFormat="1" applyFont="1" applyBorder="1" applyAlignment="1">
      <alignment horizontal="center" vertical="center"/>
    </xf>
    <xf numFmtId="6" fontId="15" fillId="0" borderId="8" xfId="0" applyNumberFormat="1" applyFont="1" applyBorder="1" applyAlignment="1">
      <alignment horizontal="center" vertical="center"/>
    </xf>
    <xf numFmtId="9" fontId="15" fillId="0" borderId="7" xfId="3" applyFont="1" applyFill="1" applyBorder="1" applyAlignment="1">
      <alignment horizontal="center" vertical="center"/>
    </xf>
    <xf numFmtId="9" fontId="15" fillId="0" borderId="21" xfId="3" applyFont="1" applyFill="1" applyBorder="1" applyAlignment="1">
      <alignment horizontal="center" vertical="center"/>
    </xf>
    <xf numFmtId="6" fontId="15" fillId="0" borderId="13" xfId="0" applyNumberFormat="1" applyFont="1" applyBorder="1" applyAlignment="1">
      <alignment horizontal="center" vertical="center"/>
    </xf>
    <xf numFmtId="9" fontId="15" fillId="0" borderId="11" xfId="3" applyFont="1" applyFill="1" applyBorder="1" applyAlignment="1">
      <alignment horizontal="center" vertical="center"/>
    </xf>
    <xf numFmtId="3" fontId="16" fillId="9" borderId="39" xfId="0" applyNumberFormat="1" applyFont="1" applyFill="1" applyBorder="1" applyAlignment="1">
      <alignment horizontal="center"/>
    </xf>
    <xf numFmtId="9" fontId="16" fillId="9" borderId="43" xfId="3" applyFont="1" applyFill="1" applyBorder="1" applyAlignment="1">
      <alignment horizontal="center"/>
    </xf>
    <xf numFmtId="3" fontId="15" fillId="10" borderId="36" xfId="0" applyNumberFormat="1" applyFont="1" applyFill="1" applyBorder="1" applyAlignment="1">
      <alignment horizontal="center" vertical="center" wrapText="1"/>
    </xf>
    <xf numFmtId="3" fontId="15" fillId="10" borderId="53" xfId="0" applyNumberFormat="1" applyFont="1" applyFill="1" applyBorder="1" applyAlignment="1">
      <alignment horizontal="center" vertical="center" wrapText="1"/>
    </xf>
    <xf numFmtId="3" fontId="15" fillId="11" borderId="8" xfId="0" applyNumberFormat="1" applyFont="1" applyFill="1" applyBorder="1" applyAlignment="1">
      <alignment horizontal="center" vertical="center"/>
    </xf>
    <xf numFmtId="0" fontId="15" fillId="11" borderId="7" xfId="0" applyFont="1" applyFill="1" applyBorder="1" applyAlignment="1">
      <alignment horizontal="center" vertical="center"/>
    </xf>
    <xf numFmtId="3" fontId="15" fillId="11" borderId="26" xfId="0" applyNumberFormat="1" applyFont="1" applyFill="1" applyBorder="1" applyAlignment="1">
      <alignment horizontal="center" vertical="center"/>
    </xf>
    <xf numFmtId="0" fontId="15" fillId="11" borderId="27" xfId="0" applyFont="1" applyFill="1" applyBorder="1" applyAlignment="1">
      <alignment horizontal="center" vertical="center"/>
    </xf>
    <xf numFmtId="6" fontId="15" fillId="0" borderId="26" xfId="0" applyNumberFormat="1" applyFont="1" applyBorder="1" applyAlignment="1">
      <alignment horizontal="center" vertical="center"/>
    </xf>
    <xf numFmtId="0" fontId="15" fillId="11" borderId="21" xfId="0" applyFont="1" applyFill="1" applyBorder="1" applyAlignment="1">
      <alignment horizontal="center" vertical="center"/>
    </xf>
    <xf numFmtId="3" fontId="15" fillId="11" borderId="42" xfId="0" applyNumberFormat="1" applyFont="1" applyFill="1" applyBorder="1" applyAlignment="1">
      <alignment horizontal="center" vertical="center"/>
    </xf>
    <xf numFmtId="3" fontId="15" fillId="0" borderId="42" xfId="0" applyNumberFormat="1" applyFont="1" applyBorder="1" applyAlignment="1">
      <alignment horizontal="center" vertical="center"/>
    </xf>
    <xf numFmtId="0" fontId="15" fillId="11" borderId="43" xfId="0" applyFont="1" applyFill="1" applyBorder="1" applyAlignment="1">
      <alignment horizontal="center" vertical="center"/>
    </xf>
    <xf numFmtId="6" fontId="15" fillId="0" borderId="42" xfId="0" applyNumberFormat="1" applyFont="1" applyBorder="1" applyAlignment="1">
      <alignment horizontal="center" vertical="center"/>
    </xf>
    <xf numFmtId="3" fontId="15" fillId="0" borderId="39" xfId="0" applyNumberFormat="1" applyFont="1" applyBorder="1" applyAlignment="1">
      <alignment horizontal="center" vertical="center"/>
    </xf>
    <xf numFmtId="3" fontId="15" fillId="0" borderId="20" xfId="0" applyNumberFormat="1" applyFont="1" applyBorder="1" applyAlignment="1">
      <alignment horizontal="center"/>
    </xf>
    <xf numFmtId="3" fontId="16" fillId="9" borderId="13" xfId="0" applyNumberFormat="1" applyFont="1" applyFill="1" applyBorder="1" applyAlignment="1">
      <alignment horizontal="center"/>
    </xf>
    <xf numFmtId="0" fontId="16" fillId="9" borderId="11" xfId="0" applyFont="1" applyFill="1" applyBorder="1" applyAlignment="1">
      <alignment horizontal="center"/>
    </xf>
    <xf numFmtId="0" fontId="15" fillId="10" borderId="7" xfId="0" applyFont="1" applyFill="1" applyBorder="1" applyAlignment="1">
      <alignment horizontal="center" vertical="center" wrapText="1"/>
    </xf>
    <xf numFmtId="9" fontId="16" fillId="9" borderId="13" xfId="3" applyFont="1" applyFill="1" applyBorder="1" applyAlignment="1">
      <alignment horizontal="center"/>
    </xf>
    <xf numFmtId="0" fontId="16" fillId="9" borderId="2" xfId="0" applyFont="1" applyFill="1" applyBorder="1" applyAlignment="1">
      <alignment horizontal="center" vertical="center"/>
    </xf>
    <xf numFmtId="0" fontId="16" fillId="9" borderId="66" xfId="0" applyFont="1" applyFill="1" applyBorder="1" applyAlignment="1">
      <alignment horizontal="center" vertical="center" wrapText="1"/>
    </xf>
    <xf numFmtId="6" fontId="15" fillId="0" borderId="61" xfId="0" applyNumberFormat="1" applyFont="1" applyBorder="1" applyAlignment="1">
      <alignment horizontal="center" vertical="center"/>
    </xf>
    <xf numFmtId="6" fontId="15" fillId="11" borderId="53" xfId="0" applyNumberFormat="1" applyFont="1" applyFill="1" applyBorder="1" applyAlignment="1">
      <alignment horizontal="center" vertical="center"/>
    </xf>
    <xf numFmtId="6" fontId="15" fillId="0" borderId="28" xfId="0" applyNumberFormat="1" applyFont="1" applyBorder="1" applyAlignment="1">
      <alignment horizontal="center" vertical="center"/>
    </xf>
    <xf numFmtId="6" fontId="15" fillId="11" borderId="20" xfId="0" applyNumberFormat="1" applyFont="1" applyFill="1" applyBorder="1" applyAlignment="1">
      <alignment horizontal="center" vertical="center"/>
    </xf>
    <xf numFmtId="6" fontId="15" fillId="0" borderId="2" xfId="0" applyNumberFormat="1" applyFont="1" applyBorder="1" applyAlignment="1">
      <alignment horizontal="center" vertical="center"/>
    </xf>
    <xf numFmtId="6" fontId="15" fillId="0" borderId="24" xfId="0" applyNumberFormat="1" applyFont="1" applyBorder="1" applyAlignment="1">
      <alignment horizontal="center" vertical="center"/>
    </xf>
    <xf numFmtId="6" fontId="16" fillId="9" borderId="58" xfId="0" applyNumberFormat="1" applyFont="1" applyFill="1" applyBorder="1" applyAlignment="1">
      <alignment horizontal="center"/>
    </xf>
    <xf numFmtId="6" fontId="16" fillId="9" borderId="42" xfId="0" applyNumberFormat="1" applyFont="1" applyFill="1" applyBorder="1" applyAlignment="1">
      <alignment horizontal="center"/>
    </xf>
    <xf numFmtId="6" fontId="15" fillId="10" borderId="60" xfId="0" applyNumberFormat="1" applyFont="1" applyFill="1" applyBorder="1" applyAlignment="1">
      <alignment horizontal="center" vertical="center" wrapText="1"/>
    </xf>
    <xf numFmtId="6" fontId="15" fillId="10" borderId="8" xfId="0" applyNumberFormat="1" applyFont="1" applyFill="1" applyBorder="1" applyAlignment="1">
      <alignment horizontal="center" vertical="center" wrapText="1"/>
    </xf>
    <xf numFmtId="6" fontId="16" fillId="9" borderId="28" xfId="0" applyNumberFormat="1" applyFont="1" applyFill="1" applyBorder="1" applyAlignment="1">
      <alignment horizontal="center"/>
    </xf>
    <xf numFmtId="6" fontId="16" fillId="9" borderId="20" xfId="0" applyNumberFormat="1" applyFont="1" applyFill="1" applyBorder="1" applyAlignment="1">
      <alignment horizontal="center"/>
    </xf>
    <xf numFmtId="6" fontId="15" fillId="0" borderId="6" xfId="0" applyNumberFormat="1" applyFont="1" applyBorder="1" applyAlignment="1">
      <alignment horizontal="center" vertical="center"/>
    </xf>
    <xf numFmtId="6" fontId="15" fillId="0" borderId="22" xfId="0" applyNumberFormat="1" applyFont="1" applyBorder="1" applyAlignment="1">
      <alignment horizontal="center" vertical="center"/>
    </xf>
    <xf numFmtId="6" fontId="15" fillId="0" borderId="10" xfId="0" applyNumberFormat="1" applyFont="1" applyBorder="1" applyAlignment="1">
      <alignment horizontal="center" vertical="center"/>
    </xf>
    <xf numFmtId="6" fontId="16" fillId="9" borderId="39" xfId="0" applyNumberFormat="1" applyFont="1" applyFill="1" applyBorder="1" applyAlignment="1">
      <alignment horizontal="center"/>
    </xf>
    <xf numFmtId="6" fontId="15" fillId="10" borderId="36" xfId="0" applyNumberFormat="1" applyFont="1" applyFill="1" applyBorder="1" applyAlignment="1">
      <alignment horizontal="center" vertical="center" wrapText="1"/>
    </xf>
    <xf numFmtId="6" fontId="15" fillId="10" borderId="53" xfId="0" applyNumberFormat="1" applyFont="1" applyFill="1" applyBorder="1" applyAlignment="1">
      <alignment horizontal="center" vertical="center" wrapText="1"/>
    </xf>
    <xf numFmtId="6" fontId="15" fillId="11" borderId="8" xfId="0" applyNumberFormat="1" applyFont="1" applyFill="1" applyBorder="1" applyAlignment="1">
      <alignment horizontal="center" vertical="center"/>
    </xf>
    <xf numFmtId="6" fontId="15" fillId="0" borderId="25" xfId="0" applyNumberFormat="1" applyFont="1" applyBorder="1" applyAlignment="1">
      <alignment horizontal="center" vertical="center"/>
    </xf>
    <xf numFmtId="6" fontId="15" fillId="11" borderId="26" xfId="0" applyNumberFormat="1" applyFont="1" applyFill="1" applyBorder="1" applyAlignment="1">
      <alignment horizontal="center" vertical="center"/>
    </xf>
    <xf numFmtId="6" fontId="15" fillId="0" borderId="39" xfId="0" applyNumberFormat="1" applyFont="1" applyBorder="1" applyAlignment="1">
      <alignment horizontal="center" vertical="center"/>
    </xf>
    <xf numFmtId="6" fontId="15" fillId="11" borderId="42" xfId="0" applyNumberFormat="1" applyFont="1" applyFill="1" applyBorder="1" applyAlignment="1">
      <alignment horizontal="center" vertical="center"/>
    </xf>
    <xf numFmtId="6" fontId="15" fillId="0" borderId="22" xfId="0" applyNumberFormat="1" applyFont="1" applyBorder="1" applyAlignment="1">
      <alignment horizontal="center"/>
    </xf>
    <xf numFmtId="6" fontId="15" fillId="0" borderId="20" xfId="0" applyNumberFormat="1" applyFont="1" applyBorder="1" applyAlignment="1">
      <alignment horizontal="center"/>
    </xf>
    <xf numFmtId="6" fontId="16" fillId="9" borderId="10" xfId="0" applyNumberFormat="1" applyFont="1" applyFill="1" applyBorder="1" applyAlignment="1">
      <alignment horizontal="center"/>
    </xf>
    <xf numFmtId="6" fontId="16" fillId="9" borderId="13" xfId="0" applyNumberFormat="1" applyFont="1" applyFill="1" applyBorder="1" applyAlignment="1">
      <alignment horizontal="center"/>
    </xf>
    <xf numFmtId="6" fontId="15" fillId="10" borderId="6" xfId="0" applyNumberFormat="1" applyFont="1" applyFill="1" applyBorder="1" applyAlignment="1">
      <alignment horizontal="center" vertical="center" wrapText="1"/>
    </xf>
    <xf numFmtId="3" fontId="15" fillId="0" borderId="18" xfId="0" applyNumberFormat="1" applyFont="1" applyBorder="1" applyAlignment="1">
      <alignment horizontal="center" vertical="center"/>
    </xf>
    <xf numFmtId="3" fontId="15" fillId="0" borderId="30" xfId="0" applyNumberFormat="1" applyFont="1" applyBorder="1" applyAlignment="1">
      <alignment horizontal="center" vertical="center"/>
    </xf>
    <xf numFmtId="3" fontId="15" fillId="0" borderId="11" xfId="0" applyNumberFormat="1" applyFont="1" applyBorder="1" applyAlignment="1">
      <alignment horizontal="center" vertical="center"/>
    </xf>
    <xf numFmtId="3" fontId="15" fillId="0" borderId="29" xfId="0" applyNumberFormat="1" applyFont="1" applyBorder="1" applyAlignment="1">
      <alignment horizontal="center" vertical="center"/>
    </xf>
    <xf numFmtId="3" fontId="15" fillId="0" borderId="2" xfId="0" applyNumberFormat="1" applyFont="1" applyBorder="1" applyAlignment="1">
      <alignment horizontal="center" vertical="center"/>
    </xf>
    <xf numFmtId="3" fontId="15" fillId="0" borderId="4" xfId="0" applyNumberFormat="1" applyFont="1" applyBorder="1" applyAlignment="1">
      <alignment horizontal="center" vertical="center"/>
    </xf>
    <xf numFmtId="3" fontId="15" fillId="0" borderId="3" xfId="0" applyNumberFormat="1" applyFont="1" applyBorder="1" applyAlignment="1">
      <alignment horizontal="center" vertical="center"/>
    </xf>
    <xf numFmtId="3" fontId="16" fillId="9" borderId="47" xfId="0" applyNumberFormat="1" applyFont="1" applyFill="1" applyBorder="1" applyAlignment="1">
      <alignment horizontal="center" vertical="center"/>
    </xf>
    <xf numFmtId="3" fontId="16" fillId="9" borderId="42" xfId="0" applyNumberFormat="1" applyFont="1" applyFill="1" applyBorder="1" applyAlignment="1">
      <alignment horizontal="center" vertical="center"/>
    </xf>
    <xf numFmtId="3" fontId="16" fillId="9" borderId="62" xfId="0" applyNumberFormat="1" applyFont="1" applyFill="1" applyBorder="1" applyAlignment="1">
      <alignment horizontal="center" vertical="center"/>
    </xf>
    <xf numFmtId="3" fontId="15" fillId="10" borderId="64" xfId="0" applyNumberFormat="1" applyFont="1" applyFill="1" applyBorder="1" applyAlignment="1">
      <alignment horizontal="center" vertical="center" wrapText="1"/>
    </xf>
    <xf numFmtId="3" fontId="15" fillId="10" borderId="9" xfId="0" applyNumberFormat="1" applyFont="1" applyFill="1" applyBorder="1" applyAlignment="1">
      <alignment horizontal="center" vertical="center" wrapText="1"/>
    </xf>
    <xf numFmtId="3" fontId="16" fillId="9" borderId="28" xfId="0" applyNumberFormat="1" applyFont="1" applyFill="1" applyBorder="1" applyAlignment="1">
      <alignment horizontal="center" vertical="center"/>
    </xf>
    <xf numFmtId="3" fontId="16" fillId="9" borderId="29" xfId="0" applyNumberFormat="1" applyFont="1" applyFill="1" applyBorder="1" applyAlignment="1">
      <alignment horizontal="center" vertical="center"/>
    </xf>
    <xf numFmtId="3" fontId="16" fillId="9" borderId="30" xfId="0" applyNumberFormat="1" applyFont="1" applyFill="1" applyBorder="1" applyAlignment="1">
      <alignment horizontal="center" vertical="center"/>
    </xf>
    <xf numFmtId="3" fontId="15" fillId="0" borderId="1" xfId="0" applyNumberFormat="1" applyFont="1" applyBorder="1" applyAlignment="1">
      <alignment horizontal="center" vertical="center"/>
    </xf>
    <xf numFmtId="3" fontId="15" fillId="0" borderId="46" xfId="0" applyNumberFormat="1" applyFont="1" applyBorder="1" applyAlignment="1">
      <alignment horizontal="center" vertical="center"/>
    </xf>
    <xf numFmtId="3" fontId="15" fillId="0" borderId="35" xfId="0" applyNumberFormat="1" applyFont="1" applyBorder="1" applyAlignment="1">
      <alignment horizontal="center" vertical="center"/>
    </xf>
    <xf numFmtId="3" fontId="15" fillId="0" borderId="12" xfId="0" applyNumberFormat="1" applyFont="1" applyBorder="1" applyAlignment="1">
      <alignment horizontal="center" vertical="center"/>
    </xf>
    <xf numFmtId="3" fontId="16" fillId="9" borderId="39" xfId="0" applyNumberFormat="1" applyFont="1" applyFill="1" applyBorder="1" applyAlignment="1">
      <alignment horizontal="center" vertical="center"/>
    </xf>
    <xf numFmtId="3" fontId="16" fillId="9" borderId="48" xfId="0" applyNumberFormat="1" applyFont="1" applyFill="1" applyBorder="1" applyAlignment="1">
      <alignment horizontal="center" vertical="center"/>
    </xf>
    <xf numFmtId="3" fontId="15" fillId="0" borderId="25" xfId="0" applyNumberFormat="1" applyFont="1" applyBorder="1" applyAlignment="1">
      <alignment horizontal="center" vertical="center"/>
    </xf>
    <xf numFmtId="3" fontId="16" fillId="9" borderId="10" xfId="0" applyNumberFormat="1" applyFont="1" applyFill="1" applyBorder="1" applyAlignment="1">
      <alignment horizontal="center" vertical="center"/>
    </xf>
    <xf numFmtId="3" fontId="16" fillId="9" borderId="13" xfId="0" applyNumberFormat="1" applyFont="1" applyFill="1" applyBorder="1" applyAlignment="1">
      <alignment horizontal="center" vertical="center"/>
    </xf>
    <xf numFmtId="3" fontId="15" fillId="10" borderId="7" xfId="0" applyNumberFormat="1" applyFont="1" applyFill="1" applyBorder="1" applyAlignment="1">
      <alignment horizontal="center" vertical="center" wrapText="1"/>
    </xf>
    <xf numFmtId="165" fontId="15" fillId="0" borderId="61" xfId="0" applyNumberFormat="1" applyFont="1" applyBorder="1" applyAlignment="1">
      <alignment horizontal="center" vertical="center"/>
    </xf>
    <xf numFmtId="165" fontId="15" fillId="0" borderId="63" xfId="0" applyNumberFormat="1" applyFont="1" applyBorder="1" applyAlignment="1">
      <alignment horizontal="center" vertical="center"/>
    </xf>
    <xf numFmtId="165" fontId="15" fillId="0" borderId="22" xfId="0" applyNumberFormat="1" applyFont="1" applyBorder="1" applyAlignment="1">
      <alignment horizontal="center" vertical="center"/>
    </xf>
    <xf numFmtId="165" fontId="14" fillId="0" borderId="30" xfId="0" applyNumberFormat="1" applyFont="1" applyBorder="1" applyAlignment="1">
      <alignment horizontal="center"/>
    </xf>
    <xf numFmtId="165" fontId="15" fillId="0" borderId="28" xfId="0" applyNumberFormat="1" applyFont="1" applyBorder="1" applyAlignment="1">
      <alignment horizontal="center" vertical="center"/>
    </xf>
    <xf numFmtId="165" fontId="15" fillId="0" borderId="21" xfId="0" applyNumberFormat="1" applyFont="1" applyBorder="1" applyAlignment="1">
      <alignment horizontal="center" vertical="center"/>
    </xf>
    <xf numFmtId="165" fontId="15" fillId="0" borderId="59" xfId="0" applyNumberFormat="1" applyFont="1" applyBorder="1" applyAlignment="1">
      <alignment horizontal="center" vertical="center"/>
    </xf>
    <xf numFmtId="165" fontId="14" fillId="0" borderId="11" xfId="0" applyNumberFormat="1" applyFont="1" applyBorder="1" applyAlignment="1">
      <alignment horizontal="center"/>
    </xf>
    <xf numFmtId="165" fontId="14" fillId="0" borderId="63" xfId="0" applyNumberFormat="1" applyFont="1" applyBorder="1" applyAlignment="1">
      <alignment horizontal="center" vertical="center"/>
    </xf>
    <xf numFmtId="165" fontId="15" fillId="0" borderId="69" xfId="0" applyNumberFormat="1" applyFont="1" applyBorder="1" applyAlignment="1">
      <alignment horizontal="center" vertical="center"/>
    </xf>
    <xf numFmtId="165" fontId="15" fillId="0" borderId="40" xfId="0" applyNumberFormat="1" applyFont="1" applyBorder="1" applyAlignment="1">
      <alignment horizontal="center" vertical="center"/>
    </xf>
    <xf numFmtId="165" fontId="16" fillId="9" borderId="58" xfId="0" applyNumberFormat="1" applyFont="1" applyFill="1" applyBorder="1" applyAlignment="1">
      <alignment horizontal="center"/>
    </xf>
    <xf numFmtId="165" fontId="16" fillId="9" borderId="43" xfId="0" applyNumberFormat="1" applyFont="1" applyFill="1" applyBorder="1" applyAlignment="1">
      <alignment horizontal="center"/>
    </xf>
    <xf numFmtId="165" fontId="15" fillId="10" borderId="60" xfId="0" applyNumberFormat="1" applyFont="1" applyFill="1" applyBorder="1" applyAlignment="1">
      <alignment horizontal="center" vertical="center" wrapText="1"/>
    </xf>
    <xf numFmtId="165" fontId="15" fillId="10" borderId="7" xfId="0" applyNumberFormat="1" applyFont="1" applyFill="1" applyBorder="1" applyAlignment="1">
      <alignment horizontal="center" vertical="center" wrapText="1"/>
    </xf>
    <xf numFmtId="165" fontId="15" fillId="0" borderId="36" xfId="0" applyNumberFormat="1" applyFont="1" applyBorder="1" applyAlignment="1">
      <alignment horizontal="center" vertical="center"/>
    </xf>
    <xf numFmtId="165" fontId="16" fillId="9" borderId="25" xfId="0" applyNumberFormat="1" applyFont="1" applyFill="1" applyBorder="1" applyAlignment="1">
      <alignment horizontal="center"/>
    </xf>
    <xf numFmtId="165" fontId="16" fillId="9" borderId="27" xfId="0" applyNumberFormat="1" applyFont="1" applyFill="1" applyBorder="1" applyAlignment="1">
      <alignment horizontal="center"/>
    </xf>
    <xf numFmtId="165" fontId="15" fillId="0" borderId="22" xfId="0" applyNumberFormat="1" applyFont="1" applyBorder="1" applyAlignment="1">
      <alignment horizontal="center"/>
    </xf>
    <xf numFmtId="165" fontId="15" fillId="0" borderId="21" xfId="0" applyNumberFormat="1" applyFont="1" applyBorder="1" applyAlignment="1">
      <alignment horizontal="center"/>
    </xf>
    <xf numFmtId="165" fontId="16" fillId="9" borderId="10" xfId="0" applyNumberFormat="1" applyFont="1" applyFill="1" applyBorder="1" applyAlignment="1">
      <alignment horizontal="center"/>
    </xf>
    <xf numFmtId="165" fontId="15" fillId="10" borderId="6" xfId="0" applyNumberFormat="1" applyFont="1" applyFill="1" applyBorder="1" applyAlignment="1">
      <alignment horizontal="center" vertical="center" wrapText="1"/>
    </xf>
    <xf numFmtId="3" fontId="16" fillId="9" borderId="43" xfId="0" applyNumberFormat="1" applyFont="1" applyFill="1" applyBorder="1" applyAlignment="1">
      <alignment horizontal="center"/>
    </xf>
    <xf numFmtId="3" fontId="16" fillId="9" borderId="27" xfId="0" applyNumberFormat="1" applyFont="1" applyFill="1" applyBorder="1" applyAlignment="1">
      <alignment horizontal="center"/>
    </xf>
    <xf numFmtId="3" fontId="15" fillId="0" borderId="21" xfId="0" applyNumberFormat="1" applyFont="1" applyBorder="1" applyAlignment="1">
      <alignment horizontal="center"/>
    </xf>
    <xf numFmtId="3" fontId="16" fillId="9" borderId="62" xfId="0" applyNumberFormat="1" applyFont="1" applyFill="1" applyBorder="1" applyAlignment="1">
      <alignment horizontal="center"/>
    </xf>
    <xf numFmtId="165" fontId="15" fillId="0" borderId="10" xfId="0" applyNumberFormat="1" applyFont="1" applyBorder="1" applyAlignment="1">
      <alignment horizontal="center" vertical="center"/>
    </xf>
    <xf numFmtId="165" fontId="15" fillId="0" borderId="11" xfId="0" applyNumberFormat="1" applyFont="1" applyBorder="1" applyAlignment="1">
      <alignment horizontal="center" vertical="center"/>
    </xf>
    <xf numFmtId="165" fontId="15" fillId="0" borderId="6" xfId="0" applyNumberFormat="1" applyFont="1" applyBorder="1" applyAlignment="1">
      <alignment horizontal="center" vertical="center"/>
    </xf>
    <xf numFmtId="165" fontId="15" fillId="0" borderId="7" xfId="0" applyNumberFormat="1" applyFont="1" applyBorder="1" applyAlignment="1">
      <alignment horizontal="center" vertical="center"/>
    </xf>
    <xf numFmtId="165" fontId="16" fillId="9" borderId="66" xfId="0" applyNumberFormat="1" applyFont="1" applyFill="1" applyBorder="1" applyAlignment="1">
      <alignment horizontal="center"/>
    </xf>
    <xf numFmtId="165" fontId="15" fillId="10" borderId="36" xfId="0" applyNumberFormat="1" applyFont="1" applyFill="1" applyBorder="1" applyAlignment="1">
      <alignment horizontal="center" vertical="center" wrapText="1"/>
    </xf>
    <xf numFmtId="165" fontId="15" fillId="10" borderId="63" xfId="0" applyNumberFormat="1" applyFont="1" applyFill="1" applyBorder="1" applyAlignment="1">
      <alignment horizontal="center" vertical="center" wrapText="1"/>
    </xf>
    <xf numFmtId="165" fontId="0" fillId="0" borderId="23" xfId="0" applyNumberFormat="1" applyBorder="1" applyAlignment="1">
      <alignment horizontal="center"/>
    </xf>
    <xf numFmtId="165" fontId="0" fillId="0" borderId="66" xfId="0" applyNumberFormat="1" applyBorder="1" applyAlignment="1">
      <alignment horizontal="center"/>
    </xf>
    <xf numFmtId="165" fontId="0" fillId="2" borderId="36" xfId="0" applyNumberFormat="1" applyFill="1" applyBorder="1" applyAlignment="1">
      <alignment horizontal="center" vertical="center" wrapText="1"/>
    </xf>
    <xf numFmtId="165" fontId="0" fillId="2" borderId="63" xfId="0" applyNumberFormat="1" applyFill="1" applyBorder="1" applyAlignment="1">
      <alignment horizontal="center" vertical="center" wrapText="1"/>
    </xf>
    <xf numFmtId="165" fontId="16" fillId="9" borderId="2" xfId="0" applyNumberFormat="1" applyFont="1" applyFill="1" applyBorder="1" applyAlignment="1">
      <alignment horizontal="center"/>
    </xf>
    <xf numFmtId="0" fontId="18" fillId="0" borderId="0" xfId="5"/>
    <xf numFmtId="0" fontId="18" fillId="0" borderId="0" xfId="5" applyAlignment="1">
      <alignment horizontal="center"/>
    </xf>
    <xf numFmtId="0" fontId="18" fillId="0" borderId="0" xfId="5" applyAlignment="1">
      <alignment horizontal="center" vertical="center" wrapText="1"/>
    </xf>
    <xf numFmtId="0" fontId="19" fillId="0" borderId="0" xfId="5" applyFont="1" applyAlignment="1">
      <alignment horizontal="center"/>
    </xf>
    <xf numFmtId="0" fontId="21" fillId="0" borderId="0" xfId="0" applyFont="1" applyAlignment="1">
      <alignment horizontal="left" vertical="center" readingOrder="1"/>
    </xf>
    <xf numFmtId="0" fontId="22" fillId="0" borderId="0" xfId="0" applyFont="1" applyAlignment="1">
      <alignment horizontal="left" vertical="center" readingOrder="1"/>
    </xf>
    <xf numFmtId="0" fontId="7" fillId="2" borderId="31" xfId="0" applyFont="1" applyFill="1" applyBorder="1" applyAlignment="1">
      <alignment horizontal="center" vertical="center" wrapText="1"/>
    </xf>
    <xf numFmtId="164" fontId="7" fillId="2" borderId="34" xfId="1" applyNumberFormat="1" applyFont="1" applyFill="1" applyBorder="1" applyAlignment="1">
      <alignment horizontal="center" vertical="center" wrapText="1"/>
    </xf>
    <xf numFmtId="0" fontId="0" fillId="0" borderId="20" xfId="0" applyBorder="1" applyAlignment="1">
      <alignment wrapText="1"/>
    </xf>
    <xf numFmtId="0" fontId="0" fillId="13" borderId="20" xfId="0" applyFill="1" applyBorder="1" applyAlignment="1">
      <alignment wrapText="1"/>
    </xf>
    <xf numFmtId="0" fontId="24" fillId="14" borderId="20" xfId="6" applyFont="1" applyFill="1" applyBorder="1" applyAlignment="1">
      <alignment horizontal="center"/>
    </xf>
    <xf numFmtId="49" fontId="0" fillId="0" borderId="20" xfId="0" applyNumberFormat="1" applyBorder="1"/>
    <xf numFmtId="0" fontId="24" fillId="14" borderId="33" xfId="6" applyFont="1" applyFill="1" applyBorder="1" applyAlignment="1">
      <alignment horizontal="center"/>
    </xf>
    <xf numFmtId="0" fontId="8" fillId="0" borderId="20" xfId="6" applyBorder="1"/>
    <xf numFmtId="164" fontId="3" fillId="3" borderId="35" xfId="1" applyNumberFormat="1" applyFont="1" applyFill="1" applyBorder="1" applyAlignment="1"/>
    <xf numFmtId="3" fontId="14" fillId="0" borderId="9" xfId="0" applyNumberFormat="1" applyFont="1" applyBorder="1" applyAlignment="1">
      <alignment horizontal="center" vertical="center"/>
    </xf>
    <xf numFmtId="3" fontId="15" fillId="0" borderId="15" xfId="0" applyNumberFormat="1" applyFont="1" applyBorder="1" applyAlignment="1">
      <alignment horizontal="center" vertical="center"/>
    </xf>
    <xf numFmtId="3" fontId="13" fillId="0" borderId="9" xfId="0" applyNumberFormat="1" applyFont="1" applyBorder="1" applyAlignment="1">
      <alignment horizontal="center" vertical="center" wrapText="1" readingOrder="1"/>
    </xf>
    <xf numFmtId="3" fontId="15" fillId="0" borderId="9" xfId="0" applyNumberFormat="1" applyFont="1" applyBorder="1" applyAlignment="1">
      <alignment horizontal="center" vertical="center"/>
    </xf>
    <xf numFmtId="3" fontId="15" fillId="10" borderId="1" xfId="0" applyNumberFormat="1" applyFont="1" applyFill="1" applyBorder="1" applyAlignment="1">
      <alignment horizontal="center" vertical="center" wrapText="1"/>
    </xf>
    <xf numFmtId="3" fontId="15" fillId="0" borderId="83" xfId="0" applyNumberFormat="1" applyFont="1" applyBorder="1" applyAlignment="1">
      <alignment horizontal="center" vertical="center"/>
    </xf>
    <xf numFmtId="3" fontId="15" fillId="0" borderId="62" xfId="0" applyNumberFormat="1" applyFont="1" applyBorder="1" applyAlignment="1">
      <alignment horizontal="center" vertical="center"/>
    </xf>
    <xf numFmtId="3" fontId="16" fillId="9" borderId="15" xfId="0" applyNumberFormat="1" applyFont="1" applyFill="1" applyBorder="1" applyAlignment="1">
      <alignment horizontal="center" vertical="center"/>
    </xf>
    <xf numFmtId="164" fontId="3" fillId="6" borderId="62" xfId="1" applyNumberFormat="1" applyFont="1" applyFill="1" applyBorder="1" applyAlignment="1"/>
    <xf numFmtId="3" fontId="14" fillId="0" borderId="8" xfId="0" applyNumberFormat="1" applyFont="1" applyBorder="1" applyAlignment="1">
      <alignment horizontal="center" vertical="center"/>
    </xf>
    <xf numFmtId="3" fontId="13" fillId="0" borderId="8" xfId="0" applyNumberFormat="1" applyFont="1" applyBorder="1" applyAlignment="1">
      <alignment horizontal="center" vertical="center" wrapText="1" readingOrder="1"/>
    </xf>
    <xf numFmtId="3" fontId="16" fillId="9" borderId="84" xfId="0" applyNumberFormat="1" applyFont="1" applyFill="1" applyBorder="1" applyAlignment="1">
      <alignment horizontal="center" vertical="center"/>
    </xf>
    <xf numFmtId="3" fontId="15" fillId="10" borderId="46" xfId="0" applyNumberFormat="1" applyFont="1" applyFill="1" applyBorder="1" applyAlignment="1">
      <alignment horizontal="center" vertical="center" wrapText="1"/>
    </xf>
    <xf numFmtId="3" fontId="16" fillId="9" borderId="35" xfId="0" applyNumberFormat="1" applyFont="1" applyFill="1" applyBorder="1" applyAlignment="1">
      <alignment horizontal="center" vertical="center"/>
    </xf>
    <xf numFmtId="3" fontId="15" fillId="0" borderId="85" xfId="0" applyNumberFormat="1" applyFont="1" applyBorder="1" applyAlignment="1">
      <alignment horizontal="center" vertical="center"/>
    </xf>
    <xf numFmtId="0" fontId="0" fillId="5" borderId="33" xfId="0" applyFill="1" applyBorder="1" applyAlignment="1">
      <alignment horizontal="left" vertical="center" wrapText="1"/>
    </xf>
    <xf numFmtId="3" fontId="15" fillId="0" borderId="16" xfId="0" applyNumberFormat="1" applyFont="1" applyBorder="1" applyAlignment="1">
      <alignment horizontal="center" vertical="center"/>
    </xf>
    <xf numFmtId="9" fontId="15" fillId="0" borderId="19" xfId="0" applyNumberFormat="1" applyFont="1" applyBorder="1" applyAlignment="1">
      <alignment horizontal="center" vertical="center"/>
    </xf>
    <xf numFmtId="6" fontId="15" fillId="0" borderId="16" xfId="0" applyNumberFormat="1" applyFont="1" applyBorder="1" applyAlignment="1">
      <alignment horizontal="center" vertical="center"/>
    </xf>
    <xf numFmtId="6" fontId="15" fillId="0" borderId="18" xfId="0" applyNumberFormat="1" applyFont="1" applyBorder="1" applyAlignment="1">
      <alignment horizontal="center" vertical="center"/>
    </xf>
    <xf numFmtId="3" fontId="15" fillId="0" borderId="44" xfId="0" applyNumberFormat="1" applyFont="1" applyBorder="1" applyAlignment="1">
      <alignment horizontal="center" vertical="center"/>
    </xf>
    <xf numFmtId="0" fontId="3" fillId="3" borderId="6" xfId="0" applyFont="1" applyFill="1" applyBorder="1"/>
    <xf numFmtId="0" fontId="3" fillId="3" borderId="8" xfId="0" applyFont="1" applyFill="1" applyBorder="1"/>
    <xf numFmtId="3" fontId="16" fillId="9" borderId="6" xfId="0" applyNumberFormat="1" applyFont="1" applyFill="1" applyBorder="1" applyAlignment="1">
      <alignment horizontal="center"/>
    </xf>
    <xf numFmtId="3" fontId="16" fillId="9" borderId="8" xfId="0" applyNumberFormat="1" applyFont="1" applyFill="1" applyBorder="1" applyAlignment="1">
      <alignment horizontal="center"/>
    </xf>
    <xf numFmtId="0" fontId="16" fillId="9" borderId="7" xfId="0" applyFont="1" applyFill="1" applyBorder="1" applyAlignment="1">
      <alignment horizontal="center"/>
    </xf>
    <xf numFmtId="6" fontId="16" fillId="9" borderId="6" xfId="0" applyNumberFormat="1" applyFont="1" applyFill="1" applyBorder="1" applyAlignment="1">
      <alignment horizontal="center"/>
    </xf>
    <xf numFmtId="6" fontId="16" fillId="9" borderId="8" xfId="0" applyNumberFormat="1" applyFont="1" applyFill="1" applyBorder="1" applyAlignment="1">
      <alignment horizontal="center"/>
    </xf>
    <xf numFmtId="3" fontId="16" fillId="9" borderId="6" xfId="0" applyNumberFormat="1" applyFont="1" applyFill="1" applyBorder="1" applyAlignment="1">
      <alignment horizontal="center" vertical="center"/>
    </xf>
    <xf numFmtId="3" fontId="16" fillId="9" borderId="8" xfId="0" applyNumberFormat="1" applyFont="1" applyFill="1" applyBorder="1" applyAlignment="1">
      <alignment horizontal="center" vertical="center"/>
    </xf>
    <xf numFmtId="3" fontId="16" fillId="9" borderId="9" xfId="0" applyNumberFormat="1" applyFont="1" applyFill="1" applyBorder="1" applyAlignment="1">
      <alignment horizontal="center" vertical="center"/>
    </xf>
    <xf numFmtId="0" fontId="25" fillId="7" borderId="22" xfId="0" applyFont="1" applyFill="1" applyBorder="1" applyAlignment="1">
      <alignment horizontal="center" vertical="center"/>
    </xf>
    <xf numFmtId="0" fontId="25" fillId="7" borderId="20" xfId="0" applyFont="1" applyFill="1" applyBorder="1" applyAlignment="1">
      <alignment horizontal="center" vertical="center"/>
    </xf>
    <xf numFmtId="0" fontId="25" fillId="7" borderId="21" xfId="0" applyFont="1" applyFill="1" applyBorder="1" applyAlignment="1">
      <alignment horizontal="center" vertical="center"/>
    </xf>
    <xf numFmtId="164" fontId="7" fillId="0" borderId="0" xfId="1" applyNumberFormat="1" applyFont="1" applyFill="1" applyBorder="1" applyAlignment="1">
      <alignment horizontal="center" vertical="center" wrapText="1"/>
    </xf>
    <xf numFmtId="0" fontId="0" fillId="0" borderId="0" xfId="0" applyAlignment="1">
      <alignment wrapText="1"/>
    </xf>
    <xf numFmtId="0" fontId="0" fillId="0" borderId="38" xfId="0" applyBorder="1" applyAlignment="1">
      <alignment wrapText="1"/>
    </xf>
    <xf numFmtId="0" fontId="0" fillId="5" borderId="38" xfId="0" applyFill="1" applyBorder="1" applyAlignment="1">
      <alignment wrapText="1"/>
    </xf>
    <xf numFmtId="0" fontId="3" fillId="0" borderId="0" xfId="0" applyFont="1"/>
    <xf numFmtId="165" fontId="3" fillId="3" borderId="39" xfId="1" applyNumberFormat="1" applyFont="1" applyFill="1" applyBorder="1" applyAlignment="1">
      <alignment horizontal="center"/>
    </xf>
    <xf numFmtId="165" fontId="3" fillId="3" borderId="43" xfId="1" applyNumberFormat="1" applyFont="1" applyFill="1" applyBorder="1" applyAlignment="1">
      <alignment horizontal="center"/>
    </xf>
    <xf numFmtId="3" fontId="15" fillId="0" borderId="11" xfId="0" applyNumberFormat="1" applyFont="1" applyBorder="1" applyAlignment="1">
      <alignment horizontal="center"/>
    </xf>
    <xf numFmtId="3" fontId="15" fillId="10" borderId="63" xfId="0" applyNumberFormat="1" applyFont="1" applyFill="1" applyBorder="1" applyAlignment="1">
      <alignment horizontal="center" vertical="center" wrapText="1"/>
    </xf>
    <xf numFmtId="3" fontId="15" fillId="0" borderId="7" xfId="0" applyNumberFormat="1" applyFont="1" applyBorder="1" applyAlignment="1">
      <alignment horizontal="center" vertical="center"/>
    </xf>
    <xf numFmtId="3" fontId="3" fillId="3" borderId="16" xfId="0" applyNumberFormat="1" applyFont="1" applyFill="1" applyBorder="1" applyAlignment="1">
      <alignment horizontal="center"/>
    </xf>
    <xf numFmtId="3" fontId="0" fillId="0" borderId="23" xfId="0" applyNumberFormat="1" applyBorder="1" applyAlignment="1">
      <alignment horizontal="center"/>
    </xf>
    <xf numFmtId="3" fontId="0" fillId="0" borderId="66" xfId="1" applyNumberFormat="1" applyFont="1" applyFill="1" applyBorder="1" applyAlignment="1">
      <alignment horizontal="center"/>
    </xf>
    <xf numFmtId="3" fontId="3" fillId="3" borderId="39" xfId="0" applyNumberFormat="1" applyFont="1" applyFill="1" applyBorder="1" applyAlignment="1">
      <alignment horizontal="center"/>
    </xf>
    <xf numFmtId="3" fontId="0" fillId="2" borderId="6" xfId="0" applyNumberFormat="1" applyFill="1" applyBorder="1" applyAlignment="1">
      <alignment horizontal="center" vertical="center" wrapText="1"/>
    </xf>
    <xf numFmtId="3" fontId="0" fillId="2" borderId="7" xfId="0" applyNumberFormat="1" applyFill="1" applyBorder="1" applyAlignment="1">
      <alignment horizontal="center" vertical="center" wrapText="1"/>
    </xf>
    <xf numFmtId="3" fontId="3" fillId="3" borderId="10" xfId="0" applyNumberFormat="1" applyFont="1" applyFill="1" applyBorder="1" applyAlignment="1">
      <alignment horizontal="center"/>
    </xf>
    <xf numFmtId="9" fontId="0" fillId="0" borderId="20" xfId="3" applyFont="1" applyBorder="1" applyAlignment="1">
      <alignment horizontal="center" vertical="center"/>
    </xf>
    <xf numFmtId="9" fontId="0" fillId="13" borderId="20" xfId="3" applyFont="1" applyFill="1" applyBorder="1" applyAlignment="1">
      <alignment horizontal="center" vertical="center"/>
    </xf>
    <xf numFmtId="165" fontId="0" fillId="0" borderId="20" xfId="2" applyNumberFormat="1" applyFont="1" applyBorder="1" applyAlignment="1">
      <alignment horizontal="center" vertical="center"/>
    </xf>
    <xf numFmtId="165" fontId="0" fillId="13" borderId="20" xfId="2" applyNumberFormat="1" applyFont="1" applyFill="1" applyBorder="1" applyAlignment="1">
      <alignment horizontal="center" vertical="center"/>
    </xf>
    <xf numFmtId="0" fontId="29" fillId="0" borderId="0" xfId="0" applyFont="1"/>
    <xf numFmtId="0" fontId="28" fillId="16" borderId="20" xfId="0" applyFont="1" applyFill="1" applyBorder="1" applyAlignment="1">
      <alignment horizontal="center" vertical="center" wrapText="1"/>
    </xf>
    <xf numFmtId="3" fontId="0" fillId="0" borderId="20" xfId="0" applyNumberFormat="1" applyBorder="1" applyAlignment="1">
      <alignment horizontal="center"/>
    </xf>
    <xf numFmtId="3" fontId="0" fillId="0" borderId="20" xfId="1" applyNumberFormat="1" applyFont="1" applyBorder="1" applyAlignment="1">
      <alignment horizontal="center" vertical="center"/>
    </xf>
    <xf numFmtId="3" fontId="0" fillId="4" borderId="20" xfId="1" applyNumberFormat="1" applyFont="1" applyFill="1" applyBorder="1" applyAlignment="1">
      <alignment horizontal="center" vertical="center"/>
    </xf>
    <xf numFmtId="3" fontId="3" fillId="3" borderId="13" xfId="1" applyNumberFormat="1" applyFont="1" applyFill="1" applyBorder="1" applyAlignment="1">
      <alignment horizontal="center" vertical="center"/>
    </xf>
    <xf numFmtId="3" fontId="3" fillId="3" borderId="13" xfId="0" applyNumberFormat="1" applyFont="1" applyFill="1" applyBorder="1" applyAlignment="1">
      <alignment horizontal="center" vertical="center"/>
    </xf>
    <xf numFmtId="3" fontId="3" fillId="3" borderId="40" xfId="1" applyNumberFormat="1" applyFont="1" applyFill="1" applyBorder="1" applyAlignment="1">
      <alignment horizontal="center" vertical="center"/>
    </xf>
    <xf numFmtId="3" fontId="3" fillId="3" borderId="11" xfId="1" applyNumberFormat="1" applyFont="1" applyFill="1" applyBorder="1" applyAlignment="1">
      <alignment horizontal="center" vertical="center"/>
    </xf>
    <xf numFmtId="0" fontId="0" fillId="15" borderId="20" xfId="0" applyFill="1" applyBorder="1" applyAlignment="1">
      <alignment horizontal="center" wrapText="1"/>
    </xf>
    <xf numFmtId="3" fontId="0" fillId="0" borderId="35" xfId="1" applyNumberFormat="1" applyFont="1" applyBorder="1" applyAlignment="1">
      <alignment horizontal="center" wrapText="1"/>
    </xf>
    <xf numFmtId="3" fontId="0" fillId="15" borderId="20" xfId="0" applyNumberFormat="1" applyFill="1" applyBorder="1" applyAlignment="1">
      <alignment horizontal="center" wrapText="1"/>
    </xf>
    <xf numFmtId="3" fontId="10" fillId="0" borderId="20" xfId="0" applyNumberFormat="1" applyFont="1" applyBorder="1"/>
    <xf numFmtId="3" fontId="31" fillId="0" borderId="20" xfId="0" applyNumberFormat="1" applyFont="1" applyBorder="1" applyAlignment="1">
      <alignment vertical="center"/>
    </xf>
    <xf numFmtId="9" fontId="7" fillId="2" borderId="46" xfId="3" applyFont="1" applyFill="1" applyBorder="1" applyAlignment="1">
      <alignment horizontal="center" vertical="center" wrapText="1"/>
    </xf>
    <xf numFmtId="9" fontId="7" fillId="2" borderId="12" xfId="3" applyFont="1" applyFill="1" applyBorder="1" applyAlignment="1">
      <alignment horizontal="center" vertical="center" wrapText="1"/>
    </xf>
    <xf numFmtId="9" fontId="16" fillId="9" borderId="24" xfId="3" applyFont="1" applyFill="1" applyBorder="1" applyAlignment="1">
      <alignment vertical="center"/>
    </xf>
    <xf numFmtId="9" fontId="15" fillId="11" borderId="53" xfId="3" applyFont="1" applyFill="1" applyBorder="1" applyAlignment="1">
      <alignment horizontal="center" vertical="center"/>
    </xf>
    <xf numFmtId="9" fontId="15" fillId="11" borderId="20" xfId="3" applyFont="1" applyFill="1" applyBorder="1" applyAlignment="1">
      <alignment horizontal="center" vertical="center"/>
    </xf>
    <xf numFmtId="9" fontId="15" fillId="0" borderId="53" xfId="3" applyFont="1" applyBorder="1" applyAlignment="1">
      <alignment horizontal="center" vertical="center"/>
    </xf>
    <xf numFmtId="9" fontId="15" fillId="0" borderId="20" xfId="3" applyFont="1" applyBorder="1" applyAlignment="1">
      <alignment horizontal="center" vertical="center"/>
    </xf>
    <xf numFmtId="9" fontId="15" fillId="0" borderId="24" xfId="3" applyFont="1" applyBorder="1" applyAlignment="1">
      <alignment horizontal="center" vertical="center"/>
    </xf>
    <xf numFmtId="9" fontId="16" fillId="9" borderId="42" xfId="3" applyFont="1" applyFill="1" applyBorder="1" applyAlignment="1">
      <alignment horizontal="center" vertical="center"/>
    </xf>
    <xf numFmtId="9" fontId="15" fillId="10" borderId="8" xfId="3" applyFont="1" applyFill="1" applyBorder="1" applyAlignment="1">
      <alignment horizontal="center" vertical="center" wrapText="1"/>
    </xf>
    <xf numFmtId="9" fontId="16" fillId="9" borderId="20" xfId="3" applyFont="1" applyFill="1" applyBorder="1" applyAlignment="1">
      <alignment horizontal="center" vertical="center"/>
    </xf>
    <xf numFmtId="9" fontId="15" fillId="0" borderId="8" xfId="3" applyFont="1" applyBorder="1" applyAlignment="1">
      <alignment horizontal="center" vertical="center"/>
    </xf>
    <xf numFmtId="9" fontId="15" fillId="0" borderId="13" xfId="3" applyFont="1" applyBorder="1" applyAlignment="1">
      <alignment horizontal="center" vertical="center"/>
    </xf>
    <xf numFmtId="9" fontId="15" fillId="10" borderId="53" xfId="3" applyFont="1" applyFill="1" applyBorder="1" applyAlignment="1">
      <alignment horizontal="center" vertical="center" wrapText="1"/>
    </xf>
    <xf numFmtId="9" fontId="15" fillId="11" borderId="8" xfId="3" applyFont="1" applyFill="1" applyBorder="1" applyAlignment="1">
      <alignment horizontal="center" vertical="center"/>
    </xf>
    <xf numFmtId="9" fontId="15" fillId="11" borderId="26" xfId="3" applyFont="1" applyFill="1" applyBorder="1" applyAlignment="1">
      <alignment horizontal="center" vertical="center"/>
    </xf>
    <xf numFmtId="9" fontId="15" fillId="11" borderId="42" xfId="3" applyFont="1" applyFill="1" applyBorder="1" applyAlignment="1">
      <alignment horizontal="center" vertical="center"/>
    </xf>
    <xf numFmtId="9" fontId="15" fillId="0" borderId="18" xfId="3" applyFont="1" applyFill="1" applyBorder="1" applyAlignment="1">
      <alignment horizontal="center" vertical="center"/>
    </xf>
    <xf numFmtId="9" fontId="16" fillId="9" borderId="8" xfId="3" applyFont="1" applyFill="1" applyBorder="1" applyAlignment="1">
      <alignment horizontal="center" vertical="center"/>
    </xf>
    <xf numFmtId="9" fontId="16" fillId="9" borderId="13" xfId="3" applyFont="1" applyFill="1" applyBorder="1" applyAlignment="1">
      <alignment horizontal="center" vertical="center"/>
    </xf>
    <xf numFmtId="9" fontId="3" fillId="6" borderId="42" xfId="3" applyFont="1" applyFill="1" applyBorder="1" applyAlignment="1"/>
    <xf numFmtId="9" fontId="3" fillId="3" borderId="13" xfId="3" applyFont="1" applyFill="1" applyBorder="1" applyAlignment="1">
      <alignment horizontal="center" vertical="center"/>
    </xf>
    <xf numFmtId="3" fontId="0" fillId="0" borderId="35" xfId="0" applyNumberFormat="1" applyBorder="1" applyAlignment="1">
      <alignment horizontal="center" wrapText="1"/>
    </xf>
    <xf numFmtId="9" fontId="10" fillId="0" borderId="20" xfId="3" applyFont="1" applyBorder="1" applyAlignment="1">
      <alignment horizontal="center"/>
    </xf>
    <xf numFmtId="3" fontId="0" fillId="0" borderId="35" xfId="1" applyNumberFormat="1" applyFont="1" applyFill="1" applyBorder="1" applyAlignment="1">
      <alignment horizontal="center" wrapText="1"/>
    </xf>
    <xf numFmtId="0" fontId="33" fillId="2" borderId="65" xfId="0" applyFont="1" applyFill="1" applyBorder="1" applyAlignment="1">
      <alignment horizontal="center" vertical="center" wrapText="1"/>
    </xf>
    <xf numFmtId="164" fontId="33" fillId="2" borderId="20" xfId="1" applyNumberFormat="1" applyFont="1" applyFill="1" applyBorder="1" applyAlignment="1">
      <alignment horizontal="center" vertical="center" wrapText="1"/>
    </xf>
    <xf numFmtId="3" fontId="30" fillId="0" borderId="20" xfId="0" applyNumberFormat="1" applyFont="1" applyBorder="1" applyAlignment="1">
      <alignment horizontal="center" vertical="center"/>
    </xf>
    <xf numFmtId="3" fontId="10" fillId="0" borderId="20" xfId="0" applyNumberFormat="1" applyFont="1" applyBorder="1" applyAlignment="1">
      <alignment horizontal="center"/>
    </xf>
    <xf numFmtId="0" fontId="0" fillId="0" borderId="59" xfId="0" applyBorder="1" applyAlignment="1">
      <alignment horizontal="left" vertical="center" wrapText="1"/>
    </xf>
    <xf numFmtId="0" fontId="6" fillId="7" borderId="61" xfId="0" applyFont="1" applyFill="1" applyBorder="1" applyAlignment="1">
      <alignment horizontal="center" vertical="center" wrapText="1"/>
    </xf>
    <xf numFmtId="0" fontId="34" fillId="17" borderId="6" xfId="0" applyFont="1" applyFill="1" applyBorder="1" applyAlignment="1">
      <alignment horizontal="center" vertical="center"/>
    </xf>
    <xf numFmtId="3" fontId="0" fillId="0" borderId="22" xfId="0" applyNumberFormat="1" applyBorder="1"/>
    <xf numFmtId="3" fontId="0" fillId="0" borderId="10" xfId="0" applyNumberFormat="1" applyBorder="1"/>
    <xf numFmtId="3" fontId="8" fillId="0" borderId="20" xfId="8" applyNumberFormat="1" applyBorder="1" applyAlignment="1">
      <alignment horizontal="center"/>
    </xf>
    <xf numFmtId="1" fontId="8" fillId="0" borderId="20" xfId="8" applyNumberFormat="1" applyBorder="1" applyAlignment="1">
      <alignment horizontal="center"/>
    </xf>
    <xf numFmtId="0" fontId="8" fillId="0" borderId="20" xfId="8" applyBorder="1" applyAlignment="1">
      <alignment horizontal="center"/>
    </xf>
    <xf numFmtId="3" fontId="35" fillId="18" borderId="20" xfId="0" applyNumberFormat="1" applyFont="1" applyFill="1" applyBorder="1"/>
    <xf numFmtId="3" fontId="35" fillId="18" borderId="21" xfId="0" applyNumberFormat="1" applyFont="1" applyFill="1" applyBorder="1"/>
    <xf numFmtId="3" fontId="8" fillId="0" borderId="13" xfId="0" applyNumberFormat="1" applyFont="1" applyBorder="1" applyAlignment="1">
      <alignment horizontal="center"/>
    </xf>
    <xf numFmtId="0" fontId="8" fillId="0" borderId="13" xfId="0" applyFont="1" applyBorder="1" applyAlignment="1">
      <alignment horizontal="center"/>
    </xf>
    <xf numFmtId="3" fontId="8" fillId="0" borderId="42" xfId="0" applyNumberFormat="1" applyFont="1" applyBorder="1" applyAlignment="1">
      <alignment horizontal="center"/>
    </xf>
    <xf numFmtId="3" fontId="8" fillId="0" borderId="13" xfId="0" applyNumberFormat="1" applyFont="1" applyFill="1" applyBorder="1" applyAlignment="1">
      <alignment horizontal="center"/>
    </xf>
    <xf numFmtId="10" fontId="36" fillId="0" borderId="13" xfId="0" applyNumberFormat="1" applyFont="1" applyFill="1" applyBorder="1" applyAlignment="1">
      <alignment horizontal="center" vertical="center"/>
    </xf>
    <xf numFmtId="3" fontId="36" fillId="0" borderId="13" xfId="0" applyNumberFormat="1" applyFont="1" applyBorder="1" applyAlignment="1">
      <alignment horizontal="center" vertical="center" wrapText="1"/>
    </xf>
    <xf numFmtId="9" fontId="36" fillId="0" borderId="11" xfId="3" applyFont="1" applyBorder="1" applyAlignment="1">
      <alignment horizontal="center" vertical="center"/>
    </xf>
    <xf numFmtId="3" fontId="8" fillId="0" borderId="20" xfId="0" applyNumberFormat="1" applyFont="1" applyBorder="1" applyAlignment="1">
      <alignment horizontal="center"/>
    </xf>
    <xf numFmtId="0" fontId="17" fillId="0" borderId="0" xfId="0" applyFont="1"/>
    <xf numFmtId="0" fontId="17" fillId="0" borderId="0" xfId="0" applyFont="1" applyAlignment="1">
      <alignment horizontal="right" vertical="center"/>
    </xf>
    <xf numFmtId="0" fontId="7" fillId="2" borderId="24" xfId="0" applyFont="1" applyFill="1" applyBorder="1" applyAlignment="1">
      <alignment horizontal="center" vertical="center" wrapText="1"/>
    </xf>
    <xf numFmtId="0" fontId="5" fillId="0" borderId="0" xfId="0" applyFont="1" applyAlignment="1">
      <alignment vertical="center"/>
    </xf>
    <xf numFmtId="0" fontId="3" fillId="0" borderId="38" xfId="0" applyFont="1" applyBorder="1" applyAlignment="1">
      <alignment vertical="center"/>
    </xf>
    <xf numFmtId="0" fontId="3" fillId="0" borderId="35" xfId="0" applyFont="1" applyBorder="1" applyAlignment="1">
      <alignment vertical="center"/>
    </xf>
    <xf numFmtId="0" fontId="3" fillId="0" borderId="20" xfId="0" applyFont="1" applyBorder="1" applyAlignment="1">
      <alignment horizontal="center"/>
    </xf>
    <xf numFmtId="0" fontId="7" fillId="2" borderId="5" xfId="0" applyFont="1" applyFill="1" applyBorder="1" applyAlignment="1">
      <alignment horizontal="center" vertical="center" wrapText="1"/>
    </xf>
    <xf numFmtId="0" fontId="7" fillId="2" borderId="6" xfId="1" applyNumberFormat="1" applyFont="1" applyFill="1" applyBorder="1" applyAlignment="1">
      <alignment horizontal="center" vertical="center" wrapText="1"/>
    </xf>
    <xf numFmtId="0" fontId="7" fillId="2" borderId="8" xfId="1" applyNumberFormat="1" applyFont="1" applyFill="1" applyBorder="1" applyAlignment="1">
      <alignment horizontal="center" vertical="center" wrapText="1"/>
    </xf>
    <xf numFmtId="0" fontId="7" fillId="2" borderId="7" xfId="1" applyNumberFormat="1" applyFont="1" applyFill="1" applyBorder="1" applyAlignment="1">
      <alignment horizontal="center" vertical="center" wrapText="1"/>
    </xf>
    <xf numFmtId="0" fontId="7" fillId="2" borderId="37" xfId="1" applyNumberFormat="1" applyFont="1" applyFill="1" applyBorder="1" applyAlignment="1">
      <alignment horizontal="center" vertical="center" wrapText="1"/>
    </xf>
    <xf numFmtId="9" fontId="17" fillId="0" borderId="20" xfId="3" applyFont="1" applyBorder="1" applyAlignment="1">
      <alignment horizontal="center"/>
    </xf>
    <xf numFmtId="0" fontId="0" fillId="0" borderId="55" xfId="0" applyBorder="1" applyAlignment="1">
      <alignment wrapText="1"/>
    </xf>
    <xf numFmtId="3" fontId="0" fillId="0" borderId="29" xfId="1" applyNumberFormat="1" applyFont="1" applyFill="1" applyBorder="1" applyAlignment="1">
      <alignment horizontal="center" wrapText="1"/>
    </xf>
    <xf numFmtId="3" fontId="10" fillId="0" borderId="22" xfId="8" applyNumberFormat="1" applyFont="1" applyBorder="1" applyAlignment="1">
      <alignment horizontal="center"/>
    </xf>
    <xf numFmtId="9" fontId="1" fillId="20" borderId="21" xfId="3" applyFill="1" applyBorder="1" applyAlignment="1">
      <alignment horizontal="center"/>
    </xf>
    <xf numFmtId="9" fontId="1" fillId="0" borderId="21" xfId="3" applyFill="1" applyBorder="1" applyAlignment="1">
      <alignment horizontal="center"/>
    </xf>
    <xf numFmtId="0" fontId="0" fillId="15" borderId="38" xfId="0" applyFill="1" applyBorder="1" applyAlignment="1">
      <alignment horizontal="center" wrapText="1"/>
    </xf>
    <xf numFmtId="0" fontId="35" fillId="18" borderId="22" xfId="0" applyFont="1" applyFill="1" applyBorder="1" applyAlignment="1">
      <alignment wrapText="1"/>
    </xf>
    <xf numFmtId="9" fontId="35" fillId="18" borderId="21" xfId="3" applyFont="1" applyFill="1" applyBorder="1" applyAlignment="1">
      <alignment wrapText="1"/>
    </xf>
    <xf numFmtId="0" fontId="0" fillId="0" borderId="14" xfId="0" applyBorder="1" applyAlignment="1">
      <alignment wrapText="1"/>
    </xf>
    <xf numFmtId="0" fontId="35" fillId="18" borderId="10" xfId="0" applyFont="1" applyFill="1" applyBorder="1" applyAlignment="1">
      <alignment wrapText="1"/>
    </xf>
    <xf numFmtId="9" fontId="35" fillId="18" borderId="11" xfId="3" applyFont="1" applyFill="1" applyBorder="1" applyAlignment="1">
      <alignment wrapText="1"/>
    </xf>
    <xf numFmtId="0" fontId="0" fillId="0" borderId="0" xfId="0" applyAlignment="1">
      <alignment vertical="center"/>
    </xf>
    <xf numFmtId="3" fontId="0" fillId="4" borderId="26" xfId="1" applyNumberFormat="1" applyFont="1" applyFill="1" applyBorder="1" applyAlignment="1">
      <alignment horizontal="center" vertical="center"/>
    </xf>
    <xf numFmtId="0" fontId="7" fillId="2" borderId="20" xfId="0" applyFont="1" applyFill="1" applyBorder="1" applyAlignment="1">
      <alignment horizontal="center" vertical="center" wrapText="1"/>
    </xf>
    <xf numFmtId="164" fontId="7" fillId="2" borderId="20" xfId="1" applyNumberFormat="1" applyFont="1" applyFill="1" applyBorder="1" applyAlignment="1">
      <alignment horizontal="center" vertical="center" wrapText="1"/>
    </xf>
    <xf numFmtId="9" fontId="0" fillId="20" borderId="20" xfId="3" applyFont="1" applyFill="1" applyBorder="1" applyAlignment="1">
      <alignment horizontal="center" vertical="center"/>
    </xf>
    <xf numFmtId="0" fontId="3" fillId="3" borderId="2" xfId="0" applyFont="1" applyFill="1" applyBorder="1"/>
    <xf numFmtId="0" fontId="3" fillId="3" borderId="2"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0" fillId="0" borderId="58" xfId="0" applyBorder="1" applyAlignment="1">
      <alignment horizontal="left" vertical="center" wrapText="1"/>
    </xf>
    <xf numFmtId="0" fontId="15" fillId="0" borderId="39" xfId="0" applyFont="1" applyBorder="1" applyAlignment="1">
      <alignment horizontal="center" vertical="center"/>
    </xf>
    <xf numFmtId="0" fontId="15" fillId="0" borderId="43" xfId="0" applyFont="1" applyBorder="1" applyAlignment="1">
      <alignment horizontal="center" vertical="center"/>
    </xf>
    <xf numFmtId="165" fontId="15" fillId="0" borderId="39" xfId="0" applyNumberFormat="1" applyFont="1" applyBorder="1" applyAlignment="1">
      <alignment horizontal="center" vertical="center"/>
    </xf>
    <xf numFmtId="165" fontId="15" fillId="0" borderId="43" xfId="0" applyNumberFormat="1" applyFont="1" applyBorder="1" applyAlignment="1">
      <alignment horizontal="center" vertical="center"/>
    </xf>
    <xf numFmtId="3" fontId="15" fillId="0" borderId="42" xfId="0" applyNumberFormat="1" applyFont="1" applyBorder="1" applyAlignment="1">
      <alignment horizontal="center"/>
    </xf>
    <xf numFmtId="3" fontId="15" fillId="0" borderId="43" xfId="0" applyNumberFormat="1" applyFont="1" applyBorder="1" applyAlignment="1">
      <alignment horizontal="center" vertical="center"/>
    </xf>
    <xf numFmtId="0" fontId="26" fillId="5" borderId="0" xfId="5" applyFont="1" applyFill="1" applyAlignment="1">
      <alignment vertical="center"/>
    </xf>
    <xf numFmtId="0" fontId="18" fillId="0" borderId="0" xfId="5" applyAlignment="1">
      <alignment horizontal="center" wrapText="1"/>
    </xf>
    <xf numFmtId="0" fontId="19" fillId="21" borderId="75" xfId="0" applyFont="1" applyFill="1" applyBorder="1" applyAlignment="1">
      <alignment horizontal="center" vertical="center" wrapText="1"/>
    </xf>
    <xf numFmtId="0" fontId="19" fillId="21" borderId="72" xfId="0" applyFont="1" applyFill="1" applyBorder="1" applyAlignment="1">
      <alignment horizontal="center" vertical="center" wrapText="1"/>
    </xf>
    <xf numFmtId="0" fontId="19" fillId="21" borderId="77" xfId="0" applyFont="1" applyFill="1" applyBorder="1" applyAlignment="1">
      <alignment horizontal="center" vertical="center" wrapText="1"/>
    </xf>
    <xf numFmtId="0" fontId="19" fillId="21" borderId="78" xfId="0" applyFont="1" applyFill="1" applyBorder="1" applyAlignment="1">
      <alignment horizontal="center" vertical="center" wrapText="1"/>
    </xf>
    <xf numFmtId="0" fontId="20" fillId="21" borderId="78" xfId="0" applyFont="1" applyFill="1" applyBorder="1" applyAlignment="1">
      <alignment horizontal="center" vertical="center" wrapText="1"/>
    </xf>
    <xf numFmtId="0" fontId="20" fillId="21" borderId="76" xfId="0" applyFont="1" applyFill="1" applyBorder="1" applyAlignment="1">
      <alignment horizontal="center" vertical="center" wrapText="1"/>
    </xf>
    <xf numFmtId="0" fontId="19" fillId="22" borderId="77" xfId="0" applyFont="1" applyFill="1" applyBorder="1" applyAlignment="1">
      <alignment horizontal="center" vertical="center" wrapText="1"/>
    </xf>
    <xf numFmtId="0" fontId="19" fillId="22" borderId="78" xfId="0" applyFont="1" applyFill="1" applyBorder="1" applyAlignment="1">
      <alignment horizontal="center" vertical="center" wrapText="1"/>
    </xf>
    <xf numFmtId="0" fontId="20" fillId="22" borderId="78" xfId="0" applyFont="1" applyFill="1" applyBorder="1" applyAlignment="1">
      <alignment horizontal="center" vertical="center" wrapText="1"/>
    </xf>
    <xf numFmtId="0" fontId="20" fillId="22" borderId="76" xfId="0" applyFont="1" applyFill="1" applyBorder="1" applyAlignment="1">
      <alignment horizontal="center" vertical="center" wrapText="1"/>
    </xf>
    <xf numFmtId="0" fontId="19" fillId="0" borderId="77" xfId="0" applyFont="1" applyBorder="1" applyAlignment="1">
      <alignment horizontal="center"/>
    </xf>
    <xf numFmtId="0" fontId="19" fillId="0" borderId="78" xfId="0" applyFont="1" applyBorder="1" applyAlignment="1">
      <alignment horizontal="center"/>
    </xf>
    <xf numFmtId="3" fontId="19" fillId="0" borderId="78" xfId="0" applyNumberFormat="1" applyFont="1" applyBorder="1" applyAlignment="1">
      <alignment horizontal="right"/>
    </xf>
    <xf numFmtId="0" fontId="19" fillId="0" borderId="78" xfId="0" applyFont="1" applyBorder="1" applyAlignment="1">
      <alignment horizontal="right"/>
    </xf>
    <xf numFmtId="0" fontId="20" fillId="0" borderId="78" xfId="0" applyFont="1" applyBorder="1" applyAlignment="1">
      <alignment horizontal="right"/>
    </xf>
    <xf numFmtId="0" fontId="20" fillId="0" borderId="79" xfId="0" applyFont="1" applyBorder="1" applyAlignment="1">
      <alignment horizontal="center"/>
    </xf>
    <xf numFmtId="0" fontId="19" fillId="0" borderId="77" xfId="0" applyFont="1" applyBorder="1" applyAlignment="1">
      <alignment horizontal="right"/>
    </xf>
    <xf numFmtId="0" fontId="19" fillId="0" borderId="80" xfId="0" applyFont="1" applyBorder="1" applyAlignment="1">
      <alignment horizontal="center"/>
    </xf>
    <xf numFmtId="0" fontId="19" fillId="0" borderId="81" xfId="0" applyFont="1" applyBorder="1" applyAlignment="1">
      <alignment horizontal="center"/>
    </xf>
    <xf numFmtId="14" fontId="19" fillId="0" borderId="81" xfId="0" applyNumberFormat="1" applyFont="1" applyBorder="1" applyAlignment="1">
      <alignment horizontal="center"/>
    </xf>
    <xf numFmtId="3" fontId="19" fillId="0" borderId="81" xfId="0" applyNumberFormat="1" applyFont="1" applyBorder="1" applyAlignment="1">
      <alignment horizontal="right"/>
    </xf>
    <xf numFmtId="3" fontId="19" fillId="0" borderId="81" xfId="0" applyNumberFormat="1" applyFont="1" applyBorder="1" applyAlignment="1">
      <alignment horizontal="center"/>
    </xf>
    <xf numFmtId="10" fontId="19" fillId="0" borderId="81" xfId="0" applyNumberFormat="1" applyFont="1" applyBorder="1" applyAlignment="1">
      <alignment horizontal="center"/>
    </xf>
    <xf numFmtId="3" fontId="19" fillId="0" borderId="82" xfId="0" applyNumberFormat="1" applyFont="1" applyBorder="1" applyAlignment="1">
      <alignment horizontal="center"/>
    </xf>
    <xf numFmtId="0" fontId="19" fillId="0" borderId="0" xfId="0" applyFont="1" applyAlignment="1">
      <alignment horizontal="right"/>
    </xf>
    <xf numFmtId="0" fontId="19" fillId="0" borderId="0" xfId="0" applyFont="1" applyAlignment="1">
      <alignment horizontal="center"/>
    </xf>
    <xf numFmtId="0" fontId="22" fillId="0" borderId="0" xfId="0" applyFont="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right"/>
    </xf>
    <xf numFmtId="0" fontId="18" fillId="0" borderId="0" xfId="0" applyFont="1" applyAlignment="1">
      <alignment horizontal="center"/>
    </xf>
    <xf numFmtId="0" fontId="18" fillId="0" borderId="0" xfId="0" applyFont="1"/>
    <xf numFmtId="0" fontId="17" fillId="0" borderId="0" xfId="0" applyFont="1" applyAlignment="1">
      <alignment horizontal="left" vertical="center"/>
    </xf>
    <xf numFmtId="0" fontId="28" fillId="23" borderId="0" xfId="0" applyFont="1" applyFill="1" applyAlignment="1">
      <alignment horizontal="center" vertical="center"/>
    </xf>
    <xf numFmtId="37" fontId="0" fillId="0" borderId="20" xfId="1" applyNumberFormat="1" applyFont="1" applyFill="1" applyBorder="1"/>
    <xf numFmtId="9" fontId="0" fillId="0" borderId="20" xfId="3" applyFont="1" applyBorder="1"/>
    <xf numFmtId="9" fontId="0" fillId="5" borderId="20" xfId="3" applyFont="1" applyFill="1" applyBorder="1"/>
    <xf numFmtId="0" fontId="28" fillId="16" borderId="20" xfId="0" applyFont="1" applyFill="1" applyBorder="1" applyAlignment="1">
      <alignment horizontal="center" vertical="center"/>
    </xf>
    <xf numFmtId="9" fontId="28" fillId="16" borderId="20" xfId="3" applyFont="1" applyFill="1" applyBorder="1" applyAlignment="1">
      <alignment horizontal="center" vertical="center" wrapText="1"/>
    </xf>
    <xf numFmtId="0" fontId="31" fillId="0" borderId="20" xfId="0" applyFont="1" applyBorder="1" applyAlignment="1">
      <alignment vertical="center"/>
    </xf>
    <xf numFmtId="0" fontId="30" fillId="0" borderId="20" xfId="0" applyFont="1" applyBorder="1" applyAlignment="1">
      <alignment horizontal="center" vertical="center"/>
    </xf>
    <xf numFmtId="0" fontId="0" fillId="24" borderId="35" xfId="0" applyFill="1" applyBorder="1" applyAlignment="1" applyProtection="1">
      <alignment horizontal="center" vertical="center"/>
      <protection hidden="1"/>
    </xf>
    <xf numFmtId="0" fontId="0" fillId="25" borderId="20" xfId="0" applyFill="1" applyBorder="1" applyAlignment="1" applyProtection="1">
      <alignment horizontal="center" vertical="center" wrapText="1"/>
      <protection hidden="1"/>
    </xf>
    <xf numFmtId="0" fontId="0" fillId="28" borderId="20" xfId="0" applyFill="1" applyBorder="1" applyAlignment="1" applyProtection="1">
      <alignment horizontal="center" vertical="center"/>
      <protection hidden="1"/>
    </xf>
    <xf numFmtId="0" fontId="10" fillId="28" borderId="20" xfId="0" applyFont="1" applyFill="1" applyBorder="1" applyAlignment="1" applyProtection="1">
      <alignment horizontal="center" vertical="center"/>
      <protection hidden="1"/>
    </xf>
    <xf numFmtId="0" fontId="10" fillId="28" borderId="33" xfId="0" applyFont="1" applyFill="1" applyBorder="1" applyAlignment="1" applyProtection="1">
      <alignment horizontal="center" vertical="center"/>
      <protection hidden="1"/>
    </xf>
    <xf numFmtId="0" fontId="0" fillId="29" borderId="20" xfId="0" applyFill="1" applyBorder="1" applyAlignment="1" applyProtection="1">
      <alignment horizontal="center" vertical="center" wrapText="1"/>
      <protection hidden="1"/>
    </xf>
    <xf numFmtId="44" fontId="0" fillId="30" borderId="20" xfId="0" applyNumberFormat="1" applyFill="1" applyBorder="1" applyAlignment="1" applyProtection="1">
      <alignment horizontal="center" vertical="center" wrapText="1"/>
      <protection hidden="1"/>
    </xf>
    <xf numFmtId="0" fontId="10" fillId="31" borderId="20" xfId="0" applyFont="1" applyFill="1" applyBorder="1" applyAlignment="1" applyProtection="1">
      <alignment horizontal="center" vertical="center" wrapText="1"/>
      <protection hidden="1"/>
    </xf>
    <xf numFmtId="0" fontId="0" fillId="31" borderId="20" xfId="0" applyFill="1" applyBorder="1" applyAlignment="1" applyProtection="1">
      <alignment horizontal="center" vertical="center" wrapText="1"/>
      <protection hidden="1"/>
    </xf>
    <xf numFmtId="0" fontId="0" fillId="0" borderId="20" xfId="0" applyBorder="1" applyProtection="1">
      <protection hidden="1"/>
    </xf>
    <xf numFmtId="0" fontId="0" fillId="0" borderId="38" xfId="0" applyBorder="1" applyProtection="1">
      <protection hidden="1"/>
    </xf>
    <xf numFmtId="0" fontId="0" fillId="0" borderId="20" xfId="0" applyBorder="1" applyAlignment="1">
      <alignment horizontal="left" vertical="center" wrapText="1"/>
    </xf>
    <xf numFmtId="3" fontId="0" fillId="0" borderId="35" xfId="0" applyNumberFormat="1" applyBorder="1" applyProtection="1">
      <protection hidden="1"/>
    </xf>
    <xf numFmtId="44" fontId="0" fillId="0" borderId="20" xfId="2" applyFont="1" applyFill="1" applyBorder="1" applyProtection="1">
      <protection hidden="1"/>
    </xf>
    <xf numFmtId="44" fontId="0" fillId="0" borderId="20" xfId="2" applyFont="1" applyFill="1" applyBorder="1" applyProtection="1">
      <protection locked="0"/>
    </xf>
    <xf numFmtId="6" fontId="0" fillId="0" borderId="20" xfId="2" applyNumberFormat="1" applyFont="1" applyFill="1" applyBorder="1" applyProtection="1">
      <protection locked="0"/>
    </xf>
    <xf numFmtId="167" fontId="0" fillId="0" borderId="20" xfId="0" applyNumberFormat="1" applyBorder="1"/>
    <xf numFmtId="2" fontId="0" fillId="0" borderId="20" xfId="0" applyNumberFormat="1" applyBorder="1"/>
    <xf numFmtId="3" fontId="0" fillId="0" borderId="20" xfId="0" applyNumberFormat="1" applyBorder="1"/>
    <xf numFmtId="3" fontId="0" fillId="0" borderId="0" xfId="0" applyNumberFormat="1"/>
    <xf numFmtId="6" fontId="0" fillId="0" borderId="20" xfId="2" applyNumberFormat="1" applyFont="1" applyFill="1" applyBorder="1" applyProtection="1">
      <protection hidden="1"/>
    </xf>
    <xf numFmtId="44" fontId="3" fillId="0" borderId="20" xfId="2" applyFont="1" applyFill="1" applyBorder="1" applyProtection="1">
      <protection locked="0"/>
    </xf>
    <xf numFmtId="6" fontId="3" fillId="0" borderId="20" xfId="2" applyNumberFormat="1" applyFont="1" applyFill="1" applyBorder="1" applyProtection="1">
      <protection locked="0"/>
    </xf>
    <xf numFmtId="3" fontId="3" fillId="0" borderId="20" xfId="0" applyNumberFormat="1" applyFont="1" applyBorder="1"/>
    <xf numFmtId="6" fontId="0" fillId="0" borderId="20" xfId="2" applyNumberFormat="1" applyFont="1" applyBorder="1" applyProtection="1">
      <protection hidden="1"/>
    </xf>
    <xf numFmtId="44" fontId="0" fillId="0" borderId="20" xfId="2" applyFont="1" applyBorder="1" applyProtection="1">
      <protection locked="0"/>
    </xf>
    <xf numFmtId="6" fontId="0" fillId="0" borderId="20" xfId="2" applyNumberFormat="1" applyFont="1" applyBorder="1" applyProtection="1">
      <protection locked="0"/>
    </xf>
    <xf numFmtId="0" fontId="42" fillId="0" borderId="38" xfId="0" applyFont="1" applyBorder="1" applyProtection="1">
      <protection hidden="1"/>
    </xf>
    <xf numFmtId="6" fontId="1" fillId="0" borderId="20" xfId="2" applyNumberFormat="1" applyFont="1" applyFill="1" applyBorder="1" applyProtection="1">
      <protection hidden="1"/>
    </xf>
    <xf numFmtId="44" fontId="0" fillId="0" borderId="20" xfId="2" applyFont="1" applyBorder="1" applyProtection="1">
      <protection hidden="1"/>
    </xf>
    <xf numFmtId="0" fontId="0" fillId="0" borderId="35" xfId="0" applyBorder="1" applyProtection="1">
      <protection hidden="1"/>
    </xf>
    <xf numFmtId="3" fontId="10" fillId="0" borderId="20" xfId="0" applyNumberFormat="1" applyFont="1" applyFill="1" applyBorder="1" applyAlignment="1">
      <alignment horizontal="center"/>
    </xf>
    <xf numFmtId="9" fontId="5" fillId="0" borderId="0" xfId="3" applyFont="1"/>
    <xf numFmtId="0" fontId="0" fillId="0" borderId="0" xfId="0" applyAlignment="1">
      <alignment horizontal="left" wrapText="1"/>
    </xf>
    <xf numFmtId="0" fontId="37" fillId="19" borderId="61" xfId="0" applyFont="1" applyFill="1" applyBorder="1" applyAlignment="1">
      <alignment horizontal="center" vertical="center" wrapText="1"/>
    </xf>
    <xf numFmtId="0" fontId="37" fillId="19" borderId="45" xfId="0" applyFont="1" applyFill="1" applyBorder="1" applyAlignment="1">
      <alignment horizontal="center" vertical="center" wrapText="1"/>
    </xf>
    <xf numFmtId="0" fontId="37" fillId="19" borderId="1" xfId="0" applyFont="1" applyFill="1" applyBorder="1" applyAlignment="1">
      <alignment horizontal="center" vertical="center" wrapText="1"/>
    </xf>
    <xf numFmtId="0" fontId="25" fillId="19" borderId="61" xfId="0" applyFont="1" applyFill="1" applyBorder="1" applyAlignment="1">
      <alignment horizontal="center" vertical="center" wrapText="1"/>
    </xf>
    <xf numFmtId="0" fontId="25" fillId="19" borderId="45" xfId="0" applyFont="1" applyFill="1" applyBorder="1" applyAlignment="1">
      <alignment horizontal="center" vertical="center" wrapText="1"/>
    </xf>
    <xf numFmtId="0" fontId="25" fillId="19" borderId="1" xfId="0" applyFont="1" applyFill="1" applyBorder="1" applyAlignment="1">
      <alignment horizontal="center" vertical="center" wrapText="1"/>
    </xf>
    <xf numFmtId="0" fontId="0" fillId="0" borderId="0" xfId="0" applyAlignment="1">
      <alignment wrapText="1"/>
    </xf>
    <xf numFmtId="3" fontId="30" fillId="0" borderId="20" xfId="0" applyNumberFormat="1" applyFont="1" applyBorder="1" applyAlignment="1">
      <alignment horizontal="center" vertical="center"/>
    </xf>
    <xf numFmtId="3" fontId="30" fillId="0" borderId="20" xfId="0" applyNumberFormat="1" applyFont="1" applyBorder="1" applyAlignment="1">
      <alignment horizontal="left" vertical="center"/>
    </xf>
    <xf numFmtId="3" fontId="10" fillId="0" borderId="20" xfId="0" applyNumberFormat="1" applyFont="1" applyBorder="1"/>
    <xf numFmtId="0" fontId="30" fillId="0" borderId="20" xfId="0" applyFont="1" applyBorder="1" applyAlignment="1">
      <alignment horizontal="center" vertical="center"/>
    </xf>
    <xf numFmtId="3" fontId="0" fillId="0" borderId="20" xfId="0" applyNumberFormat="1" applyBorder="1" applyAlignment="1">
      <alignment horizontal="right"/>
    </xf>
    <xf numFmtId="0" fontId="0" fillId="0" borderId="20" xfId="0" applyBorder="1" applyAlignment="1">
      <alignment horizontal="right"/>
    </xf>
    <xf numFmtId="0" fontId="17" fillId="4" borderId="0" xfId="0" applyFont="1" applyFill="1" applyAlignment="1">
      <alignment horizontal="left"/>
    </xf>
    <xf numFmtId="3" fontId="17" fillId="4" borderId="0" xfId="0" applyNumberFormat="1" applyFont="1" applyFill="1" applyAlignment="1">
      <alignment horizontal="left"/>
    </xf>
    <xf numFmtId="0" fontId="30" fillId="0" borderId="20" xfId="0" applyFont="1" applyBorder="1" applyAlignment="1">
      <alignment horizontal="left" vertical="center"/>
    </xf>
    <xf numFmtId="0" fontId="10" fillId="0" borderId="20" xfId="0" applyFont="1" applyBorder="1"/>
    <xf numFmtId="0" fontId="0" fillId="5" borderId="61" xfId="0" applyFill="1" applyBorder="1" applyAlignment="1">
      <alignment horizontal="left" vertical="center"/>
    </xf>
    <xf numFmtId="0" fontId="0" fillId="5" borderId="59" xfId="0" applyFill="1" applyBorder="1" applyAlignment="1">
      <alignment horizontal="left" vertical="center"/>
    </xf>
    <xf numFmtId="0" fontId="6" fillId="2" borderId="4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0" fillId="0" borderId="61" xfId="0" applyBorder="1" applyAlignment="1">
      <alignment horizontal="left" vertical="center" wrapText="1"/>
    </xf>
    <xf numFmtId="0" fontId="0" fillId="0" borderId="59" xfId="0" applyBorder="1" applyAlignment="1">
      <alignment horizontal="left" vertical="center" wrapText="1"/>
    </xf>
    <xf numFmtId="0" fontId="0" fillId="0" borderId="49" xfId="0" applyBorder="1" applyAlignment="1">
      <alignment horizontal="left" vertical="center" wrapText="1"/>
    </xf>
    <xf numFmtId="0" fontId="0" fillId="0" borderId="28" xfId="0" applyBorder="1" applyAlignment="1">
      <alignment horizontal="left" vertical="center" wrapText="1"/>
    </xf>
    <xf numFmtId="0" fontId="6" fillId="2" borderId="47" xfId="0" applyFont="1" applyFill="1" applyBorder="1" applyAlignment="1">
      <alignment horizontal="center" vertical="center"/>
    </xf>
    <xf numFmtId="0" fontId="0" fillId="5" borderId="50" xfId="0" applyFill="1" applyBorder="1" applyAlignment="1">
      <alignment horizontal="left" vertical="center"/>
    </xf>
    <xf numFmtId="0" fontId="0" fillId="5" borderId="51" xfId="0" applyFill="1" applyBorder="1" applyAlignment="1">
      <alignment horizontal="left" vertical="center"/>
    </xf>
    <xf numFmtId="3" fontId="6" fillId="2" borderId="45" xfId="0" applyNumberFormat="1" applyFont="1" applyFill="1" applyBorder="1" applyAlignment="1">
      <alignment horizontal="center" vertical="center" wrapText="1"/>
    </xf>
    <xf numFmtId="0" fontId="6" fillId="7" borderId="6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2" borderId="61" xfId="0" applyFont="1" applyFill="1" applyBorder="1" applyAlignment="1">
      <alignment horizontal="center" vertical="center"/>
    </xf>
    <xf numFmtId="0" fontId="6" fillId="2" borderId="1" xfId="0" applyFont="1" applyFill="1" applyBorder="1" applyAlignment="1">
      <alignment horizontal="center" vertical="center"/>
    </xf>
    <xf numFmtId="3" fontId="7" fillId="2" borderId="48" xfId="1" applyNumberFormat="1" applyFont="1" applyFill="1" applyBorder="1" applyAlignment="1">
      <alignment horizontal="center" vertical="center" wrapText="1"/>
    </xf>
    <xf numFmtId="3" fontId="7" fillId="2" borderId="47" xfId="1" applyNumberFormat="1" applyFont="1" applyFill="1" applyBorder="1" applyAlignment="1">
      <alignment horizontal="center" vertical="center" wrapText="1"/>
    </xf>
    <xf numFmtId="164" fontId="7" fillId="7" borderId="58" xfId="1" applyNumberFormat="1" applyFont="1" applyFill="1" applyBorder="1" applyAlignment="1">
      <alignment horizontal="center" vertical="center" wrapText="1"/>
    </xf>
    <xf numFmtId="164" fontId="7" fillId="7" borderId="62" xfId="1"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0" borderId="60" xfId="0" applyBorder="1" applyAlignment="1">
      <alignment horizontal="left" vertical="center" wrapText="1"/>
    </xf>
    <xf numFmtId="0" fontId="0" fillId="0" borderId="69" xfId="0" applyBorder="1" applyAlignment="1">
      <alignment horizontal="left" vertical="center" wrapText="1"/>
    </xf>
    <xf numFmtId="0" fontId="0" fillId="5" borderId="52" xfId="0" applyFill="1" applyBorder="1" applyAlignment="1">
      <alignment horizontal="left" vertical="center"/>
    </xf>
    <xf numFmtId="0" fontId="6" fillId="2" borderId="61" xfId="0" applyFont="1" applyFill="1" applyBorder="1" applyAlignment="1">
      <alignment horizontal="center" vertical="center" wrapText="1"/>
    </xf>
    <xf numFmtId="164" fontId="7" fillId="2" borderId="58" xfId="1" applyNumberFormat="1" applyFont="1" applyFill="1" applyBorder="1" applyAlignment="1">
      <alignment horizontal="center" vertical="center" wrapText="1"/>
    </xf>
    <xf numFmtId="164" fontId="7" fillId="2" borderId="62" xfId="1" applyNumberFormat="1" applyFont="1" applyFill="1" applyBorder="1" applyAlignment="1">
      <alignment horizontal="center" vertical="center" wrapText="1"/>
    </xf>
    <xf numFmtId="0" fontId="19" fillId="9" borderId="87" xfId="0" applyFont="1" applyFill="1" applyBorder="1" applyAlignment="1">
      <alignment horizontal="center" vertical="center" wrapText="1"/>
    </xf>
    <xf numFmtId="0" fontId="19" fillId="9" borderId="73" xfId="0" applyFont="1" applyFill="1" applyBorder="1" applyAlignment="1">
      <alignment horizontal="center" vertical="center" wrapText="1"/>
    </xf>
    <xf numFmtId="0" fontId="20" fillId="21" borderId="87" xfId="0" applyFont="1" applyFill="1" applyBorder="1" applyAlignment="1">
      <alignment horizontal="center" vertical="center" wrapText="1"/>
    </xf>
    <xf numFmtId="0" fontId="20" fillId="21" borderId="73" xfId="0" applyFont="1" applyFill="1" applyBorder="1" applyAlignment="1">
      <alignment horizontal="center" vertical="center" wrapText="1"/>
    </xf>
    <xf numFmtId="0" fontId="20" fillId="21" borderId="88" xfId="0" applyFont="1" applyFill="1" applyBorder="1" applyAlignment="1">
      <alignment horizontal="center" vertical="center" wrapText="1"/>
    </xf>
    <xf numFmtId="0" fontId="20" fillId="21" borderId="76" xfId="0" applyFont="1" applyFill="1" applyBorder="1" applyAlignment="1">
      <alignment horizontal="center" vertical="center" wrapText="1"/>
    </xf>
    <xf numFmtId="0" fontId="41" fillId="10" borderId="61" xfId="0" applyFont="1" applyFill="1" applyBorder="1" applyAlignment="1">
      <alignment horizontal="center" vertical="center" wrapText="1"/>
    </xf>
    <xf numFmtId="0" fontId="41" fillId="10" borderId="45" xfId="0" applyFont="1" applyFill="1" applyBorder="1" applyAlignment="1">
      <alignment horizontal="center" vertical="center" wrapText="1"/>
    </xf>
    <xf numFmtId="0" fontId="41" fillId="10" borderId="59" xfId="0" applyFont="1" applyFill="1" applyBorder="1" applyAlignment="1">
      <alignment horizontal="center" vertical="center" wrapText="1"/>
    </xf>
    <xf numFmtId="0" fontId="41" fillId="10" borderId="0" xfId="0" applyFont="1" applyFill="1" applyAlignment="1">
      <alignment horizontal="center" vertical="center" wrapText="1"/>
    </xf>
    <xf numFmtId="0" fontId="19" fillId="21" borderId="86" xfId="0" applyFont="1" applyFill="1" applyBorder="1" applyAlignment="1">
      <alignment horizontal="center" vertical="center" wrapText="1"/>
    </xf>
    <xf numFmtId="0" fontId="19" fillId="21" borderId="71" xfId="0" applyFont="1" applyFill="1" applyBorder="1" applyAlignment="1">
      <alignment horizontal="center" vertical="center" wrapText="1"/>
    </xf>
    <xf numFmtId="0" fontId="19" fillId="21" borderId="87" xfId="0" applyFont="1" applyFill="1" applyBorder="1" applyAlignment="1">
      <alignment horizontal="center" vertical="center" wrapText="1"/>
    </xf>
    <xf numFmtId="0" fontId="19" fillId="21" borderId="73" xfId="0" applyFont="1" applyFill="1" applyBorder="1" applyAlignment="1">
      <alignment horizontal="center" vertical="center" wrapText="1"/>
    </xf>
    <xf numFmtId="0" fontId="19" fillId="9" borderId="74" xfId="0" applyFont="1" applyFill="1" applyBorder="1" applyAlignment="1">
      <alignment horizontal="center" vertical="center" wrapText="1"/>
    </xf>
    <xf numFmtId="0" fontId="0" fillId="24" borderId="29" xfId="0" applyFill="1" applyBorder="1" applyAlignment="1" applyProtection="1">
      <alignment horizontal="center" vertical="center"/>
      <protection hidden="1"/>
    </xf>
    <xf numFmtId="0" fontId="0" fillId="24" borderId="35" xfId="0" applyFill="1" applyBorder="1" applyAlignment="1" applyProtection="1">
      <alignment horizontal="center" vertical="center"/>
      <protection hidden="1"/>
    </xf>
    <xf numFmtId="0" fontId="0" fillId="26" borderId="38" xfId="0" applyFill="1" applyBorder="1" applyAlignment="1" applyProtection="1">
      <alignment horizontal="center" vertical="center"/>
      <protection hidden="1"/>
    </xf>
    <xf numFmtId="0" fontId="0" fillId="26" borderId="29" xfId="0" applyFill="1" applyBorder="1" applyAlignment="1" applyProtection="1">
      <alignment horizontal="center" vertical="center"/>
      <protection hidden="1"/>
    </xf>
    <xf numFmtId="0" fontId="0" fillId="26" borderId="35" xfId="0" applyFill="1" applyBorder="1" applyAlignment="1" applyProtection="1">
      <alignment horizontal="center" vertical="center"/>
      <protection hidden="1"/>
    </xf>
    <xf numFmtId="0" fontId="0" fillId="27" borderId="38" xfId="0" applyFill="1" applyBorder="1" applyAlignment="1" applyProtection="1">
      <alignment horizontal="center" vertical="center" wrapText="1"/>
      <protection hidden="1"/>
    </xf>
    <xf numFmtId="0" fontId="0" fillId="27" borderId="29" xfId="0" applyFill="1" applyBorder="1" applyAlignment="1" applyProtection="1">
      <alignment horizontal="center" vertical="center" wrapText="1"/>
      <protection hidden="1"/>
    </xf>
    <xf numFmtId="0" fontId="0" fillId="27" borderId="35" xfId="0" applyFill="1" applyBorder="1" applyAlignment="1" applyProtection="1">
      <alignment horizontal="center" vertical="center" wrapText="1"/>
      <protection hidden="1"/>
    </xf>
  </cellXfs>
  <cellStyles count="9">
    <cellStyle name="Comma" xfId="1" builtinId="3"/>
    <cellStyle name="Currency" xfId="2" builtinId="4"/>
    <cellStyle name="Normal" xfId="0" builtinId="0"/>
    <cellStyle name="Normal - Style1 2 6" xfId="8" xr:uid="{705BBDA7-5247-4261-890A-740B8E7E62A3}"/>
    <cellStyle name="Normal 10 2" xfId="4" xr:uid="{00000000-0005-0000-0000-000003000000}"/>
    <cellStyle name="Normal 2" xfId="7" xr:uid="{00000000-0005-0000-0000-000004000000}"/>
    <cellStyle name="Normal_Lookup Sheet" xfId="6" xr:uid="{00000000-0005-0000-0000-000005000000}"/>
    <cellStyle name="Normal_Revised Exhibit 1_021810_Eberts" xfId="5" xr:uid="{00000000-0005-0000-0000-000006000000}"/>
    <cellStyle name="Percent" xfId="3" builtinId="5"/>
  </cellStyles>
  <dxfs count="14">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YTD Performance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437025818913751E-2"/>
          <c:y val="0.19173677717050844"/>
          <c:w val="0.89753257409811682"/>
          <c:h val="0.63155259641220374"/>
        </c:manualLayout>
      </c:layout>
      <c:barChart>
        <c:barDir val="col"/>
        <c:grouping val="clustered"/>
        <c:varyColors val="0"/>
        <c:ser>
          <c:idx val="0"/>
          <c:order val="0"/>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2'!$M$2:$N$2</c:f>
              <c:strCache>
                <c:ptCount val="2"/>
                <c:pt idx="0">
                  <c:v>Annual Energy Savings</c:v>
                </c:pt>
                <c:pt idx="1">
                  <c:v>Expenditures</c:v>
                </c:pt>
              </c:strCache>
            </c:strRef>
          </c:cat>
          <c:val>
            <c:numRef>
              <c:f>'Table 2'!$M$3:$N$3</c:f>
              <c:numCache>
                <c:formatCode>0%</c:formatCode>
                <c:ptCount val="2"/>
                <c:pt idx="0">
                  <c:v>1.1443905530244958</c:v>
                </c:pt>
                <c:pt idx="1">
                  <c:v>0.43160611219050032</c:v>
                </c:pt>
              </c:numCache>
            </c:numRef>
          </c:val>
          <c:extLst>
            <c:ext xmlns:c16="http://schemas.microsoft.com/office/drawing/2014/chart" uri="{C3380CC4-5D6E-409C-BE32-E72D297353CC}">
              <c16:uniqueId val="{00000000-5A91-485B-BE93-D601FEA32197}"/>
            </c:ext>
          </c:extLst>
        </c:ser>
        <c:dLbls>
          <c:showLegendKey val="0"/>
          <c:showVal val="0"/>
          <c:showCatName val="0"/>
          <c:showSerName val="0"/>
          <c:showPercent val="0"/>
          <c:showBubbleSize val="0"/>
        </c:dLbls>
        <c:gapWidth val="219"/>
        <c:overlap val="-27"/>
        <c:axId val="1894622672"/>
        <c:axId val="1894630992"/>
      </c:barChart>
      <c:catAx>
        <c:axId val="189462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30992"/>
        <c:crosses val="autoZero"/>
        <c:auto val="1"/>
        <c:lblAlgn val="ctr"/>
        <c:lblOffset val="100"/>
        <c:noMultiLvlLbl val="0"/>
      </c:catAx>
      <c:valAx>
        <c:axId val="189463099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22672"/>
        <c:crosses val="autoZero"/>
        <c:crossBetween val="between"/>
        <c:majorUnit val="0.2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9525</xdr:colOff>
      <xdr:row>4</xdr:row>
      <xdr:rowOff>86456</xdr:rowOff>
    </xdr:from>
    <xdr:to>
      <xdr:col>15</xdr:col>
      <xdr:colOff>66675</xdr:colOff>
      <xdr:row>18</xdr:row>
      <xdr:rowOff>142874</xdr:rowOff>
    </xdr:to>
    <xdr:graphicFrame macro="">
      <xdr:nvGraphicFramePr>
        <xdr:cNvPr id="2" name="Chart 1">
          <a:extLst>
            <a:ext uri="{FF2B5EF4-FFF2-40B4-BE49-F238E27FC236}">
              <a16:creationId xmlns:a16="http://schemas.microsoft.com/office/drawing/2014/main" id="{AAC01E8E-9463-4892-9E52-6A4F9AE977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499984740745262"/>
  </sheetPr>
  <dimension ref="B1:J9"/>
  <sheetViews>
    <sheetView tabSelected="1" zoomScaleNormal="100" workbookViewId="0">
      <selection activeCell="M6" sqref="M6"/>
    </sheetView>
  </sheetViews>
  <sheetFormatPr defaultRowHeight="14.5"/>
  <cols>
    <col min="2" max="9" width="18" customWidth="1"/>
    <col min="10" max="10" width="12.7265625" bestFit="1" customWidth="1"/>
  </cols>
  <sheetData>
    <row r="1" spans="2:10" ht="16" thickBot="1">
      <c r="B1" s="434" t="s">
        <v>237</v>
      </c>
      <c r="J1" s="435" t="str">
        <f>'Tables 3-6'!E1</f>
        <v>For Period Ending PY23Q3</v>
      </c>
    </row>
    <row r="2" spans="2:10" ht="38" thickBot="1">
      <c r="B2" s="58" t="s">
        <v>226</v>
      </c>
      <c r="C2" s="436" t="s">
        <v>238</v>
      </c>
      <c r="D2" s="436" t="s">
        <v>239</v>
      </c>
      <c r="E2" s="436" t="s">
        <v>240</v>
      </c>
      <c r="F2" s="436" t="s">
        <v>241</v>
      </c>
      <c r="G2" s="436" t="s">
        <v>242</v>
      </c>
      <c r="H2" s="436" t="s">
        <v>243</v>
      </c>
      <c r="I2" s="436" t="s">
        <v>244</v>
      </c>
      <c r="J2" s="59" t="s">
        <v>0</v>
      </c>
    </row>
    <row r="3" spans="2:10">
      <c r="B3" s="418"/>
      <c r="C3" s="349" t="s">
        <v>1</v>
      </c>
      <c r="D3" s="350" t="s">
        <v>2</v>
      </c>
      <c r="E3" s="350" t="s">
        <v>3</v>
      </c>
      <c r="F3" s="350" t="s">
        <v>4</v>
      </c>
      <c r="G3" s="350" t="s">
        <v>5</v>
      </c>
      <c r="H3" s="350" t="s">
        <v>6</v>
      </c>
      <c r="I3" s="350" t="s">
        <v>7</v>
      </c>
      <c r="J3" s="351" t="s">
        <v>8</v>
      </c>
    </row>
    <row r="4" spans="2:10" ht="15.5">
      <c r="B4" s="419" t="s">
        <v>115</v>
      </c>
      <c r="C4" s="421">
        <v>56149.841469999854</v>
      </c>
      <c r="D4" s="422">
        <v>797.52040699999998</v>
      </c>
      <c r="E4" s="423" t="s">
        <v>9</v>
      </c>
      <c r="F4" s="433">
        <f>C4+D4</f>
        <v>56947.361876999857</v>
      </c>
      <c r="G4" s="424"/>
      <c r="H4" s="424"/>
      <c r="I4" s="424"/>
      <c r="J4" s="425"/>
    </row>
    <row r="5" spans="2:10" ht="15" thickBot="1">
      <c r="B5" s="420" t="s">
        <v>227</v>
      </c>
      <c r="C5" s="426">
        <v>204083.05551999767</v>
      </c>
      <c r="D5" s="426">
        <v>2394.7543999999998</v>
      </c>
      <c r="E5" s="427" t="s">
        <v>9</v>
      </c>
      <c r="F5" s="428">
        <f>C5+D5</f>
        <v>206477.80991999767</v>
      </c>
      <c r="G5" s="429">
        <v>49647792.600000001</v>
      </c>
      <c r="H5" s="430">
        <v>3.3999999999999998E-3</v>
      </c>
      <c r="I5" s="431">
        <f>G5*H5</f>
        <v>168802.49484</v>
      </c>
      <c r="J5" s="432">
        <f>F5/I5</f>
        <v>1.2231916958082185</v>
      </c>
    </row>
    <row r="6" spans="2:10">
      <c r="B6" s="548" t="s">
        <v>245</v>
      </c>
      <c r="C6" s="548"/>
      <c r="D6" s="548"/>
      <c r="E6" s="548"/>
      <c r="F6" s="548"/>
      <c r="G6" s="548"/>
      <c r="H6" s="548"/>
      <c r="I6" s="548"/>
      <c r="J6" s="548"/>
    </row>
    <row r="7" spans="2:10">
      <c r="B7" s="548" t="s">
        <v>246</v>
      </c>
      <c r="C7" s="548"/>
      <c r="D7" s="548"/>
      <c r="E7" s="548"/>
      <c r="F7" s="548"/>
      <c r="G7" s="548"/>
      <c r="H7" s="548"/>
      <c r="I7" s="548"/>
      <c r="J7" s="548"/>
    </row>
    <row r="8" spans="2:10" ht="29.25" customHeight="1">
      <c r="B8" s="548" t="s">
        <v>247</v>
      </c>
      <c r="C8" s="548"/>
      <c r="D8" s="548"/>
      <c r="E8" s="548"/>
      <c r="F8" s="548"/>
      <c r="G8" s="548"/>
      <c r="H8" s="548"/>
      <c r="I8" s="548"/>
      <c r="J8" s="548"/>
    </row>
    <row r="9" spans="2:10">
      <c r="B9" s="548" t="s">
        <v>248</v>
      </c>
      <c r="C9" s="548"/>
      <c r="D9" s="548"/>
      <c r="E9" s="548"/>
      <c r="F9" s="548"/>
      <c r="G9" s="548"/>
      <c r="H9" s="548"/>
      <c r="I9" s="548"/>
      <c r="J9" s="548"/>
    </row>
  </sheetData>
  <mergeCells count="4">
    <mergeCell ref="B6:J6"/>
    <mergeCell ref="B7:J7"/>
    <mergeCell ref="B8:J8"/>
    <mergeCell ref="B9:J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A72D2-C107-4FC2-8457-0B6C2415B09C}">
  <sheetPr>
    <pageSetUpPr fitToPage="1"/>
  </sheetPr>
  <dimension ref="A2:N20"/>
  <sheetViews>
    <sheetView zoomScaleNormal="100" workbookViewId="0">
      <selection activeCell="C18" sqref="C18"/>
    </sheetView>
  </sheetViews>
  <sheetFormatPr defaultRowHeight="14.5"/>
  <cols>
    <col min="1" max="1" width="2.7265625" customWidth="1"/>
    <col min="2" max="2" width="23" customWidth="1"/>
    <col min="3" max="3" width="10.26953125" customWidth="1"/>
    <col min="4" max="4" width="16.26953125" customWidth="1"/>
    <col min="5" max="5" width="17.26953125" customWidth="1"/>
    <col min="6" max="6" width="12.7265625" customWidth="1"/>
    <col min="7" max="7" width="16.81640625" bestFit="1" customWidth="1"/>
    <col min="8" max="8" width="17.453125" bestFit="1" customWidth="1"/>
    <col min="9" max="9" width="14.26953125" customWidth="1"/>
    <col min="10" max="10" width="16.453125" bestFit="1" customWidth="1"/>
    <col min="11" max="12" width="18" bestFit="1" customWidth="1"/>
    <col min="13" max="13" width="20.54296875" bestFit="1" customWidth="1"/>
    <col min="14" max="14" width="20.7265625" customWidth="1"/>
  </cols>
  <sheetData>
    <row r="2" spans="1:14" ht="17">
      <c r="A2" s="303"/>
      <c r="B2" s="473" t="s">
        <v>273</v>
      </c>
      <c r="C2" s="304"/>
      <c r="D2" s="304"/>
      <c r="E2" s="303"/>
      <c r="F2" s="303"/>
      <c r="G2" s="303"/>
      <c r="H2" s="303"/>
      <c r="I2" s="303"/>
      <c r="J2" s="303"/>
      <c r="K2" s="303"/>
      <c r="L2" s="303"/>
      <c r="M2" s="303"/>
      <c r="N2" s="303"/>
    </row>
    <row r="3" spans="1:14" ht="17.5" thickBot="1">
      <c r="A3" s="303"/>
      <c r="B3" s="473" t="str">
        <f>'Ap B - Participant-Spend'!B3</f>
        <v>For Period Ending PY23Q3</v>
      </c>
      <c r="C3" s="304"/>
      <c r="D3" s="304"/>
      <c r="E3" s="303"/>
      <c r="F3" s="303"/>
      <c r="G3" s="303"/>
      <c r="H3" s="303"/>
      <c r="I3" s="303"/>
      <c r="J3" s="303"/>
      <c r="K3" s="303"/>
      <c r="L3" s="303"/>
      <c r="M3" s="303"/>
      <c r="N3" s="303"/>
    </row>
    <row r="4" spans="1:14" ht="18.75" customHeight="1">
      <c r="A4" s="303"/>
      <c r="B4" s="602" t="s">
        <v>170</v>
      </c>
      <c r="C4" s="603"/>
      <c r="D4" s="603"/>
      <c r="E4" s="603"/>
      <c r="F4" s="603"/>
      <c r="G4" s="603"/>
      <c r="H4" s="603"/>
      <c r="I4" s="603"/>
      <c r="J4" s="603"/>
      <c r="K4" s="603"/>
      <c r="L4" s="603"/>
      <c r="M4" s="603"/>
      <c r="N4" s="603"/>
    </row>
    <row r="5" spans="1:14" ht="17.5" thickBot="1">
      <c r="A5" s="303"/>
      <c r="B5" s="604"/>
      <c r="C5" s="605"/>
      <c r="D5" s="605"/>
      <c r="E5" s="605"/>
      <c r="F5" s="605"/>
      <c r="G5" s="605"/>
      <c r="H5" s="605"/>
      <c r="I5" s="605"/>
      <c r="J5" s="605"/>
      <c r="K5" s="605"/>
      <c r="L5" s="605"/>
      <c r="M5" s="605"/>
      <c r="N5" s="605"/>
    </row>
    <row r="6" spans="1:14" ht="44.25" customHeight="1">
      <c r="A6" s="474"/>
      <c r="B6" s="606" t="s">
        <v>171</v>
      </c>
      <c r="C6" s="608" t="s">
        <v>172</v>
      </c>
      <c r="D6" s="608" t="s">
        <v>173</v>
      </c>
      <c r="E6" s="475" t="s">
        <v>274</v>
      </c>
      <c r="F6" s="608" t="s">
        <v>174</v>
      </c>
      <c r="G6" s="608" t="s">
        <v>175</v>
      </c>
      <c r="H6" s="610" t="s">
        <v>176</v>
      </c>
      <c r="I6" s="596" t="s">
        <v>177</v>
      </c>
      <c r="J6" s="596" t="s">
        <v>178</v>
      </c>
      <c r="K6" s="596" t="s">
        <v>179</v>
      </c>
      <c r="L6" s="596" t="s">
        <v>180</v>
      </c>
      <c r="M6" s="598" t="s">
        <v>181</v>
      </c>
      <c r="N6" s="600" t="s">
        <v>182</v>
      </c>
    </row>
    <row r="7" spans="1:14" ht="17">
      <c r="A7" s="305"/>
      <c r="B7" s="607"/>
      <c r="C7" s="609"/>
      <c r="D7" s="609"/>
      <c r="E7" s="476" t="s">
        <v>275</v>
      </c>
      <c r="F7" s="609"/>
      <c r="G7" s="609"/>
      <c r="H7" s="597"/>
      <c r="I7" s="597"/>
      <c r="J7" s="597"/>
      <c r="K7" s="597"/>
      <c r="L7" s="597"/>
      <c r="M7" s="599"/>
      <c r="N7" s="601"/>
    </row>
    <row r="8" spans="1:14" ht="30">
      <c r="A8" s="303"/>
      <c r="B8" s="477"/>
      <c r="C8" s="478"/>
      <c r="D8" s="478"/>
      <c r="E8" s="479" t="s">
        <v>1</v>
      </c>
      <c r="F8" s="479" t="s">
        <v>2</v>
      </c>
      <c r="G8" s="479" t="s">
        <v>183</v>
      </c>
      <c r="H8" s="479" t="s">
        <v>184</v>
      </c>
      <c r="I8" s="479" t="s">
        <v>5</v>
      </c>
      <c r="J8" s="479" t="s">
        <v>185</v>
      </c>
      <c r="K8" s="479" t="s">
        <v>186</v>
      </c>
      <c r="L8" s="479" t="s">
        <v>187</v>
      </c>
      <c r="M8" s="479" t="s">
        <v>188</v>
      </c>
      <c r="N8" s="480" t="s">
        <v>189</v>
      </c>
    </row>
    <row r="9" spans="1:14" ht="17">
      <c r="A9" s="303"/>
      <c r="B9" s="481"/>
      <c r="C9" s="482"/>
      <c r="D9" s="482"/>
      <c r="E9" s="482"/>
      <c r="F9" s="482"/>
      <c r="G9" s="482"/>
      <c r="H9" s="482"/>
      <c r="I9" s="482"/>
      <c r="J9" s="482"/>
      <c r="K9" s="482"/>
      <c r="L9" s="482"/>
      <c r="M9" s="483"/>
      <c r="N9" s="484"/>
    </row>
    <row r="10" spans="1:14" ht="17">
      <c r="A10" s="303"/>
      <c r="B10" s="485" t="s">
        <v>190</v>
      </c>
      <c r="C10" s="486">
        <v>2019</v>
      </c>
      <c r="D10" s="486" t="s">
        <v>191</v>
      </c>
      <c r="E10" s="487">
        <v>514447498</v>
      </c>
      <c r="F10" s="487">
        <v>40069</v>
      </c>
      <c r="G10" s="487">
        <f>E10-F10</f>
        <v>514407429</v>
      </c>
      <c r="H10" s="488"/>
      <c r="I10" s="488"/>
      <c r="J10" s="488"/>
      <c r="K10" s="488"/>
      <c r="L10" s="488"/>
      <c r="M10" s="489"/>
      <c r="N10" s="490"/>
    </row>
    <row r="11" spans="1:14" ht="17">
      <c r="A11" s="303"/>
      <c r="B11" s="491"/>
      <c r="C11" s="486">
        <v>2020</v>
      </c>
      <c r="D11" s="486" t="s">
        <v>192</v>
      </c>
      <c r="E11" s="487">
        <v>485443069</v>
      </c>
      <c r="F11" s="487">
        <v>75903</v>
      </c>
      <c r="G11" s="487">
        <f t="shared" ref="G11:G12" si="0">E11-F11</f>
        <v>485367166</v>
      </c>
      <c r="H11" s="488"/>
      <c r="I11" s="488"/>
      <c r="J11" s="488"/>
      <c r="K11" s="488"/>
      <c r="L11" s="488"/>
      <c r="M11" s="489"/>
      <c r="N11" s="490"/>
    </row>
    <row r="12" spans="1:14" ht="17">
      <c r="A12" s="303"/>
      <c r="B12" s="485"/>
      <c r="C12" s="486">
        <v>2021</v>
      </c>
      <c r="D12" s="486" t="s">
        <v>193</v>
      </c>
      <c r="E12" s="487">
        <v>501043439</v>
      </c>
      <c r="F12" s="487">
        <v>-2442</v>
      </c>
      <c r="G12" s="487">
        <f t="shared" si="0"/>
        <v>501045881</v>
      </c>
      <c r="H12" s="488"/>
      <c r="I12" s="488"/>
      <c r="J12" s="488"/>
      <c r="K12" s="488"/>
      <c r="L12" s="488"/>
      <c r="M12" s="489"/>
      <c r="N12" s="490"/>
    </row>
    <row r="13" spans="1:14" ht="17.5" thickBot="1">
      <c r="A13" s="303"/>
      <c r="B13" s="492"/>
      <c r="C13" s="493">
        <v>2022</v>
      </c>
      <c r="D13" s="494" t="s">
        <v>276</v>
      </c>
      <c r="E13" s="495">
        <v>503022491</v>
      </c>
      <c r="F13" s="495">
        <v>880</v>
      </c>
      <c r="G13" s="495">
        <v>503021611</v>
      </c>
      <c r="H13" s="496">
        <f>AVERAGE(G11:G13)</f>
        <v>496478219.33333331</v>
      </c>
      <c r="I13" s="497">
        <v>5.0000000000000001E-3</v>
      </c>
      <c r="J13" s="496">
        <f>I13*H13</f>
        <v>2482391.0966666667</v>
      </c>
      <c r="K13" s="497">
        <v>1.6000000000000001E-3</v>
      </c>
      <c r="L13" s="496">
        <f>K13*H13</f>
        <v>794365.15093333332</v>
      </c>
      <c r="M13" s="497">
        <v>3.3999999999999998E-3</v>
      </c>
      <c r="N13" s="498">
        <f>M13*H13</f>
        <v>1688025.9457333332</v>
      </c>
    </row>
    <row r="14" spans="1:14" ht="17">
      <c r="A14" s="303"/>
      <c r="B14" s="499"/>
      <c r="C14" s="500"/>
      <c r="D14" s="500"/>
      <c r="E14" s="501"/>
      <c r="F14" s="502"/>
      <c r="G14" s="502"/>
      <c r="H14" s="503"/>
      <c r="I14" s="503"/>
      <c r="J14" s="503"/>
      <c r="K14" s="503"/>
      <c r="L14" s="503"/>
      <c r="M14" s="503"/>
      <c r="N14" s="503"/>
    </row>
    <row r="15" spans="1:14" ht="17">
      <c r="A15" s="303"/>
      <c r="B15" s="307" t="s">
        <v>194</v>
      </c>
      <c r="C15" s="504"/>
      <c r="D15" s="504"/>
      <c r="E15" s="505"/>
      <c r="F15" s="505"/>
      <c r="G15" s="505"/>
      <c r="H15" s="505"/>
      <c r="I15" s="505"/>
      <c r="J15" s="505"/>
      <c r="K15" s="505"/>
      <c r="L15" s="505"/>
      <c r="M15" s="505"/>
      <c r="N15" s="505"/>
    </row>
    <row r="16" spans="1:14" ht="17">
      <c r="A16" s="303"/>
      <c r="B16" s="308" t="s">
        <v>195</v>
      </c>
      <c r="C16" s="504"/>
      <c r="D16" s="504"/>
      <c r="E16" s="505"/>
      <c r="F16" s="505"/>
      <c r="G16" s="505"/>
      <c r="H16" s="505"/>
      <c r="I16" s="505"/>
      <c r="J16" s="505"/>
      <c r="K16" s="505"/>
      <c r="L16" s="505"/>
      <c r="M16" s="505"/>
      <c r="N16" s="505"/>
    </row>
    <row r="17" spans="2:14" ht="17">
      <c r="B17" s="308" t="s">
        <v>196</v>
      </c>
      <c r="C17" s="504"/>
      <c r="D17" s="504"/>
      <c r="E17" s="505"/>
      <c r="F17" s="505"/>
      <c r="G17" s="505"/>
      <c r="H17" s="505"/>
      <c r="I17" s="505"/>
      <c r="J17" s="505"/>
      <c r="K17" s="505"/>
      <c r="L17" s="505"/>
      <c r="M17" s="505"/>
      <c r="N17" s="505"/>
    </row>
    <row r="18" spans="2:14" ht="17">
      <c r="C18" s="504"/>
      <c r="D18" s="504"/>
      <c r="E18" s="505"/>
      <c r="F18" s="505"/>
      <c r="G18" s="505"/>
      <c r="H18" s="505"/>
      <c r="I18" s="505"/>
      <c r="J18" s="505"/>
      <c r="K18" s="505"/>
      <c r="L18" s="505"/>
      <c r="M18" s="505"/>
      <c r="N18" s="505"/>
    </row>
    <row r="19" spans="2:14" ht="15.5">
      <c r="M19" s="306"/>
      <c r="N19" s="306"/>
    </row>
    <row r="20" spans="2:14" ht="15.5">
      <c r="M20" s="306"/>
      <c r="N20" s="306"/>
    </row>
  </sheetData>
  <mergeCells count="13">
    <mergeCell ref="L6:L7"/>
    <mergeCell ref="M6:M7"/>
    <mergeCell ref="N6:N7"/>
    <mergeCell ref="B4:N5"/>
    <mergeCell ref="B6:B7"/>
    <mergeCell ref="C6:C7"/>
    <mergeCell ref="D6:D7"/>
    <mergeCell ref="F6:F7"/>
    <mergeCell ref="G6:G7"/>
    <mergeCell ref="H6:H7"/>
    <mergeCell ref="I6:I7"/>
    <mergeCell ref="J6:J7"/>
    <mergeCell ref="K6:K7"/>
  </mergeCells>
  <pageMargins left="0.7" right="0.7" top="0.75" bottom="0.75" header="0.3" footer="0.3"/>
  <pageSetup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F3933-2653-49AD-BB34-4A5CD16E8FDA}">
  <sheetPr>
    <pageSetUpPr fitToPage="1"/>
  </sheetPr>
  <dimension ref="A1:M36"/>
  <sheetViews>
    <sheetView zoomScaleNormal="100" workbookViewId="0">
      <selection activeCell="I12" sqref="I12"/>
    </sheetView>
  </sheetViews>
  <sheetFormatPr defaultRowHeight="14.5"/>
  <cols>
    <col min="1" max="1" width="16.54296875" customWidth="1"/>
    <col min="2" max="2" width="16.1796875" customWidth="1"/>
    <col min="3" max="3" width="20.81640625" customWidth="1"/>
    <col min="4" max="4" width="34.453125" customWidth="1"/>
    <col min="5" max="5" width="20" customWidth="1"/>
    <col min="6" max="6" width="15.81640625" customWidth="1"/>
    <col min="7" max="7" width="16.54296875" customWidth="1"/>
    <col min="8" max="8" width="15.1796875" customWidth="1"/>
    <col min="9" max="9" width="11" customWidth="1"/>
    <col min="10" max="10" width="11.81640625" customWidth="1"/>
    <col min="11" max="11" width="11.453125" customWidth="1"/>
    <col min="12" max="12" width="12.453125" customWidth="1"/>
    <col min="13" max="13" width="13.453125" customWidth="1"/>
    <col min="15" max="15" width="34.54296875" customWidth="1"/>
  </cols>
  <sheetData>
    <row r="1" spans="1:13" ht="23.15" customHeight="1">
      <c r="A1" t="s">
        <v>286</v>
      </c>
      <c r="B1" s="11" t="s">
        <v>215</v>
      </c>
    </row>
    <row r="2" spans="1:13">
      <c r="A2" s="611" t="s">
        <v>287</v>
      </c>
      <c r="B2" s="611"/>
      <c r="C2" s="612"/>
      <c r="D2" s="515"/>
      <c r="E2" s="516" t="s">
        <v>288</v>
      </c>
      <c r="F2" s="613" t="s">
        <v>289</v>
      </c>
      <c r="G2" s="614"/>
      <c r="H2" s="615"/>
      <c r="I2" s="616" t="s">
        <v>290</v>
      </c>
      <c r="J2" s="617"/>
      <c r="K2" s="617"/>
      <c r="L2" s="617"/>
      <c r="M2" s="618"/>
    </row>
    <row r="3" spans="1:13" ht="72.5">
      <c r="A3" s="517" t="s">
        <v>291</v>
      </c>
      <c r="B3" s="518" t="s">
        <v>198</v>
      </c>
      <c r="C3" s="519" t="s">
        <v>197</v>
      </c>
      <c r="D3" s="519" t="s">
        <v>137</v>
      </c>
      <c r="E3" s="520" t="s">
        <v>117</v>
      </c>
      <c r="F3" s="521" t="s">
        <v>292</v>
      </c>
      <c r="G3" s="521" t="s">
        <v>293</v>
      </c>
      <c r="H3" s="521" t="s">
        <v>294</v>
      </c>
      <c r="I3" s="522" t="s">
        <v>295</v>
      </c>
      <c r="J3" s="522" t="s">
        <v>296</v>
      </c>
      <c r="K3" s="523" t="s">
        <v>297</v>
      </c>
      <c r="L3" s="523" t="s">
        <v>298</v>
      </c>
      <c r="M3" s="523" t="s">
        <v>299</v>
      </c>
    </row>
    <row r="4" spans="1:13">
      <c r="A4" s="524" t="s">
        <v>199</v>
      </c>
      <c r="B4" s="525" t="s">
        <v>22</v>
      </c>
      <c r="C4" s="524" t="s">
        <v>162</v>
      </c>
      <c r="D4" s="526" t="s">
        <v>62</v>
      </c>
      <c r="E4" s="527">
        <f>'Ap B - Participant-Spend'!F8</f>
        <v>793</v>
      </c>
      <c r="F4" s="528"/>
      <c r="G4" s="540">
        <f>SUM('Ap C - Qtr LMI'!F8:G8)</f>
        <v>2065.85</v>
      </c>
      <c r="H4" s="530">
        <f>'Ap B - Participant-Spend'!J8</f>
        <v>2526.1234983290774</v>
      </c>
      <c r="I4" s="531"/>
      <c r="J4" s="531"/>
      <c r="K4" s="532"/>
      <c r="L4" s="533">
        <f>'Ap B - Qtr NG Master'!F8</f>
        <v>12217.390699999994</v>
      </c>
      <c r="M4" s="533">
        <f>'Ap B - Qtr NG Master'!K8</f>
        <v>233202.22741000046</v>
      </c>
    </row>
    <row r="5" spans="1:13">
      <c r="A5" s="524" t="s">
        <v>199</v>
      </c>
      <c r="B5" s="525" t="s">
        <v>22</v>
      </c>
      <c r="C5" s="524" t="s">
        <v>162</v>
      </c>
      <c r="D5" s="526" t="s">
        <v>64</v>
      </c>
      <c r="E5" s="527">
        <f>'Ap B - Participant-Spend'!F9</f>
        <v>1193</v>
      </c>
      <c r="F5" s="528"/>
      <c r="G5" s="540">
        <f>SUM('Ap C - Qtr LMI'!F9:G9)</f>
        <v>161.6</v>
      </c>
      <c r="H5" s="530">
        <f>'Ap B - Participant-Spend'!J9</f>
        <v>265.4131243882141</v>
      </c>
      <c r="I5" s="531"/>
      <c r="J5" s="531"/>
      <c r="K5" s="532"/>
      <c r="L5" s="533">
        <f>'Ap B - Qtr NG Master'!F9</f>
        <v>599.30401000000234</v>
      </c>
      <c r="M5" s="533">
        <f>'Ap B - Qtr NG Master'!K9</f>
        <v>7046.0541099999919</v>
      </c>
    </row>
    <row r="6" spans="1:13">
      <c r="A6" s="524" t="s">
        <v>199</v>
      </c>
      <c r="B6" s="525" t="s">
        <v>22</v>
      </c>
      <c r="C6" s="524" t="s">
        <v>162</v>
      </c>
      <c r="D6" s="526" t="s">
        <v>131</v>
      </c>
      <c r="E6" s="527">
        <f>'Ap B - Participant-Spend'!F10</f>
        <v>16636</v>
      </c>
      <c r="F6" s="528"/>
      <c r="G6" s="540">
        <f>SUM('Ap C - Qtr LMI'!F10:G10)</f>
        <v>1598.1651099999085</v>
      </c>
      <c r="H6" s="530">
        <f>'Ap B - Participant-Spend'!J10</f>
        <v>1818.6870208094163</v>
      </c>
      <c r="I6" s="531"/>
      <c r="J6" s="531"/>
      <c r="K6" s="532"/>
      <c r="L6" s="533">
        <f>'Ap B - Qtr NG Master'!F10</f>
        <v>107707.49699999765</v>
      </c>
      <c r="M6" s="533">
        <f>'Ap B - Qtr NG Master'!K10</f>
        <v>1183490.6420001271</v>
      </c>
    </row>
    <row r="7" spans="1:13">
      <c r="A7" s="524" t="s">
        <v>199</v>
      </c>
      <c r="B7" s="525" t="s">
        <v>22</v>
      </c>
      <c r="C7" s="524" t="s">
        <v>162</v>
      </c>
      <c r="D7" s="526" t="s">
        <v>132</v>
      </c>
      <c r="E7" s="527">
        <f>'Ap B - Participant-Spend'!F11</f>
        <v>318</v>
      </c>
      <c r="F7" s="528"/>
      <c r="G7" s="540">
        <f>SUM('Ap C - Qtr LMI'!F11:G11)</f>
        <v>8.5541999999999607</v>
      </c>
      <c r="H7" s="530">
        <f>'Ap B - Participant-Spend'!J11</f>
        <v>8.5541999999999607</v>
      </c>
      <c r="I7" s="531"/>
      <c r="J7" s="531"/>
      <c r="K7" s="532"/>
      <c r="L7" s="533">
        <f>'Ap B - Qtr NG Master'!F11</f>
        <v>2064.5202000000127</v>
      </c>
      <c r="M7" s="533">
        <f>'Ap B - Qtr NG Master'!K11</f>
        <v>20230.512999999897</v>
      </c>
    </row>
    <row r="8" spans="1:13">
      <c r="A8" s="524" t="s">
        <v>199</v>
      </c>
      <c r="B8" s="525" t="s">
        <v>22</v>
      </c>
      <c r="C8" s="524" t="s">
        <v>162</v>
      </c>
      <c r="D8" s="526"/>
      <c r="E8" s="534"/>
      <c r="F8" s="535">
        <f>'Ap B - Participant-Spend'!I12</f>
        <v>8347.2637778743938</v>
      </c>
      <c r="G8" s="536"/>
      <c r="H8" s="537"/>
      <c r="I8" s="531"/>
      <c r="J8" s="531"/>
      <c r="K8" s="532"/>
      <c r="L8" s="533"/>
      <c r="M8" s="538"/>
    </row>
    <row r="9" spans="1:13">
      <c r="A9" s="524" t="s">
        <v>199</v>
      </c>
      <c r="B9" s="525" t="s">
        <v>22</v>
      </c>
      <c r="C9" s="524" t="s">
        <v>94</v>
      </c>
      <c r="D9" s="526" t="s">
        <v>134</v>
      </c>
      <c r="E9" s="527">
        <f>'Ap B - Participant-Spend'!F13</f>
        <v>21</v>
      </c>
      <c r="F9" s="539">
        <f>'Ap B - Participant-Spend'!I13</f>
        <v>2651.6595010448259</v>
      </c>
      <c r="G9" s="540">
        <f>SUM('Ap C - Qtr LMI'!F13:G13)</f>
        <v>336.97411999999997</v>
      </c>
      <c r="H9" s="541">
        <f>'Ap B - Participant-Spend'!J13</f>
        <v>604.3682114169585</v>
      </c>
      <c r="I9" s="531"/>
      <c r="J9" s="531"/>
      <c r="K9" s="532"/>
      <c r="L9" s="533">
        <f>'Ap B - Qtr NG Master'!F13</f>
        <v>741.31105000000002</v>
      </c>
      <c r="M9" s="533">
        <f>'Ap B - Qtr NG Master'!K13</f>
        <v>16397.317500000005</v>
      </c>
    </row>
    <row r="10" spans="1:13">
      <c r="A10" s="524" t="s">
        <v>199</v>
      </c>
      <c r="B10" s="525" t="s">
        <v>22</v>
      </c>
      <c r="C10" s="524" t="s">
        <v>94</v>
      </c>
      <c r="D10" s="526" t="s">
        <v>69</v>
      </c>
      <c r="E10" s="527">
        <f>'Ap B - Participant-Spend'!F14</f>
        <v>203</v>
      </c>
      <c r="F10" s="539">
        <f>'Ap B - Participant-Spend'!I14</f>
        <v>869.13808795557179</v>
      </c>
      <c r="G10" s="540">
        <f>SUM('Ap C - Qtr LMI'!F14:G14)</f>
        <v>52.310350000000007</v>
      </c>
      <c r="H10" s="541">
        <f>'Ap B - Participant-Spend'!J14</f>
        <v>157.49495148906735</v>
      </c>
      <c r="I10" s="531"/>
      <c r="J10" s="531"/>
      <c r="K10" s="532"/>
      <c r="L10" s="533">
        <f>'Ap B - Qtr NG Master'!F14</f>
        <v>301.87987999999996</v>
      </c>
      <c r="M10" s="533">
        <f>'Ap B - Qtr NG Master'!K14</f>
        <v>3029.915660000001</v>
      </c>
    </row>
    <row r="11" spans="1:13">
      <c r="A11" s="524" t="s">
        <v>199</v>
      </c>
      <c r="B11" s="525" t="s">
        <v>22</v>
      </c>
      <c r="C11" s="524" t="s">
        <v>94</v>
      </c>
      <c r="D11" s="526" t="s">
        <v>71</v>
      </c>
      <c r="E11" s="527">
        <f>'Ap B - Participant-Spend'!F15</f>
        <v>126</v>
      </c>
      <c r="F11" s="539">
        <f>'Ap B - Participant-Spend'!I15</f>
        <v>2804.6060500410285</v>
      </c>
      <c r="G11" s="540">
        <f>SUM('Ap C - Qtr LMI'!F15:G15)</f>
        <v>730.35229000000061</v>
      </c>
      <c r="H11" s="541">
        <f>'Ap B - Participant-Spend'!J15</f>
        <v>1035.337869728904</v>
      </c>
      <c r="I11" s="531"/>
      <c r="J11" s="531"/>
      <c r="K11" s="532"/>
      <c r="L11" s="533">
        <f>'Ap B - Qtr NG Master'!F15</f>
        <v>1864.5715299999999</v>
      </c>
      <c r="M11" s="533">
        <f>'Ap B - Qtr NG Master'!K15</f>
        <v>43280.315459999991</v>
      </c>
    </row>
    <row r="12" spans="1:13">
      <c r="A12" s="524" t="s">
        <v>199</v>
      </c>
      <c r="B12" s="525" t="s">
        <v>22</v>
      </c>
      <c r="C12" s="524" t="s">
        <v>72</v>
      </c>
      <c r="D12" s="526" t="s">
        <v>72</v>
      </c>
      <c r="E12" s="527">
        <f>'Ap B - Participant-Spend'!F16</f>
        <v>170577</v>
      </c>
      <c r="F12" s="539">
        <f>'Ap B - Participant-Spend'!I16</f>
        <v>1079.9417040622359</v>
      </c>
      <c r="G12" s="540">
        <f>SUM('Ap C - Qtr LMI'!F16:G16)</f>
        <v>655.11400000000003</v>
      </c>
      <c r="H12" s="541">
        <f>'Ap B - Participant-Spend'!J16</f>
        <v>711.25759375478458</v>
      </c>
      <c r="I12" s="531"/>
      <c r="J12" s="531"/>
      <c r="K12" s="532"/>
      <c r="L12" s="533">
        <f>'Ap B - Qtr NG Master'!F16</f>
        <v>66500.600000000006</v>
      </c>
      <c r="M12" s="533">
        <f>'Ap B - Qtr NG Master'!K16</f>
        <v>139651.26</v>
      </c>
    </row>
    <row r="13" spans="1:13">
      <c r="A13" s="524" t="s">
        <v>199</v>
      </c>
      <c r="B13" s="542" t="s">
        <v>300</v>
      </c>
      <c r="C13" s="524" t="s">
        <v>300</v>
      </c>
      <c r="D13" s="526" t="s">
        <v>300</v>
      </c>
      <c r="E13" s="527">
        <f>'Tables 3-6'!C8</f>
        <v>303</v>
      </c>
      <c r="F13" s="543">
        <f>'Tables 3-6'!D17</f>
        <v>3434.3530000000001</v>
      </c>
      <c r="G13" s="529"/>
      <c r="H13" s="530">
        <f>'Tables 3-6'!C17</f>
        <v>1815.1014</v>
      </c>
      <c r="I13" s="531"/>
      <c r="J13" s="531"/>
      <c r="K13" s="532"/>
      <c r="L13" s="533">
        <f>'Tables 3-6'!C26</f>
        <v>2394.7543999999998</v>
      </c>
      <c r="M13" s="533">
        <f>'Table 2'!G5</f>
        <v>45799.21398</v>
      </c>
    </row>
    <row r="14" spans="1:13">
      <c r="A14" s="524" t="s">
        <v>199</v>
      </c>
      <c r="B14" s="525" t="s">
        <v>200</v>
      </c>
      <c r="C14" s="524" t="s">
        <v>74</v>
      </c>
      <c r="D14" s="526" t="s">
        <v>74</v>
      </c>
      <c r="E14" s="527">
        <f>'Ap B - Participant-Spend'!F20</f>
        <v>6</v>
      </c>
      <c r="F14" s="539">
        <f>'Ap B - Participant-Spend'!I20</f>
        <v>2116.8964266465778</v>
      </c>
      <c r="G14" s="540">
        <f>SUM('Ap D - Qtr Business Class'!F8:G8)</f>
        <v>301.68351000000001</v>
      </c>
      <c r="H14" s="541">
        <f>'Ap B - Participant-Spend'!J20</f>
        <v>684.22331487793792</v>
      </c>
      <c r="I14" s="531"/>
      <c r="J14" s="531"/>
      <c r="K14" s="532"/>
      <c r="L14" s="533">
        <f>'Ap B - Qtr NG Master'!F20</f>
        <v>1086.95397</v>
      </c>
      <c r="M14" s="533">
        <f>'Ap B - Qtr NG Master'!K20</f>
        <v>14650.613100000002</v>
      </c>
    </row>
    <row r="15" spans="1:13">
      <c r="A15" s="524" t="s">
        <v>199</v>
      </c>
      <c r="B15" s="525" t="s">
        <v>200</v>
      </c>
      <c r="C15" s="524" t="s">
        <v>75</v>
      </c>
      <c r="D15" s="526" t="s">
        <v>139</v>
      </c>
      <c r="E15" s="527">
        <f>'Ap B - Participant-Spend'!F21</f>
        <v>5</v>
      </c>
      <c r="F15" s="539">
        <f>'Ap B - Participant-Spend'!I21</f>
        <v>1673.9693567781076</v>
      </c>
      <c r="G15" s="540">
        <f>SUM('Ap D - Qtr Business Class'!F9:G9)</f>
        <v>99.710000000000008</v>
      </c>
      <c r="H15" s="541">
        <f>'Ap B - Participant-Spend'!J21</f>
        <v>407.92300924749793</v>
      </c>
      <c r="I15" s="531"/>
      <c r="J15" s="531"/>
      <c r="K15" s="532"/>
      <c r="L15" s="533">
        <f>'Ap B - Qtr NG Master'!F21</f>
        <v>7239.0636199999999</v>
      </c>
      <c r="M15" s="533">
        <f>'Ap B - Qtr NG Master'!K21</f>
        <v>143902.28401999999</v>
      </c>
    </row>
    <row r="16" spans="1:13">
      <c r="A16" s="524" t="s">
        <v>199</v>
      </c>
      <c r="B16" s="525" t="s">
        <v>200</v>
      </c>
      <c r="C16" s="524" t="s">
        <v>75</v>
      </c>
      <c r="D16" s="526" t="s">
        <v>77</v>
      </c>
      <c r="E16" s="527">
        <f>'Ap B - Participant-Spend'!F22</f>
        <v>0</v>
      </c>
      <c r="F16" s="539">
        <f>'Ap B - Participant-Spend'!I22</f>
        <v>121.92269046103671</v>
      </c>
      <c r="G16" s="540">
        <f>SUM('Ap D - Qtr Business Class'!F10:G10)</f>
        <v>0</v>
      </c>
      <c r="H16" s="541">
        <f>'Ap B - Participant-Spend'!J22</f>
        <v>26.369824755652573</v>
      </c>
      <c r="I16" s="531"/>
      <c r="J16" s="531"/>
      <c r="K16" s="532"/>
      <c r="L16" s="533">
        <f>'Ap B - Qtr NG Master'!F22</f>
        <v>0</v>
      </c>
      <c r="M16" s="533">
        <f>'Ap B - Qtr NG Master'!K22</f>
        <v>0</v>
      </c>
    </row>
    <row r="17" spans="1:13">
      <c r="A17" s="524" t="s">
        <v>199</v>
      </c>
      <c r="B17" s="525" t="s">
        <v>200</v>
      </c>
      <c r="C17" s="524" t="s">
        <v>75</v>
      </c>
      <c r="D17" s="526" t="s">
        <v>78</v>
      </c>
      <c r="E17" s="527">
        <f>'Ap B - Participant-Spend'!F23</f>
        <v>0</v>
      </c>
      <c r="F17" s="539">
        <f>'Ap B - Participant-Spend'!I23</f>
        <v>0</v>
      </c>
      <c r="G17" s="540">
        <f>SUM('Ap D - Qtr Business Class'!F11:G11)</f>
        <v>0</v>
      </c>
      <c r="H17" s="541">
        <f>'Ap B - Participant-Spend'!J23</f>
        <v>48.714249999999993</v>
      </c>
      <c r="I17" s="531"/>
      <c r="J17" s="531"/>
      <c r="K17" s="532"/>
      <c r="L17" s="533">
        <f>'Ap B - Qtr NG Master'!F23</f>
        <v>0</v>
      </c>
      <c r="M17" s="533">
        <f>'Ap B - Qtr NG Master'!K23</f>
        <v>0</v>
      </c>
    </row>
    <row r="18" spans="1:13">
      <c r="A18" s="524" t="s">
        <v>199</v>
      </c>
      <c r="B18" s="525" t="s">
        <v>23</v>
      </c>
      <c r="C18" s="524" t="s">
        <v>23</v>
      </c>
      <c r="D18" s="526" t="s">
        <v>142</v>
      </c>
      <c r="E18" s="527">
        <f>'Ap B - Participant-Spend'!F26</f>
        <v>308</v>
      </c>
      <c r="F18" s="528"/>
      <c r="G18" s="529">
        <f>SUM('Ap C - Qtr LMI'!F19:G19)</f>
        <v>690.76900000000001</v>
      </c>
      <c r="H18" s="530">
        <f>'Ap B - Participant-Spend'!J26</f>
        <v>776.52274597079293</v>
      </c>
      <c r="I18" s="531"/>
      <c r="J18" s="531"/>
      <c r="K18" s="532"/>
      <c r="L18" s="533">
        <f>'Ap B - Qtr NG Master'!F26</f>
        <v>3071.2200000000003</v>
      </c>
      <c r="M18" s="533">
        <f>'Ap B - Qtr NG Master'!K26</f>
        <v>52210.740000000005</v>
      </c>
    </row>
    <row r="19" spans="1:13">
      <c r="A19" s="524" t="s">
        <v>199</v>
      </c>
      <c r="B19" s="525" t="s">
        <v>23</v>
      </c>
      <c r="C19" s="524" t="s">
        <v>23</v>
      </c>
      <c r="D19" s="526" t="s">
        <v>74</v>
      </c>
      <c r="E19" s="527">
        <f>'Ap B - Participant-Spend'!F27</f>
        <v>231</v>
      </c>
      <c r="F19" s="528"/>
      <c r="G19" s="529">
        <f>SUM('Ap C - Qtr LMI'!F20:G20)</f>
        <v>29.409799999999972</v>
      </c>
      <c r="H19" s="530">
        <f>'Ap B - Participant-Spend'!J27</f>
        <v>65.933391784527373</v>
      </c>
      <c r="I19" s="531"/>
      <c r="J19" s="531"/>
      <c r="K19" s="532"/>
      <c r="L19" s="533">
        <f>'Ap B - Qtr NG Master'!F27</f>
        <v>688.74356000000137</v>
      </c>
      <c r="M19" s="533">
        <f>'Ap B - Qtr NG Master'!K27</f>
        <v>6883.7708899999852</v>
      </c>
    </row>
    <row r="20" spans="1:13">
      <c r="A20" s="524" t="s">
        <v>199</v>
      </c>
      <c r="B20" s="525" t="s">
        <v>23</v>
      </c>
      <c r="C20" s="524" t="s">
        <v>23</v>
      </c>
      <c r="D20" s="526" t="s">
        <v>143</v>
      </c>
      <c r="E20" s="527">
        <f>'Ap B - Participant-Spend'!F28</f>
        <v>0</v>
      </c>
      <c r="F20" s="528"/>
      <c r="G20" s="529">
        <f>SUM('Ap D - Qtr Business Class'!F14:G14)</f>
        <v>0</v>
      </c>
      <c r="H20" s="530">
        <f>'Ap B - Participant-Spend'!J28</f>
        <v>2.6146481723988377</v>
      </c>
      <c r="I20" s="531"/>
      <c r="J20" s="531"/>
      <c r="K20" s="532"/>
      <c r="L20" s="533">
        <f>'Ap B - Qtr NG Master'!F28</f>
        <v>0</v>
      </c>
      <c r="M20" s="533">
        <f>'Ap B - Qtr NG Master'!K28</f>
        <v>0</v>
      </c>
    </row>
    <row r="21" spans="1:13">
      <c r="A21" s="524" t="s">
        <v>199</v>
      </c>
      <c r="B21" s="525" t="s">
        <v>23</v>
      </c>
      <c r="C21" s="524" t="s">
        <v>23</v>
      </c>
      <c r="D21" s="526" t="s">
        <v>78</v>
      </c>
      <c r="E21" s="527">
        <f>'Ap B - Participant-Spend'!F29</f>
        <v>0</v>
      </c>
      <c r="F21" s="528"/>
      <c r="G21" s="529">
        <f>SUM('Ap D - Qtr Business Class'!F15:G15)</f>
        <v>0</v>
      </c>
      <c r="H21" s="530">
        <f>'Ap B - Participant-Spend'!J29</f>
        <v>169.62997925466598</v>
      </c>
      <c r="I21" s="531"/>
      <c r="J21" s="531"/>
      <c r="K21" s="532"/>
      <c r="L21" s="533">
        <f>'Ap B - Qtr NG Master'!F29</f>
        <v>0</v>
      </c>
      <c r="M21" s="533">
        <f>'Ap B - Qtr NG Master'!K29</f>
        <v>0</v>
      </c>
    </row>
    <row r="22" spans="1:13">
      <c r="A22" s="524" t="s">
        <v>199</v>
      </c>
      <c r="B22" s="525" t="s">
        <v>23</v>
      </c>
      <c r="C22" s="524" t="s">
        <v>23</v>
      </c>
      <c r="D22" s="526"/>
      <c r="E22" s="527"/>
      <c r="F22" s="535">
        <f>'Ap B - Participant-Spend'!I30</f>
        <v>1903.2673777746522</v>
      </c>
      <c r="G22" s="536"/>
      <c r="H22" s="537"/>
      <c r="I22" s="531"/>
      <c r="J22" s="531"/>
      <c r="K22" s="532"/>
      <c r="L22" s="533"/>
      <c r="M22" s="538"/>
    </row>
    <row r="23" spans="1:13" ht="29">
      <c r="A23" s="524" t="s">
        <v>199</v>
      </c>
      <c r="B23" s="525" t="s">
        <v>201</v>
      </c>
      <c r="C23" s="524" t="s">
        <v>145</v>
      </c>
      <c r="D23" s="526" t="s">
        <v>145</v>
      </c>
      <c r="E23" s="527">
        <v>0</v>
      </c>
      <c r="F23" s="539">
        <v>0</v>
      </c>
      <c r="G23" s="540">
        <v>0</v>
      </c>
      <c r="H23" s="541">
        <v>0</v>
      </c>
      <c r="I23" s="531"/>
      <c r="J23" s="531"/>
      <c r="K23" s="532"/>
      <c r="L23" s="533">
        <v>0</v>
      </c>
      <c r="M23" s="533">
        <v>0</v>
      </c>
    </row>
    <row r="24" spans="1:13">
      <c r="A24" s="524"/>
      <c r="B24" s="525"/>
      <c r="C24" s="524"/>
      <c r="D24" s="526"/>
      <c r="E24" s="545"/>
      <c r="F24" s="544"/>
      <c r="G24" s="540"/>
      <c r="H24" s="540"/>
      <c r="I24" s="531"/>
      <c r="J24" s="531"/>
      <c r="K24" s="532"/>
      <c r="L24" s="13"/>
      <c r="M24" s="13"/>
    </row>
    <row r="25" spans="1:13">
      <c r="A25" s="524"/>
      <c r="B25" s="525"/>
      <c r="C25" s="524"/>
      <c r="D25" s="526"/>
      <c r="E25" s="545"/>
      <c r="F25" s="544"/>
      <c r="G25" s="540"/>
      <c r="H25" s="540"/>
      <c r="I25" s="531"/>
      <c r="J25" s="531"/>
      <c r="K25" s="532"/>
      <c r="L25" s="13"/>
      <c r="M25" s="13"/>
    </row>
    <row r="26" spans="1:13">
      <c r="A26" s="524"/>
      <c r="B26" s="525"/>
      <c r="C26" s="524"/>
      <c r="D26" s="526"/>
      <c r="E26" s="545"/>
      <c r="F26" s="544"/>
      <c r="G26" s="540"/>
      <c r="H26" s="540"/>
      <c r="I26" s="531"/>
      <c r="J26" s="531"/>
      <c r="K26" s="532"/>
      <c r="L26" s="13"/>
      <c r="M26" s="13"/>
    </row>
    <row r="27" spans="1:13">
      <c r="A27" s="524"/>
      <c r="B27" s="525"/>
      <c r="C27" s="524"/>
      <c r="D27" s="526"/>
      <c r="E27" s="545"/>
      <c r="F27" s="544"/>
      <c r="G27" s="540"/>
      <c r="H27" s="540"/>
      <c r="I27" s="531"/>
      <c r="J27" s="531"/>
      <c r="K27" s="532"/>
      <c r="L27" s="13"/>
      <c r="M27" s="13"/>
    </row>
    <row r="28" spans="1:13">
      <c r="A28" s="524"/>
      <c r="B28" s="525"/>
      <c r="C28" s="524"/>
      <c r="D28" s="526"/>
      <c r="E28" s="545"/>
      <c r="F28" s="544"/>
      <c r="G28" s="540"/>
      <c r="H28" s="540"/>
      <c r="I28" s="531"/>
      <c r="J28" s="531"/>
      <c r="K28" s="532"/>
      <c r="L28" s="13"/>
      <c r="M28" s="13"/>
    </row>
    <row r="29" spans="1:13">
      <c r="A29" s="524"/>
      <c r="B29" s="525"/>
      <c r="C29" s="524"/>
      <c r="D29" s="526"/>
      <c r="E29" s="545"/>
      <c r="F29" s="544"/>
      <c r="G29" s="540"/>
      <c r="H29" s="540"/>
      <c r="I29" s="531"/>
      <c r="J29" s="531"/>
      <c r="K29" s="531"/>
      <c r="L29" s="13"/>
      <c r="M29" s="13"/>
    </row>
    <row r="30" spans="1:13">
      <c r="A30" s="524"/>
      <c r="B30" s="525"/>
      <c r="C30" s="524"/>
      <c r="D30" s="526"/>
      <c r="E30" s="545"/>
      <c r="F30" s="544"/>
      <c r="G30" s="540"/>
      <c r="H30" s="540"/>
      <c r="I30" s="531"/>
      <c r="J30" s="531"/>
      <c r="K30" s="531"/>
      <c r="L30" s="13"/>
      <c r="M30" s="13"/>
    </row>
    <row r="31" spans="1:13">
      <c r="A31" s="524"/>
      <c r="B31" s="525"/>
      <c r="C31" s="524"/>
      <c r="D31" s="526"/>
      <c r="E31" s="545"/>
      <c r="F31" s="544"/>
      <c r="G31" s="540"/>
      <c r="H31" s="540"/>
      <c r="I31" s="531"/>
      <c r="J31" s="531"/>
      <c r="K31" s="531"/>
      <c r="L31" s="13"/>
      <c r="M31" s="13"/>
    </row>
    <row r="32" spans="1:13">
      <c r="A32" s="524"/>
      <c r="B32" s="525"/>
      <c r="C32" s="524"/>
      <c r="D32" s="526"/>
      <c r="E32" s="545"/>
      <c r="F32" s="544"/>
      <c r="G32" s="540"/>
      <c r="H32" s="540"/>
      <c r="I32" s="531"/>
      <c r="J32" s="531"/>
      <c r="K32" s="531"/>
      <c r="L32" s="13"/>
      <c r="M32" s="13"/>
    </row>
    <row r="33" spans="1:13">
      <c r="A33" s="524"/>
      <c r="B33" s="525"/>
      <c r="C33" s="524"/>
      <c r="D33" s="526"/>
      <c r="E33" s="545"/>
      <c r="F33" s="544"/>
      <c r="G33" s="540"/>
      <c r="H33" s="540"/>
      <c r="I33" s="531"/>
      <c r="J33" s="531"/>
      <c r="K33" s="531"/>
      <c r="L33" s="13"/>
      <c r="M33" s="13"/>
    </row>
    <row r="34" spans="1:13">
      <c r="A34" s="524"/>
      <c r="B34" s="525"/>
      <c r="C34" s="524"/>
      <c r="D34" s="526"/>
      <c r="E34" s="545"/>
      <c r="F34" s="544"/>
      <c r="G34" s="540"/>
      <c r="H34" s="540"/>
      <c r="I34" s="531"/>
      <c r="J34" s="531"/>
      <c r="K34" s="531"/>
      <c r="L34" s="13"/>
      <c r="M34" s="13"/>
    </row>
    <row r="35" spans="1:13">
      <c r="A35" s="524"/>
      <c r="B35" s="525"/>
      <c r="C35" s="524"/>
      <c r="D35" s="526"/>
      <c r="E35" s="545"/>
      <c r="F35" s="544"/>
      <c r="G35" s="540"/>
      <c r="H35" s="540"/>
      <c r="I35" s="531"/>
      <c r="J35" s="531"/>
      <c r="K35" s="531"/>
      <c r="L35" s="13"/>
      <c r="M35" s="13"/>
    </row>
    <row r="36" spans="1:13">
      <c r="A36" s="524"/>
      <c r="B36" s="525"/>
      <c r="C36" s="524"/>
      <c r="D36" s="526"/>
      <c r="E36" s="545"/>
      <c r="F36" s="544"/>
      <c r="G36" s="540"/>
      <c r="H36" s="540"/>
      <c r="I36" s="531"/>
      <c r="J36" s="531"/>
      <c r="K36" s="531"/>
      <c r="L36" s="13"/>
      <c r="M36" s="13"/>
    </row>
  </sheetData>
  <dataConsolidate/>
  <mergeCells count="3">
    <mergeCell ref="A2:C2"/>
    <mergeCell ref="F2:H2"/>
    <mergeCell ref="I2:M2"/>
  </mergeCells>
  <conditionalFormatting sqref="G4:G12 G18:G36">
    <cfRule type="expression" dxfId="13" priority="15">
      <formula>IF(#REF!&gt;1,TRUE,FALSE)</formula>
    </cfRule>
  </conditionalFormatting>
  <conditionalFormatting sqref="H4:H8 H11:H36">
    <cfRule type="expression" dxfId="12" priority="14">
      <formula>IF(#REF!&gt;1,TRUE,FALSE)</formula>
    </cfRule>
  </conditionalFormatting>
  <conditionalFormatting sqref="G7">
    <cfRule type="expression" dxfId="11" priority="13">
      <formula>IF(#REF!&gt;1,TRUE,FALSE)</formula>
    </cfRule>
  </conditionalFormatting>
  <conditionalFormatting sqref="H7">
    <cfRule type="expression" dxfId="10" priority="12">
      <formula>IF(#REF!&gt;1,TRUE,FALSE)</formula>
    </cfRule>
  </conditionalFormatting>
  <conditionalFormatting sqref="G8:G12">
    <cfRule type="expression" dxfId="9" priority="11">
      <formula>IF(#REF!&gt;1,TRUE,FALSE)</formula>
    </cfRule>
  </conditionalFormatting>
  <conditionalFormatting sqref="H8:H13">
    <cfRule type="expression" dxfId="8" priority="10">
      <formula>IF(#REF!&gt;1,TRUE,FALSE)</formula>
    </cfRule>
  </conditionalFormatting>
  <conditionalFormatting sqref="G13:G17">
    <cfRule type="expression" dxfId="7" priority="9">
      <formula>IF(#REF!&gt;1,TRUE,FALSE)</formula>
    </cfRule>
  </conditionalFormatting>
  <conditionalFormatting sqref="G13:G17">
    <cfRule type="expression" dxfId="6" priority="8">
      <formula>IF(#REF!&gt;1,TRUE,FALSE)</formula>
    </cfRule>
  </conditionalFormatting>
  <conditionalFormatting sqref="H8">
    <cfRule type="expression" dxfId="5" priority="7">
      <formula>IF(#REF!&gt;1,TRUE,FALSE)</formula>
    </cfRule>
  </conditionalFormatting>
  <conditionalFormatting sqref="H10">
    <cfRule type="expression" dxfId="4" priority="5">
      <formula>IF(#REF!&gt;1,TRUE,FALSE)</formula>
    </cfRule>
  </conditionalFormatting>
  <conditionalFormatting sqref="G8">
    <cfRule type="expression" dxfId="3" priority="4">
      <formula>IF(#REF!&gt;1,TRUE,FALSE)</formula>
    </cfRule>
  </conditionalFormatting>
  <conditionalFormatting sqref="G13">
    <cfRule type="expression" dxfId="2" priority="3">
      <formula>IF(#REF!&gt;1,TRUE,FALSE)</formula>
    </cfRule>
  </conditionalFormatting>
  <conditionalFormatting sqref="G13">
    <cfRule type="expression" dxfId="1" priority="2">
      <formula>IF(#REF!&gt;1,TRUE,FALSE)</formula>
    </cfRule>
  </conditionalFormatting>
  <conditionalFormatting sqref="G9:G12">
    <cfRule type="expression" dxfId="0" priority="1">
      <formula>IF(#REF!&gt;1,TRUE,FALSE)</formula>
    </cfRule>
  </conditionalFormatting>
  <pageMargins left="0.7" right="0.7" top="0.75" bottom="0.75" header="0.3" footer="0.3"/>
  <pageSetup scale="41"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C78F7362-F2AC-4683-BAEB-18CEFD849B97}">
          <x14:formula1>
            <xm:f>Lookup_Sheet!$A$28:$A$39</xm:f>
          </x14:formula1>
          <xm:sqref>B1</xm:sqref>
        </x14:dataValidation>
        <x14:dataValidation type="list" allowBlank="1" showInputMessage="1" showErrorMessage="1" xr:uid="{6B526CA2-D891-4250-9976-9DAC3E10A55A}">
          <x14:formula1>
            <xm:f>Lookup_Sheet!$A$18:$A$24</xm:f>
          </x14:formula1>
          <xm:sqref>A4:A23</xm:sqref>
        </x14:dataValidation>
        <x14:dataValidation type="list" allowBlank="1" showInputMessage="1" showErrorMessage="1" xr:uid="{54F513D3-05D5-438F-86D8-6A0FC1E0067A}">
          <x14:formula1>
            <xm:f>Lookup_Sheet!$A$8:$A$10</xm:f>
          </x14:formula1>
          <xm:sqref>C4:C23</xm:sqref>
        </x14:dataValidation>
        <x14:dataValidation type="list" allowBlank="1" showInputMessage="1" showErrorMessage="1" xr:uid="{C4A7EBDD-5ECB-4C43-8D29-FAAF462DC23A}">
          <x14:formula1>
            <xm:f>Lookup_Sheet!$A$2:$A$5</xm:f>
          </x14:formula1>
          <xm:sqref>B14:B23 B4:B12</xm:sqref>
        </x14:dataValidation>
        <x14:dataValidation type="list" allowBlank="1" showInputMessage="1" showErrorMessage="1" xr:uid="{381A7C14-9539-46CA-95DA-111DEC82D67E}">
          <x14:formula1>
            <xm:f>Lookup_Sheet!$A$13:$A$15</xm:f>
          </x14:formula1>
          <xm:sqref>D4:D23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A39"/>
  <sheetViews>
    <sheetView workbookViewId="0">
      <selection activeCell="A22" sqref="A22"/>
    </sheetView>
  </sheetViews>
  <sheetFormatPr defaultRowHeight="14.5"/>
  <cols>
    <col min="1" max="1" width="51.81640625" bestFit="1" customWidth="1"/>
    <col min="3" max="3" width="7.453125" bestFit="1" customWidth="1"/>
  </cols>
  <sheetData>
    <row r="1" spans="1:1">
      <c r="A1" s="313" t="s">
        <v>198</v>
      </c>
    </row>
    <row r="2" spans="1:1">
      <c r="A2" s="13" t="s">
        <v>22</v>
      </c>
    </row>
    <row r="3" spans="1:1">
      <c r="A3" s="13" t="s">
        <v>200</v>
      </c>
    </row>
    <row r="4" spans="1:1">
      <c r="A4" s="13" t="s">
        <v>23</v>
      </c>
    </row>
    <row r="5" spans="1:1">
      <c r="A5" s="13" t="s">
        <v>201</v>
      </c>
    </row>
    <row r="7" spans="1:1">
      <c r="A7" s="313" t="s">
        <v>197</v>
      </c>
    </row>
    <row r="8" spans="1:1">
      <c r="A8" s="13" t="s">
        <v>162</v>
      </c>
    </row>
    <row r="9" spans="1:1">
      <c r="A9" s="13" t="s">
        <v>74</v>
      </c>
    </row>
    <row r="10" spans="1:1">
      <c r="A10" s="13" t="s">
        <v>23</v>
      </c>
    </row>
    <row r="12" spans="1:1">
      <c r="A12" s="313" t="s">
        <v>137</v>
      </c>
    </row>
    <row r="13" spans="1:1">
      <c r="A13" s="13" t="s">
        <v>142</v>
      </c>
    </row>
    <row r="14" spans="1:1">
      <c r="A14" s="13" t="s">
        <v>76</v>
      </c>
    </row>
    <row r="15" spans="1:1">
      <c r="A15" s="13" t="s">
        <v>74</v>
      </c>
    </row>
    <row r="17" spans="1:1">
      <c r="A17" s="313" t="s">
        <v>202</v>
      </c>
    </row>
    <row r="18" spans="1:1">
      <c r="A18" s="314" t="s">
        <v>203</v>
      </c>
    </row>
    <row r="19" spans="1:1">
      <c r="A19" s="314" t="s">
        <v>199</v>
      </c>
    </row>
    <row r="20" spans="1:1">
      <c r="A20" s="314" t="s">
        <v>204</v>
      </c>
    </row>
    <row r="21" spans="1:1">
      <c r="A21" s="314" t="s">
        <v>205</v>
      </c>
    </row>
    <row r="22" spans="1:1">
      <c r="A22" s="314" t="s">
        <v>206</v>
      </c>
    </row>
    <row r="23" spans="1:1">
      <c r="A23" s="314" t="s">
        <v>207</v>
      </c>
    </row>
    <row r="24" spans="1:1">
      <c r="A24" s="314" t="s">
        <v>208</v>
      </c>
    </row>
    <row r="27" spans="1:1">
      <c r="A27" s="315" t="s">
        <v>209</v>
      </c>
    </row>
    <row r="28" spans="1:1">
      <c r="A28" s="316" t="s">
        <v>210</v>
      </c>
    </row>
    <row r="29" spans="1:1">
      <c r="A29" s="316" t="s">
        <v>211</v>
      </c>
    </row>
    <row r="30" spans="1:1">
      <c r="A30" s="316" t="s">
        <v>212</v>
      </c>
    </row>
    <row r="31" spans="1:1">
      <c r="A31" s="316" t="s">
        <v>213</v>
      </c>
    </row>
    <row r="32" spans="1:1">
      <c r="A32" s="316" t="s">
        <v>214</v>
      </c>
    </row>
    <row r="33" spans="1:1">
      <c r="A33" s="316" t="s">
        <v>215</v>
      </c>
    </row>
    <row r="34" spans="1:1">
      <c r="A34" s="316" t="s">
        <v>216</v>
      </c>
    </row>
    <row r="35" spans="1:1">
      <c r="A35" s="316" t="s">
        <v>217</v>
      </c>
    </row>
    <row r="36" spans="1:1">
      <c r="A36" s="316" t="s">
        <v>218</v>
      </c>
    </row>
    <row r="37" spans="1:1">
      <c r="A37" s="316" t="s">
        <v>219</v>
      </c>
    </row>
    <row r="38" spans="1:1">
      <c r="A38" s="316" t="s">
        <v>220</v>
      </c>
    </row>
    <row r="39" spans="1:1">
      <c r="A39" s="316" t="s">
        <v>221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AB5C2-74AD-44CA-B2CD-52350D03C991}">
  <sheetPr>
    <tabColor theme="4" tint="-0.249977111117893"/>
  </sheetPr>
  <dimension ref="A1:P12"/>
  <sheetViews>
    <sheetView zoomScaleNormal="100" workbookViewId="0">
      <selection activeCell="D17" sqref="D17"/>
    </sheetView>
  </sheetViews>
  <sheetFormatPr defaultRowHeight="14.5"/>
  <cols>
    <col min="1" max="1" width="28.1796875" customWidth="1"/>
    <col min="2" max="2" width="12.26953125" customWidth="1"/>
    <col min="3" max="4" width="10.81640625" customWidth="1"/>
    <col min="5" max="6" width="12.26953125" customWidth="1"/>
    <col min="7" max="8" width="10.81640625" customWidth="1"/>
    <col min="9" max="9" width="12.26953125" customWidth="1"/>
    <col min="10" max="10" width="11.26953125" customWidth="1"/>
    <col min="11" max="11" width="9.26953125" customWidth="1"/>
    <col min="12" max="12" width="4.7265625" customWidth="1"/>
    <col min="13" max="13" width="31.1796875" customWidth="1"/>
    <col min="14" max="14" width="28.54296875" customWidth="1"/>
    <col min="15" max="15" width="14.54296875" customWidth="1"/>
    <col min="16" max="16" width="3.453125" customWidth="1"/>
  </cols>
  <sheetData>
    <row r="1" spans="1:16" ht="28" customHeight="1" thickBot="1">
      <c r="A1" s="437" t="s">
        <v>10</v>
      </c>
      <c r="K1" s="435" t="str">
        <f>'Ap B - Participant-Spend'!B3</f>
        <v>For Period Ending PY23Q3</v>
      </c>
      <c r="M1" s="438" t="s">
        <v>249</v>
      </c>
      <c r="N1" s="439"/>
    </row>
    <row r="2" spans="1:16" ht="17.149999999999999" customHeight="1" thickBot="1">
      <c r="A2" s="437" t="s">
        <v>250</v>
      </c>
      <c r="B2" s="549" t="s">
        <v>115</v>
      </c>
      <c r="C2" s="550"/>
      <c r="D2" s="550"/>
      <c r="E2" s="551"/>
      <c r="F2" s="552" t="s">
        <v>228</v>
      </c>
      <c r="G2" s="553"/>
      <c r="H2" s="553"/>
      <c r="I2" s="554"/>
      <c r="M2" s="440" t="s">
        <v>11</v>
      </c>
      <c r="N2" s="440" t="s">
        <v>12</v>
      </c>
      <c r="O2" s="352"/>
    </row>
    <row r="3" spans="1:16" ht="62.15" customHeight="1">
      <c r="A3" s="441"/>
      <c r="B3" s="442" t="s">
        <v>229</v>
      </c>
      <c r="C3" s="443" t="s">
        <v>230</v>
      </c>
      <c r="D3" s="443" t="s">
        <v>231</v>
      </c>
      <c r="E3" s="444" t="s">
        <v>232</v>
      </c>
      <c r="F3" s="442" t="s">
        <v>233</v>
      </c>
      <c r="G3" s="443" t="s">
        <v>234</v>
      </c>
      <c r="H3" s="443" t="s">
        <v>235</v>
      </c>
      <c r="I3" s="445" t="s">
        <v>236</v>
      </c>
      <c r="J3" s="442" t="s">
        <v>251</v>
      </c>
      <c r="K3" s="444" t="s">
        <v>13</v>
      </c>
      <c r="M3" s="446">
        <f>K4</f>
        <v>1.1443905530244958</v>
      </c>
      <c r="N3" s="446">
        <f>'Tables 3-6'!E16</f>
        <v>0.43160611219050032</v>
      </c>
      <c r="O3" s="353"/>
    </row>
    <row r="4" spans="1:16" ht="18" customHeight="1">
      <c r="A4" s="447" t="s">
        <v>14</v>
      </c>
      <c r="B4" s="383">
        <v>56149.841469999854</v>
      </c>
      <c r="C4" s="411">
        <v>797.52040699999998</v>
      </c>
      <c r="D4" s="411" t="s">
        <v>9</v>
      </c>
      <c r="E4" s="411">
        <f>B4+C4</f>
        <v>56947.361876999857</v>
      </c>
      <c r="F4" s="411">
        <v>204083.05551999767</v>
      </c>
      <c r="G4" s="411">
        <v>2394.7543999999998</v>
      </c>
      <c r="H4" s="411" t="s">
        <v>9</v>
      </c>
      <c r="I4" s="448">
        <f>F4+G4</f>
        <v>206477.80991999767</v>
      </c>
      <c r="J4" s="449">
        <v>180426</v>
      </c>
      <c r="K4" s="450">
        <f>I4/J4</f>
        <v>1.1443905530244958</v>
      </c>
      <c r="P4" s="353"/>
    </row>
    <row r="5" spans="1:16" ht="18" customHeight="1">
      <c r="A5" s="447" t="s">
        <v>15</v>
      </c>
      <c r="B5" s="383">
        <v>397494.07195000706</v>
      </c>
      <c r="C5" s="411">
        <v>14926.26836</v>
      </c>
      <c r="D5" s="411" t="s">
        <v>9</v>
      </c>
      <c r="E5" s="411">
        <f>B5+C5</f>
        <v>412420.34031000704</v>
      </c>
      <c r="F5" s="411">
        <v>1863975.6531501273</v>
      </c>
      <c r="G5" s="411">
        <v>45799.21398</v>
      </c>
      <c r="H5" s="411" t="s">
        <v>9</v>
      </c>
      <c r="I5" s="448">
        <f>F5+G5</f>
        <v>1909774.8671301273</v>
      </c>
      <c r="J5" s="449">
        <v>1310254.3999999999</v>
      </c>
      <c r="K5" s="451">
        <f>I5/J5</f>
        <v>1.4575603540275288</v>
      </c>
      <c r="P5" s="353"/>
    </row>
    <row r="6" spans="1:16" ht="34.5" customHeight="1">
      <c r="A6" s="447" t="s">
        <v>16</v>
      </c>
      <c r="B6" s="382"/>
      <c r="C6" s="382"/>
      <c r="D6" s="382"/>
      <c r="E6" s="382"/>
      <c r="F6" s="382"/>
      <c r="G6" s="382"/>
      <c r="H6" s="382"/>
      <c r="I6" s="452"/>
      <c r="J6" s="453"/>
      <c r="K6" s="454"/>
      <c r="P6" s="353"/>
    </row>
    <row r="7" spans="1:16" ht="31">
      <c r="A7" s="447" t="s">
        <v>252</v>
      </c>
      <c r="B7" s="409">
        <v>29762.720000000001</v>
      </c>
      <c r="C7" s="411">
        <v>14926.26836</v>
      </c>
      <c r="D7" s="411" t="s">
        <v>9</v>
      </c>
      <c r="E7" s="411">
        <f>B7+C7</f>
        <v>44688.988360000003</v>
      </c>
      <c r="F7" s="409">
        <v>53777.03</v>
      </c>
      <c r="G7" s="411">
        <v>45799.21398</v>
      </c>
      <c r="H7" s="411" t="s">
        <v>9</v>
      </c>
      <c r="I7" s="448">
        <f t="shared" ref="I7:I8" si="0">F7+G7</f>
        <v>99576.243979999999</v>
      </c>
      <c r="J7" s="453"/>
      <c r="K7" s="454"/>
      <c r="L7" s="353"/>
      <c r="M7" s="353"/>
      <c r="N7" s="353"/>
      <c r="O7" s="353"/>
      <c r="P7" s="353"/>
    </row>
    <row r="8" spans="1:16" ht="31.5" thickBot="1">
      <c r="A8" s="455" t="s">
        <v>253</v>
      </c>
      <c r="B8" s="409">
        <v>10472.93</v>
      </c>
      <c r="C8" s="384"/>
      <c r="D8" s="383" t="s">
        <v>9</v>
      </c>
      <c r="E8" s="411">
        <f>B8+C8</f>
        <v>10472.93</v>
      </c>
      <c r="F8" s="409">
        <v>14874.29</v>
      </c>
      <c r="G8" s="384"/>
      <c r="H8" s="383" t="s">
        <v>9</v>
      </c>
      <c r="I8" s="448">
        <f t="shared" si="0"/>
        <v>14874.29</v>
      </c>
      <c r="J8" s="456"/>
      <c r="K8" s="457"/>
      <c r="L8" s="353"/>
      <c r="M8" s="353"/>
      <c r="N8" s="353"/>
      <c r="O8" s="353"/>
      <c r="P8" s="353"/>
    </row>
    <row r="9" spans="1:16" ht="12" customHeight="1">
      <c r="L9" s="353"/>
      <c r="M9" s="353"/>
      <c r="N9" s="353"/>
      <c r="O9" s="353"/>
      <c r="P9" s="353"/>
    </row>
    <row r="10" spans="1:16" ht="17.5">
      <c r="A10" t="s">
        <v>254</v>
      </c>
    </row>
    <row r="11" spans="1:16" ht="17.5">
      <c r="A11" t="s">
        <v>255</v>
      </c>
    </row>
    <row r="12" spans="1:16" ht="17.5">
      <c r="A12" t="s">
        <v>256</v>
      </c>
    </row>
  </sheetData>
  <mergeCells count="2">
    <mergeCell ref="B2:E2"/>
    <mergeCell ref="F2:I2"/>
  </mergeCells>
  <pageMargins left="0.55000000000000004" right="0.55000000000000004" top="0.75" bottom="0.5" header="0.3" footer="0.3"/>
  <pageSetup scale="85" fitToHeight="2" orientation="landscape" r:id="rId1"/>
  <headerFooter>
    <oddHeader>&amp;RTables 2-6</oddHeader>
  </headerFooter>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F47CC-D074-4398-B84D-F7B5B8A7AE06}">
  <sheetPr>
    <tabColor theme="4" tint="-0.249977111117893"/>
    <pageSetUpPr fitToPage="1"/>
  </sheetPr>
  <dimension ref="A1:E39"/>
  <sheetViews>
    <sheetView workbookViewId="0">
      <selection activeCell="A23" sqref="A23"/>
    </sheetView>
  </sheetViews>
  <sheetFormatPr defaultRowHeight="14.5"/>
  <cols>
    <col min="1" max="1" width="45.7265625" customWidth="1"/>
    <col min="2" max="2" width="13.54296875" customWidth="1"/>
    <col min="3" max="5" width="13.7265625" customWidth="1"/>
  </cols>
  <sheetData>
    <row r="1" spans="1:5" ht="15.5">
      <c r="A1" s="134"/>
      <c r="B1" s="458"/>
      <c r="C1" s="458"/>
      <c r="D1" s="458"/>
      <c r="E1" s="435" t="str">
        <f>'Ap B - Participant-Spend'!B3</f>
        <v>For Period Ending PY23Q3</v>
      </c>
    </row>
    <row r="2" spans="1:5" ht="20.149999999999999" customHeight="1">
      <c r="A2" s="134" t="s">
        <v>17</v>
      </c>
      <c r="B2" s="458"/>
      <c r="C2" s="458"/>
      <c r="D2" s="458"/>
      <c r="E2" s="458"/>
    </row>
    <row r="3" spans="1:5" ht="24">
      <c r="A3" s="309" t="s">
        <v>18</v>
      </c>
      <c r="B3" s="309" t="s">
        <v>257</v>
      </c>
      <c r="C3" s="33" t="s">
        <v>19</v>
      </c>
      <c r="D3" s="33" t="s">
        <v>20</v>
      </c>
      <c r="E3" s="310" t="s">
        <v>21</v>
      </c>
    </row>
    <row r="4" spans="1:5">
      <c r="A4" s="311" t="s">
        <v>22</v>
      </c>
      <c r="B4" s="376">
        <v>173697</v>
      </c>
      <c r="C4" s="376">
        <v>189867</v>
      </c>
      <c r="D4" s="376">
        <v>178227</v>
      </c>
      <c r="E4" s="369">
        <f>C4/D4</f>
        <v>1.0653099698698851</v>
      </c>
    </row>
    <row r="5" spans="1:5">
      <c r="A5" s="311" t="s">
        <v>258</v>
      </c>
      <c r="B5" s="376">
        <v>186</v>
      </c>
      <c r="C5" s="376">
        <v>539</v>
      </c>
      <c r="D5" s="376">
        <v>913</v>
      </c>
      <c r="E5" s="369">
        <f t="shared" ref="E5:E9" si="0">C5/D5</f>
        <v>0.59036144578313254</v>
      </c>
    </row>
    <row r="6" spans="1:5">
      <c r="A6" s="311" t="s">
        <v>259</v>
      </c>
      <c r="B6" s="376">
        <v>5</v>
      </c>
      <c r="C6" s="376">
        <v>11</v>
      </c>
      <c r="D6" s="376">
        <v>1398</v>
      </c>
      <c r="E6" s="369">
        <f t="shared" si="0"/>
        <v>7.8683834048640915E-3</v>
      </c>
    </row>
    <row r="7" spans="1:5" ht="15" customHeight="1">
      <c r="A7" s="312" t="s">
        <v>25</v>
      </c>
      <c r="B7" s="377">
        <f>SUM(B4:B6)</f>
        <v>173888</v>
      </c>
      <c r="C7" s="377">
        <f t="shared" ref="C7:D7" si="1">SUM(C4:C6)</f>
        <v>190417</v>
      </c>
      <c r="D7" s="377">
        <f t="shared" si="1"/>
        <v>180538</v>
      </c>
      <c r="E7" s="370">
        <f t="shared" si="0"/>
        <v>1.0547197819849561</v>
      </c>
    </row>
    <row r="8" spans="1:5">
      <c r="A8" s="311" t="s">
        <v>26</v>
      </c>
      <c r="B8" s="376">
        <v>96</v>
      </c>
      <c r="C8" s="376">
        <v>303</v>
      </c>
      <c r="D8" s="376">
        <v>5760</v>
      </c>
      <c r="E8" s="369" t="s">
        <v>9</v>
      </c>
    </row>
    <row r="9" spans="1:5">
      <c r="A9" s="312" t="s">
        <v>27</v>
      </c>
      <c r="B9" s="459">
        <f>SUM(B7:B8)</f>
        <v>173984</v>
      </c>
      <c r="C9" s="459">
        <f t="shared" ref="C9" si="2">SUM(C7:C8)</f>
        <v>190720</v>
      </c>
      <c r="D9" s="459">
        <f>D7</f>
        <v>180538</v>
      </c>
      <c r="E9" s="370">
        <f t="shared" si="0"/>
        <v>1.0563980990151658</v>
      </c>
    </row>
    <row r="11" spans="1:5" ht="20.149999999999999" customHeight="1">
      <c r="A11" s="434" t="s">
        <v>28</v>
      </c>
    </row>
    <row r="12" spans="1:5" ht="36">
      <c r="A12" s="460" t="s">
        <v>29</v>
      </c>
      <c r="B12" s="460" t="s">
        <v>260</v>
      </c>
      <c r="C12" s="461" t="s">
        <v>30</v>
      </c>
      <c r="D12" s="461" t="s">
        <v>31</v>
      </c>
      <c r="E12" s="461" t="s">
        <v>32</v>
      </c>
    </row>
    <row r="13" spans="1:5">
      <c r="A13" s="311" t="s">
        <v>22</v>
      </c>
      <c r="B13" s="371">
        <v>2490.0371766162107</v>
      </c>
      <c r="C13" s="371">
        <v>7127.2364699164227</v>
      </c>
      <c r="D13" s="371">
        <v>15752.609120978053</v>
      </c>
      <c r="E13" s="369">
        <f>C13/D13</f>
        <v>0.45244799862550672</v>
      </c>
    </row>
    <row r="14" spans="1:5">
      <c r="A14" s="311" t="s">
        <v>23</v>
      </c>
      <c r="B14" s="371">
        <v>207.74626118266787</v>
      </c>
      <c r="C14" s="371">
        <v>1014.700765182385</v>
      </c>
      <c r="D14" s="371">
        <v>1903.2673777746522</v>
      </c>
      <c r="E14" s="369">
        <f t="shared" ref="E14:E18" si="3">C14/D14</f>
        <v>0.53313621461257765</v>
      </c>
    </row>
    <row r="15" spans="1:5">
      <c r="A15" s="311" t="s">
        <v>24</v>
      </c>
      <c r="B15" s="371">
        <v>412.69235220112171</v>
      </c>
      <c r="C15" s="371">
        <v>1167.2303988810886</v>
      </c>
      <c r="D15" s="371">
        <v>3912.7884738857219</v>
      </c>
      <c r="E15" s="369">
        <f t="shared" si="3"/>
        <v>0.29831165335700666</v>
      </c>
    </row>
    <row r="16" spans="1:5" ht="15" customHeight="1">
      <c r="A16" s="312" t="s">
        <v>25</v>
      </c>
      <c r="B16" s="372">
        <f>SUM(B13:B15)</f>
        <v>3110.47579</v>
      </c>
      <c r="C16" s="372">
        <f t="shared" ref="C16" si="4">SUM(C13:C15)</f>
        <v>9309.167633979896</v>
      </c>
      <c r="D16" s="372">
        <f t="shared" ref="D16" si="5">SUM(D13:D15)</f>
        <v>21568.664972638428</v>
      </c>
      <c r="E16" s="462">
        <f t="shared" si="3"/>
        <v>0.43160611219050032</v>
      </c>
    </row>
    <row r="17" spans="1:5">
      <c r="A17" s="311" t="s">
        <v>26</v>
      </c>
      <c r="B17" s="371">
        <v>614.06109000000004</v>
      </c>
      <c r="C17" s="371">
        <v>1815.1014</v>
      </c>
      <c r="D17" s="371">
        <v>3434.3530000000001</v>
      </c>
      <c r="E17" s="369">
        <f t="shared" si="3"/>
        <v>0.52851334734664723</v>
      </c>
    </row>
    <row r="18" spans="1:5">
      <c r="A18" s="312" t="s">
        <v>27</v>
      </c>
      <c r="B18" s="372">
        <f>SUM(B16:B17)</f>
        <v>3724.5368800000001</v>
      </c>
      <c r="C18" s="372">
        <f t="shared" ref="C18" si="6">SUM(C16:C17)</f>
        <v>11124.269033979896</v>
      </c>
      <c r="D18" s="372">
        <f t="shared" ref="D18" si="7">SUM(D16:D17)</f>
        <v>25003.017972638427</v>
      </c>
      <c r="E18" s="370">
        <f t="shared" si="3"/>
        <v>0.44491705145968885</v>
      </c>
    </row>
    <row r="20" spans="1:5" ht="20.149999999999999" customHeight="1">
      <c r="A20" s="434" t="s">
        <v>33</v>
      </c>
    </row>
    <row r="21" spans="1:5" ht="24">
      <c r="A21" s="460" t="s">
        <v>34</v>
      </c>
      <c r="B21" s="460" t="s">
        <v>35</v>
      </c>
      <c r="C21" s="461" t="s">
        <v>36</v>
      </c>
      <c r="D21" s="461" t="s">
        <v>37</v>
      </c>
      <c r="E21" s="461" t="s">
        <v>38</v>
      </c>
    </row>
    <row r="22" spans="1:5">
      <c r="A22" s="311" t="s">
        <v>22</v>
      </c>
      <c r="B22" s="376">
        <v>54003.330759999852</v>
      </c>
      <c r="C22" s="376">
        <v>191997.07436999766</v>
      </c>
      <c r="D22" s="376">
        <v>155620.20000000001</v>
      </c>
      <c r="E22" s="369">
        <f>C22/D22</f>
        <v>1.2337541936715004</v>
      </c>
    </row>
    <row r="23" spans="1:5">
      <c r="A23" s="311" t="s">
        <v>23</v>
      </c>
      <c r="B23" s="376">
        <v>1325.2158700000016</v>
      </c>
      <c r="C23" s="376">
        <v>3759.9635600000015</v>
      </c>
      <c r="D23" s="376">
        <v>3848.3</v>
      </c>
      <c r="E23" s="369">
        <f t="shared" ref="E23:E27" si="8">C23/D23</f>
        <v>0.97704533430345897</v>
      </c>
    </row>
    <row r="24" spans="1:5">
      <c r="A24" s="311" t="s">
        <v>24</v>
      </c>
      <c r="B24" s="376">
        <v>821.29484000000002</v>
      </c>
      <c r="C24" s="376">
        <v>8326.0175899999995</v>
      </c>
      <c r="D24" s="376">
        <v>20957.5</v>
      </c>
      <c r="E24" s="369">
        <f t="shared" si="8"/>
        <v>0.39728104926637242</v>
      </c>
    </row>
    <row r="25" spans="1:5" ht="15" customHeight="1">
      <c r="A25" s="312" t="s">
        <v>25</v>
      </c>
      <c r="B25" s="377">
        <f>SUM(B22:B24)</f>
        <v>56149.841469999854</v>
      </c>
      <c r="C25" s="377">
        <f t="shared" ref="C25" si="9">SUM(C22:C24)</f>
        <v>204083.05551999767</v>
      </c>
      <c r="D25" s="377">
        <f t="shared" ref="D25" si="10">SUM(D22:D24)</f>
        <v>180426</v>
      </c>
      <c r="E25" s="370">
        <f t="shared" si="8"/>
        <v>1.1311177741567051</v>
      </c>
    </row>
    <row r="26" spans="1:5">
      <c r="A26" s="311" t="s">
        <v>26</v>
      </c>
      <c r="B26" s="376">
        <v>797.52040699999998</v>
      </c>
      <c r="C26" s="376">
        <v>2394.7543999999998</v>
      </c>
      <c r="D26" s="376">
        <v>29535</v>
      </c>
      <c r="E26" s="369" t="s">
        <v>9</v>
      </c>
    </row>
    <row r="27" spans="1:5">
      <c r="A27" s="312" t="s">
        <v>27</v>
      </c>
      <c r="B27" s="377">
        <f>SUM(B25:B26)</f>
        <v>56947.361876999857</v>
      </c>
      <c r="C27" s="377">
        <f t="shared" ref="C27" si="11">SUM(C25:C26)</f>
        <v>206477.80991999767</v>
      </c>
      <c r="D27" s="377">
        <f>D25</f>
        <v>180426</v>
      </c>
      <c r="E27" s="370">
        <f t="shared" si="8"/>
        <v>1.1443905530244958</v>
      </c>
    </row>
    <row r="29" spans="1:5" ht="20.149999999999999" customHeight="1">
      <c r="A29" s="434" t="s">
        <v>39</v>
      </c>
    </row>
    <row r="30" spans="1:5" ht="24">
      <c r="A30" s="460" t="s">
        <v>40</v>
      </c>
      <c r="B30" s="460" t="s">
        <v>41</v>
      </c>
      <c r="C30" s="461" t="s">
        <v>42</v>
      </c>
      <c r="D30" s="461" t="s">
        <v>43</v>
      </c>
      <c r="E30" s="461" t="s">
        <v>44</v>
      </c>
    </row>
    <row r="31" spans="1:5">
      <c r="A31" s="311" t="s">
        <v>45</v>
      </c>
      <c r="B31" s="371">
        <v>0</v>
      </c>
      <c r="C31" s="371">
        <v>184.04500999999996</v>
      </c>
      <c r="D31" s="371">
        <v>0</v>
      </c>
      <c r="E31" s="369" t="s">
        <v>9</v>
      </c>
    </row>
    <row r="32" spans="1:5">
      <c r="A32" s="311" t="s">
        <v>46</v>
      </c>
      <c r="B32" s="371">
        <v>169.57882000000004</v>
      </c>
      <c r="C32" s="371">
        <v>702.58673999999996</v>
      </c>
      <c r="D32" s="371">
        <v>956.61631647481795</v>
      </c>
      <c r="E32" s="369">
        <f t="shared" ref="E32:E39" si="12">C32/D32</f>
        <v>0.73444988121159116</v>
      </c>
    </row>
    <row r="33" spans="1:5">
      <c r="A33" s="311" t="s">
        <v>47</v>
      </c>
      <c r="B33" s="371">
        <v>42.483019999999989</v>
      </c>
      <c r="C33" s="371">
        <v>234.63432397998676</v>
      </c>
      <c r="D33" s="371">
        <v>527.06483590544599</v>
      </c>
      <c r="E33" s="369">
        <f t="shared" si="12"/>
        <v>0.44517165251008989</v>
      </c>
    </row>
    <row r="34" spans="1:5">
      <c r="A34" s="311" t="s">
        <v>48</v>
      </c>
      <c r="B34" s="371">
        <v>355.39499000000012</v>
      </c>
      <c r="C34" s="371">
        <v>1221.9866099999999</v>
      </c>
      <c r="D34" s="371">
        <v>2895.5682571692801</v>
      </c>
      <c r="E34" s="369">
        <f t="shared" si="12"/>
        <v>0.42201961807476757</v>
      </c>
    </row>
    <row r="35" spans="1:5">
      <c r="A35" s="311" t="s">
        <v>49</v>
      </c>
      <c r="B35" s="371">
        <v>1659.0180599999999</v>
      </c>
      <c r="C35" s="371">
        <v>4837.2959599999103</v>
      </c>
      <c r="D35" s="371">
        <v>10259.014413300099</v>
      </c>
      <c r="E35" s="369">
        <f t="shared" si="12"/>
        <v>0.4715166355287202</v>
      </c>
    </row>
    <row r="36" spans="1:5">
      <c r="A36" s="311" t="s">
        <v>50</v>
      </c>
      <c r="B36" s="371">
        <v>836.43999999999994</v>
      </c>
      <c r="C36" s="371">
        <v>1893.4064199999998</v>
      </c>
      <c r="D36" s="371">
        <v>6187.6680510323704</v>
      </c>
      <c r="E36" s="369">
        <f t="shared" si="12"/>
        <v>0.30599676718018154</v>
      </c>
    </row>
    <row r="37" spans="1:5" ht="15" customHeight="1">
      <c r="A37" s="311" t="s">
        <v>261</v>
      </c>
      <c r="B37" s="371">
        <v>39.730100000000014</v>
      </c>
      <c r="C37" s="371">
        <v>210.52798000000007</v>
      </c>
      <c r="D37" s="371">
        <v>526.29383885864002</v>
      </c>
      <c r="E37" s="369">
        <f t="shared" si="12"/>
        <v>0.40001984529510493</v>
      </c>
    </row>
    <row r="38" spans="1:5">
      <c r="A38" s="311" t="s">
        <v>51</v>
      </c>
      <c r="B38" s="371">
        <v>7.8308</v>
      </c>
      <c r="C38" s="371">
        <v>24.894589999999994</v>
      </c>
      <c r="D38" s="371">
        <v>216.439259897753</v>
      </c>
      <c r="E38" s="369">
        <f t="shared" si="12"/>
        <v>0.11501882796938191</v>
      </c>
    </row>
    <row r="39" spans="1:5">
      <c r="A39" s="312" t="s">
        <v>52</v>
      </c>
      <c r="B39" s="372">
        <f>SUM(B31:B38)</f>
        <v>3110.4757900000004</v>
      </c>
      <c r="C39" s="372">
        <f t="shared" ref="C39:D39" si="13">SUM(C31:C38)</f>
        <v>9309.3776339798969</v>
      </c>
      <c r="D39" s="372">
        <f t="shared" si="13"/>
        <v>21568.664972638409</v>
      </c>
      <c r="E39" s="370">
        <f t="shared" si="12"/>
        <v>0.43161584853719936</v>
      </c>
    </row>
  </sheetData>
  <pageMargins left="0.7" right="0.7" top="0.75" bottom="0.75" header="0.3" footer="0.3"/>
  <pageSetup scale="90" fitToHeight="0" orientation="portrait" r:id="rId1"/>
  <rowBreaks count="1" manualBreakCount="1">
    <brk id="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09E9-CA02-4F2E-BC20-238C4CE87609}">
  <sheetPr>
    <tabColor theme="4" tint="-0.249977111117893"/>
    <pageSetUpPr fitToPage="1"/>
  </sheetPr>
  <dimension ref="B1:J73"/>
  <sheetViews>
    <sheetView zoomScaleNormal="100" workbookViewId="0">
      <pane ySplit="8" topLeftCell="A9" activePane="bottomLeft" state="frozen"/>
      <selection pane="bottomLeft" activeCell="B62" sqref="B62:B65"/>
    </sheetView>
  </sheetViews>
  <sheetFormatPr defaultRowHeight="14.5"/>
  <cols>
    <col min="1" max="1" width="3.7265625" customWidth="1"/>
    <col min="2" max="2" width="32.7265625" customWidth="1"/>
    <col min="3" max="3" width="44.1796875" customWidth="1"/>
    <col min="4" max="4" width="15.26953125" customWidth="1"/>
    <col min="5" max="5" width="19" customWidth="1"/>
    <col min="6" max="6" width="19.26953125" customWidth="1"/>
    <col min="7" max="7" width="13.7265625" customWidth="1"/>
    <col min="8" max="8" width="18.54296875" customWidth="1"/>
    <col min="9" max="9" width="18" customWidth="1"/>
    <col min="10" max="10" width="17.81640625" customWidth="1"/>
  </cols>
  <sheetData>
    <row r="1" spans="2:10" ht="15.5">
      <c r="B1" s="134" t="s">
        <v>53</v>
      </c>
    </row>
    <row r="2" spans="2:10" ht="15.5">
      <c r="B2" s="506" t="str">
        <f>'Ap B - Participant-Spend'!B3</f>
        <v>For Period Ending PY23Q3</v>
      </c>
    </row>
    <row r="3" spans="2:10" ht="27" customHeight="1">
      <c r="B3" s="412" t="s">
        <v>54</v>
      </c>
      <c r="C3" s="507" t="s">
        <v>277</v>
      </c>
      <c r="D3" s="413" t="s">
        <v>55</v>
      </c>
      <c r="E3" s="507" t="s">
        <v>278</v>
      </c>
      <c r="F3" s="352"/>
    </row>
    <row r="4" spans="2:10">
      <c r="B4" s="354" t="s">
        <v>279</v>
      </c>
      <c r="C4" s="508">
        <v>42911</v>
      </c>
      <c r="D4" s="508">
        <v>236301</v>
      </c>
      <c r="E4" s="509">
        <v>0.15368608799048752</v>
      </c>
      <c r="F4" s="41"/>
    </row>
    <row r="5" spans="2:10">
      <c r="B5" s="355" t="s">
        <v>280</v>
      </c>
      <c r="C5" s="508">
        <v>3837</v>
      </c>
      <c r="D5" s="508">
        <v>18997</v>
      </c>
      <c r="E5" s="510">
        <v>0.16803888937549269</v>
      </c>
      <c r="F5" s="41"/>
    </row>
    <row r="6" spans="2:10">
      <c r="B6" s="354" t="s">
        <v>281</v>
      </c>
      <c r="C6" s="508">
        <v>7127164</v>
      </c>
      <c r="D6" s="508">
        <v>41694008</v>
      </c>
      <c r="E6" s="509">
        <v>0.1459851066254616</v>
      </c>
      <c r="F6" s="41"/>
    </row>
    <row r="7" spans="2:10" ht="12" customHeight="1">
      <c r="H7" s="353"/>
      <c r="I7" s="353"/>
    </row>
    <row r="8" spans="2:10" ht="75" customHeight="1">
      <c r="B8" s="511" t="s">
        <v>57</v>
      </c>
      <c r="C8" s="374" t="s">
        <v>58</v>
      </c>
      <c r="D8" s="374" t="s">
        <v>59</v>
      </c>
      <c r="E8" s="374" t="s">
        <v>282</v>
      </c>
      <c r="F8" s="374" t="s">
        <v>283</v>
      </c>
      <c r="G8" s="512" t="s">
        <v>56</v>
      </c>
      <c r="H8" s="374" t="s">
        <v>284</v>
      </c>
      <c r="I8" s="374" t="s">
        <v>285</v>
      </c>
      <c r="J8" s="512" t="s">
        <v>56</v>
      </c>
    </row>
    <row r="9" spans="2:10" ht="18" customHeight="1">
      <c r="B9" s="562" t="s">
        <v>60</v>
      </c>
      <c r="C9" s="562"/>
      <c r="D9" s="562"/>
      <c r="E9" s="562"/>
      <c r="F9" s="562"/>
      <c r="G9" s="562"/>
      <c r="H9" s="562"/>
      <c r="I9" s="562"/>
      <c r="J9" s="562"/>
    </row>
    <row r="10" spans="2:10" ht="15" customHeight="1">
      <c r="B10" s="559" t="s">
        <v>61</v>
      </c>
      <c r="C10" s="513" t="s">
        <v>62</v>
      </c>
      <c r="D10" s="385" t="s">
        <v>63</v>
      </c>
      <c r="E10" s="415">
        <v>19</v>
      </c>
      <c r="F10" s="415">
        <v>330</v>
      </c>
      <c r="G10" s="410">
        <f>IFERROR(E10/(E10+F10), "N/A")</f>
        <v>5.4441260744985676E-2</v>
      </c>
      <c r="H10" s="415">
        <v>45</v>
      </c>
      <c r="I10" s="415">
        <v>748</v>
      </c>
      <c r="J10" s="410">
        <f>IFERROR(H10/(H10+I10), "N/A")</f>
        <v>5.6746532156368219E-2</v>
      </c>
    </row>
    <row r="11" spans="2:10" ht="15" customHeight="1">
      <c r="B11" s="559"/>
      <c r="C11" s="513" t="s">
        <v>64</v>
      </c>
      <c r="D11" s="385" t="s">
        <v>63</v>
      </c>
      <c r="E11" s="415">
        <v>28</v>
      </c>
      <c r="F11" s="415">
        <v>380</v>
      </c>
      <c r="G11" s="410">
        <f t="shared" ref="G11:G28" si="0">IFERROR(E11/(E11+F11), "N/A")</f>
        <v>6.8627450980392163E-2</v>
      </c>
      <c r="H11" s="415">
        <v>69</v>
      </c>
      <c r="I11" s="415">
        <v>1124</v>
      </c>
      <c r="J11" s="410">
        <f t="shared" ref="J11:J28" si="1">IFERROR(H11/(H11+I11), "N/A")</f>
        <v>5.7837384744341996E-2</v>
      </c>
    </row>
    <row r="12" spans="2:10" ht="15" customHeight="1">
      <c r="B12" s="559"/>
      <c r="C12" s="513" t="s">
        <v>65</v>
      </c>
      <c r="D12" s="385" t="s">
        <v>63</v>
      </c>
      <c r="E12" s="415">
        <v>253</v>
      </c>
      <c r="F12" s="415">
        <v>1933</v>
      </c>
      <c r="G12" s="410">
        <f t="shared" si="0"/>
        <v>0.11573650503202196</v>
      </c>
      <c r="H12" s="415">
        <v>1688</v>
      </c>
      <c r="I12" s="415">
        <v>14948</v>
      </c>
      <c r="J12" s="410">
        <f t="shared" si="1"/>
        <v>0.10146669872565521</v>
      </c>
    </row>
    <row r="13" spans="2:10" ht="15" customHeight="1">
      <c r="B13" s="559"/>
      <c r="C13" s="513" t="s">
        <v>66</v>
      </c>
      <c r="D13" s="385" t="s">
        <v>63</v>
      </c>
      <c r="E13" s="415">
        <v>0</v>
      </c>
      <c r="F13" s="415">
        <v>1</v>
      </c>
      <c r="G13" s="410">
        <f t="shared" si="0"/>
        <v>0</v>
      </c>
      <c r="H13" s="415">
        <v>74</v>
      </c>
      <c r="I13" s="415">
        <v>244</v>
      </c>
      <c r="J13" s="410">
        <f t="shared" si="1"/>
        <v>0.23270440251572327</v>
      </c>
    </row>
    <row r="14" spans="2:10" ht="15" customHeight="1">
      <c r="B14" s="559" t="s">
        <v>67</v>
      </c>
      <c r="C14" s="513" t="s">
        <v>68</v>
      </c>
      <c r="D14" s="385" t="s">
        <v>63</v>
      </c>
      <c r="E14" s="415">
        <v>1</v>
      </c>
      <c r="F14" s="415">
        <v>6</v>
      </c>
      <c r="G14" s="410">
        <f t="shared" si="0"/>
        <v>0.14285714285714285</v>
      </c>
      <c r="H14" s="415">
        <v>2</v>
      </c>
      <c r="I14" s="415">
        <v>19</v>
      </c>
      <c r="J14" s="410">
        <f t="shared" si="1"/>
        <v>9.5238095238095233E-2</v>
      </c>
    </row>
    <row r="15" spans="2:10" ht="15" customHeight="1">
      <c r="B15" s="559"/>
      <c r="C15" s="513" t="s">
        <v>69</v>
      </c>
      <c r="D15" s="385" t="s">
        <v>70</v>
      </c>
      <c r="E15" s="415">
        <v>5</v>
      </c>
      <c r="F15" s="415">
        <v>85</v>
      </c>
      <c r="G15" s="410">
        <f t="shared" si="0"/>
        <v>5.5555555555555552E-2</v>
      </c>
      <c r="H15" s="415">
        <v>12</v>
      </c>
      <c r="I15" s="415">
        <v>191</v>
      </c>
      <c r="J15" s="410">
        <f t="shared" si="1"/>
        <v>5.9113300492610835E-2</v>
      </c>
    </row>
    <row r="16" spans="2:10" ht="15" customHeight="1">
      <c r="B16" s="559"/>
      <c r="C16" s="513" t="s">
        <v>71</v>
      </c>
      <c r="D16" s="385" t="s">
        <v>70</v>
      </c>
      <c r="E16" s="415">
        <v>16</v>
      </c>
      <c r="F16" s="415">
        <v>63</v>
      </c>
      <c r="G16" s="410">
        <f t="shared" si="0"/>
        <v>0.20253164556962025</v>
      </c>
      <c r="H16" s="415">
        <v>24</v>
      </c>
      <c r="I16" s="415">
        <v>102</v>
      </c>
      <c r="J16" s="410">
        <f t="shared" si="1"/>
        <v>0.19047619047619047</v>
      </c>
    </row>
    <row r="17" spans="2:10" ht="15.5">
      <c r="B17" s="514" t="s">
        <v>72</v>
      </c>
      <c r="C17" s="513" t="s">
        <v>72</v>
      </c>
      <c r="D17" s="385" t="s">
        <v>70</v>
      </c>
      <c r="E17" s="415">
        <v>31714</v>
      </c>
      <c r="F17" s="415">
        <v>138863</v>
      </c>
      <c r="G17" s="410">
        <f t="shared" si="0"/>
        <v>0.18592190037343839</v>
      </c>
      <c r="H17" s="415">
        <v>31714</v>
      </c>
      <c r="I17" s="415">
        <v>138863</v>
      </c>
      <c r="J17" s="410">
        <f t="shared" si="1"/>
        <v>0.18592190037343839</v>
      </c>
    </row>
    <row r="18" spans="2:10" ht="15.5">
      <c r="B18" s="514" t="s">
        <v>73</v>
      </c>
      <c r="C18" s="513" t="s">
        <v>74</v>
      </c>
      <c r="D18" s="385" t="s">
        <v>63</v>
      </c>
      <c r="E18" s="415">
        <v>0</v>
      </c>
      <c r="F18" s="415">
        <v>4</v>
      </c>
      <c r="G18" s="410">
        <f t="shared" si="0"/>
        <v>0</v>
      </c>
      <c r="H18" s="415">
        <v>0</v>
      </c>
      <c r="I18" s="415">
        <v>6</v>
      </c>
      <c r="J18" s="410">
        <f t="shared" si="1"/>
        <v>0</v>
      </c>
    </row>
    <row r="19" spans="2:10" ht="16" customHeight="1">
      <c r="B19" s="564" t="s">
        <v>75</v>
      </c>
      <c r="C19" s="513" t="s">
        <v>76</v>
      </c>
      <c r="D19" s="385" t="s">
        <v>63</v>
      </c>
      <c r="E19" s="415">
        <v>0</v>
      </c>
      <c r="F19" s="415">
        <v>1</v>
      </c>
      <c r="G19" s="410">
        <f t="shared" si="0"/>
        <v>0</v>
      </c>
      <c r="H19" s="415">
        <v>0</v>
      </c>
      <c r="I19" s="415">
        <v>5</v>
      </c>
      <c r="J19" s="410">
        <f t="shared" si="1"/>
        <v>0</v>
      </c>
    </row>
    <row r="20" spans="2:10" ht="16" customHeight="1">
      <c r="B20" s="564"/>
      <c r="C20" s="513" t="s">
        <v>77</v>
      </c>
      <c r="D20" s="385" t="s">
        <v>70</v>
      </c>
      <c r="E20" s="415">
        <v>0</v>
      </c>
      <c r="F20" s="415">
        <v>0</v>
      </c>
      <c r="G20" s="410" t="str">
        <f t="shared" si="0"/>
        <v>N/A</v>
      </c>
      <c r="H20" s="415">
        <v>0</v>
      </c>
      <c r="I20" s="415">
        <v>0</v>
      </c>
      <c r="J20" s="410" t="str">
        <f t="shared" si="1"/>
        <v>N/A</v>
      </c>
    </row>
    <row r="21" spans="2:10" ht="16" customHeight="1">
      <c r="B21" s="565"/>
      <c r="C21" s="513" t="s">
        <v>78</v>
      </c>
      <c r="D21" s="385" t="s">
        <v>70</v>
      </c>
      <c r="E21" s="415">
        <v>0</v>
      </c>
      <c r="F21" s="415">
        <v>0</v>
      </c>
      <c r="G21" s="410" t="str">
        <f t="shared" si="0"/>
        <v>N/A</v>
      </c>
      <c r="H21" s="415">
        <v>0</v>
      </c>
      <c r="I21" s="415">
        <v>0</v>
      </c>
      <c r="J21" s="410" t="str">
        <f t="shared" si="1"/>
        <v>N/A</v>
      </c>
    </row>
    <row r="22" spans="2:10" ht="18" customHeight="1">
      <c r="B22" s="559" t="s">
        <v>23</v>
      </c>
      <c r="C22" s="513" t="s">
        <v>79</v>
      </c>
      <c r="D22" s="385" t="s">
        <v>63</v>
      </c>
      <c r="E22" s="415">
        <v>0</v>
      </c>
      <c r="F22" s="415">
        <v>72</v>
      </c>
      <c r="G22" s="410">
        <f t="shared" si="0"/>
        <v>0</v>
      </c>
      <c r="H22" s="415">
        <v>72</v>
      </c>
      <c r="I22" s="415">
        <v>236</v>
      </c>
      <c r="J22" s="410">
        <f t="shared" si="1"/>
        <v>0.23376623376623376</v>
      </c>
    </row>
    <row r="23" spans="2:10" ht="15" customHeight="1">
      <c r="B23" s="559"/>
      <c r="C23" s="513" t="s">
        <v>80</v>
      </c>
      <c r="D23" s="385" t="s">
        <v>63</v>
      </c>
      <c r="E23" s="415">
        <v>0</v>
      </c>
      <c r="F23" s="415">
        <v>114</v>
      </c>
      <c r="G23" s="410">
        <f t="shared" si="0"/>
        <v>0</v>
      </c>
      <c r="H23" s="415">
        <v>53</v>
      </c>
      <c r="I23" s="415">
        <v>178</v>
      </c>
      <c r="J23" s="410">
        <f t="shared" si="1"/>
        <v>0.22943722943722944</v>
      </c>
    </row>
    <row r="24" spans="2:10" ht="15" customHeight="1">
      <c r="B24" s="559"/>
      <c r="C24" s="513" t="s">
        <v>81</v>
      </c>
      <c r="D24" s="385" t="s">
        <v>63</v>
      </c>
      <c r="E24" s="415">
        <v>0</v>
      </c>
      <c r="F24" s="415">
        <v>0</v>
      </c>
      <c r="G24" s="410" t="str">
        <f t="shared" si="0"/>
        <v>N/A</v>
      </c>
      <c r="H24" s="415">
        <v>0</v>
      </c>
      <c r="I24" s="415">
        <v>0</v>
      </c>
      <c r="J24" s="410" t="str">
        <f t="shared" si="1"/>
        <v>N/A</v>
      </c>
    </row>
    <row r="25" spans="2:10" ht="15" customHeight="1">
      <c r="B25" s="559"/>
      <c r="C25" s="513" t="s">
        <v>82</v>
      </c>
      <c r="D25" s="385" t="s">
        <v>63</v>
      </c>
      <c r="E25" s="415">
        <v>0</v>
      </c>
      <c r="F25" s="415">
        <v>0</v>
      </c>
      <c r="G25" s="410" t="str">
        <f t="shared" si="0"/>
        <v>N/A</v>
      </c>
      <c r="H25" s="415">
        <v>0</v>
      </c>
      <c r="I25" s="415">
        <v>0</v>
      </c>
      <c r="J25" s="410" t="str">
        <f t="shared" si="1"/>
        <v>N/A</v>
      </c>
    </row>
    <row r="26" spans="2:10">
      <c r="B26" s="561" t="s">
        <v>83</v>
      </c>
      <c r="C26" s="561"/>
      <c r="D26" s="561"/>
      <c r="E26" s="375">
        <f>SUMIFS(E10:E25,$D$10:$D$25,"Core")</f>
        <v>301</v>
      </c>
      <c r="F26" s="375">
        <f>SUMIFS(F10:F25,$D$10:$D$25,"Core")</f>
        <v>2841</v>
      </c>
      <c r="G26" s="410">
        <f t="shared" si="0"/>
        <v>9.579885423297263E-2</v>
      </c>
      <c r="H26" s="375">
        <f>SUMIFS(H10:H25,$D$10:$D$25,"Core")</f>
        <v>2003</v>
      </c>
      <c r="I26" s="375">
        <f>SUMIFS(I10:I25,$D$10:$D$25,"Core")</f>
        <v>17508</v>
      </c>
      <c r="J26" s="410">
        <f t="shared" si="1"/>
        <v>0.10266003792732305</v>
      </c>
    </row>
    <row r="27" spans="2:10">
      <c r="B27" s="561" t="s">
        <v>84</v>
      </c>
      <c r="C27" s="561"/>
      <c r="D27" s="561"/>
      <c r="E27" s="375">
        <f>SUMIFS(E10:E25,$D$10:$D$25,"Additional")</f>
        <v>31735</v>
      </c>
      <c r="F27" s="375">
        <f>SUMIFS(F10:F25,$D$10:$D$25,"Additional")</f>
        <v>139011</v>
      </c>
      <c r="G27" s="410">
        <f t="shared" si="0"/>
        <v>0.18586086936150772</v>
      </c>
      <c r="H27" s="375">
        <f>SUMIFS(H10:H25,$D$10:$D$25,"Additional")</f>
        <v>31750</v>
      </c>
      <c r="I27" s="375">
        <f>SUMIFS(I10:I25,$D$10:$D$25,"Additional")</f>
        <v>139156</v>
      </c>
      <c r="J27" s="410">
        <f t="shared" si="1"/>
        <v>0.18577463634980632</v>
      </c>
    </row>
    <row r="28" spans="2:10">
      <c r="B28" s="561" t="s">
        <v>85</v>
      </c>
      <c r="C28" s="561"/>
      <c r="D28" s="561"/>
      <c r="E28" s="375">
        <f>SUM(E26:E27)</f>
        <v>32036</v>
      </c>
      <c r="F28" s="375">
        <f>SUM(F26:F27)</f>
        <v>141852</v>
      </c>
      <c r="G28" s="410">
        <f t="shared" si="0"/>
        <v>0.18423352962826647</v>
      </c>
      <c r="H28" s="375">
        <f>SUM(H26:H27)</f>
        <v>33753</v>
      </c>
      <c r="I28" s="375">
        <f>SUM(I26:I27)</f>
        <v>156664</v>
      </c>
      <c r="J28" s="410">
        <f t="shared" si="1"/>
        <v>0.17725833302698812</v>
      </c>
    </row>
    <row r="29" spans="2:10" ht="15.5">
      <c r="B29" s="562" t="s">
        <v>86</v>
      </c>
      <c r="C29" s="562"/>
      <c r="D29" s="562"/>
      <c r="E29" s="562"/>
      <c r="F29" s="562"/>
      <c r="G29" s="562"/>
      <c r="H29" s="562"/>
      <c r="I29" s="562"/>
      <c r="J29" s="562"/>
    </row>
    <row r="30" spans="2:10" ht="15" customHeight="1">
      <c r="B30" s="556" t="s">
        <v>61</v>
      </c>
      <c r="C30" s="386" t="s">
        <v>62</v>
      </c>
      <c r="D30" s="385" t="s">
        <v>63</v>
      </c>
      <c r="E30" s="415">
        <v>300.93996000000004</v>
      </c>
      <c r="F30" s="415">
        <v>5434.7644999999975</v>
      </c>
      <c r="G30" s="410">
        <f>IFERROR(E30/(E30+F30), "N/A")</f>
        <v>5.2467828860205984E-2</v>
      </c>
      <c r="H30" s="415">
        <v>719.13137000000017</v>
      </c>
      <c r="I30" s="415">
        <v>11498.259329999999</v>
      </c>
      <c r="J30" s="410">
        <f>IFERROR(H30/(H30+I30), "N/A")</f>
        <v>5.8861289424099385E-2</v>
      </c>
    </row>
    <row r="31" spans="2:10" ht="16" customHeight="1">
      <c r="B31" s="556"/>
      <c r="C31" s="386" t="s">
        <v>64</v>
      </c>
      <c r="D31" s="385" t="s">
        <v>63</v>
      </c>
      <c r="E31" s="415">
        <v>15.199729999999997</v>
      </c>
      <c r="F31" s="415">
        <v>193.02723000000037</v>
      </c>
      <c r="G31" s="410">
        <f t="shared" ref="G31:G48" si="2">IFERROR(E31/(E31+F31), "N/A")</f>
        <v>7.2995975160949245E-2</v>
      </c>
      <c r="H31" s="415">
        <v>35.650539999999992</v>
      </c>
      <c r="I31" s="415">
        <v>563.65347000000133</v>
      </c>
      <c r="J31" s="410">
        <f t="shared" ref="J31:J48" si="3">IFERROR(H31/(H31+I31), "N/A")</f>
        <v>5.9486570096535671E-2</v>
      </c>
    </row>
    <row r="32" spans="2:10" ht="16" customHeight="1">
      <c r="B32" s="556"/>
      <c r="C32" s="386" t="s">
        <v>65</v>
      </c>
      <c r="D32" s="385" t="s">
        <v>63</v>
      </c>
      <c r="E32" s="415">
        <v>1622.5860000000014</v>
      </c>
      <c r="F32" s="415">
        <v>12316.583999999773</v>
      </c>
      <c r="G32" s="410">
        <f t="shared" si="2"/>
        <v>0.11640477876373038</v>
      </c>
      <c r="H32" s="415">
        <v>10882.072999999898</v>
      </c>
      <c r="I32" s="415">
        <v>96825.424000003622</v>
      </c>
      <c r="J32" s="410">
        <f t="shared" si="3"/>
        <v>0.10103357057865286</v>
      </c>
    </row>
    <row r="33" spans="2:10" ht="16" customHeight="1">
      <c r="B33" s="556"/>
      <c r="C33" s="386" t="s">
        <v>66</v>
      </c>
      <c r="D33" s="385" t="s">
        <v>63</v>
      </c>
      <c r="E33" s="415">
        <v>0</v>
      </c>
      <c r="F33" s="415">
        <v>2.7521999999999998</v>
      </c>
      <c r="G33" s="410">
        <f t="shared" si="2"/>
        <v>0</v>
      </c>
      <c r="H33" s="415">
        <v>481.29599999999954</v>
      </c>
      <c r="I33" s="415">
        <v>1583.2241999999983</v>
      </c>
      <c r="J33" s="410">
        <f t="shared" si="3"/>
        <v>0.23312729030212448</v>
      </c>
    </row>
    <row r="34" spans="2:10" ht="18" customHeight="1">
      <c r="B34" s="556" t="s">
        <v>67</v>
      </c>
      <c r="C34" s="386" t="s">
        <v>68</v>
      </c>
      <c r="D34" s="385" t="s">
        <v>63</v>
      </c>
      <c r="E34" s="415">
        <v>72.474500000000006</v>
      </c>
      <c r="F34" s="415">
        <v>180.65778</v>
      </c>
      <c r="G34" s="410">
        <f t="shared" si="2"/>
        <v>0.28631077790631843</v>
      </c>
      <c r="H34" s="415">
        <v>123.85830000000001</v>
      </c>
      <c r="I34" s="415">
        <v>617.45275000000004</v>
      </c>
      <c r="J34" s="410">
        <f t="shared" si="3"/>
        <v>0.16708006713241361</v>
      </c>
    </row>
    <row r="35" spans="2:10" ht="15" customHeight="1">
      <c r="B35" s="556"/>
      <c r="C35" s="386" t="s">
        <v>69</v>
      </c>
      <c r="D35" s="385" t="s">
        <v>70</v>
      </c>
      <c r="E35" s="415">
        <v>10.122540000000001</v>
      </c>
      <c r="F35" s="415">
        <v>107.23916999999997</v>
      </c>
      <c r="G35" s="410">
        <f t="shared" si="2"/>
        <v>8.6250788268166872E-2</v>
      </c>
      <c r="H35" s="415">
        <v>17.332720000000002</v>
      </c>
      <c r="I35" s="415">
        <v>284.54715999999996</v>
      </c>
      <c r="J35" s="410">
        <f t="shared" si="3"/>
        <v>5.7415949681707851E-2</v>
      </c>
    </row>
    <row r="36" spans="2:10" ht="15" customHeight="1">
      <c r="B36" s="556"/>
      <c r="C36" s="386" t="s">
        <v>71</v>
      </c>
      <c r="D36" s="385" t="s">
        <v>70</v>
      </c>
      <c r="E36" s="415">
        <v>97.754539999999992</v>
      </c>
      <c r="F36" s="415">
        <v>930.02861000000007</v>
      </c>
      <c r="G36" s="410">
        <f t="shared" si="2"/>
        <v>9.5112028252263128E-2</v>
      </c>
      <c r="H36" s="415">
        <v>256.48975000000002</v>
      </c>
      <c r="I36" s="415">
        <v>1608.08178</v>
      </c>
      <c r="J36" s="410">
        <f t="shared" si="3"/>
        <v>0.13755961939416722</v>
      </c>
    </row>
    <row r="37" spans="2:10" ht="15.5">
      <c r="B37" s="414" t="s">
        <v>72</v>
      </c>
      <c r="C37" s="386" t="s">
        <v>72</v>
      </c>
      <c r="D37" s="385" t="s">
        <v>70</v>
      </c>
      <c r="E37" s="415">
        <v>6083.0525064706808</v>
      </c>
      <c r="F37" s="415">
        <v>26636.147493529319</v>
      </c>
      <c r="G37" s="410">
        <f t="shared" si="2"/>
        <v>0.18591690831287686</v>
      </c>
      <c r="H37" s="415">
        <v>12363.58218017686</v>
      </c>
      <c r="I37" s="415">
        <v>54137.017819823144</v>
      </c>
      <c r="J37" s="410">
        <f t="shared" si="3"/>
        <v>0.18591685157993851</v>
      </c>
    </row>
    <row r="38" spans="2:10" ht="15.5">
      <c r="B38" s="414" t="s">
        <v>73</v>
      </c>
      <c r="C38" s="386" t="s">
        <v>74</v>
      </c>
      <c r="D38" s="385" t="s">
        <v>63</v>
      </c>
      <c r="E38" s="546">
        <v>0</v>
      </c>
      <c r="F38" s="546">
        <v>789.68946000000005</v>
      </c>
      <c r="G38" s="410">
        <f t="shared" si="2"/>
        <v>0</v>
      </c>
      <c r="H38" s="415">
        <v>0</v>
      </c>
      <c r="I38" s="415">
        <v>1086.95397</v>
      </c>
      <c r="J38" s="410">
        <f t="shared" si="3"/>
        <v>0</v>
      </c>
    </row>
    <row r="39" spans="2:10" ht="15" customHeight="1">
      <c r="B39" s="557" t="s">
        <v>75</v>
      </c>
      <c r="C39" s="386" t="s">
        <v>76</v>
      </c>
      <c r="D39" s="385" t="s">
        <v>63</v>
      </c>
      <c r="E39" s="546">
        <v>0</v>
      </c>
      <c r="F39" s="546">
        <v>31.605380000000004</v>
      </c>
      <c r="G39" s="410">
        <f t="shared" si="2"/>
        <v>0</v>
      </c>
      <c r="H39" s="415">
        <v>0</v>
      </c>
      <c r="I39" s="415">
        <v>7239.0636199999999</v>
      </c>
      <c r="J39" s="410">
        <f t="shared" si="3"/>
        <v>0</v>
      </c>
    </row>
    <row r="40" spans="2:10" ht="15" customHeight="1">
      <c r="B40" s="557"/>
      <c r="C40" s="386" t="s">
        <v>77</v>
      </c>
      <c r="D40" s="385" t="s">
        <v>70</v>
      </c>
      <c r="E40" s="415">
        <v>0</v>
      </c>
      <c r="F40" s="415">
        <v>0</v>
      </c>
      <c r="G40" s="410" t="str">
        <f t="shared" si="2"/>
        <v>N/A</v>
      </c>
      <c r="H40" s="415">
        <v>0</v>
      </c>
      <c r="I40" s="415">
        <v>0</v>
      </c>
      <c r="J40" s="410" t="str">
        <f t="shared" si="3"/>
        <v>N/A</v>
      </c>
    </row>
    <row r="41" spans="2:10" ht="15" customHeight="1">
      <c r="B41" s="558"/>
      <c r="C41" s="386" t="s">
        <v>78</v>
      </c>
      <c r="D41" s="385" t="s">
        <v>70</v>
      </c>
      <c r="E41" s="415">
        <v>0</v>
      </c>
      <c r="F41" s="415">
        <v>0</v>
      </c>
      <c r="G41" s="410" t="str">
        <f t="shared" si="2"/>
        <v>N/A</v>
      </c>
      <c r="H41" s="415">
        <v>0</v>
      </c>
      <c r="I41" s="415">
        <v>0</v>
      </c>
      <c r="J41" s="410" t="str">
        <f t="shared" si="3"/>
        <v>N/A</v>
      </c>
    </row>
    <row r="42" spans="2:10" ht="15" customHeight="1">
      <c r="B42" s="559" t="s">
        <v>23</v>
      </c>
      <c r="C42" s="386" t="s">
        <v>79</v>
      </c>
      <c r="D42" s="385" t="s">
        <v>63</v>
      </c>
      <c r="E42" s="415">
        <v>0</v>
      </c>
      <c r="F42" s="415">
        <v>920.4</v>
      </c>
      <c r="G42" s="410">
        <f t="shared" si="2"/>
        <v>0</v>
      </c>
      <c r="H42" s="415">
        <v>830</v>
      </c>
      <c r="I42" s="415">
        <v>2241.2200000000003</v>
      </c>
      <c r="J42" s="410">
        <f t="shared" si="3"/>
        <v>0.27025091006179952</v>
      </c>
    </row>
    <row r="43" spans="2:10" ht="16" customHeight="1">
      <c r="B43" s="559"/>
      <c r="C43" s="386" t="s">
        <v>80</v>
      </c>
      <c r="D43" s="385" t="s">
        <v>63</v>
      </c>
      <c r="E43" s="415">
        <v>0</v>
      </c>
      <c r="F43" s="415">
        <v>404.81587000000138</v>
      </c>
      <c r="G43" s="410">
        <f t="shared" si="2"/>
        <v>0</v>
      </c>
      <c r="H43" s="415">
        <v>210.7386099999996</v>
      </c>
      <c r="I43" s="415">
        <v>478.00495000000137</v>
      </c>
      <c r="J43" s="410">
        <f t="shared" si="3"/>
        <v>0.30597543445632985</v>
      </c>
    </row>
    <row r="44" spans="2:10" ht="16" customHeight="1">
      <c r="B44" s="559"/>
      <c r="C44" s="386" t="s">
        <v>81</v>
      </c>
      <c r="D44" s="385" t="s">
        <v>63</v>
      </c>
      <c r="E44" s="415">
        <v>0</v>
      </c>
      <c r="F44" s="415">
        <v>0</v>
      </c>
      <c r="G44" s="410" t="str">
        <f t="shared" si="2"/>
        <v>N/A</v>
      </c>
      <c r="H44" s="415">
        <v>0</v>
      </c>
      <c r="I44" s="415">
        <v>0</v>
      </c>
      <c r="J44" s="410" t="str">
        <f t="shared" si="3"/>
        <v>N/A</v>
      </c>
    </row>
    <row r="45" spans="2:10" ht="16" customHeight="1">
      <c r="B45" s="559"/>
      <c r="C45" s="386" t="s">
        <v>82</v>
      </c>
      <c r="D45" s="385" t="s">
        <v>63</v>
      </c>
      <c r="E45" s="415">
        <v>0</v>
      </c>
      <c r="F45" s="415">
        <v>0</v>
      </c>
      <c r="G45" s="410" t="str">
        <f t="shared" si="2"/>
        <v>N/A</v>
      </c>
      <c r="H45" s="415">
        <v>0</v>
      </c>
      <c r="I45" s="415">
        <v>0</v>
      </c>
      <c r="J45" s="410" t="str">
        <f t="shared" si="3"/>
        <v>N/A</v>
      </c>
    </row>
    <row r="46" spans="2:10" ht="18" customHeight="1">
      <c r="B46" s="560" t="s">
        <v>87</v>
      </c>
      <c r="C46" s="560"/>
      <c r="D46" s="560"/>
      <c r="E46" s="375">
        <f>SUMIFS(E30:E45,$D$10:$D$25,"Core")</f>
        <v>2011.2001900000014</v>
      </c>
      <c r="F46" s="375">
        <f>SUMIFS(F30:F45,$D$10:$D$25,"Core")</f>
        <v>20274.296419999777</v>
      </c>
      <c r="G46" s="410">
        <f t="shared" si="2"/>
        <v>9.0247043859796747E-2</v>
      </c>
      <c r="H46" s="375">
        <f>SUMIFS(H30:H45,$D$10:$D$25,"Core")</f>
        <v>13282.747819999899</v>
      </c>
      <c r="I46" s="375">
        <f>SUMIFS(I30:I45,$D$10:$D$25,"Core")</f>
        <v>122133.25629000363</v>
      </c>
      <c r="J46" s="410">
        <f t="shared" si="3"/>
        <v>9.8088463821527486E-2</v>
      </c>
    </row>
    <row r="47" spans="2:10">
      <c r="B47" s="560" t="s">
        <v>88</v>
      </c>
      <c r="C47" s="560"/>
      <c r="D47" s="560"/>
      <c r="E47" s="375">
        <f>SUMIFS(E30:E45,$D$10:$D$25,"Additional")</f>
        <v>6190.929586470681</v>
      </c>
      <c r="F47" s="375">
        <f>SUMIFS(F30:F45,$D$10:$D$25,"Additional")</f>
        <v>27673.415273529317</v>
      </c>
      <c r="G47" s="410">
        <f t="shared" si="2"/>
        <v>0.18281557230960355</v>
      </c>
      <c r="H47" s="375">
        <f>SUMIFS(H30:H45,$D$10:$D$25,"Additional")</f>
        <v>12637.404650176859</v>
      </c>
      <c r="I47" s="375">
        <f>SUMIFS(I30:I45,$D$10:$D$25,"Additional")</f>
        <v>56029.646759823147</v>
      </c>
      <c r="J47" s="410">
        <f t="shared" si="3"/>
        <v>0.18403884236591045</v>
      </c>
    </row>
    <row r="48" spans="2:10">
      <c r="B48" s="560" t="s">
        <v>89</v>
      </c>
      <c r="C48" s="560"/>
      <c r="D48" s="560"/>
      <c r="E48" s="375">
        <f>SUM(E46:E47)</f>
        <v>8202.1297764706833</v>
      </c>
      <c r="F48" s="375">
        <f>SUM(F46:F47)</f>
        <v>47947.711693529098</v>
      </c>
      <c r="G48" s="410">
        <f t="shared" si="2"/>
        <v>0.14607574236612916</v>
      </c>
      <c r="H48" s="375">
        <f>SUM(H46:H47)</f>
        <v>25920.152470176756</v>
      </c>
      <c r="I48" s="375">
        <f>SUM(I46:I47)</f>
        <v>178162.90304982677</v>
      </c>
      <c r="J48" s="410">
        <f t="shared" si="3"/>
        <v>0.12700786159895647</v>
      </c>
    </row>
    <row r="49" spans="2:10" ht="15.5">
      <c r="B49" s="563" t="s">
        <v>90</v>
      </c>
      <c r="C49" s="563"/>
      <c r="D49" s="563"/>
      <c r="E49" s="563"/>
      <c r="F49" s="563"/>
      <c r="G49" s="563"/>
      <c r="H49" s="563"/>
      <c r="I49" s="563"/>
      <c r="J49" s="563"/>
    </row>
    <row r="50" spans="2:10" ht="15" customHeight="1">
      <c r="B50" s="556" t="s">
        <v>61</v>
      </c>
      <c r="C50" s="386" t="s">
        <v>62</v>
      </c>
      <c r="D50" s="385" t="s">
        <v>63</v>
      </c>
      <c r="E50" s="415">
        <v>5553.434220000001</v>
      </c>
      <c r="F50" s="415">
        <v>104311.81082000012</v>
      </c>
      <c r="G50" s="410">
        <f>IFERROR(E50/(E50+F50), "N/A")</f>
        <v>5.0547688834427007E-2</v>
      </c>
      <c r="H50" s="415">
        <v>13719.931070000002</v>
      </c>
      <c r="I50" s="415">
        <v>219482.29634000018</v>
      </c>
      <c r="J50" s="410">
        <f>IFERROR(H50/(H50+I50), "N/A")</f>
        <v>5.8832761686613569E-2</v>
      </c>
    </row>
    <row r="51" spans="2:10" ht="15" customHeight="1">
      <c r="B51" s="556"/>
      <c r="C51" s="386" t="s">
        <v>64</v>
      </c>
      <c r="D51" s="385" t="s">
        <v>63</v>
      </c>
      <c r="E51" s="415">
        <v>179.50102999999999</v>
      </c>
      <c r="F51" s="415">
        <v>2270.947530000004</v>
      </c>
      <c r="G51" s="410">
        <f t="shared" ref="G51:G68" si="4">IFERROR(E51/(E51+F51), "N/A")</f>
        <v>7.3252315078182945E-2</v>
      </c>
      <c r="H51" s="415">
        <v>419.83994000000001</v>
      </c>
      <c r="I51" s="415">
        <v>6626.2141700000138</v>
      </c>
      <c r="J51" s="410">
        <f t="shared" ref="J51:J68" si="5">IFERROR(H51/(H51+I51), "N/A")</f>
        <v>5.9585114369778688E-2</v>
      </c>
    </row>
    <row r="52" spans="2:10" ht="15" customHeight="1">
      <c r="B52" s="556"/>
      <c r="C52" s="386" t="s">
        <v>65</v>
      </c>
      <c r="D52" s="385" t="s">
        <v>63</v>
      </c>
      <c r="E52" s="415">
        <v>17833.762999999966</v>
      </c>
      <c r="F52" s="415">
        <v>135347.47099999926</v>
      </c>
      <c r="G52" s="410">
        <f t="shared" si="4"/>
        <v>0.11642263568656233</v>
      </c>
      <c r="H52" s="415">
        <v>119533.78899999957</v>
      </c>
      <c r="I52" s="415">
        <v>1063956.853000066</v>
      </c>
      <c r="J52" s="410">
        <f t="shared" si="5"/>
        <v>0.1010010428117884</v>
      </c>
    </row>
    <row r="53" spans="2:10" ht="15" customHeight="1">
      <c r="B53" s="556"/>
      <c r="C53" s="386" t="s">
        <v>66</v>
      </c>
      <c r="D53" s="385" t="s">
        <v>63</v>
      </c>
      <c r="E53" s="415">
        <v>0</v>
      </c>
      <c r="F53" s="415">
        <v>26.201000000000001</v>
      </c>
      <c r="G53" s="410">
        <f t="shared" si="4"/>
        <v>0</v>
      </c>
      <c r="H53" s="415">
        <v>4716.4640000000018</v>
      </c>
      <c r="I53" s="415">
        <v>15514.04900000001</v>
      </c>
      <c r="J53" s="410">
        <f t="shared" si="5"/>
        <v>0.23313615428338366</v>
      </c>
    </row>
    <row r="54" spans="2:10" ht="15" customHeight="1">
      <c r="B54" s="556" t="s">
        <v>67</v>
      </c>
      <c r="C54" s="386" t="s">
        <v>68</v>
      </c>
      <c r="D54" s="385" t="s">
        <v>63</v>
      </c>
      <c r="E54" s="415">
        <v>1768.125</v>
      </c>
      <c r="F54" s="415">
        <v>4167.4124000000002</v>
      </c>
      <c r="G54" s="410">
        <f t="shared" si="4"/>
        <v>0.29788793850410239</v>
      </c>
      <c r="H54" s="415">
        <v>2810.3339999999998</v>
      </c>
      <c r="I54" s="415">
        <v>13586.983500000002</v>
      </c>
      <c r="J54" s="410">
        <f t="shared" si="5"/>
        <v>0.17138986300655579</v>
      </c>
    </row>
    <row r="55" spans="2:10" ht="16" customHeight="1">
      <c r="B55" s="556"/>
      <c r="C55" s="386" t="s">
        <v>69</v>
      </c>
      <c r="D55" s="385" t="s">
        <v>70</v>
      </c>
      <c r="E55" s="415">
        <v>101.3331</v>
      </c>
      <c r="F55" s="415">
        <v>1073.4996200000003</v>
      </c>
      <c r="G55" s="410">
        <f t="shared" si="4"/>
        <v>8.6253215691847573E-2</v>
      </c>
      <c r="H55" s="415">
        <v>173.19506999999999</v>
      </c>
      <c r="I55" s="415">
        <v>2856.7205900000008</v>
      </c>
      <c r="J55" s="410">
        <f t="shared" si="5"/>
        <v>5.7161680203336077E-2</v>
      </c>
    </row>
    <row r="56" spans="2:10" ht="16" customHeight="1">
      <c r="B56" s="556"/>
      <c r="C56" s="386" t="s">
        <v>71</v>
      </c>
      <c r="D56" s="385" t="s">
        <v>70</v>
      </c>
      <c r="E56" s="415">
        <v>1960.3179400000001</v>
      </c>
      <c r="F56" s="415">
        <v>23389.933459999993</v>
      </c>
      <c r="G56" s="410">
        <f t="shared" si="4"/>
        <v>7.73293293651518E-2</v>
      </c>
      <c r="H56" s="415">
        <v>5701.8542600000001</v>
      </c>
      <c r="I56" s="415">
        <v>37578.461199999998</v>
      </c>
      <c r="J56" s="410">
        <f t="shared" si="5"/>
        <v>0.13174243762778712</v>
      </c>
    </row>
    <row r="57" spans="2:10" ht="16" customHeight="1">
      <c r="B57" s="414" t="s">
        <v>72</v>
      </c>
      <c r="C57" s="386" t="s">
        <v>72</v>
      </c>
      <c r="D57" s="385" t="s">
        <v>70</v>
      </c>
      <c r="E57" s="415">
        <v>8239.8000354365231</v>
      </c>
      <c r="F57" s="415">
        <v>36079.999964563482</v>
      </c>
      <c r="G57" s="410">
        <f t="shared" si="4"/>
        <v>0.18591690475671196</v>
      </c>
      <c r="H57" s="415">
        <v>34618.035648243596</v>
      </c>
      <c r="I57" s="415">
        <v>151583.66435175642</v>
      </c>
      <c r="J57" s="410">
        <f t="shared" si="5"/>
        <v>0.18591686138334718</v>
      </c>
    </row>
    <row r="58" spans="2:10" ht="18" customHeight="1">
      <c r="B58" s="414" t="s">
        <v>73</v>
      </c>
      <c r="C58" s="386" t="s">
        <v>74</v>
      </c>
      <c r="D58" s="385" t="s">
        <v>63</v>
      </c>
      <c r="E58" s="415">
        <v>0</v>
      </c>
      <c r="F58" s="415">
        <v>10472.934900000002</v>
      </c>
      <c r="G58" s="410">
        <f t="shared" si="4"/>
        <v>0</v>
      </c>
      <c r="H58" s="415">
        <v>0</v>
      </c>
      <c r="I58" s="415">
        <v>14650.613099999999</v>
      </c>
      <c r="J58" s="410">
        <f t="shared" si="5"/>
        <v>0</v>
      </c>
    </row>
    <row r="59" spans="2:10" ht="15" customHeight="1">
      <c r="B59" s="557" t="s">
        <v>75</v>
      </c>
      <c r="C59" s="386" t="s">
        <v>76</v>
      </c>
      <c r="D59" s="385" t="s">
        <v>63</v>
      </c>
      <c r="E59" s="415">
        <v>0</v>
      </c>
      <c r="F59" s="415">
        <v>632.10760000000005</v>
      </c>
      <c r="G59" s="410">
        <f t="shared" si="4"/>
        <v>0</v>
      </c>
      <c r="H59" s="415">
        <v>0</v>
      </c>
      <c r="I59" s="415">
        <v>143902.28401999999</v>
      </c>
      <c r="J59" s="410">
        <f t="shared" si="5"/>
        <v>0</v>
      </c>
    </row>
    <row r="60" spans="2:10" ht="15" customHeight="1">
      <c r="B60" s="557"/>
      <c r="C60" s="386" t="s">
        <v>77</v>
      </c>
      <c r="D60" s="385" t="s">
        <v>70</v>
      </c>
      <c r="E60" s="415">
        <v>0</v>
      </c>
      <c r="F60" s="415">
        <v>0</v>
      </c>
      <c r="G60" s="410" t="str">
        <f t="shared" si="4"/>
        <v>N/A</v>
      </c>
      <c r="H60" s="415">
        <v>0</v>
      </c>
      <c r="I60" s="415">
        <v>0</v>
      </c>
      <c r="J60" s="410" t="str">
        <f t="shared" si="5"/>
        <v>N/A</v>
      </c>
    </row>
    <row r="61" spans="2:10" ht="15" customHeight="1">
      <c r="B61" s="558"/>
      <c r="C61" s="386" t="s">
        <v>78</v>
      </c>
      <c r="D61" s="385" t="s">
        <v>70</v>
      </c>
      <c r="E61" s="415">
        <v>0</v>
      </c>
      <c r="F61" s="415">
        <v>0</v>
      </c>
      <c r="G61" s="410" t="str">
        <f t="shared" si="4"/>
        <v>N/A</v>
      </c>
      <c r="H61" s="415">
        <v>0</v>
      </c>
      <c r="I61" s="415">
        <v>0</v>
      </c>
      <c r="J61" s="410" t="str">
        <f t="shared" si="5"/>
        <v>N/A</v>
      </c>
    </row>
    <row r="62" spans="2:10" ht="15" customHeight="1">
      <c r="B62" s="559" t="s">
        <v>23</v>
      </c>
      <c r="C62" s="386" t="s">
        <v>79</v>
      </c>
      <c r="D62" s="385" t="s">
        <v>63</v>
      </c>
      <c r="E62" s="415">
        <v>0</v>
      </c>
      <c r="F62" s="415">
        <v>20337.525000000001</v>
      </c>
      <c r="G62" s="410">
        <f t="shared" si="4"/>
        <v>0</v>
      </c>
      <c r="H62" s="415">
        <v>18803.3</v>
      </c>
      <c r="I62" s="415">
        <v>49989.474999999999</v>
      </c>
      <c r="J62" s="410">
        <f t="shared" si="5"/>
        <v>0.2733324829533334</v>
      </c>
    </row>
    <row r="63" spans="2:10" ht="15" customHeight="1">
      <c r="B63" s="559"/>
      <c r="C63" s="386" t="s">
        <v>80</v>
      </c>
      <c r="D63" s="385" t="s">
        <v>63</v>
      </c>
      <c r="E63" s="415">
        <v>0</v>
      </c>
      <c r="F63" s="415">
        <v>4048.1593299999886</v>
      </c>
      <c r="G63" s="410">
        <f t="shared" si="4"/>
        <v>0</v>
      </c>
      <c r="H63" s="415">
        <v>2105.9967399999982</v>
      </c>
      <c r="I63" s="415">
        <v>4777.7741499999884</v>
      </c>
      <c r="J63" s="410">
        <f t="shared" si="5"/>
        <v>0.30593649522231586</v>
      </c>
    </row>
    <row r="64" spans="2:10" ht="15" customHeight="1">
      <c r="B64" s="559"/>
      <c r="C64" s="386" t="s">
        <v>81</v>
      </c>
      <c r="D64" s="385" t="s">
        <v>63</v>
      </c>
      <c r="E64" s="415">
        <v>0</v>
      </c>
      <c r="F64" s="415">
        <v>0</v>
      </c>
      <c r="G64" s="410" t="str">
        <f t="shared" si="4"/>
        <v>N/A</v>
      </c>
      <c r="H64" s="415">
        <v>0</v>
      </c>
      <c r="I64" s="415">
        <v>0</v>
      </c>
      <c r="J64" s="410" t="str">
        <f t="shared" si="5"/>
        <v>N/A</v>
      </c>
    </row>
    <row r="65" spans="2:10" ht="15" customHeight="1">
      <c r="B65" s="559"/>
      <c r="C65" s="386" t="s">
        <v>82</v>
      </c>
      <c r="D65" s="385" t="s">
        <v>63</v>
      </c>
      <c r="E65" s="415">
        <v>0</v>
      </c>
      <c r="F65" s="415">
        <v>0</v>
      </c>
      <c r="G65" s="410" t="str">
        <f t="shared" si="4"/>
        <v>N/A</v>
      </c>
      <c r="H65" s="415">
        <v>0</v>
      </c>
      <c r="I65" s="415">
        <v>0</v>
      </c>
      <c r="J65" s="410" t="str">
        <f t="shared" si="5"/>
        <v>N/A</v>
      </c>
    </row>
    <row r="66" spans="2:10">
      <c r="B66" s="560" t="s">
        <v>91</v>
      </c>
      <c r="C66" s="560"/>
      <c r="D66" s="560"/>
      <c r="E66" s="375">
        <f>SUMIFS(E50:E65,$D$10:$D$25,"Core")</f>
        <v>25334.823249999969</v>
      </c>
      <c r="F66" s="375">
        <f>SUMIFS(F50:F65,$D$10:$D$25,"Core")</f>
        <v>281614.56957999937</v>
      </c>
      <c r="G66" s="410">
        <f t="shared" si="4"/>
        <v>8.2537460056262085E-2</v>
      </c>
      <c r="H66" s="375">
        <f>SUMIFS(H50:H65,$D$10:$D$25,"Core")</f>
        <v>162109.65474999958</v>
      </c>
      <c r="I66" s="375">
        <f>SUMIFS(I50:I65,$D$10:$D$25,"Core")</f>
        <v>1532486.5422800663</v>
      </c>
      <c r="J66" s="410">
        <f t="shared" si="5"/>
        <v>9.5662704208891489E-2</v>
      </c>
    </row>
    <row r="67" spans="2:10" ht="16" customHeight="1">
      <c r="B67" s="560" t="s">
        <v>92</v>
      </c>
      <c r="C67" s="560"/>
      <c r="D67" s="560"/>
      <c r="E67" s="375">
        <f>SUMIFS(E50:E65,$D$10:$D$25,"Additional")</f>
        <v>10301.451075436524</v>
      </c>
      <c r="F67" s="375">
        <f>SUMIFS(F50:F65,$D$10:$D$25,"Additional")</f>
        <v>60543.43304456347</v>
      </c>
      <c r="G67" s="410">
        <f t="shared" si="4"/>
        <v>0.14540853871660656</v>
      </c>
      <c r="H67" s="375">
        <f>SUMIFS(H50:H65,$D$10:$D$25,"Additional")</f>
        <v>40493.084978243598</v>
      </c>
      <c r="I67" s="375">
        <f>SUMIFS(I50:I65,$D$10:$D$25,"Additional")</f>
        <v>192018.84614175642</v>
      </c>
      <c r="J67" s="410">
        <f t="shared" si="5"/>
        <v>0.17415486931440524</v>
      </c>
    </row>
    <row r="68" spans="2:10" ht="16" customHeight="1">
      <c r="B68" s="560" t="s">
        <v>93</v>
      </c>
      <c r="C68" s="560"/>
      <c r="D68" s="560"/>
      <c r="E68" s="375">
        <f>SUM(E66:E67)</f>
        <v>35636.27432543649</v>
      </c>
      <c r="F68" s="375">
        <f>SUM(F66:F67)</f>
        <v>342158.00262456283</v>
      </c>
      <c r="G68" s="410">
        <f t="shared" si="4"/>
        <v>9.4327194718603194E-2</v>
      </c>
      <c r="H68" s="375">
        <f>SUM(H66:H67)</f>
        <v>202602.73972824318</v>
      </c>
      <c r="I68" s="375">
        <f>SUM(I66:I67)</f>
        <v>1724505.3884218228</v>
      </c>
      <c r="J68" s="410">
        <f t="shared" si="5"/>
        <v>0.10513304197555971</v>
      </c>
    </row>
    <row r="70" spans="2:10" ht="82.5" customHeight="1">
      <c r="B70" s="548" t="s">
        <v>222</v>
      </c>
      <c r="C70" s="548"/>
      <c r="D70" s="548"/>
      <c r="E70" s="548"/>
      <c r="F70" s="548"/>
      <c r="G70" s="548"/>
      <c r="H70" s="548"/>
      <c r="I70" s="548"/>
      <c r="J70" s="548"/>
    </row>
    <row r="71" spans="2:10" ht="49.5" customHeight="1">
      <c r="B71" s="555" t="s">
        <v>223</v>
      </c>
      <c r="C71" s="555"/>
      <c r="D71" s="555"/>
      <c r="E71" s="555"/>
      <c r="F71" s="555"/>
      <c r="G71" s="555"/>
      <c r="H71" s="555"/>
      <c r="I71" s="555"/>
      <c r="J71" s="555"/>
    </row>
    <row r="72" spans="2:10" ht="16.5">
      <c r="B72" t="s">
        <v>224</v>
      </c>
    </row>
    <row r="73" spans="2:10" ht="16.5">
      <c r="B73" t="s">
        <v>225</v>
      </c>
    </row>
  </sheetData>
  <mergeCells count="26">
    <mergeCell ref="B26:D26"/>
    <mergeCell ref="B9:J9"/>
    <mergeCell ref="B10:B13"/>
    <mergeCell ref="B14:B16"/>
    <mergeCell ref="B19:B21"/>
    <mergeCell ref="B22:B25"/>
    <mergeCell ref="B50:B53"/>
    <mergeCell ref="B27:D27"/>
    <mergeCell ref="B28:D28"/>
    <mergeCell ref="B29:J29"/>
    <mergeCell ref="B30:B33"/>
    <mergeCell ref="B34:B36"/>
    <mergeCell ref="B39:B41"/>
    <mergeCell ref="B42:B45"/>
    <mergeCell ref="B46:D46"/>
    <mergeCell ref="B47:D47"/>
    <mergeCell ref="B48:D48"/>
    <mergeCell ref="B49:J49"/>
    <mergeCell ref="B70:J70"/>
    <mergeCell ref="B71:J71"/>
    <mergeCell ref="B54:B56"/>
    <mergeCell ref="B59:B61"/>
    <mergeCell ref="B62:B65"/>
    <mergeCell ref="B66:D66"/>
    <mergeCell ref="B67:D67"/>
    <mergeCell ref="B68:D68"/>
  </mergeCells>
  <pageMargins left="0.7" right="0.7" top="0.75" bottom="0.5" header="0.3" footer="0.3"/>
  <pageSetup scale="98" fitToHeight="0" orientation="landscape" r:id="rId1"/>
  <headerFooter>
    <oddHeader>&amp;RTable 7 – Equity Performance</oddHeader>
  </headerFooter>
  <rowBreaks count="2" manualBreakCount="2">
    <brk id="21" max="16383" man="1"/>
    <brk id="4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16003-B80F-4F62-806F-B408E081DE2A}">
  <sheetPr>
    <tabColor theme="4" tint="-0.499984740745262"/>
  </sheetPr>
  <dimension ref="B2"/>
  <sheetViews>
    <sheetView workbookViewId="0">
      <selection activeCell="F12" sqref="F12"/>
    </sheetView>
  </sheetViews>
  <sheetFormatPr defaultRowHeight="14.5"/>
  <cols>
    <col min="2" max="2" width="22.7265625" bestFit="1" customWidth="1"/>
  </cols>
  <sheetData>
    <row r="2" spans="2:2">
      <c r="B2" s="356" t="s">
        <v>95</v>
      </c>
    </row>
  </sheetData>
  <pageMargins left="0.7" right="0.7" top="0.75" bottom="0.75" header="0.3" footer="0.3"/>
  <pageSetup orientation="portrait" r:id="rId1"/>
  <headerFooter>
    <oddHeader>&amp;RAp A - Participant Def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62BE9-17FC-44E4-8081-33161CB98F7C}">
  <sheetPr>
    <tabColor theme="4" tint="-0.499984740745262"/>
    <pageSetUpPr fitToPage="1"/>
  </sheetPr>
  <dimension ref="A1:K40"/>
  <sheetViews>
    <sheetView zoomScaleNormal="100" workbookViewId="0">
      <pane ySplit="6" topLeftCell="A7" activePane="bottomLeft" state="frozen"/>
      <selection activeCell="F1" sqref="F1"/>
      <selection pane="bottomLeft" activeCell="C31" sqref="C31"/>
    </sheetView>
  </sheetViews>
  <sheetFormatPr defaultRowHeight="14.5"/>
  <cols>
    <col min="1" max="1" width="2.7265625" customWidth="1"/>
    <col min="2" max="2" width="22.1796875" customWidth="1"/>
    <col min="3" max="3" width="35" customWidth="1"/>
    <col min="4" max="8" width="13.54296875" customWidth="1"/>
    <col min="9" max="9" width="13.7265625" customWidth="1"/>
    <col min="10" max="11" width="13.54296875" customWidth="1"/>
  </cols>
  <sheetData>
    <row r="1" spans="1:11" ht="23.5">
      <c r="A1" s="1" t="s">
        <v>153</v>
      </c>
    </row>
    <row r="2" spans="1:11" ht="15.5">
      <c r="B2" s="134" t="s">
        <v>262</v>
      </c>
    </row>
    <row r="3" spans="1:11" ht="19" thickBot="1">
      <c r="A3" s="4"/>
      <c r="B3" s="4" t="s">
        <v>301</v>
      </c>
      <c r="C3" s="4"/>
      <c r="D3" s="4"/>
      <c r="E3" s="4"/>
      <c r="F3" s="4"/>
      <c r="G3" s="4"/>
      <c r="H3" s="547"/>
      <c r="I3" s="4"/>
      <c r="J3" s="4"/>
      <c r="K3" s="4"/>
    </row>
    <row r="4" spans="1:11" ht="15" thickBot="1">
      <c r="A4" t="s">
        <v>96</v>
      </c>
      <c r="B4" s="27"/>
      <c r="C4" s="27"/>
      <c r="D4" s="568" t="s">
        <v>60</v>
      </c>
      <c r="E4" s="568"/>
      <c r="F4" s="568"/>
      <c r="G4" s="569"/>
      <c r="H4" s="570" t="s">
        <v>97</v>
      </c>
      <c r="I4" s="571"/>
      <c r="J4" s="571"/>
      <c r="K4" s="571"/>
    </row>
    <row r="5" spans="1:11">
      <c r="B5" s="30"/>
      <c r="C5" s="30"/>
      <c r="D5" s="28" t="s">
        <v>99</v>
      </c>
      <c r="E5" s="14" t="s">
        <v>100</v>
      </c>
      <c r="F5" s="14" t="s">
        <v>101</v>
      </c>
      <c r="G5" s="14" t="s">
        <v>102</v>
      </c>
      <c r="H5" s="23" t="s">
        <v>103</v>
      </c>
      <c r="I5" s="24" t="s">
        <v>104</v>
      </c>
      <c r="J5" s="24" t="s">
        <v>105</v>
      </c>
      <c r="K5" s="24" t="s">
        <v>106</v>
      </c>
    </row>
    <row r="6" spans="1:11" ht="36.5" thickBot="1">
      <c r="B6" s="29"/>
      <c r="C6" s="76"/>
      <c r="D6" s="32" t="s">
        <v>115</v>
      </c>
      <c r="E6" s="33" t="s">
        <v>116</v>
      </c>
      <c r="F6" s="33" t="s">
        <v>117</v>
      </c>
      <c r="G6" s="33" t="s">
        <v>118</v>
      </c>
      <c r="H6" s="25" t="s">
        <v>119</v>
      </c>
      <c r="I6" s="100" t="s">
        <v>120</v>
      </c>
      <c r="J6" s="26" t="s">
        <v>121</v>
      </c>
      <c r="K6" s="26" t="s">
        <v>122</v>
      </c>
    </row>
    <row r="7" spans="1:11" ht="15" thickBot="1">
      <c r="B7" s="80" t="s">
        <v>128</v>
      </c>
      <c r="C7" s="81" t="s">
        <v>129</v>
      </c>
      <c r="D7" s="82"/>
      <c r="E7" s="83"/>
      <c r="F7" s="84"/>
      <c r="G7" s="81"/>
      <c r="H7" s="83"/>
      <c r="I7" s="85"/>
      <c r="J7" s="86"/>
      <c r="K7" s="87"/>
    </row>
    <row r="8" spans="1:11">
      <c r="B8" s="572" t="s">
        <v>130</v>
      </c>
      <c r="C8" s="44" t="s">
        <v>62</v>
      </c>
      <c r="D8" s="153">
        <v>349</v>
      </c>
      <c r="E8" s="154"/>
      <c r="F8" s="155">
        <v>793</v>
      </c>
      <c r="G8" s="156"/>
      <c r="H8" s="212">
        <v>1213.393952495514</v>
      </c>
      <c r="I8" s="213"/>
      <c r="J8" s="157">
        <v>2526.1234983290774</v>
      </c>
      <c r="K8" s="156"/>
    </row>
    <row r="9" spans="1:11">
      <c r="B9" s="573"/>
      <c r="C9" s="47" t="s">
        <v>64</v>
      </c>
      <c r="D9" s="129">
        <v>408</v>
      </c>
      <c r="E9" s="158"/>
      <c r="F9" s="159">
        <v>1193</v>
      </c>
      <c r="G9" s="160"/>
      <c r="H9" s="214">
        <v>81.345647152562023</v>
      </c>
      <c r="I9" s="215"/>
      <c r="J9" s="161">
        <v>265.4131243882141</v>
      </c>
      <c r="K9" s="160"/>
    </row>
    <row r="10" spans="1:11" ht="18" customHeight="1">
      <c r="B10" s="573"/>
      <c r="C10" s="47" t="s">
        <v>131</v>
      </c>
      <c r="D10" s="129">
        <v>2186</v>
      </c>
      <c r="E10" s="158"/>
      <c r="F10" s="159">
        <v>16636</v>
      </c>
      <c r="G10" s="160"/>
      <c r="H10" s="214">
        <v>237.10111798180273</v>
      </c>
      <c r="I10" s="215"/>
      <c r="J10" s="161">
        <v>1818.6870208094163</v>
      </c>
      <c r="K10" s="160"/>
    </row>
    <row r="11" spans="1:11">
      <c r="B11" s="573"/>
      <c r="C11" s="47" t="s">
        <v>132</v>
      </c>
      <c r="D11" s="162">
        <v>1</v>
      </c>
      <c r="E11" s="158"/>
      <c r="F11" s="159">
        <v>318</v>
      </c>
      <c r="G11" s="160"/>
      <c r="H11" s="214">
        <v>2.6900000000000004E-2</v>
      </c>
      <c r="I11" s="215"/>
      <c r="J11" s="161">
        <v>8.5541999999999607</v>
      </c>
      <c r="K11" s="160"/>
    </row>
    <row r="12" spans="1:11" ht="15" thickBot="1">
      <c r="B12" s="573"/>
      <c r="C12" s="73" t="s">
        <v>133</v>
      </c>
      <c r="D12" s="163">
        <f>SUM(D8:D11)</f>
        <v>2944</v>
      </c>
      <c r="E12" s="159">
        <v>21627</v>
      </c>
      <c r="F12" s="163">
        <f>SUM(F8:F11)</f>
        <v>18940</v>
      </c>
      <c r="G12" s="164">
        <f>IFERROR(F12/E12, "N/A")</f>
        <v>0.87575715540759236</v>
      </c>
      <c r="H12" s="214">
        <f>SUM(H8:H11)</f>
        <v>1531.8676176298786</v>
      </c>
      <c r="I12" s="161">
        <v>8347.2637778743938</v>
      </c>
      <c r="J12" s="161">
        <f>SUM(J8:J11)</f>
        <v>4618.7778435267073</v>
      </c>
      <c r="K12" s="164">
        <f t="shared" ref="K12:K17" si="0">IFERROR(J12/I12, "N/A")</f>
        <v>0.55332836800598451</v>
      </c>
    </row>
    <row r="13" spans="1:11" ht="18" customHeight="1">
      <c r="B13" s="572" t="s">
        <v>94</v>
      </c>
      <c r="C13" s="44" t="s">
        <v>134</v>
      </c>
      <c r="D13" s="153">
        <v>7</v>
      </c>
      <c r="E13" s="155">
        <v>150</v>
      </c>
      <c r="F13" s="165">
        <v>21</v>
      </c>
      <c r="G13" s="166">
        <f t="shared" ref="G13:G17" si="1">IFERROR(F13/E13, "N/A")</f>
        <v>0.14000000000000001</v>
      </c>
      <c r="H13" s="212">
        <v>149.39893505092908</v>
      </c>
      <c r="I13" s="157">
        <v>2651.6595010448259</v>
      </c>
      <c r="J13" s="157">
        <v>604.3682114169585</v>
      </c>
      <c r="K13" s="166">
        <f t="shared" si="0"/>
        <v>0.22792074592489006</v>
      </c>
    </row>
    <row r="14" spans="1:11">
      <c r="B14" s="573"/>
      <c r="C14" s="42" t="s">
        <v>69</v>
      </c>
      <c r="D14" s="129">
        <v>90</v>
      </c>
      <c r="E14" s="159">
        <v>1200</v>
      </c>
      <c r="F14" s="159">
        <v>203</v>
      </c>
      <c r="G14" s="164">
        <f t="shared" si="1"/>
        <v>0.16916666666666666</v>
      </c>
      <c r="H14" s="214">
        <v>46.783731241008212</v>
      </c>
      <c r="I14" s="161">
        <v>869.13808795557179</v>
      </c>
      <c r="J14" s="161">
        <v>157.49495148906735</v>
      </c>
      <c r="K14" s="164">
        <f t="shared" si="0"/>
        <v>0.1812082034737823</v>
      </c>
    </row>
    <row r="15" spans="1:11" ht="15" thickBot="1">
      <c r="B15" s="573"/>
      <c r="C15" s="43" t="s">
        <v>71</v>
      </c>
      <c r="D15" s="167">
        <v>79</v>
      </c>
      <c r="E15" s="159">
        <v>250</v>
      </c>
      <c r="F15" s="159">
        <v>126</v>
      </c>
      <c r="G15" s="164">
        <f t="shared" si="1"/>
        <v>0.504</v>
      </c>
      <c r="H15" s="214">
        <v>528.67015793947144</v>
      </c>
      <c r="I15" s="161">
        <v>2804.6060500410285</v>
      </c>
      <c r="J15" s="161">
        <v>1035.337869728904</v>
      </c>
      <c r="K15" s="164">
        <f t="shared" si="0"/>
        <v>0.36915625626414023</v>
      </c>
    </row>
    <row r="16" spans="1:11" ht="18" customHeight="1" thickBot="1">
      <c r="B16" s="39" t="s">
        <v>72</v>
      </c>
      <c r="C16" s="39" t="s">
        <v>72</v>
      </c>
      <c r="D16" s="168">
        <v>170577</v>
      </c>
      <c r="E16" s="168">
        <v>155000</v>
      </c>
      <c r="F16" s="169">
        <v>170577</v>
      </c>
      <c r="G16" s="170">
        <f t="shared" si="1"/>
        <v>1.1004967741935483</v>
      </c>
      <c r="H16" s="216">
        <v>233.31673475492332</v>
      </c>
      <c r="I16" s="217">
        <v>1079.9417040622359</v>
      </c>
      <c r="J16" s="217">
        <v>711.25759375478458</v>
      </c>
      <c r="K16" s="170">
        <f t="shared" si="0"/>
        <v>0.65860739619496678</v>
      </c>
    </row>
    <row r="17" spans="1:11" ht="15" thickBot="1">
      <c r="B17" s="48" t="s">
        <v>135</v>
      </c>
      <c r="C17" s="51"/>
      <c r="D17" s="171">
        <f>SUM(D12:D16)</f>
        <v>173697</v>
      </c>
      <c r="E17" s="171">
        <f>SUM(E12:E16)</f>
        <v>178227</v>
      </c>
      <c r="F17" s="171">
        <f>SUM(F12:F16)</f>
        <v>189867</v>
      </c>
      <c r="G17" s="172">
        <f t="shared" si="1"/>
        <v>1.0653099698698851</v>
      </c>
      <c r="H17" s="218">
        <f>SUM(H12:H16)</f>
        <v>2490.0371766162107</v>
      </c>
      <c r="I17" s="219">
        <f>SUM(I12:I16)</f>
        <v>15752.609120978053</v>
      </c>
      <c r="J17" s="219">
        <f>SUM(J12:J16)</f>
        <v>7127.2364699164227</v>
      </c>
      <c r="K17" s="172">
        <f t="shared" si="0"/>
        <v>0.45244799862550672</v>
      </c>
    </row>
    <row r="18" spans="1:11" ht="15" thickBot="1">
      <c r="B18" s="16"/>
      <c r="C18" s="53"/>
      <c r="D18" s="126"/>
      <c r="E18" s="173"/>
      <c r="F18" s="173"/>
      <c r="G18" s="174"/>
      <c r="H18" s="220"/>
      <c r="I18" s="221"/>
      <c r="J18" s="221"/>
      <c r="K18" s="175"/>
    </row>
    <row r="19" spans="1:11" ht="15" thickBot="1">
      <c r="B19" s="52" t="s">
        <v>136</v>
      </c>
      <c r="C19" s="49" t="s">
        <v>137</v>
      </c>
      <c r="D19" s="176"/>
      <c r="E19" s="177"/>
      <c r="F19" s="177"/>
      <c r="G19" s="178"/>
      <c r="H19" s="222"/>
      <c r="I19" s="223"/>
      <c r="J19" s="223"/>
      <c r="K19" s="179"/>
    </row>
    <row r="20" spans="1:11" ht="15" customHeight="1" thickBot="1">
      <c r="B20" s="45" t="s">
        <v>73</v>
      </c>
      <c r="C20" s="54" t="s">
        <v>138</v>
      </c>
      <c r="D20" s="181">
        <v>4</v>
      </c>
      <c r="E20" s="155">
        <v>25</v>
      </c>
      <c r="F20" s="155">
        <v>6</v>
      </c>
      <c r="G20" s="166">
        <f t="shared" ref="G20:G24" si="2">IFERROR(F20/E20, "N/A")</f>
        <v>0.24</v>
      </c>
      <c r="H20" s="212">
        <v>320.34584737097498</v>
      </c>
      <c r="I20" s="157">
        <v>2116.8964266465778</v>
      </c>
      <c r="J20" s="157">
        <v>684.22331487793792</v>
      </c>
      <c r="K20" s="182">
        <f t="shared" ref="K20:K24" si="3">IFERROR(J20/I20, "N/A")</f>
        <v>0.32322002449682014</v>
      </c>
    </row>
    <row r="21" spans="1:11">
      <c r="B21" s="574" t="s">
        <v>75</v>
      </c>
      <c r="C21" s="44" t="s">
        <v>139</v>
      </c>
      <c r="D21" s="153">
        <v>1</v>
      </c>
      <c r="E21" s="183">
        <v>1372</v>
      </c>
      <c r="F21" s="183">
        <v>5</v>
      </c>
      <c r="G21" s="184">
        <f t="shared" si="2"/>
        <v>3.6443148688046646E-3</v>
      </c>
      <c r="H21" s="224">
        <v>70.038441629133246</v>
      </c>
      <c r="I21" s="185">
        <v>1673.9693567781076</v>
      </c>
      <c r="J21" s="185">
        <v>407.92300924749793</v>
      </c>
      <c r="K21" s="186">
        <f t="shared" si="3"/>
        <v>0.24368606724834452</v>
      </c>
    </row>
    <row r="22" spans="1:11">
      <c r="B22" s="575"/>
      <c r="C22" s="43" t="s">
        <v>77</v>
      </c>
      <c r="D22" s="129">
        <v>0</v>
      </c>
      <c r="E22" s="159">
        <v>1</v>
      </c>
      <c r="F22" s="159">
        <v>0</v>
      </c>
      <c r="G22" s="140">
        <f t="shared" si="2"/>
        <v>0</v>
      </c>
      <c r="H22" s="225">
        <v>8.0580932010134756</v>
      </c>
      <c r="I22" s="161">
        <v>121.92269046103671</v>
      </c>
      <c r="J22" s="161">
        <v>26.369824755652573</v>
      </c>
      <c r="K22" s="187">
        <f t="shared" si="3"/>
        <v>0.21628315989368424</v>
      </c>
    </row>
    <row r="23" spans="1:11" ht="15" thickBot="1">
      <c r="B23" s="575"/>
      <c r="C23" s="68" t="s">
        <v>78</v>
      </c>
      <c r="D23" s="167">
        <v>0</v>
      </c>
      <c r="E23" s="163">
        <v>0</v>
      </c>
      <c r="F23" s="163">
        <v>0</v>
      </c>
      <c r="G23" s="97" t="str">
        <f t="shared" si="2"/>
        <v>N/A</v>
      </c>
      <c r="H23" s="226">
        <v>14.249969999999999</v>
      </c>
      <c r="I23" s="188">
        <v>0</v>
      </c>
      <c r="J23" s="188">
        <v>48.714249999999993</v>
      </c>
      <c r="K23" s="189" t="str">
        <f t="shared" si="3"/>
        <v>N/A</v>
      </c>
    </row>
    <row r="24" spans="1:11" ht="15" thickBot="1">
      <c r="A24" s="11"/>
      <c r="B24" s="10" t="s">
        <v>140</v>
      </c>
      <c r="C24" s="38"/>
      <c r="D24" s="190">
        <f>SUM(D20:D23)</f>
        <v>5</v>
      </c>
      <c r="E24" s="171">
        <f t="shared" ref="E24:F24" si="4">SUM(E20:E23)</f>
        <v>1398</v>
      </c>
      <c r="F24" s="190">
        <f t="shared" si="4"/>
        <v>11</v>
      </c>
      <c r="G24" s="191">
        <f t="shared" si="2"/>
        <v>7.8683834048640915E-3</v>
      </c>
      <c r="H24" s="227">
        <f t="shared" ref="H24:J24" si="5">SUM(H20:H23)</f>
        <v>412.69235220112171</v>
      </c>
      <c r="I24" s="219">
        <f t="shared" si="5"/>
        <v>3912.7884738857219</v>
      </c>
      <c r="J24" s="219">
        <f t="shared" si="5"/>
        <v>1167.2303988810886</v>
      </c>
      <c r="K24" s="191">
        <f t="shared" si="3"/>
        <v>0.29831165335700666</v>
      </c>
    </row>
    <row r="25" spans="1:11" ht="15" thickBot="1">
      <c r="B25" s="55"/>
      <c r="C25" s="53"/>
      <c r="D25" s="192"/>
      <c r="E25" s="193"/>
      <c r="F25" s="193"/>
      <c r="G25" s="145"/>
      <c r="H25" s="228"/>
      <c r="I25" s="229"/>
      <c r="J25" s="229"/>
      <c r="K25" s="145"/>
    </row>
    <row r="26" spans="1:11">
      <c r="B26" s="566" t="s">
        <v>141</v>
      </c>
      <c r="C26" s="77" t="s">
        <v>142</v>
      </c>
      <c r="D26" s="153">
        <v>72</v>
      </c>
      <c r="E26" s="194"/>
      <c r="F26" s="183">
        <v>308</v>
      </c>
      <c r="G26" s="195"/>
      <c r="H26" s="224">
        <v>135.38130916874445</v>
      </c>
      <c r="I26" s="230"/>
      <c r="J26" s="185">
        <v>776.52274597079293</v>
      </c>
      <c r="K26" s="195"/>
    </row>
    <row r="27" spans="1:11" ht="18" customHeight="1">
      <c r="B27" s="567"/>
      <c r="C27" s="77" t="s">
        <v>74</v>
      </c>
      <c r="D27" s="129">
        <v>114</v>
      </c>
      <c r="E27" s="196"/>
      <c r="F27" s="165">
        <v>231</v>
      </c>
      <c r="G27" s="197"/>
      <c r="H27" s="231">
        <v>23.756391723590966</v>
      </c>
      <c r="I27" s="232"/>
      <c r="J27" s="198">
        <v>65.933391784527373</v>
      </c>
      <c r="K27" s="197"/>
    </row>
    <row r="28" spans="1:11">
      <c r="B28" s="567"/>
      <c r="C28" s="77" t="s">
        <v>143</v>
      </c>
      <c r="D28" s="129">
        <v>0</v>
      </c>
      <c r="E28" s="158"/>
      <c r="F28" s="159">
        <v>0</v>
      </c>
      <c r="G28" s="199"/>
      <c r="H28" s="225">
        <v>0.45709197733035262</v>
      </c>
      <c r="I28" s="215"/>
      <c r="J28" s="161">
        <v>2.6146481723988377</v>
      </c>
      <c r="K28" s="199"/>
    </row>
    <row r="29" spans="1:11" ht="15" thickBot="1">
      <c r="B29" s="567"/>
      <c r="C29" s="77" t="s">
        <v>78</v>
      </c>
      <c r="D29" s="167">
        <v>0</v>
      </c>
      <c r="E29" s="200"/>
      <c r="F29" s="201">
        <v>0</v>
      </c>
      <c r="G29" s="202"/>
      <c r="H29" s="233">
        <v>48.151468313002098</v>
      </c>
      <c r="I29" s="234"/>
      <c r="J29" s="203">
        <v>169.62997925466598</v>
      </c>
      <c r="K29" s="202"/>
    </row>
    <row r="30" spans="1:11" ht="15" thickBot="1">
      <c r="B30" s="567"/>
      <c r="C30" s="333" t="s">
        <v>302</v>
      </c>
      <c r="D30" s="334">
        <f>SUM(D26:D29)</f>
        <v>186</v>
      </c>
      <c r="E30" s="240">
        <v>913</v>
      </c>
      <c r="F30" s="240">
        <f>SUM(F26:F29)</f>
        <v>539</v>
      </c>
      <c r="G30" s="335">
        <f>IFERROR(F30/E30, "N/A")</f>
        <v>0.59036144578313254</v>
      </c>
      <c r="H30" s="336">
        <f>SUM(H26:H29)</f>
        <v>207.74626118266787</v>
      </c>
      <c r="I30" s="337">
        <v>1903.2673777746522</v>
      </c>
      <c r="J30" s="337">
        <f>SUM(J26:J29)</f>
        <v>1014.700765182385</v>
      </c>
      <c r="K30" s="335">
        <f>IFERROR(J30/I30, "N/A")</f>
        <v>0.53313621461257765</v>
      </c>
    </row>
    <row r="31" spans="1:11">
      <c r="B31" s="339" t="s">
        <v>144</v>
      </c>
      <c r="C31" s="340"/>
      <c r="D31" s="341"/>
      <c r="E31" s="342"/>
      <c r="F31" s="342"/>
      <c r="G31" s="343"/>
      <c r="H31" s="344"/>
      <c r="I31" s="345"/>
      <c r="J31" s="345"/>
      <c r="K31" s="343"/>
    </row>
    <row r="32" spans="1:11">
      <c r="B32" s="9" t="s">
        <v>145</v>
      </c>
      <c r="C32" s="13"/>
      <c r="D32" s="132"/>
      <c r="E32" s="205"/>
      <c r="F32" s="205"/>
      <c r="G32" s="141"/>
      <c r="H32" s="235"/>
      <c r="I32" s="236"/>
      <c r="J32" s="236"/>
      <c r="K32" s="141"/>
    </row>
    <row r="33" spans="2:11" ht="15" thickBot="1">
      <c r="B33" s="10" t="s">
        <v>146</v>
      </c>
      <c r="C33" s="15"/>
      <c r="D33" s="107"/>
      <c r="E33" s="206"/>
      <c r="F33" s="206"/>
      <c r="G33" s="207"/>
      <c r="H33" s="237"/>
      <c r="I33" s="238"/>
      <c r="J33" s="238"/>
      <c r="K33" s="207"/>
    </row>
    <row r="34" spans="2:11" ht="12" customHeight="1">
      <c r="B34" s="16"/>
      <c r="C34" s="17"/>
      <c r="D34" s="108"/>
      <c r="E34" s="173"/>
      <c r="F34" s="173"/>
      <c r="G34" s="208"/>
      <c r="H34" s="239"/>
      <c r="I34" s="221"/>
      <c r="J34" s="221"/>
      <c r="K34" s="208"/>
    </row>
    <row r="35" spans="2:11" ht="15" thickBot="1">
      <c r="B35" s="18" t="s">
        <v>147</v>
      </c>
      <c r="C35" s="19"/>
      <c r="D35" s="34">
        <v>177101</v>
      </c>
      <c r="E35" s="35">
        <v>180538</v>
      </c>
      <c r="F35" s="35">
        <v>177101</v>
      </c>
      <c r="G35" s="36">
        <v>0.98096245665732418</v>
      </c>
      <c r="H35" s="227"/>
      <c r="I35" s="219"/>
      <c r="J35" s="219"/>
      <c r="K35" s="191"/>
    </row>
    <row r="36" spans="2:11" ht="15" thickBot="1">
      <c r="B36" s="10" t="s">
        <v>148</v>
      </c>
      <c r="C36" s="15"/>
      <c r="D36" s="206">
        <f>SUM(D17,D24,D30)</f>
        <v>173888</v>
      </c>
      <c r="E36" s="206">
        <v>180538</v>
      </c>
      <c r="F36" s="206">
        <f>SUM(F17,F24,F30)</f>
        <v>190417</v>
      </c>
      <c r="G36" s="209">
        <f>IFERROR(F36/E36, "N/A")</f>
        <v>1.0547197819849561</v>
      </c>
      <c r="H36" s="238">
        <f>SUM(H17,H24,H30)</f>
        <v>3110.47579</v>
      </c>
      <c r="I36" s="238">
        <v>21568.664972638428</v>
      </c>
      <c r="J36" s="238">
        <f>SUM(J17,J24,J30)</f>
        <v>9309.167633979896</v>
      </c>
      <c r="K36" s="209">
        <f>IFERROR(J36/I36, "N/A")</f>
        <v>0.43160611219050032</v>
      </c>
    </row>
    <row r="37" spans="2:11" ht="16.5">
      <c r="B37" s="72" t="s">
        <v>149</v>
      </c>
    </row>
    <row r="38" spans="2:11" ht="16.5">
      <c r="B38" s="20" t="s">
        <v>150</v>
      </c>
    </row>
    <row r="39" spans="2:11" ht="16.5">
      <c r="B39" s="98" t="s">
        <v>263</v>
      </c>
    </row>
    <row r="40" spans="2:11">
      <c r="B40" t="s">
        <v>152</v>
      </c>
    </row>
  </sheetData>
  <mergeCells count="6">
    <mergeCell ref="B26:B30"/>
    <mergeCell ref="D4:G4"/>
    <mergeCell ref="H4:K4"/>
    <mergeCell ref="B8:B12"/>
    <mergeCell ref="B13:B15"/>
    <mergeCell ref="B21:B23"/>
  </mergeCells>
  <pageMargins left="0.7" right="0.7" top="0.75" bottom="0.75" header="0.3" footer="0.3"/>
  <pageSetup scale="7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9900A-0FD4-4773-8B53-9E4C826809D9}">
  <sheetPr>
    <tabColor theme="4" tint="-0.499984740745262"/>
    <pageSetUpPr fitToPage="1"/>
  </sheetPr>
  <dimension ref="A1:K42"/>
  <sheetViews>
    <sheetView zoomScaleNormal="100" zoomScalePageLayoutView="75" workbookViewId="0">
      <pane ySplit="6" topLeftCell="A10" activePane="bottomLeft" state="frozen"/>
      <selection activeCell="I12" sqref="I12"/>
      <selection pane="bottomLeft" activeCell="C31" sqref="C31"/>
    </sheetView>
  </sheetViews>
  <sheetFormatPr defaultColWidth="9.26953125" defaultRowHeight="14.5"/>
  <cols>
    <col min="1" max="1" width="2.7265625" customWidth="1"/>
    <col min="2" max="2" width="22.1796875" customWidth="1"/>
    <col min="3" max="3" width="37.26953125" customWidth="1"/>
    <col min="4" max="5" width="13.54296875" customWidth="1"/>
    <col min="6" max="8" width="14.54296875" style="2" customWidth="1"/>
    <col min="9" max="9" width="14.54296875" style="3" customWidth="1"/>
    <col min="10" max="10" width="14.54296875" customWidth="1"/>
    <col min="11" max="11" width="15.26953125" customWidth="1"/>
    <col min="12" max="12" width="1.7265625" customWidth="1"/>
  </cols>
  <sheetData>
    <row r="1" spans="1:11" ht="23.5">
      <c r="A1" s="1" t="s">
        <v>153</v>
      </c>
      <c r="F1"/>
      <c r="G1"/>
      <c r="H1"/>
      <c r="I1"/>
    </row>
    <row r="2" spans="1:11" ht="15.5">
      <c r="B2" s="134" t="s">
        <v>262</v>
      </c>
      <c r="F2"/>
      <c r="G2"/>
      <c r="H2"/>
      <c r="I2"/>
    </row>
    <row r="3" spans="1:11" ht="19" thickBot="1">
      <c r="A3" s="4"/>
      <c r="B3" s="4" t="str">
        <f>'Ap B - Participant-Spend'!B3</f>
        <v>For Period Ending PY23Q3</v>
      </c>
      <c r="C3" s="4"/>
      <c r="D3" s="4"/>
      <c r="E3" s="4"/>
      <c r="F3" s="4"/>
      <c r="G3" s="547"/>
      <c r="H3" s="4"/>
      <c r="I3" s="4"/>
      <c r="J3" s="4"/>
    </row>
    <row r="4" spans="1:11" ht="15" thickBot="1">
      <c r="A4" t="s">
        <v>96</v>
      </c>
      <c r="B4" s="27"/>
      <c r="C4" s="27"/>
      <c r="D4" s="576" t="s">
        <v>98</v>
      </c>
      <c r="E4" s="576"/>
      <c r="F4" s="576"/>
      <c r="G4" s="576"/>
      <c r="H4" s="576"/>
      <c r="I4" s="576"/>
      <c r="J4" s="576"/>
      <c r="K4" s="576"/>
    </row>
    <row r="5" spans="1:11" ht="21" customHeight="1">
      <c r="B5" s="30"/>
      <c r="C5" s="30"/>
      <c r="D5" s="21" t="s">
        <v>107</v>
      </c>
      <c r="E5" s="21" t="s">
        <v>108</v>
      </c>
      <c r="F5" s="5" t="s">
        <v>109</v>
      </c>
      <c r="G5" s="387" t="s">
        <v>110</v>
      </c>
      <c r="H5" s="112" t="s">
        <v>111</v>
      </c>
      <c r="I5" s="14" t="s">
        <v>112</v>
      </c>
      <c r="J5" s="40" t="s">
        <v>113</v>
      </c>
      <c r="K5" s="40" t="s">
        <v>114</v>
      </c>
    </row>
    <row r="6" spans="1:11" ht="36.5" thickBot="1">
      <c r="B6" s="29"/>
      <c r="C6" s="76"/>
      <c r="D6" s="22" t="s">
        <v>123</v>
      </c>
      <c r="E6" s="22" t="s">
        <v>124</v>
      </c>
      <c r="F6" s="12" t="s">
        <v>125</v>
      </c>
      <c r="G6" s="388" t="s">
        <v>126</v>
      </c>
      <c r="H6" s="113" t="s">
        <v>127</v>
      </c>
      <c r="I6" s="99" t="s">
        <v>264</v>
      </c>
      <c r="J6" s="99" t="s">
        <v>265</v>
      </c>
      <c r="K6" s="99" t="s">
        <v>266</v>
      </c>
    </row>
    <row r="7" spans="1:11" ht="15" thickBot="1">
      <c r="B7" s="80" t="s">
        <v>128</v>
      </c>
      <c r="C7" s="81" t="s">
        <v>129</v>
      </c>
      <c r="D7" s="88"/>
      <c r="E7" s="89"/>
      <c r="F7" s="89"/>
      <c r="G7" s="389"/>
      <c r="H7" s="114"/>
      <c r="I7" s="90"/>
      <c r="J7" s="8"/>
      <c r="K7" s="317"/>
    </row>
    <row r="8" spans="1:11">
      <c r="B8" s="572" t="s">
        <v>130</v>
      </c>
      <c r="C8" s="44" t="s">
        <v>62</v>
      </c>
      <c r="D8" s="117">
        <v>5735.7044599999917</v>
      </c>
      <c r="E8" s="154"/>
      <c r="F8" s="155">
        <v>12217.390699999994</v>
      </c>
      <c r="G8" s="390"/>
      <c r="H8" s="165">
        <v>12394.633965709641</v>
      </c>
      <c r="I8" s="240"/>
      <c r="J8" s="327">
        <v>109865.24504000021</v>
      </c>
      <c r="K8" s="318">
        <v>233202.22741000046</v>
      </c>
    </row>
    <row r="9" spans="1:11">
      <c r="B9" s="573"/>
      <c r="C9" s="47" t="s">
        <v>64</v>
      </c>
      <c r="D9" s="119">
        <v>208.22696000000079</v>
      </c>
      <c r="E9" s="158"/>
      <c r="F9" s="159">
        <v>599.30401000000234</v>
      </c>
      <c r="G9" s="391"/>
      <c r="H9" s="159">
        <v>607.99838693314632</v>
      </c>
      <c r="I9" s="159"/>
      <c r="J9" s="257">
        <v>2450.4485599999953</v>
      </c>
      <c r="K9" s="241">
        <v>7046.0541099999919</v>
      </c>
    </row>
    <row r="10" spans="1:11" ht="18" customHeight="1">
      <c r="B10" s="573"/>
      <c r="C10" s="47" t="s">
        <v>131</v>
      </c>
      <c r="D10" s="119">
        <v>13939.169999999856</v>
      </c>
      <c r="E10" s="158"/>
      <c r="F10" s="159">
        <v>107707.49699999765</v>
      </c>
      <c r="G10" s="391"/>
      <c r="H10" s="159">
        <v>109270.05884143009</v>
      </c>
      <c r="I10" s="159"/>
      <c r="J10" s="257">
        <v>153181.23400000681</v>
      </c>
      <c r="K10" s="241">
        <v>1183490.6420001271</v>
      </c>
    </row>
    <row r="11" spans="1:11" ht="15" thickBot="1">
      <c r="B11" s="573"/>
      <c r="C11" s="47" t="s">
        <v>132</v>
      </c>
      <c r="D11" s="119">
        <v>2.7521999999999998</v>
      </c>
      <c r="E11" s="158"/>
      <c r="F11" s="159">
        <v>2064.5202000000127</v>
      </c>
      <c r="G11" s="391"/>
      <c r="H11" s="159">
        <v>2094.4711372628717</v>
      </c>
      <c r="I11" s="159"/>
      <c r="J11" s="257">
        <v>26.201000000000001</v>
      </c>
      <c r="K11" s="241">
        <v>20230.512999999897</v>
      </c>
    </row>
    <row r="12" spans="1:11" ht="15" thickBot="1">
      <c r="B12" s="573"/>
      <c r="C12" s="73" t="s">
        <v>133</v>
      </c>
      <c r="D12" s="163">
        <f>SUM(D8:D11)</f>
        <v>19885.853619999849</v>
      </c>
      <c r="E12" s="159">
        <v>84852.800000000003</v>
      </c>
      <c r="F12" s="163">
        <f>SUM(F8:F11)</f>
        <v>122588.71190999766</v>
      </c>
      <c r="G12" s="392">
        <f>F12/E12</f>
        <v>1.4447220587888396</v>
      </c>
      <c r="H12" s="163">
        <f>SUM(H8:H11)</f>
        <v>124367.16233133574</v>
      </c>
      <c r="I12" s="163" t="s">
        <v>9</v>
      </c>
      <c r="J12" s="163">
        <f t="shared" ref="J12:K12" si="0">SUM(J8:J11)</f>
        <v>265523.12860000704</v>
      </c>
      <c r="K12" s="319">
        <f t="shared" si="0"/>
        <v>1443969.4365201273</v>
      </c>
    </row>
    <row r="13" spans="1:11">
      <c r="B13" s="572" t="s">
        <v>94</v>
      </c>
      <c r="C13" s="44" t="s">
        <v>134</v>
      </c>
      <c r="D13" s="117">
        <v>253.13227999999989</v>
      </c>
      <c r="E13" s="155">
        <v>4948.6000000000004</v>
      </c>
      <c r="F13" s="165">
        <v>741.31105000000002</v>
      </c>
      <c r="G13" s="392">
        <f>IFERROR(F13/E13, "N/A")</f>
        <v>0.14980217637311563</v>
      </c>
      <c r="H13" s="165">
        <v>752.06558790707118</v>
      </c>
      <c r="I13" s="155"/>
      <c r="J13" s="328">
        <v>5935.537400000002</v>
      </c>
      <c r="K13" s="320">
        <v>16397.317500000005</v>
      </c>
    </row>
    <row r="14" spans="1:11">
      <c r="B14" s="573"/>
      <c r="C14" s="42" t="s">
        <v>69</v>
      </c>
      <c r="D14" s="119">
        <v>117.36170999999995</v>
      </c>
      <c r="E14" s="159">
        <v>3392.3</v>
      </c>
      <c r="F14" s="159">
        <v>301.87987999999996</v>
      </c>
      <c r="G14" s="393">
        <f t="shared" ref="G14:G17" si="1">IFERROR(F14/E14, "N/A")</f>
        <v>8.8989735577631679E-2</v>
      </c>
      <c r="H14" s="159">
        <v>306.25938926651105</v>
      </c>
      <c r="I14" s="159"/>
      <c r="J14" s="257">
        <v>1174.8327200000001</v>
      </c>
      <c r="K14" s="241">
        <v>3029.915660000001</v>
      </c>
    </row>
    <row r="15" spans="1:11" ht="15" thickBot="1">
      <c r="B15" s="573"/>
      <c r="C15" s="43" t="s">
        <v>71</v>
      </c>
      <c r="D15" s="119">
        <v>1027.78315</v>
      </c>
      <c r="E15" s="159">
        <v>4109.7</v>
      </c>
      <c r="F15" s="159">
        <v>1864.5715299999999</v>
      </c>
      <c r="G15" s="393">
        <f t="shared" si="1"/>
        <v>0.45370015572912864</v>
      </c>
      <c r="H15" s="243">
        <v>1891.6217206046463</v>
      </c>
      <c r="I15" s="159"/>
      <c r="J15" s="257">
        <v>25350.251399999994</v>
      </c>
      <c r="K15" s="241">
        <v>43280.315459999991</v>
      </c>
    </row>
    <row r="16" spans="1:11" ht="21" customHeight="1" thickBot="1">
      <c r="B16" s="39" t="s">
        <v>72</v>
      </c>
      <c r="C16" s="39" t="s">
        <v>72</v>
      </c>
      <c r="D16" s="244">
        <v>32719.200000000001</v>
      </c>
      <c r="E16" s="169">
        <v>58316.800000000003</v>
      </c>
      <c r="F16" s="169">
        <v>66500.600000000006</v>
      </c>
      <c r="G16" s="394">
        <f t="shared" si="1"/>
        <v>1.1403334888059702</v>
      </c>
      <c r="H16" s="245">
        <v>67465.354570356096</v>
      </c>
      <c r="I16" s="169"/>
      <c r="J16" s="168">
        <v>68710.320000000007</v>
      </c>
      <c r="K16" s="246">
        <v>139651.26</v>
      </c>
    </row>
    <row r="17" spans="2:11" ht="15" thickBot="1">
      <c r="B17" s="48" t="s">
        <v>135</v>
      </c>
      <c r="C17" s="51"/>
      <c r="D17" s="247">
        <f>SUM(D12:D16)</f>
        <v>54003.330759999852</v>
      </c>
      <c r="E17" s="248">
        <f t="shared" ref="E17:H17" si="2">SUM(E12:E16)</f>
        <v>155620.20000000001</v>
      </c>
      <c r="F17" s="247">
        <f t="shared" si="2"/>
        <v>191997.07436999766</v>
      </c>
      <c r="G17" s="395">
        <f t="shared" si="1"/>
        <v>1.2337541936715004</v>
      </c>
      <c r="H17" s="247">
        <f t="shared" si="2"/>
        <v>194782.46359947007</v>
      </c>
      <c r="I17" s="248" t="s">
        <v>9</v>
      </c>
      <c r="J17" s="329">
        <f t="shared" ref="J17" si="3">SUM(J12:J16)</f>
        <v>366694.07012000709</v>
      </c>
      <c r="K17" s="249">
        <f t="shared" ref="K17" si="4">SUM(K12:K16)</f>
        <v>1646328.2451401274</v>
      </c>
    </row>
    <row r="18" spans="2:11" ht="15" thickBot="1">
      <c r="B18" s="16"/>
      <c r="C18" s="53"/>
      <c r="D18" s="126"/>
      <c r="E18" s="173"/>
      <c r="F18" s="250"/>
      <c r="G18" s="396"/>
      <c r="H18" s="250"/>
      <c r="I18" s="173"/>
      <c r="J18" s="330"/>
      <c r="K18" s="251"/>
    </row>
    <row r="19" spans="2:11" ht="15" thickBot="1">
      <c r="B19" s="52" t="s">
        <v>136</v>
      </c>
      <c r="C19" s="49" t="s">
        <v>137</v>
      </c>
      <c r="D19" s="252"/>
      <c r="E19" s="180"/>
      <c r="F19" s="253"/>
      <c r="G19" s="397"/>
      <c r="H19" s="180"/>
      <c r="I19" s="180"/>
      <c r="J19" s="331"/>
      <c r="K19" s="254"/>
    </row>
    <row r="20" spans="2:11" ht="15" customHeight="1" thickBot="1">
      <c r="B20" s="45" t="s">
        <v>73</v>
      </c>
      <c r="C20" s="54" t="s">
        <v>138</v>
      </c>
      <c r="D20" s="117">
        <v>789.68946000000005</v>
      </c>
      <c r="E20" s="155">
        <v>3452.2</v>
      </c>
      <c r="F20" s="169">
        <v>1086.95397</v>
      </c>
      <c r="G20" s="392">
        <f t="shared" ref="G20:G24" si="5">IFERROR(F20/E20, "N/A")</f>
        <v>0.31485834250622796</v>
      </c>
      <c r="H20" s="155">
        <v>1102.7229075783707</v>
      </c>
      <c r="I20" s="155"/>
      <c r="J20" s="332">
        <v>10472.934900000002</v>
      </c>
      <c r="K20" s="255">
        <v>14650.613100000002</v>
      </c>
    </row>
    <row r="21" spans="2:11" ht="16.5">
      <c r="B21" s="574" t="s">
        <v>75</v>
      </c>
      <c r="C21" s="44" t="s">
        <v>267</v>
      </c>
      <c r="D21" s="256">
        <v>31.605380000000004</v>
      </c>
      <c r="E21" s="183">
        <v>17263.5</v>
      </c>
      <c r="F21" s="183">
        <v>7239.0636199999999</v>
      </c>
      <c r="G21" s="398">
        <f t="shared" si="5"/>
        <v>0.41932769253048341</v>
      </c>
      <c r="H21" s="183">
        <v>7344.0840215075577</v>
      </c>
      <c r="I21" s="183"/>
      <c r="J21" s="183">
        <v>632.10760000000005</v>
      </c>
      <c r="K21" s="321">
        <v>143902.28401999999</v>
      </c>
    </row>
    <row r="22" spans="2:11">
      <c r="B22" s="575"/>
      <c r="C22" s="43" t="s">
        <v>77</v>
      </c>
      <c r="D22" s="257">
        <v>0</v>
      </c>
      <c r="E22" s="159">
        <v>241.8</v>
      </c>
      <c r="F22" s="159">
        <v>0</v>
      </c>
      <c r="G22" s="393">
        <f t="shared" si="5"/>
        <v>0</v>
      </c>
      <c r="H22" s="159">
        <v>0</v>
      </c>
      <c r="I22" s="159"/>
      <c r="J22" s="159">
        <v>0</v>
      </c>
      <c r="K22" s="241">
        <v>0</v>
      </c>
    </row>
    <row r="23" spans="2:11" ht="15" thickBot="1">
      <c r="B23" s="575"/>
      <c r="C23" s="68" t="s">
        <v>78</v>
      </c>
      <c r="D23" s="258">
        <v>0</v>
      </c>
      <c r="E23" s="163">
        <v>0</v>
      </c>
      <c r="F23" s="163">
        <v>0</v>
      </c>
      <c r="G23" s="399" t="str">
        <f t="shared" si="5"/>
        <v>N/A</v>
      </c>
      <c r="H23" s="163">
        <v>0</v>
      </c>
      <c r="I23" s="163"/>
      <c r="J23" s="163">
        <v>0</v>
      </c>
      <c r="K23" s="319">
        <v>0</v>
      </c>
    </row>
    <row r="24" spans="2:11" s="11" customFormat="1" ht="21" customHeight="1" thickBot="1">
      <c r="B24" s="10" t="s">
        <v>140</v>
      </c>
      <c r="C24" s="38"/>
      <c r="D24" s="259">
        <f>SUM(D20:D23)</f>
        <v>821.29484000000002</v>
      </c>
      <c r="E24" s="248">
        <f t="shared" ref="E24:F24" si="6">SUM(E20:E23)</f>
        <v>20957.5</v>
      </c>
      <c r="F24" s="259">
        <f t="shared" si="6"/>
        <v>8326.0175899999995</v>
      </c>
      <c r="G24" s="395">
        <f t="shared" si="5"/>
        <v>0.39728104926637242</v>
      </c>
      <c r="H24" s="260">
        <f>SUM(H20:H23)</f>
        <v>8446.8069290859275</v>
      </c>
      <c r="I24" s="248" t="s">
        <v>9</v>
      </c>
      <c r="J24" s="329">
        <f t="shared" ref="J24:K24" si="7">SUM(J20:J23)</f>
        <v>11105.042500000001</v>
      </c>
      <c r="K24" s="249">
        <f t="shared" si="7"/>
        <v>158552.89711999998</v>
      </c>
    </row>
    <row r="25" spans="2:11" ht="15" thickBot="1">
      <c r="B25" s="55"/>
      <c r="C25" s="53"/>
      <c r="D25" s="192"/>
      <c r="E25" s="193"/>
      <c r="F25" s="193"/>
      <c r="G25" s="400"/>
      <c r="H25" s="193"/>
      <c r="I25" s="193"/>
      <c r="J25" s="193"/>
      <c r="K25" s="322"/>
    </row>
    <row r="26" spans="2:11">
      <c r="B26" s="566" t="s">
        <v>141</v>
      </c>
      <c r="C26" s="77" t="s">
        <v>142</v>
      </c>
      <c r="D26" s="153">
        <v>920.4</v>
      </c>
      <c r="E26" s="194"/>
      <c r="F26" s="183">
        <v>3071.2200000000003</v>
      </c>
      <c r="G26" s="401"/>
      <c r="H26" s="183">
        <v>3115.7755909505936</v>
      </c>
      <c r="I26" s="183"/>
      <c r="J26" s="183">
        <v>15646.8</v>
      </c>
      <c r="K26" s="321">
        <v>52210.740000000005</v>
      </c>
    </row>
    <row r="27" spans="2:11" ht="18" customHeight="1">
      <c r="B27" s="567"/>
      <c r="C27" s="77" t="s">
        <v>74</v>
      </c>
      <c r="D27" s="261">
        <v>404.81587000000161</v>
      </c>
      <c r="E27" s="196"/>
      <c r="F27" s="165">
        <v>688.74356000000137</v>
      </c>
      <c r="G27" s="402"/>
      <c r="H27" s="165">
        <v>698.73547732575969</v>
      </c>
      <c r="I27" s="165"/>
      <c r="J27" s="165">
        <v>4048.1593299999863</v>
      </c>
      <c r="K27" s="323">
        <v>6883.7708899999852</v>
      </c>
    </row>
    <row r="28" spans="2:11">
      <c r="B28" s="567"/>
      <c r="C28" s="77" t="s">
        <v>143</v>
      </c>
      <c r="D28" s="129">
        <v>0</v>
      </c>
      <c r="E28" s="158"/>
      <c r="F28" s="159">
        <v>0</v>
      </c>
      <c r="G28" s="391"/>
      <c r="H28" s="159">
        <v>0</v>
      </c>
      <c r="I28" s="159"/>
      <c r="J28" s="159">
        <v>0</v>
      </c>
      <c r="K28" s="241">
        <v>0</v>
      </c>
    </row>
    <row r="29" spans="2:11" ht="15" thickBot="1">
      <c r="B29" s="567"/>
      <c r="C29" s="77" t="s">
        <v>78</v>
      </c>
      <c r="D29" s="204">
        <v>0</v>
      </c>
      <c r="E29" s="200"/>
      <c r="F29" s="201">
        <v>0</v>
      </c>
      <c r="G29" s="403"/>
      <c r="H29" s="201">
        <v>0</v>
      </c>
      <c r="I29" s="201"/>
      <c r="J29" s="201">
        <v>0</v>
      </c>
      <c r="K29" s="324">
        <v>0</v>
      </c>
    </row>
    <row r="30" spans="2:11" ht="18" customHeight="1" thickBot="1">
      <c r="B30" s="567"/>
      <c r="C30" s="333" t="s">
        <v>302</v>
      </c>
      <c r="D30" s="334">
        <f>SUM(D26:D29)</f>
        <v>1325.2158700000016</v>
      </c>
      <c r="E30" s="240">
        <v>3848.3</v>
      </c>
      <c r="F30" s="240">
        <f>SUM(F26:F29)</f>
        <v>3759.9635600000015</v>
      </c>
      <c r="G30" s="404">
        <f>IFERROR(F30/E30, "N/A")</f>
        <v>0.97704533430345897</v>
      </c>
      <c r="H30" s="240">
        <f>SUM(H26:H29)</f>
        <v>3814.5110682763534</v>
      </c>
      <c r="I30" s="240" t="s">
        <v>9</v>
      </c>
      <c r="J30" s="240">
        <f t="shared" ref="J30:K30" si="8">SUM(J26:J29)</f>
        <v>19694.959329999987</v>
      </c>
      <c r="K30" s="338">
        <f t="shared" si="8"/>
        <v>59094.51088999999</v>
      </c>
    </row>
    <row r="31" spans="2:11">
      <c r="B31" s="339" t="s">
        <v>144</v>
      </c>
      <c r="C31" s="340"/>
      <c r="D31" s="346"/>
      <c r="E31" s="347"/>
      <c r="F31" s="347"/>
      <c r="G31" s="405"/>
      <c r="H31" s="347"/>
      <c r="I31" s="347"/>
      <c r="J31" s="347"/>
      <c r="K31" s="348"/>
    </row>
    <row r="32" spans="2:11">
      <c r="B32" s="9" t="s">
        <v>145</v>
      </c>
      <c r="C32" s="13"/>
      <c r="D32" s="129"/>
      <c r="E32" s="159"/>
      <c r="F32" s="159"/>
      <c r="G32" s="393"/>
      <c r="H32" s="159"/>
      <c r="I32" s="159"/>
      <c r="J32" s="159"/>
      <c r="K32" s="241"/>
    </row>
    <row r="33" spans="2:11" ht="15" thickBot="1">
      <c r="B33" s="10" t="s">
        <v>146</v>
      </c>
      <c r="C33" s="15"/>
      <c r="D33" s="262"/>
      <c r="E33" s="263"/>
      <c r="F33" s="263"/>
      <c r="G33" s="406"/>
      <c r="H33" s="263"/>
      <c r="I33" s="263"/>
      <c r="J33" s="263"/>
      <c r="K33" s="325"/>
    </row>
    <row r="34" spans="2:11" ht="12" customHeight="1">
      <c r="B34" s="16"/>
      <c r="C34" s="17"/>
      <c r="D34" s="108"/>
      <c r="E34" s="173"/>
      <c r="F34" s="173"/>
      <c r="G34" s="396"/>
      <c r="H34" s="173"/>
      <c r="I34" s="173"/>
      <c r="J34" s="173"/>
      <c r="K34" s="251"/>
    </row>
    <row r="35" spans="2:11" ht="21" customHeight="1" thickBot="1">
      <c r="B35" s="18" t="s">
        <v>147</v>
      </c>
      <c r="C35" s="19"/>
      <c r="D35" s="34"/>
      <c r="E35" s="35"/>
      <c r="F35" s="35"/>
      <c r="G35" s="407"/>
      <c r="H35" s="115"/>
      <c r="I35" s="37"/>
      <c r="J35" s="35"/>
      <c r="K35" s="326"/>
    </row>
    <row r="36" spans="2:11" ht="15" thickBot="1">
      <c r="B36" s="10" t="s">
        <v>148</v>
      </c>
      <c r="C36" s="15"/>
      <c r="D36" s="378">
        <f>SUM(D17,D24,D30)</f>
        <v>56149.841469999854</v>
      </c>
      <c r="E36" s="379">
        <f t="shared" ref="E36:F36" si="9">SUM(E17,E24,E30)</f>
        <v>180426</v>
      </c>
      <c r="F36" s="378">
        <f t="shared" si="9"/>
        <v>204083.05551999767</v>
      </c>
      <c r="G36" s="408">
        <f>IFERROR(F36/E36, "N/A")</f>
        <v>1.1311177741567051</v>
      </c>
      <c r="H36" s="378">
        <f>SUM(H17,H24,H30)</f>
        <v>207043.78159683236</v>
      </c>
      <c r="I36" s="378" t="s">
        <v>9</v>
      </c>
      <c r="J36" s="380">
        <f t="shared" ref="J36:K36" si="10">SUM(J17,J24,J30)</f>
        <v>397494.07195000706</v>
      </c>
      <c r="K36" s="381">
        <f t="shared" si="10"/>
        <v>1863975.6531501273</v>
      </c>
    </row>
    <row r="37" spans="2:11" ht="16.5">
      <c r="B37" s="72" t="s">
        <v>149</v>
      </c>
    </row>
    <row r="38" spans="2:11" ht="16.5">
      <c r="B38" s="98" t="s">
        <v>268</v>
      </c>
    </row>
    <row r="39" spans="2:11" ht="16.5">
      <c r="B39" s="20" t="s">
        <v>269</v>
      </c>
    </row>
    <row r="40" spans="2:11">
      <c r="B40" t="s">
        <v>151</v>
      </c>
    </row>
    <row r="41" spans="2:11" ht="16.5">
      <c r="B41" s="373" t="s">
        <v>270</v>
      </c>
    </row>
    <row r="42" spans="2:11">
      <c r="B42" t="s">
        <v>152</v>
      </c>
    </row>
  </sheetData>
  <mergeCells count="5">
    <mergeCell ref="D4:K4"/>
    <mergeCell ref="B8:B12"/>
    <mergeCell ref="B13:B15"/>
    <mergeCell ref="B21:B23"/>
    <mergeCell ref="B26:B30"/>
  </mergeCells>
  <pageMargins left="0.7" right="0.7" top="0.75" bottom="0.75" header="0.3" footer="0.3"/>
  <pageSetup scale="6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0044A-C1A8-43C4-965B-07DEB68779AD}">
  <sheetPr>
    <tabColor theme="4" tint="-0.249977111117893"/>
    <pageSetUpPr fitToPage="1"/>
  </sheetPr>
  <dimension ref="A1:I27"/>
  <sheetViews>
    <sheetView zoomScaleNormal="100" zoomScaleSheetLayoutView="100" workbookViewId="0">
      <pane ySplit="7" topLeftCell="A8" activePane="bottomLeft" state="frozen"/>
      <selection activeCell="I12" sqref="I12"/>
      <selection pane="bottomLeft" activeCell="E25" sqref="E25"/>
    </sheetView>
  </sheetViews>
  <sheetFormatPr defaultColWidth="9.26953125" defaultRowHeight="14.5"/>
  <cols>
    <col min="1" max="1" width="2.7265625" customWidth="1"/>
    <col min="2" max="2" width="22.81640625" customWidth="1"/>
    <col min="3" max="3" width="39.1796875" customWidth="1"/>
    <col min="4" max="8" width="13.54296875" customWidth="1"/>
    <col min="9" max="9" width="14.54296875" customWidth="1"/>
    <col min="10" max="10" width="1.7265625" customWidth="1"/>
  </cols>
  <sheetData>
    <row r="1" spans="1:9" ht="23.5">
      <c r="A1" s="1" t="s">
        <v>153</v>
      </c>
    </row>
    <row r="2" spans="1:9" ht="15.5">
      <c r="B2" s="134" t="s">
        <v>271</v>
      </c>
    </row>
    <row r="3" spans="1:9" ht="19" thickBot="1">
      <c r="A3" s="4"/>
      <c r="B3" s="4" t="str">
        <f>'Ap B - Participant-Spend'!B3</f>
        <v>For Period Ending PY23Q3</v>
      </c>
      <c r="C3" s="4"/>
      <c r="D3" s="4"/>
      <c r="E3" s="4"/>
      <c r="F3" s="4"/>
      <c r="G3" s="4"/>
      <c r="H3" s="4"/>
    </row>
    <row r="4" spans="1:9" ht="52.5" customHeight="1" thickBot="1">
      <c r="A4" t="s">
        <v>96</v>
      </c>
      <c r="B4" s="27"/>
      <c r="C4" s="27"/>
      <c r="D4" s="579" t="s">
        <v>60</v>
      </c>
      <c r="E4" s="579"/>
      <c r="F4" s="580" t="s">
        <v>154</v>
      </c>
      <c r="G4" s="581"/>
      <c r="H4" s="582" t="s">
        <v>98</v>
      </c>
      <c r="I4" s="583"/>
    </row>
    <row r="5" spans="1:9" ht="21" customHeight="1" thickBot="1">
      <c r="B5" s="30"/>
      <c r="C5" s="30"/>
      <c r="D5" s="101" t="s">
        <v>99</v>
      </c>
      <c r="E5" s="102" t="s">
        <v>100</v>
      </c>
      <c r="F5" s="64" t="s">
        <v>101</v>
      </c>
      <c r="G5" s="65" t="s">
        <v>155</v>
      </c>
      <c r="H5" s="58" t="s">
        <v>103</v>
      </c>
      <c r="I5" s="59" t="s">
        <v>104</v>
      </c>
    </row>
    <row r="6" spans="1:9" ht="32.15" customHeight="1" thickBot="1">
      <c r="B6" s="29"/>
      <c r="C6" s="29"/>
      <c r="D6" s="584" t="s">
        <v>156</v>
      </c>
      <c r="E6" s="585"/>
      <c r="F6" s="586" t="s">
        <v>157</v>
      </c>
      <c r="G6" s="587"/>
      <c r="H6" s="588" t="s">
        <v>158</v>
      </c>
      <c r="I6" s="589"/>
    </row>
    <row r="7" spans="1:9" ht="29.5" thickBot="1">
      <c r="B7" s="46" t="s">
        <v>128</v>
      </c>
      <c r="C7" s="49" t="s">
        <v>159</v>
      </c>
      <c r="D7" s="103" t="s">
        <v>160</v>
      </c>
      <c r="E7" s="104" t="s">
        <v>161</v>
      </c>
      <c r="F7" s="91" t="s">
        <v>160</v>
      </c>
      <c r="G7" s="92" t="s">
        <v>161</v>
      </c>
      <c r="H7" s="210" t="s">
        <v>160</v>
      </c>
      <c r="I7" s="211" t="s">
        <v>161</v>
      </c>
    </row>
    <row r="8" spans="1:9" ht="18" customHeight="1">
      <c r="B8" s="572" t="s">
        <v>162</v>
      </c>
      <c r="C8" s="44" t="s">
        <v>62</v>
      </c>
      <c r="D8" s="117">
        <v>38</v>
      </c>
      <c r="E8" s="118">
        <v>755</v>
      </c>
      <c r="F8" s="265">
        <v>131.46199999999999</v>
      </c>
      <c r="G8" s="266">
        <v>1934.3879999999999</v>
      </c>
      <c r="H8" s="117">
        <v>555.31861000000004</v>
      </c>
      <c r="I8" s="128">
        <v>11662.072089999994</v>
      </c>
    </row>
    <row r="9" spans="1:9" ht="18" customHeight="1">
      <c r="B9" s="573"/>
      <c r="C9" s="47" t="s">
        <v>64</v>
      </c>
      <c r="D9" s="119">
        <v>0</v>
      </c>
      <c r="E9" s="120">
        <v>1193</v>
      </c>
      <c r="F9" s="267">
        <v>0</v>
      </c>
      <c r="G9" s="268">
        <v>161.6</v>
      </c>
      <c r="H9" s="129">
        <v>0</v>
      </c>
      <c r="I9" s="121">
        <v>599.30401000000234</v>
      </c>
    </row>
    <row r="10" spans="1:9" ht="18" customHeight="1">
      <c r="B10" s="573"/>
      <c r="C10" s="50" t="s">
        <v>131</v>
      </c>
      <c r="D10" s="119">
        <v>0</v>
      </c>
      <c r="E10" s="120">
        <v>16636</v>
      </c>
      <c r="F10" s="269">
        <v>0</v>
      </c>
      <c r="G10" s="270">
        <v>1598.1651099999085</v>
      </c>
      <c r="H10" s="119">
        <v>0</v>
      </c>
      <c r="I10" s="121">
        <v>107707.49699999765</v>
      </c>
    </row>
    <row r="11" spans="1:9" ht="18" customHeight="1">
      <c r="B11" s="573"/>
      <c r="C11" s="50" t="s">
        <v>163</v>
      </c>
      <c r="D11" s="119">
        <v>0</v>
      </c>
      <c r="E11" s="120">
        <v>318</v>
      </c>
      <c r="F11" s="267">
        <v>0</v>
      </c>
      <c r="G11" s="270">
        <v>8.5541999999999607</v>
      </c>
      <c r="H11" s="129">
        <v>0</v>
      </c>
      <c r="I11" s="121">
        <v>2064.5202000000127</v>
      </c>
    </row>
    <row r="12" spans="1:9" ht="18" customHeight="1" thickBot="1">
      <c r="B12" s="416"/>
      <c r="C12" s="116" t="s">
        <v>133</v>
      </c>
      <c r="D12" s="122">
        <f>SUM(D8:D11)</f>
        <v>38</v>
      </c>
      <c r="E12" s="123">
        <f t="shared" ref="E12:I12" si="0">SUM(E8:E11)</f>
        <v>18902</v>
      </c>
      <c r="F12" s="271">
        <f t="shared" si="0"/>
        <v>131.46199999999999</v>
      </c>
      <c r="G12" s="272">
        <f t="shared" si="0"/>
        <v>3702.7073099999084</v>
      </c>
      <c r="H12" s="167">
        <f t="shared" si="0"/>
        <v>555.31861000000004</v>
      </c>
      <c r="I12" s="242">
        <f t="shared" si="0"/>
        <v>122033.39329999765</v>
      </c>
    </row>
    <row r="13" spans="1:9" ht="18" customHeight="1">
      <c r="B13" s="572" t="s">
        <v>94</v>
      </c>
      <c r="C13" s="44" t="s">
        <v>164</v>
      </c>
      <c r="D13" s="117">
        <v>0</v>
      </c>
      <c r="E13" s="118">
        <v>21</v>
      </c>
      <c r="F13" s="265">
        <v>0</v>
      </c>
      <c r="G13" s="273">
        <v>336.97411999999997</v>
      </c>
      <c r="H13" s="117">
        <v>0</v>
      </c>
      <c r="I13" s="128">
        <v>741.31105000000002</v>
      </c>
    </row>
    <row r="14" spans="1:9" ht="18" customHeight="1">
      <c r="B14" s="573"/>
      <c r="C14" s="42" t="s">
        <v>69</v>
      </c>
      <c r="D14" s="119">
        <v>0</v>
      </c>
      <c r="E14" s="120">
        <v>203</v>
      </c>
      <c r="F14" s="269">
        <v>0</v>
      </c>
      <c r="G14" s="270">
        <v>52.310350000000007</v>
      </c>
      <c r="H14" s="119">
        <v>0</v>
      </c>
      <c r="I14" s="121">
        <v>301.87987999999996</v>
      </c>
    </row>
    <row r="15" spans="1:9" ht="15" thickBot="1">
      <c r="B15" s="573"/>
      <c r="C15" s="43" t="s">
        <v>71</v>
      </c>
      <c r="D15" s="124">
        <v>126</v>
      </c>
      <c r="E15" s="125">
        <v>0</v>
      </c>
      <c r="F15" s="274">
        <v>730.35229000000061</v>
      </c>
      <c r="G15" s="275">
        <v>0</v>
      </c>
      <c r="H15" s="124">
        <v>1864.5715299999999</v>
      </c>
      <c r="I15" s="242">
        <v>0</v>
      </c>
    </row>
    <row r="16" spans="1:9" ht="20.149999999999999" customHeight="1">
      <c r="B16" s="54" t="s">
        <v>72</v>
      </c>
      <c r="C16" s="54" t="s">
        <v>72</v>
      </c>
      <c r="D16" s="117">
        <v>0</v>
      </c>
      <c r="E16" s="118">
        <v>170577</v>
      </c>
      <c r="F16" s="265">
        <v>0</v>
      </c>
      <c r="G16" s="266">
        <v>655.11400000000003</v>
      </c>
      <c r="H16" s="117">
        <v>0</v>
      </c>
      <c r="I16" s="128">
        <v>66500.600000000006</v>
      </c>
    </row>
    <row r="17" spans="2:9" ht="15" thickBot="1">
      <c r="B17" s="48" t="s">
        <v>135</v>
      </c>
      <c r="C17" s="51"/>
      <c r="D17" s="105">
        <f>SUM(D12:D16)</f>
        <v>164</v>
      </c>
      <c r="E17" s="106">
        <f t="shared" ref="E17:I17" si="1">SUM(E12:E16)</f>
        <v>189703</v>
      </c>
      <c r="F17" s="276">
        <f t="shared" si="1"/>
        <v>861.8142900000006</v>
      </c>
      <c r="G17" s="277">
        <f t="shared" si="1"/>
        <v>4747.1057799999089</v>
      </c>
      <c r="H17" s="105">
        <f t="shared" si="1"/>
        <v>2419.89014</v>
      </c>
      <c r="I17" s="287">
        <f t="shared" si="1"/>
        <v>189577.18422999766</v>
      </c>
    </row>
    <row r="18" spans="2:9" ht="15" thickBot="1">
      <c r="B18" s="16"/>
      <c r="C18" s="53"/>
      <c r="D18" s="126"/>
      <c r="E18" s="109"/>
      <c r="F18" s="278"/>
      <c r="G18" s="279"/>
      <c r="H18" s="126"/>
      <c r="I18" s="251"/>
    </row>
    <row r="19" spans="2:9" ht="18" customHeight="1">
      <c r="B19" s="577" t="s">
        <v>23</v>
      </c>
      <c r="C19" s="79" t="s">
        <v>142</v>
      </c>
      <c r="D19" s="127">
        <v>0</v>
      </c>
      <c r="E19" s="128">
        <v>308</v>
      </c>
      <c r="F19" s="280">
        <v>0</v>
      </c>
      <c r="G19" s="266">
        <v>690.76900000000001</v>
      </c>
      <c r="H19" s="127">
        <v>0</v>
      </c>
      <c r="I19" s="128">
        <v>3071.2200000000003</v>
      </c>
    </row>
    <row r="20" spans="2:9">
      <c r="B20" s="578"/>
      <c r="C20" s="78" t="s">
        <v>165</v>
      </c>
      <c r="D20" s="129">
        <v>0</v>
      </c>
      <c r="E20" s="121">
        <v>231</v>
      </c>
      <c r="F20" s="267">
        <v>0</v>
      </c>
      <c r="G20" s="270">
        <v>29.409799999999972</v>
      </c>
      <c r="H20" s="129">
        <v>0</v>
      </c>
      <c r="I20" s="121">
        <v>688.74356000000137</v>
      </c>
    </row>
    <row r="21" spans="2:9">
      <c r="B21" s="7" t="s">
        <v>166</v>
      </c>
      <c r="C21" s="56"/>
      <c r="D21" s="130">
        <f t="shared" ref="D21" si="2">SUM(D19:D20)</f>
        <v>0</v>
      </c>
      <c r="E21" s="131">
        <v>539</v>
      </c>
      <c r="F21" s="281">
        <f t="shared" ref="F21:I21" si="3">SUM(F19:F20)</f>
        <v>0</v>
      </c>
      <c r="G21" s="282">
        <f t="shared" si="3"/>
        <v>720.17880000000002</v>
      </c>
      <c r="H21" s="130">
        <f t="shared" si="3"/>
        <v>0</v>
      </c>
      <c r="I21" s="288">
        <f t="shared" si="3"/>
        <v>3759.9635600000015</v>
      </c>
    </row>
    <row r="22" spans="2:9">
      <c r="B22" s="9" t="s">
        <v>145</v>
      </c>
      <c r="C22" s="13"/>
      <c r="D22" s="132"/>
      <c r="E22" s="133"/>
      <c r="F22" s="283"/>
      <c r="G22" s="284"/>
      <c r="H22" s="132"/>
      <c r="I22" s="289"/>
    </row>
    <row r="23" spans="2:9" ht="15" thickBot="1">
      <c r="B23" s="10" t="s">
        <v>146</v>
      </c>
      <c r="C23" s="15"/>
      <c r="D23" s="107">
        <v>0</v>
      </c>
      <c r="E23" s="107">
        <v>0</v>
      </c>
      <c r="F23" s="285">
        <v>0</v>
      </c>
      <c r="G23" s="285">
        <v>0</v>
      </c>
      <c r="H23" s="107">
        <v>0</v>
      </c>
      <c r="I23" s="107">
        <v>0</v>
      </c>
    </row>
    <row r="24" spans="2:9" ht="12" customHeight="1">
      <c r="B24" s="16"/>
      <c r="C24" s="17"/>
      <c r="D24" s="108"/>
      <c r="E24" s="109"/>
      <c r="F24" s="286"/>
      <c r="G24" s="279"/>
      <c r="H24" s="108"/>
      <c r="I24" s="264"/>
    </row>
    <row r="25" spans="2:9" ht="18" customHeight="1" thickBot="1">
      <c r="B25" s="10" t="s">
        <v>148</v>
      </c>
      <c r="C25" s="15"/>
      <c r="D25" s="107">
        <f>SUM(D17,D21,D23)</f>
        <v>164</v>
      </c>
      <c r="E25" s="107">
        <f t="shared" ref="E25:I25" si="4">SUM(E17,E21,E23)</f>
        <v>190242</v>
      </c>
      <c r="F25" s="285">
        <f t="shared" si="4"/>
        <v>861.8142900000006</v>
      </c>
      <c r="G25" s="277">
        <f t="shared" si="4"/>
        <v>5467.2845799999086</v>
      </c>
      <c r="H25" s="107">
        <f t="shared" si="4"/>
        <v>2419.89014</v>
      </c>
      <c r="I25" s="290">
        <f t="shared" si="4"/>
        <v>193337.14778999766</v>
      </c>
    </row>
    <row r="26" spans="2:9" ht="18.75" customHeight="1" thickBot="1">
      <c r="B26" s="18" t="s">
        <v>147</v>
      </c>
      <c r="C26" s="19"/>
      <c r="D26" s="110"/>
      <c r="E26" s="111"/>
      <c r="F26" s="94"/>
      <c r="G26" s="95"/>
      <c r="H26" s="93"/>
      <c r="I26" s="96"/>
    </row>
    <row r="27" spans="2:9">
      <c r="B27" s="20" t="s">
        <v>167</v>
      </c>
      <c r="C27" s="11"/>
      <c r="D27" s="11"/>
      <c r="E27" s="11"/>
      <c r="F27" s="11"/>
      <c r="G27" s="11"/>
      <c r="H27" s="11"/>
      <c r="I27" s="11"/>
    </row>
  </sheetData>
  <mergeCells count="9">
    <mergeCell ref="B13:B15"/>
    <mergeCell ref="B19:B20"/>
    <mergeCell ref="D4:E4"/>
    <mergeCell ref="F4:G4"/>
    <mergeCell ref="H4:I4"/>
    <mergeCell ref="D6:E6"/>
    <mergeCell ref="F6:G6"/>
    <mergeCell ref="H6:I6"/>
    <mergeCell ref="B8:B11"/>
  </mergeCells>
  <pageMargins left="0.7" right="0.7" top="0.75" bottom="0.75" header="0.3" footer="0.3"/>
  <pageSetup scale="8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5FFB2-9604-4CB0-A95F-E4D021D5E94E}">
  <sheetPr>
    <tabColor theme="4" tint="-0.249977111117893"/>
    <pageSetUpPr fitToPage="1"/>
  </sheetPr>
  <dimension ref="A1:I21"/>
  <sheetViews>
    <sheetView zoomScaleNormal="100" zoomScaleSheetLayoutView="100" workbookViewId="0">
      <pane ySplit="7" topLeftCell="A8" activePane="bottomLeft" state="frozen"/>
      <selection activeCell="I12" sqref="I12"/>
      <selection pane="bottomLeft" activeCell="M29" sqref="M29"/>
    </sheetView>
  </sheetViews>
  <sheetFormatPr defaultColWidth="9.26953125" defaultRowHeight="14.5"/>
  <cols>
    <col min="1" max="1" width="2.7265625" customWidth="1"/>
    <col min="2" max="2" width="22.1796875" customWidth="1"/>
    <col min="3" max="3" width="35" customWidth="1"/>
    <col min="4" max="8" width="13.54296875" customWidth="1"/>
    <col min="9" max="9" width="14.54296875" customWidth="1"/>
    <col min="10" max="10" width="1.7265625" customWidth="1"/>
  </cols>
  <sheetData>
    <row r="1" spans="1:9" ht="23.5">
      <c r="A1" s="1" t="s">
        <v>153</v>
      </c>
    </row>
    <row r="2" spans="1:9" ht="15.5">
      <c r="B2" s="134" t="s">
        <v>272</v>
      </c>
    </row>
    <row r="3" spans="1:9" ht="19" thickBot="1">
      <c r="A3" s="4"/>
      <c r="B3" s="4" t="str">
        <f>'Ap B - Participant-Spend'!B3</f>
        <v>For Period Ending PY23Q3</v>
      </c>
      <c r="C3" s="4"/>
      <c r="D3" s="4"/>
      <c r="E3" s="4"/>
      <c r="F3" s="4"/>
      <c r="G3" s="4"/>
      <c r="H3" s="4"/>
    </row>
    <row r="4" spans="1:9" ht="32.15" customHeight="1" thickBot="1">
      <c r="A4" t="s">
        <v>96</v>
      </c>
      <c r="B4" s="417"/>
      <c r="C4" s="27"/>
      <c r="D4" s="593" t="s">
        <v>60</v>
      </c>
      <c r="E4" s="569"/>
      <c r="F4" s="580" t="s">
        <v>154</v>
      </c>
      <c r="G4" s="581"/>
      <c r="H4" s="582" t="s">
        <v>98</v>
      </c>
      <c r="I4" s="583"/>
    </row>
    <row r="5" spans="1:9" ht="21" customHeight="1" thickBot="1">
      <c r="B5" s="66"/>
      <c r="C5" s="30"/>
      <c r="D5" s="57" t="s">
        <v>99</v>
      </c>
      <c r="E5" s="59" t="s">
        <v>100</v>
      </c>
      <c r="F5" s="64" t="s">
        <v>101</v>
      </c>
      <c r="G5" s="65" t="s">
        <v>155</v>
      </c>
      <c r="H5" s="58" t="s">
        <v>103</v>
      </c>
      <c r="I5" s="59" t="s">
        <v>104</v>
      </c>
    </row>
    <row r="6" spans="1:9" ht="32.15" customHeight="1" thickBot="1">
      <c r="B6" s="67"/>
      <c r="C6" s="29"/>
      <c r="D6" s="594" t="s">
        <v>156</v>
      </c>
      <c r="E6" s="595"/>
      <c r="F6" s="586" t="s">
        <v>157</v>
      </c>
      <c r="G6" s="587"/>
      <c r="H6" s="588" t="s">
        <v>158</v>
      </c>
      <c r="I6" s="589"/>
    </row>
    <row r="7" spans="1:9" ht="29.5" thickBot="1">
      <c r="B7" s="463" t="s">
        <v>136</v>
      </c>
      <c r="C7" s="463" t="s">
        <v>137</v>
      </c>
      <c r="D7" s="464" t="s">
        <v>168</v>
      </c>
      <c r="E7" s="465" t="s">
        <v>169</v>
      </c>
      <c r="F7" s="464" t="s">
        <v>168</v>
      </c>
      <c r="G7" s="465" t="s">
        <v>169</v>
      </c>
      <c r="H7" s="464" t="s">
        <v>168</v>
      </c>
      <c r="I7" s="465" t="s">
        <v>169</v>
      </c>
    </row>
    <row r="8" spans="1:9" ht="18" customHeight="1" thickBot="1">
      <c r="B8" s="466" t="s">
        <v>73</v>
      </c>
      <c r="C8" s="466" t="s">
        <v>74</v>
      </c>
      <c r="D8" s="467">
        <v>6</v>
      </c>
      <c r="E8" s="468" t="s">
        <v>9</v>
      </c>
      <c r="F8" s="469">
        <v>301.68351000000001</v>
      </c>
      <c r="G8" s="470" t="s">
        <v>9</v>
      </c>
      <c r="H8" s="471">
        <v>1086.95397</v>
      </c>
      <c r="I8" s="472" t="s">
        <v>9</v>
      </c>
    </row>
    <row r="9" spans="1:9" ht="18" customHeight="1">
      <c r="B9" s="590" t="s">
        <v>75</v>
      </c>
      <c r="C9" s="44" t="s">
        <v>76</v>
      </c>
      <c r="D9" s="136">
        <v>1</v>
      </c>
      <c r="E9" s="137">
        <v>4</v>
      </c>
      <c r="F9" s="293">
        <v>0.65</v>
      </c>
      <c r="G9" s="294">
        <v>99.06</v>
      </c>
      <c r="H9" s="153">
        <v>11.1839</v>
      </c>
      <c r="I9" s="361">
        <v>7227.8797199999999</v>
      </c>
    </row>
    <row r="10" spans="1:9" ht="18" customHeight="1">
      <c r="B10" s="575"/>
      <c r="C10" s="43" t="s">
        <v>77</v>
      </c>
      <c r="D10" s="139">
        <v>0</v>
      </c>
      <c r="E10" s="140">
        <v>0</v>
      </c>
      <c r="F10" s="267">
        <v>0</v>
      </c>
      <c r="G10" s="270">
        <v>0</v>
      </c>
      <c r="H10" s="129">
        <v>0</v>
      </c>
      <c r="I10" s="289">
        <v>0</v>
      </c>
    </row>
    <row r="11" spans="1:9" ht="18" customHeight="1" thickBot="1">
      <c r="B11" s="591"/>
      <c r="C11" s="68" t="s">
        <v>78</v>
      </c>
      <c r="D11" s="142">
        <v>0</v>
      </c>
      <c r="E11" s="97">
        <v>0</v>
      </c>
      <c r="F11" s="291">
        <v>0</v>
      </c>
      <c r="G11" s="292">
        <v>0</v>
      </c>
      <c r="H11" s="167">
        <v>0</v>
      </c>
      <c r="I11" s="359">
        <v>0</v>
      </c>
    </row>
    <row r="12" spans="1:9" ht="18" customHeight="1" thickBot="1">
      <c r="B12" s="18" t="s">
        <v>140</v>
      </c>
      <c r="C12" s="60"/>
      <c r="D12" s="143">
        <f>SUM(D8:D11)</f>
        <v>7</v>
      </c>
      <c r="E12" s="143">
        <f t="shared" ref="E12:I12" si="0">SUM(E8:E11)</f>
        <v>4</v>
      </c>
      <c r="F12" s="276">
        <f t="shared" si="0"/>
        <v>302.33350999999999</v>
      </c>
      <c r="G12" s="295">
        <f t="shared" si="0"/>
        <v>99.06</v>
      </c>
      <c r="H12" s="190">
        <f t="shared" si="0"/>
        <v>1098.13787</v>
      </c>
      <c r="I12" s="190">
        <f t="shared" si="0"/>
        <v>7227.8797199999999</v>
      </c>
    </row>
    <row r="13" spans="1:9" s="11" customFormat="1" ht="21" customHeight="1" thickBot="1">
      <c r="B13" s="55"/>
      <c r="C13" s="62"/>
      <c r="D13" s="144"/>
      <c r="E13" s="145"/>
      <c r="F13" s="296"/>
      <c r="G13" s="297"/>
      <c r="H13" s="192"/>
      <c r="I13" s="360"/>
    </row>
    <row r="14" spans="1:9">
      <c r="B14" s="577" t="s">
        <v>23</v>
      </c>
      <c r="C14" s="74" t="s">
        <v>76</v>
      </c>
      <c r="D14" s="138">
        <v>0</v>
      </c>
      <c r="E14" s="137">
        <v>0</v>
      </c>
      <c r="F14" s="293">
        <v>0</v>
      </c>
      <c r="G14" s="294">
        <v>0</v>
      </c>
      <c r="H14" s="153">
        <v>0</v>
      </c>
      <c r="I14" s="361">
        <v>0</v>
      </c>
    </row>
    <row r="15" spans="1:9" ht="15" thickBot="1">
      <c r="B15" s="592"/>
      <c r="C15" s="75" t="s">
        <v>78</v>
      </c>
      <c r="D15" s="135">
        <v>0</v>
      </c>
      <c r="E15" s="97">
        <v>0</v>
      </c>
      <c r="F15" s="291">
        <v>0</v>
      </c>
      <c r="G15" s="292">
        <v>0</v>
      </c>
      <c r="H15" s="167">
        <v>0</v>
      </c>
      <c r="I15" s="242">
        <v>0</v>
      </c>
    </row>
    <row r="16" spans="1:9" ht="15.75" customHeight="1" thickBot="1">
      <c r="B16" s="6" t="s">
        <v>144</v>
      </c>
      <c r="C16" s="69"/>
      <c r="D16" s="146">
        <v>0</v>
      </c>
      <c r="E16" s="146">
        <v>0</v>
      </c>
      <c r="F16" s="276">
        <v>0</v>
      </c>
      <c r="G16" s="295">
        <v>0</v>
      </c>
      <c r="H16" s="362">
        <v>0</v>
      </c>
      <c r="I16" s="362">
        <v>0</v>
      </c>
    </row>
    <row r="17" spans="2:9" ht="15" thickBot="1">
      <c r="B17" s="70" t="s">
        <v>145</v>
      </c>
      <c r="C17" s="71"/>
      <c r="D17" s="147"/>
      <c r="E17" s="148"/>
      <c r="F17" s="298"/>
      <c r="G17" s="299"/>
      <c r="H17" s="363"/>
      <c r="I17" s="364"/>
    </row>
    <row r="18" spans="2:9" ht="15" thickBot="1">
      <c r="B18" s="18" t="s">
        <v>146</v>
      </c>
      <c r="C18" s="60"/>
      <c r="D18" s="149">
        <v>0</v>
      </c>
      <c r="E18" s="149">
        <v>0</v>
      </c>
      <c r="F18" s="276">
        <v>0</v>
      </c>
      <c r="G18" s="295">
        <v>0</v>
      </c>
      <c r="H18" s="365">
        <v>0</v>
      </c>
      <c r="I18" s="365">
        <v>0</v>
      </c>
    </row>
    <row r="19" spans="2:9" ht="15" thickBot="1">
      <c r="B19" s="16"/>
      <c r="C19" s="61"/>
      <c r="D19" s="150"/>
      <c r="E19" s="151"/>
      <c r="F19" s="300"/>
      <c r="G19" s="301"/>
      <c r="H19" s="366"/>
      <c r="I19" s="367"/>
    </row>
    <row r="20" spans="2:9" ht="15" thickBot="1">
      <c r="B20" s="10" t="s">
        <v>148</v>
      </c>
      <c r="C20" s="63"/>
      <c r="D20" s="152">
        <f>SUM(D12,D16)</f>
        <v>7</v>
      </c>
      <c r="E20" s="152">
        <f t="shared" ref="E20:I20" si="1">SUM(E12,E16)</f>
        <v>4</v>
      </c>
      <c r="F20" s="302">
        <f t="shared" si="1"/>
        <v>302.33350999999999</v>
      </c>
      <c r="G20" s="295">
        <f t="shared" si="1"/>
        <v>99.06</v>
      </c>
      <c r="H20" s="368">
        <f t="shared" si="1"/>
        <v>1098.13787</v>
      </c>
      <c r="I20" s="368">
        <f t="shared" si="1"/>
        <v>7227.8797199999999</v>
      </c>
    </row>
    <row r="21" spans="2:9" ht="15" customHeight="1" thickBot="1">
      <c r="B21" s="18" t="s">
        <v>147</v>
      </c>
      <c r="C21" s="31"/>
      <c r="D21" s="34"/>
      <c r="E21" s="36"/>
      <c r="F21" s="357"/>
      <c r="G21" s="358"/>
      <c r="H21" s="34"/>
      <c r="I21" s="36"/>
    </row>
  </sheetData>
  <mergeCells count="8">
    <mergeCell ref="B9:B11"/>
    <mergeCell ref="B14:B15"/>
    <mergeCell ref="D4:E4"/>
    <mergeCell ref="F4:G4"/>
    <mergeCell ref="H4:I4"/>
    <mergeCell ref="D6:E6"/>
    <mergeCell ref="F6:G6"/>
    <mergeCell ref="H6:I6"/>
  </mergeCells>
  <pageMargins left="0.7" right="0.7" top="0.75" bottom="0.75" header="0.3" footer="0.3"/>
  <pageSetup scale="8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94c6f84-0b25-47d3-bda9-13d7ce8d50cf" xsi:nil="true"/>
    <lcf76f155ced4ddcb4097134ff3c332f xmlns="d2932272-de68-4cff-8c83-bd505e86db5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52B7333ECCA024BB86506171F2D7BB6" ma:contentTypeVersion="16" ma:contentTypeDescription="Create a new document." ma:contentTypeScope="" ma:versionID="0d02726a6f002727b2bdc7ed96e917ce">
  <xsd:schema xmlns:xsd="http://www.w3.org/2001/XMLSchema" xmlns:xs="http://www.w3.org/2001/XMLSchema" xmlns:p="http://schemas.microsoft.com/office/2006/metadata/properties" xmlns:ns2="d2932272-de68-4cff-8c83-bd505e86db5b" xmlns:ns3="d94c6f84-0b25-47d3-bda9-13d7ce8d50cf" targetNamespace="http://schemas.microsoft.com/office/2006/metadata/properties" ma:root="true" ma:fieldsID="36a1526e4cf6484c3d67f883637f4fbc" ns2:_="" ns3:_="">
    <xsd:import namespace="d2932272-de68-4cff-8c83-bd505e86db5b"/>
    <xsd:import namespace="d94c6f84-0b25-47d3-bda9-13d7ce8d50c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32272-de68-4cff-8c83-bd505e86d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c77ebdf-2918-459e-b32c-0e133f7cf61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4c6f84-0b25-47d3-bda9-13d7ce8d50c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db26fdf-4a33-4ab0-a10e-8fbda231c58f}" ma:internalName="TaxCatchAll" ma:showField="CatchAllData" ma:web="d94c6f84-0b25-47d3-bda9-13d7ce8d50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6747A1-12BF-4046-909E-B94B95B669EF}">
  <ds:schemaRefs>
    <ds:schemaRef ds:uri="http://purl.org/dc/elements/1.1/"/>
    <ds:schemaRef ds:uri="http://schemas.openxmlformats.org/package/2006/metadata/core-properties"/>
    <ds:schemaRef ds:uri="http://schemas.microsoft.com/office/2006/documentManagement/types"/>
    <ds:schemaRef ds:uri="http://purl.org/dc/dcmitype/"/>
    <ds:schemaRef ds:uri="http://www.w3.org/XML/1998/namespace"/>
    <ds:schemaRef ds:uri="d2932272-de68-4cff-8c83-bd505e86db5b"/>
    <ds:schemaRef ds:uri="http://schemas.microsoft.com/office/2006/metadata/properties"/>
    <ds:schemaRef ds:uri="http://schemas.microsoft.com/office/infopath/2007/PartnerControls"/>
    <ds:schemaRef ds:uri="d94c6f84-0b25-47d3-bda9-13d7ce8d50cf"/>
    <ds:schemaRef ds:uri="http://purl.org/dc/terms/"/>
  </ds:schemaRefs>
</ds:datastoreItem>
</file>

<file path=customXml/itemProps2.xml><?xml version="1.0" encoding="utf-8"?>
<ds:datastoreItem xmlns:ds="http://schemas.openxmlformats.org/officeDocument/2006/customXml" ds:itemID="{F4C2F7E1-61F2-4808-AD1D-28D5CF62A6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932272-de68-4cff-8c83-bd505e86db5b"/>
    <ds:schemaRef ds:uri="d94c6f84-0b25-47d3-bda9-13d7ce8d50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C1C89C-762F-44E2-A7B3-C59E51A842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Table 1</vt:lpstr>
      <vt:lpstr>Table 2</vt:lpstr>
      <vt:lpstr>Tables 3-6</vt:lpstr>
      <vt:lpstr>Table 7</vt:lpstr>
      <vt:lpstr>Ap A - Participant Def</vt:lpstr>
      <vt:lpstr>Ap B - Participant-Spend</vt:lpstr>
      <vt:lpstr>Ap B - Qtr NG Master</vt:lpstr>
      <vt:lpstr>Ap C - Qtr LMI</vt:lpstr>
      <vt:lpstr>Ap D - Qtr Business Class</vt:lpstr>
      <vt:lpstr>Ap E - NJ CEA Benchmarks</vt:lpstr>
      <vt:lpstr>ETG</vt:lpstr>
      <vt:lpstr>Lookup_Sheet</vt:lpstr>
      <vt:lpstr>'Ap B - Participant-Spend'!Print_Area</vt:lpstr>
      <vt:lpstr>'Ap B - Qtr NG Master'!Print_Area</vt:lpstr>
      <vt:lpstr>'Ap C - Qtr LMI'!Print_Area</vt:lpstr>
      <vt:lpstr>'Ap D - Qtr Business Class'!Print_Area</vt:lpstr>
      <vt:lpstr>'Ap E - NJ CEA Benchmarks'!Print_Area</vt:lpstr>
      <vt:lpstr>'Table 7'!Print_Titles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Handlin, Ann</cp:lastModifiedBy>
  <cp:revision/>
  <cp:lastPrinted>2023-02-28T16:43:25Z</cp:lastPrinted>
  <dcterms:created xsi:type="dcterms:W3CDTF">2021-03-17T19:24:16Z</dcterms:created>
  <dcterms:modified xsi:type="dcterms:W3CDTF">2023-05-25T22:42:04Z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0x010100952B7333ECCA024BB86506171F2D7BB6</vt:lpwstr>
  </property>
  <property fmtid="{D5CDD505-2E9C-101B-9397-08002B2CF9AE}" pid="3" name="MediaServiceImageTags">
    <vt:lpwstr/>
  </property>
</Properties>
</file>