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August 1 2023 (April - June)/"/>
    </mc:Choice>
  </mc:AlternateContent>
  <xr:revisionPtr revIDLastSave="51" documentId="8_{2D70B705-1850-4AAA-9C06-8EEB784C711B}" xr6:coauthVersionLast="47" xr6:coauthVersionMax="47" xr10:uidLastSave="{C8B41247-196C-4D65-A7D5-6612FD3330DB}"/>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28" l="1"/>
  <c r="C31" i="28"/>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D16"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C16" i="1" l="1"/>
  <c r="C14" i="1" l="1"/>
  <c r="C19" i="1" l="1"/>
  <c r="B46" i="1"/>
  <c r="D19" i="1"/>
  <c r="C26" i="1" l="1"/>
</calcChain>
</file>

<file path=xl/sharedStrings.xml><?xml version="1.0" encoding="utf-8"?>
<sst xmlns="http://schemas.openxmlformats.org/spreadsheetml/2006/main" count="1113" uniqueCount="148">
  <si>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</si>
  <si>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</si>
  <si>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</si>
  <si>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</si>
  <si>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</si>
  <si>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</si>
  <si>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</si>
  <si>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</si>
  <si>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</si>
  <si>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</si>
  <si>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</si>
  <si>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</si>
  <si>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</si>
  <si>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</si>
  <si>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</si>
  <si>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</si>
  <si>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</si>
  <si>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</si>
  <si>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</si>
  <si>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</si>
  <si>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</si>
  <si>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</si>
  <si>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</si>
  <si>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</si>
  <si>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</si>
  <si>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</si>
  <si>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</si>
  <si>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</si>
  <si>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</si>
  <si>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</si>
  <si>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</si>
  <si>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</si>
  <si>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</si>
  <si>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</si>
  <si>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</si>
  <si>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</si>
  <si>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</si>
  <si>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</si>
  <si>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</si>
  <si>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</si>
  <si>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</si>
  <si>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</si>
  <si>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</si>
  <si>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</si>
  <si>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</si>
  <si>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</si>
  <si>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</si>
  <si>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</si>
  <si>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</si>
  <si>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</si>
  <si>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</si>
  <si>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</si>
  <si>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</si>
  <si>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</si>
  <si>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</si>
  <si>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</si>
  <si>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</si>
  <si>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</si>
  <si>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</si>
  <si>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</si>
  <si>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</si>
  <si>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</si>
  <si>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</si>
  <si>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</si>
  <si>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</si>
  <si>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</si>
  <si>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</si>
  <si>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</si>
  <si>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</si>
  <si>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</si>
  <si>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</si>
  <si>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</si>
  <si>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</si>
  <si>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</si>
  <si>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</si>
  <si>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</si>
  <si>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</si>
  <si>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</si>
  <si>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</si>
  <si>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</si>
  <si>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</si>
  <si>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</si>
  <si>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</si>
  <si>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</si>
  <si>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</si>
  <si>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</si>
  <si>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</si>
  <si>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</si>
  <si>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</si>
  <si>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</si>
  <si>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</si>
  <si>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</si>
  <si>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</si>
  <si>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</si>
  <si>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</si>
  <si>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</si>
  <si>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</si>
  <si>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</si>
  <si>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</si>
  <si>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</si>
  <si>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</si>
  <si>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</si>
  <si>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</si>
  <si>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</si>
  <si>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</si>
  <si>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</si>
  <si>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</si>
  <si>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</si>
  <si>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</si>
  <si>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</si>
  <si>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</si>
  <si>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</si>
  <si>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</si>
  <si>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</si>
  <si>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</si>
  <si>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</si>
  <si>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</si>
  <si>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</si>
  <si>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</si>
  <si>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</si>
  <si>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</si>
  <si>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</si>
  <si>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</si>
  <si>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</si>
  <si>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</si>
  <si>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</si>
  <si>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</si>
  <si>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</si>
  <si>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</si>
  <si>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</si>
  <si>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</si>
  <si>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</si>
  <si>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</si>
  <si>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</si>
  <si>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</si>
  <si>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</si>
  <si>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</si>
  <si>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</si>
  <si>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</si>
  <si>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</si>
  <si>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</si>
  <si>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</si>
  <si>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</si>
  <si>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</si>
  <si>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</si>
  <si>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</si>
  <si>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As of 5/1/2022</t>
  </si>
  <si>
    <t>Facilities Charge of $0.256556 - applicable to Customers that elect the Company to construct CNG fueling facilities on Customer's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</si>
</sst>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2">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0" fontId="9" fillId="3" borderId="0" xfId="2" applyFill="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xf numFmtId="0" fontId="11" fillId="2" borderId="15" xfId="0" applyFont="1" applyFill="1" applyBorder="1"/>
    <xf numFmtId="0" fontId="1" fillId="2" borderId="16" xfId="0" applyFont="1" applyFill="1" applyBorder="1"/>
    <xf numFmtId="0" fontId="1" fillId="2" borderId="17" xfId="0" applyFont="1" applyFill="1" applyBorder="1"/>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election activeCell="A4" sqref="A4"/>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4" max="24" width="10.6328125" customWidth="1"/>
    <col min="25" max="25" width="11" customWidth="1"/>
    <col min="26" max="26" width="17.453125" bestFit="1" customWidth="1"/>
    <col min="27" max="27" width="10.7265625" customWidth="1"/>
    <col min="28" max="28" width="11.26953125"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146</v>
      </c>
    </row>
    <row r="5" spans="1:33" x14ac:dyDescent="0.35">
      <c r="B5" s="108" t="s">
        <v>121</v>
      </c>
      <c r="C5" s="54" t="s">
        <v>118</v>
      </c>
      <c r="D5" s="54" t="s">
        <v>66</v>
      </c>
      <c r="E5" s="34"/>
      <c r="F5" s="34"/>
      <c r="G5" s="34"/>
      <c r="I5" s="36"/>
      <c r="P5" s="74"/>
      <c r="Q5" s="74"/>
      <c r="R5" s="74"/>
      <c r="S5" s="74"/>
    </row>
    <row r="6" spans="1:33" ht="72.5" x14ac:dyDescent="0.35">
      <c r="A6" t="s">
        <v>36</v>
      </c>
      <c r="B6" s="52" t="s">
        <v>27</v>
      </c>
      <c r="C6" s="54" t="s">
        <v>21</v>
      </c>
      <c r="D6" s="54" t="s">
        <v>21</v>
      </c>
      <c r="E6" s="56" t="s">
        <v>122</v>
      </c>
      <c r="F6" s="56" t="s">
        <v>83</v>
      </c>
      <c r="G6" s="56" t="s">
        <v>84</v>
      </c>
      <c r="H6" s="56" t="s">
        <v>85</v>
      </c>
      <c r="I6" s="56" t="s">
        <v>86</v>
      </c>
      <c r="J6" s="52" t="s">
        <v>118</v>
      </c>
      <c r="K6" s="56" t="s">
        <v>87</v>
      </c>
      <c r="L6" s="52" t="s">
        <v>88</v>
      </c>
      <c r="M6" s="56" t="s">
        <v>89</v>
      </c>
      <c r="N6" s="52" t="s">
        <v>90</v>
      </c>
      <c r="O6" s="56" t="s">
        <v>12</v>
      </c>
      <c r="P6" s="57" t="s">
        <v>144</v>
      </c>
      <c r="Q6" s="57" t="s">
        <v>143</v>
      </c>
      <c r="R6" s="57" t="s">
        <v>91</v>
      </c>
      <c r="S6" s="56" t="s">
        <v>108</v>
      </c>
      <c r="T6" s="56" t="s">
        <v>92</v>
      </c>
      <c r="U6" s="56" t="s">
        <v>13</v>
      </c>
      <c r="V6" s="56" t="s">
        <v>1</v>
      </c>
      <c r="W6" s="56" t="s">
        <v>93</v>
      </c>
      <c r="X6" s="112" t="s">
        <v>16</v>
      </c>
      <c r="Y6" s="58" t="s">
        <v>22</v>
      </c>
      <c r="Z6" s="112" t="s">
        <v>94</v>
      </c>
      <c r="AA6" s="58" t="s">
        <v>95</v>
      </c>
      <c r="AB6" s="58" t="s">
        <v>96</v>
      </c>
      <c r="AC6" s="56" t="s">
        <v>97</v>
      </c>
      <c r="AD6" s="56" t="s">
        <v>98</v>
      </c>
      <c r="AE6" s="56" t="s">
        <v>99</v>
      </c>
      <c r="AF6" s="54" t="s">
        <v>100</v>
      </c>
      <c r="AG6" t="s">
        <v>101</v>
      </c>
    </row>
    <row r="7" spans="1:33" x14ac:dyDescent="0.35">
      <c r="A7" s="54" t="s">
        <v>49</v>
      </c>
      <c r="B7" s="53">
        <v>18</v>
      </c>
      <c r="C7" s="53" t="s">
        <v>67</v>
      </c>
      <c r="D7" s="51" t="s">
        <v>68</v>
      </c>
      <c r="E7" s="59">
        <v>799.6875</v>
      </c>
      <c r="F7" s="60" t="s">
        <v>17</v>
      </c>
      <c r="G7" s="60" t="s">
        <v>17</v>
      </c>
      <c r="H7" s="60" t="s">
        <v>17</v>
      </c>
      <c r="I7" s="60" t="s">
        <v>17</v>
      </c>
      <c r="J7" s="60">
        <v>9.6939999999999998E-2</v>
      </c>
      <c r="K7" s="60" t="s">
        <v>17</v>
      </c>
      <c r="L7" s="61">
        <v>33.853437999999997</v>
      </c>
      <c r="M7" s="60" t="s">
        <v>17</v>
      </c>
      <c r="N7" s="60" t="s">
        <v>17</v>
      </c>
      <c r="O7" s="60" t="s">
        <v>17</v>
      </c>
      <c r="P7" s="66">
        <v>7.4806999999999998E-2</v>
      </c>
      <c r="Q7" s="62">
        <v>2.2790000000000002E-3</v>
      </c>
      <c r="R7" s="60" t="s">
        <v>17</v>
      </c>
      <c r="S7" s="78" t="s">
        <v>17</v>
      </c>
      <c r="T7" s="63">
        <v>-2.3300603990000002E-2</v>
      </c>
      <c r="U7" s="61">
        <v>3.6254000000000002E-2</v>
      </c>
      <c r="V7" s="60">
        <v>9.8100999999999994E-2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7.4806999999999998E-2</v>
      </c>
      <c r="Q8" s="62">
        <v>2.2790000000000002E-3</v>
      </c>
      <c r="R8" s="60" t="s">
        <v>17</v>
      </c>
      <c r="S8" s="78" t="s">
        <v>17</v>
      </c>
      <c r="T8" s="63">
        <v>-2.3300603990000002E-2</v>
      </c>
      <c r="U8" s="61">
        <v>3.6254000000000002E-2</v>
      </c>
      <c r="V8" s="60">
        <v>9.8100999999999994E-2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84.233750000000001</v>
      </c>
      <c r="F9" s="60" t="s">
        <v>17</v>
      </c>
      <c r="G9" s="60" t="s">
        <v>17</v>
      </c>
      <c r="H9" s="60" t="s">
        <v>17</v>
      </c>
      <c r="I9" s="60" t="s">
        <v>17</v>
      </c>
      <c r="J9" s="60">
        <v>0.17180100000000001</v>
      </c>
      <c r="K9" s="60">
        <v>0.13981299999999999</v>
      </c>
      <c r="L9" s="61">
        <v>8.7965630000000008</v>
      </c>
      <c r="M9" s="60" t="s">
        <v>17</v>
      </c>
      <c r="N9" s="60" t="s">
        <v>17</v>
      </c>
      <c r="O9" s="60" t="s">
        <v>17</v>
      </c>
      <c r="P9" s="60" t="s">
        <v>17</v>
      </c>
      <c r="Q9" s="60" t="s">
        <v>17</v>
      </c>
      <c r="R9" s="66">
        <v>7.4806999999999998E-2</v>
      </c>
      <c r="S9" s="78" t="s">
        <v>17</v>
      </c>
      <c r="T9" s="63">
        <v>-2.3300603990000002E-2</v>
      </c>
      <c r="U9" s="61">
        <v>3.6254000000000002E-2</v>
      </c>
      <c r="V9" s="60">
        <v>9.8100999999999994E-2</v>
      </c>
      <c r="W9" s="60" t="s">
        <v>17</v>
      </c>
      <c r="X9" s="60" t="s">
        <v>17</v>
      </c>
      <c r="Y9" s="60">
        <v>0.91742800000000002</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10.502599999999999</v>
      </c>
      <c r="F10" s="60" t="s">
        <v>17</v>
      </c>
      <c r="G10" s="60" t="s">
        <v>17</v>
      </c>
      <c r="H10" s="60" t="s">
        <v>17</v>
      </c>
      <c r="I10" s="60" t="s">
        <v>17</v>
      </c>
      <c r="J10" s="60">
        <v>0.17149200000000001</v>
      </c>
      <c r="K10" s="60" t="s">
        <v>17</v>
      </c>
      <c r="L10" s="60" t="s">
        <v>17</v>
      </c>
      <c r="M10" s="60" t="s">
        <v>17</v>
      </c>
      <c r="N10" s="60" t="s">
        <v>17</v>
      </c>
      <c r="O10" s="60" t="s">
        <v>17</v>
      </c>
      <c r="P10" s="60" t="s">
        <v>17</v>
      </c>
      <c r="Q10" s="60" t="s">
        <v>17</v>
      </c>
      <c r="R10" s="66">
        <v>7.4806999999999998E-2</v>
      </c>
      <c r="S10" s="78" t="s">
        <v>17</v>
      </c>
      <c r="T10" s="63">
        <v>-2.3300603990000002E-2</v>
      </c>
      <c r="U10" s="61">
        <v>3.6254000000000002E-2</v>
      </c>
      <c r="V10" s="60">
        <v>9.8100999999999994E-2</v>
      </c>
      <c r="W10" s="61" t="s">
        <v>17</v>
      </c>
      <c r="X10" s="60">
        <v>0.50255000000000005</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799.6875</v>
      </c>
      <c r="F11" s="60" t="s">
        <v>17</v>
      </c>
      <c r="G11" s="60" t="s">
        <v>17</v>
      </c>
      <c r="H11" s="60" t="s">
        <v>17</v>
      </c>
      <c r="I11" s="60" t="s">
        <v>17</v>
      </c>
      <c r="J11" s="60" t="s">
        <v>17</v>
      </c>
      <c r="K11" s="60" t="s">
        <v>17</v>
      </c>
      <c r="L11" s="61">
        <v>27.806535</v>
      </c>
      <c r="M11" s="60" t="s">
        <v>17</v>
      </c>
      <c r="N11" s="60" t="s">
        <v>17</v>
      </c>
      <c r="O11" s="60" t="s">
        <v>17</v>
      </c>
      <c r="P11" s="66">
        <v>7.4806999999999998E-2</v>
      </c>
      <c r="Q11" s="62">
        <v>2.2790000000000002E-3</v>
      </c>
      <c r="R11" s="67" t="s">
        <v>17</v>
      </c>
      <c r="S11" s="78" t="s">
        <v>17</v>
      </c>
      <c r="T11" s="63">
        <v>-2.3300603990000002E-2</v>
      </c>
      <c r="U11" s="61">
        <v>3.6254000000000002E-2</v>
      </c>
      <c r="V11" s="60">
        <v>9.8100999999999994E-2</v>
      </c>
      <c r="W11" s="60" t="s">
        <v>17</v>
      </c>
      <c r="X11" s="60" t="s">
        <v>17</v>
      </c>
      <c r="Y11" s="60">
        <v>0.86485500000000004</v>
      </c>
      <c r="Z11" s="60">
        <v>16.541729995000001</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7.4806999999999998E-2</v>
      </c>
      <c r="Q12" s="62">
        <v>2.2790000000000002E-3</v>
      </c>
      <c r="R12" s="67" t="s">
        <v>17</v>
      </c>
      <c r="S12" s="78" t="s">
        <v>17</v>
      </c>
      <c r="T12" s="63">
        <v>-2.3300603990000002E-2</v>
      </c>
      <c r="U12" s="61">
        <v>3.6254000000000002E-2</v>
      </c>
      <c r="V12" s="60">
        <v>9.8100999999999994E-2</v>
      </c>
      <c r="W12" s="60" t="s">
        <v>17</v>
      </c>
      <c r="X12" s="60" t="s">
        <v>17</v>
      </c>
      <c r="Y12" s="60">
        <v>0.89125299999999996</v>
      </c>
      <c r="Z12" s="60">
        <v>8.2358279999999997</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3.6254000000000002E-2</v>
      </c>
      <c r="V13" s="60">
        <v>9.8100999999999994E-2</v>
      </c>
      <c r="W13" s="60" t="s">
        <v>17</v>
      </c>
      <c r="X13" s="60" t="s">
        <v>17</v>
      </c>
      <c r="Y13" s="60">
        <v>0.75724999999999998</v>
      </c>
      <c r="Z13" s="60">
        <v>8.2358279999999997</v>
      </c>
      <c r="AA13" s="60" t="s">
        <v>17</v>
      </c>
      <c r="AB13" s="60" t="s">
        <v>17</v>
      </c>
      <c r="AC13" s="60" t="s">
        <v>17</v>
      </c>
      <c r="AD13" s="60" t="s">
        <v>17</v>
      </c>
      <c r="AE13" s="60" t="s">
        <v>17</v>
      </c>
      <c r="AF13" s="60" t="s">
        <v>17</v>
      </c>
    </row>
    <row r="14" spans="1:33" x14ac:dyDescent="0.35">
      <c r="A14" s="54" t="s">
        <v>56</v>
      </c>
      <c r="B14" s="53">
        <v>10</v>
      </c>
      <c r="C14" s="53" t="s">
        <v>75</v>
      </c>
      <c r="D14" s="77"/>
      <c r="E14" s="61">
        <v>37.052188000000001</v>
      </c>
      <c r="F14" s="60" t="s">
        <v>17</v>
      </c>
      <c r="G14" s="60" t="s">
        <v>17</v>
      </c>
      <c r="H14" s="60" t="s">
        <v>17</v>
      </c>
      <c r="I14" s="60" t="s">
        <v>17</v>
      </c>
      <c r="J14" s="60">
        <v>0.72850499999999996</v>
      </c>
      <c r="K14" s="60" t="s">
        <v>17</v>
      </c>
      <c r="L14" s="60" t="s">
        <v>17</v>
      </c>
      <c r="M14" s="60" t="s">
        <v>17</v>
      </c>
      <c r="N14" s="60" t="s">
        <v>17</v>
      </c>
      <c r="O14" s="59">
        <v>2.5335999999999997E-2</v>
      </c>
      <c r="P14" s="67" t="s">
        <v>17</v>
      </c>
      <c r="Q14" s="67" t="s">
        <v>17</v>
      </c>
      <c r="R14" s="66">
        <v>7.4806999999999998E-2</v>
      </c>
      <c r="S14" s="78" t="s">
        <v>17</v>
      </c>
      <c r="T14" s="63">
        <v>-2.3300603990000002E-2</v>
      </c>
      <c r="U14" s="61">
        <v>3.6254000000000002E-2</v>
      </c>
      <c r="V14" s="61">
        <v>9.8100999999999994E-2</v>
      </c>
      <c r="W14" s="61">
        <v>3.6900000000000002E-4</v>
      </c>
      <c r="X14" s="60">
        <v>0.50255000000000005</v>
      </c>
      <c r="Y14" s="60">
        <v>0.91742800000000002</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239.90629999999999</v>
      </c>
      <c r="F15" s="60" t="s">
        <v>17</v>
      </c>
      <c r="G15" s="60" t="s">
        <v>17</v>
      </c>
      <c r="H15" s="60" t="s">
        <v>17</v>
      </c>
      <c r="I15" s="60" t="s">
        <v>17</v>
      </c>
      <c r="J15" s="64">
        <v>0.36288799999999999</v>
      </c>
      <c r="K15" s="60" t="s">
        <v>17</v>
      </c>
      <c r="L15" s="61">
        <v>13.061563</v>
      </c>
      <c r="M15" s="60" t="s">
        <v>17</v>
      </c>
      <c r="N15" s="60" t="s">
        <v>17</v>
      </c>
      <c r="O15" s="61">
        <v>1.5952999999999998E-2</v>
      </c>
      <c r="P15" s="67" t="s">
        <v>17</v>
      </c>
      <c r="Q15" s="67" t="s">
        <v>17</v>
      </c>
      <c r="R15" s="66">
        <v>7.4806999999999998E-2</v>
      </c>
      <c r="S15" s="78" t="s">
        <v>17</v>
      </c>
      <c r="T15" s="63">
        <v>-2.3300603990000002E-2</v>
      </c>
      <c r="U15" s="61">
        <v>3.6254000000000002E-2</v>
      </c>
      <c r="V15" s="61">
        <v>9.8100999999999994E-2</v>
      </c>
      <c r="W15" s="60">
        <v>3.6900000000000002E-4</v>
      </c>
      <c r="X15" s="60" t="s">
        <v>17</v>
      </c>
      <c r="Y15" s="60">
        <v>0.91742800000000002</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3.6254000000000002E-2</v>
      </c>
      <c r="V16" s="60">
        <v>6.9625999999999993E-2</v>
      </c>
      <c r="W16" s="60" t="s">
        <v>17</v>
      </c>
      <c r="X16" s="60" t="s">
        <v>17</v>
      </c>
      <c r="Y16" s="60" t="s">
        <v>17</v>
      </c>
      <c r="Z16" s="61" t="s">
        <v>17</v>
      </c>
      <c r="AA16" s="61">
        <v>3.734534</v>
      </c>
      <c r="AB16" s="60">
        <v>1.3289880000000001</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3.6254000000000002E-2</v>
      </c>
      <c r="V17" s="60">
        <v>9.8100999999999994E-2</v>
      </c>
      <c r="W17" s="60" t="s">
        <v>17</v>
      </c>
      <c r="X17" s="60" t="s">
        <v>17</v>
      </c>
      <c r="Y17" s="60" t="s">
        <v>17</v>
      </c>
      <c r="Z17" s="60" t="s">
        <v>17</v>
      </c>
      <c r="AA17" s="60" t="s">
        <v>17</v>
      </c>
      <c r="AB17" s="64" t="s">
        <v>17</v>
      </c>
      <c r="AC17" s="64">
        <v>3.0300000000000001E-2</v>
      </c>
      <c r="AD17" s="64">
        <v>9.9400000000000002E-2</v>
      </c>
      <c r="AE17" s="60">
        <v>0.1633</v>
      </c>
      <c r="AF17" s="60" t="s">
        <v>17</v>
      </c>
    </row>
    <row r="18" spans="1:32" x14ac:dyDescent="0.35">
      <c r="A18" s="54" t="s">
        <v>59</v>
      </c>
      <c r="B18" s="53">
        <v>25</v>
      </c>
      <c r="C18" s="53" t="s">
        <v>78</v>
      </c>
      <c r="D18" s="51" t="s">
        <v>79</v>
      </c>
      <c r="E18" s="61">
        <v>1119.5625</v>
      </c>
      <c r="F18" s="60" t="s">
        <v>17</v>
      </c>
      <c r="G18" s="60" t="s">
        <v>17</v>
      </c>
      <c r="H18" s="60" t="s">
        <v>17</v>
      </c>
      <c r="I18" s="60" t="s">
        <v>17</v>
      </c>
      <c r="J18" s="60">
        <v>6.4466999999999997E-2</v>
      </c>
      <c r="K18" s="60" t="s">
        <v>17</v>
      </c>
      <c r="L18" s="61">
        <v>19.992187999999999</v>
      </c>
      <c r="M18" s="60" t="s">
        <v>17</v>
      </c>
      <c r="N18" s="60" t="s">
        <v>17</v>
      </c>
      <c r="O18" s="60" t="s">
        <v>17</v>
      </c>
      <c r="P18" s="66">
        <v>7.4806999999999998E-2</v>
      </c>
      <c r="Q18" s="62">
        <v>2.2790000000000002E-3</v>
      </c>
      <c r="R18" s="67" t="s">
        <v>17</v>
      </c>
      <c r="S18" s="78" t="s">
        <v>17</v>
      </c>
      <c r="T18" s="63">
        <v>-2.3300603990000002E-2</v>
      </c>
      <c r="U18" s="61">
        <v>3.6254000000000002E-2</v>
      </c>
      <c r="V18" s="60">
        <v>9.8100999999999994E-2</v>
      </c>
      <c r="W18" s="60" t="s">
        <v>17</v>
      </c>
      <c r="X18" s="60" t="s">
        <v>17</v>
      </c>
      <c r="Y18" s="61">
        <v>0.86507699999999998</v>
      </c>
      <c r="Z18" s="60">
        <v>16.471654978749999</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0.14125699999999999</v>
      </c>
      <c r="K19" s="60" t="s">
        <v>17</v>
      </c>
      <c r="L19" s="60" t="s">
        <v>17</v>
      </c>
      <c r="M19" s="60" t="s">
        <v>17</v>
      </c>
      <c r="N19" s="60" t="s">
        <v>17</v>
      </c>
      <c r="O19" s="60" t="s">
        <v>17</v>
      </c>
      <c r="P19" s="66">
        <v>7.4806999999999998E-2</v>
      </c>
      <c r="Q19" s="62">
        <v>2.2790000000000002E-3</v>
      </c>
      <c r="R19" s="67" t="s">
        <v>17</v>
      </c>
      <c r="S19" s="78" t="s">
        <v>17</v>
      </c>
      <c r="T19" s="63">
        <v>-2.3300603990000002E-2</v>
      </c>
      <c r="U19" s="61">
        <v>3.6254000000000002E-2</v>
      </c>
      <c r="V19" s="60">
        <v>9.8100999999999994E-2</v>
      </c>
      <c r="W19" s="60"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5" t="s">
        <v>81</v>
      </c>
      <c r="D20" s="77"/>
      <c r="E20" s="60" t="s">
        <v>17</v>
      </c>
      <c r="F20" s="60" t="s">
        <v>17</v>
      </c>
      <c r="G20" s="60" t="s">
        <v>17</v>
      </c>
      <c r="H20" s="60" t="s">
        <v>17</v>
      </c>
      <c r="I20" s="60" t="s">
        <v>17</v>
      </c>
      <c r="J20" s="60">
        <v>0.24201400000000001</v>
      </c>
      <c r="K20" s="60" t="s">
        <v>17</v>
      </c>
      <c r="L20" s="60" t="s">
        <v>17</v>
      </c>
      <c r="M20" s="64">
        <v>0.65390999999999999</v>
      </c>
      <c r="N20" s="60" t="s">
        <v>17</v>
      </c>
      <c r="O20" s="60" t="s">
        <v>17</v>
      </c>
      <c r="P20" s="66">
        <v>7.4806999999999998E-2</v>
      </c>
      <c r="Q20" s="62">
        <v>2.2790000000000002E-3</v>
      </c>
      <c r="R20" s="66">
        <v>7.4806999999999998E-2</v>
      </c>
      <c r="S20" s="78" t="s">
        <v>17</v>
      </c>
      <c r="T20" s="63">
        <v>-2.3300603990000002E-2</v>
      </c>
      <c r="U20" s="61">
        <v>3.6254000000000002E-2</v>
      </c>
      <c r="V20" s="60">
        <v>9.8100999999999994E-2</v>
      </c>
      <c r="W20" s="60" t="s">
        <v>17</v>
      </c>
      <c r="X20" s="60" t="s">
        <v>17</v>
      </c>
      <c r="Y20" s="60">
        <v>0.91742800000000002</v>
      </c>
      <c r="Z20" s="60" t="s">
        <v>17</v>
      </c>
      <c r="AA20" s="60" t="s">
        <v>17</v>
      </c>
      <c r="AB20" s="60" t="s">
        <v>17</v>
      </c>
      <c r="AC20" s="60" t="s">
        <v>17</v>
      </c>
      <c r="AD20" s="60" t="s">
        <v>17</v>
      </c>
      <c r="AE20" s="60" t="s">
        <v>17</v>
      </c>
      <c r="AF20" s="60" t="s">
        <v>17</v>
      </c>
    </row>
    <row r="21" spans="1:32" x14ac:dyDescent="0.35">
      <c r="A21" s="54" t="s">
        <v>62</v>
      </c>
      <c r="B21" s="53">
        <v>61</v>
      </c>
      <c r="C21" s="55" t="s">
        <v>82</v>
      </c>
      <c r="D21" s="77"/>
      <c r="E21" s="60" t="s">
        <v>17</v>
      </c>
      <c r="F21" s="60">
        <v>39.984400000000001</v>
      </c>
      <c r="G21" s="60">
        <v>79.968800000000002</v>
      </c>
      <c r="H21" s="60">
        <v>234.57499999999999</v>
      </c>
      <c r="I21" s="60">
        <v>986.28125</v>
      </c>
      <c r="J21" s="60">
        <v>0.24201400000000001</v>
      </c>
      <c r="K21" s="60" t="s">
        <v>17</v>
      </c>
      <c r="L21" s="60" t="s">
        <v>17</v>
      </c>
      <c r="M21" s="60" t="s">
        <v>17</v>
      </c>
      <c r="N21" s="60" t="s">
        <v>17</v>
      </c>
      <c r="O21" s="60" t="s">
        <v>17</v>
      </c>
      <c r="P21" s="66">
        <v>7.4806999999999998E-2</v>
      </c>
      <c r="Q21" s="62">
        <v>2.2790000000000002E-3</v>
      </c>
      <c r="R21" s="66">
        <v>7.4806999999999998E-2</v>
      </c>
      <c r="S21" s="78" t="s">
        <v>17</v>
      </c>
      <c r="T21" s="63">
        <v>-2.3300603990000002E-2</v>
      </c>
      <c r="U21" s="61">
        <v>3.6254000000000002E-2</v>
      </c>
      <c r="V21" s="60">
        <v>9.8100999999999994E-2</v>
      </c>
      <c r="W21" s="60" t="s">
        <v>17</v>
      </c>
      <c r="X21" s="60" t="s">
        <v>17</v>
      </c>
      <c r="Y21" s="60">
        <v>0.91742800000000002</v>
      </c>
      <c r="Z21" s="60" t="s">
        <v>17</v>
      </c>
      <c r="AA21" s="60" t="s">
        <v>17</v>
      </c>
      <c r="AB21" s="60" t="s">
        <v>17</v>
      </c>
      <c r="AC21" s="60" t="s">
        <v>17</v>
      </c>
      <c r="AD21" s="60" t="s">
        <v>17</v>
      </c>
      <c r="AE21" s="60" t="s">
        <v>17</v>
      </c>
      <c r="AF21" s="60" t="s">
        <v>17</v>
      </c>
    </row>
    <row r="22" spans="1:32" x14ac:dyDescent="0.35">
      <c r="A22" s="54" t="s">
        <v>106</v>
      </c>
      <c r="B22" s="53">
        <v>6</v>
      </c>
      <c r="C22" s="55" t="s">
        <v>120</v>
      </c>
      <c r="D22" s="51" t="s">
        <v>17</v>
      </c>
      <c r="E22" s="61">
        <v>10.502563</v>
      </c>
      <c r="F22" s="60" t="s">
        <v>17</v>
      </c>
      <c r="G22" s="60" t="s">
        <v>17</v>
      </c>
      <c r="H22" s="60" t="s">
        <v>17</v>
      </c>
      <c r="I22" s="60" t="s">
        <v>17</v>
      </c>
      <c r="J22" s="60">
        <v>0.88913600000000004</v>
      </c>
      <c r="K22" s="60" t="s">
        <v>17</v>
      </c>
      <c r="L22" s="60" t="s">
        <v>17</v>
      </c>
      <c r="M22" s="60" t="s">
        <v>17</v>
      </c>
      <c r="N22" s="60" t="s">
        <v>17</v>
      </c>
      <c r="O22" s="61">
        <v>9.7149999999999997E-3</v>
      </c>
      <c r="P22" s="67" t="s">
        <v>17</v>
      </c>
      <c r="Q22" s="67" t="s">
        <v>17</v>
      </c>
      <c r="R22" s="64">
        <v>7.4806999999999998E-2</v>
      </c>
      <c r="S22" s="78" t="s">
        <v>17</v>
      </c>
      <c r="T22" s="63">
        <v>-2.3300603990000002E-2</v>
      </c>
      <c r="U22" s="61">
        <v>3.6254000000000002E-2</v>
      </c>
      <c r="V22" s="61">
        <v>9.8100999999999994E-2</v>
      </c>
      <c r="W22" s="61">
        <v>3.6900000000000002E-4</v>
      </c>
      <c r="X22" s="60">
        <v>0.50255000000000005</v>
      </c>
      <c r="Y22" s="60" t="s">
        <v>17</v>
      </c>
      <c r="Z22" s="60" t="s">
        <v>17</v>
      </c>
      <c r="AA22" s="60" t="s">
        <v>17</v>
      </c>
      <c r="AB22" s="60" t="s">
        <v>17</v>
      </c>
      <c r="AC22" s="60" t="s">
        <v>17</v>
      </c>
      <c r="AD22" s="60" t="s">
        <v>17</v>
      </c>
      <c r="AE22" s="60" t="s">
        <v>17</v>
      </c>
      <c r="AF22" s="60" t="s">
        <v>17</v>
      </c>
    </row>
    <row r="23" spans="1:32" x14ac:dyDescent="0.35">
      <c r="A23" s="54" t="s">
        <v>63</v>
      </c>
      <c r="B23" s="53">
        <v>6</v>
      </c>
      <c r="C23" s="55" t="s">
        <v>109</v>
      </c>
      <c r="D23" s="75"/>
      <c r="E23" s="61">
        <v>10.502563</v>
      </c>
      <c r="F23" s="60" t="s">
        <v>17</v>
      </c>
      <c r="G23" s="60" t="s">
        <v>17</v>
      </c>
      <c r="H23" s="60" t="s">
        <v>17</v>
      </c>
      <c r="I23" s="60" t="s">
        <v>17</v>
      </c>
      <c r="J23" s="60">
        <v>0.88913600000000004</v>
      </c>
      <c r="K23" s="60" t="s">
        <v>17</v>
      </c>
      <c r="L23" s="60" t="s">
        <v>17</v>
      </c>
      <c r="M23" s="60" t="s">
        <v>17</v>
      </c>
      <c r="N23" s="60" t="s">
        <v>17</v>
      </c>
      <c r="O23" s="61">
        <v>-6.6759999999999996E-3</v>
      </c>
      <c r="P23" s="67" t="s">
        <v>17</v>
      </c>
      <c r="Q23" s="67" t="s">
        <v>17</v>
      </c>
      <c r="R23" s="64">
        <v>7.4806999999999998E-2</v>
      </c>
      <c r="S23" s="78" t="s">
        <v>17</v>
      </c>
      <c r="T23" s="63">
        <v>-2.3300603990000002E-2</v>
      </c>
      <c r="U23" s="61">
        <v>3.6254000000000002E-2</v>
      </c>
      <c r="V23" s="61">
        <v>9.8100999999999994E-2</v>
      </c>
      <c r="W23" s="61">
        <v>3.6900000000000002E-4</v>
      </c>
      <c r="X23" s="60">
        <v>0.50255000000000005</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1" t="s">
        <v>17</v>
      </c>
      <c r="AF24" s="60">
        <v>19.360078000000001</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1" t="s">
        <v>17</v>
      </c>
      <c r="AF25" s="60">
        <v>16.023703000000001</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08"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zoomScale="90" zoomScaleNormal="90" workbookViewId="0">
      <selection activeCell="H19" sqref="H1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3" t="s">
        <v>10</v>
      </c>
      <c r="B2" s="114"/>
      <c r="C2" s="114"/>
      <c r="D2" s="114"/>
      <c r="E2" s="114"/>
      <c r="F2" s="114"/>
      <c r="G2" s="114"/>
      <c r="H2" s="115"/>
      <c r="I2" s="24"/>
      <c r="J2" s="24"/>
      <c r="K2" s="24"/>
      <c r="L2" s="23"/>
      <c r="M2" s="23"/>
    </row>
    <row r="3" spans="1:13" ht="42.65" customHeight="1" thickBot="1" x14ac:dyDescent="0.3">
      <c r="A3" s="116"/>
      <c r="B3" s="117"/>
      <c r="C3" s="117"/>
      <c r="D3" s="117"/>
      <c r="E3" s="117"/>
      <c r="F3" s="117"/>
      <c r="G3" s="117"/>
      <c r="H3" s="118"/>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5/1/2022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799.6875</v>
      </c>
      <c r="D13" s="81">
        <f>VLOOKUP($C$8,Inputs!$A$7:$AF$26,Inputs!$B$1)</f>
        <v>43</v>
      </c>
    </row>
    <row r="14" spans="1:13" x14ac:dyDescent="0.25">
      <c r="B14" s="13" t="s">
        <v>129</v>
      </c>
      <c r="C14" s="70">
        <f>VLOOKUP($C$8,Inputs!$A$7:$AF$26,Inputs!$L$1)</f>
        <v>27.806535</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-2.3300603990000002E-2</v>
      </c>
      <c r="D19" s="98">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3.6254000000000002E-2</v>
      </c>
      <c r="D22" s="98">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0.86485500000000004</v>
      </c>
      <c r="D26" s="98">
        <f>VLOOKUP($D$12,Inputs!$A$26:$AF$26,Inputs!$Y$1)</f>
        <v>65</v>
      </c>
    </row>
    <row r="27" spans="2:4" x14ac:dyDescent="0.25">
      <c r="B27" s="9" t="s">
        <v>128</v>
      </c>
      <c r="C27" s="100">
        <f>VLOOKUP($C$8,Inputs!$A$7:$AF$26,Inputs!$Z$1)</f>
        <v>16.541729995000001</v>
      </c>
      <c r="D27" s="82" t="str">
        <f>VLOOKUP($C$8,Inputs!$A$7:$AF$26,Inputs!$D$1)</f>
        <v>EGS-LV Firm - 43</v>
      </c>
    </row>
    <row r="28" spans="2:4" x14ac:dyDescent="0.25">
      <c r="B28" s="9" t="s">
        <v>126</v>
      </c>
      <c r="C28" s="99">
        <f>VLOOKUP($C$8,Inputs!$A$7:$AF$26,Inputs!$Q$1)</f>
        <v>2.2790000000000002E-3</v>
      </c>
      <c r="D28" s="104">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0.074807 applies. See tariff page 86.</v>
      </c>
      <c r="C48" s="2"/>
      <c r="D48" s="5"/>
      <c r="E48" s="84"/>
    </row>
    <row r="49" spans="2:5" x14ac:dyDescent="0.25">
      <c r="B49" s="27" t="str">
        <f>"Limited Firm Service:  D-2 Demand Rate of " &amp;Inputs!$Z$12&amp;" applies. See tariff page " &amp;Inputs!$Z$28&amp;"."</f>
        <v>Limited Firm Service:  D-2 Demand Rate of 8.235828 applies. See tariff page EGS-LV Ltd Firm - 43.</v>
      </c>
      <c r="C49" s="109"/>
      <c r="D49" s="110"/>
      <c r="E49" s="111"/>
    </row>
    <row r="50" spans="2:5" ht="13" thickBot="1" x14ac:dyDescent="0.3">
      <c r="B50" s="106"/>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D39" sqref="D3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3" t="s">
        <v>10</v>
      </c>
      <c r="B2" s="114"/>
      <c r="C2" s="114"/>
      <c r="D2" s="114"/>
      <c r="E2" s="114"/>
      <c r="F2" s="114"/>
      <c r="G2" s="114"/>
      <c r="H2" s="115"/>
      <c r="I2" s="24"/>
      <c r="J2" s="24"/>
      <c r="K2" s="24"/>
      <c r="L2" s="23"/>
      <c r="M2" s="23"/>
    </row>
    <row r="3" spans="1:13" ht="42.65" customHeight="1" thickBot="1" x14ac:dyDescent="0.3">
      <c r="A3" s="116"/>
      <c r="B3" s="117"/>
      <c r="C3" s="117"/>
      <c r="D3" s="117"/>
      <c r="E3" s="117"/>
      <c r="F3" s="117"/>
      <c r="G3" s="117"/>
      <c r="H3" s="118"/>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5/1/2022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16.023703000000001</v>
      </c>
      <c r="D13" s="82">
        <f>VLOOKUP($C$8,Inputs!$A$7:$AF$26,Inputs!$B$1)</f>
        <v>49</v>
      </c>
    </row>
    <row r="14" spans="1:13" x14ac:dyDescent="0.25">
      <c r="B14" s="13" t="s">
        <v>129</v>
      </c>
      <c r="C14" s="93" t="s">
        <v>17</v>
      </c>
      <c r="D14" s="93" t="s">
        <v>17</v>
      </c>
    </row>
    <row r="15" spans="1:13" ht="13" x14ac:dyDescent="0.3">
      <c r="B15" s="14" t="s">
        <v>4</v>
      </c>
      <c r="C15" s="102"/>
      <c r="D15" s="103"/>
    </row>
    <row r="16" spans="1:13" x14ac:dyDescent="0.25">
      <c r="B16" s="9" t="s">
        <v>118</v>
      </c>
      <c r="C16" s="93" t="s">
        <v>17</v>
      </c>
      <c r="D16" s="93" t="s">
        <v>17</v>
      </c>
    </row>
    <row r="17" spans="2:4" x14ac:dyDescent="0.25">
      <c r="B17" s="86"/>
      <c r="C17" s="91"/>
      <c r="D17" s="88"/>
    </row>
    <row r="18" spans="2:4" ht="13" x14ac:dyDescent="0.3">
      <c r="B18" s="14" t="s">
        <v>3</v>
      </c>
      <c r="C18" s="102"/>
      <c r="D18" s="103"/>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2"/>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G15" sqref="G15"/>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3" t="s">
        <v>10</v>
      </c>
      <c r="B2" s="114"/>
      <c r="C2" s="114"/>
      <c r="D2" s="114"/>
      <c r="E2" s="114"/>
      <c r="F2" s="114"/>
      <c r="G2" s="114"/>
      <c r="H2" s="115"/>
      <c r="I2" s="24"/>
      <c r="J2" s="24"/>
      <c r="K2" s="24"/>
      <c r="L2" s="23"/>
      <c r="M2" s="23"/>
    </row>
    <row r="3" spans="1:13" ht="42.65" customHeight="1" thickBot="1" x14ac:dyDescent="0.3">
      <c r="A3" s="116"/>
      <c r="B3" s="117"/>
      <c r="C3" s="117"/>
      <c r="D3" s="117"/>
      <c r="E3" s="117"/>
      <c r="F3" s="117"/>
      <c r="G3" s="117"/>
      <c r="H3" s="118"/>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5/1/2022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19.360078000000001</v>
      </c>
      <c r="D13" s="82">
        <f>VLOOKUP($C$8,Inputs!$A$7:$AF$26,Inputs!$B$1)</f>
        <v>50</v>
      </c>
    </row>
    <row r="14" spans="1:13" x14ac:dyDescent="0.25">
      <c r="B14" s="13" t="s">
        <v>129</v>
      </c>
      <c r="C14" s="93" t="s">
        <v>17</v>
      </c>
      <c r="D14" s="93" t="s">
        <v>17</v>
      </c>
    </row>
    <row r="15" spans="1:13" ht="13" x14ac:dyDescent="0.3">
      <c r="B15" s="14" t="s">
        <v>4</v>
      </c>
      <c r="C15" s="102"/>
      <c r="D15" s="103"/>
    </row>
    <row r="16" spans="1:13" x14ac:dyDescent="0.25">
      <c r="B16" s="9" t="s">
        <v>118</v>
      </c>
      <c r="C16" s="93" t="s">
        <v>17</v>
      </c>
      <c r="D16" s="93" t="s">
        <v>17</v>
      </c>
    </row>
    <row r="17" spans="2:4" x14ac:dyDescent="0.25">
      <c r="B17" s="86"/>
      <c r="C17" s="91"/>
      <c r="D17" s="88"/>
    </row>
    <row r="18" spans="2:4" ht="13" x14ac:dyDescent="0.3">
      <c r="B18" s="14" t="s">
        <v>3</v>
      </c>
      <c r="C18" s="102"/>
      <c r="D18" s="103"/>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2"/>
      <c r="D25" s="10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G15" sqref="G15"/>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3" t="s">
        <v>10</v>
      </c>
      <c r="B2" s="114"/>
      <c r="C2" s="114"/>
      <c r="D2" s="114"/>
      <c r="E2" s="114"/>
      <c r="F2" s="114"/>
      <c r="G2" s="114"/>
      <c r="H2" s="115"/>
      <c r="I2" s="24"/>
      <c r="J2" s="24"/>
      <c r="K2" s="24"/>
      <c r="L2" s="23"/>
      <c r="M2" s="23"/>
    </row>
    <row r="3" spans="1:13" ht="42.65" customHeight="1" thickBot="1" x14ac:dyDescent="0.3">
      <c r="A3" s="116"/>
      <c r="B3" s="117"/>
      <c r="C3" s="117"/>
      <c r="D3" s="117"/>
      <c r="E3" s="117"/>
      <c r="F3" s="117"/>
      <c r="G3" s="117"/>
      <c r="H3" s="118"/>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5/1/2022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2"/>
      <c r="D15" s="103"/>
    </row>
    <row r="16" spans="1:13" x14ac:dyDescent="0.25">
      <c r="B16" s="9" t="s">
        <v>118</v>
      </c>
      <c r="C16" s="93" t="s">
        <v>17</v>
      </c>
      <c r="D16" s="93" t="s">
        <v>17</v>
      </c>
    </row>
    <row r="17" spans="2:4" x14ac:dyDescent="0.25">
      <c r="B17" s="86"/>
      <c r="C17" s="91"/>
      <c r="D17" s="88"/>
    </row>
    <row r="18" spans="2:4" ht="13" x14ac:dyDescent="0.3">
      <c r="B18" s="14" t="s">
        <v>3</v>
      </c>
      <c r="C18" s="102"/>
      <c r="D18" s="103"/>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3.6254000000000002E-2</v>
      </c>
      <c r="D22" s="98">
        <f>VLOOKUP($D$12,Inputs!$A$26:$AF$26,Inputs!$U$1)</f>
        <v>105</v>
      </c>
    </row>
    <row r="23" spans="2:4" x14ac:dyDescent="0.25">
      <c r="B23" s="12" t="s">
        <v>1</v>
      </c>
      <c r="C23" s="76">
        <f>VLOOKUP($C$8,Inputs!$A$7:$AF$26,Inputs!$V$1)</f>
        <v>6.9625999999999993E-2</v>
      </c>
      <c r="D23" s="94" t="str">
        <f>VLOOKUP($D$12,Inputs!$A$26:$AF$26,Inputs!$V$1)</f>
        <v>75 &amp; 76</v>
      </c>
    </row>
    <row r="24" spans="2:4" x14ac:dyDescent="0.25">
      <c r="B24" s="12" t="s">
        <v>93</v>
      </c>
      <c r="C24" s="93" t="s">
        <v>17</v>
      </c>
      <c r="D24" s="93" t="s">
        <v>17</v>
      </c>
    </row>
    <row r="25" spans="2:4" ht="13" x14ac:dyDescent="0.3">
      <c r="B25" s="11" t="s">
        <v>14</v>
      </c>
      <c r="C25" s="102"/>
      <c r="D25" s="103"/>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topLeftCell="A3" zoomScale="90" zoomScaleNormal="90" workbookViewId="0">
      <selection activeCell="G21" sqref="G21"/>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3" t="s">
        <v>10</v>
      </c>
      <c r="B2" s="114"/>
      <c r="C2" s="114"/>
      <c r="D2" s="114"/>
      <c r="E2" s="114"/>
      <c r="F2" s="114"/>
      <c r="G2" s="114"/>
      <c r="H2" s="115"/>
      <c r="I2" s="24"/>
      <c r="J2" s="24"/>
      <c r="K2" s="24"/>
      <c r="L2" s="23"/>
      <c r="M2" s="23"/>
    </row>
    <row r="3" spans="1:13" ht="42.65" customHeight="1" thickBot="1" x14ac:dyDescent="0.3">
      <c r="A3" s="116"/>
      <c r="B3" s="117"/>
      <c r="C3" s="117"/>
      <c r="D3" s="117"/>
      <c r="E3" s="117"/>
      <c r="F3" s="117"/>
      <c r="G3" s="117"/>
      <c r="H3" s="118"/>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5/1/2022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2"/>
      <c r="D15" s="103"/>
    </row>
    <row r="16" spans="1:13" x14ac:dyDescent="0.25">
      <c r="B16" s="95" t="s">
        <v>97</v>
      </c>
      <c r="C16" s="93">
        <f>VLOOKUP($C$8,Inputs!$A$7:$AF$26,Inputs!$AC$1)</f>
        <v>3.0300000000000001E-2</v>
      </c>
      <c r="D16" s="98">
        <f>VLOOKUP($D$12,Inputs!$A$26:$AF$26,Inputs!$T$1)</f>
        <v>85</v>
      </c>
    </row>
    <row r="17" spans="2:4" x14ac:dyDescent="0.25">
      <c r="B17" s="95" t="s">
        <v>98</v>
      </c>
      <c r="C17" s="93">
        <f>VLOOKUP($C$8,Inputs!$A$7:$AF$26,Inputs!$AD$1)</f>
        <v>9.9400000000000002E-2</v>
      </c>
      <c r="D17" s="98">
        <f>VLOOKUP($D$12,Inputs!$A$26:$AF$26,Inputs!$T$1)</f>
        <v>85</v>
      </c>
    </row>
    <row r="18" spans="2:4" x14ac:dyDescent="0.25">
      <c r="B18" s="95" t="s">
        <v>99</v>
      </c>
      <c r="C18" s="93">
        <f>VLOOKUP($C$8,Inputs!$A$7:$AF$26,Inputs!$AE$1)</f>
        <v>0.1633</v>
      </c>
      <c r="D18" s="98">
        <f>VLOOKUP($D$12,Inputs!$A$26:$AF$26,Inputs!$T$1)</f>
        <v>85</v>
      </c>
    </row>
    <row r="19" spans="2:4" x14ac:dyDescent="0.25">
      <c r="B19" s="86"/>
      <c r="C19" s="91"/>
      <c r="D19" s="88"/>
    </row>
    <row r="20" spans="2:4" ht="13" x14ac:dyDescent="0.3">
      <c r="B20" s="14" t="s">
        <v>3</v>
      </c>
      <c r="C20" s="102"/>
      <c r="D20" s="103"/>
    </row>
    <row r="21" spans="2:4" x14ac:dyDescent="0.25">
      <c r="B21" s="13" t="s">
        <v>92</v>
      </c>
      <c r="C21" s="105" t="str">
        <f>VLOOKUP($C$8,Inputs!$A$7:$AF$26,Inputs!$T$1)</f>
        <v>N/A</v>
      </c>
      <c r="D21" s="94" t="s">
        <v>17</v>
      </c>
    </row>
    <row r="22" spans="2:4" x14ac:dyDescent="0.25">
      <c r="B22" s="13" t="s">
        <v>12</v>
      </c>
      <c r="C22" s="76" t="s">
        <v>17</v>
      </c>
      <c r="D22" s="76" t="s">
        <v>17</v>
      </c>
    </row>
    <row r="23" spans="2:4" x14ac:dyDescent="0.25">
      <c r="B23" s="12" t="s">
        <v>2</v>
      </c>
      <c r="C23" s="76" t="str">
        <f>VLOOKUP($C$8,Inputs!$A$7:$AF$26,Inputs!$S$1)</f>
        <v>N/A</v>
      </c>
      <c r="D23" s="94" t="s">
        <v>17</v>
      </c>
    </row>
    <row r="24" spans="2:4" x14ac:dyDescent="0.25">
      <c r="B24" s="12" t="s">
        <v>13</v>
      </c>
      <c r="C24" s="76">
        <f>VLOOKUP($C$8,Inputs!$A$7:$AF$26,Inputs!$U$1)</f>
        <v>3.6254000000000002E-2</v>
      </c>
      <c r="D24" s="98">
        <f>VLOOKUP($D$12,Inputs!$A$26:$AF$26,Inputs!$U$1)</f>
        <v>105</v>
      </c>
    </row>
    <row r="25" spans="2:4" x14ac:dyDescent="0.25">
      <c r="B25" s="12" t="s">
        <v>1</v>
      </c>
      <c r="C25" s="76">
        <f>VLOOKUP($C$8,Inputs!$A$7:$AF$26,Inputs!$V$1)</f>
        <v>9.8100999999999994E-2</v>
      </c>
      <c r="D25" s="94" t="str">
        <f>VLOOKUP($D$12,Inputs!$A$26:$AF$26,Inputs!$V$1)</f>
        <v>75 &amp; 76</v>
      </c>
    </row>
    <row r="26" spans="2:4" x14ac:dyDescent="0.25">
      <c r="B26" s="12" t="s">
        <v>93</v>
      </c>
      <c r="C26" s="76" t="s">
        <v>17</v>
      </c>
      <c r="D26" s="94" t="s">
        <v>17</v>
      </c>
    </row>
    <row r="27" spans="2:4" ht="13" x14ac:dyDescent="0.3">
      <c r="B27" s="11" t="s">
        <v>14</v>
      </c>
      <c r="C27" s="102"/>
      <c r="D27" s="103"/>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topLeftCell="A4" zoomScale="90" zoomScaleNormal="90" workbookViewId="0">
      <selection activeCell="C16" sqref="C1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3" t="s">
        <v>10</v>
      </c>
      <c r="B2" s="114"/>
      <c r="C2" s="114"/>
      <c r="D2" s="114"/>
      <c r="E2" s="114"/>
      <c r="F2" s="114"/>
      <c r="G2" s="114"/>
      <c r="H2" s="115"/>
      <c r="I2" s="24"/>
      <c r="J2" s="24"/>
      <c r="K2" s="24"/>
      <c r="L2" s="23"/>
      <c r="M2" s="23"/>
    </row>
    <row r="3" spans="1:13" ht="42.65" customHeight="1" thickBot="1" x14ac:dyDescent="0.3">
      <c r="A3" s="116"/>
      <c r="B3" s="117"/>
      <c r="C3" s="117"/>
      <c r="D3" s="117"/>
      <c r="E3" s="117"/>
      <c r="F3" s="117"/>
      <c r="G3" s="117"/>
      <c r="H3" s="118"/>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5/1/2022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0.24201400000000001</v>
      </c>
      <c r="D16" s="94" t="str">
        <f>VLOOKUP($D$12,Inputs!$A$26:$AF$26,Inputs!$J$1)</f>
        <v>NGV - 60</v>
      </c>
      <c r="E16" s="2"/>
      <c r="F16" s="2"/>
      <c r="G16" s="2"/>
      <c r="H16" s="2"/>
      <c r="I16" s="2"/>
      <c r="J16" s="2"/>
      <c r="K16" s="2"/>
    </row>
    <row r="17" spans="2:11" x14ac:dyDescent="0.25">
      <c r="B17" s="9" t="s">
        <v>134</v>
      </c>
      <c r="C17" s="69">
        <f>VLOOKUP($C$8,Inputs!$A$7:$R$26,Inputs!$M$1)</f>
        <v>0.65390999999999999</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-2.3300603990000002E-2</v>
      </c>
      <c r="D19" s="98">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3.6254000000000002E-2</v>
      </c>
      <c r="D22" s="98">
        <f>VLOOKUP($D$12,Inputs!$A$26:$AF$26,Inputs!$U$1)</f>
        <v>105</v>
      </c>
      <c r="E22" s="2"/>
      <c r="F22" s="2"/>
      <c r="G22" s="96"/>
      <c r="H22" s="96"/>
      <c r="I22" s="96"/>
      <c r="J22" s="2"/>
      <c r="K22" s="2"/>
    </row>
    <row r="23" spans="2:11" x14ac:dyDescent="0.25">
      <c r="B23" s="12" t="s">
        <v>1</v>
      </c>
      <c r="C23" s="7">
        <f>VLOOKUP($C$8,Inputs!$A$7:$AF$26,Inputs!$V$1)</f>
        <v>9.8100999999999994E-2</v>
      </c>
      <c r="D23" s="94" t="str">
        <f>VLOOKUP($D$12,Inputs!$A$26:$AF$26,Inputs!$V$1)</f>
        <v>75 &amp; 76</v>
      </c>
      <c r="E23" s="2"/>
      <c r="F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0.91742800000000002</v>
      </c>
      <c r="D26" s="98">
        <f>VLOOKUP($D$12,Inputs!$A$26:$AF$26,Inputs!$Y$1)</f>
        <v>65</v>
      </c>
      <c r="E26" s="2"/>
      <c r="F26" s="2"/>
      <c r="G26" s="2"/>
      <c r="H26" s="2"/>
      <c r="I26" s="2"/>
      <c r="J26" s="2"/>
      <c r="K26" s="2"/>
    </row>
    <row r="27" spans="2:11" x14ac:dyDescent="0.25">
      <c r="B27" s="9" t="s">
        <v>91</v>
      </c>
      <c r="C27" s="69">
        <f>VLOOKUP($C$8,Inputs!$A$7:$AF$26,Inputs!$R$1)</f>
        <v>7.4806999999999998E-2</v>
      </c>
      <c r="D27" s="98">
        <f>VLOOKUP($D$12,Inputs!$A$26:$AF$26,Inputs!$R$1)</f>
        <v>92</v>
      </c>
      <c r="E27" s="2"/>
      <c r="F27" s="2"/>
      <c r="G27" s="2"/>
      <c r="H27" s="2"/>
      <c r="I27" s="2"/>
      <c r="J27" s="2"/>
      <c r="K27" s="2"/>
    </row>
    <row r="28" spans="2:11" x14ac:dyDescent="0.25">
      <c r="B28" s="9" t="s">
        <v>126</v>
      </c>
      <c r="C28" s="99">
        <f>VLOOKUP($C$8,Inputs!$A$7:$AF$26,Inputs!$Q$1)</f>
        <v>2.2790000000000002E-3</v>
      </c>
      <c r="D28" s="104">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x14ac:dyDescent="0.25">
      <c r="B47" s="119" t="str">
        <f>"BSC-1 Non Opt-Out Customers: Balancing Service Charge of " &amp;Inputs!$P$7&amp;" applies. See tariff page " &amp;Inputs!$P$26&amp;"."</f>
        <v>BSC-1 Non Opt-Out Customers: Balancing Service Charge of 0.074807 applies. See tariff page 86.</v>
      </c>
      <c r="C47" s="120"/>
      <c r="D47" s="121"/>
      <c r="E47" s="84"/>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zoomScale="90" zoomScaleNormal="90" workbookViewId="0">
      <selection activeCell="F8" sqref="F8"/>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3" t="s">
        <v>10</v>
      </c>
      <c r="B2" s="114"/>
      <c r="C2" s="114"/>
      <c r="D2" s="114"/>
      <c r="E2" s="114"/>
      <c r="F2" s="114"/>
      <c r="G2" s="114"/>
      <c r="H2" s="115"/>
      <c r="I2" s="24"/>
      <c r="J2" s="24"/>
      <c r="K2" s="24"/>
      <c r="L2" s="23"/>
      <c r="M2" s="23"/>
    </row>
    <row r="3" spans="1:13" ht="42.65" customHeight="1" thickBot="1" x14ac:dyDescent="0.3">
      <c r="A3" s="116"/>
      <c r="B3" s="117"/>
      <c r="C3" s="117"/>
      <c r="D3" s="117"/>
      <c r="E3" s="117"/>
      <c r="F3" s="117"/>
      <c r="G3" s="117"/>
      <c r="H3" s="118"/>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5/1/2022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7" t="s">
        <v>138</v>
      </c>
      <c r="C14" s="70">
        <f>VLOOKUP($C$8,Inputs!$A$7:$AF$26,Inputs!$G$1)</f>
        <v>79.968800000000002</v>
      </c>
      <c r="D14" s="81">
        <f>VLOOKUP($C$8,Inputs!$A$7:$AF$26,Inputs!$B$1)</f>
        <v>61</v>
      </c>
      <c r="E14" s="2"/>
      <c r="F14" s="2"/>
      <c r="G14" s="2"/>
      <c r="H14" s="2"/>
      <c r="I14" s="2"/>
      <c r="J14" s="2"/>
      <c r="K14" s="2"/>
    </row>
    <row r="15" spans="1:13" x14ac:dyDescent="0.25">
      <c r="B15" s="107" t="s">
        <v>140</v>
      </c>
      <c r="C15" s="70">
        <f>VLOOKUP($C$8,Inputs!$A$7:$AF$26,Inputs!$H$1)</f>
        <v>234.57499999999999</v>
      </c>
      <c r="D15" s="81">
        <f>VLOOKUP($C$8,Inputs!$A$7:$AF$26,Inputs!$B$1)</f>
        <v>61</v>
      </c>
      <c r="E15" s="2"/>
      <c r="F15" s="2"/>
      <c r="G15" s="2"/>
      <c r="H15" s="2"/>
      <c r="I15" s="2"/>
      <c r="J15" s="2"/>
      <c r="K15" s="2"/>
    </row>
    <row r="16" spans="1:13" x14ac:dyDescent="0.25">
      <c r="B16" s="107"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0.24201400000000001</v>
      </c>
      <c r="D19" s="98">
        <f>VLOOKUP($C$8,Inputs!$A$7:$R$26,Inputs!$B$1)</f>
        <v>61</v>
      </c>
      <c r="E19" s="2"/>
      <c r="F19" s="2"/>
      <c r="G19" s="2"/>
      <c r="H19" s="2"/>
      <c r="I19" s="2"/>
      <c r="J19" s="2"/>
      <c r="K19" s="2"/>
    </row>
    <row r="20" spans="2:11" x14ac:dyDescent="0.25">
      <c r="B20" s="9" t="s">
        <v>134</v>
      </c>
      <c r="C20" s="70" t="str">
        <f>VLOOKUP($C$8,Inputs!$A$7:$R$26,Inputs!$M$1)</f>
        <v>N/A</v>
      </c>
      <c r="D20" s="29"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-2.3300603990000002E-2</v>
      </c>
      <c r="D22" s="98">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3.6254000000000002E-2</v>
      </c>
      <c r="D25" s="98">
        <f>VLOOKUP($D$12,Inputs!$A$26:$AF$26,Inputs!$U$1)</f>
        <v>105</v>
      </c>
      <c r="E25" s="2"/>
      <c r="F25" s="2"/>
      <c r="G25" s="96"/>
      <c r="H25" s="96"/>
      <c r="I25" s="96"/>
      <c r="J25" s="2"/>
      <c r="K25" s="2"/>
    </row>
    <row r="26" spans="2:11" x14ac:dyDescent="0.25">
      <c r="B26" s="12" t="s">
        <v>1</v>
      </c>
      <c r="C26" s="7">
        <f>VLOOKUP($C$8,Inputs!$A$7:$AF$26,Inputs!$V$1)</f>
        <v>9.8100999999999994E-2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0.91742800000000002</v>
      </c>
      <c r="D29" s="98">
        <f>VLOOKUP($D$12,Inputs!$A$26:$AF$26,Inputs!$Y$1)</f>
        <v>65</v>
      </c>
      <c r="E29" s="2"/>
      <c r="F29" s="2"/>
      <c r="G29" s="2"/>
      <c r="H29" s="2"/>
      <c r="I29" s="2"/>
      <c r="J29" s="2"/>
      <c r="K29" s="2"/>
    </row>
    <row r="30" spans="2:11" x14ac:dyDescent="0.25">
      <c r="B30" s="9" t="s">
        <v>91</v>
      </c>
      <c r="C30" s="69">
        <f>VLOOKUP($C$8,Inputs!$A$7:$AF$26,Inputs!$R$1)</f>
        <v>7.4806999999999998E-2</v>
      </c>
      <c r="D30" s="98">
        <f>VLOOKUP($D$12,Inputs!$A$26:$AF$26,Inputs!$R$1)</f>
        <v>92</v>
      </c>
      <c r="E30" s="2"/>
      <c r="F30" s="2"/>
      <c r="G30" s="2"/>
      <c r="H30" s="2"/>
      <c r="I30" s="2"/>
      <c r="J30" s="2"/>
      <c r="K30" s="2"/>
    </row>
    <row r="31" spans="2:11" x14ac:dyDescent="0.25">
      <c r="B31" s="9" t="s">
        <v>126</v>
      </c>
      <c r="C31" s="69">
        <f>VLOOKUP($C$8,Inputs!$A$7:$AF$26,Inputs!$Q$1)</f>
        <v>2.2790000000000002E-3</v>
      </c>
      <c r="D31" s="104">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147</v>
      </c>
      <c r="C51" s="2"/>
      <c r="D51" s="5"/>
      <c r="E51" s="97"/>
      <c r="F51" s="2"/>
      <c r="G51" s="2"/>
      <c r="H51" s="2"/>
      <c r="I51" s="2"/>
      <c r="J51" s="2"/>
      <c r="K51" s="2"/>
    </row>
    <row r="52" spans="2:11" x14ac:dyDescent="0.25">
      <c r="B52" s="119" t="str">
        <f>"BSC-1 Non Opt-Out Customers: Balancing Service Charge of " &amp;Inputs!$P$7&amp;" applies. See tariff page " &amp;Inputs!$P$26&amp;"."</f>
        <v>BSC-1 Non Opt-Out Customers: Balancing Service Charge of 0.074807 applies. See tariff page 86.</v>
      </c>
      <c r="C52" s="120"/>
      <c r="D52" s="121"/>
      <c r="E52" s="84"/>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6"/>
      <c r="C64" s="56"/>
      <c r="D64" s="56"/>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topLeftCell="A7" zoomScale="90" zoomScaleNormal="90" workbookViewId="0">
      <selection activeCell="B22" sqref="B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3" t="s">
        <v>10</v>
      </c>
      <c r="B2" s="114"/>
      <c r="C2" s="114"/>
      <c r="D2" s="114"/>
      <c r="E2" s="114"/>
      <c r="F2" s="114"/>
      <c r="G2" s="114"/>
      <c r="H2" s="115"/>
      <c r="I2" s="24"/>
      <c r="J2" s="24"/>
      <c r="K2" s="24"/>
      <c r="L2" s="23"/>
      <c r="M2" s="23"/>
    </row>
    <row r="3" spans="1:13" ht="42.65" customHeight="1" thickBot="1" x14ac:dyDescent="0.3">
      <c r="A3" s="116"/>
      <c r="B3" s="117"/>
      <c r="C3" s="117"/>
      <c r="D3" s="117"/>
      <c r="E3" s="117"/>
      <c r="F3" s="117"/>
      <c r="G3" s="117"/>
      <c r="H3" s="118"/>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5/1/2022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76" t="s">
        <v>17</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0.88913600000000004</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-2.3300603990000002E-2</v>
      </c>
      <c r="D18" s="98">
        <f>VLOOKUP($D$12,Inputs!$A$26:$AF$26,Inputs!$T$1)</f>
        <v>85</v>
      </c>
      <c r="E18" s="2"/>
      <c r="F18" s="2"/>
      <c r="G18" s="2"/>
      <c r="H18" s="2"/>
      <c r="I18" s="2"/>
      <c r="J18" s="2"/>
      <c r="K18" s="2"/>
    </row>
    <row r="19" spans="2:11" x14ac:dyDescent="0.25">
      <c r="B19" s="13" t="s">
        <v>12</v>
      </c>
      <c r="C19" s="7">
        <f>VLOOKUP($C$8,Inputs!$A$7:$AF$26,Inputs!$O$1)</f>
        <v>9.7149999999999997E-3</v>
      </c>
      <c r="D19" s="98">
        <f>VLOOKUP($D$12,Inputs!$A$26:$AF$26,Inputs!$O$1)</f>
        <v>102</v>
      </c>
      <c r="E19" s="2"/>
      <c r="F19" s="2"/>
      <c r="G19" s="2"/>
      <c r="H19" s="2"/>
      <c r="I19" s="2"/>
      <c r="J19" s="2"/>
      <c r="K19" s="2"/>
    </row>
    <row r="20" spans="2:11" x14ac:dyDescent="0.25">
      <c r="B20" s="12" t="s">
        <v>2</v>
      </c>
      <c r="C20" s="76" t="str">
        <f>VLOOKUP($C$8,Inputs!$A$7:$AF$26,Inputs!$S$1)</f>
        <v>N/A</v>
      </c>
      <c r="D20" s="76" t="s">
        <v>17</v>
      </c>
      <c r="E20" s="2"/>
      <c r="F20" s="2"/>
      <c r="G20" s="2"/>
      <c r="H20" s="2"/>
      <c r="I20" s="2"/>
      <c r="J20" s="2"/>
      <c r="K20" s="2"/>
    </row>
    <row r="21" spans="2:11" x14ac:dyDescent="0.25">
      <c r="B21" s="12" t="s">
        <v>13</v>
      </c>
      <c r="C21" s="7">
        <f>VLOOKUP($C$8,Inputs!$A$7:$AF$26,Inputs!$U$1)</f>
        <v>3.6254000000000002E-2</v>
      </c>
      <c r="D21" s="98">
        <f>VLOOKUP($D$12,Inputs!$A$26:$AF$26,Inputs!$U$1)</f>
        <v>105</v>
      </c>
      <c r="E21" s="2"/>
      <c r="F21" s="2"/>
      <c r="G21" s="2"/>
      <c r="H21" s="2"/>
      <c r="I21" s="2"/>
      <c r="J21" s="2"/>
      <c r="K21" s="2"/>
    </row>
    <row r="22" spans="2:11" x14ac:dyDescent="0.25">
      <c r="B22" s="12" t="s">
        <v>1</v>
      </c>
      <c r="C22" s="7">
        <f>VLOOKUP($C$8,Inputs!$A$7:$AF$26,Inputs!$V$1)</f>
        <v>9.8100999999999994E-2</v>
      </c>
      <c r="D22" s="94" t="str">
        <f>VLOOKUP($D$12,Inputs!$A$26:$AF$26,Inputs!$V$1)</f>
        <v>75 &amp; 76</v>
      </c>
      <c r="E22" s="2"/>
      <c r="F22" s="2"/>
      <c r="G22" s="2"/>
      <c r="H22" s="2"/>
      <c r="I22" s="2"/>
      <c r="J22" s="2"/>
      <c r="K22" s="2"/>
    </row>
    <row r="23" spans="2:11" x14ac:dyDescent="0.25">
      <c r="B23" s="12" t="s">
        <v>93</v>
      </c>
      <c r="C23" s="7">
        <f>VLOOKUP($C$8,Inputs!$A$7:$AF$26,Inputs!$W$1)</f>
        <v>3.6900000000000002E-4</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0.50255000000000005</v>
      </c>
      <c r="D25" s="98">
        <f>VLOOKUP($D$12,Inputs!$A$26:$AF$26,Inputs!$X$1)</f>
        <v>65</v>
      </c>
      <c r="E25" s="2"/>
      <c r="F25" s="2"/>
      <c r="G25" s="2"/>
      <c r="H25" s="2"/>
      <c r="I25" s="2"/>
      <c r="J25" s="2"/>
      <c r="K25" s="2"/>
    </row>
    <row r="26" spans="2:11" x14ac:dyDescent="0.25">
      <c r="B26" s="9" t="s">
        <v>91</v>
      </c>
      <c r="C26" s="69">
        <f>VLOOKUP($C$8,Inputs!$A$7:$AF$26,Inputs!$R$1)</f>
        <v>7.4806999999999998E-2</v>
      </c>
      <c r="D26" s="98">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-0.006676.</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zoomScale="90" zoomScaleNormal="90" workbookViewId="0">
      <selection activeCell="D31" sqref="D3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3" t="s">
        <v>10</v>
      </c>
      <c r="B2" s="114"/>
      <c r="C2" s="114"/>
      <c r="D2" s="114"/>
      <c r="E2" s="114"/>
      <c r="F2" s="114"/>
      <c r="G2" s="114"/>
      <c r="H2" s="115"/>
      <c r="I2" s="24"/>
      <c r="J2" s="24"/>
      <c r="K2" s="24"/>
      <c r="L2" s="23"/>
      <c r="M2" s="23"/>
    </row>
    <row r="3" spans="1:13" ht="42.65" customHeight="1" thickBot="1" x14ac:dyDescent="0.3">
      <c r="A3" s="116"/>
      <c r="B3" s="117"/>
      <c r="C3" s="117"/>
      <c r="D3" s="117"/>
      <c r="E3" s="117"/>
      <c r="F3" s="117"/>
      <c r="G3" s="117"/>
      <c r="H3" s="118"/>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5/1/2022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37.052188000000001</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0.72850499999999996</v>
      </c>
      <c r="D16" s="82" t="str">
        <f>VLOOKUP($C$8,Inputs!$A$7:$AF$26,Inputs!$C$1)</f>
        <v>GSG- App A pg 3</v>
      </c>
    </row>
    <row r="17" spans="2:4" ht="13" x14ac:dyDescent="0.3">
      <c r="B17" s="14" t="s">
        <v>3</v>
      </c>
      <c r="C17" s="2"/>
      <c r="D17" s="83"/>
    </row>
    <row r="18" spans="2:4" x14ac:dyDescent="0.25">
      <c r="B18" s="13" t="s">
        <v>92</v>
      </c>
      <c r="C18" s="79">
        <f>VLOOKUP($C$8,Inputs!$A$7:$AF$26,Inputs!$T$1)</f>
        <v>-2.3300603990000002E-2</v>
      </c>
      <c r="D18" s="98">
        <f>VLOOKUP($D$12,Inputs!$A$26:$AF$26,Inputs!$T$1)</f>
        <v>85</v>
      </c>
    </row>
    <row r="19" spans="2:4" x14ac:dyDescent="0.25">
      <c r="B19" s="13" t="s">
        <v>12</v>
      </c>
      <c r="C19" s="7">
        <f>VLOOKUP($C$8,Inputs!$A$7:$AF$26,Inputs!$O$1)</f>
        <v>2.5335999999999997E-2</v>
      </c>
      <c r="D19" s="98">
        <f>VLOOKUP($D$12,Inputs!$A$26:$AF$26,Inputs!$O$1)</f>
        <v>102</v>
      </c>
    </row>
    <row r="20" spans="2:4" x14ac:dyDescent="0.25">
      <c r="B20" s="12" t="s">
        <v>2</v>
      </c>
      <c r="C20" s="76" t="str">
        <f>VLOOKUP($C$8,Inputs!$A$7:$AF$26,Inputs!$S$1)</f>
        <v>N/A</v>
      </c>
      <c r="D20" s="82" t="s">
        <v>17</v>
      </c>
    </row>
    <row r="21" spans="2:4" x14ac:dyDescent="0.25">
      <c r="B21" s="12" t="s">
        <v>13</v>
      </c>
      <c r="C21" s="7">
        <f>VLOOKUP($C$8,Inputs!$A$7:$AF$26,Inputs!$U$1)</f>
        <v>3.6254000000000002E-2</v>
      </c>
      <c r="D21" s="98">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7">
        <f>VLOOKUP($C$8,Inputs!$A$7:$AF$26,Inputs!$W$1)</f>
        <v>3.6900000000000002E-4</v>
      </c>
      <c r="D23" s="94">
        <f>VLOOKUP($D$12,Inputs!$A$26:$AF$26,Inputs!$W$1)</f>
        <v>71</v>
      </c>
    </row>
    <row r="24" spans="2:4" ht="13" x14ac:dyDescent="0.3">
      <c r="B24" s="11" t="s">
        <v>14</v>
      </c>
      <c r="D24" s="83"/>
    </row>
    <row r="25" spans="2:4" x14ac:dyDescent="0.25">
      <c r="B25" s="9" t="s">
        <v>34</v>
      </c>
      <c r="C25" s="69">
        <f>VLOOKUP($C$8,Inputs!$A$7:$AF$26,Inputs!$X$1)</f>
        <v>0.50255000000000005</v>
      </c>
      <c r="D25" s="98">
        <f>VLOOKUP($D$12,Inputs!$A$26:$AF$26,Inputs!$X$1)</f>
        <v>65</v>
      </c>
    </row>
    <row r="26" spans="2:4" x14ac:dyDescent="0.25">
      <c r="B26" s="9" t="s">
        <v>39</v>
      </c>
      <c r="C26" s="69">
        <f>VLOOKUP($C$8,Inputs!$A$7:$AF$26,Inputs!$Y$1)</f>
        <v>0.91742800000000002</v>
      </c>
      <c r="D26" s="98">
        <f>VLOOKUP($D$12,Inputs!$A$26:$AF$26,Inputs!$Y$1)</f>
        <v>65</v>
      </c>
    </row>
    <row r="27" spans="2:4" x14ac:dyDescent="0.25">
      <c r="B27" s="9" t="s">
        <v>91</v>
      </c>
      <c r="C27" s="69">
        <f>VLOOKUP($C$8,Inputs!$A$7:$AF$26,Inputs!$R$1)</f>
        <v>7.4806999999999998E-2</v>
      </c>
      <c r="D27" s="98">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zoomScale="90" zoomScaleNormal="90" workbookViewId="0">
      <selection activeCell="I21" sqref="I2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3" t="s">
        <v>10</v>
      </c>
      <c r="B2" s="114"/>
      <c r="C2" s="114"/>
      <c r="D2" s="114"/>
      <c r="E2" s="114"/>
      <c r="F2" s="114"/>
      <c r="G2" s="114"/>
      <c r="H2" s="115"/>
      <c r="I2" s="24"/>
      <c r="J2" s="24"/>
      <c r="K2" s="24"/>
      <c r="L2" s="23"/>
      <c r="M2" s="23"/>
    </row>
    <row r="3" spans="1:13" ht="42.65" customHeight="1" thickBot="1" x14ac:dyDescent="0.3">
      <c r="A3" s="116"/>
      <c r="B3" s="117"/>
      <c r="C3" s="117"/>
      <c r="D3" s="117"/>
      <c r="E3" s="117"/>
      <c r="F3" s="117"/>
      <c r="G3" s="117"/>
      <c r="H3" s="118"/>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5/1/2022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239.90629999999999</v>
      </c>
      <c r="D13" s="81">
        <f>VLOOKUP($C$8,Inputs!$A$7:$AF$26,Inputs!$B$1)</f>
        <v>14</v>
      </c>
    </row>
    <row r="14" spans="1:13" x14ac:dyDescent="0.25">
      <c r="B14" s="13" t="s">
        <v>129</v>
      </c>
      <c r="C14" s="70">
        <f>VLOOKUP($C$8,Inputs!$A$7:$AF$26,Inputs!$L$1)</f>
        <v>13.061563</v>
      </c>
      <c r="D14" s="82" t="str">
        <f>VLOOKUP($C$8,Inputs!$A$7:$AF$26,Inputs!$D$1)</f>
        <v>GSG-LV - 14</v>
      </c>
    </row>
    <row r="15" spans="1:13" ht="13" x14ac:dyDescent="0.3">
      <c r="B15" s="14" t="s">
        <v>4</v>
      </c>
      <c r="C15" s="2"/>
      <c r="D15" s="83"/>
    </row>
    <row r="16" spans="1:13" x14ac:dyDescent="0.25">
      <c r="B16" s="9" t="s">
        <v>119</v>
      </c>
      <c r="C16" s="69">
        <f>VLOOKUP($C$8,Inputs!$A$7:$AF$26,Inputs!$J$1)</f>
        <v>0.36288799999999999</v>
      </c>
      <c r="D16" s="82" t="str">
        <f>VLOOKUP($C$8,Inputs!$A$7:$AF$26,Inputs!$C$1)</f>
        <v>GSG-LV- App A pg 4</v>
      </c>
    </row>
    <row r="17" spans="2:4" ht="13" x14ac:dyDescent="0.3">
      <c r="B17" s="14" t="s">
        <v>3</v>
      </c>
      <c r="C17" s="2"/>
      <c r="D17" s="83"/>
    </row>
    <row r="18" spans="2:4" x14ac:dyDescent="0.25">
      <c r="B18" s="13" t="s">
        <v>92</v>
      </c>
      <c r="C18" s="79">
        <f>VLOOKUP($C$8,Inputs!$A$7:$AF$26,Inputs!$T$1)</f>
        <v>-2.3300603990000002E-2</v>
      </c>
      <c r="D18" s="98">
        <f>VLOOKUP($D$12,Inputs!$A$26:$AF$26,Inputs!$T$1)</f>
        <v>85</v>
      </c>
    </row>
    <row r="19" spans="2:4" x14ac:dyDescent="0.25">
      <c r="B19" s="13" t="s">
        <v>12</v>
      </c>
      <c r="C19" s="7">
        <f>VLOOKUP($C$8,Inputs!$A$7:$AF$26,Inputs!$O$1)</f>
        <v>1.5952999999999998E-2</v>
      </c>
      <c r="D19" s="98">
        <f>VLOOKUP($D$12,Inputs!$A$26:$AF$26,Inputs!$O$1)</f>
        <v>102</v>
      </c>
    </row>
    <row r="20" spans="2:4" x14ac:dyDescent="0.25">
      <c r="B20" s="12" t="s">
        <v>2</v>
      </c>
      <c r="C20" s="76" t="str">
        <f>VLOOKUP($C$8,Inputs!$A$7:$AF$26,Inputs!$S$1)</f>
        <v>N/A</v>
      </c>
      <c r="D20" s="94" t="s">
        <v>17</v>
      </c>
    </row>
    <row r="21" spans="2:4" x14ac:dyDescent="0.25">
      <c r="B21" s="12" t="s">
        <v>13</v>
      </c>
      <c r="C21" s="7">
        <f>VLOOKUP($C$8,Inputs!$A$7:$AF$26,Inputs!$U$1)</f>
        <v>3.6254000000000002E-2</v>
      </c>
      <c r="D21" s="98">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7">
        <f>VLOOKUP($C$8,Inputs!$A$7:$AF$26,Inputs!$W$1)</f>
        <v>3.6900000000000002E-4</v>
      </c>
      <c r="D23" s="94" t="s">
        <v>17</v>
      </c>
    </row>
    <row r="24" spans="2:4" ht="13" x14ac:dyDescent="0.3">
      <c r="B24" s="11" t="s">
        <v>14</v>
      </c>
      <c r="D24" s="83"/>
    </row>
    <row r="25" spans="2:4" x14ac:dyDescent="0.25">
      <c r="B25" s="9" t="s">
        <v>39</v>
      </c>
      <c r="C25" s="69">
        <f>VLOOKUP($C$8,Inputs!$A$7:$AF$26,Inputs!$Y$1)</f>
        <v>0.91742800000000002</v>
      </c>
      <c r="D25" s="98">
        <f>VLOOKUP($D$12,Inputs!$A$26:$AF$26,Inputs!$Y$1)</f>
        <v>65</v>
      </c>
    </row>
    <row r="26" spans="2:4" x14ac:dyDescent="0.25">
      <c r="B26" s="9" t="s">
        <v>91</v>
      </c>
      <c r="C26" s="69">
        <f>VLOOKUP($C$8,Inputs!$A$7:$AF$26,Inputs!$R$1)</f>
        <v>7.4806999999999998E-2</v>
      </c>
      <c r="D26" s="98">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zoomScale="90" zoomScaleNormal="90" workbookViewId="0">
      <selection activeCell="C30" sqref="C3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3" t="s">
        <v>10</v>
      </c>
      <c r="B2" s="114"/>
      <c r="C2" s="114"/>
      <c r="D2" s="114"/>
      <c r="E2" s="114"/>
      <c r="F2" s="114"/>
      <c r="G2" s="114"/>
      <c r="H2" s="115"/>
      <c r="I2" s="24"/>
      <c r="J2" s="24"/>
      <c r="K2" s="24"/>
      <c r="L2" s="23"/>
      <c r="M2" s="23"/>
    </row>
    <row r="3" spans="1:13" ht="42.65" customHeight="1" thickBot="1" x14ac:dyDescent="0.3">
      <c r="A3" s="116"/>
      <c r="B3" s="117"/>
      <c r="C3" s="117"/>
      <c r="D3" s="117"/>
      <c r="E3" s="117"/>
      <c r="F3" s="117"/>
      <c r="G3" s="117"/>
      <c r="H3" s="118"/>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5/1/2022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799.6875</v>
      </c>
      <c r="D13" s="81">
        <f>VLOOKUP($C$8,Inputs!$A$7:$AF$26,Inputs!$B$1)</f>
        <v>18</v>
      </c>
    </row>
    <row r="14" spans="1:13" x14ac:dyDescent="0.25">
      <c r="B14" s="13" t="s">
        <v>129</v>
      </c>
      <c r="C14" s="70">
        <f>VLOOKUP($C$8,Inputs!$A$7:$AF$26,Inputs!$L$1)</f>
        <v>33.853437999999997</v>
      </c>
      <c r="D14" s="82" t="str">
        <f>VLOOKUP($C$8,Inputs!$A$7:$AF$26,Inputs!$D$1)</f>
        <v>CTS Firm - 18</v>
      </c>
    </row>
    <row r="15" spans="1:13" ht="13" x14ac:dyDescent="0.3">
      <c r="B15" s="14" t="s">
        <v>4</v>
      </c>
      <c r="C15" s="2"/>
      <c r="D15" s="83"/>
    </row>
    <row r="16" spans="1:13" x14ac:dyDescent="0.25">
      <c r="B16" s="9" t="s">
        <v>119</v>
      </c>
      <c r="C16" s="69">
        <f>VLOOKUP($C$8,Inputs!$A$7:$AF$26,Inputs!$J$1)</f>
        <v>9.6939999999999998E-2</v>
      </c>
      <c r="D16" s="82" t="str">
        <f>VLOOKUP($C$8,Inputs!$A$7:$AF$26,Inputs!$C$1)</f>
        <v>CTS - App  A pg 5</v>
      </c>
    </row>
    <row r="17" spans="2:4" ht="13" x14ac:dyDescent="0.3">
      <c r="B17" s="14" t="s">
        <v>3</v>
      </c>
      <c r="C17" s="2"/>
      <c r="D17" s="83"/>
    </row>
    <row r="18" spans="2:4" x14ac:dyDescent="0.25">
      <c r="B18" s="13" t="s">
        <v>92</v>
      </c>
      <c r="C18" s="79">
        <f>VLOOKUP($C$8,Inputs!$A$7:$AF$26,Inputs!$T$1)</f>
        <v>-2.3300603990000002E-2</v>
      </c>
      <c r="D18" s="98">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3.6254000000000002E-2</v>
      </c>
      <c r="D21" s="98">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99">
        <f>VLOOKUP($C$8,Inputs!$A$7:$AF$26,Inputs!$Q$1)</f>
        <v>2.2790000000000002E-3</v>
      </c>
      <c r="D26" s="98">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0.074807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zoomScale="90" zoomScaleNormal="90" workbookViewId="0">
      <selection activeCell="B64" sqref="B6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3" t="s">
        <v>10</v>
      </c>
      <c r="B2" s="114"/>
      <c r="C2" s="114"/>
      <c r="D2" s="114"/>
      <c r="E2" s="114"/>
      <c r="F2" s="114"/>
      <c r="G2" s="114"/>
      <c r="H2" s="115"/>
      <c r="I2" s="24"/>
      <c r="J2" s="24"/>
      <c r="K2" s="24"/>
      <c r="L2" s="23"/>
      <c r="M2" s="23"/>
    </row>
    <row r="3" spans="1:13" ht="42.65" customHeight="1" thickBot="1" x14ac:dyDescent="0.3">
      <c r="A3" s="116"/>
      <c r="B3" s="117"/>
      <c r="C3" s="117"/>
      <c r="D3" s="117"/>
      <c r="E3" s="117"/>
      <c r="F3" s="117"/>
      <c r="G3" s="117"/>
      <c r="H3" s="118"/>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5/1/2022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1119.5625</v>
      </c>
      <c r="D13" s="81">
        <f>VLOOKUP($C$8,Inputs!$A$7:$AF$26,Inputs!$B$1)</f>
        <v>25</v>
      </c>
    </row>
    <row r="14" spans="1:13" x14ac:dyDescent="0.25">
      <c r="B14" s="13" t="s">
        <v>129</v>
      </c>
      <c r="C14" s="70">
        <f>VLOOKUP($C$8,Inputs!$A$7:$AF$26,Inputs!$L$1)</f>
        <v>19.992187999999999</v>
      </c>
      <c r="D14" s="82" t="str">
        <f>VLOOKUP($C$8,Inputs!$A$7:$AF$26,Inputs!$D$1)</f>
        <v>LVS Firm - 25</v>
      </c>
    </row>
    <row r="15" spans="1:13" ht="13" x14ac:dyDescent="0.3">
      <c r="B15" s="14" t="s">
        <v>4</v>
      </c>
      <c r="C15" s="2"/>
      <c r="D15" s="83"/>
    </row>
    <row r="16" spans="1:13" x14ac:dyDescent="0.25">
      <c r="B16" s="9" t="s">
        <v>119</v>
      </c>
      <c r="C16" s="70">
        <f>VLOOKUP($C$8,Inputs!$A$7:$AF$26,Inputs!$J$1)</f>
        <v>6.4466999999999997E-2</v>
      </c>
      <c r="D16" s="82" t="str">
        <f>VLOOKUP($C$8,Inputs!$A$7:$AF$26,Inputs!$C$1)</f>
        <v>LVS - App A pg 6</v>
      </c>
    </row>
    <row r="17" spans="2:4" ht="13" x14ac:dyDescent="0.3">
      <c r="B17" s="14" t="s">
        <v>3</v>
      </c>
      <c r="C17" s="2"/>
      <c r="D17" s="83"/>
    </row>
    <row r="18" spans="2:4" x14ac:dyDescent="0.25">
      <c r="B18" s="13" t="s">
        <v>92</v>
      </c>
      <c r="C18" s="79">
        <f>VLOOKUP($C$8,Inputs!$A$7:$AF$26,Inputs!$T$1)</f>
        <v>-2.3300603990000002E-2</v>
      </c>
      <c r="D18" s="98">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3.6254000000000002E-2</v>
      </c>
      <c r="D21" s="98">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0.86507699999999998</v>
      </c>
      <c r="D25" s="98">
        <f>VLOOKUP($D$12,Inputs!$A$26:$AF$26,Inputs!$Y$1)</f>
        <v>65</v>
      </c>
    </row>
    <row r="26" spans="2:4" x14ac:dyDescent="0.25">
      <c r="B26" s="9" t="s">
        <v>128</v>
      </c>
      <c r="C26" s="100">
        <f>VLOOKUP($C$8,Inputs!$A$7:$AF$26,Inputs!$Z$1)</f>
        <v>16.471654978749999</v>
      </c>
      <c r="D26" s="94" t="str">
        <f>VLOOKUP($D$12,Inputs!$A$26:$AF$26,Inputs!$Z$1)</f>
        <v>LVS Firm - 25</v>
      </c>
    </row>
    <row r="27" spans="2:4" x14ac:dyDescent="0.25">
      <c r="B27" s="9" t="s">
        <v>126</v>
      </c>
      <c r="C27" s="99">
        <f>VLOOKUP($C$8,Inputs!$A$7:$AF$26,Inputs!$Q$1)</f>
        <v>2.2790000000000002E-3</v>
      </c>
      <c r="D27" s="104">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0.141257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0.074807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zoomScale="90" zoomScaleNormal="90" workbookViewId="0">
      <selection activeCell="D13" sqref="D1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3" t="s">
        <v>10</v>
      </c>
      <c r="B2" s="114"/>
      <c r="C2" s="114"/>
      <c r="D2" s="114"/>
      <c r="E2" s="114"/>
      <c r="F2" s="114"/>
      <c r="G2" s="114"/>
      <c r="H2" s="115"/>
      <c r="I2" s="24"/>
      <c r="J2" s="24"/>
      <c r="K2" s="24"/>
      <c r="L2" s="23"/>
      <c r="M2" s="23"/>
    </row>
    <row r="3" spans="1:13" ht="42.65" customHeight="1" thickBot="1" x14ac:dyDescent="0.3">
      <c r="A3" s="116"/>
      <c r="B3" s="117"/>
      <c r="C3" s="117"/>
      <c r="D3" s="117"/>
      <c r="E3" s="117"/>
      <c r="F3" s="117"/>
      <c r="G3" s="117"/>
      <c r="H3" s="118"/>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5/1/2022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82"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82" t="str">
        <f>VLOOKUP($C$8,Inputs!$A$7:$AF$26,Inputs!$C$1)</f>
        <v>N/A</v>
      </c>
    </row>
    <row r="17" spans="2:4" x14ac:dyDescent="0.25">
      <c r="B17" s="9" t="s">
        <v>130</v>
      </c>
      <c r="C17" s="100">
        <f>VLOOKUP($C$8,Inputs!$A$7:$AF$26,Inputs!$N$1)</f>
        <v>0.17369999999999999</v>
      </c>
      <c r="D17" s="101" t="str">
        <f>VLOOKUP($C$8,Inputs!$A$7:$AF$26,Inputs!$D$1)</f>
        <v>FES - 31</v>
      </c>
    </row>
    <row r="18" spans="2:4" ht="13" x14ac:dyDescent="0.3">
      <c r="B18" s="14" t="s">
        <v>3</v>
      </c>
      <c r="C18" s="2"/>
      <c r="D18" s="83"/>
    </row>
    <row r="19" spans="2:4" x14ac:dyDescent="0.25">
      <c r="B19" s="13" t="s">
        <v>92</v>
      </c>
      <c r="C19" s="79" t="str">
        <f>VLOOKUP($C$8,Inputs!$A$7:$AF$26,Inputs!$T$1)</f>
        <v>N/A</v>
      </c>
      <c r="D19" s="76" t="s">
        <v>17</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3.6254000000000002E-2</v>
      </c>
      <c r="D22" s="98">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39</v>
      </c>
      <c r="C26" s="70">
        <f>VLOOKUP($C$8,Inputs!$A$7:$AF$26,Inputs!$Y$1)</f>
        <v>0.75724999999999998</v>
      </c>
      <c r="D26" s="98">
        <f>VLOOKUP($D$12,Inputs!$A$26:$AF$26,Inputs!$Y$1)</f>
        <v>65</v>
      </c>
    </row>
    <row r="27" spans="2:4" x14ac:dyDescent="0.25">
      <c r="B27" s="9" t="s">
        <v>128</v>
      </c>
      <c r="C27" s="100">
        <f>VLOOKUP($C$8,Inputs!$A$7:$AF$26,Inputs!$Z$1)</f>
        <v>8.2358279999999997</v>
      </c>
      <c r="D27" s="101" t="str">
        <f>VLOOKUP($C$8,Inputs!$A$7:$AF$26,Inputs!$D$1)</f>
        <v>FES - 31</v>
      </c>
    </row>
    <row r="28" spans="2:4" x14ac:dyDescent="0.25">
      <c r="B28" s="9"/>
      <c r="C28" s="100"/>
      <c r="D28" s="104"/>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16" zoomScale="90" zoomScaleNormal="90" workbookViewId="0">
      <selection activeCell="G20" sqref="G2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3" t="s">
        <v>10</v>
      </c>
      <c r="B2" s="114"/>
      <c r="C2" s="114"/>
      <c r="D2" s="114"/>
      <c r="E2" s="114"/>
      <c r="F2" s="114"/>
      <c r="G2" s="114"/>
      <c r="H2" s="115"/>
      <c r="I2" s="24"/>
      <c r="J2" s="24"/>
      <c r="K2" s="24"/>
      <c r="L2" s="23"/>
      <c r="M2" s="23"/>
    </row>
    <row r="3" spans="1:13" ht="42.65" customHeight="1" thickBot="1" x14ac:dyDescent="0.3">
      <c r="A3" s="116"/>
      <c r="B3" s="117"/>
      <c r="C3" s="117"/>
      <c r="D3" s="117"/>
      <c r="E3" s="117"/>
      <c r="F3" s="117"/>
      <c r="G3" s="117"/>
      <c r="H3" s="118"/>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5/1/2022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10.502599999999999</v>
      </c>
      <c r="D13" s="81">
        <f>VLOOKUP($C$8,Inputs!$A$7:$AF$26,Inputs!$B$1)</f>
        <v>38</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0">
        <f>VLOOKUP($C$8,Inputs!$A$7:$AF$26,Inputs!$J$1)</f>
        <v>0.17149200000000001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-2.3300603990000002E-2</v>
      </c>
      <c r="D19" s="98">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3.6254000000000002E-2</v>
      </c>
      <c r="D22" s="98">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0.50255000000000005</v>
      </c>
      <c r="D26" s="98">
        <f>VLOOKUP($D$12,Inputs!$A$26:$AF$26,Inputs!$X$1)</f>
        <v>65</v>
      </c>
    </row>
    <row r="27" spans="2:4" x14ac:dyDescent="0.25">
      <c r="B27" s="9" t="s">
        <v>91</v>
      </c>
      <c r="C27" s="69">
        <f>VLOOKUP($C$8,Inputs!$A$7:$AF$26,Inputs!$R$1)</f>
        <v>7.4806999999999998E-2</v>
      </c>
      <c r="D27" s="98">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H19" sqref="H1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3" t="s">
        <v>10</v>
      </c>
      <c r="B2" s="114"/>
      <c r="C2" s="114"/>
      <c r="D2" s="114"/>
      <c r="E2" s="114"/>
      <c r="F2" s="114"/>
      <c r="G2" s="114"/>
      <c r="H2" s="115"/>
      <c r="I2" s="24"/>
      <c r="J2" s="24"/>
      <c r="K2" s="24"/>
      <c r="L2" s="23"/>
      <c r="M2" s="23"/>
    </row>
    <row r="3" spans="1:13" ht="42.65" customHeight="1" thickBot="1" x14ac:dyDescent="0.3">
      <c r="A3" s="116"/>
      <c r="B3" s="117"/>
      <c r="C3" s="117"/>
      <c r="D3" s="117"/>
      <c r="E3" s="117"/>
      <c r="F3" s="117"/>
      <c r="G3" s="117"/>
      <c r="H3" s="118"/>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5/1/2022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84.233750000000001</v>
      </c>
      <c r="D13" s="81">
        <f>VLOOKUP($C$8,Inputs!$A$7:$AF$26,Inputs!$B$1)</f>
        <v>38</v>
      </c>
    </row>
    <row r="14" spans="1:13" x14ac:dyDescent="0.25">
      <c r="B14" s="13" t="s">
        <v>129</v>
      </c>
      <c r="C14" s="70">
        <f>VLOOKUP($C$8,Inputs!$A$7:$AF$26,Inputs!$L$1)</f>
        <v>8.7965630000000008</v>
      </c>
      <c r="D14" s="81">
        <f>VLOOKUP($C$8,Inputs!$A$7:$AF$26,Inputs!$B$1)</f>
        <v>38</v>
      </c>
    </row>
    <row r="15" spans="1:13" ht="13" x14ac:dyDescent="0.3">
      <c r="B15" s="14" t="s">
        <v>4</v>
      </c>
      <c r="C15" s="2"/>
      <c r="D15" s="83"/>
    </row>
    <row r="16" spans="1:13" x14ac:dyDescent="0.25">
      <c r="B16" s="9" t="s">
        <v>133</v>
      </c>
      <c r="C16" s="70">
        <f>VLOOKUP($C$8,Inputs!$A$7:$AF$26,Inputs!$K$1)</f>
        <v>0.13981299999999999</v>
      </c>
      <c r="D16" s="82" t="str">
        <f>VLOOKUP($C$8,Inputs!$A$7:$AF$26,Inputs!$C$1)</f>
        <v>EGS-Com&amp;Ind - App A pg 9</v>
      </c>
    </row>
    <row r="17" spans="2:4" x14ac:dyDescent="0.25">
      <c r="B17" s="9" t="s">
        <v>137</v>
      </c>
      <c r="C17" s="70">
        <f>VLOOKUP($C$8,Inputs!$A$7:$AF$26,Inputs!$J$1)</f>
        <v>0.17180100000000001</v>
      </c>
      <c r="D17" s="82" t="str">
        <f>VLOOKUP($C$8,Inputs!$A$7:$AF$26,Inputs!$C$1)</f>
        <v>EGS-Com&amp;Ind - App A pg 9</v>
      </c>
    </row>
    <row r="18" spans="2:4" ht="13" x14ac:dyDescent="0.3">
      <c r="B18" s="14" t="s">
        <v>3</v>
      </c>
      <c r="C18" s="2"/>
      <c r="D18" s="83"/>
    </row>
    <row r="19" spans="2:4" x14ac:dyDescent="0.25">
      <c r="B19" s="13" t="s">
        <v>92</v>
      </c>
      <c r="C19" s="79">
        <f>VLOOKUP($C$8,Inputs!$A$7:$AF$26,Inputs!$T$1)</f>
        <v>-2.3300603990000002E-2</v>
      </c>
      <c r="D19" s="98">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3.6254000000000002E-2</v>
      </c>
      <c r="D22" s="98">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0.91742800000000002</v>
      </c>
      <c r="D26" s="98">
        <f>VLOOKUP($D$12,Inputs!$A$26:$AF$26,Inputs!$Y$1)</f>
        <v>65</v>
      </c>
    </row>
    <row r="27" spans="2:4" x14ac:dyDescent="0.25">
      <c r="B27" s="9" t="s">
        <v>91</v>
      </c>
      <c r="C27" s="69">
        <f>VLOOKUP($C$8,Inputs!$A$7:$AF$26,Inputs!$R$1)</f>
        <v>7.4806999999999998E-2</v>
      </c>
      <c r="D27" s="98">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2023-07-27T15:15:36Z</dcterms:modified>
</cp:coreProperties>
</file>