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August 1 2023 (April - June)/"/>
    </mc:Choice>
  </mc:AlternateContent>
  <xr:revisionPtr revIDLastSave="47" documentId="8_{F8DB5B4F-345E-40C7-AB64-750AFB110F12}" xr6:coauthVersionLast="47" xr6:coauthVersionMax="47" xr10:uidLastSave="{50CD907B-425D-4EE6-9763-C580EDA6BFE3}"/>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8" l="1"/>
  <c r="C31"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D14"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C16" i="1" l="1"/>
  <c r="C14" i="1" l="1"/>
  <c r="C19" i="1" l="1"/>
  <c r="B46" i="1"/>
  <c r="D19" i="1"/>
  <c r="C26" i="1" l="1"/>
</calcChain>
</file>

<file path=xl/sharedStrings.xml><?xml version="1.0" encoding="utf-8"?>
<sst xmlns="http://schemas.openxmlformats.org/spreadsheetml/2006/main" count="1112" uniqueCount="148">
  <si>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</si>
  <si>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</si>
  <si>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</si>
  <si>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</si>
  <si>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</si>
  <si>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</si>
  <si>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</si>
  <si>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</si>
  <si>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</si>
  <si>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</si>
  <si>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</si>
  <si>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</si>
  <si>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</si>
  <si>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</si>
  <si>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</si>
  <si>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</si>
  <si>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</si>
  <si>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</si>
  <si>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</si>
  <si>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</si>
  <si>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</si>
  <si>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</si>
  <si>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</si>
  <si>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</si>
  <si>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</si>
  <si>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</si>
  <si>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</si>
  <si>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</si>
  <si>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</si>
  <si>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</si>
  <si>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</si>
  <si>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</si>
  <si>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</si>
  <si>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</si>
  <si>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</si>
  <si>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</si>
  <si>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</si>
  <si>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</si>
  <si>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</si>
  <si>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</si>
  <si>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</si>
  <si>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</si>
  <si>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</si>
  <si>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</si>
  <si>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</si>
  <si>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</si>
  <si>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</si>
  <si>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</si>
  <si>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</si>
  <si>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</si>
  <si>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</si>
  <si>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</si>
  <si>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</si>
  <si>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</si>
  <si>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</si>
  <si>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</si>
  <si>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</si>
  <si>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</si>
  <si>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</si>
  <si>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</si>
  <si>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</si>
  <si>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</si>
  <si>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</si>
  <si>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</si>
  <si>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</si>
  <si>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</si>
  <si>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</si>
  <si>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</si>
  <si>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</si>
  <si>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</si>
  <si>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</si>
  <si>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</si>
  <si>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</si>
  <si>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</si>
  <si>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</si>
  <si>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</si>
  <si>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</si>
  <si>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</si>
  <si>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</si>
  <si>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</si>
  <si>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</si>
  <si>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</si>
  <si>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</si>
  <si>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</si>
  <si>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</si>
  <si>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</si>
  <si>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</si>
  <si>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</si>
  <si>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</si>
  <si>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</si>
  <si>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</si>
  <si>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</si>
  <si>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</si>
  <si>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</si>
  <si>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</si>
  <si>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</si>
  <si>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</si>
  <si>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</si>
  <si>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</si>
  <si>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</si>
  <si>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</si>
  <si>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</si>
  <si>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</si>
  <si>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</si>
  <si>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</si>
  <si>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</si>
  <si>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</si>
  <si>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</si>
  <si>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</si>
  <si>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</si>
  <si>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</si>
  <si>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</si>
  <si>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</si>
  <si>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</si>
  <si>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</si>
  <si>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</si>
  <si>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</si>
  <si>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</si>
  <si>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</si>
  <si>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</si>
  <si>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</si>
  <si>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</si>
  <si>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</si>
  <si>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</si>
  <si>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</si>
  <si>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</si>
  <si>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</si>
  <si>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</si>
  <si>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</si>
  <si>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</si>
  <si>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</si>
  <si>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</si>
  <si>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</si>
  <si>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</si>
  <si>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</si>
  <si>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</si>
  <si>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</si>
  <si>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</si>
  <si>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</si>
  <si>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</si>
  <si>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</si>
  <si>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</si>
  <si>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</si>
  <si>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</si>
  <si>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</si>
  <si>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</si>
  <si>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As of 6/1/2022</t>
  </si>
  <si>
    <t>Facilities Charge of $0.256556 - applicable to Customers that elect the Company to construct CNG fueling facilities on Customer's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</si>
</sst>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0" fontId="9" fillId="3" borderId="0" xfId="2" applyFill="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168" fontId="1" fillId="0" borderId="7" xfId="0" applyNumberFormat="1" applyFont="1" applyBorder="1"/>
    <xf numFmtId="0" fontId="11" fillId="2" borderId="15" xfId="0" applyFont="1" applyFill="1" applyBorder="1"/>
    <xf numFmtId="0" fontId="1" fillId="2" borderId="16" xfId="0" applyFont="1" applyFill="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4" sqref="A4"/>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146</v>
      </c>
    </row>
    <row r="5" spans="1:33" x14ac:dyDescent="0.35">
      <c r="B5" s="55" t="s">
        <v>121</v>
      </c>
      <c r="C5" s="54" t="s">
        <v>118</v>
      </c>
      <c r="D5" s="54" t="s">
        <v>66</v>
      </c>
      <c r="E5" s="34"/>
      <c r="F5" s="34"/>
      <c r="G5" s="34"/>
      <c r="I5" s="36"/>
      <c r="P5" s="75"/>
      <c r="Q5" s="75"/>
      <c r="R5" s="75"/>
      <c r="S5" s="75"/>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5" t="s">
        <v>16</v>
      </c>
      <c r="Y6" s="59" t="s">
        <v>22</v>
      </c>
      <c r="Z6" s="115" t="s">
        <v>94</v>
      </c>
      <c r="AA6" s="59" t="s">
        <v>95</v>
      </c>
      <c r="AB6" s="59" t="s">
        <v>96</v>
      </c>
      <c r="AC6" s="57" t="s">
        <v>97</v>
      </c>
      <c r="AD6" s="57" t="s">
        <v>98</v>
      </c>
      <c r="AE6" s="57" t="s">
        <v>99</v>
      </c>
      <c r="AF6" s="54" t="s">
        <v>100</v>
      </c>
      <c r="AG6" t="s">
        <v>101</v>
      </c>
    </row>
    <row r="7" spans="1:33" x14ac:dyDescent="0.35">
      <c r="A7" s="54" t="s">
        <v>49</v>
      </c>
      <c r="B7" s="53">
        <v>18</v>
      </c>
      <c r="C7" s="53" t="s">
        <v>67</v>
      </c>
      <c r="D7" s="51" t="s">
        <v>68</v>
      </c>
      <c r="E7" s="60">
        <v>799.6875</v>
      </c>
      <c r="F7" s="61" t="s">
        <v>17</v>
      </c>
      <c r="G7" s="61" t="s">
        <v>17</v>
      </c>
      <c r="H7" s="61" t="s">
        <v>17</v>
      </c>
      <c r="I7" s="61" t="s">
        <v>17</v>
      </c>
      <c r="J7" s="61">
        <v>9.6939999999999998E-2</v>
      </c>
      <c r="K7" s="61" t="s">
        <v>17</v>
      </c>
      <c r="L7" s="62">
        <v>33.853437999999997</v>
      </c>
      <c r="M7" s="61" t="s">
        <v>17</v>
      </c>
      <c r="N7" s="61" t="s">
        <v>17</v>
      </c>
      <c r="O7" s="61" t="s">
        <v>17</v>
      </c>
      <c r="P7" s="67">
        <v>7.4806999999999998E-2</v>
      </c>
      <c r="Q7" s="63">
        <v>2.2790000000000002E-3</v>
      </c>
      <c r="R7" s="61" t="s">
        <v>17</v>
      </c>
      <c r="S7" s="79" t="s">
        <v>17</v>
      </c>
      <c r="T7" s="64">
        <v>-2.3300603990000002E-2</v>
      </c>
      <c r="U7" s="62">
        <v>3.6254000000000002E-2</v>
      </c>
      <c r="V7" s="61">
        <v>9.9810999999999997E-2</v>
      </c>
      <c r="W7" s="61" t="s">
        <v>17</v>
      </c>
      <c r="X7" s="61" t="s">
        <v>17</v>
      </c>
      <c r="Y7" s="61" t="s">
        <v>17</v>
      </c>
      <c r="Z7" s="61" t="s">
        <v>17</v>
      </c>
      <c r="AA7" s="61" t="s">
        <v>17</v>
      </c>
      <c r="AB7" s="61" t="s">
        <v>17</v>
      </c>
      <c r="AC7" s="61" t="s">
        <v>17</v>
      </c>
      <c r="AD7" s="61" t="s">
        <v>17</v>
      </c>
      <c r="AE7" s="61" t="s">
        <v>17</v>
      </c>
      <c r="AF7" s="61" t="s">
        <v>17</v>
      </c>
    </row>
    <row r="8" spans="1:33" x14ac:dyDescent="0.35">
      <c r="A8" s="54" t="s">
        <v>50</v>
      </c>
      <c r="B8" s="53">
        <v>18</v>
      </c>
      <c r="C8" s="53" t="s">
        <v>69</v>
      </c>
      <c r="D8" s="78"/>
      <c r="E8" s="62">
        <v>106.625</v>
      </c>
      <c r="F8" s="61" t="s">
        <v>17</v>
      </c>
      <c r="G8" s="61" t="s">
        <v>17</v>
      </c>
      <c r="H8" s="61" t="s">
        <v>17</v>
      </c>
      <c r="I8" s="61" t="s">
        <v>17</v>
      </c>
      <c r="J8" s="65">
        <v>6.2300000000000001E-2</v>
      </c>
      <c r="K8" s="61" t="s">
        <v>17</v>
      </c>
      <c r="L8" s="61" t="s">
        <v>17</v>
      </c>
      <c r="M8" s="61" t="s">
        <v>17</v>
      </c>
      <c r="N8" s="61" t="s">
        <v>17</v>
      </c>
      <c r="O8" s="61" t="s">
        <v>17</v>
      </c>
      <c r="P8" s="67">
        <v>7.4806999999999998E-2</v>
      </c>
      <c r="Q8" s="63">
        <v>2.2790000000000002E-3</v>
      </c>
      <c r="R8" s="61" t="s">
        <v>17</v>
      </c>
      <c r="S8" s="79" t="s">
        <v>17</v>
      </c>
      <c r="T8" s="64">
        <v>-2.3300603990000002E-2</v>
      </c>
      <c r="U8" s="62">
        <v>3.6254000000000002E-2</v>
      </c>
      <c r="V8" s="61">
        <v>9.9810999999999997E-2</v>
      </c>
      <c r="W8" s="61" t="s">
        <v>17</v>
      </c>
      <c r="X8" s="61" t="s">
        <v>17</v>
      </c>
      <c r="Y8" s="61" t="s">
        <v>17</v>
      </c>
      <c r="Z8" s="61" t="s">
        <v>17</v>
      </c>
      <c r="AA8" s="61" t="s">
        <v>17</v>
      </c>
      <c r="AB8" s="61" t="s">
        <v>17</v>
      </c>
      <c r="AC8" s="61" t="s">
        <v>17</v>
      </c>
      <c r="AD8" s="61" t="s">
        <v>17</v>
      </c>
      <c r="AE8" s="61" t="s">
        <v>17</v>
      </c>
      <c r="AF8" s="61" t="s">
        <v>17</v>
      </c>
    </row>
    <row r="9" spans="1:33" x14ac:dyDescent="0.35">
      <c r="A9" s="54" t="s">
        <v>51</v>
      </c>
      <c r="B9" s="53">
        <v>38</v>
      </c>
      <c r="C9" s="53" t="s">
        <v>70</v>
      </c>
      <c r="D9" s="78"/>
      <c r="E9" s="66">
        <v>84.233750000000001</v>
      </c>
      <c r="F9" s="61" t="s">
        <v>17</v>
      </c>
      <c r="G9" s="61" t="s">
        <v>17</v>
      </c>
      <c r="H9" s="61" t="s">
        <v>17</v>
      </c>
      <c r="I9" s="61" t="s">
        <v>17</v>
      </c>
      <c r="J9" s="61">
        <v>0.17180100000000001</v>
      </c>
      <c r="K9" s="61">
        <v>0.13981299999999999</v>
      </c>
      <c r="L9" s="62">
        <v>8.7965630000000008</v>
      </c>
      <c r="M9" s="61" t="s">
        <v>17</v>
      </c>
      <c r="N9" s="61" t="s">
        <v>17</v>
      </c>
      <c r="O9" s="61" t="s">
        <v>17</v>
      </c>
      <c r="P9" s="61" t="s">
        <v>17</v>
      </c>
      <c r="Q9" s="61" t="s">
        <v>17</v>
      </c>
      <c r="R9" s="67">
        <v>7.4806999999999998E-2</v>
      </c>
      <c r="S9" s="79" t="s">
        <v>17</v>
      </c>
      <c r="T9" s="64">
        <v>-2.3300603990000002E-2</v>
      </c>
      <c r="U9" s="62">
        <v>3.6254000000000002E-2</v>
      </c>
      <c r="V9" s="61">
        <v>9.9810999999999997E-2</v>
      </c>
      <c r="W9" s="61" t="s">
        <v>17</v>
      </c>
      <c r="X9" s="61" t="s">
        <v>17</v>
      </c>
      <c r="Y9" s="61">
        <v>1.128792</v>
      </c>
      <c r="Z9" s="61" t="s">
        <v>17</v>
      </c>
      <c r="AA9" s="61" t="s">
        <v>17</v>
      </c>
      <c r="AB9" s="61" t="s">
        <v>17</v>
      </c>
      <c r="AC9" s="61" t="s">
        <v>17</v>
      </c>
      <c r="AD9" s="61" t="s">
        <v>17</v>
      </c>
      <c r="AE9" s="61" t="s">
        <v>17</v>
      </c>
      <c r="AF9" s="61" t="s">
        <v>17</v>
      </c>
    </row>
    <row r="10" spans="1:33" x14ac:dyDescent="0.35">
      <c r="A10" s="54" t="s">
        <v>52</v>
      </c>
      <c r="B10" s="53">
        <v>38</v>
      </c>
      <c r="C10" s="53" t="s">
        <v>71</v>
      </c>
      <c r="D10" s="51" t="s">
        <v>72</v>
      </c>
      <c r="E10" s="62">
        <v>10.502599999999999</v>
      </c>
      <c r="F10" s="61" t="s">
        <v>17</v>
      </c>
      <c r="G10" s="61" t="s">
        <v>17</v>
      </c>
      <c r="H10" s="61" t="s">
        <v>17</v>
      </c>
      <c r="I10" s="61" t="s">
        <v>17</v>
      </c>
      <c r="J10" s="61">
        <v>0.17149200000000001</v>
      </c>
      <c r="K10" s="61" t="s">
        <v>17</v>
      </c>
      <c r="L10" s="61" t="s">
        <v>17</v>
      </c>
      <c r="M10" s="61" t="s">
        <v>17</v>
      </c>
      <c r="N10" s="61" t="s">
        <v>17</v>
      </c>
      <c r="O10" s="61" t="s">
        <v>17</v>
      </c>
      <c r="P10" s="61" t="s">
        <v>17</v>
      </c>
      <c r="Q10" s="61" t="s">
        <v>17</v>
      </c>
      <c r="R10" s="67">
        <v>7.4806999999999998E-2</v>
      </c>
      <c r="S10" s="79" t="s">
        <v>17</v>
      </c>
      <c r="T10" s="64">
        <v>-2.3300603990000002E-2</v>
      </c>
      <c r="U10" s="62">
        <v>3.6254000000000002E-2</v>
      </c>
      <c r="V10" s="61">
        <v>9.9810999999999997E-2</v>
      </c>
      <c r="W10" s="62" t="s">
        <v>17</v>
      </c>
      <c r="X10" s="61">
        <v>0.50255000000000005</v>
      </c>
      <c r="Y10" s="61" t="s">
        <v>17</v>
      </c>
      <c r="Z10" s="61" t="s">
        <v>17</v>
      </c>
      <c r="AA10" s="61" t="s">
        <v>17</v>
      </c>
      <c r="AB10" s="61" t="s">
        <v>17</v>
      </c>
      <c r="AC10" s="61" t="s">
        <v>17</v>
      </c>
      <c r="AD10" s="61" t="s">
        <v>17</v>
      </c>
      <c r="AE10" s="61" t="s">
        <v>17</v>
      </c>
      <c r="AF10" s="61" t="s">
        <v>17</v>
      </c>
    </row>
    <row r="11" spans="1:33" x14ac:dyDescent="0.35">
      <c r="A11" s="54" t="s">
        <v>53</v>
      </c>
      <c r="B11" s="53">
        <v>43</v>
      </c>
      <c r="C11" s="54"/>
      <c r="D11" s="51" t="s">
        <v>73</v>
      </c>
      <c r="E11" s="62">
        <v>799.6875</v>
      </c>
      <c r="F11" s="61" t="s">
        <v>17</v>
      </c>
      <c r="G11" s="61" t="s">
        <v>17</v>
      </c>
      <c r="H11" s="61" t="s">
        <v>17</v>
      </c>
      <c r="I11" s="61" t="s">
        <v>17</v>
      </c>
      <c r="J11" s="61" t="s">
        <v>17</v>
      </c>
      <c r="K11" s="61" t="s">
        <v>17</v>
      </c>
      <c r="L11" s="62">
        <v>27.806535</v>
      </c>
      <c r="M11" s="61" t="s">
        <v>17</v>
      </c>
      <c r="N11" s="61" t="s">
        <v>17</v>
      </c>
      <c r="O11" s="61" t="s">
        <v>17</v>
      </c>
      <c r="P11" s="67">
        <v>7.4806999999999998E-2</v>
      </c>
      <c r="Q11" s="63">
        <v>2.2790000000000002E-3</v>
      </c>
      <c r="R11" s="68" t="s">
        <v>17</v>
      </c>
      <c r="S11" s="79" t="s">
        <v>17</v>
      </c>
      <c r="T11" s="64">
        <v>-2.3300603990000002E-2</v>
      </c>
      <c r="U11" s="62">
        <v>3.6254000000000002E-2</v>
      </c>
      <c r="V11" s="61">
        <v>9.9810999999999997E-2</v>
      </c>
      <c r="W11" s="61" t="s">
        <v>17</v>
      </c>
      <c r="X11" s="61" t="s">
        <v>17</v>
      </c>
      <c r="Y11" s="61">
        <v>1.0762180000000001</v>
      </c>
      <c r="Z11" s="61">
        <v>16.541729995000001</v>
      </c>
      <c r="AA11" s="61" t="s">
        <v>17</v>
      </c>
      <c r="AB11" s="61" t="s">
        <v>17</v>
      </c>
      <c r="AC11" s="61" t="s">
        <v>17</v>
      </c>
      <c r="AD11" s="61" t="s">
        <v>17</v>
      </c>
      <c r="AE11" s="61" t="s">
        <v>17</v>
      </c>
      <c r="AF11" s="61" t="s">
        <v>17</v>
      </c>
    </row>
    <row r="12" spans="1:33" x14ac:dyDescent="0.35">
      <c r="A12" s="54" t="s">
        <v>54</v>
      </c>
      <c r="B12" s="53"/>
      <c r="C12" s="54"/>
      <c r="D12" s="78"/>
      <c r="E12" s="61" t="s">
        <v>17</v>
      </c>
      <c r="F12" s="61" t="s">
        <v>17</v>
      </c>
      <c r="G12" s="61" t="s">
        <v>17</v>
      </c>
      <c r="H12" s="61" t="s">
        <v>17</v>
      </c>
      <c r="I12" s="61" t="s">
        <v>17</v>
      </c>
      <c r="J12" s="61" t="s">
        <v>17</v>
      </c>
      <c r="K12" s="61" t="s">
        <v>17</v>
      </c>
      <c r="L12" s="61" t="s">
        <v>17</v>
      </c>
      <c r="M12" s="61" t="s">
        <v>17</v>
      </c>
      <c r="N12" s="60">
        <v>0.17369999999999999</v>
      </c>
      <c r="O12" s="61" t="s">
        <v>17</v>
      </c>
      <c r="P12" s="67">
        <v>7.4806999999999998E-2</v>
      </c>
      <c r="Q12" s="63">
        <v>2.2790000000000002E-3</v>
      </c>
      <c r="R12" s="68" t="s">
        <v>17</v>
      </c>
      <c r="S12" s="79" t="s">
        <v>17</v>
      </c>
      <c r="T12" s="64">
        <v>-2.3300603990000002E-2</v>
      </c>
      <c r="U12" s="62">
        <v>3.6254000000000002E-2</v>
      </c>
      <c r="V12" s="61">
        <v>9.9810999999999997E-2</v>
      </c>
      <c r="W12" s="61" t="s">
        <v>17</v>
      </c>
      <c r="X12" s="61" t="s">
        <v>17</v>
      </c>
      <c r="Y12" s="61">
        <v>1.1026170000000002</v>
      </c>
      <c r="Z12" s="61">
        <v>8.2358279999999997</v>
      </c>
      <c r="AA12" s="61" t="s">
        <v>17</v>
      </c>
      <c r="AB12" s="61" t="s">
        <v>17</v>
      </c>
      <c r="AC12" s="61" t="s">
        <v>17</v>
      </c>
      <c r="AD12" s="61" t="s">
        <v>17</v>
      </c>
      <c r="AE12" s="61" t="s">
        <v>17</v>
      </c>
      <c r="AF12" s="61" t="s">
        <v>17</v>
      </c>
    </row>
    <row r="13" spans="1:33" x14ac:dyDescent="0.35">
      <c r="A13" s="54" t="s">
        <v>55</v>
      </c>
      <c r="B13" s="53"/>
      <c r="C13" s="54" t="s">
        <v>17</v>
      </c>
      <c r="D13" s="51" t="s">
        <v>74</v>
      </c>
      <c r="E13" s="61" t="s">
        <v>17</v>
      </c>
      <c r="F13" s="61" t="s">
        <v>17</v>
      </c>
      <c r="G13" s="61" t="s">
        <v>17</v>
      </c>
      <c r="H13" s="61" t="s">
        <v>17</v>
      </c>
      <c r="I13" s="61" t="s">
        <v>17</v>
      </c>
      <c r="J13" s="61" t="s">
        <v>17</v>
      </c>
      <c r="K13" s="61" t="s">
        <v>17</v>
      </c>
      <c r="L13" s="60">
        <v>3.0891000000000002</v>
      </c>
      <c r="M13" s="61" t="s">
        <v>17</v>
      </c>
      <c r="N13" s="60">
        <v>0.17369999999999999</v>
      </c>
      <c r="O13" s="61" t="s">
        <v>17</v>
      </c>
      <c r="P13" s="68" t="s">
        <v>17</v>
      </c>
      <c r="Q13" s="68" t="s">
        <v>17</v>
      </c>
      <c r="R13" s="68" t="s">
        <v>17</v>
      </c>
      <c r="S13" s="61" t="s">
        <v>17</v>
      </c>
      <c r="T13" s="64" t="s">
        <v>17</v>
      </c>
      <c r="U13" s="62">
        <v>3.6254000000000002E-2</v>
      </c>
      <c r="V13" s="61">
        <v>9.9810999999999997E-2</v>
      </c>
      <c r="W13" s="61" t="s">
        <v>17</v>
      </c>
      <c r="X13" s="61" t="s">
        <v>17</v>
      </c>
      <c r="Y13" s="61">
        <v>0.96861299999999995</v>
      </c>
      <c r="Z13" s="61">
        <v>8.2358279999999997</v>
      </c>
      <c r="AA13" s="61" t="s">
        <v>17</v>
      </c>
      <c r="AB13" s="61" t="s">
        <v>17</v>
      </c>
      <c r="AC13" s="61" t="s">
        <v>17</v>
      </c>
      <c r="AD13" s="61" t="s">
        <v>17</v>
      </c>
      <c r="AE13" s="61" t="s">
        <v>17</v>
      </c>
      <c r="AF13" s="61" t="s">
        <v>17</v>
      </c>
    </row>
    <row r="14" spans="1:33" x14ac:dyDescent="0.35">
      <c r="A14" s="54" t="s">
        <v>56</v>
      </c>
      <c r="B14" s="53">
        <v>10</v>
      </c>
      <c r="C14" s="53" t="s">
        <v>75</v>
      </c>
      <c r="D14" s="78"/>
      <c r="E14" s="62">
        <v>37.052188000000001</v>
      </c>
      <c r="F14" s="61" t="s">
        <v>17</v>
      </c>
      <c r="G14" s="61" t="s">
        <v>17</v>
      </c>
      <c r="H14" s="61" t="s">
        <v>17</v>
      </c>
      <c r="I14" s="61" t="s">
        <v>17</v>
      </c>
      <c r="J14" s="61">
        <v>0.72850499999999996</v>
      </c>
      <c r="K14" s="61" t="s">
        <v>17</v>
      </c>
      <c r="L14" s="61" t="s">
        <v>17</v>
      </c>
      <c r="M14" s="61" t="s">
        <v>17</v>
      </c>
      <c r="N14" s="61" t="s">
        <v>17</v>
      </c>
      <c r="O14" s="60">
        <v>2.5335999999999997E-2</v>
      </c>
      <c r="P14" s="68" t="s">
        <v>17</v>
      </c>
      <c r="Q14" s="68" t="s">
        <v>17</v>
      </c>
      <c r="R14" s="67">
        <v>7.4806999999999998E-2</v>
      </c>
      <c r="S14" s="79" t="s">
        <v>17</v>
      </c>
      <c r="T14" s="64">
        <v>-2.3300603990000002E-2</v>
      </c>
      <c r="U14" s="62">
        <v>3.6254000000000002E-2</v>
      </c>
      <c r="V14" s="62">
        <v>9.9810999999999997E-2</v>
      </c>
      <c r="W14" s="62">
        <v>-5.4999999999999995E-5</v>
      </c>
      <c r="X14" s="61">
        <v>0.50255000000000005</v>
      </c>
      <c r="Y14" s="61">
        <v>1.128792</v>
      </c>
      <c r="Z14" s="61" t="s">
        <v>17</v>
      </c>
      <c r="AA14" s="61" t="s">
        <v>17</v>
      </c>
      <c r="AB14" s="61" t="s">
        <v>17</v>
      </c>
      <c r="AC14" s="61" t="s">
        <v>17</v>
      </c>
      <c r="AD14" s="61" t="s">
        <v>17</v>
      </c>
      <c r="AE14" s="61" t="s">
        <v>17</v>
      </c>
      <c r="AF14" s="61" t="s">
        <v>17</v>
      </c>
    </row>
    <row r="15" spans="1:33" x14ac:dyDescent="0.35">
      <c r="A15" s="54" t="s">
        <v>57</v>
      </c>
      <c r="B15" s="53">
        <v>14</v>
      </c>
      <c r="C15" s="53" t="s">
        <v>76</v>
      </c>
      <c r="D15" s="51" t="s">
        <v>77</v>
      </c>
      <c r="E15" s="60">
        <v>239.90629999999999</v>
      </c>
      <c r="F15" s="61" t="s">
        <v>17</v>
      </c>
      <c r="G15" s="61" t="s">
        <v>17</v>
      </c>
      <c r="H15" s="61" t="s">
        <v>17</v>
      </c>
      <c r="I15" s="61" t="s">
        <v>17</v>
      </c>
      <c r="J15" s="65">
        <v>0.36288799999999999</v>
      </c>
      <c r="K15" s="61" t="s">
        <v>17</v>
      </c>
      <c r="L15" s="62">
        <v>13.061563</v>
      </c>
      <c r="M15" s="61" t="s">
        <v>17</v>
      </c>
      <c r="N15" s="61" t="s">
        <v>17</v>
      </c>
      <c r="O15" s="62">
        <v>1.5952999999999998E-2</v>
      </c>
      <c r="P15" s="68" t="s">
        <v>17</v>
      </c>
      <c r="Q15" s="68" t="s">
        <v>17</v>
      </c>
      <c r="R15" s="67">
        <v>7.4806999999999998E-2</v>
      </c>
      <c r="S15" s="79" t="s">
        <v>17</v>
      </c>
      <c r="T15" s="64">
        <v>-2.3300603990000002E-2</v>
      </c>
      <c r="U15" s="62">
        <v>3.6254000000000002E-2</v>
      </c>
      <c r="V15" s="62">
        <v>9.9810999999999997E-2</v>
      </c>
      <c r="W15" s="61">
        <v>-5.4999999999999995E-5</v>
      </c>
      <c r="X15" s="61" t="s">
        <v>17</v>
      </c>
      <c r="Y15" s="61">
        <v>1.128792</v>
      </c>
      <c r="Z15" s="61" t="s">
        <v>17</v>
      </c>
      <c r="AA15" s="61" t="s">
        <v>17</v>
      </c>
      <c r="AB15" s="61" t="s">
        <v>17</v>
      </c>
      <c r="AC15" s="61" t="s">
        <v>17</v>
      </c>
      <c r="AD15" s="61" t="s">
        <v>17</v>
      </c>
      <c r="AE15" s="61" t="s">
        <v>17</v>
      </c>
      <c r="AF15" s="61" t="s">
        <v>17</v>
      </c>
    </row>
    <row r="16" spans="1:33" x14ac:dyDescent="0.35">
      <c r="A16" s="54" t="s">
        <v>58</v>
      </c>
      <c r="B16" s="53"/>
      <c r="C16" s="54"/>
      <c r="D16" s="78"/>
      <c r="E16" s="61" t="s">
        <v>17</v>
      </c>
      <c r="F16" s="61" t="s">
        <v>17</v>
      </c>
      <c r="G16" s="61" t="s">
        <v>17</v>
      </c>
      <c r="H16" s="61" t="s">
        <v>17</v>
      </c>
      <c r="I16" s="61" t="s">
        <v>17</v>
      </c>
      <c r="J16" s="61" t="s">
        <v>17</v>
      </c>
      <c r="K16" s="61" t="s">
        <v>17</v>
      </c>
      <c r="L16" s="61" t="s">
        <v>17</v>
      </c>
      <c r="M16" s="61" t="s">
        <v>17</v>
      </c>
      <c r="N16" s="61" t="s">
        <v>17</v>
      </c>
      <c r="O16" s="61" t="s">
        <v>17</v>
      </c>
      <c r="P16" s="68" t="s">
        <v>17</v>
      </c>
      <c r="Q16" s="68" t="s">
        <v>17</v>
      </c>
      <c r="R16" s="68" t="s">
        <v>17</v>
      </c>
      <c r="S16" s="61" t="s">
        <v>17</v>
      </c>
      <c r="T16" s="64" t="s">
        <v>17</v>
      </c>
      <c r="U16" s="62">
        <v>3.6254000000000002E-2</v>
      </c>
      <c r="V16" s="61">
        <v>6.6911999999999999E-2</v>
      </c>
      <c r="W16" s="61" t="s">
        <v>17</v>
      </c>
      <c r="X16" s="61" t="s">
        <v>17</v>
      </c>
      <c r="Y16" s="61" t="s">
        <v>17</v>
      </c>
      <c r="Z16" s="62" t="s">
        <v>17</v>
      </c>
      <c r="AA16" s="62">
        <v>3.8376440000000001</v>
      </c>
      <c r="AB16" s="61">
        <v>1.3289880000000001</v>
      </c>
      <c r="AC16" s="61" t="s">
        <v>17</v>
      </c>
      <c r="AD16" s="61" t="s">
        <v>17</v>
      </c>
      <c r="AE16" s="61" t="s">
        <v>17</v>
      </c>
      <c r="AF16" s="61" t="s">
        <v>17</v>
      </c>
    </row>
    <row r="17" spans="1:32" x14ac:dyDescent="0.35">
      <c r="A17" s="54" t="s">
        <v>29</v>
      </c>
      <c r="B17" s="53">
        <v>55</v>
      </c>
      <c r="C17" s="54"/>
      <c r="D17" s="78"/>
      <c r="E17" s="60">
        <v>106.625</v>
      </c>
      <c r="F17" s="61" t="s">
        <v>17</v>
      </c>
      <c r="G17" s="61" t="s">
        <v>17</v>
      </c>
      <c r="H17" s="61" t="s">
        <v>17</v>
      </c>
      <c r="I17" s="61" t="s">
        <v>17</v>
      </c>
      <c r="J17" s="61" t="s">
        <v>17</v>
      </c>
      <c r="K17" s="61" t="s">
        <v>17</v>
      </c>
      <c r="L17" s="61" t="s">
        <v>17</v>
      </c>
      <c r="M17" s="61" t="s">
        <v>17</v>
      </c>
      <c r="N17" s="61" t="s">
        <v>17</v>
      </c>
      <c r="O17" s="61" t="s">
        <v>17</v>
      </c>
      <c r="P17" s="68" t="s">
        <v>17</v>
      </c>
      <c r="Q17" s="68" t="s">
        <v>17</v>
      </c>
      <c r="R17" s="68" t="s">
        <v>17</v>
      </c>
      <c r="S17" s="61" t="s">
        <v>17</v>
      </c>
      <c r="T17" s="64" t="s">
        <v>17</v>
      </c>
      <c r="U17" s="62">
        <v>3.6254000000000002E-2</v>
      </c>
      <c r="V17" s="61">
        <v>9.9810999999999997E-2</v>
      </c>
      <c r="W17" s="61" t="s">
        <v>17</v>
      </c>
      <c r="X17" s="61" t="s">
        <v>17</v>
      </c>
      <c r="Y17" s="61" t="s">
        <v>17</v>
      </c>
      <c r="Z17" s="61" t="s">
        <v>17</v>
      </c>
      <c r="AA17" s="61" t="s">
        <v>17</v>
      </c>
      <c r="AB17" s="65" t="s">
        <v>17</v>
      </c>
      <c r="AC17" s="65">
        <v>3.0300000000000001E-2</v>
      </c>
      <c r="AD17" s="65">
        <v>9.9400000000000002E-2</v>
      </c>
      <c r="AE17" s="61">
        <v>0.1633</v>
      </c>
      <c r="AF17" s="61" t="s">
        <v>17</v>
      </c>
    </row>
    <row r="18" spans="1:32" x14ac:dyDescent="0.35">
      <c r="A18" s="54" t="s">
        <v>59</v>
      </c>
      <c r="B18" s="53">
        <v>25</v>
      </c>
      <c r="C18" s="53" t="s">
        <v>78</v>
      </c>
      <c r="D18" s="51" t="s">
        <v>79</v>
      </c>
      <c r="E18" s="62">
        <v>1119.5625</v>
      </c>
      <c r="F18" s="61" t="s">
        <v>17</v>
      </c>
      <c r="G18" s="61" t="s">
        <v>17</v>
      </c>
      <c r="H18" s="61" t="s">
        <v>17</v>
      </c>
      <c r="I18" s="61" t="s">
        <v>17</v>
      </c>
      <c r="J18" s="61">
        <v>6.4466999999999997E-2</v>
      </c>
      <c r="K18" s="61" t="s">
        <v>17</v>
      </c>
      <c r="L18" s="62">
        <v>19.992187999999999</v>
      </c>
      <c r="M18" s="61" t="s">
        <v>17</v>
      </c>
      <c r="N18" s="61" t="s">
        <v>17</v>
      </c>
      <c r="O18" s="61" t="s">
        <v>17</v>
      </c>
      <c r="P18" s="67">
        <v>7.4806999999999998E-2</v>
      </c>
      <c r="Q18" s="63">
        <v>2.2790000000000002E-3</v>
      </c>
      <c r="R18" s="68" t="s">
        <v>17</v>
      </c>
      <c r="S18" s="79" t="s">
        <v>17</v>
      </c>
      <c r="T18" s="64">
        <v>-2.3300603990000002E-2</v>
      </c>
      <c r="U18" s="62">
        <v>3.6254000000000002E-2</v>
      </c>
      <c r="V18" s="61">
        <v>9.9810999999999997E-2</v>
      </c>
      <c r="W18" s="61" t="s">
        <v>17</v>
      </c>
      <c r="X18" s="61" t="s">
        <v>17</v>
      </c>
      <c r="Y18" s="62">
        <v>1.076441</v>
      </c>
      <c r="Z18" s="61">
        <v>16.471654978749999</v>
      </c>
      <c r="AA18" s="61" t="s">
        <v>17</v>
      </c>
      <c r="AB18" s="61" t="s">
        <v>17</v>
      </c>
      <c r="AC18" s="61" t="s">
        <v>17</v>
      </c>
      <c r="AD18" s="61" t="s">
        <v>17</v>
      </c>
      <c r="AE18" s="61" t="s">
        <v>17</v>
      </c>
      <c r="AF18" s="61" t="s">
        <v>17</v>
      </c>
    </row>
    <row r="19" spans="1:32" x14ac:dyDescent="0.35">
      <c r="A19" s="54" t="s">
        <v>60</v>
      </c>
      <c r="B19" s="53">
        <v>26</v>
      </c>
      <c r="C19" s="53" t="s">
        <v>80</v>
      </c>
      <c r="D19" s="78"/>
      <c r="E19" s="60">
        <v>106.625</v>
      </c>
      <c r="F19" s="61" t="s">
        <v>17</v>
      </c>
      <c r="G19" s="61" t="s">
        <v>17</v>
      </c>
      <c r="H19" s="61" t="s">
        <v>17</v>
      </c>
      <c r="I19" s="61" t="s">
        <v>17</v>
      </c>
      <c r="J19" s="61">
        <v>0.14125699999999999</v>
      </c>
      <c r="K19" s="61" t="s">
        <v>17</v>
      </c>
      <c r="L19" s="61" t="s">
        <v>17</v>
      </c>
      <c r="M19" s="61" t="s">
        <v>17</v>
      </c>
      <c r="N19" s="61" t="s">
        <v>17</v>
      </c>
      <c r="O19" s="61" t="s">
        <v>17</v>
      </c>
      <c r="P19" s="67">
        <v>7.4806999999999998E-2</v>
      </c>
      <c r="Q19" s="63">
        <v>2.2790000000000002E-3</v>
      </c>
      <c r="R19" s="68" t="s">
        <v>17</v>
      </c>
      <c r="S19" s="79" t="s">
        <v>17</v>
      </c>
      <c r="T19" s="64">
        <v>-2.3300603990000002E-2</v>
      </c>
      <c r="U19" s="62">
        <v>3.6254000000000002E-2</v>
      </c>
      <c r="V19" s="61">
        <v>9.9810999999999997E-2</v>
      </c>
      <c r="W19" s="61" t="s">
        <v>17</v>
      </c>
      <c r="X19" s="61" t="s">
        <v>17</v>
      </c>
      <c r="Y19" s="61" t="s">
        <v>17</v>
      </c>
      <c r="Z19" s="61" t="s">
        <v>17</v>
      </c>
      <c r="AA19" s="61" t="s">
        <v>17</v>
      </c>
      <c r="AB19" s="61" t="s">
        <v>17</v>
      </c>
      <c r="AC19" s="61" t="s">
        <v>17</v>
      </c>
      <c r="AD19" s="61" t="s">
        <v>17</v>
      </c>
      <c r="AE19" s="61" t="s">
        <v>17</v>
      </c>
      <c r="AF19" s="61" t="s">
        <v>17</v>
      </c>
    </row>
    <row r="20" spans="1:32" x14ac:dyDescent="0.35">
      <c r="A20" s="54" t="s">
        <v>61</v>
      </c>
      <c r="B20" s="53"/>
      <c r="C20" s="56" t="s">
        <v>81</v>
      </c>
      <c r="D20" s="78"/>
      <c r="E20" s="61" t="s">
        <v>17</v>
      </c>
      <c r="F20" s="61" t="s">
        <v>17</v>
      </c>
      <c r="G20" s="61" t="s">
        <v>17</v>
      </c>
      <c r="H20" s="61" t="s">
        <v>17</v>
      </c>
      <c r="I20" s="61" t="s">
        <v>17</v>
      </c>
      <c r="J20" s="61">
        <v>0.24201400000000001</v>
      </c>
      <c r="K20" s="61" t="s">
        <v>17</v>
      </c>
      <c r="L20" s="61" t="s">
        <v>17</v>
      </c>
      <c r="M20" s="65">
        <v>0.614958</v>
      </c>
      <c r="N20" s="61" t="s">
        <v>17</v>
      </c>
      <c r="O20" s="61" t="s">
        <v>17</v>
      </c>
      <c r="P20" s="67">
        <v>7.4806999999999998E-2</v>
      </c>
      <c r="Q20" s="63">
        <v>2.2790000000000002E-3</v>
      </c>
      <c r="R20" s="67">
        <v>7.4806999999999998E-2</v>
      </c>
      <c r="S20" s="79" t="s">
        <v>17</v>
      </c>
      <c r="T20" s="64">
        <v>-2.3300603990000002E-2</v>
      </c>
      <c r="U20" s="62">
        <v>3.6254000000000002E-2</v>
      </c>
      <c r="V20" s="61">
        <v>9.9810999999999997E-2</v>
      </c>
      <c r="W20" s="61" t="s">
        <v>17</v>
      </c>
      <c r="X20" s="61" t="s">
        <v>17</v>
      </c>
      <c r="Y20" s="61">
        <v>1.128792</v>
      </c>
      <c r="Z20" s="61" t="s">
        <v>17</v>
      </c>
      <c r="AA20" s="61" t="s">
        <v>17</v>
      </c>
      <c r="AB20" s="61" t="s">
        <v>17</v>
      </c>
      <c r="AC20" s="61" t="s">
        <v>17</v>
      </c>
      <c r="AD20" s="61" t="s">
        <v>17</v>
      </c>
      <c r="AE20" s="61" t="s">
        <v>17</v>
      </c>
      <c r="AF20" s="61" t="s">
        <v>17</v>
      </c>
    </row>
    <row r="21" spans="1:32" x14ac:dyDescent="0.35">
      <c r="A21" s="54" t="s">
        <v>62</v>
      </c>
      <c r="B21" s="53">
        <v>61</v>
      </c>
      <c r="C21" s="56" t="s">
        <v>82</v>
      </c>
      <c r="D21" s="78"/>
      <c r="E21" s="61" t="s">
        <v>17</v>
      </c>
      <c r="F21" s="61">
        <v>39.984400000000001</v>
      </c>
      <c r="G21" s="61">
        <v>79.968800000000002</v>
      </c>
      <c r="H21" s="61">
        <v>234.57499999999999</v>
      </c>
      <c r="I21" s="61">
        <v>986.28125</v>
      </c>
      <c r="J21" s="61">
        <v>0.24201400000000001</v>
      </c>
      <c r="K21" s="61" t="s">
        <v>17</v>
      </c>
      <c r="L21" s="61" t="s">
        <v>17</v>
      </c>
      <c r="M21" s="61" t="s">
        <v>17</v>
      </c>
      <c r="N21" s="61" t="s">
        <v>17</v>
      </c>
      <c r="O21" s="61" t="s">
        <v>17</v>
      </c>
      <c r="P21" s="67">
        <v>7.4806999999999998E-2</v>
      </c>
      <c r="Q21" s="63">
        <v>2.2790000000000002E-3</v>
      </c>
      <c r="R21" s="67">
        <v>7.4806999999999998E-2</v>
      </c>
      <c r="S21" s="79" t="s">
        <v>17</v>
      </c>
      <c r="T21" s="64">
        <v>-2.3300603990000002E-2</v>
      </c>
      <c r="U21" s="62">
        <v>3.6254000000000002E-2</v>
      </c>
      <c r="V21" s="61">
        <v>9.9810999999999997E-2</v>
      </c>
      <c r="W21" s="61" t="s">
        <v>17</v>
      </c>
      <c r="X21" s="61" t="s">
        <v>17</v>
      </c>
      <c r="Y21" s="61">
        <v>1.128792</v>
      </c>
      <c r="Z21" s="61" t="s">
        <v>17</v>
      </c>
      <c r="AA21" s="61" t="s">
        <v>17</v>
      </c>
      <c r="AB21" s="61" t="s">
        <v>17</v>
      </c>
      <c r="AC21" s="61" t="s">
        <v>17</v>
      </c>
      <c r="AD21" s="61" t="s">
        <v>17</v>
      </c>
      <c r="AE21" s="61" t="s">
        <v>17</v>
      </c>
      <c r="AF21" s="61" t="s">
        <v>17</v>
      </c>
    </row>
    <row r="22" spans="1:32" x14ac:dyDescent="0.35">
      <c r="A22" s="54" t="s">
        <v>106</v>
      </c>
      <c r="B22" s="53">
        <v>6</v>
      </c>
      <c r="C22" s="56" t="s">
        <v>120</v>
      </c>
      <c r="D22" s="51" t="s">
        <v>17</v>
      </c>
      <c r="E22" s="62">
        <v>10.502563</v>
      </c>
      <c r="F22" s="61" t="s">
        <v>17</v>
      </c>
      <c r="G22" s="61" t="s">
        <v>17</v>
      </c>
      <c r="H22" s="61" t="s">
        <v>17</v>
      </c>
      <c r="I22" s="61" t="s">
        <v>17</v>
      </c>
      <c r="J22" s="61">
        <v>0.88913600000000004</v>
      </c>
      <c r="K22" s="61" t="s">
        <v>17</v>
      </c>
      <c r="L22" s="61" t="s">
        <v>17</v>
      </c>
      <c r="M22" s="61" t="s">
        <v>17</v>
      </c>
      <c r="N22" s="61" t="s">
        <v>17</v>
      </c>
      <c r="O22" s="62">
        <v>9.7149999999999997E-3</v>
      </c>
      <c r="P22" s="68" t="s">
        <v>17</v>
      </c>
      <c r="Q22" s="68" t="s">
        <v>17</v>
      </c>
      <c r="R22" s="65">
        <v>7.4806999999999998E-2</v>
      </c>
      <c r="S22" s="79" t="s">
        <v>17</v>
      </c>
      <c r="T22" s="64">
        <v>-2.3300603990000002E-2</v>
      </c>
      <c r="U22" s="62">
        <v>3.6254000000000002E-2</v>
      </c>
      <c r="V22" s="62">
        <v>9.9810999999999997E-2</v>
      </c>
      <c r="W22" s="62">
        <v>-5.4999999999999995E-5</v>
      </c>
      <c r="X22" s="61">
        <v>0.50255000000000005</v>
      </c>
      <c r="Y22" s="61" t="s">
        <v>17</v>
      </c>
      <c r="Z22" s="61" t="s">
        <v>17</v>
      </c>
      <c r="AA22" s="61" t="s">
        <v>17</v>
      </c>
      <c r="AB22" s="61" t="s">
        <v>17</v>
      </c>
      <c r="AC22" s="61" t="s">
        <v>17</v>
      </c>
      <c r="AD22" s="61" t="s">
        <v>17</v>
      </c>
      <c r="AE22" s="61" t="s">
        <v>17</v>
      </c>
      <c r="AF22" s="61" t="s">
        <v>17</v>
      </c>
    </row>
    <row r="23" spans="1:32" x14ac:dyDescent="0.35">
      <c r="A23" s="54" t="s">
        <v>63</v>
      </c>
      <c r="B23" s="53">
        <v>6</v>
      </c>
      <c r="C23" s="56" t="s">
        <v>109</v>
      </c>
      <c r="D23" s="76"/>
      <c r="E23" s="62">
        <v>10.502563</v>
      </c>
      <c r="F23" s="61" t="s">
        <v>17</v>
      </c>
      <c r="G23" s="61" t="s">
        <v>17</v>
      </c>
      <c r="H23" s="61" t="s">
        <v>17</v>
      </c>
      <c r="I23" s="61" t="s">
        <v>17</v>
      </c>
      <c r="J23" s="61">
        <v>0.88913600000000004</v>
      </c>
      <c r="K23" s="61" t="s">
        <v>17</v>
      </c>
      <c r="L23" s="61" t="s">
        <v>17</v>
      </c>
      <c r="M23" s="61" t="s">
        <v>17</v>
      </c>
      <c r="N23" s="61" t="s">
        <v>17</v>
      </c>
      <c r="O23" s="62">
        <v>-6.6759999999999996E-3</v>
      </c>
      <c r="P23" s="68" t="s">
        <v>17</v>
      </c>
      <c r="Q23" s="68" t="s">
        <v>17</v>
      </c>
      <c r="R23" s="65">
        <v>7.4806999999999998E-2</v>
      </c>
      <c r="S23" s="79" t="s">
        <v>17</v>
      </c>
      <c r="T23" s="64">
        <v>-2.3300603990000002E-2</v>
      </c>
      <c r="U23" s="62">
        <v>3.6254000000000002E-2</v>
      </c>
      <c r="V23" s="62">
        <v>9.9810999999999997E-2</v>
      </c>
      <c r="W23" s="62">
        <v>-5.4999999999999995E-5</v>
      </c>
      <c r="X23" s="61">
        <v>0.50255000000000005</v>
      </c>
      <c r="Y23" s="61" t="s">
        <v>17</v>
      </c>
      <c r="Z23" s="61" t="s">
        <v>17</v>
      </c>
      <c r="AA23" s="61" t="s">
        <v>17</v>
      </c>
      <c r="AB23" s="61" t="s">
        <v>17</v>
      </c>
      <c r="AC23" s="61" t="s">
        <v>17</v>
      </c>
      <c r="AD23" s="61" t="s">
        <v>17</v>
      </c>
      <c r="AE23" s="61" t="s">
        <v>17</v>
      </c>
      <c r="AF23" s="61" t="s">
        <v>17</v>
      </c>
    </row>
    <row r="24" spans="1:32" x14ac:dyDescent="0.35">
      <c r="A24" s="54" t="s">
        <v>64</v>
      </c>
      <c r="B24" s="53">
        <v>50</v>
      </c>
      <c r="C24" s="54"/>
      <c r="D24" s="54"/>
      <c r="E24" s="61" t="s">
        <v>17</v>
      </c>
      <c r="F24" s="61" t="s">
        <v>17</v>
      </c>
      <c r="G24" s="61" t="s">
        <v>17</v>
      </c>
      <c r="H24" s="61" t="s">
        <v>17</v>
      </c>
      <c r="I24" s="61" t="s">
        <v>17</v>
      </c>
      <c r="J24" s="61" t="s">
        <v>17</v>
      </c>
      <c r="K24" s="61" t="s">
        <v>17</v>
      </c>
      <c r="L24" s="61" t="s">
        <v>17</v>
      </c>
      <c r="M24" s="61" t="s">
        <v>17</v>
      </c>
      <c r="N24" s="61" t="s">
        <v>17</v>
      </c>
      <c r="O24" s="61" t="s">
        <v>17</v>
      </c>
      <c r="P24" s="61" t="s">
        <v>17</v>
      </c>
      <c r="Q24" s="61" t="s">
        <v>17</v>
      </c>
      <c r="R24" s="61" t="s">
        <v>17</v>
      </c>
      <c r="S24" s="61" t="s">
        <v>17</v>
      </c>
      <c r="T24" s="79" t="s">
        <v>17</v>
      </c>
      <c r="U24" s="61" t="s">
        <v>17</v>
      </c>
      <c r="V24" s="61" t="s">
        <v>17</v>
      </c>
      <c r="W24" s="61" t="s">
        <v>17</v>
      </c>
      <c r="X24" s="61" t="s">
        <v>17</v>
      </c>
      <c r="Y24" s="61" t="s">
        <v>17</v>
      </c>
      <c r="Z24" s="61" t="s">
        <v>17</v>
      </c>
      <c r="AA24" s="61" t="s">
        <v>17</v>
      </c>
      <c r="AB24" s="61" t="s">
        <v>17</v>
      </c>
      <c r="AC24" s="61" t="s">
        <v>17</v>
      </c>
      <c r="AD24" s="61" t="s">
        <v>17</v>
      </c>
      <c r="AE24" s="62" t="s">
        <v>17</v>
      </c>
      <c r="AF24" s="61">
        <v>19.360078000000001</v>
      </c>
    </row>
    <row r="25" spans="1:32" x14ac:dyDescent="0.35">
      <c r="A25" s="54" t="s">
        <v>65</v>
      </c>
      <c r="B25" s="53">
        <v>49</v>
      </c>
      <c r="C25" s="54"/>
      <c r="D25" s="54"/>
      <c r="E25" s="61" t="s">
        <v>17</v>
      </c>
      <c r="F25" s="61" t="s">
        <v>17</v>
      </c>
      <c r="G25" s="61" t="s">
        <v>17</v>
      </c>
      <c r="H25" s="61" t="s">
        <v>17</v>
      </c>
      <c r="I25" s="61" t="s">
        <v>17</v>
      </c>
      <c r="J25" s="61" t="s">
        <v>17</v>
      </c>
      <c r="K25" s="61" t="s">
        <v>17</v>
      </c>
      <c r="L25" s="61" t="s">
        <v>17</v>
      </c>
      <c r="M25" s="61" t="s">
        <v>17</v>
      </c>
      <c r="N25" s="61" t="s">
        <v>17</v>
      </c>
      <c r="O25" s="61" t="s">
        <v>17</v>
      </c>
      <c r="P25" s="61" t="s">
        <v>17</v>
      </c>
      <c r="Q25" s="61" t="s">
        <v>17</v>
      </c>
      <c r="R25" s="61" t="s">
        <v>17</v>
      </c>
      <c r="S25" s="61" t="s">
        <v>17</v>
      </c>
      <c r="T25" s="79" t="s">
        <v>17</v>
      </c>
      <c r="U25" s="61" t="s">
        <v>17</v>
      </c>
      <c r="V25" s="61" t="s">
        <v>17</v>
      </c>
      <c r="W25" s="61" t="s">
        <v>17</v>
      </c>
      <c r="X25" s="61" t="s">
        <v>17</v>
      </c>
      <c r="Y25" s="61" t="s">
        <v>17</v>
      </c>
      <c r="Z25" s="61" t="s">
        <v>17</v>
      </c>
      <c r="AA25" s="61" t="s">
        <v>17</v>
      </c>
      <c r="AB25" s="61" t="s">
        <v>17</v>
      </c>
      <c r="AC25" s="61" t="s">
        <v>17</v>
      </c>
      <c r="AD25" s="61" t="s">
        <v>17</v>
      </c>
      <c r="AE25" s="62" t="s">
        <v>17</v>
      </c>
      <c r="AF25" s="61">
        <v>16.023703000000001</v>
      </c>
    </row>
    <row r="26" spans="1:32" x14ac:dyDescent="0.35">
      <c r="A26" s="76" t="s">
        <v>27</v>
      </c>
      <c r="B26" t="s">
        <v>27</v>
      </c>
      <c r="E26" s="54"/>
      <c r="F26" s="53"/>
      <c r="G26" s="53"/>
      <c r="H26" s="53"/>
      <c r="I26" s="53"/>
      <c r="J26" s="53" t="s">
        <v>102</v>
      </c>
      <c r="K26" s="53" t="s">
        <v>70</v>
      </c>
      <c r="L26" s="54"/>
      <c r="M26" s="53" t="s">
        <v>102</v>
      </c>
      <c r="N26" s="69" t="s">
        <v>103</v>
      </c>
      <c r="O26" s="69">
        <v>102</v>
      </c>
      <c r="P26" s="69">
        <v>86</v>
      </c>
      <c r="Q26" s="69">
        <v>86</v>
      </c>
      <c r="R26" s="69">
        <v>92</v>
      </c>
      <c r="S26" s="69">
        <v>70</v>
      </c>
      <c r="T26" s="69">
        <v>85</v>
      </c>
      <c r="U26" s="69">
        <v>105</v>
      </c>
      <c r="V26" s="69" t="s">
        <v>104</v>
      </c>
      <c r="W26" s="69">
        <v>71</v>
      </c>
      <c r="X26" s="69">
        <v>65</v>
      </c>
      <c r="Y26" s="53">
        <v>65</v>
      </c>
      <c r="Z26" s="69" t="s">
        <v>79</v>
      </c>
      <c r="AA26" s="69"/>
      <c r="AB26" s="69"/>
      <c r="AC26" s="69">
        <v>55</v>
      </c>
      <c r="AD26" s="69">
        <v>55</v>
      </c>
      <c r="AE26" s="69">
        <v>55</v>
      </c>
      <c r="AF26" s="54"/>
    </row>
    <row r="27" spans="1:32" x14ac:dyDescent="0.35">
      <c r="E27" s="54"/>
      <c r="F27" s="54"/>
      <c r="G27" s="54"/>
      <c r="H27" s="54"/>
      <c r="I27" s="54"/>
      <c r="J27" s="54"/>
      <c r="K27" s="54"/>
      <c r="L27" s="54"/>
      <c r="M27" s="54"/>
      <c r="N27" s="69" t="s">
        <v>105</v>
      </c>
      <c r="O27" s="53"/>
      <c r="P27" s="53"/>
      <c r="Q27" s="53"/>
      <c r="R27" s="53"/>
      <c r="S27" s="53"/>
      <c r="T27" s="53"/>
      <c r="U27" s="53"/>
      <c r="V27" s="53"/>
      <c r="W27" s="53"/>
      <c r="X27" s="53"/>
      <c r="Y27" s="53"/>
      <c r="Z27" s="54" t="s">
        <v>73</v>
      </c>
      <c r="AA27" s="54"/>
      <c r="AB27" s="54"/>
      <c r="AC27" s="54"/>
      <c r="AD27" s="54"/>
      <c r="AE27" s="54"/>
      <c r="AF27" s="54"/>
    </row>
    <row r="28" spans="1:32" x14ac:dyDescent="0.35">
      <c r="Z28" s="111"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2" t="s">
        <v>17</v>
      </c>
      <c r="C31" s="51" t="s">
        <v>17</v>
      </c>
      <c r="D31" s="53"/>
      <c r="E31" s="53"/>
      <c r="F31" s="53"/>
      <c r="G31" s="53"/>
      <c r="H31" s="52"/>
    </row>
    <row r="32" spans="1:32" x14ac:dyDescent="0.35">
      <c r="A32" s="50" t="s">
        <v>23</v>
      </c>
      <c r="B32" s="73"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3"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3" t="s">
        <v>112</v>
      </c>
      <c r="C37" s="53">
        <v>110</v>
      </c>
      <c r="D37" s="53"/>
      <c r="E37" s="53"/>
      <c r="F37" s="53"/>
      <c r="G37" s="53"/>
      <c r="H37" s="52"/>
      <c r="K37" s="32"/>
    </row>
    <row r="38" spans="1:11" x14ac:dyDescent="0.35">
      <c r="A38" s="50" t="s">
        <v>19</v>
      </c>
      <c r="B38" s="73">
        <v>19</v>
      </c>
      <c r="C38" s="53">
        <v>121</v>
      </c>
      <c r="D38" s="53"/>
      <c r="E38" s="53"/>
      <c r="F38" s="53"/>
      <c r="G38" s="53"/>
      <c r="H38" s="52"/>
    </row>
    <row r="39" spans="1:11" x14ac:dyDescent="0.35">
      <c r="A39" s="50" t="s">
        <v>45</v>
      </c>
      <c r="B39" s="73">
        <v>12</v>
      </c>
      <c r="C39" s="53">
        <v>122</v>
      </c>
      <c r="D39" s="54"/>
      <c r="E39" s="54"/>
      <c r="F39" s="54"/>
      <c r="G39" s="54"/>
      <c r="H39" s="52"/>
    </row>
    <row r="40" spans="1:11" x14ac:dyDescent="0.35">
      <c r="A40" s="50" t="s">
        <v>46</v>
      </c>
      <c r="B40" s="73">
        <v>45</v>
      </c>
      <c r="C40" s="53">
        <v>121</v>
      </c>
      <c r="D40" s="54"/>
      <c r="E40" s="54"/>
      <c r="F40" s="54"/>
      <c r="G40" s="54"/>
      <c r="H40" s="52"/>
    </row>
    <row r="41" spans="1:11" x14ac:dyDescent="0.35">
      <c r="A41" s="54" t="s">
        <v>47</v>
      </c>
      <c r="B41" s="73">
        <v>7</v>
      </c>
      <c r="C41" s="53">
        <v>121</v>
      </c>
      <c r="D41" s="54"/>
      <c r="E41" s="54"/>
      <c r="F41" s="54"/>
      <c r="G41" s="54"/>
      <c r="H41" s="52"/>
    </row>
    <row r="42" spans="1:11" x14ac:dyDescent="0.35">
      <c r="A42" t="s">
        <v>48</v>
      </c>
      <c r="B42" s="74">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4" sqref="D2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53</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f>VLOOKUP($C$8,Inputs!$A$7:$AF$26,Inputs!$E$1)</f>
        <v>799.6875</v>
      </c>
      <c r="D13" s="82">
        <f>VLOOKUP($C$8,Inputs!$A$7:$AF$26,Inputs!$B$1)</f>
        <v>43</v>
      </c>
    </row>
    <row r="14" spans="1:13" x14ac:dyDescent="0.25">
      <c r="B14" s="13" t="s">
        <v>129</v>
      </c>
      <c r="C14" s="71">
        <f>VLOOKUP($C$8,Inputs!$A$7:$AF$26,Inputs!$L$1)</f>
        <v>27.806535</v>
      </c>
      <c r="D14" s="83" t="str">
        <f>VLOOKUP($C$8,Inputs!$A$7:$AF$26,Inputs!$D$1)</f>
        <v>EGS-LV Firm - 43</v>
      </c>
    </row>
    <row r="15" spans="1:13" ht="13" x14ac:dyDescent="0.3">
      <c r="B15" s="14" t="s">
        <v>4</v>
      </c>
      <c r="C15" s="2"/>
      <c r="D15" s="84"/>
    </row>
    <row r="16" spans="1:13" x14ac:dyDescent="0.25">
      <c r="B16" s="9" t="s">
        <v>118</v>
      </c>
      <c r="C16" s="71" t="str">
        <f>VLOOKUP($C$8,Inputs!$A$7:$AF$26,Inputs!$K$1)</f>
        <v>N/A</v>
      </c>
      <c r="D16" s="83" t="s">
        <v>17</v>
      </c>
    </row>
    <row r="17" spans="2:4" x14ac:dyDescent="0.25">
      <c r="B17" s="87"/>
      <c r="C17" s="88"/>
      <c r="D17" s="89"/>
    </row>
    <row r="18" spans="2:4" ht="13" x14ac:dyDescent="0.3">
      <c r="B18" s="14" t="s">
        <v>3</v>
      </c>
      <c r="C18" s="2"/>
      <c r="D18" s="84"/>
    </row>
    <row r="19" spans="2:4" x14ac:dyDescent="0.25">
      <c r="B19" s="13" t="s">
        <v>92</v>
      </c>
      <c r="C19" s="80">
        <f>VLOOKUP($C$8,Inputs!$A$7:$AF$26,Inputs!$T$1)</f>
        <v>-2.3300603990000002E-2</v>
      </c>
      <c r="D19" s="101">
        <f>VLOOKUP($D$12,Inputs!$A$26:$AF$26,Inputs!$T$1)</f>
        <v>85</v>
      </c>
    </row>
    <row r="20" spans="2:4" x14ac:dyDescent="0.25">
      <c r="B20" s="13" t="s">
        <v>12</v>
      </c>
      <c r="C20" s="77" t="s">
        <v>17</v>
      </c>
      <c r="D20" s="83" t="s">
        <v>17</v>
      </c>
    </row>
    <row r="21" spans="2:4" x14ac:dyDescent="0.25">
      <c r="B21" s="12" t="s">
        <v>2</v>
      </c>
      <c r="C21" s="77" t="str">
        <f>VLOOKUP($C$8,Inputs!$A$7:$AF$26,Inputs!$S$1)</f>
        <v>N/A</v>
      </c>
      <c r="D21" s="83" t="s">
        <v>17</v>
      </c>
    </row>
    <row r="22" spans="2:4" x14ac:dyDescent="0.25">
      <c r="B22" s="12" t="s">
        <v>13</v>
      </c>
      <c r="C22" s="7">
        <f>VLOOKUP($C$8,Inputs!$A$7:$AF$26,Inputs!$U$1)</f>
        <v>3.6254000000000002E-2</v>
      </c>
      <c r="D22" s="101">
        <f>VLOOKUP($D$12,Inputs!$A$26:$AF$26,Inputs!$U$1)</f>
        <v>105</v>
      </c>
    </row>
    <row r="23" spans="2:4" x14ac:dyDescent="0.25">
      <c r="B23" s="12" t="s">
        <v>1</v>
      </c>
      <c r="C23" s="7">
        <f>VLOOKUP($C$8,Inputs!$A$7:$AF$26,Inputs!$V$1)</f>
        <v>9.9810999999999997E-2</v>
      </c>
      <c r="D23" s="95" t="str">
        <f>VLOOKUP($D$12,Inputs!$A$26:$AF$26,Inputs!$V$1)</f>
        <v>75 &amp; 76</v>
      </c>
    </row>
    <row r="24" spans="2:4" x14ac:dyDescent="0.25">
      <c r="B24" s="12" t="s">
        <v>93</v>
      </c>
      <c r="C24" s="77" t="s">
        <v>17</v>
      </c>
      <c r="D24" s="77" t="s">
        <v>17</v>
      </c>
    </row>
    <row r="25" spans="2:4" ht="13" x14ac:dyDescent="0.3">
      <c r="B25" s="11" t="s">
        <v>14</v>
      </c>
      <c r="D25" s="84"/>
    </row>
    <row r="26" spans="2:4" x14ac:dyDescent="0.25">
      <c r="B26" s="9" t="s">
        <v>39</v>
      </c>
      <c r="C26" s="71">
        <f>VLOOKUP($C$8,Inputs!$A$7:$AF$26,Inputs!$Y$1)</f>
        <v>1.0762180000000001</v>
      </c>
      <c r="D26" s="101">
        <f>VLOOKUP($D$12,Inputs!$A$26:$AF$26,Inputs!$Y$1)</f>
        <v>65</v>
      </c>
    </row>
    <row r="27" spans="2:4" x14ac:dyDescent="0.25">
      <c r="B27" s="9" t="s">
        <v>128</v>
      </c>
      <c r="C27" s="103">
        <f>VLOOKUP($C$8,Inputs!$A$7:$AF$26,Inputs!$Z$1)</f>
        <v>16.541729995000001</v>
      </c>
      <c r="D27" s="83" t="str">
        <f>VLOOKUP($C$8,Inputs!$A$7:$AF$26,Inputs!$D$1)</f>
        <v>EGS-LV Firm - 43</v>
      </c>
    </row>
    <row r="28" spans="2:4" x14ac:dyDescent="0.25">
      <c r="B28" s="9" t="s">
        <v>126</v>
      </c>
      <c r="C28" s="102">
        <f>VLOOKUP($C$8,Inputs!$A$7:$AF$26,Inputs!$Q$1)</f>
        <v>2.2790000000000002E-3</v>
      </c>
      <c r="D28" s="107">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1"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5"/>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5"/>
    </row>
    <row r="49" spans="2:5" x14ac:dyDescent="0.25">
      <c r="B49" s="27" t="str">
        <f>"Limited Firm Service:  D-2 Demand Rate of " &amp;Inputs!$Z$12&amp;" applies. See tariff page " &amp;Inputs!$Z$28&amp;"."</f>
        <v>Limited Firm Service:  D-2 Demand Rate of 8.235828 applies. See tariff page EGS-LV Ltd Firm - 43.</v>
      </c>
      <c r="C49" s="112"/>
      <c r="D49" s="113"/>
      <c r="E49" s="114"/>
    </row>
    <row r="50" spans="2:5" ht="13" thickBot="1" x14ac:dyDescent="0.3">
      <c r="B50" s="109"/>
      <c r="C50" s="4"/>
      <c r="D50" s="3"/>
      <c r="E50" s="85"/>
    </row>
    <row r="51" spans="2:5" x14ac:dyDescent="0.25">
      <c r="B51" s="2"/>
      <c r="C51" s="2"/>
      <c r="D51" s="2"/>
    </row>
    <row r="52" spans="2:5" x14ac:dyDescent="0.25"/>
    <row r="53" spans="2:5" x14ac:dyDescent="0.25">
      <c r="B53" s="85"/>
    </row>
    <row r="54" spans="2:5" x14ac:dyDescent="0.25">
      <c r="B54" s="85"/>
    </row>
    <row r="55" spans="2:5" x14ac:dyDescent="0.25"/>
    <row r="56" spans="2:5" x14ac:dyDescent="0.25">
      <c r="B56" s="85"/>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E36" sqref="E3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65</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4">
        <f>VLOOKUP($C$8,Inputs!$A$7:$AF$26,Inputs!$AF$1)</f>
        <v>16.023703000000001</v>
      </c>
      <c r="D13" s="83">
        <f>VLOOKUP($C$8,Inputs!$A$7:$AF$26,Inputs!$B$1)</f>
        <v>49</v>
      </c>
    </row>
    <row r="14" spans="1:13" x14ac:dyDescent="0.25">
      <c r="B14" s="13" t="s">
        <v>129</v>
      </c>
      <c r="C14" s="94" t="s">
        <v>17</v>
      </c>
      <c r="D14" s="94" t="s">
        <v>17</v>
      </c>
    </row>
    <row r="15" spans="1:13" ht="13" x14ac:dyDescent="0.3">
      <c r="B15" s="14" t="s">
        <v>4</v>
      </c>
      <c r="C15" s="105"/>
      <c r="D15" s="106"/>
    </row>
    <row r="16" spans="1:13" x14ac:dyDescent="0.25">
      <c r="B16" s="9" t="s">
        <v>118</v>
      </c>
      <c r="C16" s="94" t="s">
        <v>17</v>
      </c>
      <c r="D16" s="94" t="s">
        <v>17</v>
      </c>
    </row>
    <row r="17" spans="2:4" x14ac:dyDescent="0.25">
      <c r="B17" s="87"/>
      <c r="C17" s="92"/>
      <c r="D17" s="89"/>
    </row>
    <row r="18" spans="2:4" ht="13" x14ac:dyDescent="0.3">
      <c r="B18" s="14" t="s">
        <v>3</v>
      </c>
      <c r="C18" s="105"/>
      <c r="D18" s="106"/>
    </row>
    <row r="19" spans="2:4" x14ac:dyDescent="0.25">
      <c r="B19" s="13" t="s">
        <v>92</v>
      </c>
      <c r="C19" s="94" t="s">
        <v>17</v>
      </c>
      <c r="D19" s="94" t="s">
        <v>17</v>
      </c>
    </row>
    <row r="20" spans="2:4" x14ac:dyDescent="0.25">
      <c r="B20" s="13" t="s">
        <v>12</v>
      </c>
      <c r="C20" s="77" t="s">
        <v>17</v>
      </c>
      <c r="D20" s="77" t="s">
        <v>17</v>
      </c>
    </row>
    <row r="21" spans="2:4" x14ac:dyDescent="0.25">
      <c r="B21" s="12" t="s">
        <v>2</v>
      </c>
      <c r="C21" s="94" t="s">
        <v>17</v>
      </c>
      <c r="D21" s="94" t="s">
        <v>17</v>
      </c>
    </row>
    <row r="22" spans="2:4" x14ac:dyDescent="0.25">
      <c r="B22" s="12" t="s">
        <v>13</v>
      </c>
      <c r="C22" s="94" t="s">
        <v>17</v>
      </c>
      <c r="D22" s="94" t="s">
        <v>17</v>
      </c>
    </row>
    <row r="23" spans="2:4" x14ac:dyDescent="0.25">
      <c r="B23" s="12" t="s">
        <v>1</v>
      </c>
      <c r="C23" s="94" t="s">
        <v>17</v>
      </c>
      <c r="D23" s="94" t="s">
        <v>17</v>
      </c>
    </row>
    <row r="24" spans="2:4" x14ac:dyDescent="0.25">
      <c r="B24" s="12" t="s">
        <v>93</v>
      </c>
      <c r="C24" s="94" t="s">
        <v>17</v>
      </c>
      <c r="D24" s="94" t="s">
        <v>17</v>
      </c>
    </row>
    <row r="25" spans="2:4" ht="13" x14ac:dyDescent="0.3">
      <c r="B25" s="11" t="s">
        <v>14</v>
      </c>
      <c r="C25" s="105"/>
      <c r="D25" s="84"/>
    </row>
    <row r="26" spans="2:4" x14ac:dyDescent="0.25">
      <c r="B26" s="9" t="s">
        <v>34</v>
      </c>
      <c r="C26" s="94" t="s">
        <v>17</v>
      </c>
      <c r="D26" s="94" t="s">
        <v>17</v>
      </c>
    </row>
    <row r="27" spans="2:4" x14ac:dyDescent="0.25">
      <c r="B27" s="9" t="s">
        <v>39</v>
      </c>
      <c r="C27" s="94" t="s">
        <v>17</v>
      </c>
      <c r="D27" s="94" t="s">
        <v>17</v>
      </c>
    </row>
    <row r="28" spans="2:4" x14ac:dyDescent="0.25">
      <c r="B28" s="9" t="s">
        <v>128</v>
      </c>
      <c r="C28" s="94" t="s">
        <v>17</v>
      </c>
      <c r="D28" s="94" t="s">
        <v>17</v>
      </c>
    </row>
    <row r="29" spans="2:4" x14ac:dyDescent="0.25">
      <c r="B29" s="9" t="s">
        <v>126</v>
      </c>
      <c r="C29" s="94" t="s">
        <v>17</v>
      </c>
      <c r="D29" s="94"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1"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6"/>
      <c r="C48" s="4"/>
      <c r="D48" s="3"/>
      <c r="E48" s="85"/>
    </row>
    <row r="49" spans="2:4" x14ac:dyDescent="0.25">
      <c r="B49" s="2"/>
      <c r="C49" s="2"/>
      <c r="D49" s="2"/>
    </row>
    <row r="50" spans="2:4" x14ac:dyDescent="0.25"/>
    <row r="51" spans="2:4" x14ac:dyDescent="0.25">
      <c r="B51" s="85"/>
    </row>
    <row r="52" spans="2:4" x14ac:dyDescent="0.25">
      <c r="B52" s="85"/>
    </row>
    <row r="53" spans="2:4" x14ac:dyDescent="0.25"/>
    <row r="54" spans="2:4" x14ac:dyDescent="0.25">
      <c r="B54" s="85"/>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3" sqref="F3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64</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4">
        <f>VLOOKUP($C$8,Inputs!$A$7:$AF$26,Inputs!$AF$1)</f>
        <v>19.360078000000001</v>
      </c>
      <c r="D13" s="83">
        <f>VLOOKUP($C$8,Inputs!$A$7:$AF$26,Inputs!$B$1)</f>
        <v>50</v>
      </c>
    </row>
    <row r="14" spans="1:13" x14ac:dyDescent="0.25">
      <c r="B14" s="13" t="s">
        <v>129</v>
      </c>
      <c r="C14" s="94" t="s">
        <v>17</v>
      </c>
      <c r="D14" s="94" t="s">
        <v>17</v>
      </c>
    </row>
    <row r="15" spans="1:13" ht="13" x14ac:dyDescent="0.3">
      <c r="B15" s="14" t="s">
        <v>4</v>
      </c>
      <c r="C15" s="105"/>
      <c r="D15" s="106"/>
    </row>
    <row r="16" spans="1:13" x14ac:dyDescent="0.25">
      <c r="B16" s="9" t="s">
        <v>118</v>
      </c>
      <c r="C16" s="94" t="s">
        <v>17</v>
      </c>
      <c r="D16" s="94" t="s">
        <v>17</v>
      </c>
    </row>
    <row r="17" spans="2:4" x14ac:dyDescent="0.25">
      <c r="B17" s="87"/>
      <c r="C17" s="92"/>
      <c r="D17" s="89"/>
    </row>
    <row r="18" spans="2:4" ht="13" x14ac:dyDescent="0.3">
      <c r="B18" s="14" t="s">
        <v>3</v>
      </c>
      <c r="C18" s="105"/>
      <c r="D18" s="106"/>
    </row>
    <row r="19" spans="2:4" x14ac:dyDescent="0.25">
      <c r="B19" s="13" t="s">
        <v>92</v>
      </c>
      <c r="C19" s="94" t="s">
        <v>17</v>
      </c>
      <c r="D19" s="94" t="s">
        <v>17</v>
      </c>
    </row>
    <row r="20" spans="2:4" x14ac:dyDescent="0.25">
      <c r="B20" s="13" t="s">
        <v>12</v>
      </c>
      <c r="C20" s="77" t="s">
        <v>17</v>
      </c>
      <c r="D20" s="77" t="s">
        <v>17</v>
      </c>
    </row>
    <row r="21" spans="2:4" x14ac:dyDescent="0.25">
      <c r="B21" s="12" t="s">
        <v>2</v>
      </c>
      <c r="C21" s="94" t="s">
        <v>17</v>
      </c>
      <c r="D21" s="94" t="s">
        <v>17</v>
      </c>
    </row>
    <row r="22" spans="2:4" x14ac:dyDescent="0.25">
      <c r="B22" s="12" t="s">
        <v>13</v>
      </c>
      <c r="C22" s="94" t="s">
        <v>17</v>
      </c>
      <c r="D22" s="94" t="s">
        <v>17</v>
      </c>
    </row>
    <row r="23" spans="2:4" x14ac:dyDescent="0.25">
      <c r="B23" s="12" t="s">
        <v>1</v>
      </c>
      <c r="C23" s="94" t="s">
        <v>17</v>
      </c>
      <c r="D23" s="94" t="s">
        <v>17</v>
      </c>
    </row>
    <row r="24" spans="2:4" x14ac:dyDescent="0.25">
      <c r="B24" s="12" t="s">
        <v>93</v>
      </c>
      <c r="C24" s="94" t="s">
        <v>17</v>
      </c>
      <c r="D24" s="94" t="s">
        <v>17</v>
      </c>
    </row>
    <row r="25" spans="2:4" ht="13" x14ac:dyDescent="0.3">
      <c r="B25" s="11" t="s">
        <v>14</v>
      </c>
      <c r="C25" s="105"/>
      <c r="D25" s="106"/>
    </row>
    <row r="26" spans="2:4" x14ac:dyDescent="0.25">
      <c r="B26" s="9" t="s">
        <v>34</v>
      </c>
      <c r="C26" s="94" t="s">
        <v>17</v>
      </c>
      <c r="D26" s="94" t="s">
        <v>17</v>
      </c>
    </row>
    <row r="27" spans="2:4" x14ac:dyDescent="0.25">
      <c r="B27" s="9" t="s">
        <v>39</v>
      </c>
      <c r="C27" s="94" t="s">
        <v>17</v>
      </c>
      <c r="D27" s="94" t="s">
        <v>17</v>
      </c>
    </row>
    <row r="28" spans="2:4" x14ac:dyDescent="0.25">
      <c r="B28" s="9" t="s">
        <v>128</v>
      </c>
      <c r="C28" s="94" t="s">
        <v>17</v>
      </c>
      <c r="D28" s="94" t="s">
        <v>17</v>
      </c>
    </row>
    <row r="29" spans="2:4" x14ac:dyDescent="0.25">
      <c r="B29" s="9" t="s">
        <v>126</v>
      </c>
      <c r="C29" s="94" t="s">
        <v>17</v>
      </c>
      <c r="D29" s="94"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1"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5"/>
    </row>
    <row r="49" spans="2:5" ht="13" thickBot="1" x14ac:dyDescent="0.3">
      <c r="B49" s="86"/>
      <c r="C49" s="4"/>
      <c r="D49" s="3"/>
      <c r="E49" s="85"/>
    </row>
    <row r="50" spans="2:5" x14ac:dyDescent="0.25">
      <c r="B50" s="2"/>
      <c r="C50" s="2"/>
      <c r="D50" s="2"/>
    </row>
    <row r="51" spans="2:5" x14ac:dyDescent="0.25"/>
    <row r="52" spans="2:5" x14ac:dyDescent="0.25">
      <c r="B52" s="85"/>
    </row>
    <row r="53" spans="2:5" x14ac:dyDescent="0.25">
      <c r="B53" s="85"/>
    </row>
    <row r="54" spans="2:5" x14ac:dyDescent="0.25"/>
    <row r="55" spans="2:5" x14ac:dyDescent="0.25">
      <c r="B55" s="85"/>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40" sqref="F40"/>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58</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4" t="s">
        <v>17</v>
      </c>
      <c r="D13" s="94" t="s">
        <v>17</v>
      </c>
    </row>
    <row r="14" spans="1:13" x14ac:dyDescent="0.25">
      <c r="B14" s="13" t="s">
        <v>129</v>
      </c>
      <c r="C14" s="94" t="s">
        <v>17</v>
      </c>
      <c r="D14" s="94" t="s">
        <v>17</v>
      </c>
    </row>
    <row r="15" spans="1:13" ht="13" x14ac:dyDescent="0.3">
      <c r="B15" s="14" t="s">
        <v>4</v>
      </c>
      <c r="C15" s="105"/>
      <c r="D15" s="106"/>
    </row>
    <row r="16" spans="1:13" x14ac:dyDescent="0.25">
      <c r="B16" s="9" t="s">
        <v>118</v>
      </c>
      <c r="C16" s="94" t="s">
        <v>17</v>
      </c>
      <c r="D16" s="94" t="s">
        <v>17</v>
      </c>
    </row>
    <row r="17" spans="2:4" x14ac:dyDescent="0.25">
      <c r="B17" s="87"/>
      <c r="C17" s="92"/>
      <c r="D17" s="89"/>
    </row>
    <row r="18" spans="2:4" ht="13" x14ac:dyDescent="0.3">
      <c r="B18" s="14" t="s">
        <v>3</v>
      </c>
      <c r="C18" s="105"/>
      <c r="D18" s="106"/>
    </row>
    <row r="19" spans="2:4" x14ac:dyDescent="0.25">
      <c r="B19" s="13" t="s">
        <v>92</v>
      </c>
      <c r="C19" s="94" t="s">
        <v>17</v>
      </c>
      <c r="D19" s="94" t="s">
        <v>17</v>
      </c>
    </row>
    <row r="20" spans="2:4" x14ac:dyDescent="0.25">
      <c r="B20" s="13" t="s">
        <v>12</v>
      </c>
      <c r="C20" s="77" t="s">
        <v>17</v>
      </c>
      <c r="D20" s="77" t="s">
        <v>17</v>
      </c>
    </row>
    <row r="21" spans="2:4" x14ac:dyDescent="0.25">
      <c r="B21" s="12" t="s">
        <v>2</v>
      </c>
      <c r="C21" s="94" t="s">
        <v>17</v>
      </c>
      <c r="D21" s="94" t="s">
        <v>17</v>
      </c>
    </row>
    <row r="22" spans="2:4" x14ac:dyDescent="0.25">
      <c r="B22" s="12" t="s">
        <v>13</v>
      </c>
      <c r="C22" s="77">
        <f>VLOOKUP($C$8,Inputs!$A$7:$AF$26,Inputs!$U$1)</f>
        <v>3.6254000000000002E-2</v>
      </c>
      <c r="D22" s="101">
        <f>VLOOKUP($D$12,Inputs!$A$26:$AF$26,Inputs!$U$1)</f>
        <v>105</v>
      </c>
    </row>
    <row r="23" spans="2:4" x14ac:dyDescent="0.25">
      <c r="B23" s="12" t="s">
        <v>1</v>
      </c>
      <c r="C23" s="77">
        <f>VLOOKUP($C$8,Inputs!$A$7:$AF$26,Inputs!$V$1)</f>
        <v>6.6911999999999999E-2</v>
      </c>
      <c r="D23" s="95" t="str">
        <f>VLOOKUP($D$12,Inputs!$A$26:$AF$26,Inputs!$V$1)</f>
        <v>75 &amp; 76</v>
      </c>
    </row>
    <row r="24" spans="2:4" x14ac:dyDescent="0.25">
      <c r="B24" s="12" t="s">
        <v>93</v>
      </c>
      <c r="C24" s="94" t="s">
        <v>17</v>
      </c>
      <c r="D24" s="94" t="s">
        <v>17</v>
      </c>
    </row>
    <row r="25" spans="2:4" ht="13" x14ac:dyDescent="0.3">
      <c r="B25" s="11" t="s">
        <v>14</v>
      </c>
      <c r="C25" s="105"/>
      <c r="D25" s="106"/>
    </row>
    <row r="26" spans="2:4" x14ac:dyDescent="0.25">
      <c r="B26" s="9" t="s">
        <v>34</v>
      </c>
      <c r="C26" s="94" t="s">
        <v>17</v>
      </c>
      <c r="D26" s="94" t="s">
        <v>17</v>
      </c>
    </row>
    <row r="27" spans="2:4" x14ac:dyDescent="0.25">
      <c r="B27" s="9" t="s">
        <v>39</v>
      </c>
      <c r="C27" s="94" t="s">
        <v>17</v>
      </c>
      <c r="D27" s="94" t="s">
        <v>17</v>
      </c>
    </row>
    <row r="28" spans="2:4" x14ac:dyDescent="0.25">
      <c r="B28" s="91"/>
      <c r="C28" s="92"/>
      <c r="D28" s="93"/>
    </row>
    <row r="29" spans="2:4" x14ac:dyDescent="0.25">
      <c r="B29" s="91"/>
      <c r="C29" s="94"/>
      <c r="D29" s="95"/>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1"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5"/>
    </row>
    <row r="50" spans="2:5" ht="13" thickBot="1" x14ac:dyDescent="0.3">
      <c r="B50" s="86"/>
      <c r="C50" s="4"/>
      <c r="D50" s="3"/>
      <c r="E50" s="85"/>
    </row>
    <row r="51" spans="2:5" x14ac:dyDescent="0.25">
      <c r="B51" s="2"/>
      <c r="C51" s="2"/>
      <c r="D51" s="2"/>
    </row>
    <row r="52" spans="2:5" x14ac:dyDescent="0.25"/>
    <row r="53" spans="2:5" x14ac:dyDescent="0.25">
      <c r="B53" s="85"/>
    </row>
    <row r="54" spans="2:5" x14ac:dyDescent="0.25">
      <c r="B54" s="85"/>
    </row>
    <row r="55" spans="2:5" x14ac:dyDescent="0.25"/>
    <row r="56" spans="2:5" x14ac:dyDescent="0.25">
      <c r="B56" s="85"/>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E24" sqref="E2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29</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4">
        <f>VLOOKUP($C$8,Inputs!$A$7:$AF$26,Inputs!$E$1)</f>
        <v>106.625</v>
      </c>
      <c r="D13" s="83">
        <f>VLOOKUP($C$8,Inputs!$A$7:$AF$26,Inputs!$B$1)</f>
        <v>55</v>
      </c>
    </row>
    <row r="14" spans="1:13" x14ac:dyDescent="0.25">
      <c r="B14" s="13" t="s">
        <v>129</v>
      </c>
      <c r="C14" s="94"/>
      <c r="D14" s="83"/>
    </row>
    <row r="15" spans="1:13" ht="13" x14ac:dyDescent="0.3">
      <c r="B15" s="14" t="s">
        <v>4</v>
      </c>
      <c r="C15" s="105"/>
      <c r="D15" s="106"/>
    </row>
    <row r="16" spans="1:13" x14ac:dyDescent="0.25">
      <c r="B16" s="96" t="s">
        <v>97</v>
      </c>
      <c r="C16" s="94">
        <f>VLOOKUP($C$8,Inputs!$A$7:$AF$26,Inputs!$AC$1)</f>
        <v>3.0300000000000001E-2</v>
      </c>
      <c r="D16" s="101">
        <f>VLOOKUP($D$12,Inputs!$A$26:$AF$26,Inputs!$T$1)</f>
        <v>85</v>
      </c>
    </row>
    <row r="17" spans="2:4" x14ac:dyDescent="0.25">
      <c r="B17" s="96" t="s">
        <v>98</v>
      </c>
      <c r="C17" s="94">
        <f>VLOOKUP($C$8,Inputs!$A$7:$AF$26,Inputs!$AD$1)</f>
        <v>9.9400000000000002E-2</v>
      </c>
      <c r="D17" s="101">
        <f>VLOOKUP($D$12,Inputs!$A$26:$AF$26,Inputs!$T$1)</f>
        <v>85</v>
      </c>
    </row>
    <row r="18" spans="2:4" x14ac:dyDescent="0.25">
      <c r="B18" s="96" t="s">
        <v>99</v>
      </c>
      <c r="C18" s="94">
        <f>VLOOKUP($C$8,Inputs!$A$7:$AF$26,Inputs!$AE$1)</f>
        <v>0.1633</v>
      </c>
      <c r="D18" s="101">
        <f>VLOOKUP($D$12,Inputs!$A$26:$AF$26,Inputs!$T$1)</f>
        <v>85</v>
      </c>
    </row>
    <row r="19" spans="2:4" x14ac:dyDescent="0.25">
      <c r="B19" s="87"/>
      <c r="C19" s="92"/>
      <c r="D19" s="89"/>
    </row>
    <row r="20" spans="2:4" ht="13" x14ac:dyDescent="0.3">
      <c r="B20" s="14" t="s">
        <v>3</v>
      </c>
      <c r="C20" s="105"/>
      <c r="D20" s="106"/>
    </row>
    <row r="21" spans="2:4" x14ac:dyDescent="0.25">
      <c r="B21" s="13" t="s">
        <v>92</v>
      </c>
      <c r="C21" s="108" t="str">
        <f>VLOOKUP($C$8,Inputs!$A$7:$AF$26,Inputs!$T$1)</f>
        <v>N/A</v>
      </c>
      <c r="D21" s="77" t="s">
        <v>17</v>
      </c>
    </row>
    <row r="22" spans="2:4" x14ac:dyDescent="0.25">
      <c r="B22" s="13" t="s">
        <v>12</v>
      </c>
      <c r="C22" s="77" t="s">
        <v>17</v>
      </c>
      <c r="D22" s="77" t="s">
        <v>17</v>
      </c>
    </row>
    <row r="23" spans="2:4" x14ac:dyDescent="0.25">
      <c r="B23" s="12" t="s">
        <v>2</v>
      </c>
      <c r="C23" s="77" t="str">
        <f>VLOOKUP($C$8,Inputs!$A$7:$AF$26,Inputs!$S$1)</f>
        <v>N/A</v>
      </c>
      <c r="D23" s="77" t="s">
        <v>17</v>
      </c>
    </row>
    <row r="24" spans="2:4" x14ac:dyDescent="0.25">
      <c r="B24" s="12" t="s">
        <v>13</v>
      </c>
      <c r="C24" s="77">
        <f>VLOOKUP($C$8,Inputs!$A$7:$AF$26,Inputs!$U$1)</f>
        <v>3.6254000000000002E-2</v>
      </c>
      <c r="D24" s="101">
        <f>VLOOKUP($D$12,Inputs!$A$26:$AF$26,Inputs!$U$1)</f>
        <v>105</v>
      </c>
    </row>
    <row r="25" spans="2:4" x14ac:dyDescent="0.25">
      <c r="B25" s="12" t="s">
        <v>1</v>
      </c>
      <c r="C25" s="77">
        <f>VLOOKUP($C$8,Inputs!$A$7:$AF$26,Inputs!$V$1)</f>
        <v>9.9810999999999997E-2</v>
      </c>
      <c r="D25" s="95" t="str">
        <f>VLOOKUP($D$12,Inputs!$A$26:$AF$26,Inputs!$V$1)</f>
        <v>75 &amp; 76</v>
      </c>
    </row>
    <row r="26" spans="2:4" x14ac:dyDescent="0.25">
      <c r="B26" s="12" t="s">
        <v>93</v>
      </c>
      <c r="C26" s="77" t="s">
        <v>17</v>
      </c>
      <c r="D26" s="77" t="s">
        <v>17</v>
      </c>
    </row>
    <row r="27" spans="2:4" ht="13" x14ac:dyDescent="0.3">
      <c r="B27" s="11" t="s">
        <v>14</v>
      </c>
      <c r="C27" s="105"/>
      <c r="D27" s="106"/>
    </row>
    <row r="28" spans="2:4" x14ac:dyDescent="0.25">
      <c r="B28" s="9" t="s">
        <v>34</v>
      </c>
      <c r="C28" s="94" t="s">
        <v>17</v>
      </c>
      <c r="D28" s="94" t="s">
        <v>17</v>
      </c>
    </row>
    <row r="29" spans="2:4" x14ac:dyDescent="0.25">
      <c r="B29" s="9" t="s">
        <v>39</v>
      </c>
      <c r="C29" s="94" t="s">
        <v>17</v>
      </c>
      <c r="D29" s="94" t="s">
        <v>17</v>
      </c>
    </row>
    <row r="30" spans="2:4" x14ac:dyDescent="0.25">
      <c r="B30" s="91"/>
      <c r="C30" s="92"/>
      <c r="D30" s="93"/>
    </row>
    <row r="31" spans="2:4" x14ac:dyDescent="0.25">
      <c r="B31" s="91"/>
      <c r="C31" s="94"/>
      <c r="D31" s="95"/>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1"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6"/>
      <c r="C51" s="4"/>
      <c r="D51" s="3"/>
      <c r="E51" s="85"/>
    </row>
    <row r="52" spans="2:5" x14ac:dyDescent="0.25">
      <c r="B52" s="2"/>
      <c r="C52" s="2"/>
      <c r="D52" s="2"/>
    </row>
    <row r="53" spans="2:5" x14ac:dyDescent="0.25"/>
    <row r="54" spans="2:5" x14ac:dyDescent="0.25">
      <c r="B54" s="85"/>
    </row>
    <row r="55" spans="2:5" x14ac:dyDescent="0.25">
      <c r="B55" s="85"/>
    </row>
    <row r="56" spans="2:5" x14ac:dyDescent="0.25"/>
    <row r="57" spans="2:5" x14ac:dyDescent="0.25">
      <c r="B57" s="85"/>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B47" sqref="B47"/>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6/1/2022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5" t="str">
        <f>VLOOKUP($D$12,Inputs!$A$26:$AF$26,Inputs!$J$1)</f>
        <v>NGV - 60</v>
      </c>
      <c r="E16" s="2"/>
      <c r="F16" s="2"/>
      <c r="G16" s="2"/>
      <c r="H16" s="2"/>
      <c r="I16" s="2"/>
      <c r="J16" s="2"/>
      <c r="K16" s="2"/>
    </row>
    <row r="17" spans="2:11" x14ac:dyDescent="0.25">
      <c r="B17" s="9" t="s">
        <v>134</v>
      </c>
      <c r="C17" s="70">
        <f>VLOOKUP($C$8,Inputs!$A$7:$R$26,Inputs!$M$1)</f>
        <v>0.614958</v>
      </c>
      <c r="D17" s="95" t="str">
        <f>VLOOKUP($D$12,Inputs!$A$26:$AF$26,Inputs!$M$1)</f>
        <v>NGV - 60</v>
      </c>
      <c r="E17" s="2"/>
      <c r="F17" s="2"/>
      <c r="G17" s="97"/>
      <c r="H17" s="97"/>
      <c r="I17" s="97"/>
      <c r="J17" s="2"/>
      <c r="K17" s="2"/>
    </row>
    <row r="18" spans="2:11" ht="13" x14ac:dyDescent="0.3">
      <c r="B18" s="14" t="s">
        <v>3</v>
      </c>
      <c r="C18" s="2"/>
      <c r="D18" s="5"/>
      <c r="E18" s="2"/>
      <c r="F18" s="2"/>
      <c r="G18" s="97"/>
      <c r="H18" s="97"/>
      <c r="I18" s="97"/>
      <c r="J18" s="2"/>
      <c r="K18" s="2"/>
    </row>
    <row r="19" spans="2:11" x14ac:dyDescent="0.25">
      <c r="B19" s="13" t="s">
        <v>92</v>
      </c>
      <c r="C19" s="80">
        <f>VLOOKUP($C$8,Inputs!$A$7:$AF$26,Inputs!$T$1)</f>
        <v>-2.3300603990000002E-2</v>
      </c>
      <c r="D19" s="101">
        <f>VLOOKUP($D$12,Inputs!$A$26:$AF$26,Inputs!$T$1)</f>
        <v>85</v>
      </c>
      <c r="E19" s="2"/>
      <c r="F19" s="2"/>
      <c r="G19" s="97"/>
      <c r="H19" s="97"/>
      <c r="I19" s="97"/>
      <c r="J19" s="2"/>
      <c r="K19" s="2"/>
    </row>
    <row r="20" spans="2:11" x14ac:dyDescent="0.25">
      <c r="B20" s="13" t="s">
        <v>12</v>
      </c>
      <c r="C20" s="29" t="s">
        <v>17</v>
      </c>
      <c r="D20" s="29" t="s">
        <v>17</v>
      </c>
      <c r="E20" s="2"/>
      <c r="F20" s="2"/>
      <c r="G20" s="97"/>
      <c r="H20" s="97"/>
      <c r="I20" s="97"/>
      <c r="J20" s="2"/>
      <c r="K20" s="2"/>
    </row>
    <row r="21" spans="2:11" x14ac:dyDescent="0.25">
      <c r="B21" s="12" t="s">
        <v>2</v>
      </c>
      <c r="C21" s="77" t="str">
        <f>VLOOKUP($C$8,Inputs!$A$7:$AF$26,Inputs!$S$1)</f>
        <v>N/A</v>
      </c>
      <c r="D21" s="29" t="s">
        <v>17</v>
      </c>
      <c r="E21" s="2"/>
      <c r="F21" s="2"/>
      <c r="G21" s="97"/>
      <c r="H21" s="97"/>
      <c r="I21" s="97"/>
      <c r="J21" s="2"/>
      <c r="K21" s="2"/>
    </row>
    <row r="22" spans="2:11" x14ac:dyDescent="0.25">
      <c r="B22" s="12" t="s">
        <v>13</v>
      </c>
      <c r="C22" s="7">
        <f>VLOOKUP($C$8,Inputs!$A$7:$AF$26,Inputs!$U$1)</f>
        <v>3.6254000000000002E-2</v>
      </c>
      <c r="D22" s="101">
        <f>VLOOKUP($D$12,Inputs!$A$26:$AF$26,Inputs!$U$1)</f>
        <v>105</v>
      </c>
      <c r="E22" s="2"/>
      <c r="F22" s="2"/>
      <c r="G22" s="97"/>
      <c r="H22" s="97"/>
      <c r="I22" s="97"/>
      <c r="J22" s="2"/>
      <c r="K22" s="2"/>
    </row>
    <row r="23" spans="2:11" x14ac:dyDescent="0.25">
      <c r="B23" s="12" t="s">
        <v>1</v>
      </c>
      <c r="C23" s="7">
        <f>VLOOKUP($C$8,Inputs!$A$7:$AF$26,Inputs!$V$1)</f>
        <v>9.9810999999999997E-2</v>
      </c>
      <c r="D23" s="95" t="str">
        <f>VLOOKUP($D$12,Inputs!$A$26:$AF$26,Inputs!$V$1)</f>
        <v>75 &amp; 76</v>
      </c>
      <c r="E23" s="2"/>
      <c r="F23" s="2"/>
      <c r="G23" s="97"/>
      <c r="H23" s="97"/>
      <c r="I23" s="97"/>
      <c r="J23" s="2"/>
      <c r="K23" s="2"/>
    </row>
    <row r="24" spans="2:11" x14ac:dyDescent="0.25">
      <c r="B24" s="12" t="s">
        <v>93</v>
      </c>
      <c r="C24" s="77" t="s">
        <v>17</v>
      </c>
      <c r="D24" s="77" t="s">
        <v>17</v>
      </c>
      <c r="E24" s="2"/>
      <c r="F24" s="2"/>
      <c r="G24" s="2"/>
      <c r="H24" s="2"/>
      <c r="I24" s="2"/>
      <c r="J24" s="2"/>
      <c r="K24" s="2"/>
    </row>
    <row r="25" spans="2:11" ht="13" x14ac:dyDescent="0.3">
      <c r="B25" s="11" t="s">
        <v>14</v>
      </c>
      <c r="D25" s="84"/>
      <c r="E25" s="2"/>
      <c r="F25" s="2"/>
      <c r="G25" s="2"/>
      <c r="H25" s="2"/>
      <c r="I25" s="2"/>
      <c r="J25" s="2"/>
      <c r="K25" s="2"/>
    </row>
    <row r="26" spans="2:11" x14ac:dyDescent="0.25">
      <c r="B26" s="9" t="s">
        <v>39</v>
      </c>
      <c r="C26" s="70">
        <f>VLOOKUP($C$8,Inputs!$A$7:$AF$26,Inputs!$Y$1)</f>
        <v>1.128792</v>
      </c>
      <c r="D26" s="101">
        <f>VLOOKUP($D$12,Inputs!$A$26:$AF$26,Inputs!$Y$1)</f>
        <v>65</v>
      </c>
      <c r="E26" s="2"/>
      <c r="F26" s="2"/>
      <c r="G26" s="2"/>
      <c r="H26" s="2"/>
      <c r="I26" s="2"/>
      <c r="J26" s="2"/>
      <c r="K26" s="2"/>
    </row>
    <row r="27" spans="2:11" x14ac:dyDescent="0.25">
      <c r="B27" s="9" t="s">
        <v>91</v>
      </c>
      <c r="C27" s="70">
        <f>VLOOKUP($C$8,Inputs!$A$7:$AF$26,Inputs!$R$1)</f>
        <v>7.4806999999999998E-2</v>
      </c>
      <c r="D27" s="101">
        <f>VLOOKUP($D$12,Inputs!$A$26:$AF$26,Inputs!$R$1)</f>
        <v>92</v>
      </c>
      <c r="E27" s="2"/>
      <c r="F27" s="2"/>
      <c r="G27" s="2"/>
      <c r="H27" s="2"/>
      <c r="I27" s="2"/>
      <c r="J27" s="2"/>
      <c r="K27" s="2"/>
    </row>
    <row r="28" spans="2:11" x14ac:dyDescent="0.25">
      <c r="B28" s="9" t="s">
        <v>126</v>
      </c>
      <c r="C28" s="102">
        <f>VLOOKUP($C$8,Inputs!$A$7:$AF$26,Inputs!$Q$1)</f>
        <v>2.2790000000000002E-3</v>
      </c>
      <c r="D28" s="107">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23" t="str">
        <f>"BSC-1 Non Opt-Out Customers: Balancing Service Charge of " &amp;Inputs!$P$7&amp;" applies. See tariff page " &amp;Inputs!$P$26&amp;"."</f>
        <v>BSC-1 Non Opt-Out Customers: Balancing Service Charge of 0.074807 applies. See tariff page 86.</v>
      </c>
      <c r="C47" s="124"/>
      <c r="D47" s="99"/>
      <c r="E47" s="100"/>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6/1/2022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1">
        <f>VLOOKUP($C$8,Inputs!$A$7:$AF$26,Inputs!$F$1)</f>
        <v>39.984400000000001</v>
      </c>
      <c r="D13" s="82">
        <f>VLOOKUP($C$8,Inputs!$A$7:$AF$26,Inputs!$B$1)</f>
        <v>61</v>
      </c>
      <c r="E13" s="2"/>
      <c r="F13" s="2"/>
      <c r="G13" s="2"/>
      <c r="H13" s="2"/>
      <c r="I13" s="2"/>
      <c r="J13" s="2"/>
      <c r="K13" s="2"/>
    </row>
    <row r="14" spans="1:13" x14ac:dyDescent="0.25">
      <c r="B14" s="110" t="s">
        <v>138</v>
      </c>
      <c r="C14" s="71">
        <f>VLOOKUP($C$8,Inputs!$A$7:$AF$26,Inputs!$G$1)</f>
        <v>79.968800000000002</v>
      </c>
      <c r="D14" s="82">
        <f>VLOOKUP($C$8,Inputs!$A$7:$AF$26,Inputs!$B$1)</f>
        <v>61</v>
      </c>
      <c r="E14" s="2"/>
      <c r="F14" s="2"/>
      <c r="G14" s="2"/>
      <c r="H14" s="2"/>
      <c r="I14" s="2"/>
      <c r="J14" s="2"/>
      <c r="K14" s="2"/>
    </row>
    <row r="15" spans="1:13" x14ac:dyDescent="0.25">
      <c r="B15" s="110" t="s">
        <v>140</v>
      </c>
      <c r="C15" s="71">
        <f>VLOOKUP($C$8,Inputs!$A$7:$AF$26,Inputs!$H$1)</f>
        <v>234.57499999999999</v>
      </c>
      <c r="D15" s="82">
        <f>VLOOKUP($C$8,Inputs!$A$7:$AF$26,Inputs!$B$1)</f>
        <v>61</v>
      </c>
      <c r="E15" s="2"/>
      <c r="F15" s="2"/>
      <c r="G15" s="2"/>
      <c r="H15" s="2"/>
      <c r="I15" s="2"/>
      <c r="J15" s="2"/>
      <c r="K15" s="2"/>
    </row>
    <row r="16" spans="1:13" x14ac:dyDescent="0.25">
      <c r="B16" s="110" t="s">
        <v>141</v>
      </c>
      <c r="C16" s="71">
        <f>VLOOKUP($C$8,Inputs!$A$7:$AF$26,Inputs!$I$1)</f>
        <v>986.28125</v>
      </c>
      <c r="D16" s="82">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1">
        <f>VLOOKUP($C$8,Inputs!$A$7:$R$26,Inputs!$B$1)</f>
        <v>61</v>
      </c>
      <c r="E19" s="2"/>
      <c r="F19" s="2"/>
      <c r="G19" s="2"/>
      <c r="H19" s="2"/>
      <c r="I19" s="2"/>
      <c r="J19" s="2"/>
      <c r="K19" s="2"/>
    </row>
    <row r="20" spans="2:11" x14ac:dyDescent="0.25">
      <c r="B20" s="9" t="s">
        <v>134</v>
      </c>
      <c r="C20" s="71" t="str">
        <f>VLOOKUP($C$8,Inputs!$A$7:$R$26,Inputs!$M$1)</f>
        <v>N/A</v>
      </c>
      <c r="D20" s="95" t="s">
        <v>17</v>
      </c>
      <c r="E20" s="2"/>
      <c r="F20" s="2"/>
      <c r="G20" s="97"/>
      <c r="H20" s="97"/>
      <c r="I20" s="97"/>
      <c r="J20" s="2"/>
      <c r="K20" s="2"/>
    </row>
    <row r="21" spans="2:11" ht="13" x14ac:dyDescent="0.3">
      <c r="B21" s="14" t="s">
        <v>3</v>
      </c>
      <c r="C21" s="2"/>
      <c r="D21" s="5"/>
      <c r="E21" s="2"/>
      <c r="F21" s="2"/>
      <c r="G21" s="97"/>
      <c r="H21" s="97"/>
      <c r="I21" s="97"/>
      <c r="J21" s="2"/>
      <c r="K21" s="2"/>
    </row>
    <row r="22" spans="2:11" x14ac:dyDescent="0.25">
      <c r="B22" s="13" t="s">
        <v>92</v>
      </c>
      <c r="C22" s="80">
        <f>VLOOKUP($C$8,Inputs!$A$7:$AF$26,Inputs!$T$1)</f>
        <v>-2.3300603990000002E-2</v>
      </c>
      <c r="D22" s="101">
        <f>VLOOKUP($D$12,Inputs!$A$26:$AF$26,Inputs!$T$1)</f>
        <v>85</v>
      </c>
      <c r="E22" s="2"/>
      <c r="F22" s="2"/>
      <c r="G22" s="97"/>
      <c r="H22" s="97"/>
      <c r="I22" s="97"/>
      <c r="J22" s="2"/>
      <c r="K22" s="2"/>
    </row>
    <row r="23" spans="2:11" x14ac:dyDescent="0.25">
      <c r="B23" s="13" t="s">
        <v>12</v>
      </c>
      <c r="C23" s="29" t="s">
        <v>17</v>
      </c>
      <c r="D23" s="29" t="s">
        <v>17</v>
      </c>
      <c r="E23" s="2"/>
      <c r="F23" s="2"/>
      <c r="G23" s="97"/>
      <c r="H23" s="97"/>
      <c r="I23" s="97"/>
      <c r="J23" s="2"/>
      <c r="K23" s="2"/>
    </row>
    <row r="24" spans="2:11" x14ac:dyDescent="0.25">
      <c r="B24" s="12" t="s">
        <v>2</v>
      </c>
      <c r="C24" s="77" t="str">
        <f>VLOOKUP($C$8,Inputs!$A$7:$AF$26,Inputs!$S$1)</f>
        <v>N/A</v>
      </c>
      <c r="D24" s="29" t="s">
        <v>17</v>
      </c>
      <c r="E24" s="2"/>
      <c r="F24" s="2"/>
      <c r="G24" s="97"/>
      <c r="H24" s="97"/>
      <c r="I24" s="97"/>
      <c r="J24" s="2"/>
      <c r="K24" s="2"/>
    </row>
    <row r="25" spans="2:11" x14ac:dyDescent="0.25">
      <c r="B25" s="12" t="s">
        <v>13</v>
      </c>
      <c r="C25" s="7">
        <f>VLOOKUP($C$8,Inputs!$A$7:$AF$26,Inputs!$U$1)</f>
        <v>3.6254000000000002E-2</v>
      </c>
      <c r="D25" s="101">
        <f>VLOOKUP($D$12,Inputs!$A$26:$AF$26,Inputs!$U$1)</f>
        <v>105</v>
      </c>
      <c r="E25" s="2"/>
      <c r="F25" s="2"/>
      <c r="G25" s="97"/>
      <c r="H25" s="97"/>
      <c r="I25" s="97"/>
      <c r="J25" s="2"/>
      <c r="K25" s="2"/>
    </row>
    <row r="26" spans="2:11" x14ac:dyDescent="0.25">
      <c r="B26" s="12" t="s">
        <v>1</v>
      </c>
      <c r="C26" s="7">
        <f>VLOOKUP($C$8,Inputs!$A$7:$AF$26,Inputs!$V$1)</f>
        <v>9.9810999999999997E-2</v>
      </c>
      <c r="D26" s="95" t="str">
        <f>VLOOKUP($D$12,Inputs!$A$26:$AF$26,Inputs!$V$1)</f>
        <v>75 &amp; 76</v>
      </c>
      <c r="E26" s="2"/>
      <c r="F26" s="2"/>
      <c r="G26" s="97"/>
      <c r="H26" s="97"/>
      <c r="I26" s="97"/>
      <c r="J26" s="2"/>
      <c r="K26" s="2"/>
    </row>
    <row r="27" spans="2:11" x14ac:dyDescent="0.25">
      <c r="B27" s="12" t="s">
        <v>93</v>
      </c>
      <c r="C27" s="77" t="s">
        <v>17</v>
      </c>
      <c r="D27" s="77"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70">
        <f>VLOOKUP($C$8,Inputs!$A$7:$AF$26,Inputs!$Y$1)</f>
        <v>1.128792</v>
      </c>
      <c r="D29" s="101">
        <f>VLOOKUP($D$12,Inputs!$A$26:$AF$26,Inputs!$Y$1)</f>
        <v>65</v>
      </c>
      <c r="E29" s="2"/>
      <c r="F29" s="2"/>
      <c r="G29" s="2"/>
      <c r="H29" s="2"/>
      <c r="I29" s="2"/>
      <c r="J29" s="2"/>
      <c r="K29" s="2"/>
    </row>
    <row r="30" spans="2:11" x14ac:dyDescent="0.25">
      <c r="B30" s="9" t="s">
        <v>91</v>
      </c>
      <c r="C30" s="70">
        <f>VLOOKUP($C$8,Inputs!$A$7:$AF$26,Inputs!$R$1)</f>
        <v>7.4806999999999998E-2</v>
      </c>
      <c r="D30" s="101">
        <f>VLOOKUP($D$12,Inputs!$A$26:$AF$26,Inputs!$R$1)</f>
        <v>92</v>
      </c>
      <c r="E30" s="2"/>
      <c r="F30" s="2"/>
      <c r="G30" s="2"/>
      <c r="H30" s="2"/>
      <c r="I30" s="2"/>
      <c r="J30" s="2"/>
      <c r="K30" s="2"/>
    </row>
    <row r="31" spans="2:11" x14ac:dyDescent="0.25">
      <c r="B31" s="9" t="s">
        <v>126</v>
      </c>
      <c r="C31" s="70">
        <f>VLOOKUP($C$8,Inputs!$A$7:$AF$26,Inputs!$Q$1)</f>
        <v>2.2790000000000002E-3</v>
      </c>
      <c r="D31" s="107">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147</v>
      </c>
      <c r="C51" s="2"/>
      <c r="D51" s="5"/>
      <c r="E51" s="100"/>
      <c r="F51" s="2"/>
      <c r="G51" s="2"/>
      <c r="H51" s="2"/>
      <c r="I51" s="2"/>
      <c r="J51" s="2"/>
      <c r="K51" s="2"/>
    </row>
    <row r="52" spans="2:11" ht="13" thickBot="1" x14ac:dyDescent="0.3">
      <c r="B52" s="123" t="str">
        <f>"BSC-1 Non Opt-Out Customers: Balancing Service Charge of " &amp;Inputs!$P$7&amp;" applies. See tariff page " &amp;Inputs!$P$26&amp;"."</f>
        <v>BSC-1 Non Opt-Out Customers: Balancing Service Charge of 0.074807 applies. See tariff page 86.</v>
      </c>
      <c r="C52" s="98"/>
      <c r="D52" s="99"/>
      <c r="E52" s="100"/>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13"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6/1/2022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70">
        <f>VLOOKUP($C$8,Inputs!$A$7:$AF$26,Inputs!$E$1)</f>
        <v>10.502563</v>
      </c>
      <c r="D13" s="82">
        <f>VLOOKUP($C$8,Inputs!$A$7:$AF$26,Inputs!$B$1)</f>
        <v>6</v>
      </c>
      <c r="E13" s="2"/>
      <c r="F13" s="2"/>
      <c r="G13" s="2"/>
      <c r="H13" s="2"/>
      <c r="I13" s="2"/>
      <c r="J13" s="2"/>
      <c r="K13" s="2"/>
    </row>
    <row r="14" spans="1:13" x14ac:dyDescent="0.25">
      <c r="B14" s="13" t="s">
        <v>129</v>
      </c>
      <c r="C14" s="71" t="str">
        <f>VLOOKUP($C$8,Inputs!$A$7:$AF$26,Inputs!$L$1)</f>
        <v>N/A</v>
      </c>
      <c r="D14" s="83" t="s">
        <v>17</v>
      </c>
      <c r="E14" s="2"/>
      <c r="F14" s="2"/>
      <c r="G14" s="2"/>
      <c r="H14" s="2"/>
      <c r="I14" s="2"/>
      <c r="J14" s="2"/>
      <c r="K14" s="2"/>
    </row>
    <row r="15" spans="1:13" ht="13" x14ac:dyDescent="0.3">
      <c r="B15" s="14" t="s">
        <v>4</v>
      </c>
      <c r="C15" s="2"/>
      <c r="D15" s="84"/>
      <c r="E15" s="2"/>
      <c r="F15" s="2"/>
      <c r="G15" s="2"/>
      <c r="H15" s="2"/>
      <c r="I15" s="2"/>
      <c r="J15" s="2"/>
      <c r="K15" s="2"/>
    </row>
    <row r="16" spans="1:13" x14ac:dyDescent="0.25">
      <c r="B16" s="9" t="s">
        <v>119</v>
      </c>
      <c r="C16" s="7">
        <f>VLOOKUP($C$8,Inputs!$A$7:$AF$26,Inputs!$J$1)</f>
        <v>0.88913600000000004</v>
      </c>
      <c r="D16" s="82" t="str">
        <f>VLOOKUP($C$8,Inputs!$A$7:$AF$26,Inputs!$C$1)</f>
        <v>RSG - Heat - App A pg 2</v>
      </c>
      <c r="E16" s="2"/>
      <c r="F16" s="2"/>
      <c r="G16" s="2"/>
      <c r="H16" s="2"/>
      <c r="I16" s="2"/>
      <c r="J16" s="2"/>
      <c r="K16" s="2"/>
    </row>
    <row r="17" spans="2:11" ht="13" x14ac:dyDescent="0.3">
      <c r="B17" s="14" t="s">
        <v>3</v>
      </c>
      <c r="C17" s="2"/>
      <c r="D17" s="84"/>
      <c r="E17" s="2"/>
      <c r="F17" s="2"/>
      <c r="G17" s="2"/>
      <c r="H17" s="2"/>
      <c r="I17" s="2"/>
      <c r="J17" s="2"/>
      <c r="K17" s="2"/>
    </row>
    <row r="18" spans="2:11" x14ac:dyDescent="0.25">
      <c r="B18" s="13" t="s">
        <v>92</v>
      </c>
      <c r="C18" s="80">
        <f>VLOOKUP($C$8,Inputs!$A$7:$AF$26,Inputs!$T$1)</f>
        <v>-2.3300603990000002E-2</v>
      </c>
      <c r="D18" s="101">
        <f>VLOOKUP($D$12,Inputs!$A$26:$AF$26,Inputs!$T$1)</f>
        <v>85</v>
      </c>
      <c r="E18" s="2"/>
      <c r="F18" s="2"/>
      <c r="G18" s="2"/>
      <c r="H18" s="2"/>
      <c r="I18" s="2"/>
      <c r="J18" s="2"/>
      <c r="K18" s="2"/>
    </row>
    <row r="19" spans="2:11" x14ac:dyDescent="0.25">
      <c r="B19" s="13" t="s">
        <v>12</v>
      </c>
      <c r="C19" s="7">
        <f>VLOOKUP($C$8,Inputs!$A$7:$AF$26,Inputs!$O$1)</f>
        <v>9.7149999999999997E-3</v>
      </c>
      <c r="D19" s="101">
        <f>VLOOKUP($D$12,Inputs!$A$26:$AF$26,Inputs!$O$1)</f>
        <v>102</v>
      </c>
      <c r="E19" s="2"/>
      <c r="F19" s="2"/>
      <c r="G19" s="2"/>
      <c r="H19" s="2"/>
      <c r="I19" s="2"/>
      <c r="J19" s="2"/>
      <c r="K19" s="2"/>
    </row>
    <row r="20" spans="2:11" x14ac:dyDescent="0.25">
      <c r="B20" s="12" t="s">
        <v>2</v>
      </c>
      <c r="C20" s="77" t="str">
        <f>VLOOKUP($C$8,Inputs!$A$7:$AF$26,Inputs!$S$1)</f>
        <v>N/A</v>
      </c>
      <c r="D20" s="83" t="s">
        <v>17</v>
      </c>
      <c r="E20" s="2"/>
      <c r="F20" s="2"/>
      <c r="G20" s="2"/>
      <c r="H20" s="2"/>
      <c r="I20" s="2"/>
      <c r="J20" s="2"/>
      <c r="K20" s="2"/>
    </row>
    <row r="21" spans="2:11" x14ac:dyDescent="0.25">
      <c r="B21" s="12" t="s">
        <v>13</v>
      </c>
      <c r="C21" s="7">
        <f>VLOOKUP($C$8,Inputs!$A$7:$AF$26,Inputs!$U$1)</f>
        <v>3.6254000000000002E-2</v>
      </c>
      <c r="D21" s="101">
        <f>VLOOKUP($D$12,Inputs!$A$26:$AF$26,Inputs!$U$1)</f>
        <v>105</v>
      </c>
      <c r="E21" s="2"/>
      <c r="F21" s="2"/>
      <c r="G21" s="2"/>
      <c r="H21" s="2"/>
      <c r="I21" s="2"/>
      <c r="J21" s="2"/>
      <c r="K21" s="2"/>
    </row>
    <row r="22" spans="2:11" x14ac:dyDescent="0.25">
      <c r="B22" s="12" t="s">
        <v>1</v>
      </c>
      <c r="C22" s="7">
        <f>VLOOKUP($C$8,Inputs!$A$7:$AF$26,Inputs!$V$1)</f>
        <v>9.9810999999999997E-2</v>
      </c>
      <c r="D22" s="95" t="str">
        <f>VLOOKUP($D$12,Inputs!$A$26:$AF$26,Inputs!$V$1)</f>
        <v>75 &amp; 76</v>
      </c>
      <c r="E22" s="2"/>
      <c r="F22" s="2"/>
      <c r="G22" s="2"/>
      <c r="H22" s="2"/>
      <c r="I22" s="2"/>
      <c r="J22" s="2"/>
      <c r="K22" s="2"/>
    </row>
    <row r="23" spans="2:11" x14ac:dyDescent="0.25">
      <c r="B23" s="12" t="s">
        <v>93</v>
      </c>
      <c r="C23" s="122">
        <f>VLOOKUP($C$8,Inputs!$A$7:$AF$26,Inputs!$W$1)</f>
        <v>-5.4999999999999995E-5</v>
      </c>
      <c r="D23" s="95">
        <f>VLOOKUP($D$12,Inputs!$A$26:$AF$26,Inputs!$W$1)</f>
        <v>71</v>
      </c>
      <c r="E23" s="2"/>
      <c r="F23" s="2"/>
      <c r="G23" s="2"/>
      <c r="H23" s="2"/>
      <c r="I23" s="2"/>
      <c r="J23" s="2"/>
      <c r="K23" s="2"/>
    </row>
    <row r="24" spans="2:11" ht="13" x14ac:dyDescent="0.3">
      <c r="B24" s="11" t="s">
        <v>14</v>
      </c>
      <c r="D24" s="84"/>
      <c r="E24" s="2"/>
      <c r="F24" s="2"/>
      <c r="G24" s="2"/>
      <c r="H24" s="2"/>
      <c r="I24" s="2"/>
      <c r="J24" s="2"/>
      <c r="K24" s="2"/>
    </row>
    <row r="25" spans="2:11" x14ac:dyDescent="0.25">
      <c r="B25" s="9" t="s">
        <v>34</v>
      </c>
      <c r="C25" s="70">
        <f>VLOOKUP($C$8,Inputs!$A$7:$AF$26,Inputs!$X$1)</f>
        <v>0.50255000000000005</v>
      </c>
      <c r="D25" s="101">
        <f>VLOOKUP($D$12,Inputs!$A$26:$AF$26,Inputs!$X$1)</f>
        <v>65</v>
      </c>
      <c r="E25" s="2"/>
      <c r="F25" s="2"/>
      <c r="G25" s="2"/>
      <c r="H25" s="2"/>
      <c r="I25" s="2"/>
      <c r="J25" s="2"/>
      <c r="K25" s="2"/>
    </row>
    <row r="26" spans="2:11" x14ac:dyDescent="0.25">
      <c r="B26" s="9" t="s">
        <v>91</v>
      </c>
      <c r="C26" s="70">
        <f>VLOOKUP($C$8,Inputs!$A$7:$AF$26,Inputs!$R$1)</f>
        <v>7.4806999999999998E-2</v>
      </c>
      <c r="D26" s="101">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1"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zoomScale="90" zoomScaleNormal="90" workbookViewId="0">
      <selection activeCell="G11" sqref="G1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37.052188000000001</v>
      </c>
      <c r="D13" s="82">
        <f>VLOOKUP($C$8,Inputs!$A$7:$AF$26,Inputs!$B$1)</f>
        <v>10</v>
      </c>
    </row>
    <row r="14" spans="1:13" x14ac:dyDescent="0.25">
      <c r="B14" s="13" t="s">
        <v>129</v>
      </c>
      <c r="C14" s="71" t="str">
        <f>VLOOKUP($C$8,Inputs!$A$7:$AF$26,Inputs!$L$1)</f>
        <v>N/A</v>
      </c>
      <c r="D14" s="83" t="s">
        <v>17</v>
      </c>
    </row>
    <row r="15" spans="1:13" ht="13" x14ac:dyDescent="0.3">
      <c r="B15" s="14" t="s">
        <v>4</v>
      </c>
      <c r="C15" s="2"/>
      <c r="D15" s="84"/>
    </row>
    <row r="16" spans="1:13" x14ac:dyDescent="0.25">
      <c r="B16" s="9" t="s">
        <v>119</v>
      </c>
      <c r="C16" s="7">
        <f>VLOOKUP($C$8,Inputs!$A$7:$AF$26,Inputs!$J$1)</f>
        <v>0.72850499999999996</v>
      </c>
      <c r="D16" s="83" t="str">
        <f>VLOOKUP($C$8,Inputs!$A$7:$AF$26,Inputs!$C$1)</f>
        <v>GSG- App A pg 3</v>
      </c>
    </row>
    <row r="17" spans="2:4" ht="13" x14ac:dyDescent="0.3">
      <c r="B17" s="14" t="s">
        <v>3</v>
      </c>
      <c r="C17" s="2"/>
      <c r="D17" s="84"/>
    </row>
    <row r="18" spans="2:4" x14ac:dyDescent="0.25">
      <c r="B18" s="13" t="s">
        <v>92</v>
      </c>
      <c r="C18" s="80">
        <f>VLOOKUP($C$8,Inputs!$A$7:$AF$26,Inputs!$T$1)</f>
        <v>-2.3300603990000002E-2</v>
      </c>
      <c r="D18" s="101">
        <f>VLOOKUP($D$12,Inputs!$A$26:$AF$26,Inputs!$T$1)</f>
        <v>85</v>
      </c>
    </row>
    <row r="19" spans="2:4" x14ac:dyDescent="0.25">
      <c r="B19" s="13" t="s">
        <v>12</v>
      </c>
      <c r="C19" s="7">
        <f>VLOOKUP($C$8,Inputs!$A$7:$AF$26,Inputs!$O$1)</f>
        <v>2.5335999999999997E-2</v>
      </c>
      <c r="D19" s="101">
        <f>VLOOKUP($D$12,Inputs!$A$26:$AF$26,Inputs!$O$1)</f>
        <v>102</v>
      </c>
    </row>
    <row r="20" spans="2:4" x14ac:dyDescent="0.25">
      <c r="B20" s="12" t="s">
        <v>2</v>
      </c>
      <c r="C20" s="77" t="str">
        <f>VLOOKUP($C$8,Inputs!$A$7:$AF$26,Inputs!$S$1)</f>
        <v>N/A</v>
      </c>
      <c r="D20" s="83" t="s">
        <v>17</v>
      </c>
    </row>
    <row r="21" spans="2:4" x14ac:dyDescent="0.25">
      <c r="B21" s="12" t="s">
        <v>13</v>
      </c>
      <c r="C21" s="7">
        <f>VLOOKUP($C$8,Inputs!$A$7:$AF$26,Inputs!$U$1)</f>
        <v>3.6254000000000002E-2</v>
      </c>
      <c r="D21" s="101">
        <f>VLOOKUP($D$12,Inputs!$A$26:$AF$26,Inputs!$U$1)</f>
        <v>105</v>
      </c>
    </row>
    <row r="22" spans="2:4" x14ac:dyDescent="0.25">
      <c r="B22" s="12" t="s">
        <v>1</v>
      </c>
      <c r="C22" s="7">
        <f>VLOOKUP($C$8,Inputs!$A$7:$AF$26,Inputs!$V$1)</f>
        <v>9.9810999999999997E-2</v>
      </c>
      <c r="D22" s="95" t="str">
        <f>VLOOKUP($D$12,Inputs!$A$26:$AF$26,Inputs!$V$1)</f>
        <v>75 &amp; 76</v>
      </c>
    </row>
    <row r="23" spans="2:4" x14ac:dyDescent="0.25">
      <c r="B23" s="12" t="s">
        <v>93</v>
      </c>
      <c r="C23" s="122">
        <f>VLOOKUP($C$8,Inputs!$A$7:$AF$26,Inputs!$W$1)</f>
        <v>-5.4999999999999995E-5</v>
      </c>
      <c r="D23" s="95">
        <f>VLOOKUP($D$12,Inputs!$A$26:$AF$26,Inputs!$W$1)</f>
        <v>71</v>
      </c>
    </row>
    <row r="24" spans="2:4" ht="13" x14ac:dyDescent="0.3">
      <c r="B24" s="11" t="s">
        <v>14</v>
      </c>
      <c r="D24" s="84"/>
    </row>
    <row r="25" spans="2:4" x14ac:dyDescent="0.25">
      <c r="B25" s="9" t="s">
        <v>34</v>
      </c>
      <c r="C25" s="70">
        <f>VLOOKUP($C$8,Inputs!$A$7:$AF$26,Inputs!$X$1)</f>
        <v>0.50255000000000005</v>
      </c>
      <c r="D25" s="101">
        <f>VLOOKUP($D$12,Inputs!$A$26:$AF$26,Inputs!$X$1)</f>
        <v>65</v>
      </c>
    </row>
    <row r="26" spans="2:4" x14ac:dyDescent="0.25">
      <c r="B26" s="9" t="s">
        <v>39</v>
      </c>
      <c r="C26" s="70">
        <f>VLOOKUP($C$8,Inputs!$A$7:$AF$26,Inputs!$Y$1)</f>
        <v>1.128792</v>
      </c>
      <c r="D26" s="101">
        <f>VLOOKUP($D$12,Inputs!$A$26:$AF$26,Inputs!$Y$1)</f>
        <v>65</v>
      </c>
    </row>
    <row r="27" spans="2:4" x14ac:dyDescent="0.25">
      <c r="B27" s="9" t="s">
        <v>91</v>
      </c>
      <c r="C27" s="70">
        <f>VLOOKUP($C$8,Inputs!$A$7:$AF$26,Inputs!$R$1)</f>
        <v>7.4806999999999998E-2</v>
      </c>
      <c r="D27" s="101">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5"/>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239.90629999999999</v>
      </c>
      <c r="D13" s="82">
        <f>VLOOKUP($C$8,Inputs!$A$7:$AF$26,Inputs!$B$1)</f>
        <v>14</v>
      </c>
    </row>
    <row r="14" spans="1:13" x14ac:dyDescent="0.25">
      <c r="B14" s="13" t="s">
        <v>129</v>
      </c>
      <c r="C14" s="71">
        <f>VLOOKUP($C$8,Inputs!$A$7:$AF$26,Inputs!$L$1)</f>
        <v>13.061563</v>
      </c>
      <c r="D14" s="83" t="str">
        <f>VLOOKUP($C$8,Inputs!$A$7:$AF$26,Inputs!$D$1)</f>
        <v>GSG-LV - 14</v>
      </c>
    </row>
    <row r="15" spans="1:13" ht="13" x14ac:dyDescent="0.3">
      <c r="B15" s="14" t="s">
        <v>4</v>
      </c>
      <c r="C15" s="2"/>
      <c r="D15" s="84"/>
    </row>
    <row r="16" spans="1:13" x14ac:dyDescent="0.25">
      <c r="B16" s="9" t="s">
        <v>119</v>
      </c>
      <c r="C16" s="70">
        <f>VLOOKUP($C$8,Inputs!$A$7:$AF$26,Inputs!$J$1)</f>
        <v>0.36288799999999999</v>
      </c>
      <c r="D16" s="83" t="str">
        <f>VLOOKUP($C$8,Inputs!$A$7:$AF$26,Inputs!$C$1)</f>
        <v>GSG-LV- App A pg 4</v>
      </c>
    </row>
    <row r="17" spans="2:4" ht="13" x14ac:dyDescent="0.3">
      <c r="B17" s="14" t="s">
        <v>3</v>
      </c>
      <c r="C17" s="2"/>
      <c r="D17" s="84"/>
    </row>
    <row r="18" spans="2:4" x14ac:dyDescent="0.25">
      <c r="B18" s="13" t="s">
        <v>92</v>
      </c>
      <c r="C18" s="80">
        <f>VLOOKUP($C$8,Inputs!$A$7:$AF$26,Inputs!$T$1)</f>
        <v>-2.3300603990000002E-2</v>
      </c>
      <c r="D18" s="101">
        <f>VLOOKUP($D$12,Inputs!$A$26:$AF$26,Inputs!$T$1)</f>
        <v>85</v>
      </c>
    </row>
    <row r="19" spans="2:4" x14ac:dyDescent="0.25">
      <c r="B19" s="13" t="s">
        <v>12</v>
      </c>
      <c r="C19" s="7">
        <f>VLOOKUP($C$8,Inputs!$A$7:$AF$26,Inputs!$O$1)</f>
        <v>1.5952999999999998E-2</v>
      </c>
      <c r="D19" s="101">
        <f>VLOOKUP($D$12,Inputs!$A$26:$AF$26,Inputs!$O$1)</f>
        <v>102</v>
      </c>
    </row>
    <row r="20" spans="2:4" x14ac:dyDescent="0.25">
      <c r="B20" s="12" t="s">
        <v>2</v>
      </c>
      <c r="C20" s="77" t="str">
        <f>VLOOKUP($C$8,Inputs!$A$7:$AF$26,Inputs!$S$1)</f>
        <v>N/A</v>
      </c>
      <c r="D20" s="95" t="s">
        <v>17</v>
      </c>
    </row>
    <row r="21" spans="2:4" x14ac:dyDescent="0.25">
      <c r="B21" s="12" t="s">
        <v>13</v>
      </c>
      <c r="C21" s="7">
        <f>VLOOKUP($C$8,Inputs!$A$7:$AF$26,Inputs!$U$1)</f>
        <v>3.6254000000000002E-2</v>
      </c>
      <c r="D21" s="101">
        <f>VLOOKUP($D$12,Inputs!$A$26:$AF$26,Inputs!$U$1)</f>
        <v>105</v>
      </c>
    </row>
    <row r="22" spans="2:4" x14ac:dyDescent="0.25">
      <c r="B22" s="12" t="s">
        <v>1</v>
      </c>
      <c r="C22" s="7">
        <f>VLOOKUP($C$8,Inputs!$A$7:$AF$26,Inputs!$V$1)</f>
        <v>9.9810999999999997E-2</v>
      </c>
      <c r="D22" s="95" t="str">
        <f>VLOOKUP($D$12,Inputs!$A$26:$AF$26,Inputs!$V$1)</f>
        <v>75 &amp; 76</v>
      </c>
    </row>
    <row r="23" spans="2:4" x14ac:dyDescent="0.25">
      <c r="B23" s="12" t="s">
        <v>93</v>
      </c>
      <c r="C23" s="122">
        <f>VLOOKUP($C$8,Inputs!$A$7:$AF$26,Inputs!$W$1)</f>
        <v>-5.4999999999999995E-5</v>
      </c>
      <c r="D23" s="95">
        <f>VLOOKUP($D$12,Inputs!$A$26:$AF$26,Inputs!$W$1)</f>
        <v>71</v>
      </c>
    </row>
    <row r="24" spans="2:4" ht="13" x14ac:dyDescent="0.3">
      <c r="B24" s="11" t="s">
        <v>14</v>
      </c>
      <c r="D24" s="84"/>
    </row>
    <row r="25" spans="2:4" x14ac:dyDescent="0.25">
      <c r="B25" s="9" t="s">
        <v>39</v>
      </c>
      <c r="C25" s="70">
        <f>VLOOKUP($C$8,Inputs!$A$7:$AF$26,Inputs!$Y$1)</f>
        <v>1.128792</v>
      </c>
      <c r="D25" s="101">
        <f>VLOOKUP($D$12,Inputs!$A$26:$AF$26,Inputs!$Y$1)</f>
        <v>65</v>
      </c>
    </row>
    <row r="26" spans="2:4" x14ac:dyDescent="0.25">
      <c r="B26" s="9" t="s">
        <v>91</v>
      </c>
      <c r="C26" s="70">
        <f>VLOOKUP($C$8,Inputs!$A$7:$AF$26,Inputs!$R$1)</f>
        <v>7.4806999999999998E-2</v>
      </c>
      <c r="D26" s="101">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1"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5"/>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zoomScale="90" zoomScaleNormal="90" workbookViewId="0">
      <selection activeCell="F11" sqref="F1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2">
        <f>VLOOKUP($C$8,Inputs!$A$7:$AF$26,Inputs!$B$1)</f>
        <v>18</v>
      </c>
    </row>
    <row r="14" spans="1:13" x14ac:dyDescent="0.25">
      <c r="B14" s="13" t="s">
        <v>129</v>
      </c>
      <c r="C14" s="71">
        <f>VLOOKUP($C$8,Inputs!$A$7:$AF$26,Inputs!$L$1)</f>
        <v>33.853437999999997</v>
      </c>
      <c r="D14" s="83" t="str">
        <f>VLOOKUP($C$8,Inputs!$A$7:$AF$26,Inputs!$D$1)</f>
        <v>CTS Firm - 18</v>
      </c>
    </row>
    <row r="15" spans="1:13" ht="13" x14ac:dyDescent="0.3">
      <c r="B15" s="14" t="s">
        <v>4</v>
      </c>
      <c r="C15" s="2"/>
      <c r="D15" s="84"/>
    </row>
    <row r="16" spans="1:13" x14ac:dyDescent="0.25">
      <c r="B16" s="9" t="s">
        <v>119</v>
      </c>
      <c r="C16" s="70">
        <f>VLOOKUP($C$8,Inputs!$A$7:$AF$26,Inputs!$J$1)</f>
        <v>9.6939999999999998E-2</v>
      </c>
      <c r="D16" s="83" t="str">
        <f>VLOOKUP($C$8,Inputs!$A$7:$AF$26,Inputs!$C$1)</f>
        <v>CTS - App  A pg 5</v>
      </c>
    </row>
    <row r="17" spans="2:4" ht="13" x14ac:dyDescent="0.3">
      <c r="B17" s="14" t="s">
        <v>3</v>
      </c>
      <c r="C17" s="2"/>
      <c r="D17" s="84"/>
    </row>
    <row r="18" spans="2:4" x14ac:dyDescent="0.25">
      <c r="B18" s="13" t="s">
        <v>92</v>
      </c>
      <c r="C18" s="80">
        <f>VLOOKUP($C$8,Inputs!$A$7:$AF$26,Inputs!$T$1)</f>
        <v>-2.3300603990000002E-2</v>
      </c>
      <c r="D18" s="101">
        <f>VLOOKUP($D$12,Inputs!$A$26:$AF$26,Inputs!$T$1)</f>
        <v>85</v>
      </c>
    </row>
    <row r="19" spans="2:4" x14ac:dyDescent="0.25">
      <c r="B19" s="13" t="s">
        <v>12</v>
      </c>
      <c r="C19" s="77" t="s">
        <v>17</v>
      </c>
      <c r="D19" s="77" t="s">
        <v>17</v>
      </c>
    </row>
    <row r="20" spans="2:4" x14ac:dyDescent="0.25">
      <c r="B20" s="12" t="s">
        <v>2</v>
      </c>
      <c r="C20" s="77" t="str">
        <f>VLOOKUP($C$8,Inputs!$A$7:$AF$26,Inputs!$S$1)</f>
        <v>N/A</v>
      </c>
      <c r="D20" s="77" t="s">
        <v>17</v>
      </c>
    </row>
    <row r="21" spans="2:4" x14ac:dyDescent="0.25">
      <c r="B21" s="12" t="s">
        <v>13</v>
      </c>
      <c r="C21" s="7">
        <f>VLOOKUP($C$8,Inputs!$A$7:$AF$26,Inputs!$U$1)</f>
        <v>3.6254000000000002E-2</v>
      </c>
      <c r="D21" s="101">
        <f>VLOOKUP($D$12,Inputs!$A$26:$AF$26,Inputs!$U$1)</f>
        <v>105</v>
      </c>
    </row>
    <row r="22" spans="2:4" x14ac:dyDescent="0.25">
      <c r="B22" s="12" t="s">
        <v>1</v>
      </c>
      <c r="C22" s="7">
        <f>VLOOKUP($C$8,Inputs!$A$7:$AF$26,Inputs!$V$1)</f>
        <v>9.9810999999999997E-2</v>
      </c>
      <c r="D22" s="95" t="str">
        <f>VLOOKUP($D$12,Inputs!$A$26:$AF$26,Inputs!$V$1)</f>
        <v>75 &amp; 76</v>
      </c>
    </row>
    <row r="23" spans="2:4" x14ac:dyDescent="0.25">
      <c r="B23" s="12" t="s">
        <v>93</v>
      </c>
      <c r="C23" s="29" t="str">
        <f>VLOOKUP($C$8,Inputs!$A$7:$AF$26,Inputs!$W$1)</f>
        <v>N/A</v>
      </c>
      <c r="D23" s="77" t="s">
        <v>17</v>
      </c>
    </row>
    <row r="24" spans="2:4" ht="13" x14ac:dyDescent="0.3">
      <c r="B24" s="11" t="s">
        <v>14</v>
      </c>
      <c r="D24" s="84"/>
    </row>
    <row r="25" spans="2:4" x14ac:dyDescent="0.25">
      <c r="B25" s="9" t="s">
        <v>39</v>
      </c>
      <c r="C25" s="71" t="str">
        <f>VLOOKUP($C$8,Inputs!$A$7:$AF$26,Inputs!$Y$1)</f>
        <v>N/A</v>
      </c>
      <c r="D25" s="77" t="s">
        <v>17</v>
      </c>
    </row>
    <row r="26" spans="2:4" x14ac:dyDescent="0.25">
      <c r="B26" s="9" t="s">
        <v>126</v>
      </c>
      <c r="C26" s="102">
        <f>VLOOKUP($C$8,Inputs!$A$7:$AF$26,Inputs!$Q$1)</f>
        <v>2.2790000000000002E-3</v>
      </c>
      <c r="D26" s="101">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1"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5"/>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6"/>
      <c r="C48" s="4"/>
      <c r="D48" s="3"/>
      <c r="E48" s="85"/>
    </row>
    <row r="49" spans="2:4" x14ac:dyDescent="0.25">
      <c r="B49" s="2"/>
      <c r="C49" s="2"/>
      <c r="D49" s="2"/>
    </row>
    <row r="50" spans="2:4" x14ac:dyDescent="0.25"/>
    <row r="51" spans="2:4" x14ac:dyDescent="0.25">
      <c r="B51" s="85"/>
    </row>
    <row r="52" spans="2:4" x14ac:dyDescent="0.25">
      <c r="B52" s="85"/>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25" zoomScale="90" zoomScaleNormal="90" workbookViewId="0">
      <selection activeCell="B48" sqref="B48:C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1119.5625</v>
      </c>
      <c r="D13" s="82">
        <f>VLOOKUP($C$8,Inputs!$A$7:$AF$26,Inputs!$B$1)</f>
        <v>25</v>
      </c>
    </row>
    <row r="14" spans="1:13" x14ac:dyDescent="0.25">
      <c r="B14" s="13" t="s">
        <v>129</v>
      </c>
      <c r="C14" s="71">
        <f>VLOOKUP($C$8,Inputs!$A$7:$AF$26,Inputs!$L$1)</f>
        <v>19.992187999999999</v>
      </c>
      <c r="D14" s="83" t="str">
        <f>VLOOKUP($C$8,Inputs!$A$7:$AF$26,Inputs!$D$1)</f>
        <v>LVS Firm - 25</v>
      </c>
    </row>
    <row r="15" spans="1:13" ht="13" x14ac:dyDescent="0.3">
      <c r="B15" s="14" t="s">
        <v>4</v>
      </c>
      <c r="C15" s="2"/>
      <c r="D15" s="84"/>
    </row>
    <row r="16" spans="1:13" x14ac:dyDescent="0.25">
      <c r="B16" s="9" t="s">
        <v>119</v>
      </c>
      <c r="C16" s="71">
        <f>VLOOKUP($C$8,Inputs!$A$7:$AF$26,Inputs!$J$1)</f>
        <v>6.4466999999999997E-2</v>
      </c>
      <c r="D16" s="82" t="str">
        <f>VLOOKUP($C$8,Inputs!$A$7:$AF$26,Inputs!$C$1)</f>
        <v>LVS - App A pg 6</v>
      </c>
    </row>
    <row r="17" spans="2:4" ht="13" x14ac:dyDescent="0.3">
      <c r="B17" s="14" t="s">
        <v>3</v>
      </c>
      <c r="C17" s="2"/>
      <c r="D17" s="84"/>
    </row>
    <row r="18" spans="2:4" x14ac:dyDescent="0.25">
      <c r="B18" s="13" t="s">
        <v>92</v>
      </c>
      <c r="C18" s="80">
        <f>VLOOKUP($C$8,Inputs!$A$7:$AF$26,Inputs!$T$1)</f>
        <v>-2.3300603990000002E-2</v>
      </c>
      <c r="D18" s="101">
        <f>VLOOKUP($D$12,Inputs!$A$26:$AF$26,Inputs!$T$1)</f>
        <v>85</v>
      </c>
    </row>
    <row r="19" spans="2:4" x14ac:dyDescent="0.25">
      <c r="B19" s="13" t="s">
        <v>12</v>
      </c>
      <c r="C19" s="77" t="s">
        <v>17</v>
      </c>
      <c r="D19" s="77" t="s">
        <v>17</v>
      </c>
    </row>
    <row r="20" spans="2:4" x14ac:dyDescent="0.25">
      <c r="B20" s="12" t="s">
        <v>2</v>
      </c>
      <c r="C20" s="77" t="str">
        <f>VLOOKUP($C$8,Inputs!$A$7:$AF$26,Inputs!$S$1)</f>
        <v>N/A</v>
      </c>
      <c r="D20" s="77" t="s">
        <v>17</v>
      </c>
    </row>
    <row r="21" spans="2:4" x14ac:dyDescent="0.25">
      <c r="B21" s="12" t="s">
        <v>13</v>
      </c>
      <c r="C21" s="7">
        <f>VLOOKUP($C$8,Inputs!$A$7:$AF$26,Inputs!$U$1)</f>
        <v>3.6254000000000002E-2</v>
      </c>
      <c r="D21" s="101">
        <f>VLOOKUP($D$12,Inputs!$A$26:$AF$26,Inputs!$U$1)</f>
        <v>105</v>
      </c>
    </row>
    <row r="22" spans="2:4" x14ac:dyDescent="0.25">
      <c r="B22" s="12" t="s">
        <v>1</v>
      </c>
      <c r="C22" s="7">
        <f>VLOOKUP($C$8,Inputs!$A$7:$AF$26,Inputs!$V$1)</f>
        <v>9.9810999999999997E-2</v>
      </c>
      <c r="D22" s="95" t="str">
        <f>VLOOKUP($D$12,Inputs!$A$26:$AF$26,Inputs!$V$1)</f>
        <v>75 &amp; 76</v>
      </c>
    </row>
    <row r="23" spans="2:4" x14ac:dyDescent="0.25">
      <c r="B23" s="12" t="s">
        <v>93</v>
      </c>
      <c r="C23" s="29" t="str">
        <f>VLOOKUP($C$8,Inputs!$A$7:$AF$26,Inputs!$W$1)</f>
        <v>N/A</v>
      </c>
      <c r="D23" s="77" t="s">
        <v>17</v>
      </c>
    </row>
    <row r="24" spans="2:4" ht="13" x14ac:dyDescent="0.3">
      <c r="B24" s="11" t="s">
        <v>14</v>
      </c>
      <c r="D24" s="84"/>
    </row>
    <row r="25" spans="2:4" x14ac:dyDescent="0.25">
      <c r="B25" s="9" t="s">
        <v>39</v>
      </c>
      <c r="C25" s="71">
        <f>VLOOKUP($C$8,Inputs!$A$7:$AF$26,Inputs!$Y$1)</f>
        <v>1.076441</v>
      </c>
      <c r="D25" s="101">
        <f>VLOOKUP($D$12,Inputs!$A$26:$AF$26,Inputs!$Y$1)</f>
        <v>65</v>
      </c>
    </row>
    <row r="26" spans="2:4" x14ac:dyDescent="0.25">
      <c r="B26" s="9" t="s">
        <v>128</v>
      </c>
      <c r="C26" s="103">
        <f>VLOOKUP($C$8,Inputs!$A$7:$AF$26,Inputs!$Z$1)</f>
        <v>16.471654978749999</v>
      </c>
      <c r="D26" s="95" t="str">
        <f>VLOOKUP($D$12,Inputs!$A$26:$AF$26,Inputs!$Z$1)</f>
        <v>LVS Firm - 25</v>
      </c>
    </row>
    <row r="27" spans="2:4" x14ac:dyDescent="0.25">
      <c r="B27" s="9" t="s">
        <v>126</v>
      </c>
      <c r="C27" s="102">
        <f>VLOOKUP($C$8,Inputs!$A$7:$AF$26,Inputs!$Q$1)</f>
        <v>2.2790000000000002E-3</v>
      </c>
      <c r="D27" s="107">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5"/>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5"/>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5"/>
    </row>
    <row r="49" spans="2:5" ht="13" thickBot="1" x14ac:dyDescent="0.3">
      <c r="B49" s="86"/>
      <c r="C49" s="4"/>
      <c r="D49" s="3"/>
      <c r="E49" s="85"/>
    </row>
    <row r="50" spans="2:5" x14ac:dyDescent="0.25">
      <c r="B50" s="2"/>
      <c r="C50" s="2"/>
      <c r="D50" s="2"/>
    </row>
    <row r="51" spans="2:5" x14ac:dyDescent="0.25"/>
    <row r="52" spans="2:5" x14ac:dyDescent="0.25">
      <c r="B52" s="85"/>
    </row>
    <row r="53" spans="2:5" x14ac:dyDescent="0.25">
      <c r="B53" s="85"/>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6" zoomScale="90" zoomScaleNormal="90" workbookViewId="0">
      <selection activeCell="F12" sqref="F1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t="str">
        <f>VLOOKUP($C$8,Inputs!$A$7:$AF$26,Inputs!$E$1)</f>
        <v>N/A</v>
      </c>
      <c r="D13" s="83" t="s">
        <v>17</v>
      </c>
    </row>
    <row r="14" spans="1:13" x14ac:dyDescent="0.25">
      <c r="B14" s="13" t="s">
        <v>129</v>
      </c>
      <c r="C14" s="71">
        <f>VLOOKUP($C$8,Inputs!$A$7:$AF$26,Inputs!$L$1)</f>
        <v>3.0891000000000002</v>
      </c>
      <c r="D14" s="83" t="str">
        <f>VLOOKUP($C$8,Inputs!$A$7:$AF$26,Inputs!$D$1)</f>
        <v>FES - 31</v>
      </c>
    </row>
    <row r="15" spans="1:13" ht="13" x14ac:dyDescent="0.3">
      <c r="B15" s="14" t="s">
        <v>4</v>
      </c>
      <c r="C15" s="2"/>
      <c r="D15" s="84"/>
    </row>
    <row r="16" spans="1:13" x14ac:dyDescent="0.25">
      <c r="B16" s="9" t="s">
        <v>119</v>
      </c>
      <c r="C16" s="71" t="str">
        <f>VLOOKUP($C$8,Inputs!$A$7:$AF$26,Inputs!$J$1)</f>
        <v>N/A</v>
      </c>
      <c r="D16" s="83" t="s">
        <v>17</v>
      </c>
    </row>
    <row r="17" spans="2:4" x14ac:dyDescent="0.25">
      <c r="B17" s="9" t="s">
        <v>130</v>
      </c>
      <c r="C17" s="103">
        <f>VLOOKUP($C$8,Inputs!$A$7:$AF$26,Inputs!$N$1)</f>
        <v>0.17369999999999999</v>
      </c>
      <c r="D17" s="104" t="str">
        <f>VLOOKUP($C$8,Inputs!$A$7:$AF$26,Inputs!$D$1)</f>
        <v>FES - 31</v>
      </c>
    </row>
    <row r="18" spans="2:4" ht="13" x14ac:dyDescent="0.3">
      <c r="B18" s="14" t="s">
        <v>3</v>
      </c>
      <c r="C18" s="2"/>
      <c r="D18" s="84"/>
    </row>
    <row r="19" spans="2:4" x14ac:dyDescent="0.25">
      <c r="B19" s="13" t="s">
        <v>92</v>
      </c>
      <c r="C19" s="80" t="str">
        <f>VLOOKUP($C$8,Inputs!$A$7:$AF$26,Inputs!$T$1)</f>
        <v>N/A</v>
      </c>
      <c r="D19" s="83" t="s">
        <v>17</v>
      </c>
    </row>
    <row r="20" spans="2:4" x14ac:dyDescent="0.25">
      <c r="B20" s="13" t="s">
        <v>12</v>
      </c>
      <c r="C20" s="77" t="s">
        <v>17</v>
      </c>
      <c r="D20" s="83" t="s">
        <v>17</v>
      </c>
    </row>
    <row r="21" spans="2:4" x14ac:dyDescent="0.25">
      <c r="B21" s="12" t="s">
        <v>2</v>
      </c>
      <c r="C21" s="77" t="str">
        <f>VLOOKUP($C$8,Inputs!$A$7:$AF$26,Inputs!$S$1)</f>
        <v>N/A</v>
      </c>
      <c r="D21" s="83" t="s">
        <v>17</v>
      </c>
    </row>
    <row r="22" spans="2:4" x14ac:dyDescent="0.25">
      <c r="B22" s="12" t="s">
        <v>13</v>
      </c>
      <c r="C22" s="7">
        <f>VLOOKUP($C$8,Inputs!$A$7:$AF$26,Inputs!$U$1)</f>
        <v>3.6254000000000002E-2</v>
      </c>
      <c r="D22" s="101">
        <f>VLOOKUP($D$12,Inputs!$A$26:$AF$26,Inputs!$U$1)</f>
        <v>105</v>
      </c>
    </row>
    <row r="23" spans="2:4" x14ac:dyDescent="0.25">
      <c r="B23" s="12" t="s">
        <v>1</v>
      </c>
      <c r="C23" s="7">
        <f>VLOOKUP($C$8,Inputs!$A$7:$AF$26,Inputs!$V$1)</f>
        <v>9.9810999999999997E-2</v>
      </c>
      <c r="D23" s="95" t="str">
        <f>VLOOKUP($D$12,Inputs!$A$26:$AF$26,Inputs!$V$1)</f>
        <v>75 &amp; 76</v>
      </c>
    </row>
    <row r="24" spans="2:4" x14ac:dyDescent="0.25">
      <c r="B24" s="12" t="s">
        <v>93</v>
      </c>
      <c r="C24" s="29" t="str">
        <f>VLOOKUP($C$8,Inputs!$A$7:$AF$26,Inputs!$W$1)</f>
        <v>N/A</v>
      </c>
      <c r="D24" s="83" t="s">
        <v>17</v>
      </c>
    </row>
    <row r="25" spans="2:4" ht="13" x14ac:dyDescent="0.3">
      <c r="B25" s="11" t="s">
        <v>14</v>
      </c>
      <c r="D25" s="84"/>
    </row>
    <row r="26" spans="2:4" x14ac:dyDescent="0.25">
      <c r="B26" s="9" t="s">
        <v>39</v>
      </c>
      <c r="C26" s="71">
        <f>VLOOKUP($C$8,Inputs!$A$7:$AF$26,Inputs!$Y$1)</f>
        <v>0.96861299999999995</v>
      </c>
      <c r="D26" s="101">
        <f>VLOOKUP($D$12,Inputs!$A$26:$AF$26,Inputs!$Y$1)</f>
        <v>65</v>
      </c>
    </row>
    <row r="27" spans="2:4" x14ac:dyDescent="0.25">
      <c r="B27" s="9" t="s">
        <v>128</v>
      </c>
      <c r="C27" s="103">
        <f>VLOOKUP($C$8,Inputs!$A$7:$AF$26,Inputs!$Z$1)</f>
        <v>8.2358279999999997</v>
      </c>
      <c r="D27" s="104" t="str">
        <f>VLOOKUP($C$8,Inputs!$A$7:$AF$26,Inputs!$D$1)</f>
        <v>FES - 31</v>
      </c>
    </row>
    <row r="28" spans="2:4" x14ac:dyDescent="0.25">
      <c r="B28" s="9"/>
      <c r="C28" s="103"/>
      <c r="D28" s="107"/>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1"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5"/>
    </row>
    <row r="48" spans="2:5" x14ac:dyDescent="0.25">
      <c r="B48" s="27" t="s">
        <v>131</v>
      </c>
      <c r="C48" s="2"/>
      <c r="D48" s="5"/>
    </row>
    <row r="49" spans="2:5" x14ac:dyDescent="0.25">
      <c r="B49" s="27" t="s">
        <v>132</v>
      </c>
      <c r="C49" s="2"/>
      <c r="D49" s="5"/>
    </row>
    <row r="50" spans="2:5" ht="13" thickBot="1" x14ac:dyDescent="0.3">
      <c r="B50" s="86"/>
      <c r="C50" s="4"/>
      <c r="D50" s="3"/>
      <c r="E50" s="85"/>
    </row>
    <row r="51" spans="2:5" x14ac:dyDescent="0.25">
      <c r="B51" s="2"/>
      <c r="C51" s="2"/>
      <c r="D51" s="2"/>
    </row>
    <row r="52" spans="2:5" x14ac:dyDescent="0.25"/>
    <row r="53" spans="2:5" x14ac:dyDescent="0.25">
      <c r="B53" s="85"/>
    </row>
    <row r="54" spans="2:5" x14ac:dyDescent="0.25">
      <c r="B54" s="85"/>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zoomScale="90" zoomScaleNormal="90" workbookViewId="0">
      <selection activeCell="F13" sqref="F1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52</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f>VLOOKUP($C$8,Inputs!$A$7:$AF$26,Inputs!$E$1)</f>
        <v>10.502599999999999</v>
      </c>
      <c r="D13" s="82">
        <f>VLOOKUP($C$8,Inputs!$A$7:$AF$26,Inputs!$B$1)</f>
        <v>38</v>
      </c>
    </row>
    <row r="14" spans="1:13" x14ac:dyDescent="0.25">
      <c r="B14" s="13" t="s">
        <v>129</v>
      </c>
      <c r="C14" s="71" t="str">
        <f>VLOOKUP($C$8,Inputs!$A$7:$AF$26,Inputs!$L$1)</f>
        <v>N/A</v>
      </c>
      <c r="D14" s="83" t="str">
        <f>VLOOKUP($C$8,Inputs!$A$7:$AF$26,Inputs!$D$1)</f>
        <v>EGS - 38</v>
      </c>
    </row>
    <row r="15" spans="1:13" ht="13" x14ac:dyDescent="0.3">
      <c r="B15" s="14" t="s">
        <v>4</v>
      </c>
      <c r="C15" s="2"/>
      <c r="D15" s="84"/>
    </row>
    <row r="16" spans="1:13" x14ac:dyDescent="0.25">
      <c r="B16" s="9" t="s">
        <v>119</v>
      </c>
      <c r="C16" s="71">
        <f>VLOOKUP($C$8,Inputs!$A$7:$AF$26,Inputs!$J$1)</f>
        <v>0.17149200000000001</v>
      </c>
      <c r="D16" s="83" t="str">
        <f>VLOOKUP($C$8,Inputs!$A$7:$AF$26,Inputs!$C$1)</f>
        <v>EGS-Res - App A pg 8</v>
      </c>
    </row>
    <row r="17" spans="2:4" x14ac:dyDescent="0.25">
      <c r="B17" s="87"/>
      <c r="C17" s="88"/>
      <c r="D17" s="89"/>
    </row>
    <row r="18" spans="2:4" ht="13" x14ac:dyDescent="0.3">
      <c r="B18" s="14" t="s">
        <v>3</v>
      </c>
      <c r="C18" s="2"/>
      <c r="D18" s="84"/>
    </row>
    <row r="19" spans="2:4" x14ac:dyDescent="0.25">
      <c r="B19" s="13" t="s">
        <v>92</v>
      </c>
      <c r="C19" s="80">
        <f>VLOOKUP($C$8,Inputs!$A$7:$AF$26,Inputs!$T$1)</f>
        <v>-2.3300603990000002E-2</v>
      </c>
      <c r="D19" s="101">
        <f>VLOOKUP($D$12,Inputs!$A$26:$AF$26,Inputs!$T$1)</f>
        <v>85</v>
      </c>
    </row>
    <row r="20" spans="2:4" x14ac:dyDescent="0.25">
      <c r="B20" s="13" t="s">
        <v>12</v>
      </c>
      <c r="C20" s="77" t="s">
        <v>17</v>
      </c>
      <c r="D20" s="77" t="s">
        <v>17</v>
      </c>
    </row>
    <row r="21" spans="2:4" x14ac:dyDescent="0.25">
      <c r="B21" s="12" t="s">
        <v>2</v>
      </c>
      <c r="C21" s="77" t="str">
        <f>VLOOKUP($C$8,Inputs!$A$7:$AF$26,Inputs!$S$1)</f>
        <v>N/A</v>
      </c>
      <c r="D21" s="77" t="s">
        <v>17</v>
      </c>
    </row>
    <row r="22" spans="2:4" x14ac:dyDescent="0.25">
      <c r="B22" s="12" t="s">
        <v>13</v>
      </c>
      <c r="C22" s="7">
        <f>VLOOKUP($C$8,Inputs!$A$7:$AF$26,Inputs!$U$1)</f>
        <v>3.6254000000000002E-2</v>
      </c>
      <c r="D22" s="101">
        <f>VLOOKUP($D$12,Inputs!$A$26:$AF$26,Inputs!$U$1)</f>
        <v>105</v>
      </c>
    </row>
    <row r="23" spans="2:4" x14ac:dyDescent="0.25">
      <c r="B23" s="12" t="s">
        <v>1</v>
      </c>
      <c r="C23" s="7">
        <f>VLOOKUP($C$8,Inputs!$A$7:$AF$26,Inputs!$V$1)</f>
        <v>9.9810999999999997E-2</v>
      </c>
      <c r="D23" s="95" t="str">
        <f>VLOOKUP($D$12,Inputs!$A$26:$AF$26,Inputs!$V$1)</f>
        <v>75 &amp; 76</v>
      </c>
    </row>
    <row r="24" spans="2:4" x14ac:dyDescent="0.25">
      <c r="B24" s="12" t="s">
        <v>93</v>
      </c>
      <c r="C24" s="29" t="str">
        <f>VLOOKUP($C$8,Inputs!$A$7:$AF$26,Inputs!$W$1)</f>
        <v>N/A</v>
      </c>
      <c r="D24" s="77" t="s">
        <v>17</v>
      </c>
    </row>
    <row r="25" spans="2:4" ht="13" x14ac:dyDescent="0.3">
      <c r="B25" s="11" t="s">
        <v>14</v>
      </c>
      <c r="D25" s="84"/>
    </row>
    <row r="26" spans="2:4" x14ac:dyDescent="0.25">
      <c r="B26" s="9" t="s">
        <v>34</v>
      </c>
      <c r="C26" s="71">
        <f>VLOOKUP($C$8,Inputs!$A$7:$AF$26,Inputs!$X$1)</f>
        <v>0.50255000000000005</v>
      </c>
      <c r="D26" s="101">
        <f>VLOOKUP($D$12,Inputs!$A$26:$AF$26,Inputs!$X$1)</f>
        <v>65</v>
      </c>
    </row>
    <row r="27" spans="2:4" x14ac:dyDescent="0.25">
      <c r="B27" s="9" t="s">
        <v>91</v>
      </c>
      <c r="C27" s="70">
        <f>VLOOKUP($C$8,Inputs!$A$7:$AF$26,Inputs!$R$1)</f>
        <v>7.4806999999999998E-2</v>
      </c>
      <c r="D27" s="101">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6"/>
      <c r="C47" s="4"/>
      <c r="D47" s="3"/>
      <c r="E47" s="85"/>
    </row>
    <row r="48" spans="2:5" x14ac:dyDescent="0.25">
      <c r="B48" s="2"/>
      <c r="C48" s="2"/>
      <c r="D48" s="2"/>
    </row>
    <row r="49" spans="2:13" x14ac:dyDescent="0.25"/>
    <row r="50" spans="2:13" x14ac:dyDescent="0.25">
      <c r="B50" s="85"/>
    </row>
    <row r="51" spans="2:13" x14ac:dyDescent="0.25">
      <c r="B51" s="85"/>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D60" sqref="D60"/>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51</v>
      </c>
      <c r="D8" s="20" t="s">
        <v>28</v>
      </c>
    </row>
    <row r="9" spans="1:13" ht="13" x14ac:dyDescent="0.3">
      <c r="B9" s="6"/>
      <c r="C9" s="40" t="str">
        <f>Inputs!$A$3</f>
        <v>As of 6/1/2022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f>VLOOKUP($C$8,Inputs!$A$7:$AF$26,Inputs!$E$1)</f>
        <v>84.233750000000001</v>
      </c>
      <c r="D13" s="82">
        <f>VLOOKUP($C$8,Inputs!$A$7:$AF$26,Inputs!$B$1)</f>
        <v>38</v>
      </c>
    </row>
    <row r="14" spans="1:13" x14ac:dyDescent="0.25">
      <c r="B14" s="13" t="s">
        <v>129</v>
      </c>
      <c r="C14" s="71">
        <f>VLOOKUP($C$8,Inputs!$A$7:$AF$26,Inputs!$L$1)</f>
        <v>8.7965630000000008</v>
      </c>
      <c r="D14" s="82">
        <f>VLOOKUP($C$8,Inputs!$A$7:$AF$26,Inputs!$B$1)</f>
        <v>38</v>
      </c>
    </row>
    <row r="15" spans="1:13" ht="13" x14ac:dyDescent="0.3">
      <c r="B15" s="14" t="s">
        <v>4</v>
      </c>
      <c r="C15" s="2"/>
      <c r="D15" s="84"/>
    </row>
    <row r="16" spans="1:13" x14ac:dyDescent="0.25">
      <c r="B16" s="9" t="s">
        <v>133</v>
      </c>
      <c r="C16" s="71">
        <f>VLOOKUP($C$8,Inputs!$A$7:$AF$26,Inputs!$K$1)</f>
        <v>0.13981299999999999</v>
      </c>
      <c r="D16" s="83" t="str">
        <f>VLOOKUP($C$8,Inputs!$A$7:$AF$26,Inputs!$C$1)</f>
        <v>EGS-Com&amp;Ind - App A pg 9</v>
      </c>
    </row>
    <row r="17" spans="2:4" x14ac:dyDescent="0.25">
      <c r="B17" s="9" t="s">
        <v>137</v>
      </c>
      <c r="C17" s="71">
        <f>VLOOKUP($C$8,Inputs!$A$7:$AF$26,Inputs!$J$1)</f>
        <v>0.17180100000000001</v>
      </c>
      <c r="D17" s="83" t="str">
        <f>VLOOKUP($C$8,Inputs!$A$7:$AF$26,Inputs!$C$1)</f>
        <v>EGS-Com&amp;Ind - App A pg 9</v>
      </c>
    </row>
    <row r="18" spans="2:4" ht="13" x14ac:dyDescent="0.3">
      <c r="B18" s="14" t="s">
        <v>3</v>
      </c>
      <c r="C18" s="2"/>
      <c r="D18" s="84"/>
    </row>
    <row r="19" spans="2:4" x14ac:dyDescent="0.25">
      <c r="B19" s="13" t="s">
        <v>92</v>
      </c>
      <c r="C19" s="80">
        <f>VLOOKUP($C$8,Inputs!$A$7:$AF$26,Inputs!$T$1)</f>
        <v>-2.3300603990000002E-2</v>
      </c>
      <c r="D19" s="101">
        <f>VLOOKUP($D$12,Inputs!$A$26:$AF$26,Inputs!$T$1)</f>
        <v>85</v>
      </c>
    </row>
    <row r="20" spans="2:4" x14ac:dyDescent="0.25">
      <c r="B20" s="13" t="s">
        <v>12</v>
      </c>
      <c r="C20" s="77" t="s">
        <v>17</v>
      </c>
      <c r="D20" s="77" t="s">
        <v>17</v>
      </c>
    </row>
    <row r="21" spans="2:4" x14ac:dyDescent="0.25">
      <c r="B21" s="12" t="s">
        <v>2</v>
      </c>
      <c r="C21" s="77" t="str">
        <f>VLOOKUP($C$8,Inputs!$A$7:$AF$26,Inputs!$S$1)</f>
        <v>N/A</v>
      </c>
      <c r="D21" s="77" t="s">
        <v>17</v>
      </c>
    </row>
    <row r="22" spans="2:4" x14ac:dyDescent="0.25">
      <c r="B22" s="12" t="s">
        <v>13</v>
      </c>
      <c r="C22" s="7">
        <f>VLOOKUP($C$8,Inputs!$A$7:$AF$26,Inputs!$U$1)</f>
        <v>3.6254000000000002E-2</v>
      </c>
      <c r="D22" s="101">
        <f>VLOOKUP($D$12,Inputs!$A$26:$AF$26,Inputs!$U$1)</f>
        <v>105</v>
      </c>
    </row>
    <row r="23" spans="2:4" x14ac:dyDescent="0.25">
      <c r="B23" s="12" t="s">
        <v>1</v>
      </c>
      <c r="C23" s="7">
        <f>VLOOKUP($C$8,Inputs!$A$7:$AF$26,Inputs!$V$1)</f>
        <v>9.9810999999999997E-2</v>
      </c>
      <c r="D23" s="95" t="str">
        <f>VLOOKUP($D$12,Inputs!$A$26:$AF$26,Inputs!$V$1)</f>
        <v>75 &amp; 76</v>
      </c>
    </row>
    <row r="24" spans="2:4" x14ac:dyDescent="0.25">
      <c r="B24" s="12" t="s">
        <v>93</v>
      </c>
      <c r="C24" s="77" t="s">
        <v>17</v>
      </c>
      <c r="D24" s="77" t="s">
        <v>17</v>
      </c>
    </row>
    <row r="25" spans="2:4" ht="13" x14ac:dyDescent="0.3">
      <c r="B25" s="11" t="s">
        <v>14</v>
      </c>
      <c r="D25" s="84"/>
    </row>
    <row r="26" spans="2:4" x14ac:dyDescent="0.25">
      <c r="B26" s="9" t="s">
        <v>39</v>
      </c>
      <c r="C26" s="71">
        <f>VLOOKUP($C$8,Inputs!$A$7:$AF$26,Inputs!$Y$1)</f>
        <v>1.128792</v>
      </c>
      <c r="D26" s="101">
        <f>VLOOKUP($D$12,Inputs!$A$26:$AF$26,Inputs!$Y$1)</f>
        <v>65</v>
      </c>
    </row>
    <row r="27" spans="2:4" x14ac:dyDescent="0.25">
      <c r="B27" s="9" t="s">
        <v>91</v>
      </c>
      <c r="C27" s="70">
        <f>VLOOKUP($C$8,Inputs!$A$7:$AF$26,Inputs!$R$1)</f>
        <v>7.4806999999999998E-2</v>
      </c>
      <c r="D27" s="101">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5"/>
    </row>
    <row r="47" spans="2:5" ht="13" thickBot="1" x14ac:dyDescent="0.3">
      <c r="B47" s="86"/>
      <c r="C47" s="4"/>
      <c r="D47" s="3"/>
      <c r="E47" s="85"/>
    </row>
    <row r="48" spans="2:5" x14ac:dyDescent="0.25">
      <c r="B48" s="2"/>
      <c r="C48" s="2"/>
      <c r="D48" s="2"/>
    </row>
    <row r="49" spans="2:13" x14ac:dyDescent="0.25"/>
    <row r="50" spans="2:13" x14ac:dyDescent="0.25">
      <c r="B50" s="85"/>
    </row>
    <row r="51" spans="2:13" x14ac:dyDescent="0.25">
      <c r="B51" s="85"/>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2023-07-27T15:16:02Z</dcterms:modified>
</cp:coreProperties>
</file>