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August 1 2023 (April - June)/"/>
    </mc:Choice>
  </mc:AlternateContent>
  <xr:revisionPtr revIDLastSave="53" documentId="8_{09AF501C-89FD-4092-95D4-83EB78D4F41A}" xr6:coauthVersionLast="47" xr6:coauthVersionMax="47" xr10:uidLastSave="{6C214151-D2D1-4DC9-8A90-B5E85F4DA8E0}"/>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1"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D16"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<sst xmlns="http://schemas.openxmlformats.org/spreadsheetml/2006/main" count="1111" uniqueCount="148">
  <si>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</si>
  <si>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</si>
  <si>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</si>
  <si>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</si>
  <si>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</si>
  <si>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</si>
  <si>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</si>
  <si>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</si>
  <si>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</si>
  <si>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</si>
  <si>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</si>
  <si>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</si>
  <si>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</si>
  <si>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</si>
  <si>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</si>
  <si>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</si>
  <si>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</si>
  <si>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</si>
  <si>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</si>
  <si>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</si>
  <si>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</si>
  <si>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</si>
  <si>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</si>
  <si>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</si>
  <si>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</si>
  <si>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</si>
  <si>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</si>
  <si>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</si>
  <si>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</si>
  <si>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</si>
  <si>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</si>
  <si>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</si>
  <si>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</si>
  <si>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</si>
  <si>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</si>
  <si>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</si>
  <si>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</si>
  <si>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</si>
  <si>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</si>
  <si>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</si>
  <si>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</si>
  <si>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</si>
  <si>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</si>
  <si>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</si>
  <si>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</si>
  <si>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</si>
  <si>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</si>
  <si>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</si>
  <si>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</si>
  <si>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</si>
  <si>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</si>
  <si>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</si>
  <si>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</si>
  <si>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</si>
  <si>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</si>
  <si>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</si>
  <si>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</si>
  <si>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</si>
  <si>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</si>
  <si>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</si>
  <si>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</si>
  <si>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</si>
  <si>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</si>
  <si>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</si>
  <si>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</si>
  <si>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</si>
  <si>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</si>
  <si>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</si>
  <si>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</si>
  <si>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</si>
  <si>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</si>
  <si>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</si>
  <si>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</si>
  <si>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</si>
  <si>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</si>
  <si>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</si>
  <si>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</si>
  <si>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</si>
  <si>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</si>
  <si>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</si>
  <si>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</si>
  <si>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</si>
  <si>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</si>
  <si>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</si>
  <si>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</si>
  <si>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</si>
  <si>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</si>
  <si>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</si>
  <si>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</si>
  <si>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</si>
  <si>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</si>
  <si>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</si>
  <si>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</si>
  <si>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</si>
  <si>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</si>
  <si>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</si>
  <si>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</si>
  <si>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</si>
  <si>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</si>
  <si>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</si>
  <si>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</si>
  <si>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</si>
  <si>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</si>
  <si>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</si>
  <si>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</si>
  <si>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</si>
  <si>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</si>
  <si>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</si>
  <si>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</si>
  <si>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</si>
  <si>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</si>
  <si>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</si>
  <si>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</si>
  <si>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</si>
  <si>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</si>
  <si>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</si>
  <si>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</si>
  <si>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</si>
  <si>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</si>
  <si>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</si>
  <si>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</si>
  <si>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</si>
  <si>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</si>
  <si>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</si>
  <si>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</si>
  <si>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</si>
  <si>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</si>
  <si>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</si>
  <si>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</si>
  <si>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</si>
  <si>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</si>
  <si>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</si>
  <si>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</si>
  <si>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</si>
  <si>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</si>
  <si>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</si>
  <si>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</si>
  <si>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</si>
  <si>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</si>
  <si>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</si>
  <si>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</si>
  <si>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</si>
  <si>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</si>
  <si>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</si>
  <si>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</si>
  <si>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</si>
  <si>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As of 5/1/2023</t>
  </si>
  <si>
    <t>Facilities Charge of $0.294445 - applicable to Customers that elect the Company to construct CNG fueling facilities on Customer's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</si>
</sst>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0" fontId="9" fillId="3" borderId="0" xfId="2" applyFill="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0" fontId="11" fillId="2" borderId="15" xfId="0" applyFont="1" applyFill="1" applyBorder="1"/>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A4" sqref="A4"/>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146</v>
      </c>
    </row>
    <row r="5" spans="1:33" x14ac:dyDescent="0.35">
      <c r="B5" s="55" t="s">
        <v>121</v>
      </c>
      <c r="C5" s="54" t="s">
        <v>118</v>
      </c>
      <c r="D5" s="54" t="s">
        <v>66</v>
      </c>
      <c r="E5" s="34"/>
      <c r="F5" s="34"/>
      <c r="G5" s="34"/>
      <c r="I5" s="36"/>
      <c r="P5" s="75"/>
      <c r="Q5" s="75"/>
      <c r="R5" s="75"/>
      <c r="S5" s="75"/>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5" t="s">
        <v>16</v>
      </c>
      <c r="Y6" s="59" t="s">
        <v>22</v>
      </c>
      <c r="Z6" s="115" t="s">
        <v>94</v>
      </c>
      <c r="AA6" s="115" t="s">
        <v>95</v>
      </c>
      <c r="AB6" s="57" t="s">
        <v>96</v>
      </c>
      <c r="AC6" s="57" t="s">
        <v>97</v>
      </c>
      <c r="AD6" s="57" t="s">
        <v>98</v>
      </c>
      <c r="AE6" s="57" t="s">
        <v>99</v>
      </c>
      <c r="AF6" s="54" t="s">
        <v>100</v>
      </c>
      <c r="AG6" t="s">
        <v>101</v>
      </c>
    </row>
    <row r="7" spans="1:33" x14ac:dyDescent="0.35">
      <c r="A7" s="54" t="s">
        <v>49</v>
      </c>
      <c r="B7" s="53">
        <v>18</v>
      </c>
      <c r="C7" s="53" t="s">
        <v>67</v>
      </c>
      <c r="D7" s="51" t="s">
        <v>68</v>
      </c>
      <c r="E7" s="60">
        <v>874.99673800000005</v>
      </c>
      <c r="F7" s="61" t="s">
        <v>17</v>
      </c>
      <c r="G7" s="61" t="s">
        <v>17</v>
      </c>
      <c r="H7" s="61" t="s">
        <v>17</v>
      </c>
      <c r="I7" s="61" t="s">
        <v>17</v>
      </c>
      <c r="J7" s="61">
        <v>9.7173999999999996E-2</v>
      </c>
      <c r="K7" s="61" t="s">
        <v>17</v>
      </c>
      <c r="L7" s="62">
        <v>37.000048</v>
      </c>
      <c r="M7" s="61" t="s">
        <v>17</v>
      </c>
      <c r="N7" s="61" t="s">
        <v>17</v>
      </c>
      <c r="O7" s="61" t="s">
        <v>17</v>
      </c>
      <c r="P7" s="67">
        <v>8.6180000000000007E-2</v>
      </c>
      <c r="Q7" s="63">
        <v>2.7179999999999999E-3</v>
      </c>
      <c r="R7" s="61" t="s">
        <v>17</v>
      </c>
      <c r="S7" s="79" t="s">
        <v>17</v>
      </c>
      <c r="T7" s="64">
        <v>-1.8885258339999999E-2</v>
      </c>
      <c r="U7" s="62">
        <v>2.7382E-2</v>
      </c>
      <c r="V7" s="61">
        <v>0.101911</v>
      </c>
      <c r="W7" s="61" t="s">
        <v>17</v>
      </c>
      <c r="X7" s="61" t="s">
        <v>17</v>
      </c>
      <c r="Y7" s="61" t="s">
        <v>17</v>
      </c>
      <c r="Z7" s="61" t="s">
        <v>17</v>
      </c>
      <c r="AA7" s="61" t="s">
        <v>17</v>
      </c>
      <c r="AB7" s="61" t="s">
        <v>17</v>
      </c>
      <c r="AC7" s="61" t="s">
        <v>17</v>
      </c>
      <c r="AD7" s="61" t="s">
        <v>17</v>
      </c>
      <c r="AE7" s="61" t="s">
        <v>17</v>
      </c>
      <c r="AF7" s="61" t="s">
        <v>17</v>
      </c>
    </row>
    <row r="8" spans="1:33" x14ac:dyDescent="0.35">
      <c r="A8" s="54" t="s">
        <v>50</v>
      </c>
      <c r="B8" s="53">
        <v>18</v>
      </c>
      <c r="C8" s="53" t="s">
        <v>69</v>
      </c>
      <c r="D8" s="78"/>
      <c r="E8" s="62">
        <v>533.125</v>
      </c>
      <c r="F8" s="61" t="s">
        <v>17</v>
      </c>
      <c r="G8" s="61" t="s">
        <v>17</v>
      </c>
      <c r="H8" s="61" t="s">
        <v>17</v>
      </c>
      <c r="I8" s="61" t="s">
        <v>17</v>
      </c>
      <c r="J8" s="65">
        <v>6.2300000000000001E-2</v>
      </c>
      <c r="K8" s="61" t="s">
        <v>17</v>
      </c>
      <c r="L8" s="61" t="s">
        <v>17</v>
      </c>
      <c r="M8" s="61" t="s">
        <v>17</v>
      </c>
      <c r="N8" s="61" t="s">
        <v>17</v>
      </c>
      <c r="O8" s="61" t="s">
        <v>17</v>
      </c>
      <c r="P8" s="67">
        <v>8.6180000000000007E-2</v>
      </c>
      <c r="Q8" s="63">
        <v>2.7179999999999999E-3</v>
      </c>
      <c r="R8" s="61" t="s">
        <v>17</v>
      </c>
      <c r="S8" s="79" t="s">
        <v>17</v>
      </c>
      <c r="T8" s="64">
        <v>-1.8885258339999999E-2</v>
      </c>
      <c r="U8" s="62">
        <v>2.7382E-2</v>
      </c>
      <c r="V8" s="61">
        <v>0.101911</v>
      </c>
      <c r="W8" s="61" t="s">
        <v>17</v>
      </c>
      <c r="X8" s="61" t="s">
        <v>17</v>
      </c>
      <c r="Y8" s="61" t="s">
        <v>17</v>
      </c>
      <c r="Z8" s="61" t="s">
        <v>17</v>
      </c>
      <c r="AA8" s="61" t="s">
        <v>17</v>
      </c>
      <c r="AB8" s="61" t="s">
        <v>17</v>
      </c>
      <c r="AC8" s="61" t="s">
        <v>17</v>
      </c>
      <c r="AD8" s="61" t="s">
        <v>17</v>
      </c>
      <c r="AE8" s="61" t="s">
        <v>17</v>
      </c>
      <c r="AF8" s="61" t="s">
        <v>17</v>
      </c>
    </row>
    <row r="9" spans="1:33" x14ac:dyDescent="0.35">
      <c r="A9" s="54" t="s">
        <v>51</v>
      </c>
      <c r="B9" s="53">
        <v>38</v>
      </c>
      <c r="C9" s="53" t="s">
        <v>70</v>
      </c>
      <c r="D9" s="78"/>
      <c r="E9" s="66">
        <v>91.996049999999997</v>
      </c>
      <c r="F9" s="61" t="s">
        <v>17</v>
      </c>
      <c r="G9" s="61" t="s">
        <v>17</v>
      </c>
      <c r="H9" s="61" t="s">
        <v>17</v>
      </c>
      <c r="I9" s="61" t="s">
        <v>17</v>
      </c>
      <c r="J9" s="61">
        <v>0.17926900000000001</v>
      </c>
      <c r="K9" s="61">
        <v>0.147281</v>
      </c>
      <c r="L9" s="62">
        <v>9.7500029999999995</v>
      </c>
      <c r="M9" s="61" t="s">
        <v>17</v>
      </c>
      <c r="N9" s="61" t="s">
        <v>17</v>
      </c>
      <c r="O9" s="61" t="s">
        <v>17</v>
      </c>
      <c r="P9" s="61" t="s">
        <v>17</v>
      </c>
      <c r="Q9" s="61" t="s">
        <v>17</v>
      </c>
      <c r="R9" s="67">
        <v>8.6180000000000007E-2</v>
      </c>
      <c r="S9" s="79" t="s">
        <v>17</v>
      </c>
      <c r="T9" s="64">
        <v>-1.8885258339999999E-2</v>
      </c>
      <c r="U9" s="62">
        <v>2.7382E-2</v>
      </c>
      <c r="V9" s="61">
        <v>0.101911</v>
      </c>
      <c r="W9" s="61" t="s">
        <v>17</v>
      </c>
      <c r="X9" s="61" t="s">
        <v>17</v>
      </c>
      <c r="Y9" s="61">
        <v>0.37345099999999998</v>
      </c>
      <c r="Z9" s="61" t="s">
        <v>17</v>
      </c>
      <c r="AA9" s="61" t="s">
        <v>17</v>
      </c>
      <c r="AB9" s="61" t="s">
        <v>17</v>
      </c>
      <c r="AC9" s="61" t="s">
        <v>17</v>
      </c>
      <c r="AD9" s="61" t="s">
        <v>17</v>
      </c>
      <c r="AE9" s="61" t="s">
        <v>17</v>
      </c>
      <c r="AF9" s="61" t="s">
        <v>17</v>
      </c>
    </row>
    <row r="10" spans="1:33" x14ac:dyDescent="0.35">
      <c r="A10" s="54" t="s">
        <v>52</v>
      </c>
      <c r="B10" s="53">
        <v>38</v>
      </c>
      <c r="C10" s="53" t="s">
        <v>71</v>
      </c>
      <c r="D10" s="51" t="s">
        <v>72</v>
      </c>
      <c r="E10" s="62">
        <v>10.502563</v>
      </c>
      <c r="F10" s="61" t="s">
        <v>17</v>
      </c>
      <c r="G10" s="61" t="s">
        <v>17</v>
      </c>
      <c r="H10" s="61" t="s">
        <v>17</v>
      </c>
      <c r="I10" s="61" t="s">
        <v>17</v>
      </c>
      <c r="J10" s="61">
        <v>0.19240099999999999</v>
      </c>
      <c r="K10" s="61" t="s">
        <v>17</v>
      </c>
      <c r="L10" s="61" t="s">
        <v>17</v>
      </c>
      <c r="M10" s="61" t="s">
        <v>17</v>
      </c>
      <c r="N10" s="61" t="s">
        <v>17</v>
      </c>
      <c r="O10" s="61" t="s">
        <v>17</v>
      </c>
      <c r="P10" s="61" t="s">
        <v>17</v>
      </c>
      <c r="Q10" s="61" t="s">
        <v>17</v>
      </c>
      <c r="R10" s="67">
        <v>8.6180000000000007E-2</v>
      </c>
      <c r="S10" s="79" t="s">
        <v>17</v>
      </c>
      <c r="T10" s="64">
        <v>-1.8885258339999999E-2</v>
      </c>
      <c r="U10" s="62">
        <v>2.7382E-2</v>
      </c>
      <c r="V10" s="61">
        <v>0.101911</v>
      </c>
      <c r="W10" s="62" t="s">
        <v>17</v>
      </c>
      <c r="X10" s="61">
        <v>0.62773900000000005</v>
      </c>
      <c r="Y10" s="61" t="s">
        <v>17</v>
      </c>
      <c r="Z10" s="61" t="s">
        <v>17</v>
      </c>
      <c r="AA10" s="61" t="s">
        <v>17</v>
      </c>
      <c r="AB10" s="61" t="s">
        <v>17</v>
      </c>
      <c r="AC10" s="61" t="s">
        <v>17</v>
      </c>
      <c r="AD10" s="61" t="s">
        <v>17</v>
      </c>
      <c r="AE10" s="61" t="s">
        <v>17</v>
      </c>
      <c r="AF10" s="61" t="s">
        <v>17</v>
      </c>
    </row>
    <row r="11" spans="1:33" x14ac:dyDescent="0.35">
      <c r="A11" s="54" t="s">
        <v>53</v>
      </c>
      <c r="B11" s="53">
        <v>43</v>
      </c>
      <c r="C11" s="54"/>
      <c r="D11" s="51" t="s">
        <v>73</v>
      </c>
      <c r="E11" s="62">
        <v>874.99673800000005</v>
      </c>
      <c r="F11" s="61" t="s">
        <v>17</v>
      </c>
      <c r="G11" s="61" t="s">
        <v>17</v>
      </c>
      <c r="H11" s="61" t="s">
        <v>17</v>
      </c>
      <c r="I11" s="61" t="s">
        <v>17</v>
      </c>
      <c r="J11" s="61" t="s">
        <v>17</v>
      </c>
      <c r="K11" s="61" t="s">
        <v>17</v>
      </c>
      <c r="L11" s="62">
        <v>29.441185000000001</v>
      </c>
      <c r="M11" s="61" t="s">
        <v>17</v>
      </c>
      <c r="N11" s="61" t="s">
        <v>17</v>
      </c>
      <c r="O11" s="61" t="s">
        <v>17</v>
      </c>
      <c r="P11" s="67">
        <v>8.6180000000000007E-2</v>
      </c>
      <c r="Q11" s="63">
        <v>2.7179999999999999E-3</v>
      </c>
      <c r="R11" s="68" t="s">
        <v>17</v>
      </c>
      <c r="S11" s="79" t="s">
        <v>17</v>
      </c>
      <c r="T11" s="64">
        <v>-1.8885258339999999E-2</v>
      </c>
      <c r="U11" s="62">
        <v>2.7382E-2</v>
      </c>
      <c r="V11" s="61">
        <v>0.101911</v>
      </c>
      <c r="W11" s="61" t="s">
        <v>17</v>
      </c>
      <c r="X11" s="61" t="s">
        <v>17</v>
      </c>
      <c r="Y11" s="61">
        <v>0.32075900000000002</v>
      </c>
      <c r="Z11" s="61">
        <v>16.579139376249998</v>
      </c>
      <c r="AA11" s="61" t="s">
        <v>17</v>
      </c>
      <c r="AB11" s="61" t="s">
        <v>17</v>
      </c>
      <c r="AC11" s="61" t="s">
        <v>17</v>
      </c>
      <c r="AD11" s="61" t="s">
        <v>17</v>
      </c>
      <c r="AE11" s="61" t="s">
        <v>17</v>
      </c>
      <c r="AF11" s="61" t="s">
        <v>17</v>
      </c>
    </row>
    <row r="12" spans="1:33" x14ac:dyDescent="0.35">
      <c r="A12" s="54" t="s">
        <v>54</v>
      </c>
      <c r="B12" s="53"/>
      <c r="C12" s="54"/>
      <c r="D12" s="78"/>
      <c r="E12" s="61" t="s">
        <v>17</v>
      </c>
      <c r="F12" s="61" t="s">
        <v>17</v>
      </c>
      <c r="G12" s="61" t="s">
        <v>17</v>
      </c>
      <c r="H12" s="61" t="s">
        <v>17</v>
      </c>
      <c r="I12" s="61" t="s">
        <v>17</v>
      </c>
      <c r="J12" s="61" t="s">
        <v>17</v>
      </c>
      <c r="K12" s="61" t="s">
        <v>17</v>
      </c>
      <c r="L12" s="61" t="s">
        <v>17</v>
      </c>
      <c r="M12" s="61" t="s">
        <v>17</v>
      </c>
      <c r="N12" s="60">
        <v>0.17369999999999999</v>
      </c>
      <c r="O12" s="61" t="s">
        <v>17</v>
      </c>
      <c r="P12" s="67">
        <v>8.6180000000000007E-2</v>
      </c>
      <c r="Q12" s="63">
        <v>2.7179999999999999E-3</v>
      </c>
      <c r="R12" s="68" t="s">
        <v>17</v>
      </c>
      <c r="S12" s="79" t="s">
        <v>17</v>
      </c>
      <c r="T12" s="64">
        <v>-1.8885258339999999E-2</v>
      </c>
      <c r="U12" s="62">
        <v>2.7382E-2</v>
      </c>
      <c r="V12" s="61">
        <v>0.101911</v>
      </c>
      <c r="W12" s="61" t="s">
        <v>17</v>
      </c>
      <c r="X12" s="61" t="s">
        <v>17</v>
      </c>
      <c r="Y12" s="61">
        <v>0.34723599999999999</v>
      </c>
      <c r="Z12" s="61">
        <v>8.248323000000001</v>
      </c>
      <c r="AA12" s="61" t="s">
        <v>17</v>
      </c>
      <c r="AB12" s="61" t="s">
        <v>17</v>
      </c>
      <c r="AC12" s="61" t="s">
        <v>17</v>
      </c>
      <c r="AD12" s="61" t="s">
        <v>17</v>
      </c>
      <c r="AE12" s="61" t="s">
        <v>17</v>
      </c>
      <c r="AF12" s="61" t="s">
        <v>17</v>
      </c>
    </row>
    <row r="13" spans="1:33" x14ac:dyDescent="0.35">
      <c r="A13" s="54" t="s">
        <v>55</v>
      </c>
      <c r="B13" s="53"/>
      <c r="C13" s="54" t="s">
        <v>17</v>
      </c>
      <c r="D13" s="51" t="s">
        <v>74</v>
      </c>
      <c r="E13" s="61" t="s">
        <v>17</v>
      </c>
      <c r="F13" s="61" t="s">
        <v>17</v>
      </c>
      <c r="G13" s="61" t="s">
        <v>17</v>
      </c>
      <c r="H13" s="61" t="s">
        <v>17</v>
      </c>
      <c r="I13" s="61" t="s">
        <v>17</v>
      </c>
      <c r="J13" s="61" t="s">
        <v>17</v>
      </c>
      <c r="K13" s="61" t="s">
        <v>17</v>
      </c>
      <c r="L13" s="60">
        <v>3.0891000000000002</v>
      </c>
      <c r="M13" s="61" t="s">
        <v>17</v>
      </c>
      <c r="N13" s="60">
        <v>0.17369999999999999</v>
      </c>
      <c r="O13" s="61" t="s">
        <v>17</v>
      </c>
      <c r="P13" s="68" t="s">
        <v>17</v>
      </c>
      <c r="Q13" s="68" t="s">
        <v>17</v>
      </c>
      <c r="R13" s="68" t="s">
        <v>17</v>
      </c>
      <c r="S13" s="61" t="s">
        <v>17</v>
      </c>
      <c r="T13" s="64" t="s">
        <v>17</v>
      </c>
      <c r="U13" s="62">
        <v>2.7382E-2</v>
      </c>
      <c r="V13" s="61">
        <v>0.101911</v>
      </c>
      <c r="W13" s="61" t="s">
        <v>17</v>
      </c>
      <c r="X13" s="61" t="s">
        <v>17</v>
      </c>
      <c r="Y13" s="61">
        <v>0.217588</v>
      </c>
      <c r="Z13" s="61">
        <v>8.248323000000001</v>
      </c>
      <c r="AA13" s="61" t="s">
        <v>17</v>
      </c>
      <c r="AB13" s="61" t="s">
        <v>17</v>
      </c>
      <c r="AC13" s="61" t="s">
        <v>17</v>
      </c>
      <c r="AD13" s="61" t="s">
        <v>17</v>
      </c>
      <c r="AE13" s="61" t="s">
        <v>17</v>
      </c>
      <c r="AF13" s="61" t="s">
        <v>17</v>
      </c>
    </row>
    <row r="14" spans="1:33" x14ac:dyDescent="0.35">
      <c r="A14" s="54" t="s">
        <v>56</v>
      </c>
      <c r="B14" s="53">
        <v>10</v>
      </c>
      <c r="C14" s="53" t="s">
        <v>75</v>
      </c>
      <c r="D14" s="78"/>
      <c r="E14" s="62">
        <v>40.496174999999994</v>
      </c>
      <c r="F14" s="61" t="s">
        <v>17</v>
      </c>
      <c r="G14" s="61" t="s">
        <v>17</v>
      </c>
      <c r="H14" s="61" t="s">
        <v>17</v>
      </c>
      <c r="I14" s="61" t="s">
        <v>17</v>
      </c>
      <c r="J14" s="61">
        <v>0.77109799999999995</v>
      </c>
      <c r="K14" s="61" t="s">
        <v>17</v>
      </c>
      <c r="L14" s="61" t="s">
        <v>17</v>
      </c>
      <c r="M14" s="61" t="s">
        <v>17</v>
      </c>
      <c r="N14" s="61" t="s">
        <v>17</v>
      </c>
      <c r="O14" s="60">
        <v>2.8139999999999998E-2</v>
      </c>
      <c r="P14" s="68" t="s">
        <v>17</v>
      </c>
      <c r="Q14" s="68" t="s">
        <v>17</v>
      </c>
      <c r="R14" s="67">
        <v>8.6180000000000007E-2</v>
      </c>
      <c r="S14" s="79" t="s">
        <v>17</v>
      </c>
      <c r="T14" s="64">
        <v>-1.8885258339999999E-2</v>
      </c>
      <c r="U14" s="62">
        <v>2.7382E-2</v>
      </c>
      <c r="V14" s="62">
        <v>0.101911</v>
      </c>
      <c r="W14" s="62">
        <v>2.4400000000000002E-4</v>
      </c>
      <c r="X14" s="61">
        <v>0.62773900000000005</v>
      </c>
      <c r="Y14" s="61">
        <v>0.37345099999999998</v>
      </c>
      <c r="Z14" s="61" t="s">
        <v>17</v>
      </c>
      <c r="AA14" s="61" t="s">
        <v>17</v>
      </c>
      <c r="AB14" s="61" t="s">
        <v>17</v>
      </c>
      <c r="AC14" s="61" t="s">
        <v>17</v>
      </c>
      <c r="AD14" s="61" t="s">
        <v>17</v>
      </c>
      <c r="AE14" s="61" t="s">
        <v>17</v>
      </c>
      <c r="AF14" s="61" t="s">
        <v>17</v>
      </c>
    </row>
    <row r="15" spans="1:33" x14ac:dyDescent="0.35">
      <c r="A15" s="54" t="s">
        <v>57</v>
      </c>
      <c r="B15" s="53">
        <v>14</v>
      </c>
      <c r="C15" s="53" t="s">
        <v>76</v>
      </c>
      <c r="D15" s="51" t="s">
        <v>77</v>
      </c>
      <c r="E15" s="60">
        <v>264.00349999999997</v>
      </c>
      <c r="F15" s="61" t="s">
        <v>17</v>
      </c>
      <c r="G15" s="61" t="s">
        <v>17</v>
      </c>
      <c r="H15" s="61" t="s">
        <v>17</v>
      </c>
      <c r="I15" s="61" t="s">
        <v>17</v>
      </c>
      <c r="J15" s="65">
        <v>0.38290000000000002</v>
      </c>
      <c r="K15" s="61" t="s">
        <v>17</v>
      </c>
      <c r="L15" s="62">
        <v>14.199998000000001</v>
      </c>
      <c r="M15" s="61" t="s">
        <v>17</v>
      </c>
      <c r="N15" s="61" t="s">
        <v>17</v>
      </c>
      <c r="O15" s="62">
        <v>1.2805E-2</v>
      </c>
      <c r="P15" s="68" t="s">
        <v>17</v>
      </c>
      <c r="Q15" s="68" t="s">
        <v>17</v>
      </c>
      <c r="R15" s="67">
        <v>8.6180000000000007E-2</v>
      </c>
      <c r="S15" s="79" t="s">
        <v>17</v>
      </c>
      <c r="T15" s="64">
        <v>-1.8885258339999999E-2</v>
      </c>
      <c r="U15" s="62">
        <v>2.7382E-2</v>
      </c>
      <c r="V15" s="62">
        <v>0.101911</v>
      </c>
      <c r="W15" s="61">
        <v>2.4400000000000002E-4</v>
      </c>
      <c r="X15" s="61" t="s">
        <v>17</v>
      </c>
      <c r="Y15" s="61">
        <v>0.37345099999999998</v>
      </c>
      <c r="Z15" s="61" t="s">
        <v>17</v>
      </c>
      <c r="AA15" s="61" t="s">
        <v>17</v>
      </c>
      <c r="AB15" s="61" t="s">
        <v>17</v>
      </c>
      <c r="AC15" s="61" t="s">
        <v>17</v>
      </c>
      <c r="AD15" s="61" t="s">
        <v>17</v>
      </c>
      <c r="AE15" s="61" t="s">
        <v>17</v>
      </c>
      <c r="AF15" s="61" t="s">
        <v>17</v>
      </c>
    </row>
    <row r="16" spans="1:33" x14ac:dyDescent="0.35">
      <c r="A16" s="54" t="s">
        <v>58</v>
      </c>
      <c r="B16" s="53"/>
      <c r="C16" s="54"/>
      <c r="D16" s="78"/>
      <c r="E16" s="61" t="s">
        <v>17</v>
      </c>
      <c r="F16" s="61" t="s">
        <v>17</v>
      </c>
      <c r="G16" s="61" t="s">
        <v>17</v>
      </c>
      <c r="H16" s="61" t="s">
        <v>17</v>
      </c>
      <c r="I16" s="61" t="s">
        <v>17</v>
      </c>
      <c r="J16" s="61" t="s">
        <v>17</v>
      </c>
      <c r="K16" s="61" t="s">
        <v>17</v>
      </c>
      <c r="L16" s="61" t="s">
        <v>17</v>
      </c>
      <c r="M16" s="61" t="s">
        <v>17</v>
      </c>
      <c r="N16" s="61" t="s">
        <v>17</v>
      </c>
      <c r="O16" s="61" t="s">
        <v>17</v>
      </c>
      <c r="P16" s="68" t="s">
        <v>17</v>
      </c>
      <c r="Q16" s="68" t="s">
        <v>17</v>
      </c>
      <c r="R16" s="68" t="s">
        <v>17</v>
      </c>
      <c r="S16" s="61" t="s">
        <v>17</v>
      </c>
      <c r="T16" s="64" t="s">
        <v>17</v>
      </c>
      <c r="U16" s="62">
        <v>2.7382E-2</v>
      </c>
      <c r="V16" s="61">
        <v>7.0630999999999999E-2</v>
      </c>
      <c r="W16" s="61" t="s">
        <v>17</v>
      </c>
      <c r="X16" s="61" t="s">
        <v>17</v>
      </c>
      <c r="Y16" s="61" t="s">
        <v>17</v>
      </c>
      <c r="Z16" s="62" t="s">
        <v>17</v>
      </c>
      <c r="AA16" s="62">
        <v>2.7521110000000002</v>
      </c>
      <c r="AB16" s="61">
        <v>1.7707390000000001</v>
      </c>
      <c r="AC16" s="61" t="s">
        <v>17</v>
      </c>
      <c r="AD16" s="61" t="s">
        <v>17</v>
      </c>
      <c r="AE16" s="61" t="s">
        <v>17</v>
      </c>
      <c r="AF16" s="61" t="s">
        <v>17</v>
      </c>
    </row>
    <row r="17" spans="1:32" x14ac:dyDescent="0.35">
      <c r="A17" s="54" t="s">
        <v>29</v>
      </c>
      <c r="B17" s="53">
        <v>55</v>
      </c>
      <c r="C17" s="54"/>
      <c r="D17" s="78"/>
      <c r="E17" s="60">
        <v>533.125</v>
      </c>
      <c r="F17" s="61" t="s">
        <v>17</v>
      </c>
      <c r="G17" s="61" t="s">
        <v>17</v>
      </c>
      <c r="H17" s="61" t="s">
        <v>17</v>
      </c>
      <c r="I17" s="61" t="s">
        <v>17</v>
      </c>
      <c r="J17" s="61" t="s">
        <v>17</v>
      </c>
      <c r="K17" s="61" t="s">
        <v>17</v>
      </c>
      <c r="L17" s="61" t="s">
        <v>17</v>
      </c>
      <c r="M17" s="61" t="s">
        <v>17</v>
      </c>
      <c r="N17" s="61" t="s">
        <v>17</v>
      </c>
      <c r="O17" s="61" t="s">
        <v>17</v>
      </c>
      <c r="P17" s="68" t="s">
        <v>17</v>
      </c>
      <c r="Q17" s="68" t="s">
        <v>17</v>
      </c>
      <c r="R17" s="68" t="s">
        <v>17</v>
      </c>
      <c r="S17" s="61" t="s">
        <v>17</v>
      </c>
      <c r="T17" s="64" t="s">
        <v>17</v>
      </c>
      <c r="U17" s="62">
        <v>2.7382E-2</v>
      </c>
      <c r="V17" s="61">
        <v>0.101911</v>
      </c>
      <c r="W17" s="61" t="s">
        <v>17</v>
      </c>
      <c r="X17" s="61" t="s">
        <v>17</v>
      </c>
      <c r="Y17" s="61" t="s">
        <v>17</v>
      </c>
      <c r="Z17" s="61" t="s">
        <v>17</v>
      </c>
      <c r="AA17" s="61" t="s">
        <v>17</v>
      </c>
      <c r="AB17" s="65" t="s">
        <v>17</v>
      </c>
      <c r="AC17" s="65">
        <v>8.3599999999999994E-2</v>
      </c>
      <c r="AD17" s="65">
        <v>0.1527</v>
      </c>
      <c r="AE17" s="61">
        <v>0.2167</v>
      </c>
      <c r="AF17" s="61" t="s">
        <v>17</v>
      </c>
    </row>
    <row r="18" spans="1:32" x14ac:dyDescent="0.35">
      <c r="A18" s="54" t="s">
        <v>59</v>
      </c>
      <c r="B18" s="53">
        <v>25</v>
      </c>
      <c r="C18" s="53" t="s">
        <v>78</v>
      </c>
      <c r="D18" s="51" t="s">
        <v>79</v>
      </c>
      <c r="E18" s="62">
        <v>1225.0039630000001</v>
      </c>
      <c r="F18" s="61" t="s">
        <v>17</v>
      </c>
      <c r="G18" s="61" t="s">
        <v>17</v>
      </c>
      <c r="H18" s="61" t="s">
        <v>17</v>
      </c>
      <c r="I18" s="61" t="s">
        <v>17</v>
      </c>
      <c r="J18" s="61">
        <v>6.5253000000000005E-2</v>
      </c>
      <c r="K18" s="61" t="s">
        <v>17</v>
      </c>
      <c r="L18" s="62">
        <v>22.000043000000002</v>
      </c>
      <c r="M18" s="61" t="s">
        <v>17</v>
      </c>
      <c r="N18" s="61" t="s">
        <v>17</v>
      </c>
      <c r="O18" s="61" t="s">
        <v>17</v>
      </c>
      <c r="P18" s="67">
        <v>8.6180000000000007E-2</v>
      </c>
      <c r="Q18" s="63">
        <v>2.7179999999999999E-3</v>
      </c>
      <c r="R18" s="68" t="s">
        <v>17</v>
      </c>
      <c r="S18" s="79" t="s">
        <v>17</v>
      </c>
      <c r="T18" s="64">
        <v>-1.8885258339999999E-2</v>
      </c>
      <c r="U18" s="62">
        <v>2.7382E-2</v>
      </c>
      <c r="V18" s="61">
        <v>0.101911</v>
      </c>
      <c r="W18" s="61" t="s">
        <v>17</v>
      </c>
      <c r="X18" s="61" t="s">
        <v>17</v>
      </c>
      <c r="Y18" s="62">
        <v>0.321021</v>
      </c>
      <c r="Z18" s="61">
        <v>16.4966468125</v>
      </c>
      <c r="AA18" s="61" t="s">
        <v>17</v>
      </c>
      <c r="AB18" s="61" t="s">
        <v>17</v>
      </c>
      <c r="AC18" s="61" t="s">
        <v>17</v>
      </c>
      <c r="AD18" s="61" t="s">
        <v>17</v>
      </c>
      <c r="AE18" s="61" t="s">
        <v>17</v>
      </c>
      <c r="AF18" s="61" t="s">
        <v>17</v>
      </c>
    </row>
    <row r="19" spans="1:32" x14ac:dyDescent="0.35">
      <c r="A19" s="54" t="s">
        <v>60</v>
      </c>
      <c r="B19" s="53">
        <v>26</v>
      </c>
      <c r="C19" s="53" t="s">
        <v>80</v>
      </c>
      <c r="D19" s="78"/>
      <c r="E19" s="60">
        <v>533.125</v>
      </c>
      <c r="F19" s="61" t="s">
        <v>17</v>
      </c>
      <c r="G19" s="61" t="s">
        <v>17</v>
      </c>
      <c r="H19" s="61" t="s">
        <v>17</v>
      </c>
      <c r="I19" s="61" t="s">
        <v>17</v>
      </c>
      <c r="J19" s="61">
        <v>0.15843099999999999</v>
      </c>
      <c r="K19" s="61" t="s">
        <v>17</v>
      </c>
      <c r="L19" s="61" t="s">
        <v>17</v>
      </c>
      <c r="M19" s="61" t="s">
        <v>17</v>
      </c>
      <c r="N19" s="61" t="s">
        <v>17</v>
      </c>
      <c r="O19" s="61" t="s">
        <v>17</v>
      </c>
      <c r="P19" s="67">
        <v>8.6180000000000007E-2</v>
      </c>
      <c r="Q19" s="63">
        <v>2.7179999999999999E-3</v>
      </c>
      <c r="R19" s="68" t="s">
        <v>17</v>
      </c>
      <c r="S19" s="79" t="s">
        <v>17</v>
      </c>
      <c r="T19" s="64">
        <v>-1.8885258339999999E-2</v>
      </c>
      <c r="U19" s="62">
        <v>2.7382E-2</v>
      </c>
      <c r="V19" s="61">
        <v>0.101911</v>
      </c>
      <c r="W19" s="61" t="s">
        <v>17</v>
      </c>
      <c r="X19" s="61" t="s">
        <v>17</v>
      </c>
      <c r="Y19" s="61" t="s">
        <v>17</v>
      </c>
      <c r="Z19" s="61" t="s">
        <v>17</v>
      </c>
      <c r="AA19" s="61" t="s">
        <v>17</v>
      </c>
      <c r="AB19" s="61" t="s">
        <v>17</v>
      </c>
      <c r="AC19" s="61" t="s">
        <v>17</v>
      </c>
      <c r="AD19" s="61" t="s">
        <v>17</v>
      </c>
      <c r="AE19" s="61" t="s">
        <v>17</v>
      </c>
      <c r="AF19" s="61" t="s">
        <v>17</v>
      </c>
    </row>
    <row r="20" spans="1:32" x14ac:dyDescent="0.35">
      <c r="A20" s="54" t="s">
        <v>61</v>
      </c>
      <c r="B20" s="53"/>
      <c r="C20" s="56" t="s">
        <v>81</v>
      </c>
      <c r="D20" s="78"/>
      <c r="E20" s="61" t="s">
        <v>17</v>
      </c>
      <c r="F20" s="61" t="s">
        <v>17</v>
      </c>
      <c r="G20" s="61" t="s">
        <v>17</v>
      </c>
      <c r="H20" s="61" t="s">
        <v>17</v>
      </c>
      <c r="I20" s="61" t="s">
        <v>17</v>
      </c>
      <c r="J20" s="61">
        <v>0.25786599999999998</v>
      </c>
      <c r="K20" s="61" t="s">
        <v>17</v>
      </c>
      <c r="L20" s="61" t="s">
        <v>17</v>
      </c>
      <c r="M20" s="65">
        <v>0.7</v>
      </c>
      <c r="N20" s="61" t="s">
        <v>17</v>
      </c>
      <c r="O20" s="61" t="s">
        <v>17</v>
      </c>
      <c r="P20" s="67">
        <v>8.6180000000000007E-2</v>
      </c>
      <c r="Q20" s="63">
        <v>2.7179999999999999E-3</v>
      </c>
      <c r="R20" s="67">
        <v>8.6180000000000007E-2</v>
      </c>
      <c r="S20" s="79" t="s">
        <v>17</v>
      </c>
      <c r="T20" s="64">
        <v>-1.8885258339999999E-2</v>
      </c>
      <c r="U20" s="62">
        <v>2.7382E-2</v>
      </c>
      <c r="V20" s="61">
        <v>0.101911</v>
      </c>
      <c r="W20" s="61" t="s">
        <v>17</v>
      </c>
      <c r="X20" s="61" t="s">
        <v>17</v>
      </c>
      <c r="Y20" s="61">
        <v>0.37345099999999998</v>
      </c>
      <c r="Z20" s="61" t="s">
        <v>17</v>
      </c>
      <c r="AA20" s="61" t="s">
        <v>17</v>
      </c>
      <c r="AB20" s="61" t="s">
        <v>17</v>
      </c>
      <c r="AC20" s="61" t="s">
        <v>17</v>
      </c>
      <c r="AD20" s="61" t="s">
        <v>17</v>
      </c>
      <c r="AE20" s="61" t="s">
        <v>17</v>
      </c>
      <c r="AF20" s="61" t="s">
        <v>17</v>
      </c>
    </row>
    <row r="21" spans="1:32" x14ac:dyDescent="0.35">
      <c r="A21" s="54" t="s">
        <v>62</v>
      </c>
      <c r="B21" s="53">
        <v>61</v>
      </c>
      <c r="C21" s="56" t="s">
        <v>82</v>
      </c>
      <c r="D21" s="78"/>
      <c r="E21" s="61" t="s">
        <v>17</v>
      </c>
      <c r="F21" s="61">
        <v>39.984400000000001</v>
      </c>
      <c r="G21" s="61">
        <v>79.968800000000002</v>
      </c>
      <c r="H21" s="61">
        <v>258.00051300000001</v>
      </c>
      <c r="I21" s="61">
        <v>986.28125</v>
      </c>
      <c r="J21" s="61">
        <v>0.25786599999999998</v>
      </c>
      <c r="K21" s="61" t="s">
        <v>17</v>
      </c>
      <c r="L21" s="61" t="s">
        <v>17</v>
      </c>
      <c r="M21" s="61" t="s">
        <v>17</v>
      </c>
      <c r="N21" s="61" t="s">
        <v>17</v>
      </c>
      <c r="O21" s="61" t="s">
        <v>17</v>
      </c>
      <c r="P21" s="67">
        <v>8.6180000000000007E-2</v>
      </c>
      <c r="Q21" s="63">
        <v>2.7179999999999999E-3</v>
      </c>
      <c r="R21" s="67">
        <v>8.6180000000000007E-2</v>
      </c>
      <c r="S21" s="79" t="s">
        <v>17</v>
      </c>
      <c r="T21" s="64">
        <v>-1.8885258339999999E-2</v>
      </c>
      <c r="U21" s="62">
        <v>2.7382E-2</v>
      </c>
      <c r="V21" s="61">
        <v>0.101911</v>
      </c>
      <c r="W21" s="61" t="s">
        <v>17</v>
      </c>
      <c r="X21" s="61" t="s">
        <v>17</v>
      </c>
      <c r="Y21" s="61">
        <v>0.37345099999999998</v>
      </c>
      <c r="Z21" s="61" t="s">
        <v>17</v>
      </c>
      <c r="AA21" s="61" t="s">
        <v>17</v>
      </c>
      <c r="AB21" s="61" t="s">
        <v>17</v>
      </c>
      <c r="AC21" s="61" t="s">
        <v>17</v>
      </c>
      <c r="AD21" s="61" t="s">
        <v>17</v>
      </c>
      <c r="AE21" s="61" t="s">
        <v>17</v>
      </c>
      <c r="AF21" s="61" t="s">
        <v>17</v>
      </c>
    </row>
    <row r="22" spans="1:32" x14ac:dyDescent="0.35">
      <c r="A22" s="54" t="s">
        <v>106</v>
      </c>
      <c r="B22" s="53">
        <v>6</v>
      </c>
      <c r="C22" s="56" t="s">
        <v>120</v>
      </c>
      <c r="D22" s="51" t="s">
        <v>17</v>
      </c>
      <c r="E22" s="62">
        <v>10.502563</v>
      </c>
      <c r="F22" s="61" t="s">
        <v>17</v>
      </c>
      <c r="G22" s="61" t="s">
        <v>17</v>
      </c>
      <c r="H22" s="61" t="s">
        <v>17</v>
      </c>
      <c r="I22" s="61" t="s">
        <v>17</v>
      </c>
      <c r="J22" s="61">
        <v>0.95660800000000001</v>
      </c>
      <c r="K22" s="61" t="s">
        <v>17</v>
      </c>
      <c r="L22" s="61" t="s">
        <v>17</v>
      </c>
      <c r="M22" s="61" t="s">
        <v>17</v>
      </c>
      <c r="N22" s="61" t="s">
        <v>17</v>
      </c>
      <c r="O22" s="62">
        <v>2.9575000000000001E-2</v>
      </c>
      <c r="P22" s="68" t="s">
        <v>17</v>
      </c>
      <c r="Q22" s="68" t="s">
        <v>17</v>
      </c>
      <c r="R22" s="65">
        <v>8.6180000000000007E-2</v>
      </c>
      <c r="S22" s="79" t="s">
        <v>17</v>
      </c>
      <c r="T22" s="64">
        <v>-1.8885258339999999E-2</v>
      </c>
      <c r="U22" s="62">
        <v>2.7382E-2</v>
      </c>
      <c r="V22" s="62">
        <v>0.101911</v>
      </c>
      <c r="W22" s="62">
        <v>2.4400000000000002E-4</v>
      </c>
      <c r="X22" s="61">
        <v>0.62773900000000005</v>
      </c>
      <c r="Y22" s="61" t="s">
        <v>17</v>
      </c>
      <c r="Z22" s="61" t="s">
        <v>17</v>
      </c>
      <c r="AA22" s="61" t="s">
        <v>17</v>
      </c>
      <c r="AB22" s="61" t="s">
        <v>17</v>
      </c>
      <c r="AC22" s="61" t="s">
        <v>17</v>
      </c>
      <c r="AD22" s="61" t="s">
        <v>17</v>
      </c>
      <c r="AE22" s="61" t="s">
        <v>17</v>
      </c>
      <c r="AF22" s="61" t="s">
        <v>17</v>
      </c>
    </row>
    <row r="23" spans="1:32" x14ac:dyDescent="0.35">
      <c r="A23" s="54" t="s">
        <v>63</v>
      </c>
      <c r="B23" s="53">
        <v>6</v>
      </c>
      <c r="C23" s="56" t="s">
        <v>109</v>
      </c>
      <c r="D23" s="76"/>
      <c r="E23" s="62">
        <v>10.502563</v>
      </c>
      <c r="F23" s="61" t="s">
        <v>17</v>
      </c>
      <c r="G23" s="61" t="s">
        <v>17</v>
      </c>
      <c r="H23" s="61" t="s">
        <v>17</v>
      </c>
      <c r="I23" s="61" t="s">
        <v>17</v>
      </c>
      <c r="J23" s="61">
        <v>0.95660800000000001</v>
      </c>
      <c r="K23" s="61" t="s">
        <v>17</v>
      </c>
      <c r="L23" s="61" t="s">
        <v>17</v>
      </c>
      <c r="M23" s="61" t="s">
        <v>17</v>
      </c>
      <c r="N23" s="61" t="s">
        <v>17</v>
      </c>
      <c r="O23" s="62">
        <v>5.1829E-2</v>
      </c>
      <c r="P23" s="68" t="s">
        <v>17</v>
      </c>
      <c r="Q23" s="68" t="s">
        <v>17</v>
      </c>
      <c r="R23" s="65">
        <v>8.6180000000000007E-2</v>
      </c>
      <c r="S23" s="79" t="s">
        <v>17</v>
      </c>
      <c r="T23" s="64">
        <v>-1.8885258339999999E-2</v>
      </c>
      <c r="U23" s="62">
        <v>2.7382E-2</v>
      </c>
      <c r="V23" s="62">
        <v>0.101911</v>
      </c>
      <c r="W23" s="62">
        <v>2.4400000000000002E-4</v>
      </c>
      <c r="X23" s="61">
        <v>0.62773900000000005</v>
      </c>
      <c r="Y23" s="61" t="s">
        <v>17</v>
      </c>
      <c r="Z23" s="61" t="s">
        <v>17</v>
      </c>
      <c r="AA23" s="61" t="s">
        <v>17</v>
      </c>
      <c r="AB23" s="61" t="s">
        <v>17</v>
      </c>
      <c r="AC23" s="61" t="s">
        <v>17</v>
      </c>
      <c r="AD23" s="61" t="s">
        <v>17</v>
      </c>
      <c r="AE23" s="61" t="s">
        <v>17</v>
      </c>
      <c r="AF23" s="61" t="s">
        <v>17</v>
      </c>
    </row>
    <row r="24" spans="1:32" x14ac:dyDescent="0.35">
      <c r="A24" s="54" t="s">
        <v>64</v>
      </c>
      <c r="B24" s="53">
        <v>50</v>
      </c>
      <c r="C24" s="54"/>
      <c r="D24" s="54"/>
      <c r="E24" s="61" t="s">
        <v>17</v>
      </c>
      <c r="F24" s="61" t="s">
        <v>17</v>
      </c>
      <c r="G24" s="61" t="s">
        <v>17</v>
      </c>
      <c r="H24" s="61" t="s">
        <v>17</v>
      </c>
      <c r="I24" s="61" t="s">
        <v>17</v>
      </c>
      <c r="J24" s="61" t="s">
        <v>17</v>
      </c>
      <c r="K24" s="61" t="s">
        <v>17</v>
      </c>
      <c r="L24" s="61" t="s">
        <v>17</v>
      </c>
      <c r="M24" s="61" t="s">
        <v>17</v>
      </c>
      <c r="N24" s="61" t="s">
        <v>17</v>
      </c>
      <c r="O24" s="61" t="s">
        <v>17</v>
      </c>
      <c r="P24" s="61" t="s">
        <v>17</v>
      </c>
      <c r="Q24" s="61" t="s">
        <v>17</v>
      </c>
      <c r="R24" s="61" t="s">
        <v>17</v>
      </c>
      <c r="S24" s="61" t="s">
        <v>17</v>
      </c>
      <c r="T24" s="79" t="s">
        <v>17</v>
      </c>
      <c r="U24" s="61" t="s">
        <v>17</v>
      </c>
      <c r="V24" s="61" t="s">
        <v>17</v>
      </c>
      <c r="W24" s="61" t="s">
        <v>17</v>
      </c>
      <c r="X24" s="61" t="s">
        <v>17</v>
      </c>
      <c r="Y24" s="61" t="s">
        <v>17</v>
      </c>
      <c r="Z24" s="61" t="s">
        <v>17</v>
      </c>
      <c r="AA24" s="61" t="s">
        <v>17</v>
      </c>
      <c r="AB24" s="61" t="s">
        <v>17</v>
      </c>
      <c r="AC24" s="61" t="s">
        <v>17</v>
      </c>
      <c r="AD24" s="61" t="s">
        <v>17</v>
      </c>
      <c r="AE24" s="62" t="s">
        <v>17</v>
      </c>
      <c r="AF24" s="61">
        <v>20.116797999999999</v>
      </c>
    </row>
    <row r="25" spans="1:32" x14ac:dyDescent="0.35">
      <c r="A25" s="54" t="s">
        <v>65</v>
      </c>
      <c r="B25" s="53">
        <v>49</v>
      </c>
      <c r="C25" s="54"/>
      <c r="D25" s="54"/>
      <c r="E25" s="61" t="s">
        <v>17</v>
      </c>
      <c r="F25" s="61" t="s">
        <v>17</v>
      </c>
      <c r="G25" s="61" t="s">
        <v>17</v>
      </c>
      <c r="H25" s="61" t="s">
        <v>17</v>
      </c>
      <c r="I25" s="61" t="s">
        <v>17</v>
      </c>
      <c r="J25" s="61" t="s">
        <v>17</v>
      </c>
      <c r="K25" s="61" t="s">
        <v>17</v>
      </c>
      <c r="L25" s="61" t="s">
        <v>17</v>
      </c>
      <c r="M25" s="61" t="s">
        <v>17</v>
      </c>
      <c r="N25" s="61" t="s">
        <v>17</v>
      </c>
      <c r="O25" s="61" t="s">
        <v>17</v>
      </c>
      <c r="P25" s="61" t="s">
        <v>17</v>
      </c>
      <c r="Q25" s="61" t="s">
        <v>17</v>
      </c>
      <c r="R25" s="61" t="s">
        <v>17</v>
      </c>
      <c r="S25" s="61" t="s">
        <v>17</v>
      </c>
      <c r="T25" s="79" t="s">
        <v>17</v>
      </c>
      <c r="U25" s="61" t="s">
        <v>17</v>
      </c>
      <c r="V25" s="61" t="s">
        <v>17</v>
      </c>
      <c r="W25" s="61" t="s">
        <v>17</v>
      </c>
      <c r="X25" s="61" t="s">
        <v>17</v>
      </c>
      <c r="Y25" s="61" t="s">
        <v>17</v>
      </c>
      <c r="Z25" s="61" t="s">
        <v>17</v>
      </c>
      <c r="AA25" s="61" t="s">
        <v>17</v>
      </c>
      <c r="AB25" s="61" t="s">
        <v>17</v>
      </c>
      <c r="AC25" s="61" t="s">
        <v>17</v>
      </c>
      <c r="AD25" s="61" t="s">
        <v>17</v>
      </c>
      <c r="AE25" s="62" t="s">
        <v>17</v>
      </c>
      <c r="AF25" s="61">
        <v>16.725659</v>
      </c>
    </row>
    <row r="26" spans="1:32" x14ac:dyDescent="0.35">
      <c r="A26" s="76" t="s">
        <v>27</v>
      </c>
      <c r="B26" t="s">
        <v>27</v>
      </c>
      <c r="E26" s="54"/>
      <c r="F26" s="53"/>
      <c r="G26" s="53"/>
      <c r="H26" s="53"/>
      <c r="I26" s="53"/>
      <c r="J26" s="53" t="s">
        <v>102</v>
      </c>
      <c r="K26" s="53" t="s">
        <v>70</v>
      </c>
      <c r="L26" s="54"/>
      <c r="M26" s="53" t="s">
        <v>102</v>
      </c>
      <c r="N26" s="69" t="s">
        <v>103</v>
      </c>
      <c r="O26" s="69">
        <v>102</v>
      </c>
      <c r="P26" s="69">
        <v>86</v>
      </c>
      <c r="Q26" s="69">
        <v>86</v>
      </c>
      <c r="R26" s="69">
        <v>92</v>
      </c>
      <c r="S26" s="69">
        <v>70</v>
      </c>
      <c r="T26" s="69">
        <v>85</v>
      </c>
      <c r="U26" s="69">
        <v>105</v>
      </c>
      <c r="V26" s="69" t="s">
        <v>104</v>
      </c>
      <c r="W26" s="69">
        <v>71</v>
      </c>
      <c r="X26" s="69">
        <v>65</v>
      </c>
      <c r="Y26" s="53">
        <v>65</v>
      </c>
      <c r="Z26" s="69" t="s">
        <v>79</v>
      </c>
      <c r="AA26" s="69"/>
      <c r="AB26" s="69"/>
      <c r="AC26" s="69">
        <v>55</v>
      </c>
      <c r="AD26" s="69">
        <v>55</v>
      </c>
      <c r="AE26" s="69">
        <v>55</v>
      </c>
      <c r="AF26" s="54"/>
    </row>
    <row r="27" spans="1:32" x14ac:dyDescent="0.35">
      <c r="E27" s="54"/>
      <c r="F27" s="54"/>
      <c r="G27" s="54"/>
      <c r="H27" s="54"/>
      <c r="I27" s="54"/>
      <c r="J27" s="54"/>
      <c r="K27" s="54"/>
      <c r="L27" s="54"/>
      <c r="M27" s="54"/>
      <c r="N27" s="69" t="s">
        <v>105</v>
      </c>
      <c r="O27" s="53"/>
      <c r="P27" s="53"/>
      <c r="Q27" s="53"/>
      <c r="R27" s="53"/>
      <c r="S27" s="53"/>
      <c r="T27" s="53"/>
      <c r="U27" s="53"/>
      <c r="V27" s="53"/>
      <c r="W27" s="53"/>
      <c r="X27" s="53"/>
      <c r="Y27" s="53"/>
      <c r="Z27" s="54" t="s">
        <v>73</v>
      </c>
      <c r="AA27" s="54"/>
      <c r="AB27" s="54"/>
      <c r="AC27" s="54"/>
      <c r="AD27" s="54"/>
      <c r="AE27" s="54"/>
      <c r="AF27" s="54"/>
    </row>
    <row r="28" spans="1:32" x14ac:dyDescent="0.35">
      <c r="Z28" s="111"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2" t="s">
        <v>17</v>
      </c>
      <c r="C31" s="51" t="s">
        <v>17</v>
      </c>
      <c r="D31" s="53"/>
      <c r="E31" s="53"/>
      <c r="F31" s="53"/>
      <c r="G31" s="53"/>
      <c r="H31" s="52"/>
    </row>
    <row r="32" spans="1:32" x14ac:dyDescent="0.35">
      <c r="A32" s="50" t="s">
        <v>23</v>
      </c>
      <c r="B32" s="73"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3"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3" t="s">
        <v>112</v>
      </c>
      <c r="C37" s="53">
        <v>110</v>
      </c>
      <c r="D37" s="53"/>
      <c r="E37" s="53"/>
      <c r="F37" s="53"/>
      <c r="G37" s="53"/>
      <c r="H37" s="52"/>
      <c r="K37" s="32"/>
    </row>
    <row r="38" spans="1:11" x14ac:dyDescent="0.35">
      <c r="A38" s="50" t="s">
        <v>19</v>
      </c>
      <c r="B38" s="73">
        <v>19</v>
      </c>
      <c r="C38" s="53">
        <v>121</v>
      </c>
      <c r="D38" s="53"/>
      <c r="E38" s="53"/>
      <c r="F38" s="53"/>
      <c r="G38" s="53"/>
      <c r="H38" s="52"/>
    </row>
    <row r="39" spans="1:11" x14ac:dyDescent="0.35">
      <c r="A39" s="50" t="s">
        <v>45</v>
      </c>
      <c r="B39" s="73">
        <v>12</v>
      </c>
      <c r="C39" s="53">
        <v>122</v>
      </c>
      <c r="D39" s="54"/>
      <c r="E39" s="54"/>
      <c r="F39" s="54"/>
      <c r="G39" s="54"/>
      <c r="H39" s="52"/>
    </row>
    <row r="40" spans="1:11" x14ac:dyDescent="0.35">
      <c r="A40" s="50" t="s">
        <v>46</v>
      </c>
      <c r="B40" s="73">
        <v>45</v>
      </c>
      <c r="C40" s="53">
        <v>121</v>
      </c>
      <c r="D40" s="54"/>
      <c r="E40" s="54"/>
      <c r="F40" s="54"/>
      <c r="G40" s="54"/>
      <c r="H40" s="52"/>
    </row>
    <row r="41" spans="1:11" x14ac:dyDescent="0.35">
      <c r="A41" s="54" t="s">
        <v>47</v>
      </c>
      <c r="B41" s="73">
        <v>7</v>
      </c>
      <c r="C41" s="53">
        <v>121</v>
      </c>
      <c r="D41" s="54"/>
      <c r="E41" s="54"/>
      <c r="F41" s="54"/>
      <c r="G41" s="54"/>
      <c r="H41" s="52"/>
    </row>
    <row r="42" spans="1:11" x14ac:dyDescent="0.35">
      <c r="A42" t="s">
        <v>48</v>
      </c>
      <c r="B42" s="74">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G18" sqref="G1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53</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1">
        <f>VLOOKUP($C$8,Inputs!$A$7:$AF$26,Inputs!$E$1)</f>
        <v>874.99673800000005</v>
      </c>
      <c r="D13" s="82">
        <f>VLOOKUP($C$8,Inputs!$A$7:$AF$26,Inputs!$B$1)</f>
        <v>43</v>
      </c>
    </row>
    <row r="14" spans="1:13" x14ac:dyDescent="0.25">
      <c r="B14" s="13" t="s">
        <v>129</v>
      </c>
      <c r="C14" s="71">
        <f>VLOOKUP($C$8,Inputs!$A$7:$AF$26,Inputs!$L$1)</f>
        <v>29.441185000000001</v>
      </c>
      <c r="D14" s="83" t="str">
        <f>VLOOKUP($C$8,Inputs!$A$7:$AF$26,Inputs!$D$1)</f>
        <v>EGS-LV Firm - 43</v>
      </c>
    </row>
    <row r="15" spans="1:13" ht="13" x14ac:dyDescent="0.3">
      <c r="B15" s="14" t="s">
        <v>4</v>
      </c>
      <c r="C15" s="2"/>
      <c r="D15" s="84"/>
    </row>
    <row r="16" spans="1:13" x14ac:dyDescent="0.25">
      <c r="B16" s="9" t="s">
        <v>118</v>
      </c>
      <c r="C16" s="71" t="str">
        <f>VLOOKUP($C$8,Inputs!$A$7:$AF$26,Inputs!$K$1)</f>
        <v>N/A</v>
      </c>
      <c r="D16" s="83" t="s">
        <v>17</v>
      </c>
    </row>
    <row r="17" spans="2:4" x14ac:dyDescent="0.25">
      <c r="B17" s="87"/>
      <c r="C17" s="88"/>
      <c r="D17" s="89"/>
    </row>
    <row r="18" spans="2:4" ht="13" x14ac:dyDescent="0.3">
      <c r="B18" s="14" t="s">
        <v>3</v>
      </c>
      <c r="C18" s="2"/>
      <c r="D18" s="84"/>
    </row>
    <row r="19" spans="2:4" x14ac:dyDescent="0.25">
      <c r="B19" s="13" t="s">
        <v>92</v>
      </c>
      <c r="C19" s="80">
        <f>VLOOKUP($C$8,Inputs!$A$7:$AF$26,Inputs!$T$1)</f>
        <v>-1.8885258339999999E-2</v>
      </c>
      <c r="D19" s="101">
        <f>VLOOKUP($D$12,Inputs!$A$26:$AF$26,Inputs!$T$1)</f>
        <v>85</v>
      </c>
    </row>
    <row r="20" spans="2:4" x14ac:dyDescent="0.25">
      <c r="B20" s="13" t="s">
        <v>12</v>
      </c>
      <c r="C20" s="77" t="s">
        <v>17</v>
      </c>
      <c r="D20" s="77" t="s">
        <v>17</v>
      </c>
    </row>
    <row r="21" spans="2:4" x14ac:dyDescent="0.25">
      <c r="B21" s="12" t="s">
        <v>2</v>
      </c>
      <c r="C21" s="77" t="str">
        <f>VLOOKUP($C$8,Inputs!$A$7:$AF$26,Inputs!$S$1)</f>
        <v>N/A</v>
      </c>
      <c r="D21" s="77" t="s">
        <v>17</v>
      </c>
    </row>
    <row r="22" spans="2:4" x14ac:dyDescent="0.25">
      <c r="B22" s="12" t="s">
        <v>13</v>
      </c>
      <c r="C22" s="7">
        <f>VLOOKUP($C$8,Inputs!$A$7:$AF$26,Inputs!$U$1)</f>
        <v>2.7382E-2</v>
      </c>
      <c r="D22" s="101">
        <f>VLOOKUP($D$12,Inputs!$A$26:$AF$26,Inputs!$U$1)</f>
        <v>105</v>
      </c>
    </row>
    <row r="23" spans="2:4" x14ac:dyDescent="0.25">
      <c r="B23" s="12" t="s">
        <v>1</v>
      </c>
      <c r="C23" s="7">
        <f>VLOOKUP($C$8,Inputs!$A$7:$AF$26,Inputs!$V$1)</f>
        <v>0.101911</v>
      </c>
      <c r="D23" s="95" t="str">
        <f>VLOOKUP($D$12,Inputs!$A$26:$AF$26,Inputs!$V$1)</f>
        <v>75 &amp; 76</v>
      </c>
    </row>
    <row r="24" spans="2:4" x14ac:dyDescent="0.25">
      <c r="B24" s="12" t="s">
        <v>93</v>
      </c>
      <c r="C24" s="77" t="s">
        <v>17</v>
      </c>
      <c r="D24" s="77" t="s">
        <v>17</v>
      </c>
    </row>
    <row r="25" spans="2:4" ht="13" x14ac:dyDescent="0.3">
      <c r="B25" s="11" t="s">
        <v>14</v>
      </c>
      <c r="D25" s="84"/>
    </row>
    <row r="26" spans="2:4" x14ac:dyDescent="0.25">
      <c r="B26" s="9" t="s">
        <v>39</v>
      </c>
      <c r="C26" s="71">
        <f>VLOOKUP($C$8,Inputs!$A$7:$AF$26,Inputs!$Y$1)</f>
        <v>0.32075900000000002</v>
      </c>
      <c r="D26" s="101">
        <f>VLOOKUP($D$12,Inputs!$A$26:$AF$26,Inputs!$Y$1)</f>
        <v>65</v>
      </c>
    </row>
    <row r="27" spans="2:4" x14ac:dyDescent="0.25">
      <c r="B27" s="9" t="s">
        <v>128</v>
      </c>
      <c r="C27" s="103">
        <f>VLOOKUP($C$8,Inputs!$A$7:$AF$26,Inputs!$Z$1)</f>
        <v>16.579139376249998</v>
      </c>
      <c r="D27" s="83" t="str">
        <f>VLOOKUP($C$8,Inputs!$A$7:$AF$26,Inputs!$D$1)</f>
        <v>EGS-LV Firm - 43</v>
      </c>
    </row>
    <row r="28" spans="2:4" x14ac:dyDescent="0.25">
      <c r="B28" s="9" t="s">
        <v>126</v>
      </c>
      <c r="C28" s="102">
        <f>VLOOKUP($C$8,Inputs!$A$7:$AF$26,Inputs!$Q$1)</f>
        <v>2.7179999999999999E-3</v>
      </c>
      <c r="D28" s="107">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8" x14ac:dyDescent="0.25">
      <c r="B33" s="43" t="str">
        <f>Inputs!A33</f>
        <v>Reactivation of Service</v>
      </c>
      <c r="C33" s="45">
        <f>Inputs!B33</f>
        <v>45</v>
      </c>
      <c r="D33" s="39">
        <f>Inputs!C33</f>
        <v>121</v>
      </c>
    </row>
    <row r="34" spans="2:8" x14ac:dyDescent="0.25">
      <c r="B34" s="43" t="str">
        <f>Inputs!A34</f>
        <v>Main and Service Extension (residential)</v>
      </c>
      <c r="C34" s="37" t="str">
        <f>Inputs!B34</f>
        <v>CIAC &gt;10x Dist.Rev., &gt;$3,000</v>
      </c>
      <c r="D34" s="39">
        <f>Inputs!C34</f>
        <v>112</v>
      </c>
    </row>
    <row r="35" spans="2:8" x14ac:dyDescent="0.25">
      <c r="B35" s="43" t="str">
        <f>Inputs!A35</f>
        <v>Main and Service Extension (non-residential)</v>
      </c>
      <c r="C35" s="37" t="str">
        <f>Inputs!B35</f>
        <v>CIAC &gt;$3,000</v>
      </c>
      <c r="D35" s="39">
        <f>Inputs!C35</f>
        <v>112</v>
      </c>
    </row>
    <row r="36" spans="2:8" x14ac:dyDescent="0.25">
      <c r="B36" s="43" t="str">
        <f>Inputs!A36</f>
        <v>Application for Service</v>
      </c>
      <c r="C36" s="45">
        <f>Inputs!B36</f>
        <v>15</v>
      </c>
      <c r="D36" s="39">
        <f>Inputs!C36</f>
        <v>122</v>
      </c>
    </row>
    <row r="37" spans="2:8" x14ac:dyDescent="0.25">
      <c r="B37" s="43" t="str">
        <f>Inputs!A37</f>
        <v>Permits</v>
      </c>
      <c r="C37" s="37" t="str">
        <f>Inputs!B37</f>
        <v>As applicable</v>
      </c>
      <c r="D37" s="39">
        <f>Inputs!C37</f>
        <v>110</v>
      </c>
    </row>
    <row r="38" spans="2:8" x14ac:dyDescent="0.25">
      <c r="B38" s="43" t="str">
        <f>Inputs!A38</f>
        <v>Return check fee</v>
      </c>
      <c r="C38" s="45">
        <f>Inputs!B38</f>
        <v>19</v>
      </c>
      <c r="D38" s="39">
        <f>Inputs!C38</f>
        <v>121</v>
      </c>
    </row>
    <row r="39" spans="2:8" x14ac:dyDescent="0.25">
      <c r="B39" s="43" t="str">
        <f>Inputs!A39</f>
        <v>Collection vist</v>
      </c>
      <c r="C39" s="45">
        <f>Inputs!B39</f>
        <v>12</v>
      </c>
      <c r="D39" s="39">
        <f>Inputs!C39</f>
        <v>122</v>
      </c>
    </row>
    <row r="40" spans="2:8" x14ac:dyDescent="0.25">
      <c r="B40" s="43" t="str">
        <f>Inputs!A40</f>
        <v>Turn On Charge</v>
      </c>
      <c r="C40" s="45">
        <f>Inputs!B40</f>
        <v>45</v>
      </c>
      <c r="D40" s="39">
        <f>Inputs!C40</f>
        <v>121</v>
      </c>
    </row>
    <row r="41" spans="2:8" x14ac:dyDescent="0.25">
      <c r="B41" s="43" t="str">
        <f>Inputs!A40</f>
        <v>Turn On Charge</v>
      </c>
      <c r="C41" s="45">
        <f>Inputs!B41</f>
        <v>7</v>
      </c>
      <c r="D41" s="39">
        <f>Inputs!C41</f>
        <v>121</v>
      </c>
      <c r="H41" s="85"/>
    </row>
    <row r="42" spans="2:8" x14ac:dyDescent="0.25">
      <c r="B42" s="81" t="s">
        <v>48</v>
      </c>
      <c r="C42" s="45">
        <f>Inputs!B42</f>
        <v>50</v>
      </c>
      <c r="D42" s="39">
        <f>Inputs!C42</f>
        <v>122</v>
      </c>
    </row>
    <row r="43" spans="2:8" x14ac:dyDescent="0.25">
      <c r="B43" s="6"/>
      <c r="C43" s="2"/>
      <c r="D43" s="5"/>
    </row>
    <row r="44" spans="2:8" x14ac:dyDescent="0.25">
      <c r="B44" s="27" t="s">
        <v>30</v>
      </c>
      <c r="C44" s="2"/>
      <c r="D44" s="5"/>
    </row>
    <row r="45" spans="2:8" x14ac:dyDescent="0.25">
      <c r="B45" s="27" t="s">
        <v>127</v>
      </c>
      <c r="C45" s="2"/>
      <c r="D45" s="5"/>
    </row>
    <row r="46" spans="2:8" x14ac:dyDescent="0.25">
      <c r="B46" s="27" t="s">
        <v>31</v>
      </c>
      <c r="C46" s="2"/>
      <c r="D46" s="5"/>
    </row>
    <row r="47" spans="2:8" x14ac:dyDescent="0.25">
      <c r="B47" s="27" t="s">
        <v>125</v>
      </c>
      <c r="C47" s="2"/>
      <c r="D47" s="5"/>
      <c r="E47" s="85"/>
    </row>
    <row r="48" spans="2:8" x14ac:dyDescent="0.25">
      <c r="B48" s="27" t="str">
        <f>"BSC-1 Non Opt-Out Customers: Balancing Service Charge of " &amp;Inputs!$P$7&amp;" applies. See tariff page " &amp;Inputs!$P$26&amp;"."</f>
        <v>BSC-1 Non Opt-Out Customers: Balancing Service Charge of 0.08618 applies. See tariff page 86.</v>
      </c>
      <c r="C48" s="2"/>
      <c r="D48" s="5"/>
      <c r="E48" s="85"/>
    </row>
    <row r="49" spans="2:5" x14ac:dyDescent="0.25">
      <c r="B49" s="27" t="str">
        <f>"Limited Firm Service:  D-2 Demand Rate of " &amp;Inputs!$Z$12&amp;" applies. See tariff page " &amp;Inputs!$Z$28&amp;"."</f>
        <v>Limited Firm Service:  D-2 Demand Rate of 8.248323 applies. See tariff page EGS-LV Ltd Firm - 43.</v>
      </c>
      <c r="C49" s="112"/>
      <c r="D49" s="113"/>
      <c r="E49" s="114"/>
    </row>
    <row r="50" spans="2:5" ht="13" thickBot="1" x14ac:dyDescent="0.3">
      <c r="B50" s="109"/>
      <c r="C50" s="4"/>
      <c r="D50" s="3"/>
      <c r="E50" s="85"/>
    </row>
    <row r="51" spans="2:5" x14ac:dyDescent="0.25">
      <c r="B51" s="2"/>
      <c r="C51" s="2"/>
      <c r="D51" s="2"/>
    </row>
    <row r="52" spans="2:5" x14ac:dyDescent="0.25"/>
    <row r="53" spans="2:5" x14ac:dyDescent="0.25">
      <c r="B53" s="85"/>
    </row>
    <row r="54" spans="2:5" x14ac:dyDescent="0.25">
      <c r="B54" s="85"/>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topLeftCell="A7" zoomScale="90" zoomScaleNormal="90" workbookViewId="0">
      <selection activeCell="D37" sqref="D3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65</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4">
        <f>VLOOKUP($C$8,Inputs!$A$7:$AF$26,Inputs!$AF$1)</f>
        <v>16.725659</v>
      </c>
      <c r="D13" s="83">
        <f>VLOOKUP($C$8,Inputs!$A$7:$AF$26,Inputs!$B$1)</f>
        <v>49</v>
      </c>
    </row>
    <row r="14" spans="1:13" x14ac:dyDescent="0.25">
      <c r="B14" s="13" t="s">
        <v>129</v>
      </c>
      <c r="C14" s="94" t="s">
        <v>17</v>
      </c>
      <c r="D14" s="94" t="s">
        <v>17</v>
      </c>
    </row>
    <row r="15" spans="1:13" ht="13" x14ac:dyDescent="0.3">
      <c r="B15" s="14" t="s">
        <v>4</v>
      </c>
      <c r="C15" s="105"/>
      <c r="D15" s="106"/>
    </row>
    <row r="16" spans="1:13" x14ac:dyDescent="0.25">
      <c r="B16" s="9" t="s">
        <v>118</v>
      </c>
      <c r="C16" s="94" t="s">
        <v>17</v>
      </c>
      <c r="D16" s="94" t="s">
        <v>17</v>
      </c>
    </row>
    <row r="17" spans="2:4" x14ac:dyDescent="0.25">
      <c r="B17" s="87"/>
      <c r="C17" s="92"/>
      <c r="D17" s="89"/>
    </row>
    <row r="18" spans="2:4" ht="13" x14ac:dyDescent="0.3">
      <c r="B18" s="14" t="s">
        <v>3</v>
      </c>
      <c r="C18" s="105"/>
      <c r="D18" s="106"/>
    </row>
    <row r="19" spans="2:4" x14ac:dyDescent="0.25">
      <c r="B19" s="13" t="s">
        <v>92</v>
      </c>
      <c r="C19" s="94" t="s">
        <v>17</v>
      </c>
      <c r="D19" s="94" t="s">
        <v>17</v>
      </c>
    </row>
    <row r="20" spans="2:4" x14ac:dyDescent="0.25">
      <c r="B20" s="13" t="s">
        <v>12</v>
      </c>
      <c r="C20" s="77" t="s">
        <v>17</v>
      </c>
      <c r="D20" s="77" t="s">
        <v>17</v>
      </c>
    </row>
    <row r="21" spans="2:4" x14ac:dyDescent="0.25">
      <c r="B21" s="12" t="s">
        <v>2</v>
      </c>
      <c r="C21" s="94" t="s">
        <v>17</v>
      </c>
      <c r="D21" s="94" t="s">
        <v>17</v>
      </c>
    </row>
    <row r="22" spans="2:4" x14ac:dyDescent="0.25">
      <c r="B22" s="12" t="s">
        <v>13</v>
      </c>
      <c r="C22" s="94" t="s">
        <v>17</v>
      </c>
      <c r="D22" s="94" t="s">
        <v>17</v>
      </c>
    </row>
    <row r="23" spans="2:4" x14ac:dyDescent="0.25">
      <c r="B23" s="12" t="s">
        <v>1</v>
      </c>
      <c r="C23" s="94" t="s">
        <v>17</v>
      </c>
      <c r="D23" s="94" t="s">
        <v>17</v>
      </c>
    </row>
    <row r="24" spans="2:4" x14ac:dyDescent="0.25">
      <c r="B24" s="12" t="s">
        <v>93</v>
      </c>
      <c r="C24" s="94" t="s">
        <v>17</v>
      </c>
      <c r="D24" s="94" t="s">
        <v>17</v>
      </c>
    </row>
    <row r="25" spans="2:4" ht="13" x14ac:dyDescent="0.3">
      <c r="B25" s="11" t="s">
        <v>14</v>
      </c>
      <c r="C25" s="105"/>
      <c r="D25" s="84"/>
    </row>
    <row r="26" spans="2:4" x14ac:dyDescent="0.25">
      <c r="B26" s="9" t="s">
        <v>34</v>
      </c>
      <c r="C26" s="94" t="s">
        <v>17</v>
      </c>
      <c r="D26" s="94" t="s">
        <v>17</v>
      </c>
    </row>
    <row r="27" spans="2:4" x14ac:dyDescent="0.25">
      <c r="B27" s="9" t="s">
        <v>39</v>
      </c>
      <c r="C27" s="94" t="s">
        <v>17</v>
      </c>
      <c r="D27" s="94" t="s">
        <v>17</v>
      </c>
    </row>
    <row r="28" spans="2:4" x14ac:dyDescent="0.25">
      <c r="B28" s="9" t="s">
        <v>128</v>
      </c>
      <c r="C28" s="94" t="s">
        <v>17</v>
      </c>
      <c r="D28" s="94" t="s">
        <v>17</v>
      </c>
    </row>
    <row r="29" spans="2:4" x14ac:dyDescent="0.25">
      <c r="B29" s="9" t="s">
        <v>126</v>
      </c>
      <c r="C29" s="94" t="s">
        <v>17</v>
      </c>
      <c r="D29" s="94"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1"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6"/>
      <c r="C48" s="4"/>
      <c r="D48" s="3"/>
      <c r="E48" s="85"/>
    </row>
    <row r="49" spans="2:4" x14ac:dyDescent="0.25">
      <c r="B49" s="2"/>
      <c r="C49" s="2"/>
      <c r="D49" s="2"/>
    </row>
    <row r="50" spans="2:4" x14ac:dyDescent="0.25"/>
    <row r="51" spans="2:4" x14ac:dyDescent="0.25">
      <c r="B51" s="85"/>
    </row>
    <row r="52" spans="2:4" x14ac:dyDescent="0.25">
      <c r="B52" s="85"/>
    </row>
    <row r="53" spans="2:4" x14ac:dyDescent="0.25"/>
    <row r="54" spans="2:4" x14ac:dyDescent="0.25">
      <c r="B54" s="85"/>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topLeftCell="A5" zoomScale="90" zoomScaleNormal="90" workbookViewId="0">
      <selection activeCell="C24" sqref="C2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64</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4">
        <f>VLOOKUP($C$8,Inputs!$A$7:$AF$26,Inputs!$AF$1)</f>
        <v>20.116797999999999</v>
      </c>
      <c r="D13" s="83">
        <f>VLOOKUP($C$8,Inputs!$A$7:$AF$26,Inputs!$B$1)</f>
        <v>50</v>
      </c>
    </row>
    <row r="14" spans="1:13" x14ac:dyDescent="0.25">
      <c r="B14" s="13" t="s">
        <v>129</v>
      </c>
      <c r="C14" s="94" t="s">
        <v>17</v>
      </c>
      <c r="D14" s="94" t="s">
        <v>17</v>
      </c>
    </row>
    <row r="15" spans="1:13" ht="13" x14ac:dyDescent="0.3">
      <c r="B15" s="14" t="s">
        <v>4</v>
      </c>
      <c r="C15" s="105"/>
      <c r="D15" s="106"/>
    </row>
    <row r="16" spans="1:13" x14ac:dyDescent="0.25">
      <c r="B16" s="9" t="s">
        <v>118</v>
      </c>
      <c r="C16" s="94" t="s">
        <v>17</v>
      </c>
      <c r="D16" s="94" t="s">
        <v>17</v>
      </c>
    </row>
    <row r="17" spans="2:4" x14ac:dyDescent="0.25">
      <c r="B17" s="87"/>
      <c r="C17" s="92"/>
      <c r="D17" s="89"/>
    </row>
    <row r="18" spans="2:4" ht="13" x14ac:dyDescent="0.3">
      <c r="B18" s="14" t="s">
        <v>3</v>
      </c>
      <c r="C18" s="105"/>
      <c r="D18" s="106"/>
    </row>
    <row r="19" spans="2:4" x14ac:dyDescent="0.25">
      <c r="B19" s="13" t="s">
        <v>92</v>
      </c>
      <c r="C19" s="94" t="s">
        <v>17</v>
      </c>
      <c r="D19" s="94" t="s">
        <v>17</v>
      </c>
    </row>
    <row r="20" spans="2:4" x14ac:dyDescent="0.25">
      <c r="B20" s="13" t="s">
        <v>12</v>
      </c>
      <c r="C20" s="77" t="s">
        <v>17</v>
      </c>
      <c r="D20" s="77" t="s">
        <v>17</v>
      </c>
    </row>
    <row r="21" spans="2:4" x14ac:dyDescent="0.25">
      <c r="B21" s="12" t="s">
        <v>2</v>
      </c>
      <c r="C21" s="94" t="s">
        <v>17</v>
      </c>
      <c r="D21" s="94" t="s">
        <v>17</v>
      </c>
    </row>
    <row r="22" spans="2:4" x14ac:dyDescent="0.25">
      <c r="B22" s="12" t="s">
        <v>13</v>
      </c>
      <c r="C22" s="94" t="s">
        <v>17</v>
      </c>
      <c r="D22" s="94" t="s">
        <v>17</v>
      </c>
    </row>
    <row r="23" spans="2:4" x14ac:dyDescent="0.25">
      <c r="B23" s="12" t="s">
        <v>1</v>
      </c>
      <c r="C23" s="94" t="s">
        <v>17</v>
      </c>
      <c r="D23" s="94" t="s">
        <v>17</v>
      </c>
    </row>
    <row r="24" spans="2:4" x14ac:dyDescent="0.25">
      <c r="B24" s="12" t="s">
        <v>93</v>
      </c>
      <c r="C24" s="94" t="s">
        <v>17</v>
      </c>
      <c r="D24" s="94" t="s">
        <v>17</v>
      </c>
    </row>
    <row r="25" spans="2:4" ht="13" x14ac:dyDescent="0.3">
      <c r="B25" s="11" t="s">
        <v>14</v>
      </c>
      <c r="C25" s="105"/>
      <c r="D25" s="106"/>
    </row>
    <row r="26" spans="2:4" x14ac:dyDescent="0.25">
      <c r="B26" s="9" t="s">
        <v>34</v>
      </c>
      <c r="C26" s="94" t="s">
        <v>17</v>
      </c>
      <c r="D26" s="94" t="s">
        <v>17</v>
      </c>
    </row>
    <row r="27" spans="2:4" x14ac:dyDescent="0.25">
      <c r="B27" s="9" t="s">
        <v>39</v>
      </c>
      <c r="C27" s="94" t="s">
        <v>17</v>
      </c>
      <c r="D27" s="94" t="s">
        <v>17</v>
      </c>
    </row>
    <row r="28" spans="2:4" x14ac:dyDescent="0.25">
      <c r="B28" s="9" t="s">
        <v>128</v>
      </c>
      <c r="C28" s="94" t="s">
        <v>17</v>
      </c>
      <c r="D28" s="94" t="s">
        <v>17</v>
      </c>
    </row>
    <row r="29" spans="2:4" x14ac:dyDescent="0.25">
      <c r="B29" s="9" t="s">
        <v>126</v>
      </c>
      <c r="C29" s="94" t="s">
        <v>17</v>
      </c>
      <c r="D29" s="94"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1"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5"/>
    </row>
    <row r="49" spans="2:5" ht="13" thickBot="1" x14ac:dyDescent="0.3">
      <c r="B49" s="86"/>
      <c r="C49" s="4"/>
      <c r="D49" s="3"/>
      <c r="E49" s="85"/>
    </row>
    <row r="50" spans="2:5" x14ac:dyDescent="0.25">
      <c r="B50" s="2"/>
      <c r="C50" s="2"/>
      <c r="D50" s="2"/>
    </row>
    <row r="51" spans="2:5" x14ac:dyDescent="0.25"/>
    <row r="52" spans="2:5" x14ac:dyDescent="0.25">
      <c r="B52" s="85"/>
    </row>
    <row r="53" spans="2:5" x14ac:dyDescent="0.25">
      <c r="B53" s="85"/>
    </row>
    <row r="54" spans="2:5" x14ac:dyDescent="0.25"/>
    <row r="55" spans="2:5" x14ac:dyDescent="0.25">
      <c r="B55" s="85"/>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topLeftCell="A7" zoomScale="90" zoomScaleNormal="90" workbookViewId="0">
      <selection activeCell="F36" sqref="F3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58</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4" t="s">
        <v>17</v>
      </c>
      <c r="D13" s="94" t="s">
        <v>17</v>
      </c>
    </row>
    <row r="14" spans="1:13" x14ac:dyDescent="0.25">
      <c r="B14" s="13" t="s">
        <v>129</v>
      </c>
      <c r="C14" s="94" t="s">
        <v>17</v>
      </c>
      <c r="D14" s="94" t="s">
        <v>17</v>
      </c>
    </row>
    <row r="15" spans="1:13" ht="13" x14ac:dyDescent="0.3">
      <c r="B15" s="14" t="s">
        <v>4</v>
      </c>
      <c r="C15" s="105"/>
      <c r="D15" s="106"/>
    </row>
    <row r="16" spans="1:13" x14ac:dyDescent="0.25">
      <c r="B16" s="9" t="s">
        <v>118</v>
      </c>
      <c r="C16" s="94" t="s">
        <v>17</v>
      </c>
      <c r="D16" s="94" t="s">
        <v>17</v>
      </c>
    </row>
    <row r="17" spans="2:4" x14ac:dyDescent="0.25">
      <c r="B17" s="87"/>
      <c r="C17" s="92"/>
      <c r="D17" s="89"/>
    </row>
    <row r="18" spans="2:4" ht="13" x14ac:dyDescent="0.3">
      <c r="B18" s="14" t="s">
        <v>3</v>
      </c>
      <c r="C18" s="105"/>
      <c r="D18" s="106"/>
    </row>
    <row r="19" spans="2:4" x14ac:dyDescent="0.25">
      <c r="B19" s="13" t="s">
        <v>92</v>
      </c>
      <c r="C19" s="94" t="s">
        <v>17</v>
      </c>
      <c r="D19" s="94" t="s">
        <v>17</v>
      </c>
    </row>
    <row r="20" spans="2:4" x14ac:dyDescent="0.25">
      <c r="B20" s="13" t="s">
        <v>12</v>
      </c>
      <c r="C20" s="77" t="s">
        <v>17</v>
      </c>
      <c r="D20" s="77" t="s">
        <v>17</v>
      </c>
    </row>
    <row r="21" spans="2:4" x14ac:dyDescent="0.25">
      <c r="B21" s="12" t="s">
        <v>2</v>
      </c>
      <c r="C21" s="94" t="s">
        <v>17</v>
      </c>
      <c r="D21" s="94" t="s">
        <v>17</v>
      </c>
    </row>
    <row r="22" spans="2:4" x14ac:dyDescent="0.25">
      <c r="B22" s="12" t="s">
        <v>13</v>
      </c>
      <c r="C22" s="77">
        <f>VLOOKUP($C$8,Inputs!$A$7:$AF$26,Inputs!$U$1)</f>
        <v>2.7382E-2</v>
      </c>
      <c r="D22" s="101">
        <f>VLOOKUP($D$12,Inputs!$A$26:$AF$26,Inputs!$U$1)</f>
        <v>105</v>
      </c>
    </row>
    <row r="23" spans="2:4" x14ac:dyDescent="0.25">
      <c r="B23" s="12" t="s">
        <v>1</v>
      </c>
      <c r="C23" s="77">
        <f>VLOOKUP($C$8,Inputs!$A$7:$AF$26,Inputs!$V$1)</f>
        <v>7.0630999999999999E-2</v>
      </c>
      <c r="D23" s="95" t="str">
        <f>VLOOKUP($D$12,Inputs!$A$26:$AF$26,Inputs!$V$1)</f>
        <v>75 &amp; 76</v>
      </c>
    </row>
    <row r="24" spans="2:4" x14ac:dyDescent="0.25">
      <c r="B24" s="12" t="s">
        <v>93</v>
      </c>
      <c r="C24" s="94" t="s">
        <v>17</v>
      </c>
      <c r="D24" s="94" t="s">
        <v>17</v>
      </c>
    </row>
    <row r="25" spans="2:4" ht="13" x14ac:dyDescent="0.3">
      <c r="B25" s="11" t="s">
        <v>14</v>
      </c>
      <c r="C25" s="105"/>
      <c r="D25" s="106"/>
    </row>
    <row r="26" spans="2:4" x14ac:dyDescent="0.25">
      <c r="B26" s="9" t="s">
        <v>34</v>
      </c>
      <c r="C26" s="94" t="s">
        <v>17</v>
      </c>
      <c r="D26" s="94" t="s">
        <v>17</v>
      </c>
    </row>
    <row r="27" spans="2:4" x14ac:dyDescent="0.25">
      <c r="B27" s="9" t="s">
        <v>39</v>
      </c>
      <c r="C27" s="94" t="s">
        <v>17</v>
      </c>
      <c r="D27" s="94" t="s">
        <v>17</v>
      </c>
    </row>
    <row r="28" spans="2:4" x14ac:dyDescent="0.25">
      <c r="B28" s="91"/>
      <c r="C28" s="92"/>
      <c r="D28" s="93"/>
    </row>
    <row r="29" spans="2:4" x14ac:dyDescent="0.25">
      <c r="B29" s="91"/>
      <c r="C29" s="94"/>
      <c r="D29" s="95"/>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1"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5"/>
    </row>
    <row r="50" spans="2:5" ht="13" thickBot="1" x14ac:dyDescent="0.3">
      <c r="B50" s="86"/>
      <c r="C50" s="4"/>
      <c r="D50" s="3"/>
      <c r="E50" s="85"/>
    </row>
    <row r="51" spans="2:5" x14ac:dyDescent="0.25">
      <c r="B51" s="2"/>
      <c r="C51" s="2"/>
      <c r="D51" s="2"/>
    </row>
    <row r="52" spans="2:5" x14ac:dyDescent="0.25"/>
    <row r="53" spans="2:5" x14ac:dyDescent="0.25">
      <c r="B53" s="85"/>
    </row>
    <row r="54" spans="2:5" x14ac:dyDescent="0.25">
      <c r="B54" s="85"/>
    </row>
    <row r="55" spans="2:5" x14ac:dyDescent="0.25"/>
    <row r="56" spans="2:5" x14ac:dyDescent="0.25">
      <c r="B56" s="85"/>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E20" sqref="E20"/>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29</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4">
        <f>VLOOKUP($C$8,Inputs!$A$7:$AF$26,Inputs!$E$1)</f>
        <v>533.125</v>
      </c>
      <c r="D13" s="83">
        <f>VLOOKUP($C$8,Inputs!$A$7:$AF$26,Inputs!$B$1)</f>
        <v>55</v>
      </c>
    </row>
    <row r="14" spans="1:13" x14ac:dyDescent="0.25">
      <c r="B14" s="13" t="s">
        <v>129</v>
      </c>
      <c r="C14" s="94"/>
      <c r="D14" s="83"/>
    </row>
    <row r="15" spans="1:13" ht="13" x14ac:dyDescent="0.3">
      <c r="B15" s="14" t="s">
        <v>4</v>
      </c>
      <c r="C15" s="105"/>
      <c r="D15" s="106"/>
    </row>
    <row r="16" spans="1:13" x14ac:dyDescent="0.25">
      <c r="B16" s="96" t="s">
        <v>97</v>
      </c>
      <c r="C16" s="94">
        <f>VLOOKUP($C$8,Inputs!$A$7:$AF$26,Inputs!$AC$1)</f>
        <v>8.3599999999999994E-2</v>
      </c>
      <c r="D16" s="101">
        <f>VLOOKUP($D$12,Inputs!$A$26:$AF$26,Inputs!$T$1)</f>
        <v>85</v>
      </c>
    </row>
    <row r="17" spans="2:4" x14ac:dyDescent="0.25">
      <c r="B17" s="96" t="s">
        <v>98</v>
      </c>
      <c r="C17" s="94">
        <f>VLOOKUP($C$8,Inputs!$A$7:$AF$26,Inputs!$AD$1)</f>
        <v>0.1527</v>
      </c>
      <c r="D17" s="101">
        <f>VLOOKUP($D$12,Inputs!$A$26:$AF$26,Inputs!$T$1)</f>
        <v>85</v>
      </c>
    </row>
    <row r="18" spans="2:4" x14ac:dyDescent="0.25">
      <c r="B18" s="96" t="s">
        <v>99</v>
      </c>
      <c r="C18" s="94">
        <f>VLOOKUP($C$8,Inputs!$A$7:$AF$26,Inputs!$AE$1)</f>
        <v>0.2167</v>
      </c>
      <c r="D18" s="101">
        <f>VLOOKUP($D$12,Inputs!$A$26:$AF$26,Inputs!$T$1)</f>
        <v>85</v>
      </c>
    </row>
    <row r="19" spans="2:4" x14ac:dyDescent="0.25">
      <c r="B19" s="87"/>
      <c r="C19" s="92"/>
      <c r="D19" s="89"/>
    </row>
    <row r="20" spans="2:4" ht="13" x14ac:dyDescent="0.3">
      <c r="B20" s="14" t="s">
        <v>3</v>
      </c>
      <c r="C20" s="105"/>
      <c r="D20" s="106"/>
    </row>
    <row r="21" spans="2:4" x14ac:dyDescent="0.25">
      <c r="B21" s="13" t="s">
        <v>92</v>
      </c>
      <c r="C21" s="108" t="str">
        <f>VLOOKUP($C$8,Inputs!$A$7:$AF$26,Inputs!$T$1)</f>
        <v>N/A</v>
      </c>
      <c r="D21" s="77" t="s">
        <v>17</v>
      </c>
    </row>
    <row r="22" spans="2:4" x14ac:dyDescent="0.25">
      <c r="B22" s="13" t="s">
        <v>12</v>
      </c>
      <c r="C22" s="77" t="s">
        <v>17</v>
      </c>
      <c r="D22" s="77" t="s">
        <v>17</v>
      </c>
    </row>
    <row r="23" spans="2:4" x14ac:dyDescent="0.25">
      <c r="B23" s="12" t="s">
        <v>2</v>
      </c>
      <c r="C23" s="77" t="str">
        <f>VLOOKUP($C$8,Inputs!$A$7:$AF$26,Inputs!$S$1)</f>
        <v>N/A</v>
      </c>
      <c r="D23" s="77" t="s">
        <v>17</v>
      </c>
    </row>
    <row r="24" spans="2:4" x14ac:dyDescent="0.25">
      <c r="B24" s="12" t="s">
        <v>13</v>
      </c>
      <c r="C24" s="77">
        <f>VLOOKUP($C$8,Inputs!$A$7:$AF$26,Inputs!$U$1)</f>
        <v>2.7382E-2</v>
      </c>
      <c r="D24" s="101">
        <f>VLOOKUP($D$12,Inputs!$A$26:$AF$26,Inputs!$U$1)</f>
        <v>105</v>
      </c>
    </row>
    <row r="25" spans="2:4" x14ac:dyDescent="0.25">
      <c r="B25" s="12" t="s">
        <v>1</v>
      </c>
      <c r="C25" s="77">
        <f>VLOOKUP($C$8,Inputs!$A$7:$AF$26,Inputs!$V$1)</f>
        <v>0.101911</v>
      </c>
      <c r="D25" s="95" t="str">
        <f>VLOOKUP($D$12,Inputs!$A$26:$AF$26,Inputs!$V$1)</f>
        <v>75 &amp; 76</v>
      </c>
    </row>
    <row r="26" spans="2:4" x14ac:dyDescent="0.25">
      <c r="B26" s="12" t="s">
        <v>93</v>
      </c>
      <c r="C26" s="77" t="s">
        <v>17</v>
      </c>
      <c r="D26" s="77" t="s">
        <v>17</v>
      </c>
    </row>
    <row r="27" spans="2:4" ht="13" x14ac:dyDescent="0.3">
      <c r="B27" s="11" t="s">
        <v>14</v>
      </c>
      <c r="C27" s="105"/>
      <c r="D27" s="106"/>
    </row>
    <row r="28" spans="2:4" x14ac:dyDescent="0.25">
      <c r="B28" s="9" t="s">
        <v>34</v>
      </c>
      <c r="C28" s="94" t="s">
        <v>17</v>
      </c>
      <c r="D28" s="94" t="s">
        <v>17</v>
      </c>
    </row>
    <row r="29" spans="2:4" x14ac:dyDescent="0.25">
      <c r="B29" s="9" t="s">
        <v>39</v>
      </c>
      <c r="C29" s="94" t="s">
        <v>17</v>
      </c>
      <c r="D29" s="94" t="s">
        <v>17</v>
      </c>
    </row>
    <row r="30" spans="2:4" x14ac:dyDescent="0.25">
      <c r="B30" s="91"/>
      <c r="C30" s="92"/>
      <c r="D30" s="93"/>
    </row>
    <row r="31" spans="2:4" x14ac:dyDescent="0.25">
      <c r="B31" s="91"/>
      <c r="C31" s="94"/>
      <c r="D31" s="95"/>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1"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6"/>
      <c r="C51" s="4"/>
      <c r="D51" s="3"/>
      <c r="E51" s="85"/>
    </row>
    <row r="52" spans="2:5" x14ac:dyDescent="0.25">
      <c r="B52" s="2"/>
      <c r="C52" s="2"/>
      <c r="D52" s="2"/>
    </row>
    <row r="53" spans="2:5" x14ac:dyDescent="0.25"/>
    <row r="54" spans="2:5" x14ac:dyDescent="0.25">
      <c r="B54" s="85"/>
    </row>
    <row r="55" spans="2:5" x14ac:dyDescent="0.25">
      <c r="B55" s="85"/>
    </row>
    <row r="56" spans="2:5" x14ac:dyDescent="0.25"/>
    <row r="57" spans="2:5" x14ac:dyDescent="0.25">
      <c r="B57" s="85"/>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28" zoomScale="90" zoomScaleNormal="90" workbookViewId="0">
      <selection activeCell="B47" sqref="B47"/>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5/1/2023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5" t="str">
        <f>VLOOKUP($D$12,Inputs!$A$26:$AF$26,Inputs!$J$1)</f>
        <v>NGV - 60</v>
      </c>
      <c r="E16" s="2"/>
      <c r="F16" s="2"/>
      <c r="G16" s="2"/>
      <c r="H16" s="2"/>
      <c r="I16" s="2"/>
      <c r="J16" s="2"/>
      <c r="K16" s="2"/>
    </row>
    <row r="17" spans="2:11" x14ac:dyDescent="0.25">
      <c r="B17" s="9" t="s">
        <v>134</v>
      </c>
      <c r="C17" s="70">
        <f>VLOOKUP($C$8,Inputs!$A$7:$R$26,Inputs!$M$1)</f>
        <v>0.7</v>
      </c>
      <c r="D17" s="95" t="str">
        <f>VLOOKUP($D$12,Inputs!$A$26:$AF$26,Inputs!$M$1)</f>
        <v>NGV - 60</v>
      </c>
      <c r="E17" s="2"/>
      <c r="F17" s="2"/>
      <c r="G17" s="97"/>
      <c r="H17" s="97"/>
      <c r="I17" s="97"/>
      <c r="J17" s="2"/>
      <c r="K17" s="2"/>
    </row>
    <row r="18" spans="2:11" ht="13" x14ac:dyDescent="0.3">
      <c r="B18" s="14" t="s">
        <v>3</v>
      </c>
      <c r="C18" s="2"/>
      <c r="D18" s="5"/>
      <c r="E18" s="2"/>
      <c r="F18" s="2"/>
      <c r="G18" s="97"/>
      <c r="H18" s="97"/>
      <c r="I18" s="97"/>
      <c r="J18" s="2"/>
      <c r="K18" s="2"/>
    </row>
    <row r="19" spans="2:11" x14ac:dyDescent="0.25">
      <c r="B19" s="13" t="s">
        <v>92</v>
      </c>
      <c r="C19" s="80">
        <f>VLOOKUP($C$8,Inputs!$A$7:$AF$26,Inputs!$T$1)</f>
        <v>-1.8885258339999999E-2</v>
      </c>
      <c r="D19" s="101">
        <f>VLOOKUP($D$12,Inputs!$A$26:$AF$26,Inputs!$T$1)</f>
        <v>85</v>
      </c>
      <c r="E19" s="2"/>
      <c r="F19" s="2"/>
      <c r="G19" s="97"/>
      <c r="H19" s="97"/>
      <c r="I19" s="97"/>
      <c r="J19" s="2"/>
      <c r="K19" s="2"/>
    </row>
    <row r="20" spans="2:11" x14ac:dyDescent="0.25">
      <c r="B20" s="13" t="s">
        <v>12</v>
      </c>
      <c r="C20" s="29" t="s">
        <v>17</v>
      </c>
      <c r="D20" s="29" t="s">
        <v>17</v>
      </c>
      <c r="E20" s="2"/>
      <c r="F20" s="2"/>
      <c r="G20" s="97"/>
      <c r="H20" s="97"/>
      <c r="I20" s="97"/>
      <c r="J20" s="2"/>
      <c r="K20" s="2"/>
    </row>
    <row r="21" spans="2:11" x14ac:dyDescent="0.25">
      <c r="B21" s="12" t="s">
        <v>2</v>
      </c>
      <c r="C21" s="77" t="str">
        <f>VLOOKUP($C$8,Inputs!$A$7:$AF$26,Inputs!$S$1)</f>
        <v>N/A</v>
      </c>
      <c r="D21" s="29" t="s">
        <v>17</v>
      </c>
      <c r="E21" s="2"/>
      <c r="F21" s="2"/>
      <c r="G21" s="97"/>
      <c r="H21" s="97"/>
      <c r="I21" s="97"/>
      <c r="J21" s="2"/>
      <c r="K21" s="2"/>
    </row>
    <row r="22" spans="2:11" x14ac:dyDescent="0.25">
      <c r="B22" s="12" t="s">
        <v>13</v>
      </c>
      <c r="C22" s="7">
        <f>VLOOKUP($C$8,Inputs!$A$7:$AF$26,Inputs!$U$1)</f>
        <v>2.7382E-2</v>
      </c>
      <c r="D22" s="101">
        <f>VLOOKUP($D$12,Inputs!$A$26:$AF$26,Inputs!$U$1)</f>
        <v>105</v>
      </c>
      <c r="E22" s="2"/>
      <c r="F22" s="2"/>
      <c r="G22" s="97"/>
      <c r="H22" s="97"/>
      <c r="I22" s="97"/>
      <c r="J22" s="2"/>
      <c r="K22" s="2"/>
    </row>
    <row r="23" spans="2:11" x14ac:dyDescent="0.25">
      <c r="B23" s="12" t="s">
        <v>1</v>
      </c>
      <c r="C23" s="7">
        <f>VLOOKUP($C$8,Inputs!$A$7:$AF$26,Inputs!$V$1)</f>
        <v>0.101911</v>
      </c>
      <c r="D23" s="95" t="str">
        <f>VLOOKUP($D$12,Inputs!$A$26:$AF$26,Inputs!$V$1)</f>
        <v>75 &amp; 76</v>
      </c>
      <c r="E23" s="2"/>
      <c r="F23" s="2"/>
      <c r="G23" s="97"/>
      <c r="H23" s="97"/>
      <c r="I23" s="97"/>
      <c r="J23" s="2"/>
      <c r="K23" s="2"/>
    </row>
    <row r="24" spans="2:11" x14ac:dyDescent="0.25">
      <c r="B24" s="12" t="s">
        <v>93</v>
      </c>
      <c r="C24" s="77" t="s">
        <v>17</v>
      </c>
      <c r="D24" s="77" t="s">
        <v>17</v>
      </c>
      <c r="E24" s="2"/>
      <c r="F24" s="2"/>
      <c r="G24" s="2"/>
      <c r="H24" s="2"/>
      <c r="I24" s="2"/>
      <c r="J24" s="2"/>
      <c r="K24" s="2"/>
    </row>
    <row r="25" spans="2:11" ht="13" x14ac:dyDescent="0.3">
      <c r="B25" s="11" t="s">
        <v>14</v>
      </c>
      <c r="D25" s="84"/>
      <c r="E25" s="2"/>
      <c r="F25" s="2"/>
      <c r="G25" s="2"/>
      <c r="H25" s="2"/>
      <c r="I25" s="2"/>
      <c r="J25" s="2"/>
      <c r="K25" s="2"/>
    </row>
    <row r="26" spans="2:11" x14ac:dyDescent="0.25">
      <c r="B26" s="9" t="s">
        <v>39</v>
      </c>
      <c r="C26" s="70">
        <f>VLOOKUP($C$8,Inputs!$A$7:$AF$26,Inputs!$Y$1)</f>
        <v>0.37345099999999998</v>
      </c>
      <c r="D26" s="101">
        <f>VLOOKUP($D$12,Inputs!$A$26:$AF$26,Inputs!$Y$1)</f>
        <v>65</v>
      </c>
      <c r="E26" s="2"/>
      <c r="F26" s="2"/>
      <c r="G26" s="2"/>
      <c r="H26" s="2"/>
      <c r="I26" s="2"/>
      <c r="J26" s="2"/>
      <c r="K26" s="2"/>
    </row>
    <row r="27" spans="2:11" x14ac:dyDescent="0.25">
      <c r="B27" s="9" t="s">
        <v>91</v>
      </c>
      <c r="C27" s="70">
        <f>VLOOKUP($C$8,Inputs!$A$7:$AF$26,Inputs!$R$1)</f>
        <v>8.6180000000000007E-2</v>
      </c>
      <c r="D27" s="101">
        <f>VLOOKUP($D$12,Inputs!$A$26:$AF$26,Inputs!$R$1)</f>
        <v>92</v>
      </c>
      <c r="E27" s="2"/>
      <c r="F27" s="2"/>
      <c r="G27" s="2"/>
      <c r="H27" s="2"/>
      <c r="I27" s="2"/>
      <c r="J27" s="2"/>
      <c r="K27" s="2"/>
    </row>
    <row r="28" spans="2:11" x14ac:dyDescent="0.25">
      <c r="B28" s="9" t="s">
        <v>126</v>
      </c>
      <c r="C28" s="102">
        <f>VLOOKUP($C$8,Inputs!$A$7:$AF$26,Inputs!$Q$1)</f>
        <v>2.7179999999999999E-3</v>
      </c>
      <c r="D28" s="107">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22" t="str">
        <f>"BSC-1 Non Opt-Out Customers: Balancing Service Charge of " &amp;Inputs!$P$7&amp;" applies. See tariff page " &amp;Inputs!$P$26&amp;"."</f>
        <v>BSC-1 Non Opt-Out Customers: Balancing Service Charge of 0.08618 applies. See tariff page 86.</v>
      </c>
      <c r="C47" s="98"/>
      <c r="D47" s="99"/>
      <c r="E47" s="100"/>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9" zoomScale="90" zoomScaleNormal="90" workbookViewId="0">
      <selection activeCell="B51" sqref="B51:B5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5/1/2023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1">
        <f>VLOOKUP($C$8,Inputs!$A$7:$AF$26,Inputs!$F$1)</f>
        <v>39.984400000000001</v>
      </c>
      <c r="D13" s="82">
        <f>VLOOKUP($C$8,Inputs!$A$7:$AF$26,Inputs!$B$1)</f>
        <v>61</v>
      </c>
      <c r="E13" s="2"/>
      <c r="F13" s="2"/>
      <c r="G13" s="2"/>
      <c r="H13" s="2"/>
      <c r="I13" s="2"/>
      <c r="J13" s="2"/>
      <c r="K13" s="2"/>
    </row>
    <row r="14" spans="1:13" x14ac:dyDescent="0.25">
      <c r="B14" s="110" t="s">
        <v>138</v>
      </c>
      <c r="C14" s="71">
        <f>VLOOKUP($C$8,Inputs!$A$7:$AF$26,Inputs!$G$1)</f>
        <v>79.968800000000002</v>
      </c>
      <c r="D14" s="82">
        <f>VLOOKUP($C$8,Inputs!$A$7:$AF$26,Inputs!$B$1)</f>
        <v>61</v>
      </c>
      <c r="E14" s="2"/>
      <c r="F14" s="2"/>
      <c r="G14" s="2"/>
      <c r="H14" s="2"/>
      <c r="I14" s="2"/>
      <c r="J14" s="2"/>
      <c r="K14" s="2"/>
    </row>
    <row r="15" spans="1:13" x14ac:dyDescent="0.25">
      <c r="B15" s="110" t="s">
        <v>140</v>
      </c>
      <c r="C15" s="71">
        <f>VLOOKUP($C$8,Inputs!$A$7:$AF$26,Inputs!$H$1)</f>
        <v>258.00051300000001</v>
      </c>
      <c r="D15" s="82">
        <f>VLOOKUP($C$8,Inputs!$A$7:$AF$26,Inputs!$B$1)</f>
        <v>61</v>
      </c>
      <c r="E15" s="2"/>
      <c r="F15" s="2"/>
      <c r="G15" s="2"/>
      <c r="H15" s="2"/>
      <c r="I15" s="2"/>
      <c r="J15" s="2"/>
      <c r="K15" s="2"/>
    </row>
    <row r="16" spans="1:13" x14ac:dyDescent="0.25">
      <c r="B16" s="110" t="s">
        <v>141</v>
      </c>
      <c r="C16" s="71">
        <f>VLOOKUP($C$8,Inputs!$A$7:$AF$26,Inputs!$I$1)</f>
        <v>986.28125</v>
      </c>
      <c r="D16" s="82">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1">
        <f>VLOOKUP($C$8,Inputs!$A$7:$R$26,Inputs!$B$1)</f>
        <v>61</v>
      </c>
      <c r="E19" s="2"/>
      <c r="F19" s="2"/>
      <c r="G19" s="2"/>
      <c r="H19" s="2"/>
      <c r="I19" s="2"/>
      <c r="J19" s="2"/>
      <c r="K19" s="2"/>
    </row>
    <row r="20" spans="2:11" x14ac:dyDescent="0.25">
      <c r="B20" s="9" t="s">
        <v>134</v>
      </c>
      <c r="C20" s="71" t="str">
        <f>VLOOKUP($C$8,Inputs!$A$7:$R$26,Inputs!$M$1)</f>
        <v>N/A</v>
      </c>
      <c r="D20" s="95" t="s">
        <v>17</v>
      </c>
      <c r="E20" s="2"/>
      <c r="F20" s="2"/>
      <c r="G20" s="97"/>
      <c r="H20" s="97"/>
      <c r="I20" s="97"/>
      <c r="J20" s="2"/>
      <c r="K20" s="2"/>
    </row>
    <row r="21" spans="2:11" ht="13" x14ac:dyDescent="0.3">
      <c r="B21" s="14" t="s">
        <v>3</v>
      </c>
      <c r="C21" s="2"/>
      <c r="D21" s="5"/>
      <c r="E21" s="2"/>
      <c r="F21" s="2"/>
      <c r="G21" s="97"/>
      <c r="H21" s="97"/>
      <c r="I21" s="97"/>
      <c r="J21" s="2"/>
      <c r="K21" s="2"/>
    </row>
    <row r="22" spans="2:11" x14ac:dyDescent="0.25">
      <c r="B22" s="13" t="s">
        <v>92</v>
      </c>
      <c r="C22" s="80">
        <f>VLOOKUP($C$8,Inputs!$A$7:$AF$26,Inputs!$T$1)</f>
        <v>-1.8885258339999999E-2</v>
      </c>
      <c r="D22" s="101">
        <f>VLOOKUP($D$12,Inputs!$A$26:$AF$26,Inputs!$T$1)</f>
        <v>85</v>
      </c>
      <c r="E22" s="2"/>
      <c r="F22" s="2"/>
      <c r="G22" s="97"/>
      <c r="H22" s="97"/>
      <c r="I22" s="97"/>
      <c r="J22" s="2"/>
      <c r="K22" s="2"/>
    </row>
    <row r="23" spans="2:11" x14ac:dyDescent="0.25">
      <c r="B23" s="13" t="s">
        <v>12</v>
      </c>
      <c r="C23" s="29" t="s">
        <v>17</v>
      </c>
      <c r="D23" s="29" t="s">
        <v>17</v>
      </c>
      <c r="E23" s="2"/>
      <c r="F23" s="2"/>
      <c r="G23" s="97"/>
      <c r="H23" s="97"/>
      <c r="I23" s="97"/>
      <c r="J23" s="2"/>
      <c r="K23" s="2"/>
    </row>
    <row r="24" spans="2:11" x14ac:dyDescent="0.25">
      <c r="B24" s="12" t="s">
        <v>2</v>
      </c>
      <c r="C24" s="77" t="str">
        <f>VLOOKUP($C$8,Inputs!$A$7:$AF$26,Inputs!$S$1)</f>
        <v>N/A</v>
      </c>
      <c r="D24" s="29" t="s">
        <v>17</v>
      </c>
      <c r="E24" s="2"/>
      <c r="F24" s="2"/>
      <c r="G24" s="97"/>
      <c r="H24" s="97"/>
      <c r="I24" s="97"/>
      <c r="J24" s="2"/>
      <c r="K24" s="2"/>
    </row>
    <row r="25" spans="2:11" x14ac:dyDescent="0.25">
      <c r="B25" s="12" t="s">
        <v>13</v>
      </c>
      <c r="C25" s="7">
        <f>VLOOKUP($C$8,Inputs!$A$7:$AF$26,Inputs!$U$1)</f>
        <v>2.7382E-2</v>
      </c>
      <c r="D25" s="101">
        <f>VLOOKUP($D$12,Inputs!$A$26:$AF$26,Inputs!$U$1)</f>
        <v>105</v>
      </c>
      <c r="E25" s="2"/>
      <c r="F25" s="2"/>
      <c r="G25" s="97"/>
      <c r="H25" s="97"/>
      <c r="I25" s="97"/>
      <c r="J25" s="2"/>
      <c r="K25" s="2"/>
    </row>
    <row r="26" spans="2:11" x14ac:dyDescent="0.25">
      <c r="B26" s="12" t="s">
        <v>1</v>
      </c>
      <c r="C26" s="7">
        <f>VLOOKUP($C$8,Inputs!$A$7:$AF$26,Inputs!$V$1)</f>
        <v>0.101911</v>
      </c>
      <c r="D26" s="95" t="str">
        <f>VLOOKUP($D$12,Inputs!$A$26:$AF$26,Inputs!$V$1)</f>
        <v>75 &amp; 76</v>
      </c>
      <c r="E26" s="2"/>
      <c r="F26" s="2"/>
      <c r="G26" s="97"/>
      <c r="H26" s="97"/>
      <c r="I26" s="97"/>
      <c r="J26" s="2"/>
      <c r="K26" s="2"/>
    </row>
    <row r="27" spans="2:11" x14ac:dyDescent="0.25">
      <c r="B27" s="12" t="s">
        <v>93</v>
      </c>
      <c r="C27" s="77" t="s">
        <v>17</v>
      </c>
      <c r="D27" s="77"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70">
        <f>VLOOKUP($C$8,Inputs!$A$7:$AF$26,Inputs!$Y$1)</f>
        <v>0.37345099999999998</v>
      </c>
      <c r="D29" s="101">
        <f>VLOOKUP($D$12,Inputs!$A$26:$AF$26,Inputs!$Y$1)</f>
        <v>65</v>
      </c>
      <c r="E29" s="2"/>
      <c r="F29" s="2"/>
      <c r="G29" s="2"/>
      <c r="H29" s="2"/>
      <c r="I29" s="2"/>
      <c r="J29" s="2"/>
      <c r="K29" s="2"/>
    </row>
    <row r="30" spans="2:11" x14ac:dyDescent="0.25">
      <c r="B30" s="9" t="s">
        <v>91</v>
      </c>
      <c r="C30" s="70">
        <f>VLOOKUP($C$8,Inputs!$A$7:$AF$26,Inputs!$R$1)</f>
        <v>8.6180000000000007E-2</v>
      </c>
      <c r="D30" s="101">
        <f>VLOOKUP($D$12,Inputs!$A$26:$AF$26,Inputs!$R$1)</f>
        <v>92</v>
      </c>
      <c r="E30" s="2"/>
      <c r="F30" s="2"/>
      <c r="G30" s="2"/>
      <c r="H30" s="2"/>
      <c r="I30" s="2"/>
      <c r="J30" s="2"/>
      <c r="K30" s="2"/>
    </row>
    <row r="31" spans="2:11" x14ac:dyDescent="0.25">
      <c r="B31" s="9" t="s">
        <v>126</v>
      </c>
      <c r="C31" s="70">
        <f>VLOOKUP($C$8,Inputs!$A$7:$AF$26,Inputs!$R$1)</f>
        <v>8.6180000000000007E-2</v>
      </c>
      <c r="D31" s="107">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147</v>
      </c>
      <c r="C51" s="2"/>
      <c r="D51" s="5"/>
      <c r="E51" s="100"/>
      <c r="F51" s="2"/>
      <c r="G51" s="2"/>
      <c r="H51" s="2"/>
      <c r="I51" s="2"/>
      <c r="J51" s="2"/>
      <c r="K51" s="2"/>
    </row>
    <row r="52" spans="2:11" ht="13" thickBot="1" x14ac:dyDescent="0.3">
      <c r="B52" s="122" t="str">
        <f>"BSC-1 Non Opt-Out Customers: Balancing Service Charge of " &amp;Inputs!$P$7&amp;" applies. See tariff page " &amp;Inputs!$P$26&amp;"."</f>
        <v>BSC-1 Non Opt-Out Customers: Balancing Service Charge of 0.08618 applies. See tariff page 86.</v>
      </c>
      <c r="C52" s="98"/>
      <c r="D52" s="99"/>
      <c r="E52" s="100"/>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F18" sqref="F1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5/1/2023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70">
        <f>VLOOKUP($C$8,Inputs!$A$7:$AF$26,Inputs!$E$1)</f>
        <v>10.502563</v>
      </c>
      <c r="D13" s="82">
        <f>VLOOKUP($C$8,Inputs!$A$7:$AF$26,Inputs!$B$1)</f>
        <v>6</v>
      </c>
      <c r="E13" s="2"/>
      <c r="F13" s="2"/>
      <c r="G13" s="2"/>
      <c r="H13" s="2"/>
      <c r="I13" s="2"/>
      <c r="J13" s="2"/>
      <c r="K13" s="2"/>
    </row>
    <row r="14" spans="1:13" x14ac:dyDescent="0.25">
      <c r="B14" s="13" t="s">
        <v>129</v>
      </c>
      <c r="C14" s="71" t="str">
        <f>VLOOKUP($C$8,Inputs!$A$7:$AF$26,Inputs!$L$1)</f>
        <v>N/A</v>
      </c>
      <c r="D14" s="83" t="str">
        <f>VLOOKUP($C$8,Inputs!$A$7:$AF$26,Inputs!$D$1)</f>
        <v>N/A</v>
      </c>
      <c r="E14" s="2"/>
      <c r="F14" s="2"/>
      <c r="G14" s="2"/>
      <c r="H14" s="2"/>
      <c r="I14" s="2"/>
      <c r="J14" s="2"/>
      <c r="K14" s="2"/>
    </row>
    <row r="15" spans="1:13" ht="13" x14ac:dyDescent="0.3">
      <c r="B15" s="14" t="s">
        <v>4</v>
      </c>
      <c r="C15" s="2"/>
      <c r="D15" s="84"/>
      <c r="E15" s="2"/>
      <c r="F15" s="2"/>
      <c r="G15" s="2"/>
      <c r="H15" s="2"/>
      <c r="I15" s="2"/>
      <c r="J15" s="2"/>
      <c r="K15" s="2"/>
    </row>
    <row r="16" spans="1:13" x14ac:dyDescent="0.25">
      <c r="B16" s="9" t="s">
        <v>119</v>
      </c>
      <c r="C16" s="7">
        <f>VLOOKUP($C$8,Inputs!$A$7:$AF$26,Inputs!$J$1)</f>
        <v>0.95660800000000001</v>
      </c>
      <c r="D16" s="82" t="str">
        <f>VLOOKUP($C$8,Inputs!$A$7:$AF$26,Inputs!$C$1)</f>
        <v>RSG - Heat - App A pg 2</v>
      </c>
      <c r="E16" s="2"/>
      <c r="F16" s="2"/>
      <c r="G16" s="2"/>
      <c r="H16" s="2"/>
      <c r="I16" s="2"/>
      <c r="J16" s="2"/>
      <c r="K16" s="2"/>
    </row>
    <row r="17" spans="2:11" ht="13" x14ac:dyDescent="0.3">
      <c r="B17" s="14" t="s">
        <v>3</v>
      </c>
      <c r="C17" s="2"/>
      <c r="D17" s="84"/>
      <c r="E17" s="2"/>
      <c r="F17" s="2"/>
      <c r="G17" s="2"/>
      <c r="H17" s="2"/>
      <c r="I17" s="2"/>
      <c r="J17" s="2"/>
      <c r="K17" s="2"/>
    </row>
    <row r="18" spans="2:11" x14ac:dyDescent="0.25">
      <c r="B18" s="13" t="s">
        <v>92</v>
      </c>
      <c r="C18" s="80">
        <f>VLOOKUP($C$8,Inputs!$A$7:$AF$26,Inputs!$T$1)</f>
        <v>-1.8885258339999999E-2</v>
      </c>
      <c r="D18" s="101">
        <f>VLOOKUP($D$12,Inputs!$A$26:$AF$26,Inputs!$T$1)</f>
        <v>85</v>
      </c>
      <c r="E18" s="2"/>
      <c r="F18" s="2"/>
      <c r="G18" s="2"/>
      <c r="H18" s="2"/>
      <c r="I18" s="2"/>
      <c r="J18" s="2"/>
      <c r="K18" s="2"/>
    </row>
    <row r="19" spans="2:11" x14ac:dyDescent="0.25">
      <c r="B19" s="13" t="s">
        <v>12</v>
      </c>
      <c r="C19" s="7">
        <f>VLOOKUP($C$8,Inputs!$A$7:$AF$26,Inputs!$O$1)</f>
        <v>2.9575000000000001E-2</v>
      </c>
      <c r="D19" s="101">
        <f>VLOOKUP($D$12,Inputs!$A$26:$AF$26,Inputs!$O$1)</f>
        <v>102</v>
      </c>
      <c r="E19" s="2"/>
      <c r="F19" s="2"/>
      <c r="G19" s="2"/>
      <c r="H19" s="2"/>
      <c r="I19" s="2"/>
      <c r="J19" s="2"/>
      <c r="K19" s="2"/>
    </row>
    <row r="20" spans="2:11" x14ac:dyDescent="0.25">
      <c r="B20" s="12" t="s">
        <v>2</v>
      </c>
      <c r="C20" s="77" t="str">
        <f>VLOOKUP($C$8,Inputs!$A$7:$AF$26,Inputs!$S$1)</f>
        <v>N/A</v>
      </c>
      <c r="D20" s="95" t="s">
        <v>17</v>
      </c>
      <c r="E20" s="2"/>
      <c r="F20" s="2"/>
      <c r="G20" s="2"/>
      <c r="H20" s="2"/>
      <c r="I20" s="2"/>
      <c r="J20" s="2"/>
      <c r="K20" s="2"/>
    </row>
    <row r="21" spans="2:11" x14ac:dyDescent="0.25">
      <c r="B21" s="12" t="s">
        <v>13</v>
      </c>
      <c r="C21" s="7">
        <f>VLOOKUP($C$8,Inputs!$A$7:$AF$26,Inputs!$U$1)</f>
        <v>2.7382E-2</v>
      </c>
      <c r="D21" s="101">
        <f>VLOOKUP($D$12,Inputs!$A$26:$AF$26,Inputs!$U$1)</f>
        <v>105</v>
      </c>
      <c r="E21" s="2"/>
      <c r="F21" s="2"/>
      <c r="G21" s="2"/>
      <c r="H21" s="2"/>
      <c r="I21" s="2"/>
      <c r="J21" s="2"/>
      <c r="K21" s="2"/>
    </row>
    <row r="22" spans="2:11" x14ac:dyDescent="0.25">
      <c r="B22" s="12" t="s">
        <v>1</v>
      </c>
      <c r="C22" s="7">
        <f>VLOOKUP($C$8,Inputs!$A$7:$AF$26,Inputs!$V$1)</f>
        <v>0.101911</v>
      </c>
      <c r="D22" s="95" t="str">
        <f>VLOOKUP($D$12,Inputs!$A$26:$AF$26,Inputs!$V$1)</f>
        <v>75 &amp; 76</v>
      </c>
      <c r="E22" s="2"/>
      <c r="F22" s="2"/>
      <c r="G22" s="2"/>
      <c r="H22" s="2"/>
      <c r="I22" s="2"/>
      <c r="J22" s="2"/>
      <c r="K22" s="2"/>
    </row>
    <row r="23" spans="2:11" x14ac:dyDescent="0.25">
      <c r="B23" s="12" t="s">
        <v>93</v>
      </c>
      <c r="C23" s="7">
        <f>VLOOKUP($C$8,Inputs!$A$7:$AF$26,Inputs!$W$1)</f>
        <v>2.4400000000000002E-4</v>
      </c>
      <c r="D23" s="95">
        <f>VLOOKUP($D$12,Inputs!$A$26:$AF$26,Inputs!$W$1)</f>
        <v>71</v>
      </c>
      <c r="E23" s="2"/>
      <c r="F23" s="2"/>
      <c r="G23" s="2"/>
      <c r="H23" s="2"/>
      <c r="I23" s="2"/>
      <c r="J23" s="2"/>
      <c r="K23" s="2"/>
    </row>
    <row r="24" spans="2:11" ht="13" x14ac:dyDescent="0.3">
      <c r="B24" s="11" t="s">
        <v>14</v>
      </c>
      <c r="D24" s="84"/>
      <c r="E24" s="2"/>
      <c r="F24" s="2"/>
      <c r="G24" s="2"/>
      <c r="H24" s="2"/>
      <c r="I24" s="2"/>
      <c r="J24" s="2"/>
      <c r="K24" s="2"/>
    </row>
    <row r="25" spans="2:11" x14ac:dyDescent="0.25">
      <c r="B25" s="9" t="s">
        <v>34</v>
      </c>
      <c r="C25" s="70">
        <f>VLOOKUP($C$8,Inputs!$A$7:$AF$26,Inputs!$X$1)</f>
        <v>0.62773900000000005</v>
      </c>
      <c r="D25" s="101">
        <f>VLOOKUP($D$12,Inputs!$A$26:$AF$26,Inputs!$X$1)</f>
        <v>65</v>
      </c>
      <c r="E25" s="2"/>
      <c r="F25" s="2"/>
      <c r="G25" s="2"/>
      <c r="H25" s="2"/>
      <c r="I25" s="2"/>
      <c r="J25" s="2"/>
      <c r="K25" s="2"/>
    </row>
    <row r="26" spans="2:11" x14ac:dyDescent="0.25">
      <c r="B26" s="9" t="s">
        <v>91</v>
      </c>
      <c r="C26" s="70">
        <f>VLOOKUP($C$8,Inputs!$A$7:$AF$26,Inputs!$R$1)</f>
        <v>8.6180000000000007E-2</v>
      </c>
      <c r="D26" s="101">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1"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zoomScale="90" zoomScaleNormal="90" workbookViewId="0">
      <selection activeCell="D23" sqref="D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40.496174999999994</v>
      </c>
      <c r="D13" s="82">
        <f>VLOOKUP($C$8,Inputs!$A$7:$AF$26,Inputs!$B$1)</f>
        <v>10</v>
      </c>
    </row>
    <row r="14" spans="1:13" x14ac:dyDescent="0.25">
      <c r="B14" s="13" t="s">
        <v>129</v>
      </c>
      <c r="C14" s="71" t="str">
        <f>VLOOKUP($C$8,Inputs!$A$7:$AF$26,Inputs!$L$1)</f>
        <v>N/A</v>
      </c>
      <c r="D14" s="83" t="s">
        <v>17</v>
      </c>
    </row>
    <row r="15" spans="1:13" ht="13" x14ac:dyDescent="0.3">
      <c r="B15" s="14" t="s">
        <v>4</v>
      </c>
      <c r="C15" s="2"/>
      <c r="D15" s="84"/>
    </row>
    <row r="16" spans="1:13" x14ac:dyDescent="0.25">
      <c r="B16" s="9" t="s">
        <v>119</v>
      </c>
      <c r="C16" s="7">
        <f>VLOOKUP($C$8,Inputs!$A$7:$AF$26,Inputs!$J$1)</f>
        <v>0.77109799999999995</v>
      </c>
      <c r="D16" s="83" t="str">
        <f>VLOOKUP($C$8,Inputs!$A$7:$AF$26,Inputs!$C$1)</f>
        <v>GSG- App A pg 3</v>
      </c>
    </row>
    <row r="17" spans="2:4" ht="13" x14ac:dyDescent="0.3">
      <c r="B17" s="14" t="s">
        <v>3</v>
      </c>
      <c r="C17" s="2"/>
      <c r="D17" s="84"/>
    </row>
    <row r="18" spans="2:4" x14ac:dyDescent="0.25">
      <c r="B18" s="13" t="s">
        <v>92</v>
      </c>
      <c r="C18" s="80">
        <f>VLOOKUP($C$8,Inputs!$A$7:$AF$26,Inputs!$T$1)</f>
        <v>-1.8885258339999999E-2</v>
      </c>
      <c r="D18" s="101">
        <f>VLOOKUP($D$12,Inputs!$A$26:$AF$26,Inputs!$T$1)</f>
        <v>85</v>
      </c>
    </row>
    <row r="19" spans="2:4" x14ac:dyDescent="0.25">
      <c r="B19" s="13" t="s">
        <v>12</v>
      </c>
      <c r="C19" s="7">
        <f>VLOOKUP($C$8,Inputs!$A$7:$AF$26,Inputs!$O$1)</f>
        <v>2.8139999999999998E-2</v>
      </c>
      <c r="D19" s="101">
        <f>VLOOKUP($D$12,Inputs!$A$26:$AF$26,Inputs!$O$1)</f>
        <v>102</v>
      </c>
    </row>
    <row r="20" spans="2:4" x14ac:dyDescent="0.25">
      <c r="B20" s="12" t="s">
        <v>2</v>
      </c>
      <c r="C20" s="77" t="str">
        <f>VLOOKUP($C$8,Inputs!$A$7:$AF$26,Inputs!$S$1)</f>
        <v>N/A</v>
      </c>
      <c r="D20" s="83" t="s">
        <v>17</v>
      </c>
    </row>
    <row r="21" spans="2:4" x14ac:dyDescent="0.25">
      <c r="B21" s="12" t="s">
        <v>13</v>
      </c>
      <c r="C21" s="7">
        <f>VLOOKUP($C$8,Inputs!$A$7:$AF$26,Inputs!$U$1)</f>
        <v>2.7382E-2</v>
      </c>
      <c r="D21" s="101">
        <f>VLOOKUP($D$12,Inputs!$A$26:$AF$26,Inputs!$U$1)</f>
        <v>105</v>
      </c>
    </row>
    <row r="22" spans="2:4" x14ac:dyDescent="0.25">
      <c r="B22" s="12" t="s">
        <v>1</v>
      </c>
      <c r="C22" s="7">
        <f>VLOOKUP($C$8,Inputs!$A$7:$AF$26,Inputs!$V$1)</f>
        <v>0.101911</v>
      </c>
      <c r="D22" s="95" t="str">
        <f>VLOOKUP($D$12,Inputs!$A$26:$AF$26,Inputs!$V$1)</f>
        <v>75 &amp; 76</v>
      </c>
    </row>
    <row r="23" spans="2:4" x14ac:dyDescent="0.25">
      <c r="B23" s="12" t="s">
        <v>93</v>
      </c>
      <c r="C23" s="7">
        <f>VLOOKUP($C$8,Inputs!$A$7:$AF$26,Inputs!$W$1)</f>
        <v>2.4400000000000002E-4</v>
      </c>
      <c r="D23" s="95">
        <f>VLOOKUP($D$12,Inputs!$A$26:$AF$26,Inputs!$W$1)</f>
        <v>71</v>
      </c>
    </row>
    <row r="24" spans="2:4" ht="13" x14ac:dyDescent="0.3">
      <c r="B24" s="11" t="s">
        <v>14</v>
      </c>
      <c r="D24" s="84"/>
    </row>
    <row r="25" spans="2:4" x14ac:dyDescent="0.25">
      <c r="B25" s="9" t="s">
        <v>34</v>
      </c>
      <c r="C25" s="70">
        <f>VLOOKUP($C$8,Inputs!$A$7:$AF$26,Inputs!$X$1)</f>
        <v>0.62773900000000005</v>
      </c>
      <c r="D25" s="101">
        <f>VLOOKUP($D$12,Inputs!$A$26:$AF$26,Inputs!$X$1)</f>
        <v>65</v>
      </c>
    </row>
    <row r="26" spans="2:4" x14ac:dyDescent="0.25">
      <c r="B26" s="9" t="s">
        <v>39</v>
      </c>
      <c r="C26" s="70">
        <f>VLOOKUP($C$8,Inputs!$A$7:$AF$26,Inputs!$Y$1)</f>
        <v>0.37345099999999998</v>
      </c>
      <c r="D26" s="101">
        <f>VLOOKUP($D$12,Inputs!$A$26:$AF$26,Inputs!$Y$1)</f>
        <v>65</v>
      </c>
    </row>
    <row r="27" spans="2:4" x14ac:dyDescent="0.25">
      <c r="B27" s="9" t="s">
        <v>91</v>
      </c>
      <c r="C27" s="70">
        <f>VLOOKUP($C$8,Inputs!$A$7:$AF$26,Inputs!$R$1)</f>
        <v>8.6180000000000007E-2</v>
      </c>
      <c r="D27" s="101">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1"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5"/>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5" zoomScale="90" zoomScaleNormal="90" workbookViewId="0">
      <selection activeCell="D20" sqref="D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264.00349999999997</v>
      </c>
      <c r="D13" s="82">
        <f>VLOOKUP($C$8,Inputs!$A$7:$AF$26,Inputs!$B$1)</f>
        <v>14</v>
      </c>
    </row>
    <row r="14" spans="1:13" x14ac:dyDescent="0.25">
      <c r="B14" s="13" t="s">
        <v>129</v>
      </c>
      <c r="C14" s="71">
        <f>VLOOKUP($C$8,Inputs!$A$7:$AF$26,Inputs!$L$1)</f>
        <v>14.199998000000001</v>
      </c>
      <c r="D14" s="83" t="str">
        <f>VLOOKUP($C$8,Inputs!$A$7:$AF$26,Inputs!$D$1)</f>
        <v>GSG-LV - 14</v>
      </c>
    </row>
    <row r="15" spans="1:13" ht="13" x14ac:dyDescent="0.3">
      <c r="B15" s="14" t="s">
        <v>4</v>
      </c>
      <c r="C15" s="2"/>
      <c r="D15" s="84"/>
    </row>
    <row r="16" spans="1:13" x14ac:dyDescent="0.25">
      <c r="B16" s="9" t="s">
        <v>119</v>
      </c>
      <c r="C16" s="70">
        <f>VLOOKUP($C$8,Inputs!$A$7:$AF$26,Inputs!$J$1)</f>
        <v>0.38290000000000002</v>
      </c>
      <c r="D16" s="83" t="str">
        <f>VLOOKUP($C$8,Inputs!$A$7:$AF$26,Inputs!$C$1)</f>
        <v>GSG-LV- App A pg 4</v>
      </c>
    </row>
    <row r="17" spans="2:4" ht="13" x14ac:dyDescent="0.3">
      <c r="B17" s="14" t="s">
        <v>3</v>
      </c>
      <c r="C17" s="2"/>
      <c r="D17" s="84"/>
    </row>
    <row r="18" spans="2:4" x14ac:dyDescent="0.25">
      <c r="B18" s="13" t="s">
        <v>92</v>
      </c>
      <c r="C18" s="80">
        <f>VLOOKUP($C$8,Inputs!$A$7:$AF$26,Inputs!$T$1)</f>
        <v>-1.8885258339999999E-2</v>
      </c>
      <c r="D18" s="101">
        <f>VLOOKUP($D$12,Inputs!$A$26:$AF$26,Inputs!$T$1)</f>
        <v>85</v>
      </c>
    </row>
    <row r="19" spans="2:4" x14ac:dyDescent="0.25">
      <c r="B19" s="13" t="s">
        <v>12</v>
      </c>
      <c r="C19" s="7">
        <f>VLOOKUP($C$8,Inputs!$A$7:$AF$26,Inputs!$O$1)</f>
        <v>1.2805E-2</v>
      </c>
      <c r="D19" s="101">
        <f>VLOOKUP($D$12,Inputs!$A$26:$AF$26,Inputs!$O$1)</f>
        <v>102</v>
      </c>
    </row>
    <row r="20" spans="2:4" x14ac:dyDescent="0.25">
      <c r="B20" s="12" t="s">
        <v>2</v>
      </c>
      <c r="C20" s="77" t="str">
        <f>VLOOKUP($C$8,Inputs!$A$7:$AF$26,Inputs!$S$1)</f>
        <v>N/A</v>
      </c>
      <c r="D20" s="95" t="s">
        <v>17</v>
      </c>
    </row>
    <row r="21" spans="2:4" x14ac:dyDescent="0.25">
      <c r="B21" s="12" t="s">
        <v>13</v>
      </c>
      <c r="C21" s="7">
        <f>VLOOKUP($C$8,Inputs!$A$7:$AF$26,Inputs!$U$1)</f>
        <v>2.7382E-2</v>
      </c>
      <c r="D21" s="101">
        <f>VLOOKUP($D$12,Inputs!$A$26:$AF$26,Inputs!$U$1)</f>
        <v>105</v>
      </c>
    </row>
    <row r="22" spans="2:4" x14ac:dyDescent="0.25">
      <c r="B22" s="12" t="s">
        <v>1</v>
      </c>
      <c r="C22" s="7">
        <f>VLOOKUP($C$8,Inputs!$A$7:$AF$26,Inputs!$V$1)</f>
        <v>0.101911</v>
      </c>
      <c r="D22" s="95" t="str">
        <f>VLOOKUP($D$12,Inputs!$A$26:$AF$26,Inputs!$V$1)</f>
        <v>75 &amp; 76</v>
      </c>
    </row>
    <row r="23" spans="2:4" x14ac:dyDescent="0.25">
      <c r="B23" s="12" t="s">
        <v>93</v>
      </c>
      <c r="C23" s="7">
        <f>VLOOKUP($C$8,Inputs!$A$7:$AF$26,Inputs!$W$1)</f>
        <v>2.4400000000000002E-4</v>
      </c>
      <c r="D23" s="95">
        <f>VLOOKUP($D$12,Inputs!$A$26:$AF$26,Inputs!$W$1)</f>
        <v>71</v>
      </c>
    </row>
    <row r="24" spans="2:4" ht="13" x14ac:dyDescent="0.3">
      <c r="B24" s="11" t="s">
        <v>14</v>
      </c>
      <c r="D24" s="84"/>
    </row>
    <row r="25" spans="2:4" x14ac:dyDescent="0.25">
      <c r="B25" s="9" t="s">
        <v>39</v>
      </c>
      <c r="C25" s="70">
        <f>VLOOKUP($C$8,Inputs!$A$7:$AF$26,Inputs!$Y$1)</f>
        <v>0.37345099999999998</v>
      </c>
      <c r="D25" s="101">
        <f>VLOOKUP($D$12,Inputs!$A$26:$AF$26,Inputs!$Y$1)</f>
        <v>65</v>
      </c>
    </row>
    <row r="26" spans="2:4" x14ac:dyDescent="0.25">
      <c r="B26" s="9" t="s">
        <v>91</v>
      </c>
      <c r="C26" s="70">
        <f>VLOOKUP($C$8,Inputs!$A$7:$AF$26,Inputs!$R$1)</f>
        <v>8.6180000000000007E-2</v>
      </c>
      <c r="D26" s="101">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1"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5"/>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25" zoomScale="90" zoomScaleNormal="90" workbookViewId="0">
      <selection activeCell="F21" sqref="F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2">
        <f>VLOOKUP($C$8,Inputs!$A$7:$AF$26,Inputs!$B$1)</f>
        <v>18</v>
      </c>
    </row>
    <row r="14" spans="1:13" x14ac:dyDescent="0.25">
      <c r="B14" s="13" t="s">
        <v>129</v>
      </c>
      <c r="C14" s="71">
        <f>VLOOKUP($C$8,Inputs!$A$7:$AF$26,Inputs!$L$1)</f>
        <v>37.000048</v>
      </c>
      <c r="D14" s="83" t="str">
        <f>VLOOKUP($C$8,Inputs!$A$7:$AF$26,Inputs!$D$1)</f>
        <v>CTS Firm - 18</v>
      </c>
    </row>
    <row r="15" spans="1:13" ht="13" x14ac:dyDescent="0.3">
      <c r="B15" s="14" t="s">
        <v>4</v>
      </c>
      <c r="C15" s="2"/>
      <c r="D15" s="84"/>
    </row>
    <row r="16" spans="1:13" x14ac:dyDescent="0.25">
      <c r="B16" s="9" t="s">
        <v>119</v>
      </c>
      <c r="C16" s="70">
        <f>VLOOKUP($C$8,Inputs!$A$7:$AF$26,Inputs!$J$1)</f>
        <v>9.7173999999999996E-2</v>
      </c>
      <c r="D16" s="82" t="str">
        <f>VLOOKUP($C$8,Inputs!$A$7:$AF$26,Inputs!$C$1)</f>
        <v>CTS - App  A pg 5</v>
      </c>
    </row>
    <row r="17" spans="2:4" ht="13" x14ac:dyDescent="0.3">
      <c r="B17" s="14" t="s">
        <v>3</v>
      </c>
      <c r="C17" s="2"/>
      <c r="D17" s="84"/>
    </row>
    <row r="18" spans="2:4" x14ac:dyDescent="0.25">
      <c r="B18" s="13" t="s">
        <v>92</v>
      </c>
      <c r="C18" s="80">
        <f>VLOOKUP($C$8,Inputs!$A$7:$AF$26,Inputs!$T$1)</f>
        <v>-1.8885258339999999E-2</v>
      </c>
      <c r="D18" s="101">
        <f>VLOOKUP($D$12,Inputs!$A$26:$AF$26,Inputs!$T$1)</f>
        <v>85</v>
      </c>
    </row>
    <row r="19" spans="2:4" x14ac:dyDescent="0.25">
      <c r="B19" s="13" t="s">
        <v>12</v>
      </c>
      <c r="C19" s="77" t="s">
        <v>17</v>
      </c>
      <c r="D19" s="77" t="s">
        <v>17</v>
      </c>
    </row>
    <row r="20" spans="2:4" x14ac:dyDescent="0.25">
      <c r="B20" s="12" t="s">
        <v>2</v>
      </c>
      <c r="C20" s="77" t="str">
        <f>VLOOKUP($C$8,Inputs!$A$7:$AF$26,Inputs!$S$1)</f>
        <v>N/A</v>
      </c>
      <c r="D20" s="77" t="s">
        <v>17</v>
      </c>
    </row>
    <row r="21" spans="2:4" x14ac:dyDescent="0.25">
      <c r="B21" s="12" t="s">
        <v>13</v>
      </c>
      <c r="C21" s="7">
        <f>VLOOKUP($C$8,Inputs!$A$7:$AF$26,Inputs!$U$1)</f>
        <v>2.7382E-2</v>
      </c>
      <c r="D21" s="101">
        <f>VLOOKUP($D$12,Inputs!$A$26:$AF$26,Inputs!$U$1)</f>
        <v>105</v>
      </c>
    </row>
    <row r="22" spans="2:4" x14ac:dyDescent="0.25">
      <c r="B22" s="12" t="s">
        <v>1</v>
      </c>
      <c r="C22" s="7">
        <f>VLOOKUP($C$8,Inputs!$A$7:$AF$26,Inputs!$V$1)</f>
        <v>0.101911</v>
      </c>
      <c r="D22" s="95" t="str">
        <f>VLOOKUP($D$12,Inputs!$A$26:$AF$26,Inputs!$V$1)</f>
        <v>75 &amp; 76</v>
      </c>
    </row>
    <row r="23" spans="2:4" x14ac:dyDescent="0.25">
      <c r="B23" s="12" t="s">
        <v>93</v>
      </c>
      <c r="C23" s="29" t="str">
        <f>VLOOKUP($C$8,Inputs!$A$7:$AF$26,Inputs!$W$1)</f>
        <v>N/A</v>
      </c>
      <c r="D23" s="77" t="s">
        <v>17</v>
      </c>
    </row>
    <row r="24" spans="2:4" ht="13" x14ac:dyDescent="0.3">
      <c r="B24" s="11" t="s">
        <v>14</v>
      </c>
      <c r="D24" s="84"/>
    </row>
    <row r="25" spans="2:4" x14ac:dyDescent="0.25">
      <c r="B25" s="9" t="s">
        <v>39</v>
      </c>
      <c r="C25" s="71" t="str">
        <f>VLOOKUP($C$8,Inputs!$A$7:$AF$26,Inputs!$Y$1)</f>
        <v>N/A</v>
      </c>
      <c r="D25" s="77" t="s">
        <v>17</v>
      </c>
    </row>
    <row r="26" spans="2:4" x14ac:dyDescent="0.25">
      <c r="B26" s="9" t="s">
        <v>126</v>
      </c>
      <c r="C26" s="102">
        <f>VLOOKUP($C$8,Inputs!$A$7:$AF$26,Inputs!$Q$1)</f>
        <v>2.7179999999999999E-3</v>
      </c>
      <c r="D26" s="101">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1"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5"/>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6"/>
      <c r="C48" s="4"/>
      <c r="D48" s="3"/>
      <c r="E48" s="85"/>
    </row>
    <row r="49" spans="2:4" x14ac:dyDescent="0.25">
      <c r="B49" s="2"/>
      <c r="C49" s="2"/>
      <c r="D49" s="2"/>
    </row>
    <row r="50" spans="2:4" x14ac:dyDescent="0.25"/>
    <row r="51" spans="2:4" x14ac:dyDescent="0.25">
      <c r="B51" s="85"/>
    </row>
    <row r="52" spans="2:4" x14ac:dyDescent="0.25">
      <c r="B52" s="85"/>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28"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1225.0039630000001</v>
      </c>
      <c r="D13" s="82">
        <f>VLOOKUP($C$8,Inputs!$A$7:$AF$26,Inputs!$B$1)</f>
        <v>25</v>
      </c>
    </row>
    <row r="14" spans="1:13" x14ac:dyDescent="0.25">
      <c r="B14" s="13" t="s">
        <v>129</v>
      </c>
      <c r="C14" s="71">
        <f>VLOOKUP($C$8,Inputs!$A$7:$AF$26,Inputs!$L$1)</f>
        <v>22.000043000000002</v>
      </c>
      <c r="D14" s="83" t="str">
        <f>VLOOKUP($C$8,Inputs!$A$7:$AF$26,Inputs!$D$1)</f>
        <v>LVS Firm - 25</v>
      </c>
    </row>
    <row r="15" spans="1:13" ht="13" x14ac:dyDescent="0.3">
      <c r="B15" s="14" t="s">
        <v>4</v>
      </c>
      <c r="C15" s="2"/>
      <c r="D15" s="84"/>
    </row>
    <row r="16" spans="1:13" x14ac:dyDescent="0.25">
      <c r="B16" s="9" t="s">
        <v>119</v>
      </c>
      <c r="C16" s="71">
        <f>VLOOKUP($C$8,Inputs!$A$7:$AF$26,Inputs!$J$1)</f>
        <v>6.5253000000000005E-2</v>
      </c>
      <c r="D16" s="82" t="str">
        <f>VLOOKUP($C$8,Inputs!$A$7:$AF$26,Inputs!$C$1)</f>
        <v>LVS - App A pg 6</v>
      </c>
    </row>
    <row r="17" spans="2:4" ht="13" x14ac:dyDescent="0.3">
      <c r="B17" s="14" t="s">
        <v>3</v>
      </c>
      <c r="C17" s="2"/>
      <c r="D17" s="84"/>
    </row>
    <row r="18" spans="2:4" x14ac:dyDescent="0.25">
      <c r="B18" s="13" t="s">
        <v>92</v>
      </c>
      <c r="C18" s="80">
        <f>VLOOKUP($C$8,Inputs!$A$7:$AF$26,Inputs!$T$1)</f>
        <v>-1.8885258339999999E-2</v>
      </c>
      <c r="D18" s="101">
        <f>VLOOKUP($D$12,Inputs!$A$26:$AF$26,Inputs!$T$1)</f>
        <v>85</v>
      </c>
    </row>
    <row r="19" spans="2:4" x14ac:dyDescent="0.25">
      <c r="B19" s="13" t="s">
        <v>12</v>
      </c>
      <c r="C19" s="77" t="s">
        <v>17</v>
      </c>
      <c r="D19" s="77" t="s">
        <v>17</v>
      </c>
    </row>
    <row r="20" spans="2:4" x14ac:dyDescent="0.25">
      <c r="B20" s="12" t="s">
        <v>2</v>
      </c>
      <c r="C20" s="77" t="str">
        <f>VLOOKUP($C$8,Inputs!$A$7:$AF$26,Inputs!$S$1)</f>
        <v>N/A</v>
      </c>
      <c r="D20" s="77" t="s">
        <v>17</v>
      </c>
    </row>
    <row r="21" spans="2:4" x14ac:dyDescent="0.25">
      <c r="B21" s="12" t="s">
        <v>13</v>
      </c>
      <c r="C21" s="7">
        <f>VLOOKUP($C$8,Inputs!$A$7:$AF$26,Inputs!$U$1)</f>
        <v>2.7382E-2</v>
      </c>
      <c r="D21" s="101">
        <f>VLOOKUP($D$12,Inputs!$A$26:$AF$26,Inputs!$U$1)</f>
        <v>105</v>
      </c>
    </row>
    <row r="22" spans="2:4" x14ac:dyDescent="0.25">
      <c r="B22" s="12" t="s">
        <v>1</v>
      </c>
      <c r="C22" s="7">
        <f>VLOOKUP($C$8,Inputs!$A$7:$AF$26,Inputs!$V$1)</f>
        <v>0.101911</v>
      </c>
      <c r="D22" s="95" t="str">
        <f>VLOOKUP($D$12,Inputs!$A$26:$AF$26,Inputs!$V$1)</f>
        <v>75 &amp; 76</v>
      </c>
    </row>
    <row r="23" spans="2:4" x14ac:dyDescent="0.25">
      <c r="B23" s="12" t="s">
        <v>93</v>
      </c>
      <c r="C23" s="29" t="str">
        <f>VLOOKUP($C$8,Inputs!$A$7:$AF$26,Inputs!$W$1)</f>
        <v>N/A</v>
      </c>
      <c r="D23" s="77" t="s">
        <v>17</v>
      </c>
    </row>
    <row r="24" spans="2:4" ht="13" x14ac:dyDescent="0.3">
      <c r="B24" s="11" t="s">
        <v>14</v>
      </c>
      <c r="D24" s="84"/>
    </row>
    <row r="25" spans="2:4" x14ac:dyDescent="0.25">
      <c r="B25" s="9" t="s">
        <v>39</v>
      </c>
      <c r="C25" s="71">
        <f>VLOOKUP($C$8,Inputs!$A$7:$AF$26,Inputs!$Y$1)</f>
        <v>0.321021</v>
      </c>
      <c r="D25" s="101">
        <f>VLOOKUP($D$12,Inputs!$A$26:$AF$26,Inputs!$Y$1)</f>
        <v>65</v>
      </c>
    </row>
    <row r="26" spans="2:4" x14ac:dyDescent="0.25">
      <c r="B26" s="9" t="s">
        <v>128</v>
      </c>
      <c r="C26" s="103">
        <f>VLOOKUP($C$8,Inputs!$A$7:$AF$26,Inputs!$Z$1)</f>
        <v>16.4966468125</v>
      </c>
      <c r="D26" s="95" t="str">
        <f>VLOOKUP($D$12,Inputs!$A$26:$AF$26,Inputs!$Z$1)</f>
        <v>LVS Firm - 25</v>
      </c>
    </row>
    <row r="27" spans="2:4" x14ac:dyDescent="0.25">
      <c r="B27" s="9" t="s">
        <v>126</v>
      </c>
      <c r="C27" s="102">
        <f>VLOOKUP($C$8,Inputs!$A$7:$AF$26,Inputs!$Q$1)</f>
        <v>2.7179999999999999E-3</v>
      </c>
      <c r="D27" s="107">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1"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5"/>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5"/>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5"/>
    </row>
    <row r="49" spans="2:5" ht="13" thickBot="1" x14ac:dyDescent="0.3">
      <c r="B49" s="86"/>
      <c r="C49" s="4"/>
      <c r="D49" s="3"/>
      <c r="E49" s="85"/>
    </row>
    <row r="50" spans="2:5" x14ac:dyDescent="0.25">
      <c r="B50" s="2"/>
      <c r="C50" s="2"/>
      <c r="D50" s="2"/>
    </row>
    <row r="51" spans="2:5" x14ac:dyDescent="0.25"/>
    <row r="52" spans="2:5" x14ac:dyDescent="0.25">
      <c r="B52" s="85"/>
    </row>
    <row r="53" spans="2:5" x14ac:dyDescent="0.25">
      <c r="B53" s="85"/>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27" zoomScale="90" zoomScaleNormal="90" workbookViewId="0">
      <selection activeCell="D20" sqref="D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1" t="str">
        <f>VLOOKUP($C$8,Inputs!$A$7:$AF$26,Inputs!$E$1)</f>
        <v>N/A</v>
      </c>
      <c r="D13" s="77" t="s">
        <v>17</v>
      </c>
    </row>
    <row r="14" spans="1:13" x14ac:dyDescent="0.25">
      <c r="B14" s="13" t="s">
        <v>129</v>
      </c>
      <c r="C14" s="71">
        <f>VLOOKUP($C$8,Inputs!$A$7:$AF$26,Inputs!$L$1)</f>
        <v>3.0891000000000002</v>
      </c>
      <c r="D14" s="83" t="str">
        <f>VLOOKUP($C$8,Inputs!$A$7:$AF$26,Inputs!$D$1)</f>
        <v>FES - 31</v>
      </c>
    </row>
    <row r="15" spans="1:13" ht="13" x14ac:dyDescent="0.3">
      <c r="B15" s="14" t="s">
        <v>4</v>
      </c>
      <c r="C15" s="2"/>
      <c r="D15" s="84"/>
    </row>
    <row r="16" spans="1:13" x14ac:dyDescent="0.25">
      <c r="B16" s="9" t="s">
        <v>119</v>
      </c>
      <c r="C16" s="71" t="str">
        <f>VLOOKUP($C$8,Inputs!$A$7:$AF$26,Inputs!$J$1)</f>
        <v>N/A</v>
      </c>
      <c r="D16" s="83" t="str">
        <f>VLOOKUP($C$8,Inputs!$A$7:$AF$26,Inputs!$C$1)</f>
        <v>N/A</v>
      </c>
    </row>
    <row r="17" spans="2:4" x14ac:dyDescent="0.25">
      <c r="B17" s="9" t="s">
        <v>130</v>
      </c>
      <c r="C17" s="103">
        <f>VLOOKUP($C$8,Inputs!$A$7:$AF$26,Inputs!$N$1)</f>
        <v>0.17369999999999999</v>
      </c>
      <c r="D17" s="104" t="str">
        <f>VLOOKUP($C$8,Inputs!$A$7:$AF$26,Inputs!$D$1)</f>
        <v>FES - 31</v>
      </c>
    </row>
    <row r="18" spans="2:4" ht="13" x14ac:dyDescent="0.3">
      <c r="B18" s="14" t="s">
        <v>3</v>
      </c>
      <c r="C18" s="2"/>
      <c r="D18" s="84"/>
    </row>
    <row r="19" spans="2:4" x14ac:dyDescent="0.25">
      <c r="B19" s="13" t="s">
        <v>92</v>
      </c>
      <c r="C19" s="80" t="str">
        <f>VLOOKUP($C$8,Inputs!$A$7:$AF$26,Inputs!$T$1)</f>
        <v>N/A</v>
      </c>
      <c r="D19" s="77" t="s">
        <v>17</v>
      </c>
    </row>
    <row r="20" spans="2:4" x14ac:dyDescent="0.25">
      <c r="B20" s="13" t="s">
        <v>12</v>
      </c>
      <c r="C20" s="77" t="s">
        <v>17</v>
      </c>
      <c r="D20" s="77" t="s">
        <v>17</v>
      </c>
    </row>
    <row r="21" spans="2:4" x14ac:dyDescent="0.25">
      <c r="B21" s="12" t="s">
        <v>2</v>
      </c>
      <c r="C21" s="77" t="str">
        <f>VLOOKUP($C$8,Inputs!$A$7:$AF$26,Inputs!$S$1)</f>
        <v>N/A</v>
      </c>
      <c r="D21" s="77" t="s">
        <v>17</v>
      </c>
    </row>
    <row r="22" spans="2:4" x14ac:dyDescent="0.25">
      <c r="B22" s="12" t="s">
        <v>13</v>
      </c>
      <c r="C22" s="7">
        <f>VLOOKUP($C$8,Inputs!$A$7:$AF$26,Inputs!$U$1)</f>
        <v>2.7382E-2</v>
      </c>
      <c r="D22" s="101">
        <f>VLOOKUP($D$12,Inputs!$A$26:$AF$26,Inputs!$U$1)</f>
        <v>105</v>
      </c>
    </row>
    <row r="23" spans="2:4" x14ac:dyDescent="0.25">
      <c r="B23" s="12" t="s">
        <v>1</v>
      </c>
      <c r="C23" s="7">
        <f>VLOOKUP($C$8,Inputs!$A$7:$AF$26,Inputs!$V$1)</f>
        <v>0.101911</v>
      </c>
      <c r="D23" s="95" t="str">
        <f>VLOOKUP($D$12,Inputs!$A$26:$AF$26,Inputs!$V$1)</f>
        <v>75 &amp; 76</v>
      </c>
    </row>
    <row r="24" spans="2:4" x14ac:dyDescent="0.25">
      <c r="B24" s="12" t="s">
        <v>93</v>
      </c>
      <c r="C24" s="29" t="str">
        <f>VLOOKUP($C$8,Inputs!$A$7:$AF$26,Inputs!$W$1)</f>
        <v>N/A</v>
      </c>
      <c r="D24" s="77" t="s">
        <v>17</v>
      </c>
    </row>
    <row r="25" spans="2:4" ht="13" x14ac:dyDescent="0.3">
      <c r="B25" s="11" t="s">
        <v>14</v>
      </c>
      <c r="D25" s="84"/>
    </row>
    <row r="26" spans="2:4" x14ac:dyDescent="0.25">
      <c r="B26" s="9" t="s">
        <v>39</v>
      </c>
      <c r="C26" s="71">
        <f>VLOOKUP($C$8,Inputs!$A$7:$AF$26,Inputs!$Y$1)</f>
        <v>0.217588</v>
      </c>
      <c r="D26" s="101">
        <f>VLOOKUP($D$12,Inputs!$A$26:$AF$26,Inputs!$Y$1)</f>
        <v>65</v>
      </c>
    </row>
    <row r="27" spans="2:4" x14ac:dyDescent="0.25">
      <c r="B27" s="9" t="s">
        <v>128</v>
      </c>
      <c r="C27" s="103">
        <f>VLOOKUP($C$8,Inputs!$A$7:$AF$26,Inputs!$Z$1)</f>
        <v>8.248323000000001</v>
      </c>
      <c r="D27" s="104" t="str">
        <f>VLOOKUP($C$8,Inputs!$A$7:$AF$26,Inputs!$D$1)</f>
        <v>FES - 31</v>
      </c>
    </row>
    <row r="28" spans="2:4" x14ac:dyDescent="0.25">
      <c r="B28" s="9"/>
      <c r="C28" s="103"/>
      <c r="D28" s="107"/>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1"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5"/>
    </row>
    <row r="48" spans="2:5" x14ac:dyDescent="0.25">
      <c r="B48" s="27" t="s">
        <v>131</v>
      </c>
      <c r="C48" s="2"/>
      <c r="D48" s="5"/>
    </row>
    <row r="49" spans="2:5" x14ac:dyDescent="0.25">
      <c r="B49" s="27" t="s">
        <v>132</v>
      </c>
      <c r="C49" s="2"/>
      <c r="D49" s="5"/>
    </row>
    <row r="50" spans="2:5" ht="13" thickBot="1" x14ac:dyDescent="0.3">
      <c r="B50" s="86"/>
      <c r="C50" s="4"/>
      <c r="D50" s="3"/>
      <c r="E50" s="85"/>
    </row>
    <row r="51" spans="2:5" x14ac:dyDescent="0.25">
      <c r="B51" s="2"/>
      <c r="C51" s="2"/>
      <c r="D51" s="2"/>
    </row>
    <row r="52" spans="2:5" x14ac:dyDescent="0.25"/>
    <row r="53" spans="2:5" x14ac:dyDescent="0.25">
      <c r="B53" s="85"/>
    </row>
    <row r="54" spans="2:5" x14ac:dyDescent="0.25">
      <c r="B54" s="85"/>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2" zoomScale="90" zoomScaleNormal="90" workbookViewId="0">
      <selection activeCell="F28" sqref="F2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52</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1">
        <f>VLOOKUP($C$8,Inputs!$A$7:$AF$26,Inputs!$E$1)</f>
        <v>10.502563</v>
      </c>
      <c r="D13" s="82">
        <f>VLOOKUP($C$8,Inputs!$A$7:$AF$26,Inputs!$B$1)</f>
        <v>38</v>
      </c>
    </row>
    <row r="14" spans="1:13" x14ac:dyDescent="0.25">
      <c r="B14" s="13" t="s">
        <v>129</v>
      </c>
      <c r="C14" s="71" t="str">
        <f>VLOOKUP($C$8,Inputs!$A$7:$AF$26,Inputs!$L$1)</f>
        <v>N/A</v>
      </c>
      <c r="D14" s="83" t="s">
        <v>17</v>
      </c>
    </row>
    <row r="15" spans="1:13" ht="13" x14ac:dyDescent="0.3">
      <c r="B15" s="14" t="s">
        <v>4</v>
      </c>
      <c r="C15" s="2"/>
      <c r="D15" s="84"/>
    </row>
    <row r="16" spans="1:13" x14ac:dyDescent="0.25">
      <c r="B16" s="9" t="s">
        <v>119</v>
      </c>
      <c r="C16" s="71">
        <f>VLOOKUP($C$8,Inputs!$A$7:$AF$26,Inputs!$J$1)</f>
        <v>0.19240099999999999</v>
      </c>
      <c r="D16" s="83" t="str">
        <f>VLOOKUP($C$8,Inputs!$A$7:$AF$26,Inputs!$C$1)</f>
        <v>EGS-Res - App A pg 8</v>
      </c>
    </row>
    <row r="17" spans="2:4" x14ac:dyDescent="0.25">
      <c r="B17" s="87"/>
      <c r="C17" s="88"/>
      <c r="D17" s="89"/>
    </row>
    <row r="18" spans="2:4" ht="13" x14ac:dyDescent="0.3">
      <c r="B18" s="14" t="s">
        <v>3</v>
      </c>
      <c r="C18" s="2"/>
      <c r="D18" s="84"/>
    </row>
    <row r="19" spans="2:4" x14ac:dyDescent="0.25">
      <c r="B19" s="13" t="s">
        <v>92</v>
      </c>
      <c r="C19" s="80">
        <f>VLOOKUP($C$8,Inputs!$A$7:$AF$26,Inputs!$T$1)</f>
        <v>-1.8885258339999999E-2</v>
      </c>
      <c r="D19" s="101">
        <f>VLOOKUP($D$12,Inputs!$A$26:$AF$26,Inputs!$T$1)</f>
        <v>85</v>
      </c>
    </row>
    <row r="20" spans="2:4" x14ac:dyDescent="0.25">
      <c r="B20" s="13" t="s">
        <v>12</v>
      </c>
      <c r="C20" s="77" t="s">
        <v>17</v>
      </c>
      <c r="D20" s="83" t="s">
        <v>17</v>
      </c>
    </row>
    <row r="21" spans="2:4" x14ac:dyDescent="0.25">
      <c r="B21" s="12" t="s">
        <v>2</v>
      </c>
      <c r="C21" s="77" t="str">
        <f>VLOOKUP($C$8,Inputs!$A$7:$AF$26,Inputs!$S$1)</f>
        <v>N/A</v>
      </c>
      <c r="D21" s="83" t="s">
        <v>17</v>
      </c>
    </row>
    <row r="22" spans="2:4" x14ac:dyDescent="0.25">
      <c r="B22" s="12" t="s">
        <v>13</v>
      </c>
      <c r="C22" s="7">
        <f>VLOOKUP($C$8,Inputs!$A$7:$AF$26,Inputs!$U$1)</f>
        <v>2.7382E-2</v>
      </c>
      <c r="D22" s="101">
        <f>VLOOKUP($D$12,Inputs!$A$26:$AF$26,Inputs!$U$1)</f>
        <v>105</v>
      </c>
    </row>
    <row r="23" spans="2:4" x14ac:dyDescent="0.25">
      <c r="B23" s="12" t="s">
        <v>1</v>
      </c>
      <c r="C23" s="7">
        <f>VLOOKUP($C$8,Inputs!$A$7:$AF$26,Inputs!$V$1)</f>
        <v>0.101911</v>
      </c>
      <c r="D23" s="95" t="str">
        <f>VLOOKUP($D$12,Inputs!$A$26:$AF$26,Inputs!$V$1)</f>
        <v>75 &amp; 76</v>
      </c>
    </row>
    <row r="24" spans="2:4" x14ac:dyDescent="0.25">
      <c r="B24" s="12" t="s">
        <v>93</v>
      </c>
      <c r="C24" s="29" t="str">
        <f>VLOOKUP($C$8,Inputs!$A$7:$AF$26,Inputs!$W$1)</f>
        <v>N/A</v>
      </c>
      <c r="D24" s="83" t="s">
        <v>17</v>
      </c>
    </row>
    <row r="25" spans="2:4" ht="13" x14ac:dyDescent="0.3">
      <c r="B25" s="11" t="s">
        <v>14</v>
      </c>
      <c r="D25" s="84"/>
    </row>
    <row r="26" spans="2:4" x14ac:dyDescent="0.25">
      <c r="B26" s="9" t="s">
        <v>34</v>
      </c>
      <c r="C26" s="71">
        <f>VLOOKUP($C$8,Inputs!$A$7:$AF$26,Inputs!$X$1)</f>
        <v>0.62773900000000005</v>
      </c>
      <c r="D26" s="101">
        <f>VLOOKUP($D$12,Inputs!$A$26:$AF$26,Inputs!$X$1)</f>
        <v>65</v>
      </c>
    </row>
    <row r="27" spans="2:4" x14ac:dyDescent="0.25">
      <c r="B27" s="9" t="s">
        <v>91</v>
      </c>
      <c r="C27" s="70">
        <f>VLOOKUP($C$8,Inputs!$A$7:$AF$26,Inputs!$R$1)</f>
        <v>8.6180000000000007E-2</v>
      </c>
      <c r="D27" s="101">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1"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6"/>
      <c r="C47" s="4"/>
      <c r="D47" s="3"/>
      <c r="E47" s="85"/>
    </row>
    <row r="48" spans="2:5" x14ac:dyDescent="0.25">
      <c r="B48" s="2"/>
      <c r="C48" s="2"/>
      <c r="D48" s="2"/>
    </row>
    <row r="49" spans="2:13" x14ac:dyDescent="0.25"/>
    <row r="50" spans="2:13" x14ac:dyDescent="0.25">
      <c r="B50" s="85"/>
    </row>
    <row r="51" spans="2:13" x14ac:dyDescent="0.25">
      <c r="B51" s="85"/>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topLeftCell="A24" zoomScale="90" zoomScaleNormal="90" workbookViewId="0">
      <selection activeCell="D24" sqref="D2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90" t="s">
        <v>51</v>
      </c>
      <c r="D8" s="20" t="s">
        <v>28</v>
      </c>
    </row>
    <row r="9" spans="1:13" ht="13" x14ac:dyDescent="0.3">
      <c r="B9" s="6"/>
      <c r="C9" s="40" t="str">
        <f>Inputs!$A$3</f>
        <v>As of 5/1/2023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1">
        <f>VLOOKUP($C$8,Inputs!$A$7:$AF$26,Inputs!$E$1)</f>
        <v>91.996049999999997</v>
      </c>
      <c r="D13" s="82">
        <f>VLOOKUP($C$8,Inputs!$A$7:$AF$26,Inputs!$B$1)</f>
        <v>38</v>
      </c>
    </row>
    <row r="14" spans="1:13" x14ac:dyDescent="0.25">
      <c r="B14" s="13" t="s">
        <v>129</v>
      </c>
      <c r="C14" s="71">
        <f>VLOOKUP($C$8,Inputs!$A$7:$AF$26,Inputs!$L$1)</f>
        <v>9.7500029999999995</v>
      </c>
      <c r="D14" s="82">
        <f>VLOOKUP($C$8,Inputs!$A$7:$AF$26,Inputs!$B$1)</f>
        <v>38</v>
      </c>
    </row>
    <row r="15" spans="1:13" ht="13" x14ac:dyDescent="0.3">
      <c r="B15" s="14" t="s">
        <v>4</v>
      </c>
      <c r="C15" s="2"/>
      <c r="D15" s="84"/>
    </row>
    <row r="16" spans="1:13" x14ac:dyDescent="0.25">
      <c r="B16" s="9" t="s">
        <v>133</v>
      </c>
      <c r="C16" s="71">
        <f>VLOOKUP($C$8,Inputs!$A$7:$AF$26,Inputs!$K$1)</f>
        <v>0.147281</v>
      </c>
      <c r="D16" s="83" t="str">
        <f>VLOOKUP($C$8,Inputs!$A$7:$AF$26,Inputs!$C$1)</f>
        <v>EGS-Com&amp;Ind - App A pg 9</v>
      </c>
    </row>
    <row r="17" spans="2:4" x14ac:dyDescent="0.25">
      <c r="B17" s="9" t="s">
        <v>137</v>
      </c>
      <c r="C17" s="71">
        <f>VLOOKUP($C$8,Inputs!$A$7:$AF$26,Inputs!$J$1)</f>
        <v>0.17926900000000001</v>
      </c>
      <c r="D17" s="83" t="str">
        <f>VLOOKUP($C$8,Inputs!$A$7:$AF$26,Inputs!$C$1)</f>
        <v>EGS-Com&amp;Ind - App A pg 9</v>
      </c>
    </row>
    <row r="18" spans="2:4" ht="13" x14ac:dyDescent="0.3">
      <c r="B18" s="14" t="s">
        <v>3</v>
      </c>
      <c r="C18" s="2"/>
      <c r="D18" s="84"/>
    </row>
    <row r="19" spans="2:4" x14ac:dyDescent="0.25">
      <c r="B19" s="13" t="s">
        <v>92</v>
      </c>
      <c r="C19" s="80">
        <f>VLOOKUP($C$8,Inputs!$A$7:$AF$26,Inputs!$T$1)</f>
        <v>-1.8885258339999999E-2</v>
      </c>
      <c r="D19" s="101">
        <f>VLOOKUP($D$12,Inputs!$A$26:$AF$26,Inputs!$T$1)</f>
        <v>85</v>
      </c>
    </row>
    <row r="20" spans="2:4" x14ac:dyDescent="0.25">
      <c r="B20" s="13" t="s">
        <v>12</v>
      </c>
      <c r="C20" s="77" t="s">
        <v>17</v>
      </c>
      <c r="D20" s="77" t="s">
        <v>17</v>
      </c>
    </row>
    <row r="21" spans="2:4" x14ac:dyDescent="0.25">
      <c r="B21" s="12" t="s">
        <v>2</v>
      </c>
      <c r="C21" s="77" t="str">
        <f>VLOOKUP($C$8,Inputs!$A$7:$AF$26,Inputs!$S$1)</f>
        <v>N/A</v>
      </c>
      <c r="D21" s="77" t="s">
        <v>17</v>
      </c>
    </row>
    <row r="22" spans="2:4" x14ac:dyDescent="0.25">
      <c r="B22" s="12" t="s">
        <v>13</v>
      </c>
      <c r="C22" s="7">
        <f>VLOOKUP($C$8,Inputs!$A$7:$AF$26,Inputs!$U$1)</f>
        <v>2.7382E-2</v>
      </c>
      <c r="D22" s="101">
        <f>VLOOKUP($D$12,Inputs!$A$26:$AF$26,Inputs!$U$1)</f>
        <v>105</v>
      </c>
    </row>
    <row r="23" spans="2:4" x14ac:dyDescent="0.25">
      <c r="B23" s="12" t="s">
        <v>1</v>
      </c>
      <c r="C23" s="7">
        <f>VLOOKUP($C$8,Inputs!$A$7:$AF$26,Inputs!$V$1)</f>
        <v>0.101911</v>
      </c>
      <c r="D23" s="95" t="str">
        <f>VLOOKUP($D$12,Inputs!$A$26:$AF$26,Inputs!$V$1)</f>
        <v>75 &amp; 76</v>
      </c>
    </row>
    <row r="24" spans="2:4" x14ac:dyDescent="0.25">
      <c r="B24" s="12" t="s">
        <v>93</v>
      </c>
      <c r="C24" s="77" t="s">
        <v>17</v>
      </c>
      <c r="D24" s="77" t="s">
        <v>17</v>
      </c>
    </row>
    <row r="25" spans="2:4" ht="13" x14ac:dyDescent="0.3">
      <c r="B25" s="11" t="s">
        <v>14</v>
      </c>
      <c r="D25" s="84"/>
    </row>
    <row r="26" spans="2:4" x14ac:dyDescent="0.25">
      <c r="B26" s="9" t="s">
        <v>39</v>
      </c>
      <c r="C26" s="71">
        <f>VLOOKUP($C$8,Inputs!$A$7:$AF$26,Inputs!$Y$1)</f>
        <v>0.37345099999999998</v>
      </c>
      <c r="D26" s="101">
        <f>VLOOKUP($D$12,Inputs!$A$26:$AF$26,Inputs!$Y$1)</f>
        <v>65</v>
      </c>
    </row>
    <row r="27" spans="2:4" x14ac:dyDescent="0.25">
      <c r="B27" s="9" t="s">
        <v>91</v>
      </c>
      <c r="C27" s="70">
        <f>VLOOKUP($C$8,Inputs!$A$7:$AF$26,Inputs!$R$1)</f>
        <v>8.6180000000000007E-2</v>
      </c>
      <c r="D27" s="101">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1"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5"/>
    </row>
    <row r="47" spans="2:5" ht="13" thickBot="1" x14ac:dyDescent="0.3">
      <c r="B47" s="86"/>
      <c r="C47" s="4"/>
      <c r="D47" s="3"/>
      <c r="E47" s="85"/>
    </row>
    <row r="48" spans="2:5" x14ac:dyDescent="0.25">
      <c r="B48" s="2"/>
      <c r="C48" s="2"/>
      <c r="D48" s="2"/>
    </row>
    <row r="49" spans="2:13" x14ac:dyDescent="0.25"/>
    <row r="50" spans="2:13" x14ac:dyDescent="0.25">
      <c r="B50" s="85"/>
    </row>
    <row r="51" spans="2:13" x14ac:dyDescent="0.25">
      <c r="B51" s="85"/>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2023-07-27T15:53:51Z</dcterms:modified>
</cp:coreProperties>
</file>